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49" i="27" l="1"/>
  <c r="K57" i="27"/>
  <c r="K55" i="27"/>
  <c r="K54" i="27"/>
  <c r="K53" i="27"/>
  <c r="K56" i="27"/>
  <c r="E28" i="14" l="1"/>
  <c r="E27" i="14"/>
  <c r="E26" i="14"/>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5" i="14" l="1"/>
  <c r="R29" i="14" l="1"/>
  <c r="C40" i="7" l="1"/>
  <c r="J49" i="27"/>
  <c r="J56" i="27" s="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1" i="14"/>
  <c r="R30"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K72" i="26"/>
  <c r="W75" i="26"/>
  <c r="M55" i="26"/>
  <c r="M56" i="26" s="1"/>
  <c r="M69" i="26" s="1"/>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<sst xmlns="http://schemas.openxmlformats.org/spreadsheetml/2006/main" count="1165" uniqueCount="620">
  <si>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</si>
  <si>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</si>
  <si>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</si>
  <si>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</si>
  <si>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</si>
  <si>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</si>
  <si>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</si>
  <si>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</si>
  <si>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</si>
  <si>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</si>
  <si>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</si>
  <si>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</si>
  <si>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</si>
  <si>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</si>
  <si>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</si>
  <si>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</si>
  <si>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</si>
  <si>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</si>
  <si>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</si>
  <si>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</si>
  <si>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</si>
  <si>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</si>
  <si>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</si>
  <si>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</si>
  <si>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</si>
  <si>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</si>
  <si>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</si>
  <si>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</si>
  <si>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</si>
  <si>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</si>
  <si>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</si>
  <si>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</si>
  <si>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</si>
  <si>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</si>
  <si>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</si>
  <si>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</si>
  <si>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</si>
  <si>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</si>
  <si>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</si>
  <si>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</si>
  <si>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</si>
  <si>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</si>
  <si>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</si>
  <si>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</si>
  <si>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</si>
  <si>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</si>
  <si>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</si>
  <si>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</si>
  <si>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</si>
  <si>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</si>
  <si>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</si>
  <si>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</si>
  <si>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</si>
  <si>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</si>
  <si>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</si>
  <si>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</si>
  <si>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</si>
  <si>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</si>
  <si>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</si>
  <si>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</si>
  <si>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</si>
  <si>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</si>
  <si>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</si>
  <si>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</si>
  <si>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</si>
  <si>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</si>
  <si>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</si>
  <si>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</si>
  <si>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</si>
  <si>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</si>
  <si>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</si>
  <si>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</si>
  <si>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</si>
  <si>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</si>
  <si>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</si>
  <si>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</si>
  <si>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</si>
  <si>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</si>
  <si>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</si>
  <si>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</si>
  <si>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</si>
  <si>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</si>
  <si>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</si>
  <si>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</si>
  <si>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</si>
  <si>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</si>
  <si>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</si>
  <si>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</si>
  <si>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</si>
  <si>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</si>
  <si>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</si>
  <si>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</si>
  <si>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</si>
  <si>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</si>
  <si>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</si>
  <si>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</si>
  <si>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</si>
  <si>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</si>
  <si>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</si>
  <si>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</si>
  <si>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</si>
  <si>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</si>
  <si>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</si>
  <si>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</si>
  <si>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</si>
  <si>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</si>
  <si>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</si>
  <si>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</si>
  <si>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</si>
  <si>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</si>
  <si>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</si>
  <si>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</si>
  <si>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</si>
  <si>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</si>
  <si>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</si>
  <si>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</si>
  <si>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</si>
  <si>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</si>
  <si>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</si>
  <si>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</si>
  <si>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</si>
  <si>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</si>
  <si>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</si>
  <si>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</si>
  <si>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</si>
  <si>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</si>
  <si>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</si>
  <si>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</si>
  <si>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</si>
  <si>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</si>
  <si>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</si>
  <si>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</si>
  <si>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</si>
  <si>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</si>
  <si>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</si>
  <si>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</si>
  <si>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</si>
  <si>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</si>
  <si>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</si>
  <si>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</si>
  <si>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</si>
  <si>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</si>
  <si>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</si>
  <si>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</si>
  <si>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</si>
  <si>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</si>
  <si>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</si>
  <si>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</si>
  <si>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</si>
  <si>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</si>
  <si>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</si>
  <si>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</si>
  <si>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</si>
  <si>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</si>
  <si>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</si>
  <si>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</si>
  <si>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</si>
  <si>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</si>
  <si>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</si>
  <si>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</si>
  <si>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</si>
  <si>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</si>
  <si>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</si>
  <si>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</si>
  <si>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</si>
  <si>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</si>
  <si>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</si>
  <si>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</si>
  <si>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</si>
  <si>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</si>
  <si>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</si>
  <si>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</si>
  <si>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</si>
  <si>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</si>
  <si>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</si>
  <si>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</si>
  <si>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</si>
  <si>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</si>
  <si>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</si>
  <si>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</si>
  <si>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</si>
  <si>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</si>
  <si>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</si>
  <si>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</si>
  <si>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</si>
  <si>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</si>
  <si>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</si>
  <si>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</si>
  <si>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</si>
  <si>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</si>
  <si>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</si>
  <si>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</si>
  <si>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</si>
  <si>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</si>
  <si>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</si>
  <si>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</si>
  <si>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</si>
  <si>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</si>
  <si>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</si>
  <si>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</si>
  <si>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</si>
  <si>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</si>
  <si>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</si>
  <si>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</si>
  <si>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</si>
  <si>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</si>
  <si>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</si>
  <si>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</si>
  <si>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</si>
  <si>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</si>
  <si>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</si>
  <si>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</si>
  <si>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</si>
  <si>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</si>
  <si>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</si>
  <si>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</si>
  <si>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</si>
  <si>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</si>
  <si>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</si>
  <si>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</si>
  <si>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</si>
  <si>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</si>
  <si>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</si>
  <si>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</si>
  <si>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</si>
  <si>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</si>
  <si>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</si>
  <si>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</si>
  <si>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</si>
  <si>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</si>
  <si>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</si>
  <si>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</si>
  <si>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</si>
  <si>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</si>
  <si>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</si>
  <si>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</si>
  <si>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</si>
  <si>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</si>
  <si>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</si>
  <si>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</si>
  <si>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</si>
  <si>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</si>
  <si>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</si>
  <si>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</si>
  <si>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</si>
  <si>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</si>
  <si>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</si>
  <si>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</si>
  <si>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</si>
  <si>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</si>
  <si>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</si>
  <si>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</si>
  <si>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</si>
  <si>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</si>
  <si>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</si>
  <si>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</si>
  <si>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</si>
  <si>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</si>
  <si>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</si>
  <si>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</si>
  <si>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</si>
  <si>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</si>
  <si>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</si>
  <si>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</si>
  <si>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</si>
  <si>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</si>
  <si>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</si>
  <si>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</si>
  <si>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</si>
  <si>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</si>
  <si>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</si>
  <si>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</si>
  <si>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</si>
  <si>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</si>
  <si>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</si>
  <si>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</si>
  <si>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</si>
  <si>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</si>
  <si>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</si>
  <si>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</si>
  <si>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</si>
  <si>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</si>
  <si>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</si>
  <si>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</si>
  <si>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</si>
  <si>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</si>
  <si>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</si>
  <si>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</si>
  <si>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</si>
  <si>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</si>
  <si>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</si>
  <si>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</si>
  <si>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</si>
  <si>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</si>
  <si>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</si>
  <si>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</si>
  <si>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</si>
  <si>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</si>
  <si>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</si>
  <si>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</si>
  <si>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</si>
  <si>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</si>
  <si>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</si>
  <si>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</si>
  <si>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</si>
  <si>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</si>
  <si>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</si>
  <si>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</si>
  <si>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</si>
  <si>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</si>
  <si>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</si>
  <si>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</si>
  <si>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</si>
  <si>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</si>
  <si>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</si>
  <si>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</si>
  <si>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</si>
  <si>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</si>
  <si>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</si>
  <si>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</si>
  <si>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</si>
  <si>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</si>
  <si>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</si>
  <si>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</si>
  <si>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</si>
  <si>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</si>
  <si>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</si>
  <si>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</si>
  <si>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</si>
  <si>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</si>
  <si>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</si>
  <si>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</si>
  <si>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</si>
  <si>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</si>
  <si>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</si>
  <si>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</si>
  <si>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</si>
  <si>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</si>
  <si>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</si>
  <si>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</si>
  <si>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</si>
  <si>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</si>
  <si>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</si>
  <si>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</si>
  <si>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</si>
  <si>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</si>
  <si>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</si>
  <si>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</si>
  <si>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</si>
  <si>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</si>
  <si>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</si>
  <si>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</si>
  <si>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</si>
  <si>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</si>
  <si>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</si>
  <si>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</si>
  <si>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</si>
  <si>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</si>
  <si>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</si>
  <si>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</si>
  <si>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</si>
  <si>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</si>
  <si>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</si>
  <si>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</si>
  <si>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</si>
  <si>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</si>
  <si>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</si>
  <si>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</si>
  <si>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</si>
  <si>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</si>
  <si>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</si>
  <si>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</si>
  <si>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</si>
  <si>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</si>
  <si>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</si>
  <si>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</si>
  <si>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</si>
  <si>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</si>
  <si>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</si>
  <si>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</si>
  <si>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</si>
  <si>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</si>
  <si>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</si>
  <si>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</si>
  <si>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</si>
  <si>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</si>
  <si>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</si>
  <si>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</si>
  <si>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</si>
  <si>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</si>
  <si>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</si>
  <si>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</si>
  <si>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</si>
  <si>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</si>
  <si>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</si>
  <si>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</si>
  <si>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</si>
  <si>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</si>
  <si>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</si>
  <si>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</si>
  <si>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</si>
  <si>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</si>
  <si>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</si>
  <si>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</si>
  <si>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</si>
  <si>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</si>
  <si>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</si>
  <si>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</si>
  <si>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</si>
  <si>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</si>
  <si>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</si>
  <si>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</si>
  <si>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</si>
  <si>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</si>
  <si>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</si>
  <si>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</si>
  <si>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</si>
  <si>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</si>
  <si>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</si>
  <si>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</si>
  <si>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</si>
  <si>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</si>
  <si>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</si>
  <si>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</si>
  <si>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</si>
  <si>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</si>
  <si>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</si>
  <si>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</si>
  <si>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</si>
  <si>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</si>
  <si>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</si>
  <si>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</si>
  <si>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</si>
  <si>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</si>
  <si>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</si>
  <si>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</si>
  <si>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</si>
  <si>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</si>
  <si>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</si>
  <si>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</si>
  <si>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</si>
  <si>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</si>
  <si>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</si>
  <si>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</si>
  <si>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</si>
  <si>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</si>
  <si>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</si>
  <si>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</si>
  <si>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</si>
  <si>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</si>
  <si>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</si>
  <si>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</si>
  <si>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</si>
  <si>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</si>
  <si>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</si>
  <si>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</si>
  <si>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</si>
  <si>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</si>
  <si>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</si>
  <si>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</si>
  <si>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</si>
  <si>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</si>
  <si>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</si>
  <si>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</si>
  <si>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</si>
  <si>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</si>
  <si>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</si>
  <si>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</si>
  <si>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</si>
  <si>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</si>
  <si>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</si>
  <si>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</si>
  <si>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</si>
  <si>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</si>
  <si>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</si>
  <si>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</si>
  <si>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</si>
  <si>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</si>
  <si>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</si>
  <si>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</si>
  <si>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</si>
  <si>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</si>
  <si>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</si>
  <si>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</si>
  <si>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</si>
  <si>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</si>
  <si>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</si>
  <si>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</si>
  <si>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</si>
  <si>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</si>
  <si>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</si>
  <si>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</si>
  <si>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</si>
  <si>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</si>
  <si>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</si>
  <si>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</si>
  <si>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</si>
  <si>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</si>
  <si>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</si>
  <si>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</si>
  <si>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</si>
  <si>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</si>
  <si>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</si>
  <si>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</si>
  <si>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</si>
  <si>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</si>
  <si>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</si>
  <si>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</si>
  <si>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</si>
  <si>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</si>
  <si>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</si>
  <si>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</si>
  <si>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</si>
  <si>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</si>
  <si>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</si>
  <si>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</si>
  <si>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</si>
  <si>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</si>
  <si>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</si>
  <si>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</si>
  <si>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</si>
  <si>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</si>
  <si>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</si>
  <si>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</si>
  <si>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</si>
  <si>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</si>
  <si>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</si>
  <si>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</si>
  <si>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</si>
  <si>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</si>
  <si>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</si>
  <si>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</si>
  <si>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</si>
  <si>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</si>
  <si>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</si>
  <si>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</si>
  <si>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</si>
  <si>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</si>
  <si>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</si>
  <si>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</si>
  <si>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</si>
  <si>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</si>
  <si>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</si>
  <si>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</si>
  <si>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</si>
  <si>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</si>
  <si>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</si>
  <si>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</si>
  <si>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</si>
  <si>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</si>
  <si>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</si>
  <si>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</si>
  <si>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</si>
  <si>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</si>
  <si>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</si>
  <si>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</si>
  <si>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</si>
  <si>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</si>
  <si>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</si>
  <si>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</si>
  <si>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</si>
  <si>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</si>
  <si>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</si>
  <si>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</si>
  <si>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</si>
  <si>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</si>
  <si>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</si>
  <si>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</si>
  <si>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</si>
  <si>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</si>
  <si>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</si>
  <si>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</si>
  <si>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</si>
  <si>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</si>
  <si>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</si>
  <si>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</si>
  <si>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</si>
  <si>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</si>
  <si>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</si>
  <si>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</si>
  <si>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</si>
  <si>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</si>
  <si>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</si>
  <si>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</si>
  <si>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</si>
  <si>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</si>
  <si>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</si>
  <si>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</si>
  <si>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</si>
  <si>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</si>
  <si>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</si>
  <si>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</si>
  <si>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</si>
  <si>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</si>
  <si>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</si>
  <si>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</si>
  <si>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</si>
  <si>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</si>
  <si>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</si>
  <si>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</si>
  <si>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</si>
  <si>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</si>
  <si>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</si>
  <si>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</si>
  <si>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</si>
  <si>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</si>
  <si>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</si>
  <si>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</si>
  <si>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</si>
  <si>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</si>
  <si>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</si>
  <si>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L_140-174</t>
  </si>
  <si>
    <t>Приобретение электросетевого комплекса в г.Калининграде, ул.О.Кошевого, д.30</t>
  </si>
  <si>
    <t>КЛ-1 0,4 кВ от ТП 1336 1с до ВРУ 0,4 кВ ж/д 30</t>
  </si>
  <si>
    <t>КЛ-1 0,4 кВ от ТП 1336 1с до ВРУ 0,4 кВ КНС</t>
  </si>
  <si>
    <t>КЛ-2 0,4 кВ от ТП 1336 2с до ВРУ 0,4 кВ ж/д 30</t>
  </si>
  <si>
    <t>КЛ-2 0,4 кВ от ТП 1336 2с до ВРУ 0,4 кВ КНС</t>
  </si>
  <si>
    <t>Приобретение электросетевого комплекса в г.Калининграде, ул.О.Кошевого, д.30: КЛ 0,4 кВ протяженностью 0,588 км; счетчики ЭЭ - 2шт.</t>
  </si>
  <si>
    <t>КЛ 0,4 кВ - 2,099 млн руб/км</t>
  </si>
  <si>
    <t>Договор безвозмездной передачи № 1083 от 2.12.2021 с гр.Горчаковым С.В.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</si>
</sst>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12256624"/>
        <c:axId val="612258192"/>
      </c:lineChart>
      <c:catAx>
        <c:axId val="612256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2258192"/>
        <c:crosses val="autoZero"/>
        <c:auto val="1"/>
        <c:lblAlgn val="ctr"/>
        <c:lblOffset val="100"/>
        <c:noMultiLvlLbl val="0"/>
      </c:catAx>
      <c:valAx>
        <c:axId val="612258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22566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612258976"/>
        <c:axId val="612259368"/>
      </c:lineChart>
      <c:catAx>
        <c:axId val="612258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2259368"/>
        <c:crosses val="autoZero"/>
        <c:auto val="1"/>
        <c:lblAlgn val="ctr"/>
        <c:lblOffset val="100"/>
        <c:noMultiLvlLbl val="0"/>
      </c:catAx>
      <c:valAx>
        <c:axId val="612259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22589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610</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611</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612</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ЛЭП'!R29," км")</f>
        <v>∆L0,4лэп=0,588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J56" sqref="J56"/>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L_140-174</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ул.О.Кошевого, д.30</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603</v>
      </c>
      <c r="H20" s="492" t="s">
        <v>604</v>
      </c>
      <c r="I20" s="493"/>
      <c r="J20" s="493"/>
      <c r="K20" s="493"/>
      <c r="L20" s="492" t="s">
        <v>605</v>
      </c>
      <c r="M20" s="493"/>
      <c r="N20" s="493"/>
      <c r="O20" s="493"/>
      <c r="P20" s="492" t="s">
        <v>606</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602</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ЛЭП'!R29</f>
        <v>0.58799999999999997</v>
      </c>
      <c r="K49" s="212">
        <f>J49</f>
        <v>0.58799999999999997</v>
      </c>
      <c r="L49" s="212">
        <v>0</v>
      </c>
      <c r="M49" s="212">
        <v>0</v>
      </c>
      <c r="N49" s="212">
        <f t="shared" si="11"/>
        <v>0</v>
      </c>
      <c r="O49" s="212">
        <f t="shared" si="11"/>
        <v>0</v>
      </c>
      <c r="P49" s="212">
        <v>0</v>
      </c>
      <c r="Q49" s="212">
        <v>0</v>
      </c>
      <c r="R49" s="212">
        <v>0</v>
      </c>
      <c r="S49" s="212">
        <v>0</v>
      </c>
      <c r="T49" s="211">
        <f t="shared" si="4"/>
        <v>0</v>
      </c>
      <c r="U49" s="211">
        <f t="shared" si="5"/>
        <v>0.58799999999999997</v>
      </c>
    </row>
    <row r="50" spans="1:21" ht="18.75" x14ac:dyDescent="0.25">
      <c r="A50" s="68" t="s">
        <v>135</v>
      </c>
      <c r="B50" s="67" t="s">
        <v>608</v>
      </c>
      <c r="C50" s="211">
        <v>0</v>
      </c>
      <c r="D50" s="211">
        <v>0</v>
      </c>
      <c r="E50" s="223">
        <v>0</v>
      </c>
      <c r="F50" s="223">
        <v>0</v>
      </c>
      <c r="G50" s="212">
        <v>0</v>
      </c>
      <c r="H50" s="212">
        <v>0</v>
      </c>
      <c r="I50" s="212">
        <v>0</v>
      </c>
      <c r="J50" s="212">
        <v>2</v>
      </c>
      <c r="K50" s="212">
        <v>2</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1.2562759999999999</v>
      </c>
      <c r="K52" s="212">
        <v>1.2562759999999999</v>
      </c>
      <c r="L52" s="212">
        <v>0</v>
      </c>
      <c r="M52" s="212">
        <v>0</v>
      </c>
      <c r="N52" s="212">
        <v>0</v>
      </c>
      <c r="O52" s="212">
        <f>N52</f>
        <v>0</v>
      </c>
      <c r="P52" s="212">
        <v>0</v>
      </c>
      <c r="Q52" s="212">
        <v>0</v>
      </c>
      <c r="R52" s="212">
        <v>0</v>
      </c>
      <c r="S52" s="212">
        <v>0</v>
      </c>
      <c r="T52" s="211">
        <f t="shared" si="4"/>
        <v>0</v>
      </c>
      <c r="U52" s="211">
        <f t="shared" si="5"/>
        <v>1.2562759999999999</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0.58799999999999997</v>
      </c>
      <c r="K56" s="212">
        <f>K47+K48+K49</f>
        <v>0.58799999999999997</v>
      </c>
      <c r="L56" s="212">
        <v>0</v>
      </c>
      <c r="M56" s="212">
        <v>0</v>
      </c>
      <c r="N56" s="212">
        <f>N47+N48+N49</f>
        <v>0</v>
      </c>
      <c r="O56" s="212">
        <f>O47+O48+O49</f>
        <v>0</v>
      </c>
      <c r="P56" s="212">
        <v>0</v>
      </c>
      <c r="Q56" s="212">
        <v>0</v>
      </c>
      <c r="R56" s="212">
        <v>0</v>
      </c>
      <c r="S56" s="212">
        <v>0</v>
      </c>
      <c r="T56" s="211">
        <f t="shared" si="4"/>
        <v>0</v>
      </c>
      <c r="U56" s="211">
        <f t="shared" si="5"/>
        <v>0.58799999999999997</v>
      </c>
    </row>
    <row r="57" spans="1:21" ht="18.75" x14ac:dyDescent="0.25">
      <c r="A57" s="68" t="s">
        <v>127</v>
      </c>
      <c r="B57" s="67" t="s">
        <v>608</v>
      </c>
      <c r="C57" s="211">
        <v>0</v>
      </c>
      <c r="D57" s="211">
        <v>0</v>
      </c>
      <c r="E57" s="223">
        <v>0</v>
      </c>
      <c r="F57" s="223">
        <v>0</v>
      </c>
      <c r="G57" s="212">
        <v>0</v>
      </c>
      <c r="H57" s="212">
        <v>0</v>
      </c>
      <c r="I57" s="212">
        <v>0</v>
      </c>
      <c r="J57" s="212">
        <f>J50</f>
        <v>2</v>
      </c>
      <c r="K57" s="212">
        <f>K50</f>
        <v>2</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41"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40" priority="49" operator="notEqual">
      <formula>0</formula>
    </cfRule>
  </conditionalFormatting>
  <conditionalFormatting sqref="C24:D28 C46:D53 C45 C55:D64 C54 C30:D44 C29">
    <cfRule type="cellIs" dxfId="39" priority="48" operator="notEqual">
      <formula>0</formula>
    </cfRule>
  </conditionalFormatting>
  <conditionalFormatting sqref="J27:K29">
    <cfRule type="cellIs" dxfId="38" priority="47" operator="notEqual">
      <formula>0</formula>
    </cfRule>
  </conditionalFormatting>
  <conditionalFormatting sqref="T24:U64">
    <cfRule type="cellIs" dxfId="37" priority="46" operator="notEqual">
      <formula>0</formula>
    </cfRule>
  </conditionalFormatting>
  <conditionalFormatting sqref="L52">
    <cfRule type="cellIs" dxfId="36" priority="45" operator="notEqual">
      <formula>0</formula>
    </cfRule>
  </conditionalFormatting>
  <conditionalFormatting sqref="J41">
    <cfRule type="cellIs" dxfId="35" priority="44" operator="notEqual">
      <formula>0</formula>
    </cfRule>
  </conditionalFormatting>
  <conditionalFormatting sqref="K40 K42:K44">
    <cfRule type="cellIs" dxfId="34" priority="41" operator="notEqual">
      <formula>0</formula>
    </cfRule>
  </conditionalFormatting>
  <conditionalFormatting sqref="K41">
    <cfRule type="cellIs" dxfId="33" priority="40" operator="notEqual">
      <formula>0</formula>
    </cfRule>
  </conditionalFormatting>
  <conditionalFormatting sqref="J39">
    <cfRule type="cellIs" dxfId="32" priority="35" operator="notEqual">
      <formula>0</formula>
    </cfRule>
  </conditionalFormatting>
  <conditionalFormatting sqref="K39">
    <cfRule type="cellIs" dxfId="31" priority="34" operator="notEqual">
      <formula>0</formula>
    </cfRule>
  </conditionalFormatting>
  <conditionalFormatting sqref="G45">
    <cfRule type="cellIs" dxfId="30" priority="32" operator="notEqual">
      <formula>0</formula>
    </cfRule>
  </conditionalFormatting>
  <conditionalFormatting sqref="H45:I45 L45:O45">
    <cfRule type="cellIs" dxfId="29" priority="31" operator="notEqual">
      <formula>0</formula>
    </cfRule>
  </conditionalFormatting>
  <conditionalFormatting sqref="D45">
    <cfRule type="cellIs" dxfId="28" priority="30" operator="notEqual">
      <formula>0</formula>
    </cfRule>
  </conditionalFormatting>
  <conditionalFormatting sqref="G54">
    <cfRule type="cellIs" dxfId="27" priority="29" operator="notEqual">
      <formula>0</formula>
    </cfRule>
  </conditionalFormatting>
  <conditionalFormatting sqref="H54:I54 L54:O54">
    <cfRule type="cellIs" dxfId="26" priority="28" operator="notEqual">
      <formula>0</formula>
    </cfRule>
  </conditionalFormatting>
  <conditionalFormatting sqref="D54">
    <cfRule type="cellIs" dxfId="25" priority="27" operator="notEqual">
      <formula>0</formula>
    </cfRule>
  </conditionalFormatting>
  <conditionalFormatting sqref="E24:F64">
    <cfRule type="cellIs" dxfId="24" priority="26" operator="notEqual">
      <formula>0</formula>
    </cfRule>
  </conditionalFormatting>
  <conditionalFormatting sqref="O28">
    <cfRule type="cellIs" dxfId="23" priority="25" operator="notEqual">
      <formula>0</formula>
    </cfRule>
  </conditionalFormatting>
  <conditionalFormatting sqref="N28">
    <cfRule type="cellIs" dxfId="22" priority="24" operator="notEqual">
      <formula>0</formula>
    </cfRule>
  </conditionalFormatting>
  <conditionalFormatting sqref="N33">
    <cfRule type="cellIs" dxfId="21" priority="23" operator="notEqual">
      <formula>0</formula>
    </cfRule>
  </conditionalFormatting>
  <conditionalFormatting sqref="N52:O52">
    <cfRule type="cellIs" dxfId="20" priority="22" operator="notEqual">
      <formula>0</formula>
    </cfRule>
  </conditionalFormatting>
  <conditionalFormatting sqref="S51">
    <cfRule type="cellIs" dxfId="19" priority="21" operator="notEqual">
      <formula>0</formula>
    </cfRule>
  </conditionalFormatting>
  <conditionalFormatting sqref="R52:S52">
    <cfRule type="cellIs" dxfId="18" priority="20" operator="notEqual">
      <formula>0</formula>
    </cfRule>
  </conditionalFormatting>
  <conditionalFormatting sqref="D29">
    <cfRule type="cellIs" dxfId="17" priority="19" operator="notEqual">
      <formula>0</formula>
    </cfRule>
  </conditionalFormatting>
  <conditionalFormatting sqref="R45:S49">
    <cfRule type="cellIs" dxfId="16" priority="12" operator="notEqual">
      <formula>0</formula>
    </cfRule>
  </conditionalFormatting>
  <conditionalFormatting sqref="J51 J53:J56">
    <cfRule type="cellIs" dxfId="15" priority="11" operator="notEqual">
      <formula>0</formula>
    </cfRule>
  </conditionalFormatting>
  <conditionalFormatting sqref="J52">
    <cfRule type="cellIs" dxfId="13" priority="9" operator="notEqual">
      <formula>0</formula>
    </cfRule>
  </conditionalFormatting>
  <conditionalFormatting sqref="J45:K48 J49">
    <cfRule type="cellIs" dxfId="12" priority="8" operator="notEqual">
      <formula>0</formula>
    </cfRule>
  </conditionalFormatting>
  <conditionalFormatting sqref="J50">
    <cfRule type="cellIs" dxfId="11" priority="7" operator="notEqual">
      <formula>0</formula>
    </cfRule>
  </conditionalFormatting>
  <conditionalFormatting sqref="K57:K64">
    <cfRule type="cellIs" dxfId="9" priority="5" operator="notEqual">
      <formula>0</formula>
    </cfRule>
  </conditionalFormatting>
  <conditionalFormatting sqref="K51 K53:K56">
    <cfRule type="cellIs" dxfId="7" priority="4" operator="notEqual">
      <formula>0</formula>
    </cfRule>
  </conditionalFormatting>
  <conditionalFormatting sqref="K52">
    <cfRule type="cellIs" dxfId="5" priority="3" operator="notEqual">
      <formula>0</formula>
    </cfRule>
  </conditionalFormatting>
  <conditionalFormatting sqref="K49">
    <cfRule type="cellIs" dxfId="3" priority="2" operator="notEqual">
      <formula>0</formula>
    </cfRule>
  </conditionalFormatting>
  <conditionalFormatting sqref="K5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L_140-174</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Приобретение электросетевого комплекса в г.Калининграде, ул.О.Кошевого, д.30</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609</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44552</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0.58799999999999997</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4"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2022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L_140-174</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ул.О.Кошевого, д.30</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ул.О.Кошевого, д.30</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0,588 (0,588)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1.2562759999999999</v>
      </c>
    </row>
    <row r="28" spans="1:3" ht="16.5" thickBot="1" x14ac:dyDescent="0.3">
      <c r="A28" s="198" t="s">
        <v>364</v>
      </c>
      <c r="B28" s="198" t="s">
        <v>596</v>
      </c>
    </row>
    <row r="29" spans="1:3" ht="29.25" thickBot="1" x14ac:dyDescent="0.3">
      <c r="A29" s="120" t="s">
        <v>527</v>
      </c>
      <c r="B29" s="227">
        <f>B30</f>
        <v>1.2562759999999999</v>
      </c>
    </row>
    <row r="30" spans="1:3" ht="29.25" thickBot="1" x14ac:dyDescent="0.3">
      <c r="A30" s="120" t="s">
        <v>528</v>
      </c>
      <c r="B30" s="227">
        <f>B32+B41+B50</f>
        <v>1.2562759999999999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1.2562759999999999</v>
      </c>
    </row>
    <row r="51" spans="1:3" ht="30.75" thickBot="1" x14ac:dyDescent="0.3">
      <c r="A51" s="403" t="str">
        <f>CONCATENATE('3.3 паспорт описание'!C27," в ценах 2021 года без НДС, млн. руб.")</f>
        <v>Договор безвозмездной передачи № 1083 от 2.12.2021 с гр.Горчаковым С.В. в ценах 2021 года без НДС, млн. руб.</v>
      </c>
      <c r="B51" s="404">
        <f>'5. анализ эконом эфф'!B122</f>
        <v>1.2562759999999999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1083 от 2.12.2021 с гр.Горчаковым С.В.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L_140-174</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ул.О.Кошевого, д.30</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L_140-174</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Приобретение электросетевого комплекса в г.Калининграде, ул.О.Кошевого, д.30</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80" zoomScaleSheetLayoutView="80" workbookViewId="0">
      <selection activeCell="C28" sqref="C28"/>
    </sheetView>
  </sheetViews>
  <sheetFormatPr defaultColWidth="10.7109375" defaultRowHeight="15.75" x14ac:dyDescent="0.25"/>
  <cols>
    <col min="1" max="1" width="10.7109375" style="240"/>
    <col min="2" max="2" width="13.140625" style="46" customWidth="1"/>
    <col min="3" max="3" width="31.28515625" style="46" customWidth="1"/>
    <col min="4" max="4" width="13.140625" style="46" customWidth="1"/>
    <col min="5" max="5" width="31.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L_140-174</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ул.О.Кошевого, д.30</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613</v>
      </c>
      <c r="D25" s="232" t="s">
        <v>525</v>
      </c>
      <c r="E25" s="232" t="str">
        <f t="shared" ref="E25" si="0">C25</f>
        <v>КЛ-1 0,4 кВ от ТП 1336 1с до ВРУ 0,4 кВ ж/д 30</v>
      </c>
      <c r="F25" s="232" t="s">
        <v>525</v>
      </c>
      <c r="G25" s="232">
        <v>0.4</v>
      </c>
      <c r="H25" s="232" t="s">
        <v>525</v>
      </c>
      <c r="I25" s="232">
        <v>0.4</v>
      </c>
      <c r="J25" s="232" t="s">
        <v>525</v>
      </c>
      <c r="K25" s="232" t="s">
        <v>525</v>
      </c>
      <c r="L25" s="232">
        <v>1</v>
      </c>
      <c r="M25" s="232" t="s">
        <v>525</v>
      </c>
      <c r="N25" s="232">
        <v>240</v>
      </c>
      <c r="O25" s="232" t="s">
        <v>525</v>
      </c>
      <c r="P25" s="232" t="s">
        <v>521</v>
      </c>
      <c r="Q25" s="232" t="s">
        <v>525</v>
      </c>
      <c r="R25" s="394">
        <v>0.20499999999999999</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615</v>
      </c>
      <c r="D26" s="232" t="s">
        <v>525</v>
      </c>
      <c r="E26" s="232" t="str">
        <f t="shared" ref="E26:E28" si="1">C26</f>
        <v>КЛ-2 0,4 кВ от ТП 1336 2с до ВРУ 0,4 кВ ж/д 30</v>
      </c>
      <c r="F26" s="232" t="s">
        <v>525</v>
      </c>
      <c r="G26" s="232">
        <v>0.4</v>
      </c>
      <c r="H26" s="232" t="s">
        <v>525</v>
      </c>
      <c r="I26" s="232">
        <v>0.4</v>
      </c>
      <c r="J26" s="232" t="s">
        <v>525</v>
      </c>
      <c r="K26" s="232" t="s">
        <v>525</v>
      </c>
      <c r="L26" s="232">
        <v>1</v>
      </c>
      <c r="M26" s="232" t="s">
        <v>525</v>
      </c>
      <c r="N26" s="232">
        <v>240</v>
      </c>
      <c r="O26" s="232" t="s">
        <v>525</v>
      </c>
      <c r="P26" s="232" t="s">
        <v>521</v>
      </c>
      <c r="Q26" s="232" t="s">
        <v>525</v>
      </c>
      <c r="R26" s="394">
        <v>0.20499999999999999</v>
      </c>
      <c r="S26" s="232" t="s">
        <v>525</v>
      </c>
      <c r="T26" s="232" t="s">
        <v>525</v>
      </c>
      <c r="U26" s="232" t="s">
        <v>525</v>
      </c>
      <c r="V26" s="232" t="s">
        <v>525</v>
      </c>
      <c r="W26" s="232" t="s">
        <v>599</v>
      </c>
      <c r="X26" s="232" t="s">
        <v>525</v>
      </c>
      <c r="Y26" s="232" t="s">
        <v>525</v>
      </c>
      <c r="Z26" s="232" t="s">
        <v>525</v>
      </c>
      <c r="AA26" s="232" t="s">
        <v>525</v>
      </c>
    </row>
    <row r="27" spans="1:27" s="154" customFormat="1" ht="31.5" x14ac:dyDescent="0.25">
      <c r="A27" s="232">
        <v>3</v>
      </c>
      <c r="B27" s="232" t="s">
        <v>525</v>
      </c>
      <c r="C27" s="232" t="s">
        <v>614</v>
      </c>
      <c r="D27" s="232" t="s">
        <v>525</v>
      </c>
      <c r="E27" s="232" t="str">
        <f t="shared" si="1"/>
        <v>КЛ-1 0,4 кВ от ТП 1336 1с до ВРУ 0,4 кВ КНС</v>
      </c>
      <c r="F27" s="232" t="s">
        <v>525</v>
      </c>
      <c r="G27" s="232">
        <v>0.4</v>
      </c>
      <c r="H27" s="232" t="s">
        <v>525</v>
      </c>
      <c r="I27" s="232">
        <v>0.4</v>
      </c>
      <c r="J27" s="232" t="s">
        <v>525</v>
      </c>
      <c r="K27" s="232" t="s">
        <v>525</v>
      </c>
      <c r="L27" s="232">
        <v>1</v>
      </c>
      <c r="M27" s="232" t="s">
        <v>525</v>
      </c>
      <c r="N27" s="232">
        <v>25</v>
      </c>
      <c r="O27" s="232" t="s">
        <v>525</v>
      </c>
      <c r="P27" s="232" t="s">
        <v>521</v>
      </c>
      <c r="Q27" s="232" t="s">
        <v>525</v>
      </c>
      <c r="R27" s="394">
        <v>8.8999999999999996E-2</v>
      </c>
      <c r="S27" s="232" t="s">
        <v>525</v>
      </c>
      <c r="T27" s="232" t="s">
        <v>525</v>
      </c>
      <c r="U27" s="232" t="s">
        <v>525</v>
      </c>
      <c r="V27" s="232" t="s">
        <v>525</v>
      </c>
      <c r="W27" s="232" t="s">
        <v>599</v>
      </c>
      <c r="X27" s="232" t="s">
        <v>525</v>
      </c>
      <c r="Y27" s="232" t="s">
        <v>525</v>
      </c>
      <c r="Z27" s="232" t="s">
        <v>525</v>
      </c>
      <c r="AA27" s="232" t="s">
        <v>525</v>
      </c>
    </row>
    <row r="28" spans="1:27" s="154" customFormat="1" ht="31.5" x14ac:dyDescent="0.25">
      <c r="A28" s="232">
        <v>4</v>
      </c>
      <c r="B28" s="232" t="s">
        <v>525</v>
      </c>
      <c r="C28" s="232" t="s">
        <v>616</v>
      </c>
      <c r="D28" s="232" t="s">
        <v>525</v>
      </c>
      <c r="E28" s="232" t="str">
        <f t="shared" si="1"/>
        <v>КЛ-2 0,4 кВ от ТП 1336 2с до ВРУ 0,4 кВ КНС</v>
      </c>
      <c r="F28" s="232" t="s">
        <v>525</v>
      </c>
      <c r="G28" s="232">
        <v>0.4</v>
      </c>
      <c r="H28" s="232" t="s">
        <v>525</v>
      </c>
      <c r="I28" s="232">
        <v>0.4</v>
      </c>
      <c r="J28" s="232" t="s">
        <v>525</v>
      </c>
      <c r="K28" s="232" t="s">
        <v>525</v>
      </c>
      <c r="L28" s="232">
        <v>1</v>
      </c>
      <c r="M28" s="232" t="s">
        <v>525</v>
      </c>
      <c r="N28" s="232">
        <v>25</v>
      </c>
      <c r="O28" s="232" t="s">
        <v>525</v>
      </c>
      <c r="P28" s="232" t="s">
        <v>521</v>
      </c>
      <c r="Q28" s="232" t="s">
        <v>525</v>
      </c>
      <c r="R28" s="394">
        <v>8.8999999999999996E-2</v>
      </c>
      <c r="S28" s="232" t="s">
        <v>525</v>
      </c>
      <c r="T28" s="232" t="s">
        <v>525</v>
      </c>
      <c r="U28" s="232" t="s">
        <v>525</v>
      </c>
      <c r="V28" s="232" t="s">
        <v>525</v>
      </c>
      <c r="W28" s="232" t="s">
        <v>599</v>
      </c>
      <c r="X28" s="232" t="s">
        <v>525</v>
      </c>
      <c r="Y28" s="232" t="s">
        <v>525</v>
      </c>
      <c r="Z28" s="232" t="s">
        <v>525</v>
      </c>
      <c r="AA28" s="232" t="s">
        <v>525</v>
      </c>
    </row>
    <row r="29" spans="1:27" x14ac:dyDescent="0.25">
      <c r="A29" s="250"/>
      <c r="B29" s="47"/>
      <c r="C29" s="47"/>
      <c r="D29" s="47"/>
      <c r="G29" s="251"/>
      <c r="R29" s="46">
        <f>SUM(R25:R28)</f>
        <v>0.58799999999999997</v>
      </c>
    </row>
    <row r="30" spans="1:27" hidden="1" x14ac:dyDescent="0.25">
      <c r="A30" s="252"/>
      <c r="B30" s="47"/>
      <c r="C30" s="47"/>
      <c r="D30" s="47"/>
      <c r="P30" s="46" t="s">
        <v>520</v>
      </c>
      <c r="R30" s="46" t="e">
        <f>SUMIF(#REF!,"ВЛ",#REF!)</f>
        <v>#REF!</v>
      </c>
    </row>
    <row r="31" spans="1:27" hidden="1" x14ac:dyDescent="0.25">
      <c r="A31" s="252"/>
      <c r="B31" s="47"/>
      <c r="C31" s="253"/>
      <c r="D31" s="47"/>
      <c r="P31" s="46" t="s">
        <v>521</v>
      </c>
      <c r="R31"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L_140-174</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ул.О.Кошевого, д.30</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ул.О.Кошевого, д.30</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617</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618</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619</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L_140-174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Приобретение электросетевого комплекса в г.Калининграде, ул.О.Кошевого, д.30</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L_140-174</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Приобретение электросетевого комплекса в г.Калининграде, ул.О.Кошевого, д.30</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L_140-174</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ул.О.Кошевого, д.30</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1256275.9999999998</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37688.279999999992</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-221285.84829026405</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1256275.9499999997</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1256275.9499999997</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-46563.075504302884</v>
      </c>
      <c r="D60" s="202">
        <f>SUM(D61:D65)</f>
        <v>-48518.724675483601</v>
      </c>
      <c r="E60" s="202">
        <f t="shared" si="11"/>
        <v>-50556.511111853913</v>
      </c>
      <c r="F60" s="202">
        <f t="shared" si="11"/>
        <v>-52679.884578551777</v>
      </c>
      <c r="G60" s="202">
        <f t="shared" si="11"/>
        <v>-54892.439730850958</v>
      </c>
      <c r="H60" s="202">
        <f t="shared" si="11"/>
        <v>-57197.922199546701</v>
      </c>
      <c r="I60" s="202">
        <f t="shared" si="11"/>
        <v>-59600.234931927662</v>
      </c>
      <c r="J60" s="202">
        <f t="shared" si="11"/>
        <v>-62103.444799068631</v>
      </c>
      <c r="K60" s="202">
        <f t="shared" si="11"/>
        <v>-64711.789480629523</v>
      </c>
      <c r="L60" s="202">
        <f t="shared" si="11"/>
        <v>-67429.684638815961</v>
      </c>
      <c r="M60" s="202">
        <f t="shared" si="11"/>
        <v>-70261.731393646245</v>
      </c>
      <c r="N60" s="202">
        <f t="shared" si="11"/>
        <v>-73212.724112179378</v>
      </c>
      <c r="O60" s="202">
        <f t="shared" si="11"/>
        <v>-76287.65852489091</v>
      </c>
      <c r="P60" s="202">
        <f t="shared" si="11"/>
        <v>-79491.740182936337</v>
      </c>
      <c r="Q60" s="202">
        <f t="shared" si="11"/>
        <v>-82830.393270619665</v>
      </c>
      <c r="R60" s="202">
        <f t="shared" si="11"/>
        <v>-86309.269787985686</v>
      </c>
      <c r="S60" s="202">
        <f t="shared" si="11"/>
        <v>-89934.259119081093</v>
      </c>
      <c r="T60" s="202">
        <f t="shared" si="11"/>
        <v>-93711.498002082502</v>
      </c>
      <c r="U60" s="202">
        <f t="shared" si="11"/>
        <v>-97647.380918169976</v>
      </c>
      <c r="V60" s="202">
        <f t="shared" si="11"/>
        <v>-101748.57091673312</v>
      </c>
      <c r="W60" s="202">
        <f t="shared" si="11"/>
        <v>-106022.0108952359</v>
      </c>
      <c r="X60" s="202">
        <f t="shared" si="11"/>
        <v>-110474.93535283582</v>
      </c>
      <c r="Y60" s="202">
        <f t="shared" si="11"/>
        <v>-115114.88263765493</v>
      </c>
      <c r="Z60" s="202">
        <f t="shared" si="11"/>
        <v>-119949.70770843644</v>
      </c>
      <c r="AA60" s="202">
        <f t="shared" ref="AA60:AP60" si="12">SUM(AA61:AA65)</f>
        <v>-124987.59543219079</v>
      </c>
      <c r="AB60" s="202">
        <f t="shared" si="12"/>
        <v>-130237.07444034281</v>
      </c>
      <c r="AC60" s="202">
        <f t="shared" si="12"/>
        <v>-135707.03156683722</v>
      </c>
      <c r="AD60" s="202">
        <f t="shared" si="12"/>
        <v>-141406.72689264439</v>
      </c>
      <c r="AE60" s="202">
        <f t="shared" si="12"/>
        <v>-147345.80942213547</v>
      </c>
      <c r="AF60" s="202">
        <f t="shared" si="12"/>
        <v>-153534.33341786516</v>
      </c>
      <c r="AG60" s="202">
        <f t="shared" si="12"/>
        <v>-159982.77542141548</v>
      </c>
      <c r="AH60" s="202">
        <f t="shared" si="12"/>
        <v>-166702.05198911493</v>
      </c>
      <c r="AI60" s="202">
        <f t="shared" si="12"/>
        <v>-173703.53817265775</v>
      </c>
      <c r="AJ60" s="202">
        <f t="shared" si="12"/>
        <v>-180999.08677590938</v>
      </c>
      <c r="AK60" s="202">
        <f t="shared" si="12"/>
        <v>-188601.04842049759</v>
      </c>
      <c r="AL60" s="202">
        <f t="shared" si="12"/>
        <v>-196522.29245415851</v>
      </c>
      <c r="AM60" s="202">
        <f t="shared" si="12"/>
        <v>-204776.22873723318</v>
      </c>
      <c r="AN60" s="202">
        <f t="shared" si="12"/>
        <v>-213376.83034419699</v>
      </c>
      <c r="AO60" s="202">
        <f t="shared" si="12"/>
        <v>-222338.65721865327</v>
      </c>
      <c r="AP60" s="202">
        <f t="shared" si="12"/>
        <v>-231676.88082183673</v>
      </c>
    </row>
    <row r="61" spans="1:45" x14ac:dyDescent="0.2">
      <c r="A61" s="206" t="s">
        <v>544</v>
      </c>
      <c r="B61" s="202"/>
      <c r="C61" s="202">
        <f>-IF(C$47&lt;=$B$30,0,$B$29*(1+C$49)*$B$28)</f>
        <v>-46563.075504302884</v>
      </c>
      <c r="D61" s="202">
        <f>-IF(D$47&lt;=$B$30,0,$B$29*(1+D$49)*$B$28)</f>
        <v>-48518.724675483601</v>
      </c>
      <c r="E61" s="202">
        <f t="shared" ref="E61:AP61" si="13">-IF(E$47&lt;=$B$30,0,$B$29*(1+E$49)*$B$28)</f>
        <v>-50556.511111853913</v>
      </c>
      <c r="F61" s="202">
        <f t="shared" si="13"/>
        <v>-52679.884578551777</v>
      </c>
      <c r="G61" s="202">
        <f t="shared" si="13"/>
        <v>-54892.439730850958</v>
      </c>
      <c r="H61" s="202">
        <f t="shared" si="13"/>
        <v>-57197.922199546701</v>
      </c>
      <c r="I61" s="202">
        <f t="shared" si="13"/>
        <v>-59600.234931927662</v>
      </c>
      <c r="J61" s="202">
        <f t="shared" si="13"/>
        <v>-62103.444799068631</v>
      </c>
      <c r="K61" s="202">
        <f t="shared" si="13"/>
        <v>-64711.789480629523</v>
      </c>
      <c r="L61" s="202">
        <f t="shared" si="13"/>
        <v>-67429.684638815961</v>
      </c>
      <c r="M61" s="202">
        <f t="shared" si="13"/>
        <v>-70261.731393646245</v>
      </c>
      <c r="N61" s="202">
        <f t="shared" si="13"/>
        <v>-73212.724112179378</v>
      </c>
      <c r="O61" s="202">
        <f t="shared" si="13"/>
        <v>-76287.65852489091</v>
      </c>
      <c r="P61" s="202">
        <f t="shared" si="13"/>
        <v>-79491.740182936337</v>
      </c>
      <c r="Q61" s="202">
        <f t="shared" si="13"/>
        <v>-82830.393270619665</v>
      </c>
      <c r="R61" s="202">
        <f t="shared" si="13"/>
        <v>-86309.269787985686</v>
      </c>
      <c r="S61" s="202">
        <f t="shared" si="13"/>
        <v>-89934.259119081093</v>
      </c>
      <c r="T61" s="202">
        <f t="shared" si="13"/>
        <v>-93711.498002082502</v>
      </c>
      <c r="U61" s="202">
        <f t="shared" si="13"/>
        <v>-97647.380918169976</v>
      </c>
      <c r="V61" s="202">
        <f t="shared" si="13"/>
        <v>-101748.57091673312</v>
      </c>
      <c r="W61" s="202">
        <f t="shared" si="13"/>
        <v>-106022.0108952359</v>
      </c>
      <c r="X61" s="202">
        <f t="shared" si="13"/>
        <v>-110474.93535283582</v>
      </c>
      <c r="Y61" s="202">
        <f t="shared" si="13"/>
        <v>-115114.88263765493</v>
      </c>
      <c r="Z61" s="202">
        <f t="shared" si="13"/>
        <v>-119949.70770843644</v>
      </c>
      <c r="AA61" s="202">
        <f t="shared" si="13"/>
        <v>-124987.59543219079</v>
      </c>
      <c r="AB61" s="202">
        <f t="shared" si="13"/>
        <v>-130237.07444034281</v>
      </c>
      <c r="AC61" s="202">
        <f t="shared" si="13"/>
        <v>-135707.03156683722</v>
      </c>
      <c r="AD61" s="202">
        <f t="shared" si="13"/>
        <v>-141406.72689264439</v>
      </c>
      <c r="AE61" s="202">
        <f t="shared" si="13"/>
        <v>-147345.80942213547</v>
      </c>
      <c r="AF61" s="202">
        <f t="shared" si="13"/>
        <v>-153534.33341786516</v>
      </c>
      <c r="AG61" s="202">
        <f t="shared" si="13"/>
        <v>-159982.77542141548</v>
      </c>
      <c r="AH61" s="202">
        <f t="shared" si="13"/>
        <v>-166702.05198911493</v>
      </c>
      <c r="AI61" s="202">
        <f t="shared" si="13"/>
        <v>-173703.53817265775</v>
      </c>
      <c r="AJ61" s="202">
        <f t="shared" si="13"/>
        <v>-180999.08677590938</v>
      </c>
      <c r="AK61" s="202">
        <f t="shared" si="13"/>
        <v>-188601.04842049759</v>
      </c>
      <c r="AL61" s="202">
        <f t="shared" si="13"/>
        <v>-196522.29245415851</v>
      </c>
      <c r="AM61" s="202">
        <f t="shared" si="13"/>
        <v>-204776.22873723318</v>
      </c>
      <c r="AN61" s="202">
        <f t="shared" si="13"/>
        <v>-213376.83034419699</v>
      </c>
      <c r="AO61" s="202">
        <f t="shared" si="13"/>
        <v>-222338.65721865327</v>
      </c>
      <c r="AP61" s="202">
        <f t="shared" si="13"/>
        <v>-231676.88082183673</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1256275.9499999997</v>
      </c>
      <c r="C66" s="205">
        <f t="shared" si="14"/>
        <v>-46563.075504302884</v>
      </c>
      <c r="D66" s="205">
        <f t="shared" si="14"/>
        <v>-48518.724675483601</v>
      </c>
      <c r="E66" s="205">
        <f t="shared" si="14"/>
        <v>-50556.511111853913</v>
      </c>
      <c r="F66" s="205">
        <f t="shared" si="14"/>
        <v>-52679.884578551777</v>
      </c>
      <c r="G66" s="205">
        <f t="shared" si="14"/>
        <v>-54892.439730850958</v>
      </c>
      <c r="H66" s="205">
        <f t="shared" si="14"/>
        <v>-57197.922199546701</v>
      </c>
      <c r="I66" s="205">
        <f t="shared" si="14"/>
        <v>-59600.234931927662</v>
      </c>
      <c r="J66" s="205">
        <f t="shared" si="14"/>
        <v>-62103.444799068631</v>
      </c>
      <c r="K66" s="205">
        <f t="shared" si="14"/>
        <v>-64711.789480629523</v>
      </c>
      <c r="L66" s="205">
        <f t="shared" si="14"/>
        <v>-67429.684638815961</v>
      </c>
      <c r="M66" s="205">
        <f t="shared" si="14"/>
        <v>-70261.731393646245</v>
      </c>
      <c r="N66" s="205">
        <f t="shared" si="14"/>
        <v>-73212.724112179378</v>
      </c>
      <c r="O66" s="205">
        <f t="shared" si="14"/>
        <v>-76287.65852489091</v>
      </c>
      <c r="P66" s="205">
        <f t="shared" si="14"/>
        <v>-79491.740182936337</v>
      </c>
      <c r="Q66" s="205">
        <f t="shared" si="14"/>
        <v>-82830.393270619665</v>
      </c>
      <c r="R66" s="205">
        <f t="shared" si="14"/>
        <v>-86309.269787985686</v>
      </c>
      <c r="S66" s="205">
        <f t="shared" si="14"/>
        <v>-89934.259119081093</v>
      </c>
      <c r="T66" s="205">
        <f t="shared" si="14"/>
        <v>-93711.498002082502</v>
      </c>
      <c r="U66" s="205">
        <f t="shared" si="14"/>
        <v>-97647.380918169976</v>
      </c>
      <c r="V66" s="205">
        <f t="shared" si="14"/>
        <v>-101748.57091673312</v>
      </c>
      <c r="W66" s="205">
        <f t="shared" si="14"/>
        <v>-106022.0108952359</v>
      </c>
      <c r="X66" s="205">
        <f t="shared" si="14"/>
        <v>-110474.93535283582</v>
      </c>
      <c r="Y66" s="205">
        <f t="shared" si="14"/>
        <v>-115114.88263765493</v>
      </c>
      <c r="Z66" s="205">
        <f t="shared" si="14"/>
        <v>-119949.70770843644</v>
      </c>
      <c r="AA66" s="205">
        <f t="shared" si="14"/>
        <v>-124987.59543219079</v>
      </c>
      <c r="AB66" s="205">
        <f t="shared" si="14"/>
        <v>-130237.07444034281</v>
      </c>
      <c r="AC66" s="205">
        <f t="shared" si="14"/>
        <v>-135707.03156683722</v>
      </c>
      <c r="AD66" s="205">
        <f t="shared" si="14"/>
        <v>-141406.72689264439</v>
      </c>
      <c r="AE66" s="205">
        <f t="shared" si="14"/>
        <v>-147345.80942213547</v>
      </c>
      <c r="AF66" s="205">
        <f t="shared" si="14"/>
        <v>-153534.33341786516</v>
      </c>
      <c r="AG66" s="205">
        <f t="shared" si="14"/>
        <v>-159982.77542141548</v>
      </c>
      <c r="AH66" s="205">
        <f t="shared" si="14"/>
        <v>-166702.05198911493</v>
      </c>
      <c r="AI66" s="205">
        <f t="shared" si="14"/>
        <v>-173703.53817265775</v>
      </c>
      <c r="AJ66" s="205">
        <f t="shared" si="14"/>
        <v>-180999.08677590938</v>
      </c>
      <c r="AK66" s="205">
        <f t="shared" si="14"/>
        <v>-188601.04842049759</v>
      </c>
      <c r="AL66" s="205">
        <f t="shared" si="14"/>
        <v>-196522.29245415851</v>
      </c>
      <c r="AM66" s="205">
        <f t="shared" si="14"/>
        <v>-204776.22873723318</v>
      </c>
      <c r="AN66" s="205">
        <f t="shared" si="14"/>
        <v>-213376.83034419699</v>
      </c>
      <c r="AO66" s="205">
        <f t="shared" si="14"/>
        <v>-222338.65721865327</v>
      </c>
      <c r="AP66" s="205">
        <f>AP59+AP60</f>
        <v>-231676.88082183673</v>
      </c>
    </row>
    <row r="67" spans="1:45" x14ac:dyDescent="0.2">
      <c r="A67" s="206" t="s">
        <v>294</v>
      </c>
      <c r="B67" s="315"/>
      <c r="C67" s="202">
        <f>-($B$25)*1.18*$B$28/$B$27</f>
        <v>-49413.522666666657</v>
      </c>
      <c r="D67" s="202">
        <f>C67</f>
        <v>-49413.522666666657</v>
      </c>
      <c r="E67" s="202">
        <f t="shared" ref="E67:AP67" si="15">D67</f>
        <v>-49413.522666666657</v>
      </c>
      <c r="F67" s="202">
        <f t="shared" si="15"/>
        <v>-49413.522666666657</v>
      </c>
      <c r="G67" s="202">
        <f t="shared" si="15"/>
        <v>-49413.522666666657</v>
      </c>
      <c r="H67" s="202">
        <f t="shared" si="15"/>
        <v>-49413.522666666657</v>
      </c>
      <c r="I67" s="202">
        <f t="shared" si="15"/>
        <v>-49413.522666666657</v>
      </c>
      <c r="J67" s="202">
        <f t="shared" si="15"/>
        <v>-49413.522666666657</v>
      </c>
      <c r="K67" s="202">
        <f t="shared" si="15"/>
        <v>-49413.522666666657</v>
      </c>
      <c r="L67" s="202">
        <f t="shared" si="15"/>
        <v>-49413.522666666657</v>
      </c>
      <c r="M67" s="202">
        <f t="shared" si="15"/>
        <v>-49413.522666666657</v>
      </c>
      <c r="N67" s="202">
        <f t="shared" si="15"/>
        <v>-49413.522666666657</v>
      </c>
      <c r="O67" s="202">
        <f t="shared" si="15"/>
        <v>-49413.522666666657</v>
      </c>
      <c r="P67" s="202">
        <f t="shared" si="15"/>
        <v>-49413.522666666657</v>
      </c>
      <c r="Q67" s="202">
        <f t="shared" si="15"/>
        <v>-49413.522666666657</v>
      </c>
      <c r="R67" s="202">
        <f t="shared" si="15"/>
        <v>-49413.522666666657</v>
      </c>
      <c r="S67" s="202">
        <f t="shared" si="15"/>
        <v>-49413.522666666657</v>
      </c>
      <c r="T67" s="202">
        <f t="shared" si="15"/>
        <v>-49413.522666666657</v>
      </c>
      <c r="U67" s="202">
        <f t="shared" si="15"/>
        <v>-49413.522666666657</v>
      </c>
      <c r="V67" s="202">
        <f t="shared" si="15"/>
        <v>-49413.522666666657</v>
      </c>
      <c r="W67" s="202">
        <f t="shared" si="15"/>
        <v>-49413.522666666657</v>
      </c>
      <c r="X67" s="202">
        <f t="shared" si="15"/>
        <v>-49413.522666666657</v>
      </c>
      <c r="Y67" s="202">
        <f t="shared" si="15"/>
        <v>-49413.522666666657</v>
      </c>
      <c r="Z67" s="202">
        <f t="shared" si="15"/>
        <v>-49413.522666666657</v>
      </c>
      <c r="AA67" s="202">
        <f t="shared" si="15"/>
        <v>-49413.522666666657</v>
      </c>
      <c r="AB67" s="202">
        <f t="shared" si="15"/>
        <v>-49413.522666666657</v>
      </c>
      <c r="AC67" s="202">
        <f t="shared" si="15"/>
        <v>-49413.522666666657</v>
      </c>
      <c r="AD67" s="202">
        <f t="shared" si="15"/>
        <v>-49413.522666666657</v>
      </c>
      <c r="AE67" s="202">
        <f t="shared" si="15"/>
        <v>-49413.522666666657</v>
      </c>
      <c r="AF67" s="202">
        <f t="shared" si="15"/>
        <v>-49413.522666666657</v>
      </c>
      <c r="AG67" s="202">
        <f t="shared" si="15"/>
        <v>-49413.522666666657</v>
      </c>
      <c r="AH67" s="202">
        <f t="shared" si="15"/>
        <v>-49413.522666666657</v>
      </c>
      <c r="AI67" s="202">
        <f t="shared" si="15"/>
        <v>-49413.522666666657</v>
      </c>
      <c r="AJ67" s="202">
        <f t="shared" si="15"/>
        <v>-49413.522666666657</v>
      </c>
      <c r="AK67" s="202">
        <f t="shared" si="15"/>
        <v>-49413.522666666657</v>
      </c>
      <c r="AL67" s="202">
        <f t="shared" si="15"/>
        <v>-49413.522666666657</v>
      </c>
      <c r="AM67" s="202">
        <f t="shared" si="15"/>
        <v>-49413.522666666657</v>
      </c>
      <c r="AN67" s="202">
        <f t="shared" si="15"/>
        <v>-49413.522666666657</v>
      </c>
      <c r="AO67" s="202">
        <f t="shared" si="15"/>
        <v>-49413.522666666657</v>
      </c>
      <c r="AP67" s="202">
        <f t="shared" si="15"/>
        <v>-49413.522666666657</v>
      </c>
      <c r="AQ67" s="316">
        <f>SUM(B67:AA67)/1.18</f>
        <v>-1046896.6666666665</v>
      </c>
      <c r="AR67" s="317">
        <f>SUM(B67:AF67)/1.18</f>
        <v>-1256275.9999999998</v>
      </c>
      <c r="AS67" s="317">
        <f>SUM(B67:AP67)/1.18</f>
        <v>-1675034.6666666665</v>
      </c>
    </row>
    <row r="68" spans="1:45" ht="28.5" x14ac:dyDescent="0.2">
      <c r="A68" s="314" t="s">
        <v>547</v>
      </c>
      <c r="B68" s="205">
        <f t="shared" ref="B68:J68" si="16">B66+B67</f>
        <v>1256275.9499999997</v>
      </c>
      <c r="C68" s="205">
        <f>C66+C67</f>
        <v>-95976.598170969548</v>
      </c>
      <c r="D68" s="205">
        <f>D66+D67</f>
        <v>-97932.247342150251</v>
      </c>
      <c r="E68" s="205">
        <f t="shared" si="16"/>
        <v>-99970.033778520563</v>
      </c>
      <c r="F68" s="205">
        <f>F66+C67</f>
        <v>-102093.40724521843</v>
      </c>
      <c r="G68" s="205">
        <f t="shared" si="16"/>
        <v>-104305.96239751761</v>
      </c>
      <c r="H68" s="205">
        <f t="shared" si="16"/>
        <v>-106611.44486621337</v>
      </c>
      <c r="I68" s="205">
        <f t="shared" si="16"/>
        <v>-109013.75759859433</v>
      </c>
      <c r="J68" s="205">
        <f t="shared" si="16"/>
        <v>-111516.96746573529</v>
      </c>
      <c r="K68" s="205">
        <f>K66+K67</f>
        <v>-114125.31214729618</v>
      </c>
      <c r="L68" s="205">
        <f>L66+L67</f>
        <v>-116843.20730548262</v>
      </c>
      <c r="M68" s="205">
        <f t="shared" ref="M68:AO68" si="17">M66+M67</f>
        <v>-119675.2540603129</v>
      </c>
      <c r="N68" s="205">
        <f t="shared" si="17"/>
        <v>-122626.24677884603</v>
      </c>
      <c r="O68" s="205">
        <f t="shared" si="17"/>
        <v>-125701.18119155757</v>
      </c>
      <c r="P68" s="205">
        <f t="shared" si="17"/>
        <v>-128905.26284960299</v>
      </c>
      <c r="Q68" s="205">
        <f t="shared" si="17"/>
        <v>-132243.91593728634</v>
      </c>
      <c r="R68" s="205">
        <f t="shared" si="17"/>
        <v>-135722.79245465234</v>
      </c>
      <c r="S68" s="205">
        <f t="shared" si="17"/>
        <v>-139347.78178574773</v>
      </c>
      <c r="T68" s="205">
        <f t="shared" si="17"/>
        <v>-143125.02066874917</v>
      </c>
      <c r="U68" s="205">
        <f t="shared" si="17"/>
        <v>-147060.90358483663</v>
      </c>
      <c r="V68" s="205">
        <f t="shared" si="17"/>
        <v>-151162.09358339978</v>
      </c>
      <c r="W68" s="205">
        <f t="shared" si="17"/>
        <v>-155435.53356190256</v>
      </c>
      <c r="X68" s="205">
        <f t="shared" si="17"/>
        <v>-159888.45801950246</v>
      </c>
      <c r="Y68" s="205">
        <f t="shared" si="17"/>
        <v>-164528.40530432158</v>
      </c>
      <c r="Z68" s="205">
        <f t="shared" si="17"/>
        <v>-169363.2303751031</v>
      </c>
      <c r="AA68" s="205">
        <f t="shared" si="17"/>
        <v>-174401.11809885746</v>
      </c>
      <c r="AB68" s="205">
        <f t="shared" si="17"/>
        <v>-179650.59710700947</v>
      </c>
      <c r="AC68" s="205">
        <f t="shared" si="17"/>
        <v>-185120.55423350388</v>
      </c>
      <c r="AD68" s="205">
        <f t="shared" si="17"/>
        <v>-190820.24955931105</v>
      </c>
      <c r="AE68" s="205">
        <f t="shared" si="17"/>
        <v>-196759.33208880213</v>
      </c>
      <c r="AF68" s="205">
        <f t="shared" si="17"/>
        <v>-202947.85608453181</v>
      </c>
      <c r="AG68" s="205">
        <f t="shared" si="17"/>
        <v>-209396.29808808214</v>
      </c>
      <c r="AH68" s="205">
        <f t="shared" si="17"/>
        <v>-216115.57465578159</v>
      </c>
      <c r="AI68" s="205">
        <f t="shared" si="17"/>
        <v>-223117.0608393244</v>
      </c>
      <c r="AJ68" s="205">
        <f t="shared" si="17"/>
        <v>-230412.60944257604</v>
      </c>
      <c r="AK68" s="205">
        <f t="shared" si="17"/>
        <v>-238014.57108716425</v>
      </c>
      <c r="AL68" s="205">
        <f t="shared" si="17"/>
        <v>-245935.81512082517</v>
      </c>
      <c r="AM68" s="205">
        <f t="shared" si="17"/>
        <v>-254189.75140389983</v>
      </c>
      <c r="AN68" s="205">
        <f t="shared" si="17"/>
        <v>-262790.35301086365</v>
      </c>
      <c r="AO68" s="205">
        <f t="shared" si="17"/>
        <v>-271752.1798853199</v>
      </c>
      <c r="AP68" s="205">
        <f>AP66+AP67</f>
        <v>-281090.40348850342</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1256275.9499999997</v>
      </c>
      <c r="C70" s="205">
        <f t="shared" si="19"/>
        <v>-95976.598170969548</v>
      </c>
      <c r="D70" s="205">
        <f t="shared" si="19"/>
        <v>-97932.247342150251</v>
      </c>
      <c r="E70" s="205">
        <f t="shared" si="19"/>
        <v>-99970.033778520563</v>
      </c>
      <c r="F70" s="205">
        <f t="shared" si="19"/>
        <v>-102093.40724521843</v>
      </c>
      <c r="G70" s="205">
        <f t="shared" si="19"/>
        <v>-104305.96239751761</v>
      </c>
      <c r="H70" s="205">
        <f t="shared" si="19"/>
        <v>-106611.44486621337</v>
      </c>
      <c r="I70" s="205">
        <f t="shared" si="19"/>
        <v>-109013.75759859433</v>
      </c>
      <c r="J70" s="205">
        <f t="shared" si="19"/>
        <v>-111516.96746573529</v>
      </c>
      <c r="K70" s="205">
        <f t="shared" si="19"/>
        <v>-114125.31214729618</v>
      </c>
      <c r="L70" s="205">
        <f t="shared" si="19"/>
        <v>-116843.20730548262</v>
      </c>
      <c r="M70" s="205">
        <f t="shared" si="19"/>
        <v>-119675.2540603129</v>
      </c>
      <c r="N70" s="205">
        <f t="shared" si="19"/>
        <v>-122626.24677884603</v>
      </c>
      <c r="O70" s="205">
        <f t="shared" si="19"/>
        <v>-125701.18119155757</v>
      </c>
      <c r="P70" s="205">
        <f t="shared" si="19"/>
        <v>-128905.26284960299</v>
      </c>
      <c r="Q70" s="205">
        <f t="shared" si="19"/>
        <v>-132243.91593728634</v>
      </c>
      <c r="R70" s="205">
        <f t="shared" si="19"/>
        <v>-135722.79245465234</v>
      </c>
      <c r="S70" s="205">
        <f t="shared" si="19"/>
        <v>-139347.78178574773</v>
      </c>
      <c r="T70" s="205">
        <f t="shared" si="19"/>
        <v>-143125.02066874917</v>
      </c>
      <c r="U70" s="205">
        <f t="shared" si="19"/>
        <v>-147060.90358483663</v>
      </c>
      <c r="V70" s="205">
        <f t="shared" si="19"/>
        <v>-151162.09358339978</v>
      </c>
      <c r="W70" s="205">
        <f t="shared" si="19"/>
        <v>-155435.53356190256</v>
      </c>
      <c r="X70" s="205">
        <f t="shared" si="19"/>
        <v>-159888.45801950246</v>
      </c>
      <c r="Y70" s="205">
        <f t="shared" si="19"/>
        <v>-164528.40530432158</v>
      </c>
      <c r="Z70" s="205">
        <f t="shared" si="19"/>
        <v>-169363.2303751031</v>
      </c>
      <c r="AA70" s="205">
        <f t="shared" si="19"/>
        <v>-174401.11809885746</v>
      </c>
      <c r="AB70" s="205">
        <f t="shared" si="19"/>
        <v>-179650.59710700947</v>
      </c>
      <c r="AC70" s="205">
        <f t="shared" si="19"/>
        <v>-185120.55423350388</v>
      </c>
      <c r="AD70" s="205">
        <f t="shared" si="19"/>
        <v>-190820.24955931105</v>
      </c>
      <c r="AE70" s="205">
        <f t="shared" si="19"/>
        <v>-196759.33208880213</v>
      </c>
      <c r="AF70" s="205">
        <f t="shared" si="19"/>
        <v>-202947.85608453181</v>
      </c>
      <c r="AG70" s="205">
        <f t="shared" si="19"/>
        <v>-209396.29808808214</v>
      </c>
      <c r="AH70" s="205">
        <f t="shared" si="19"/>
        <v>-216115.57465578159</v>
      </c>
      <c r="AI70" s="205">
        <f t="shared" si="19"/>
        <v>-223117.0608393244</v>
      </c>
      <c r="AJ70" s="205">
        <f t="shared" si="19"/>
        <v>-230412.60944257604</v>
      </c>
      <c r="AK70" s="205">
        <f t="shared" si="19"/>
        <v>-238014.57108716425</v>
      </c>
      <c r="AL70" s="205">
        <f t="shared" si="19"/>
        <v>-245935.81512082517</v>
      </c>
      <c r="AM70" s="205">
        <f t="shared" si="19"/>
        <v>-254189.75140389983</v>
      </c>
      <c r="AN70" s="205">
        <f t="shared" si="19"/>
        <v>-262790.35301086365</v>
      </c>
      <c r="AO70" s="205">
        <f t="shared" si="19"/>
        <v>-271752.1798853199</v>
      </c>
      <c r="AP70" s="205">
        <f>AP68+AP69</f>
        <v>-281090.40348850342</v>
      </c>
    </row>
    <row r="71" spans="1:45" x14ac:dyDescent="0.2">
      <c r="A71" s="206" t="s">
        <v>292</v>
      </c>
      <c r="B71" s="202">
        <f t="shared" ref="B71:AP71" si="20">-B70*$B$36</f>
        <v>-251255.18999999994</v>
      </c>
      <c r="C71" s="202">
        <f t="shared" si="20"/>
        <v>19195.319634193911</v>
      </c>
      <c r="D71" s="202">
        <f t="shared" si="20"/>
        <v>19586.449468430052</v>
      </c>
      <c r="E71" s="202">
        <f t="shared" si="20"/>
        <v>19994.006755704115</v>
      </c>
      <c r="F71" s="202">
        <f t="shared" si="20"/>
        <v>20418.681449043688</v>
      </c>
      <c r="G71" s="202">
        <f t="shared" si="20"/>
        <v>20861.192479503523</v>
      </c>
      <c r="H71" s="202">
        <f t="shared" si="20"/>
        <v>21322.288973242674</v>
      </c>
      <c r="I71" s="202">
        <f t="shared" si="20"/>
        <v>21802.751519718866</v>
      </c>
      <c r="J71" s="202">
        <f t="shared" si="20"/>
        <v>22303.393493147058</v>
      </c>
      <c r="K71" s="202">
        <f t="shared" si="20"/>
        <v>22825.062429459238</v>
      </c>
      <c r="L71" s="202">
        <f t="shared" si="20"/>
        <v>23368.641461096526</v>
      </c>
      <c r="M71" s="202">
        <f t="shared" si="20"/>
        <v>23935.050812062582</v>
      </c>
      <c r="N71" s="202">
        <f t="shared" si="20"/>
        <v>24525.249355769207</v>
      </c>
      <c r="O71" s="202">
        <f t="shared" si="20"/>
        <v>25140.236238311514</v>
      </c>
      <c r="P71" s="202">
        <f t="shared" si="20"/>
        <v>25781.052569920601</v>
      </c>
      <c r="Q71" s="202">
        <f t="shared" si="20"/>
        <v>26448.783187457269</v>
      </c>
      <c r="R71" s="202">
        <f t="shared" si="20"/>
        <v>27144.558490930471</v>
      </c>
      <c r="S71" s="202">
        <f t="shared" si="20"/>
        <v>27869.556357149548</v>
      </c>
      <c r="T71" s="202">
        <f t="shared" si="20"/>
        <v>28625.004133749837</v>
      </c>
      <c r="U71" s="202">
        <f t="shared" si="20"/>
        <v>29412.180716967327</v>
      </c>
      <c r="V71" s="202">
        <f t="shared" si="20"/>
        <v>30232.418716679957</v>
      </c>
      <c r="W71" s="202">
        <f t="shared" si="20"/>
        <v>31087.106712380511</v>
      </c>
      <c r="X71" s="202">
        <f t="shared" si="20"/>
        <v>31977.691603900494</v>
      </c>
      <c r="Y71" s="202">
        <f t="shared" si="20"/>
        <v>32905.681060864321</v>
      </c>
      <c r="Z71" s="202">
        <f t="shared" si="20"/>
        <v>33872.646075020624</v>
      </c>
      <c r="AA71" s="202">
        <f t="shared" si="20"/>
        <v>34880.223619771496</v>
      </c>
      <c r="AB71" s="202">
        <f t="shared" si="20"/>
        <v>35930.119421401898</v>
      </c>
      <c r="AC71" s="202">
        <f t="shared" si="20"/>
        <v>37024.11084670078</v>
      </c>
      <c r="AD71" s="202">
        <f t="shared" si="20"/>
        <v>38164.04991186221</v>
      </c>
      <c r="AE71" s="202">
        <f t="shared" si="20"/>
        <v>39351.86641776043</v>
      </c>
      <c r="AF71" s="202">
        <f t="shared" si="20"/>
        <v>40589.571216906363</v>
      </c>
      <c r="AG71" s="202">
        <f t="shared" si="20"/>
        <v>41879.25961761643</v>
      </c>
      <c r="AH71" s="202">
        <f t="shared" si="20"/>
        <v>43223.11493115632</v>
      </c>
      <c r="AI71" s="202">
        <f t="shared" si="20"/>
        <v>44623.412167864881</v>
      </c>
      <c r="AJ71" s="202">
        <f t="shared" si="20"/>
        <v>46082.521888515214</v>
      </c>
      <c r="AK71" s="202">
        <f t="shared" si="20"/>
        <v>47602.914217432852</v>
      </c>
      <c r="AL71" s="202">
        <f t="shared" si="20"/>
        <v>49187.163024165035</v>
      </c>
      <c r="AM71" s="202">
        <f t="shared" si="20"/>
        <v>50837.950280779973</v>
      </c>
      <c r="AN71" s="202">
        <f t="shared" si="20"/>
        <v>52558.070602172731</v>
      </c>
      <c r="AO71" s="202">
        <f t="shared" si="20"/>
        <v>54350.435977063986</v>
      </c>
      <c r="AP71" s="202">
        <f t="shared" si="20"/>
        <v>56218.080697700687</v>
      </c>
    </row>
    <row r="72" spans="1:45" ht="15" thickBot="1" x14ac:dyDescent="0.25">
      <c r="A72" s="318" t="s">
        <v>296</v>
      </c>
      <c r="B72" s="207">
        <f t="shared" ref="B72:AO72" si="21">B70+B71</f>
        <v>1005020.7599999998</v>
      </c>
      <c r="C72" s="207">
        <f t="shared" si="21"/>
        <v>-76781.278536775644</v>
      </c>
      <c r="D72" s="207">
        <f t="shared" si="21"/>
        <v>-78345.797873720207</v>
      </c>
      <c r="E72" s="207">
        <f t="shared" si="21"/>
        <v>-79976.027022816445</v>
      </c>
      <c r="F72" s="207">
        <f t="shared" si="21"/>
        <v>-81674.725796174753</v>
      </c>
      <c r="G72" s="207">
        <f t="shared" si="21"/>
        <v>-83444.769918014092</v>
      </c>
      <c r="H72" s="207">
        <f t="shared" si="21"/>
        <v>-85289.155892970695</v>
      </c>
      <c r="I72" s="207">
        <f t="shared" si="21"/>
        <v>-87211.006078875464</v>
      </c>
      <c r="J72" s="207">
        <f t="shared" si="21"/>
        <v>-89213.57397258823</v>
      </c>
      <c r="K72" s="207">
        <f t="shared" si="21"/>
        <v>-91300.249717836938</v>
      </c>
      <c r="L72" s="207">
        <f t="shared" si="21"/>
        <v>-93474.565844386088</v>
      </c>
      <c r="M72" s="207">
        <f t="shared" si="21"/>
        <v>-95740.203248250327</v>
      </c>
      <c r="N72" s="207">
        <f t="shared" si="21"/>
        <v>-98100.997423076828</v>
      </c>
      <c r="O72" s="207">
        <f t="shared" si="21"/>
        <v>-100560.94495324606</v>
      </c>
      <c r="P72" s="207">
        <f t="shared" si="21"/>
        <v>-103124.21027968239</v>
      </c>
      <c r="Q72" s="207">
        <f t="shared" si="21"/>
        <v>-105795.13274982906</v>
      </c>
      <c r="R72" s="207">
        <f t="shared" si="21"/>
        <v>-108578.23396372187</v>
      </c>
      <c r="S72" s="207">
        <f t="shared" si="21"/>
        <v>-111478.22542859819</v>
      </c>
      <c r="T72" s="207">
        <f t="shared" si="21"/>
        <v>-114500.01653499933</v>
      </c>
      <c r="U72" s="207">
        <f t="shared" si="21"/>
        <v>-117648.72286786931</v>
      </c>
      <c r="V72" s="207">
        <f t="shared" si="21"/>
        <v>-120929.67486671983</v>
      </c>
      <c r="W72" s="207">
        <f t="shared" si="21"/>
        <v>-124348.42684952205</v>
      </c>
      <c r="X72" s="207">
        <f t="shared" si="21"/>
        <v>-127910.76641560197</v>
      </c>
      <c r="Y72" s="207">
        <f t="shared" si="21"/>
        <v>-131622.72424345725</v>
      </c>
      <c r="Z72" s="207">
        <f t="shared" si="21"/>
        <v>-135490.58430008247</v>
      </c>
      <c r="AA72" s="207">
        <f t="shared" si="21"/>
        <v>-139520.89447908598</v>
      </c>
      <c r="AB72" s="207">
        <f t="shared" si="21"/>
        <v>-143720.47768560756</v>
      </c>
      <c r="AC72" s="207">
        <f t="shared" si="21"/>
        <v>-148096.44338680309</v>
      </c>
      <c r="AD72" s="207">
        <f t="shared" si="21"/>
        <v>-152656.19964744884</v>
      </c>
      <c r="AE72" s="207">
        <f t="shared" si="21"/>
        <v>-157407.46567104169</v>
      </c>
      <c r="AF72" s="207">
        <f t="shared" si="21"/>
        <v>-162358.28486762545</v>
      </c>
      <c r="AG72" s="207">
        <f t="shared" si="21"/>
        <v>-167517.03847046572</v>
      </c>
      <c r="AH72" s="207">
        <f t="shared" si="21"/>
        <v>-172892.45972462528</v>
      </c>
      <c r="AI72" s="207">
        <f t="shared" si="21"/>
        <v>-178493.64867145952</v>
      </c>
      <c r="AJ72" s="207">
        <f t="shared" si="21"/>
        <v>-184330.08755406082</v>
      </c>
      <c r="AK72" s="207">
        <f t="shared" si="21"/>
        <v>-190411.65686973141</v>
      </c>
      <c r="AL72" s="207">
        <f t="shared" si="21"/>
        <v>-196748.65209666014</v>
      </c>
      <c r="AM72" s="207">
        <f t="shared" si="21"/>
        <v>-203351.80112311986</v>
      </c>
      <c r="AN72" s="207">
        <f t="shared" si="21"/>
        <v>-210232.28240869092</v>
      </c>
      <c r="AO72" s="207">
        <f t="shared" si="21"/>
        <v>-217401.74390825591</v>
      </c>
      <c r="AP72" s="207">
        <f>AP70+AP71</f>
        <v>-224872.32279080275</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1256275.9499999997</v>
      </c>
      <c r="C75" s="205">
        <f t="shared" si="24"/>
        <v>-95976.598170969548</v>
      </c>
      <c r="D75" s="205">
        <f>D68</f>
        <v>-97932.247342150251</v>
      </c>
      <c r="E75" s="205">
        <f t="shared" si="24"/>
        <v>-99970.033778520563</v>
      </c>
      <c r="F75" s="205">
        <f t="shared" si="24"/>
        <v>-102093.40724521843</v>
      </c>
      <c r="G75" s="205">
        <f t="shared" si="24"/>
        <v>-104305.96239751761</v>
      </c>
      <c r="H75" s="205">
        <f t="shared" si="24"/>
        <v>-106611.44486621337</v>
      </c>
      <c r="I75" s="205">
        <f t="shared" si="24"/>
        <v>-109013.75759859433</v>
      </c>
      <c r="J75" s="205">
        <f t="shared" si="24"/>
        <v>-111516.96746573529</v>
      </c>
      <c r="K75" s="205">
        <f t="shared" si="24"/>
        <v>-114125.31214729618</v>
      </c>
      <c r="L75" s="205">
        <f t="shared" si="24"/>
        <v>-116843.20730548262</v>
      </c>
      <c r="M75" s="205">
        <f t="shared" si="24"/>
        <v>-119675.2540603129</v>
      </c>
      <c r="N75" s="205">
        <f t="shared" si="24"/>
        <v>-122626.24677884603</v>
      </c>
      <c r="O75" s="205">
        <f t="shared" si="24"/>
        <v>-125701.18119155757</v>
      </c>
      <c r="P75" s="205">
        <f t="shared" si="24"/>
        <v>-128905.26284960299</v>
      </c>
      <c r="Q75" s="205">
        <f t="shared" si="24"/>
        <v>-132243.91593728634</v>
      </c>
      <c r="R75" s="205">
        <f t="shared" si="24"/>
        <v>-135722.79245465234</v>
      </c>
      <c r="S75" s="205">
        <f t="shared" si="24"/>
        <v>-139347.78178574773</v>
      </c>
      <c r="T75" s="205">
        <f t="shared" si="24"/>
        <v>-143125.02066874917</v>
      </c>
      <c r="U75" s="205">
        <f t="shared" si="24"/>
        <v>-147060.90358483663</v>
      </c>
      <c r="V75" s="205">
        <f t="shared" si="24"/>
        <v>-151162.09358339978</v>
      </c>
      <c r="W75" s="205">
        <f t="shared" si="24"/>
        <v>-155435.53356190256</v>
      </c>
      <c r="X75" s="205">
        <f t="shared" si="24"/>
        <v>-159888.45801950246</v>
      </c>
      <c r="Y75" s="205">
        <f t="shared" si="24"/>
        <v>-164528.40530432158</v>
      </c>
      <c r="Z75" s="205">
        <f t="shared" si="24"/>
        <v>-169363.2303751031</v>
      </c>
      <c r="AA75" s="205">
        <f t="shared" si="24"/>
        <v>-174401.11809885746</v>
      </c>
      <c r="AB75" s="205">
        <f t="shared" si="24"/>
        <v>-179650.59710700947</v>
      </c>
      <c r="AC75" s="205">
        <f t="shared" si="24"/>
        <v>-185120.55423350388</v>
      </c>
      <c r="AD75" s="205">
        <f t="shared" si="24"/>
        <v>-190820.24955931105</v>
      </c>
      <c r="AE75" s="205">
        <f t="shared" si="24"/>
        <v>-196759.33208880213</v>
      </c>
      <c r="AF75" s="205">
        <f t="shared" si="24"/>
        <v>-202947.85608453181</v>
      </c>
      <c r="AG75" s="205">
        <f t="shared" si="24"/>
        <v>-209396.29808808214</v>
      </c>
      <c r="AH75" s="205">
        <f t="shared" si="24"/>
        <v>-216115.57465578159</v>
      </c>
      <c r="AI75" s="205">
        <f t="shared" si="24"/>
        <v>-223117.0608393244</v>
      </c>
      <c r="AJ75" s="205">
        <f t="shared" si="24"/>
        <v>-230412.60944257604</v>
      </c>
      <c r="AK75" s="205">
        <f t="shared" si="24"/>
        <v>-238014.57108716425</v>
      </c>
      <c r="AL75" s="205">
        <f t="shared" si="24"/>
        <v>-245935.81512082517</v>
      </c>
      <c r="AM75" s="205">
        <f t="shared" si="24"/>
        <v>-254189.75140389983</v>
      </c>
      <c r="AN75" s="205">
        <f t="shared" si="24"/>
        <v>-262790.35301086365</v>
      </c>
      <c r="AO75" s="205">
        <f t="shared" si="24"/>
        <v>-271752.1798853199</v>
      </c>
      <c r="AP75" s="205">
        <f>AP68</f>
        <v>-281090.40348850342</v>
      </c>
    </row>
    <row r="76" spans="1:45" x14ac:dyDescent="0.2">
      <c r="A76" s="206" t="s">
        <v>294</v>
      </c>
      <c r="B76" s="202">
        <f t="shared" ref="B76:AO76" si="25">-B67</f>
        <v>0</v>
      </c>
      <c r="C76" s="202">
        <f>-C67</f>
        <v>49413.522666666657</v>
      </c>
      <c r="D76" s="202">
        <f t="shared" si="25"/>
        <v>49413.522666666657</v>
      </c>
      <c r="E76" s="202">
        <f t="shared" si="25"/>
        <v>49413.522666666657</v>
      </c>
      <c r="F76" s="202">
        <f>-C67</f>
        <v>49413.522666666657</v>
      </c>
      <c r="G76" s="202">
        <f t="shared" si="25"/>
        <v>49413.522666666657</v>
      </c>
      <c r="H76" s="202">
        <f t="shared" si="25"/>
        <v>49413.522666666657</v>
      </c>
      <c r="I76" s="202">
        <f t="shared" si="25"/>
        <v>49413.522666666657</v>
      </c>
      <c r="J76" s="202">
        <f t="shared" si="25"/>
        <v>49413.522666666657</v>
      </c>
      <c r="K76" s="202">
        <f t="shared" si="25"/>
        <v>49413.522666666657</v>
      </c>
      <c r="L76" s="202">
        <f>-L67</f>
        <v>49413.522666666657</v>
      </c>
      <c r="M76" s="202">
        <f>-M67</f>
        <v>49413.522666666657</v>
      </c>
      <c r="N76" s="202">
        <f t="shared" si="25"/>
        <v>49413.522666666657</v>
      </c>
      <c r="O76" s="202">
        <f t="shared" si="25"/>
        <v>49413.522666666657</v>
      </c>
      <c r="P76" s="202">
        <f t="shared" si="25"/>
        <v>49413.522666666657</v>
      </c>
      <c r="Q76" s="202">
        <f t="shared" si="25"/>
        <v>49413.522666666657</v>
      </c>
      <c r="R76" s="202">
        <f t="shared" si="25"/>
        <v>49413.522666666657</v>
      </c>
      <c r="S76" s="202">
        <f t="shared" si="25"/>
        <v>49413.522666666657</v>
      </c>
      <c r="T76" s="202">
        <f t="shared" si="25"/>
        <v>49413.522666666657</v>
      </c>
      <c r="U76" s="202">
        <f t="shared" si="25"/>
        <v>49413.522666666657</v>
      </c>
      <c r="V76" s="202">
        <f t="shared" si="25"/>
        <v>49413.522666666657</v>
      </c>
      <c r="W76" s="202">
        <f t="shared" si="25"/>
        <v>49413.522666666657</v>
      </c>
      <c r="X76" s="202">
        <f t="shared" si="25"/>
        <v>49413.522666666657</v>
      </c>
      <c r="Y76" s="202">
        <f t="shared" si="25"/>
        <v>49413.522666666657</v>
      </c>
      <c r="Z76" s="202">
        <f t="shared" si="25"/>
        <v>49413.522666666657</v>
      </c>
      <c r="AA76" s="202">
        <f t="shared" si="25"/>
        <v>49413.522666666657</v>
      </c>
      <c r="AB76" s="202">
        <f t="shared" si="25"/>
        <v>49413.522666666657</v>
      </c>
      <c r="AC76" s="202">
        <f t="shared" si="25"/>
        <v>49413.522666666657</v>
      </c>
      <c r="AD76" s="202">
        <f t="shared" si="25"/>
        <v>49413.522666666657</v>
      </c>
      <c r="AE76" s="202">
        <f t="shared" si="25"/>
        <v>49413.522666666657</v>
      </c>
      <c r="AF76" s="202">
        <f t="shared" si="25"/>
        <v>49413.522666666657</v>
      </c>
      <c r="AG76" s="202">
        <f t="shared" si="25"/>
        <v>49413.522666666657</v>
      </c>
      <c r="AH76" s="202">
        <f t="shared" si="25"/>
        <v>49413.522666666657</v>
      </c>
      <c r="AI76" s="202">
        <f t="shared" si="25"/>
        <v>49413.522666666657</v>
      </c>
      <c r="AJ76" s="202">
        <f t="shared" si="25"/>
        <v>49413.522666666657</v>
      </c>
      <c r="AK76" s="202">
        <f t="shared" si="25"/>
        <v>49413.522666666657</v>
      </c>
      <c r="AL76" s="202">
        <f t="shared" si="25"/>
        <v>49413.522666666657</v>
      </c>
      <c r="AM76" s="202">
        <f t="shared" si="25"/>
        <v>49413.522666666657</v>
      </c>
      <c r="AN76" s="202">
        <f t="shared" si="25"/>
        <v>49413.522666666657</v>
      </c>
      <c r="AO76" s="202">
        <f t="shared" si="25"/>
        <v>49413.522666666657</v>
      </c>
      <c r="AP76" s="202">
        <f>-AP67</f>
        <v>49413.522666666657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-251255.18999999994</v>
      </c>
      <c r="C78" s="202">
        <f>IF(SUM($B$71:C71)+SUM($A$78:B78)&gt;0,0,SUM($B$71:C71)-SUM($A$78:B78))</f>
        <v>19195.319634193904</v>
      </c>
      <c r="D78" s="202">
        <f>IF(SUM($B$71:D71)+SUM($A$78:C78)&gt;0,0,SUM($B$71:D71)-SUM($A$78:C78))</f>
        <v>19586.449468430044</v>
      </c>
      <c r="E78" s="202">
        <f>IF(SUM($B$71:E71)+SUM($A$78:D78)&gt;0,0,SUM($B$71:E71)-SUM($A$78:D78))</f>
        <v>19994.006755704118</v>
      </c>
      <c r="F78" s="202">
        <f>IF(SUM($B$71:F71)+SUM($A$78:E78)&gt;0,0,SUM($B$71:F71)-SUM($A$78:E78))</f>
        <v>20418.681449043681</v>
      </c>
      <c r="G78" s="202">
        <f>IF(SUM($B$71:G71)+SUM($A$78:F78)&gt;0,0,SUM($B$71:G71)-SUM($A$78:F78))</f>
        <v>20861.192479503516</v>
      </c>
      <c r="H78" s="202">
        <f>IF(SUM($B$71:H71)+SUM($A$78:G78)&gt;0,0,SUM($B$71:H71)-SUM($A$78:G78))</f>
        <v>21322.28897324267</v>
      </c>
      <c r="I78" s="202">
        <f>IF(SUM($B$71:I71)+SUM($A$78:H78)&gt;0,0,SUM($B$71:I71)-SUM($A$78:H78))</f>
        <v>21802.751519718862</v>
      </c>
      <c r="J78" s="202">
        <f>IF(SUM($B$71:J71)+SUM($A$78:I78)&gt;0,0,SUM($B$71:J71)-SUM($A$78:I78))</f>
        <v>22303.393493147058</v>
      </c>
      <c r="K78" s="202">
        <f>IF(SUM($B$71:K71)+SUM($A$78:J78)&gt;0,0,SUM($B$71:K71)-SUM($A$78:J78))</f>
        <v>22825.062429459242</v>
      </c>
      <c r="L78" s="202">
        <f>IF(SUM($B$71:L71)+SUM($A$78:K78)&gt;0,0,SUM($B$71:L71)-SUM($A$78:K78))</f>
        <v>23368.641461096529</v>
      </c>
      <c r="M78" s="202">
        <f>IF(SUM($B$71:M71)+SUM($A$78:L78)&gt;0,0,SUM($B$71:M71)-SUM($A$78:L78))</f>
        <v>23935.050812062582</v>
      </c>
      <c r="N78" s="202">
        <f>IF(SUM($B$71:N71)+SUM($A$78:M78)&gt;0,0,SUM($B$71:N71)-SUM($A$78:M78))</f>
        <v>24525.249355769207</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-9.0000000083819021E-3</v>
      </c>
      <c r="C79" s="202">
        <f>IF(((SUM($B$59:C59)+SUM($B$61:C64))+SUM($B$81:C81))&lt;0,((SUM($B$59:C59)+SUM($B$61:C64))+SUM($B$81:C81))*0.18-SUM($A$79:B79),IF(SUM($B$79:B79)&lt;0,0-SUM($B$79:B79),0))</f>
        <v>-8381.3535907745354</v>
      </c>
      <c r="D79" s="202">
        <f>IF(((SUM($B$59:D59)+SUM($B$61:D64))+SUM($B$81:D81))&lt;0,((SUM($B$59:D59)+SUM($B$61:D64))+SUM($B$81:D81))*0.18-SUM($A$79:C79),IF(SUM($B$79:C79)&lt;0,0-SUM($B$79:C79),0))</f>
        <v>-8733.3704415870343</v>
      </c>
      <c r="E79" s="202">
        <f>IF(((SUM($B$59:E59)+SUM($B$61:E64))+SUM($B$81:E81))&lt;0,((SUM($B$59:E59)+SUM($B$61:E64))+SUM($B$81:E81))*0.18-SUM($A$79:D79),IF(SUM($B$79:D79)&lt;0,0-SUM($B$79:D79),0))</f>
        <v>-9100.172000133698</v>
      </c>
      <c r="F79" s="202">
        <f>IF(((SUM($B$59:F59)+SUM($B$61:F64))+SUM($B$81:F81))&lt;0,((SUM($B$59:F59)+SUM($B$61:F64))+SUM($B$81:F81))*0.18-SUM($A$79:E79),IF(SUM($B$79:E79)&lt;0,0-SUM($B$79:E79),0))</f>
        <v>-9482.3792241393385</v>
      </c>
      <c r="G79" s="202">
        <f>IF(((SUM($B$59:G59)+SUM($B$61:G64))+SUM($B$81:G81))&lt;0,((SUM($B$59:G59)+SUM($B$61:G64))+SUM($B$81:G81))*0.18-SUM($A$79:F79),IF(SUM($B$79:F79)&lt;0,0-SUM($B$79:F79),0))</f>
        <v>-9880.6391515531504</v>
      </c>
      <c r="H79" s="202">
        <f>IF(((SUM($B$59:H59)+SUM($B$61:H64))+SUM($B$81:H81))&lt;0,((SUM($B$59:H59)+SUM($B$61:H64))+SUM($B$81:H81))*0.18-SUM($A$79:G79),IF(SUM($B$79:G79)&lt;0,0-SUM($B$79:G79),0))</f>
        <v>-10295.62599591841</v>
      </c>
      <c r="I79" s="202">
        <f>IF(((SUM($B$59:I59)+SUM($B$61:I64))+SUM($B$81:I81))&lt;0,((SUM($B$59:I59)+SUM($B$61:I64))+SUM($B$81:I81))*0.18-SUM($A$79:H79),IF(SUM($B$79:H79)&lt;0,0-SUM($B$79:H79),0))</f>
        <v>-10728.042287746968</v>
      </c>
      <c r="J79" s="202">
        <f>IF(((SUM($B$59:J59)+SUM($B$61:J64))+SUM($B$81:J81))&lt;0,((SUM($B$59:J59)+SUM($B$61:J64))+SUM($B$81:J81))*0.18-SUM($A$79:I79),IF(SUM($B$79:I79)&lt;0,0-SUM($B$79:I79),0))</f>
        <v>-11178.62006383235</v>
      </c>
      <c r="K79" s="202">
        <f>IF(((SUM($B$59:K59)+SUM($B$61:K64))+SUM($B$81:K81))&lt;0,((SUM($B$59:K59)+SUM($B$61:K64))+SUM($B$81:K81))*0.18-SUM($A$79:J79),IF(SUM($B$79:J79)&lt;0,0-SUM($B$79:J79),0))</f>
        <v>-11648.122106513314</v>
      </c>
      <c r="L79" s="202">
        <f>IF(((SUM($B$59:L59)+SUM($B$61:L64))+SUM($B$81:L81))&lt;0,((SUM($B$59:L59)+SUM($B$61:L64))+SUM($B$81:L81))*0.18-SUM($A$79:K79),IF(SUM($B$79:K79)&lt;0,0-SUM($B$79:K79),0))</f>
        <v>-12137.343234986867</v>
      </c>
      <c r="M79" s="202">
        <f>IF(((SUM($B$59:M59)+SUM($B$61:M64))+SUM($B$81:M81))&lt;0,((SUM($B$59:M59)+SUM($B$61:M64))+SUM($B$81:M81))*0.18-SUM($A$79:L79),IF(SUM($B$79:L79)&lt;0,0-SUM($B$79:L79),0))</f>
        <v>-12647.111650856314</v>
      </c>
      <c r="N79" s="202">
        <f>IF(((SUM($B$59:N59)+SUM($B$61:N64))+SUM($B$81:N81))&lt;0,((SUM($B$59:N59)+SUM($B$61:N64))+SUM($B$81:N81))*0.18-SUM($A$79:M79),IF(SUM($B$79:M79)&lt;0,0-SUM($B$79:M79),0))</f>
        <v>-13178.290340192296</v>
      </c>
      <c r="O79" s="202">
        <f>IF(((SUM($B$59:O59)+SUM($B$61:O64))+SUM($B$81:O81))&lt;0,((SUM($B$59:O59)+SUM($B$61:O64))+SUM($B$81:O81))*0.18-SUM($A$79:N79),IF(SUM($B$79:N79)&lt;0,0-SUM($B$79:N79),0))</f>
        <v>-13731.778534480371</v>
      </c>
      <c r="P79" s="202">
        <f>IF(((SUM($B$59:P59)+SUM($B$61:P64))+SUM($B$81:P81))&lt;0,((SUM($B$59:P59)+SUM($B$61:P64))+SUM($B$81:P81))*0.18-SUM($A$79:O79),IF(SUM($B$79:O79)&lt;0,0-SUM($B$79:O79),0))</f>
        <v>-14308.513232928526</v>
      </c>
      <c r="Q79" s="202">
        <f>IF(((SUM($B$59:Q59)+SUM($B$61:Q64))+SUM($B$81:Q81))&lt;0,((SUM($B$59:Q59)+SUM($B$61:Q64))+SUM($B$81:Q81))*0.18-SUM($A$79:P79),IF(SUM($B$79:P79)&lt;0,0-SUM($B$79:P79),0))</f>
        <v>-14909.470788711536</v>
      </c>
      <c r="R79" s="202">
        <f>IF(((SUM($B$59:R59)+SUM($B$61:R64))+SUM($B$81:R81))&lt;0,((SUM($B$59:R59)+SUM($B$61:R64))+SUM($B$81:R81))*0.18-SUM($A$79:Q79),IF(SUM($B$79:Q79)&lt;0,0-SUM($B$79:Q79),0))</f>
        <v>-15535.668561837432</v>
      </c>
      <c r="S79" s="202">
        <f>IF(((SUM($B$59:S59)+SUM($B$61:S64))+SUM($B$81:S81))&lt;0,((SUM($B$59:S59)+SUM($B$61:S64))+SUM($B$81:S81))*0.18-SUM($A$79:R79),IF(SUM($B$79:R79)&lt;0,0-SUM($B$79:R79),0))</f>
        <v>-16188.166641434596</v>
      </c>
      <c r="T79" s="202">
        <f>IF(((SUM($B$59:T59)+SUM($B$61:T64))+SUM($B$81:T81))&lt;0,((SUM($B$59:T59)+SUM($B$61:T64))+SUM($B$81:T81))*0.18-SUM($A$79:S79),IF(SUM($B$79:S79)&lt;0,0-SUM($B$79:S79),0))</f>
        <v>-16868.069640374888</v>
      </c>
      <c r="U79" s="202">
        <f>IF(((SUM($B$59:U59)+SUM($B$61:U64))+SUM($B$81:U81))&lt;0,((SUM($B$59:U59)+SUM($B$61:U64))+SUM($B$81:U81))*0.18-SUM($A$79:T79),IF(SUM($B$79:T79)&lt;0,0-SUM($B$79:T79),0))</f>
        <v>-17576.528565270564</v>
      </c>
      <c r="V79" s="202">
        <f>IF(((SUM($B$59:V59)+SUM($B$61:V64))+SUM($B$81:V81))&lt;0,((SUM($B$59:V59)+SUM($B$61:V64))+SUM($B$81:V81))*0.18-SUM($A$79:U79),IF(SUM($B$79:U79)&lt;0,0-SUM($B$79:U79),0))</f>
        <v>-18314.742765011993</v>
      </c>
      <c r="W79" s="202">
        <f>IF(((SUM($B$59:W59)+SUM($B$61:W64))+SUM($B$81:W81))&lt;0,((SUM($B$59:W59)+SUM($B$61:W64))+SUM($B$81:W81))*0.18-SUM($A$79:V79),IF(SUM($B$79:V79)&lt;0,0-SUM($B$79:V79),0))</f>
        <v>-19083.961961142457</v>
      </c>
      <c r="X79" s="202">
        <f>IF(((SUM($B$59:X59)+SUM($B$61:X64))+SUM($B$81:X81))&lt;0,((SUM($B$59:X59)+SUM($B$61:X64))+SUM($B$81:X81))*0.18-SUM($A$79:W79),IF(SUM($B$79:W79)&lt;0,0-SUM($B$79:W79),0))</f>
        <v>-19885.488363510463</v>
      </c>
      <c r="Y79" s="202">
        <f>IF(((SUM($B$59:Y59)+SUM($B$61:Y64))+SUM($B$81:Y81))&lt;0,((SUM($B$59:Y59)+SUM($B$61:Y64))+SUM($B$81:Y81))*0.18-SUM($A$79:X79),IF(SUM($B$79:X79)&lt;0,0-SUM($B$79:X79),0))</f>
        <v>-20720.678874777863</v>
      </c>
      <c r="Z79" s="202">
        <f>IF(((SUM($B$59:Z59)+SUM($B$61:Z64))+SUM($B$81:Z81))&lt;0,((SUM($B$59:Z59)+SUM($B$61:Z64))+SUM($B$81:Z81))*0.18-SUM($A$79:Y79),IF(SUM($B$79:Y79)&lt;0,0-SUM($B$79:Y79),0))</f>
        <v>-21590.947387518594</v>
      </c>
      <c r="AA79" s="202">
        <f>IF(((SUM($B$59:AA59)+SUM($B$61:AA64))+SUM($B$81:AA81))&lt;0,((SUM($B$59:AA59)+SUM($B$61:AA64))+SUM($B$81:AA81))*0.18-SUM($A$79:Z79),IF(SUM($B$79:Z79)&lt;0,0-SUM($B$79:Z79),0))</f>
        <v>-22497.767177794303</v>
      </c>
      <c r="AB79" s="202">
        <f>IF(((SUM($B$59:AB59)+SUM($B$61:AB64))+SUM($B$81:AB81))&lt;0,((SUM($B$59:AB59)+SUM($B$61:AB64))+SUM($B$81:AB81))*0.18-SUM($A$79:AA79),IF(SUM($B$79:AA79)&lt;0,0-SUM($B$79:AA79),0))</f>
        <v>-23442.673399261723</v>
      </c>
      <c r="AC79" s="202">
        <f>IF(((SUM($B$59:AC59)+SUM($B$61:AC64))+SUM($B$81:AC81))&lt;0,((SUM($B$59:AC59)+SUM($B$61:AC64))+SUM($B$81:AC81))*0.18-SUM($A$79:AB79),IF(SUM($B$79:AB79)&lt;0,0-SUM($B$79:AB79),0))</f>
        <v>-24427.265682030644</v>
      </c>
      <c r="AD79" s="202">
        <f>IF(((SUM($B$59:AD59)+SUM($B$61:AD64))+SUM($B$81:AD81))&lt;0,((SUM($B$59:AD59)+SUM($B$61:AD64))+SUM($B$81:AD81))*0.18-SUM($A$79:AC79),IF(SUM($B$79:AC79)&lt;0,0-SUM($B$79:AC79),0))</f>
        <v>-25453.210840676038</v>
      </c>
      <c r="AE79" s="202">
        <f>IF(((SUM($B$59:AE59)+SUM($B$61:AE64))+SUM($B$81:AE81))&lt;0,((SUM($B$59:AE59)+SUM($B$61:AE64))+SUM($B$81:AE81))*0.18-SUM($A$79:AD79),IF(SUM($B$79:AD79)&lt;0,0-SUM($B$79:AD79),0))</f>
        <v>-26522.24569598434</v>
      </c>
      <c r="AF79" s="202">
        <f>IF(((SUM($B$59:AF59)+SUM($B$61:AF64))+SUM($B$81:AF81))&lt;0,((SUM($B$59:AF59)+SUM($B$61:AF64))+SUM($B$81:AF81))*0.18-SUM($A$79:AE79),IF(SUM($B$79:AE79)&lt;0,0-SUM($B$79:AE79),0))</f>
        <v>-27636.180015215825</v>
      </c>
      <c r="AG79" s="202">
        <f>IF(((SUM($B$59:AG59)+SUM($B$61:AG64))+SUM($B$81:AG81))&lt;0,((SUM($B$59:AG59)+SUM($B$61:AG64))+SUM($B$81:AG81))*0.18-SUM($A$79:AF79),IF(SUM($B$79:AF79)&lt;0,0-SUM($B$79:AF79),0))</f>
        <v>-28796.899575854768</v>
      </c>
      <c r="AH79" s="202">
        <f>IF(((SUM($B$59:AH59)+SUM($B$61:AH64))+SUM($B$81:AH81))&lt;0,((SUM($B$59:AH59)+SUM($B$61:AH64))+SUM($B$81:AH81))*0.18-SUM($A$79:AG79),IF(SUM($B$79:AG79)&lt;0,0-SUM($B$79:AG79),0))</f>
        <v>-30006.369358040625</v>
      </c>
      <c r="AI79" s="202">
        <f>IF(((SUM($B$59:AI59)+SUM($B$61:AI64))+SUM($B$81:AI81))&lt;0,((SUM($B$59:AI59)+SUM($B$61:AI64))+SUM($B$81:AI81))*0.18-SUM($A$79:AH79),IF(SUM($B$79:AH79)&lt;0,0-SUM($B$79:AH79),0))</f>
        <v>-31266.636871078401</v>
      </c>
      <c r="AJ79" s="202">
        <f>IF(((SUM($B$59:AJ59)+SUM($B$61:AJ64))+SUM($B$81:AJ81))&lt;0,((SUM($B$59:AJ59)+SUM($B$61:AJ64))+SUM($B$81:AJ81))*0.18-SUM($A$79:AI79),IF(SUM($B$79:AI79)&lt;0,0-SUM($B$79:AI79),0))</f>
        <v>-32579.835619663703</v>
      </c>
      <c r="AK79" s="202">
        <f>IF(((SUM($B$59:AK59)+SUM($B$61:AK64))+SUM($B$81:AK81))&lt;0,((SUM($B$59:AK59)+SUM($B$61:AK64))+SUM($B$81:AK81))*0.18-SUM($A$79:AJ79),IF(SUM($B$79:AJ79)&lt;0,0-SUM($B$79:AJ79),0))</f>
        <v>-33948.188715689466</v>
      </c>
      <c r="AL79" s="202">
        <f>IF(((SUM($B$59:AL59)+SUM($B$61:AL64))+SUM($B$81:AL81))&lt;0,((SUM($B$59:AL59)+SUM($B$61:AL64))+SUM($B$81:AL81))*0.18-SUM($A$79:AK79),IF(SUM($B$79:AK79)&lt;0,0-SUM($B$79:AK79),0))</f>
        <v>-35374.01264174853</v>
      </c>
      <c r="AM79" s="202">
        <f>IF(((SUM($B$59:AM59)+SUM($B$61:AM64))+SUM($B$81:AM81))&lt;0,((SUM($B$59:AM59)+SUM($B$61:AM64))+SUM($B$81:AM81))*0.18-SUM($A$79:AL79),IF(SUM($B$79:AL79)&lt;0,0-SUM($B$79:AL79),0))</f>
        <v>-36859.721172702033</v>
      </c>
      <c r="AN79" s="202">
        <f>IF(((SUM($B$59:AN59)+SUM($B$61:AN64))+SUM($B$81:AN81))&lt;0,((SUM($B$59:AN59)+SUM($B$61:AN64))+SUM($B$81:AN81))*0.18-SUM($A$79:AM79),IF(SUM($B$79:AM79)&lt;0,0-SUM($B$79:AM79),0))</f>
        <v>-38407.829461955349</v>
      </c>
      <c r="AO79" s="202">
        <f>IF(((SUM($B$59:AO59)+SUM($B$61:AO64))+SUM($B$81:AO81))&lt;0,((SUM($B$59:AO59)+SUM($B$61:AO64))+SUM($B$81:AO81))*0.18-SUM($A$79:AN79),IF(SUM($B$79:AN79)&lt;0,0-SUM($B$79:AN79),0))</f>
        <v>-40020.958299357677</v>
      </c>
      <c r="AP79" s="202">
        <f>IF(((SUM($B$59:AP59)+SUM($B$61:AP64))+SUM($B$81:AP81))&lt;0,((SUM($B$59:AP59)+SUM($B$61:AP64))+SUM($B$81:AP81))*0.18-SUM($A$79:AO79),IF(SUM($B$79:AO79)&lt;0,0-SUM($B$79:AO79),0))</f>
        <v>-41701.838547930703</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-1256275.9999999998</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-1256275.9999999998</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-251255.24899999995</v>
      </c>
      <c r="C83" s="205">
        <f t="shared" ref="C83:V83" si="29">SUM(C75:C82)</f>
        <v>-35749.109460883526</v>
      </c>
      <c r="D83" s="205">
        <f t="shared" si="29"/>
        <v>-37665.64564864058</v>
      </c>
      <c r="E83" s="205">
        <f t="shared" si="29"/>
        <v>-39662.676356283482</v>
      </c>
      <c r="F83" s="205">
        <f t="shared" si="29"/>
        <v>-41743.582353647435</v>
      </c>
      <c r="G83" s="205">
        <f t="shared" si="29"/>
        <v>-43911.886402900585</v>
      </c>
      <c r="H83" s="205">
        <f t="shared" si="29"/>
        <v>-46171.259222222448</v>
      </c>
      <c r="I83" s="205">
        <f t="shared" si="29"/>
        <v>-48525.525699955775</v>
      </c>
      <c r="J83" s="205">
        <f t="shared" si="29"/>
        <v>-50978.671369753923</v>
      </c>
      <c r="K83" s="205">
        <f t="shared" si="29"/>
        <v>-53534.849157683595</v>
      </c>
      <c r="L83" s="205">
        <f t="shared" si="29"/>
        <v>-56198.386412706299</v>
      </c>
      <c r="M83" s="205">
        <f t="shared" si="29"/>
        <v>-58973.792232439977</v>
      </c>
      <c r="N83" s="205">
        <f t="shared" si="29"/>
        <v>-61865.765096602467</v>
      </c>
      <c r="O83" s="205">
        <f t="shared" si="29"/>
        <v>-90019.437059371281</v>
      </c>
      <c r="P83" s="205">
        <f t="shared" si="29"/>
        <v>-93800.253415864863</v>
      </c>
      <c r="Q83" s="205">
        <f t="shared" si="29"/>
        <v>-97739.864059331216</v>
      </c>
      <c r="R83" s="205">
        <f t="shared" si="29"/>
        <v>-101844.93834982312</v>
      </c>
      <c r="S83" s="205">
        <f t="shared" si="29"/>
        <v>-106122.42576051567</v>
      </c>
      <c r="T83" s="205">
        <f t="shared" si="29"/>
        <v>-110579.5676424574</v>
      </c>
      <c r="U83" s="205">
        <f t="shared" si="29"/>
        <v>-115223.90948344054</v>
      </c>
      <c r="V83" s="205">
        <f t="shared" si="29"/>
        <v>-120063.31368174512</v>
      </c>
      <c r="W83" s="205">
        <f>SUM(W75:W82)</f>
        <v>-125105.97285637836</v>
      </c>
      <c r="X83" s="205">
        <f>SUM(X75:X82)</f>
        <v>-130360.42371634627</v>
      </c>
      <c r="Y83" s="205">
        <f>SUM(Y75:Y82)</f>
        <v>-135835.56151243279</v>
      </c>
      <c r="Z83" s="205">
        <f>SUM(Z75:Z82)</f>
        <v>-141540.65509595504</v>
      </c>
      <c r="AA83" s="205">
        <f t="shared" ref="AA83:AP83" si="30">SUM(AA75:AA82)</f>
        <v>-147485.36260998511</v>
      </c>
      <c r="AB83" s="205">
        <f t="shared" si="30"/>
        <v>-153679.74783960453</v>
      </c>
      <c r="AC83" s="205">
        <f t="shared" si="30"/>
        <v>-160134.29724886786</v>
      </c>
      <c r="AD83" s="205">
        <f t="shared" si="30"/>
        <v>-166859.93773332043</v>
      </c>
      <c r="AE83" s="205">
        <f t="shared" si="30"/>
        <v>-173868.05511811981</v>
      </c>
      <c r="AF83" s="205">
        <f t="shared" si="30"/>
        <v>-181170.51343308098</v>
      </c>
      <c r="AG83" s="205">
        <f t="shared" si="30"/>
        <v>-188779.67499727025</v>
      </c>
      <c r="AH83" s="205">
        <f t="shared" si="30"/>
        <v>-196708.42134715556</v>
      </c>
      <c r="AI83" s="205">
        <f t="shared" si="30"/>
        <v>-204970.17504373615</v>
      </c>
      <c r="AJ83" s="205">
        <f t="shared" si="30"/>
        <v>-213578.92239557308</v>
      </c>
      <c r="AK83" s="205">
        <f t="shared" si="30"/>
        <v>-222549.23713618706</v>
      </c>
      <c r="AL83" s="205">
        <f t="shared" si="30"/>
        <v>-231896.30509590704</v>
      </c>
      <c r="AM83" s="205">
        <f t="shared" si="30"/>
        <v>-241635.94990993521</v>
      </c>
      <c r="AN83" s="205">
        <f t="shared" si="30"/>
        <v>-251784.65980615234</v>
      </c>
      <c r="AO83" s="205">
        <f t="shared" si="30"/>
        <v>-262359.61551801092</v>
      </c>
      <c r="AP83" s="205">
        <f t="shared" si="30"/>
        <v>-273378.71936976747</v>
      </c>
    </row>
    <row r="84" spans="1:45" ht="14.25" x14ac:dyDescent="0.2">
      <c r="A84" s="314" t="s">
        <v>549</v>
      </c>
      <c r="B84" s="205">
        <f>SUM($B$83:B83)</f>
        <v>-251255.24899999995</v>
      </c>
      <c r="C84" s="205">
        <f>SUM($B$83:C83)</f>
        <v>-287004.35846088349</v>
      </c>
      <c r="D84" s="205">
        <f>SUM($B$83:D83)</f>
        <v>-324670.00410952407</v>
      </c>
      <c r="E84" s="205">
        <f>SUM($B$83:E83)</f>
        <v>-364332.68046580756</v>
      </c>
      <c r="F84" s="205">
        <f>SUM($B$83:F83)</f>
        <v>-406076.26281945501</v>
      </c>
      <c r="G84" s="205">
        <f>SUM($B$83:G83)</f>
        <v>-449988.14922235557</v>
      </c>
      <c r="H84" s="205">
        <f>SUM($B$83:H83)</f>
        <v>-496159.408444578</v>
      </c>
      <c r="I84" s="205">
        <f>SUM($B$83:I83)</f>
        <v>-544684.93414453382</v>
      </c>
      <c r="J84" s="205">
        <f>SUM($B$83:J83)</f>
        <v>-595663.60551428772</v>
      </c>
      <c r="K84" s="205">
        <f>SUM($B$83:K83)</f>
        <v>-649198.45467197127</v>
      </c>
      <c r="L84" s="205">
        <f>SUM($B$83:L83)</f>
        <v>-705396.84108467761</v>
      </c>
      <c r="M84" s="205">
        <f>SUM($B$83:M83)</f>
        <v>-764370.63331711758</v>
      </c>
      <c r="N84" s="205">
        <f>SUM($B$83:N83)</f>
        <v>-826236.39841372008</v>
      </c>
      <c r="O84" s="205">
        <f>SUM($B$83:O83)</f>
        <v>-916255.83547309134</v>
      </c>
      <c r="P84" s="205">
        <f>SUM($B$83:P83)</f>
        <v>-1010056.0888889562</v>
      </c>
      <c r="Q84" s="205">
        <f>SUM($B$83:Q83)</f>
        <v>-1107795.9529482874</v>
      </c>
      <c r="R84" s="205">
        <f>SUM($B$83:R83)</f>
        <v>-1209640.8912981106</v>
      </c>
      <c r="S84" s="205">
        <f>SUM($B$83:S83)</f>
        <v>-1315763.3170586263</v>
      </c>
      <c r="T84" s="205">
        <f>SUM($B$83:T83)</f>
        <v>-1426342.8847010836</v>
      </c>
      <c r="U84" s="205">
        <f>SUM($B$83:U83)</f>
        <v>-1541566.7941845241</v>
      </c>
      <c r="V84" s="205">
        <f>SUM($B$83:V83)</f>
        <v>-1661630.1078662693</v>
      </c>
      <c r="W84" s="205">
        <f>SUM($B$83:W83)</f>
        <v>-1786736.0807226477</v>
      </c>
      <c r="X84" s="205">
        <f>SUM($B$83:X83)</f>
        <v>-1917096.504438994</v>
      </c>
      <c r="Y84" s="205">
        <f>SUM($B$83:Y83)</f>
        <v>-2052932.0659514267</v>
      </c>
      <c r="Z84" s="205">
        <f>SUM($B$83:Z83)</f>
        <v>-2194472.7210473819</v>
      </c>
      <c r="AA84" s="205">
        <f>SUM($B$83:AA83)</f>
        <v>-2341958.0836573672</v>
      </c>
      <c r="AB84" s="205">
        <f>SUM($B$83:AB83)</f>
        <v>-2495637.8314969717</v>
      </c>
      <c r="AC84" s="205">
        <f>SUM($B$83:AC83)</f>
        <v>-2655772.1287458395</v>
      </c>
      <c r="AD84" s="205">
        <f>SUM($B$83:AD83)</f>
        <v>-2822632.06647916</v>
      </c>
      <c r="AE84" s="205">
        <f>SUM($B$83:AE83)</f>
        <v>-2996500.1215972798</v>
      </c>
      <c r="AF84" s="205">
        <f>SUM($B$83:AF83)</f>
        <v>-3177670.6350303609</v>
      </c>
      <c r="AG84" s="205">
        <f>SUM($B$83:AG83)</f>
        <v>-3366450.310027631</v>
      </c>
      <c r="AH84" s="205">
        <f>SUM($B$83:AH83)</f>
        <v>-3563158.7313747867</v>
      </c>
      <c r="AI84" s="205">
        <f>SUM($B$83:AI83)</f>
        <v>-3768128.9064185228</v>
      </c>
      <c r="AJ84" s="205">
        <f>SUM($B$83:AJ83)</f>
        <v>-3981707.8288140958</v>
      </c>
      <c r="AK84" s="205">
        <f>SUM($B$83:AK83)</f>
        <v>-4204257.0659502828</v>
      </c>
      <c r="AL84" s="205">
        <f>SUM($B$83:AL83)</f>
        <v>-4436153.3710461902</v>
      </c>
      <c r="AM84" s="205">
        <f>SUM($B$83:AM83)</f>
        <v>-4677789.3209561249</v>
      </c>
      <c r="AN84" s="205">
        <f>SUM($B$83:AN83)</f>
        <v>-4929573.9807622768</v>
      </c>
      <c r="AO84" s="205">
        <f>SUM($B$83:AO83)</f>
        <v>-5191933.596280288</v>
      </c>
      <c r="AP84" s="205">
        <f>SUM($B$83:AP83)</f>
        <v>-5465312.3156500552</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-130815.8836649976</v>
      </c>
      <c r="C86" s="205">
        <f>C83*C85</f>
        <v>-15446.266248948115</v>
      </c>
      <c r="D86" s="205">
        <f t="shared" ref="D86:AO86" si="32">D83*D85</f>
        <v>-13505.686308783092</v>
      </c>
      <c r="E86" s="205">
        <f t="shared" si="32"/>
        <v>-11802.288085157517</v>
      </c>
      <c r="F86" s="205">
        <f t="shared" si="32"/>
        <v>-10308.295622642503</v>
      </c>
      <c r="G86" s="205">
        <f t="shared" si="32"/>
        <v>-8998.9573921221763</v>
      </c>
      <c r="H86" s="205">
        <f t="shared" si="32"/>
        <v>-7852.2618479959274</v>
      </c>
      <c r="I86" s="205">
        <f t="shared" si="32"/>
        <v>-6848.6702523757758</v>
      </c>
      <c r="J86" s="205">
        <f t="shared" si="32"/>
        <v>-5970.8680388330822</v>
      </c>
      <c r="K86" s="205">
        <f t="shared" si="32"/>
        <v>-5203.5352022571997</v>
      </c>
      <c r="L86" s="205">
        <f t="shared" si="32"/>
        <v>-4533.1356261510782</v>
      </c>
      <c r="M86" s="205">
        <f t="shared" si="32"/>
        <v>-3947.7248479272744</v>
      </c>
      <c r="N86" s="205">
        <f t="shared" si="32"/>
        <v>-3436.7754794916814</v>
      </c>
      <c r="O86" s="205">
        <f t="shared" si="32"/>
        <v>-4150.0183660449884</v>
      </c>
      <c r="P86" s="205">
        <f t="shared" si="32"/>
        <v>-3588.646587069607</v>
      </c>
      <c r="Q86" s="205">
        <f t="shared" si="32"/>
        <v>-3103.2114055821835</v>
      </c>
      <c r="R86" s="205">
        <f t="shared" si="32"/>
        <v>-2683.440900096793</v>
      </c>
      <c r="S86" s="205">
        <f t="shared" si="32"/>
        <v>-2320.4526289633673</v>
      </c>
      <c r="T86" s="205">
        <f t="shared" si="32"/>
        <v>-2006.5656758338846</v>
      </c>
      <c r="U86" s="205">
        <f t="shared" si="32"/>
        <v>-1735.1381196837394</v>
      </c>
      <c r="V86" s="205">
        <f t="shared" si="32"/>
        <v>-1500.4264902161472</v>
      </c>
      <c r="W86" s="205">
        <f t="shared" si="32"/>
        <v>-1297.4642346931323</v>
      </c>
      <c r="X86" s="205">
        <f t="shared" si="32"/>
        <v>-1121.9566245230239</v>
      </c>
      <c r="Y86" s="205">
        <f t="shared" si="32"/>
        <v>-970.18987780331179</v>
      </c>
      <c r="Z86" s="205">
        <f t="shared" si="32"/>
        <v>-838.95257483074795</v>
      </c>
      <c r="AA86" s="205">
        <f t="shared" si="32"/>
        <v>-725.46770371256343</v>
      </c>
      <c r="AB86" s="205">
        <f t="shared" si="32"/>
        <v>-627.33389814812563</v>
      </c>
      <c r="AC86" s="205">
        <f t="shared" si="32"/>
        <v>-542.4746239587937</v>
      </c>
      <c r="AD86" s="205">
        <f t="shared" si="32"/>
        <v>-469.09423914113142</v>
      </c>
      <c r="AE86" s="205">
        <f t="shared" si="32"/>
        <v>-405.63999766394943</v>
      </c>
      <c r="AF86" s="205">
        <f t="shared" si="32"/>
        <v>-350.76919300069341</v>
      </c>
      <c r="AG86" s="205">
        <f t="shared" si="32"/>
        <v>-303.32074614665743</v>
      </c>
      <c r="AH86" s="205">
        <f t="shared" si="32"/>
        <v>-262.29063691686054</v>
      </c>
      <c r="AI86" s="205">
        <f t="shared" si="32"/>
        <v>-226.81065864511928</v>
      </c>
      <c r="AJ86" s="205">
        <f t="shared" si="32"/>
        <v>-196.13004672880851</v>
      </c>
      <c r="AK86" s="205">
        <f t="shared" si="32"/>
        <v>-169.599592275036</v>
      </c>
      <c r="AL86" s="205">
        <f t="shared" si="32"/>
        <v>-146.65790468928429</v>
      </c>
      <c r="AM86" s="205">
        <f t="shared" si="32"/>
        <v>-126.81953251969647</v>
      </c>
      <c r="AN86" s="205">
        <f t="shared" si="32"/>
        <v>-109.66469119130591</v>
      </c>
      <c r="AO86" s="205">
        <f t="shared" si="32"/>
        <v>-94.83038026667289</v>
      </c>
      <c r="AP86" s="205">
        <f>AP83*AP85</f>
        <v>-82.002702272093984</v>
      </c>
    </row>
    <row r="87" spans="1:45" ht="14.25" x14ac:dyDescent="0.2">
      <c r="A87" s="313" t="s">
        <v>551</v>
      </c>
      <c r="B87" s="205">
        <f>SUM($B$86:B86)</f>
        <v>-130815.8836649976</v>
      </c>
      <c r="C87" s="205">
        <f>SUM($B$86:C86)</f>
        <v>-146262.1499139457</v>
      </c>
      <c r="D87" s="205">
        <f>SUM($B$86:D86)</f>
        <v>-159767.8362227288</v>
      </c>
      <c r="E87" s="205">
        <f>SUM($B$86:E86)</f>
        <v>-171570.12430788632</v>
      </c>
      <c r="F87" s="205">
        <f>SUM($B$86:F86)</f>
        <v>-181878.41993052882</v>
      </c>
      <c r="G87" s="205">
        <f>SUM($B$86:G86)</f>
        <v>-190877.37732265101</v>
      </c>
      <c r="H87" s="205">
        <f>SUM($B$86:H86)</f>
        <v>-198729.63917064693</v>
      </c>
      <c r="I87" s="205">
        <f>SUM($B$86:I86)</f>
        <v>-205578.3094230227</v>
      </c>
      <c r="J87" s="205">
        <f>SUM($B$86:J86)</f>
        <v>-211549.17746185578</v>
      </c>
      <c r="K87" s="205">
        <f>SUM($B$86:K86)</f>
        <v>-216752.71266411297</v>
      </c>
      <c r="L87" s="205">
        <f>SUM($B$86:L86)</f>
        <v>-221285.84829026405</v>
      </c>
      <c r="M87" s="205">
        <f>SUM($B$86:M86)</f>
        <v>-225233.57313819134</v>
      </c>
      <c r="N87" s="205">
        <f>SUM($B$86:N86)</f>
        <v>-228670.34861768302</v>
      </c>
      <c r="O87" s="205">
        <f>SUM($B$86:O86)</f>
        <v>-232820.36698372802</v>
      </c>
      <c r="P87" s="205">
        <f>SUM($B$86:P86)</f>
        <v>-236409.01357079763</v>
      </c>
      <c r="Q87" s="205">
        <f>SUM($B$86:Q86)</f>
        <v>-239512.2249763798</v>
      </c>
      <c r="R87" s="205">
        <f>SUM($B$86:R86)</f>
        <v>-242195.66587647659</v>
      </c>
      <c r="S87" s="205">
        <f>SUM($B$86:S86)</f>
        <v>-244516.11850543995</v>
      </c>
      <c r="T87" s="205">
        <f>SUM($B$86:T86)</f>
        <v>-246522.68418127383</v>
      </c>
      <c r="U87" s="205">
        <f>SUM($B$86:U86)</f>
        <v>-248257.82230095757</v>
      </c>
      <c r="V87" s="205">
        <f>SUM($B$86:V86)</f>
        <v>-249758.24879117371</v>
      </c>
      <c r="W87" s="205">
        <f>SUM($B$86:W86)</f>
        <v>-251055.71302586683</v>
      </c>
      <c r="X87" s="205">
        <f>SUM($B$86:X86)</f>
        <v>-252177.66965038987</v>
      </c>
      <c r="Y87" s="205">
        <f>SUM($B$86:Y86)</f>
        <v>-253147.85952819319</v>
      </c>
      <c r="Z87" s="205">
        <f>SUM($B$86:Z86)</f>
        <v>-253986.81210302393</v>
      </c>
      <c r="AA87" s="205">
        <f>SUM($B$86:AA86)</f>
        <v>-254712.27980673648</v>
      </c>
      <c r="AB87" s="205">
        <f>SUM($B$86:AB86)</f>
        <v>-255339.6137048846</v>
      </c>
      <c r="AC87" s="205">
        <f>SUM($B$86:AC86)</f>
        <v>-255882.08832884338</v>
      </c>
      <c r="AD87" s="205">
        <f>SUM($B$86:AD86)</f>
        <v>-256351.18256798451</v>
      </c>
      <c r="AE87" s="205">
        <f>SUM($B$86:AE86)</f>
        <v>-256756.82256564844</v>
      </c>
      <c r="AF87" s="205">
        <f>SUM($B$86:AF86)</f>
        <v>-257107.59175864913</v>
      </c>
      <c r="AG87" s="205">
        <f>SUM($B$86:AG86)</f>
        <v>-257410.91250479579</v>
      </c>
      <c r="AH87" s="205">
        <f>SUM($B$86:AH86)</f>
        <v>-257673.20314171264</v>
      </c>
      <c r="AI87" s="205">
        <f>SUM($B$86:AI86)</f>
        <v>-257900.01380035776</v>
      </c>
      <c r="AJ87" s="205">
        <f>SUM($B$86:AJ86)</f>
        <v>-258096.14384708655</v>
      </c>
      <c r="AK87" s="205">
        <f>SUM($B$86:AK86)</f>
        <v>-258265.7434393616</v>
      </c>
      <c r="AL87" s="205">
        <f>SUM($B$86:AL86)</f>
        <v>-258412.40134405089</v>
      </c>
      <c r="AM87" s="205">
        <f>SUM($B$86:AM86)</f>
        <v>-258539.22087657059</v>
      </c>
      <c r="AN87" s="205">
        <f>SUM($B$86:AN86)</f>
        <v>-258648.8855677619</v>
      </c>
      <c r="AO87" s="205">
        <f>SUM($B$86:AO86)</f>
        <v>-258743.71594802858</v>
      </c>
      <c r="AP87" s="205">
        <f>SUM($B$86:AP86)</f>
        <v>-258825.71865030067</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-654079.29076589574</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-654079.29076589574</v>
      </c>
      <c r="AR99" s="334"/>
      <c r="AS99" s="334"/>
    </row>
    <row r="100" spans="1:71" s="338" customFormat="1" x14ac:dyDescent="0.2">
      <c r="A100" s="336">
        <f>AQ99</f>
        <v>-654079.29076589574</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-258825.71865030067</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0.60428999617580303</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-0.22128584829026404</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1.2562759999999999</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1256275.9999999998</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L_140-174</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Приобретение электросетевого комплекса в г.Калининграде, ул.О.Кошевого, д.30</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44552</v>
      </c>
      <c r="F53" s="247">
        <v>44552</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2022-02-05T15:42:57Z</dcterms:modified>
</cp:coreProperties>
</file>