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47" i="27" l="1"/>
  <c r="J49" i="27"/>
  <c r="J47" i="27"/>
  <c r="R27" i="14"/>
  <c r="K50" i="27" l="1"/>
  <c r="K52" i="27" l="1"/>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X53" i="26"/>
  <c r="W82" i="26"/>
  <c r="W77" i="26"/>
  <c r="W70" i="26"/>
  <c r="AP75" i="26"/>
  <c r="V89" i="26" l="1"/>
  <c r="V87" i="26"/>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<sst xmlns="http://schemas.openxmlformats.org/spreadsheetml/2006/main" count="1127" uniqueCount="621">
  <si>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</si>
  <si>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</si>
  <si>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</si>
  <si>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</si>
  <si>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</si>
  <si>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</si>
  <si>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</si>
  <si>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</si>
  <si>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</si>
  <si>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</si>
  <si>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</si>
  <si>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</si>
  <si>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</si>
  <si>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</si>
  <si>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</si>
  <si>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</si>
  <si>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</si>
  <si>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</si>
  <si>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</si>
  <si>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</si>
  <si>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</si>
  <si>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</si>
  <si>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</si>
  <si>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</si>
  <si>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</si>
  <si>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</si>
  <si>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</si>
  <si>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</si>
  <si>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</si>
  <si>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</si>
  <si>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</si>
  <si>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</si>
  <si>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</si>
  <si>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</si>
  <si>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</si>
  <si>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</si>
  <si>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</si>
  <si>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</si>
  <si>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</si>
  <si>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</si>
  <si>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</si>
  <si>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</si>
  <si>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</si>
  <si>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</si>
  <si>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</si>
  <si>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</si>
  <si>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</si>
  <si>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</si>
  <si>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</si>
  <si>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</si>
  <si>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</si>
  <si>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</si>
  <si>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</si>
  <si>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</si>
  <si>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</si>
  <si>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</si>
  <si>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</si>
  <si>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</si>
  <si>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</si>
  <si>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</si>
  <si>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</si>
  <si>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</si>
  <si>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</si>
  <si>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</si>
  <si>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</si>
  <si>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</si>
  <si>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</si>
  <si>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</si>
  <si>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</si>
  <si>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</si>
  <si>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</si>
  <si>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</si>
  <si>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</si>
  <si>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</si>
  <si>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</si>
  <si>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</si>
  <si>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</si>
  <si>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</si>
  <si>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</si>
  <si>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</si>
  <si>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</si>
  <si>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</si>
  <si>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</si>
  <si>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</si>
  <si>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</si>
  <si>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</si>
  <si>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</si>
  <si>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</si>
  <si>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</si>
  <si>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</si>
  <si>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</si>
  <si>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</si>
  <si>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</si>
  <si>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</si>
  <si>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</si>
  <si>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</si>
  <si>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</si>
  <si>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</si>
  <si>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</si>
  <si>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</si>
  <si>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</si>
  <si>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</si>
  <si>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</si>
  <si>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</si>
  <si>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</si>
  <si>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</si>
  <si>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</si>
  <si>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</si>
  <si>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</si>
  <si>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</si>
  <si>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</si>
  <si>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</si>
  <si>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</si>
  <si>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</si>
  <si>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</si>
  <si>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</si>
  <si>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</si>
  <si>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</si>
  <si>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</si>
  <si>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</si>
  <si>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</si>
  <si>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</si>
  <si>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</si>
  <si>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</si>
  <si>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</si>
  <si>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</si>
  <si>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</si>
  <si>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</si>
  <si>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</si>
  <si>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</si>
  <si>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</si>
  <si>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</si>
  <si>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</si>
  <si>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</si>
  <si>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</si>
  <si>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</si>
  <si>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</si>
  <si>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</si>
  <si>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</si>
  <si>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</si>
  <si>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</si>
  <si>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</si>
  <si>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</si>
  <si>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</si>
  <si>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</si>
  <si>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</si>
  <si>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</si>
  <si>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</si>
  <si>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</si>
  <si>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</si>
  <si>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</si>
  <si>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</si>
  <si>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</si>
  <si>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</si>
  <si>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</si>
  <si>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</si>
  <si>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</si>
  <si>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</si>
  <si>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</si>
  <si>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</si>
  <si>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</si>
  <si>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</si>
  <si>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</si>
  <si>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</si>
  <si>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</si>
  <si>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</si>
  <si>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</si>
  <si>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</si>
  <si>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</si>
  <si>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</si>
  <si>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</si>
  <si>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</si>
  <si>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</si>
  <si>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</si>
  <si>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</si>
  <si>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</si>
  <si>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</si>
  <si>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</si>
  <si>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</si>
  <si>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</si>
  <si>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</si>
  <si>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</si>
  <si>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</si>
  <si>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</si>
  <si>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</si>
  <si>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</si>
  <si>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</si>
  <si>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</si>
  <si>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</si>
  <si>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</si>
  <si>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</si>
  <si>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</si>
  <si>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</si>
  <si>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</si>
  <si>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</si>
  <si>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</si>
  <si>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</si>
  <si>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</si>
  <si>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</si>
  <si>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</si>
  <si>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</si>
  <si>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</si>
  <si>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</si>
  <si>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</si>
  <si>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</si>
  <si>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</si>
  <si>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</si>
  <si>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</si>
  <si>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</si>
  <si>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</si>
  <si>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</si>
  <si>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</si>
  <si>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</si>
  <si>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</si>
  <si>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</si>
  <si>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</si>
  <si>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</si>
  <si>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</si>
  <si>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</si>
  <si>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</si>
  <si>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</si>
  <si>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</si>
  <si>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</si>
  <si>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</si>
  <si>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</si>
  <si>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</si>
  <si>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</si>
  <si>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</si>
  <si>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</si>
  <si>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</si>
  <si>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</si>
  <si>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</si>
  <si>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</si>
  <si>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</si>
  <si>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</si>
  <si>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</si>
  <si>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</si>
  <si>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</si>
  <si>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</si>
  <si>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</si>
  <si>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</si>
  <si>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</si>
  <si>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</si>
  <si>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</si>
  <si>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</si>
  <si>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</si>
  <si>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</si>
  <si>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</si>
  <si>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</si>
  <si>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</si>
  <si>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</si>
  <si>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</si>
  <si>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</si>
  <si>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</si>
  <si>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</si>
  <si>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</si>
  <si>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</si>
  <si>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</si>
  <si>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</si>
  <si>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</si>
  <si>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</si>
  <si>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</si>
  <si>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</si>
  <si>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</si>
  <si>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</si>
  <si>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</si>
  <si>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</si>
  <si>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</si>
  <si>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</si>
  <si>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</si>
  <si>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</si>
  <si>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</si>
  <si>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</si>
  <si>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</si>
  <si>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</si>
  <si>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</si>
  <si>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</si>
  <si>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</si>
  <si>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</si>
  <si>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</si>
  <si>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</si>
  <si>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</si>
  <si>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</si>
  <si>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</si>
  <si>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</si>
  <si>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</si>
  <si>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</si>
  <si>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</si>
  <si>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</si>
  <si>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</si>
  <si>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</si>
  <si>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</si>
  <si>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</si>
  <si>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</si>
  <si>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</si>
  <si>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</si>
  <si>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</si>
  <si>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</si>
  <si>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</si>
  <si>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</si>
  <si>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</si>
  <si>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</si>
  <si>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</si>
  <si>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</si>
  <si>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</si>
  <si>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</si>
  <si>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</si>
  <si>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</si>
  <si>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</si>
  <si>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</si>
  <si>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</si>
  <si>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</si>
  <si>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</si>
  <si>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</si>
  <si>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</si>
  <si>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</si>
  <si>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</si>
  <si>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</si>
  <si>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</si>
  <si>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</si>
  <si>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</si>
  <si>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</si>
  <si>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</si>
  <si>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</si>
  <si>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</si>
  <si>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</si>
  <si>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</si>
  <si>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</si>
  <si>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</si>
  <si>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</si>
  <si>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</si>
  <si>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</si>
  <si>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</si>
  <si>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</si>
  <si>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</si>
  <si>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</si>
  <si>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</si>
  <si>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</si>
  <si>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</si>
  <si>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</si>
  <si>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</si>
  <si>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</si>
  <si>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</si>
  <si>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</si>
  <si>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</si>
  <si>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</si>
  <si>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</si>
  <si>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</si>
  <si>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</si>
  <si>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</si>
  <si>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</si>
  <si>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</si>
  <si>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</si>
  <si>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</si>
  <si>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</si>
  <si>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</si>
  <si>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</si>
  <si>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</si>
  <si>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</si>
  <si>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</si>
  <si>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</si>
  <si>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</si>
  <si>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</si>
  <si>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</si>
  <si>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</si>
  <si>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</si>
  <si>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</si>
  <si>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</si>
  <si>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</si>
  <si>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</si>
  <si>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</si>
  <si>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</si>
  <si>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</si>
  <si>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</si>
  <si>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</si>
  <si>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</si>
  <si>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</si>
  <si>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</si>
  <si>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</si>
  <si>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</si>
  <si>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</si>
  <si>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</si>
  <si>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</si>
  <si>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</si>
  <si>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</si>
  <si>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</si>
  <si>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</si>
  <si>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</si>
  <si>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</si>
  <si>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</si>
  <si>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</si>
  <si>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</si>
  <si>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</si>
  <si>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</si>
  <si>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</si>
  <si>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</si>
  <si>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</si>
  <si>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</si>
  <si>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</si>
  <si>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</si>
  <si>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</si>
  <si>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</si>
  <si>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</si>
  <si>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</si>
  <si>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</si>
  <si>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</si>
  <si>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</si>
  <si>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</si>
  <si>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</si>
  <si>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</si>
  <si>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</si>
  <si>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</si>
  <si>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</si>
  <si>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</si>
  <si>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</si>
  <si>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</si>
  <si>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</si>
  <si>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</si>
  <si>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</si>
  <si>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</si>
  <si>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</si>
  <si>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</si>
  <si>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</si>
  <si>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</si>
  <si>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</si>
  <si>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</si>
  <si>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</si>
  <si>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</si>
  <si>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</si>
  <si>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</si>
  <si>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</si>
  <si>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</si>
  <si>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</si>
  <si>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</si>
  <si>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</si>
  <si>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</si>
  <si>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</si>
  <si>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</si>
  <si>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</si>
  <si>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</si>
  <si>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</si>
  <si>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</si>
  <si>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</si>
  <si>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</si>
  <si>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</si>
  <si>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</si>
  <si>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</si>
  <si>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</si>
  <si>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</si>
  <si>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</si>
  <si>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</si>
  <si>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</si>
  <si>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</si>
  <si>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</si>
  <si>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</si>
  <si>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</si>
  <si>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</si>
  <si>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</si>
  <si>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</si>
  <si>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</si>
  <si>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</si>
  <si>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</si>
  <si>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</si>
  <si>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</si>
  <si>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</si>
  <si>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</si>
  <si>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</si>
  <si>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</si>
  <si>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</si>
  <si>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</si>
  <si>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</si>
  <si>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</si>
  <si>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</si>
  <si>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</si>
  <si>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</si>
  <si>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</si>
  <si>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</si>
  <si>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</si>
  <si>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</si>
  <si>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</si>
  <si>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</si>
  <si>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</si>
  <si>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</si>
  <si>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</si>
  <si>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</si>
  <si>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</si>
  <si>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</si>
  <si>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</si>
  <si>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</si>
  <si>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</si>
  <si>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</si>
  <si>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</si>
  <si>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</si>
  <si>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</si>
  <si>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</si>
  <si>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</si>
  <si>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</si>
  <si>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</si>
  <si>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</si>
  <si>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</si>
  <si>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</si>
  <si>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</si>
  <si>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</si>
  <si>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</si>
  <si>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</si>
  <si>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</si>
  <si>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</si>
  <si>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</si>
  <si>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</si>
  <si>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</si>
  <si>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</si>
  <si>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</si>
  <si>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</si>
  <si>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</si>
  <si>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</si>
  <si>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</si>
  <si>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</si>
  <si>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</si>
  <si>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</si>
  <si>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</si>
  <si>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</si>
  <si>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</si>
  <si>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</si>
  <si>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</si>
  <si>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</si>
  <si>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</si>
  <si>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</si>
  <si>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</si>
  <si>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</si>
  <si>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</si>
  <si>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</si>
  <si>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</si>
  <si>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</si>
  <si>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</si>
  <si>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</si>
  <si>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</si>
  <si>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</si>
  <si>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</si>
  <si>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</si>
  <si>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</si>
  <si>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</si>
  <si>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</si>
  <si>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</si>
  <si>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</si>
  <si>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</si>
  <si>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</si>
  <si>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</si>
  <si>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</si>
  <si>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</si>
  <si>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</si>
  <si>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</si>
  <si>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</si>
  <si>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</si>
  <si>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</si>
  <si>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</si>
  <si>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</si>
  <si>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</si>
  <si>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</si>
  <si>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</si>
  <si>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</si>
  <si>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</si>
  <si>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</si>
  <si>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</si>
  <si>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</si>
  <si>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</si>
  <si>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</si>
  <si>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</si>
  <si>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</si>
  <si>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</si>
  <si>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</si>
  <si>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</si>
  <si>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</si>
  <si>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</si>
  <si>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</si>
  <si>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</si>
  <si>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</si>
  <si>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</si>
  <si>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</si>
  <si>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</si>
  <si>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</si>
  <si>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</si>
  <si>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</si>
  <si>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</si>
  <si>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</si>
  <si>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</si>
  <si>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</si>
  <si>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</si>
  <si>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</si>
  <si>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</si>
  <si>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</si>
  <si>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</si>
  <si>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</si>
  <si>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</si>
  <si>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</si>
  <si>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</si>
  <si>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</si>
  <si>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</si>
  <si>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</si>
  <si>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</si>
  <si>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</si>
  <si>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</si>
  <si>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</si>
  <si>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</si>
  <si>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</si>
  <si>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</si>
  <si>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</si>
  <si>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</si>
  <si>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</si>
  <si>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</si>
  <si>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</si>
  <si>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КЛ 0,4 кВ - 2,195 млн руб/км</t>
  </si>
  <si>
    <t>L_140-182</t>
  </si>
  <si>
    <t>Приобретение электросетевого комплекса г.Ладушкин, Калининградской обл., ул.Комсомольская</t>
  </si>
  <si>
    <t>Ладушкинский городской округ</t>
  </si>
  <si>
    <t>ж/б</t>
  </si>
  <si>
    <t>ВЛ 0,4 кВ от ТП 279-04 Л-5</t>
  </si>
  <si>
    <t>КЛ 0,4 кВ от ТП 279-04 Л-5</t>
  </si>
  <si>
    <t>от оп.10 до оп.20</t>
  </si>
  <si>
    <t>от оп.20 до ЩВУ</t>
  </si>
  <si>
    <t>Приобретение электросетевого комплекса г.Ладушкин, Калининградской обл., ул.Комсомольская: ВЛ 0,4 кВ протяженностью 0,326 км, КЛ 0,4 кВ протяженностью 0,01 км</t>
  </si>
  <si>
    <t>Договор безвозмездной передачи № 1114 от 29.12.2021 с гр.Егоровой Н.В.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</si>
</sst>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75" fillId="0" borderId="1" xfId="1" applyNumberFormat="1" applyFont="1" applyFill="1" applyBorder="1" applyAlignment="1">
      <alignment horizontal="left"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62304096"/>
        <c:axId val="962304488"/>
      </c:lineChart>
      <c:catAx>
        <c:axId val="962304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2304488"/>
        <c:crosses val="autoZero"/>
        <c:auto val="1"/>
        <c:lblAlgn val="ctr"/>
        <c:lblOffset val="100"/>
        <c:noMultiLvlLbl val="0"/>
      </c:catAx>
      <c:valAx>
        <c:axId val="962304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2304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62305272"/>
        <c:axId val="962305664"/>
      </c:lineChart>
      <c:catAx>
        <c:axId val="962305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2305664"/>
        <c:crosses val="autoZero"/>
        <c:auto val="1"/>
        <c:lblAlgn val="ctr"/>
        <c:lblOffset val="100"/>
        <c:noMultiLvlLbl val="0"/>
      </c:catAx>
      <c:valAx>
        <c:axId val="962305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2305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8" t="s">
        <v>609</v>
      </c>
      <c r="B5" s="408"/>
      <c r="C5" s="408"/>
      <c r="D5" s="147"/>
      <c r="E5" s="147"/>
      <c r="F5" s="147"/>
      <c r="G5" s="147"/>
      <c r="H5" s="147"/>
      <c r="I5" s="147"/>
      <c r="J5" s="147"/>
    </row>
    <row r="6" spans="1:22" s="14" customFormat="1" ht="18.75" x14ac:dyDescent="0.3">
      <c r="A6" s="161"/>
      <c r="H6" s="160"/>
    </row>
    <row r="7" spans="1:22" s="14" customFormat="1" ht="18.75" x14ac:dyDescent="0.2">
      <c r="A7" s="412" t="s">
        <v>7</v>
      </c>
      <c r="B7" s="412"/>
      <c r="C7" s="412"/>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3" t="s">
        <v>514</v>
      </c>
      <c r="B9" s="413"/>
      <c r="C9" s="413"/>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9" t="s">
        <v>6</v>
      </c>
      <c r="B10" s="409"/>
      <c r="C10" s="409"/>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4" t="s">
        <v>611</v>
      </c>
      <c r="B12" s="414"/>
      <c r="C12" s="414"/>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9" t="s">
        <v>5</v>
      </c>
      <c r="B13" s="409"/>
      <c r="C13" s="409"/>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5" t="s">
        <v>612</v>
      </c>
      <c r="B15" s="415"/>
      <c r="C15" s="415"/>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9" t="s">
        <v>4</v>
      </c>
      <c r="B16" s="409"/>
      <c r="C16" s="409"/>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0" t="s">
        <v>488</v>
      </c>
      <c r="B18" s="411"/>
      <c r="C18" s="411"/>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5"/>
      <c r="B24" s="406"/>
      <c r="C24" s="407"/>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613</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5"/>
      <c r="B39" s="406"/>
      <c r="C39" s="407"/>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5" t="str">
        <f>CONCATENATE("∆L0,4лэп=",'3.2 паспорт Техсостояние ЛЭП'!R27," км")</f>
        <v>∆L0,4лэп=0,336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5"/>
      <c r="B47" s="406"/>
      <c r="C47" s="407"/>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3" activePane="bottomRight" state="frozen"/>
      <selection activeCell="A20" sqref="A20"/>
      <selection pane="topRight" activeCell="D20" sqref="D20"/>
      <selection pane="bottomLeft" activeCell="A25" sqref="A25"/>
      <selection pane="bottomRight" activeCell="J53" sqref="J53"/>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8"/>
      <c r="B5" s="58"/>
      <c r="C5" s="58"/>
      <c r="D5" s="58"/>
      <c r="E5" s="58"/>
      <c r="F5" s="58"/>
      <c r="L5" s="58"/>
      <c r="M5" s="58"/>
      <c r="U5" s="18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8" t="str">
        <f>'1. паспорт местоположение'!A12:C12</f>
        <v>L_140-182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8" t="str">
        <f>'1. паспорт местоположение'!A15</f>
        <v>Приобретение электросетевого комплекса г.Ладушкин, Калининградской обл., ул.Комсомольская</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8"/>
      <c r="L17" s="58"/>
      <c r="M17" s="58"/>
      <c r="N17" s="58"/>
      <c r="O17" s="58"/>
      <c r="P17" s="58"/>
      <c r="Q17" s="58"/>
      <c r="R17" s="58"/>
      <c r="S17" s="58"/>
      <c r="T17" s="58"/>
    </row>
    <row r="18" spans="1:24" x14ac:dyDescent="0.25">
      <c r="A18" s="492" t="s">
        <v>473</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8"/>
      <c r="B19" s="58"/>
      <c r="C19" s="58"/>
      <c r="D19" s="58"/>
      <c r="E19" s="58"/>
      <c r="F19" s="58"/>
      <c r="L19" s="58"/>
      <c r="M19" s="58"/>
      <c r="N19" s="58"/>
      <c r="O19" s="58"/>
      <c r="P19" s="58"/>
      <c r="Q19" s="58"/>
      <c r="R19" s="58"/>
      <c r="S19" s="58"/>
      <c r="T19" s="58"/>
    </row>
    <row r="20" spans="1:24" ht="33" customHeight="1" x14ac:dyDescent="0.25">
      <c r="A20" s="493" t="s">
        <v>182</v>
      </c>
      <c r="B20" s="493" t="s">
        <v>181</v>
      </c>
      <c r="C20" s="480" t="s">
        <v>180</v>
      </c>
      <c r="D20" s="480"/>
      <c r="E20" s="495" t="s">
        <v>179</v>
      </c>
      <c r="F20" s="495"/>
      <c r="G20" s="496" t="s">
        <v>602</v>
      </c>
      <c r="H20" s="499" t="s">
        <v>603</v>
      </c>
      <c r="I20" s="500"/>
      <c r="J20" s="500"/>
      <c r="K20" s="500"/>
      <c r="L20" s="499" t="s">
        <v>604</v>
      </c>
      <c r="M20" s="500"/>
      <c r="N20" s="500"/>
      <c r="O20" s="500"/>
      <c r="P20" s="499" t="s">
        <v>605</v>
      </c>
      <c r="Q20" s="500"/>
      <c r="R20" s="500"/>
      <c r="S20" s="500"/>
      <c r="T20" s="501" t="s">
        <v>178</v>
      </c>
      <c r="U20" s="502"/>
      <c r="V20" s="73"/>
      <c r="W20" s="73"/>
      <c r="X20" s="73"/>
    </row>
    <row r="21" spans="1:24" ht="99.75" customHeight="1" x14ac:dyDescent="0.25">
      <c r="A21" s="494"/>
      <c r="B21" s="494"/>
      <c r="C21" s="480"/>
      <c r="D21" s="480"/>
      <c r="E21" s="495"/>
      <c r="F21" s="495"/>
      <c r="G21" s="497"/>
      <c r="H21" s="505" t="s">
        <v>2</v>
      </c>
      <c r="I21" s="505"/>
      <c r="J21" s="505" t="s">
        <v>516</v>
      </c>
      <c r="K21" s="505"/>
      <c r="L21" s="505" t="s">
        <v>2</v>
      </c>
      <c r="M21" s="505"/>
      <c r="N21" s="505" t="s">
        <v>516</v>
      </c>
      <c r="O21" s="505"/>
      <c r="P21" s="505" t="s">
        <v>2</v>
      </c>
      <c r="Q21" s="505"/>
      <c r="R21" s="505" t="s">
        <v>516</v>
      </c>
      <c r="S21" s="505"/>
      <c r="T21" s="503"/>
      <c r="U21" s="504"/>
    </row>
    <row r="22" spans="1:24" ht="89.25" customHeight="1" x14ac:dyDescent="0.25">
      <c r="A22" s="487"/>
      <c r="B22" s="487"/>
      <c r="C22" s="254" t="s">
        <v>2</v>
      </c>
      <c r="D22" s="254" t="s">
        <v>177</v>
      </c>
      <c r="E22" s="222" t="s">
        <v>597</v>
      </c>
      <c r="F22" s="222" t="s">
        <v>601</v>
      </c>
      <c r="G22" s="498"/>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4" t="s">
        <v>2</v>
      </c>
      <c r="U22" s="254" t="s">
        <v>9</v>
      </c>
    </row>
    <row r="23" spans="1:24" ht="19.5" customHeight="1" x14ac:dyDescent="0.25">
      <c r="A23" s="253">
        <v>1</v>
      </c>
      <c r="B23" s="253">
        <v>2</v>
      </c>
      <c r="C23" s="253">
        <f t="shared" ref="C23:S23" si="0">B23+1</f>
        <v>3</v>
      </c>
      <c r="D23" s="253">
        <f t="shared" si="0"/>
        <v>4</v>
      </c>
      <c r="E23" s="253">
        <f t="shared" si="0"/>
        <v>5</v>
      </c>
      <c r="F23" s="253">
        <f t="shared" si="0"/>
        <v>6</v>
      </c>
      <c r="G23" s="253">
        <f t="shared" si="0"/>
        <v>7</v>
      </c>
      <c r="H23" s="253">
        <f t="shared" si="0"/>
        <v>8</v>
      </c>
      <c r="I23" s="253">
        <f t="shared" si="0"/>
        <v>9</v>
      </c>
      <c r="J23" s="253">
        <f t="shared" si="0"/>
        <v>10</v>
      </c>
      <c r="K23" s="253">
        <f t="shared" si="0"/>
        <v>11</v>
      </c>
      <c r="L23" s="253">
        <f t="shared" si="0"/>
        <v>12</v>
      </c>
      <c r="M23" s="253">
        <f t="shared" si="0"/>
        <v>13</v>
      </c>
      <c r="N23" s="253">
        <f t="shared" si="0"/>
        <v>14</v>
      </c>
      <c r="O23" s="253">
        <f t="shared" si="0"/>
        <v>15</v>
      </c>
      <c r="P23" s="253">
        <f t="shared" si="0"/>
        <v>16</v>
      </c>
      <c r="Q23" s="253">
        <f t="shared" si="0"/>
        <v>17</v>
      </c>
      <c r="R23" s="253">
        <f t="shared" si="0"/>
        <v>18</v>
      </c>
      <c r="S23" s="253">
        <f t="shared" si="0"/>
        <v>19</v>
      </c>
      <c r="T23" s="397">
        <f t="shared" ref="T23" si="1">S23+1</f>
        <v>20</v>
      </c>
      <c r="U23" s="397">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f>'3.2 паспорт Техсостояние ЛЭП'!R25</f>
        <v>0.32600000000000001</v>
      </c>
      <c r="K47" s="212">
        <f>J47</f>
        <v>0.32600000000000001</v>
      </c>
      <c r="L47" s="212">
        <v>0</v>
      </c>
      <c r="M47" s="212">
        <v>0</v>
      </c>
      <c r="N47" s="212">
        <f>N39</f>
        <v>0</v>
      </c>
      <c r="O47" s="212">
        <f>O39</f>
        <v>0</v>
      </c>
      <c r="P47" s="212">
        <v>0</v>
      </c>
      <c r="Q47" s="212">
        <v>0</v>
      </c>
      <c r="R47" s="212">
        <v>0</v>
      </c>
      <c r="S47" s="212">
        <v>0</v>
      </c>
      <c r="T47" s="211">
        <f t="shared" si="4"/>
        <v>0</v>
      </c>
      <c r="U47" s="211">
        <f t="shared" si="5"/>
        <v>0.32600000000000001</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ЛЭП'!R26</f>
        <v>0.01</v>
      </c>
      <c r="K49" s="212">
        <f>J49</f>
        <v>0.01</v>
      </c>
      <c r="L49" s="212">
        <v>0</v>
      </c>
      <c r="M49" s="212">
        <v>0</v>
      </c>
      <c r="N49" s="212">
        <f t="shared" si="11"/>
        <v>0</v>
      </c>
      <c r="O49" s="212">
        <f t="shared" si="11"/>
        <v>0</v>
      </c>
      <c r="P49" s="212">
        <v>0</v>
      </c>
      <c r="Q49" s="212">
        <v>0</v>
      </c>
      <c r="R49" s="212">
        <v>0</v>
      </c>
      <c r="S49" s="212">
        <v>0</v>
      </c>
      <c r="T49" s="211">
        <f t="shared" si="4"/>
        <v>0</v>
      </c>
      <c r="U49" s="211">
        <f t="shared" si="5"/>
        <v>0.01</v>
      </c>
    </row>
    <row r="50" spans="1:21" ht="18.75" x14ac:dyDescent="0.25">
      <c r="A50" s="68" t="s">
        <v>135</v>
      </c>
      <c r="B50" s="67" t="s">
        <v>607</v>
      </c>
      <c r="C50" s="211">
        <v>0</v>
      </c>
      <c r="D50" s="211">
        <v>0</v>
      </c>
      <c r="E50" s="223">
        <v>0</v>
      </c>
      <c r="F50" s="223">
        <v>0</v>
      </c>
      <c r="G50" s="212">
        <v>0</v>
      </c>
      <c r="H50" s="212">
        <v>0</v>
      </c>
      <c r="I50" s="212">
        <v>0</v>
      </c>
      <c r="J50" s="212">
        <v>5</v>
      </c>
      <c r="K50" s="212">
        <f>J50</f>
        <v>5</v>
      </c>
      <c r="L50" s="212">
        <v>0</v>
      </c>
      <c r="M50" s="212">
        <v>0</v>
      </c>
      <c r="N50" s="212">
        <v>0</v>
      </c>
      <c r="O50" s="212">
        <v>0</v>
      </c>
      <c r="P50" s="212">
        <v>0</v>
      </c>
      <c r="Q50" s="212">
        <v>0</v>
      </c>
      <c r="R50" s="212">
        <v>0</v>
      </c>
      <c r="S50" s="212">
        <v>0</v>
      </c>
      <c r="T50" s="211">
        <f t="shared" si="4"/>
        <v>0</v>
      </c>
      <c r="U50" s="211">
        <f t="shared" si="5"/>
        <v>5</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0.15764</v>
      </c>
      <c r="K52" s="212">
        <f>J52</f>
        <v>0.15764</v>
      </c>
      <c r="L52" s="212">
        <v>0</v>
      </c>
      <c r="M52" s="212">
        <v>0</v>
      </c>
      <c r="N52" s="212">
        <v>0</v>
      </c>
      <c r="O52" s="212">
        <f>N52</f>
        <v>0</v>
      </c>
      <c r="P52" s="212">
        <v>0</v>
      </c>
      <c r="Q52" s="212">
        <v>0</v>
      </c>
      <c r="R52" s="212">
        <v>0</v>
      </c>
      <c r="S52" s="212">
        <v>0</v>
      </c>
      <c r="T52" s="211">
        <f t="shared" si="4"/>
        <v>0</v>
      </c>
      <c r="U52" s="211">
        <f t="shared" si="5"/>
        <v>0.15764</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0.33600000000000002</v>
      </c>
      <c r="K56" s="212">
        <f>K47+K48+K49</f>
        <v>0.33600000000000002</v>
      </c>
      <c r="L56" s="212">
        <v>0</v>
      </c>
      <c r="M56" s="212">
        <v>0</v>
      </c>
      <c r="N56" s="212">
        <f>N47+N48+N49</f>
        <v>0</v>
      </c>
      <c r="O56" s="212">
        <f>O47+O48+O49</f>
        <v>0</v>
      </c>
      <c r="P56" s="212">
        <v>0</v>
      </c>
      <c r="Q56" s="212">
        <v>0</v>
      </c>
      <c r="R56" s="212">
        <v>0</v>
      </c>
      <c r="S56" s="212">
        <v>0</v>
      </c>
      <c r="T56" s="211">
        <f t="shared" si="4"/>
        <v>0</v>
      </c>
      <c r="U56" s="211">
        <f t="shared" si="5"/>
        <v>0.33600000000000002</v>
      </c>
    </row>
    <row r="57" spans="1:21" ht="18.75" x14ac:dyDescent="0.25">
      <c r="A57" s="68" t="s">
        <v>127</v>
      </c>
      <c r="B57" s="67" t="s">
        <v>607</v>
      </c>
      <c r="C57" s="211">
        <v>0</v>
      </c>
      <c r="D57" s="211">
        <v>0</v>
      </c>
      <c r="E57" s="223">
        <v>0</v>
      </c>
      <c r="F57" s="223">
        <v>0</v>
      </c>
      <c r="G57" s="212">
        <v>0</v>
      </c>
      <c r="H57" s="212">
        <v>0</v>
      </c>
      <c r="I57" s="212">
        <v>0</v>
      </c>
      <c r="J57" s="212">
        <f>J50</f>
        <v>5</v>
      </c>
      <c r="K57" s="212">
        <f>K50</f>
        <v>5</v>
      </c>
      <c r="L57" s="212">
        <v>0</v>
      </c>
      <c r="M57" s="212">
        <v>0</v>
      </c>
      <c r="N57" s="212">
        <v>0</v>
      </c>
      <c r="O57" s="212">
        <f>N57</f>
        <v>0</v>
      </c>
      <c r="P57" s="212">
        <v>0</v>
      </c>
      <c r="Q57" s="212">
        <v>0</v>
      </c>
      <c r="R57" s="212">
        <f>R50</f>
        <v>0</v>
      </c>
      <c r="S57" s="212">
        <f>S50</f>
        <v>0</v>
      </c>
      <c r="T57" s="211">
        <f t="shared" si="4"/>
        <v>0</v>
      </c>
      <c r="U57" s="211">
        <f t="shared" si="5"/>
        <v>5</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6"/>
      <c r="C66" s="506"/>
      <c r="D66" s="506"/>
      <c r="E66" s="506"/>
      <c r="F66" s="506"/>
      <c r="G66" s="506"/>
      <c r="H66" s="506"/>
      <c r="I66" s="506"/>
      <c r="J66" s="257"/>
      <c r="K66" s="257"/>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8"/>
      <c r="C68" s="508"/>
      <c r="D68" s="508"/>
      <c r="E68" s="508"/>
      <c r="F68" s="508"/>
      <c r="G68" s="508"/>
      <c r="H68" s="508"/>
      <c r="I68" s="508"/>
      <c r="J68" s="258"/>
      <c r="K68" s="258"/>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6"/>
      <c r="C70" s="506"/>
      <c r="D70" s="506"/>
      <c r="E70" s="506"/>
      <c r="F70" s="506"/>
      <c r="G70" s="506"/>
      <c r="H70" s="506"/>
      <c r="I70" s="506"/>
      <c r="J70" s="257"/>
      <c r="K70" s="257"/>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6"/>
      <c r="C72" s="506"/>
      <c r="D72" s="506"/>
      <c r="E72" s="506"/>
      <c r="F72" s="506"/>
      <c r="G72" s="506"/>
      <c r="H72" s="506"/>
      <c r="I72" s="506"/>
      <c r="J72" s="257"/>
      <c r="K72" s="257"/>
      <c r="L72" s="58"/>
      <c r="M72" s="58"/>
      <c r="N72" s="61"/>
      <c r="O72" s="58"/>
      <c r="P72" s="58"/>
      <c r="Q72" s="58"/>
      <c r="R72" s="58"/>
      <c r="S72" s="58"/>
      <c r="T72" s="58"/>
    </row>
    <row r="73" spans="1:20" ht="32.25" customHeight="1" x14ac:dyDescent="0.25">
      <c r="A73" s="58"/>
      <c r="B73" s="508"/>
      <c r="C73" s="508"/>
      <c r="D73" s="508"/>
      <c r="E73" s="508"/>
      <c r="F73" s="508"/>
      <c r="G73" s="508"/>
      <c r="H73" s="508"/>
      <c r="I73" s="508"/>
      <c r="J73" s="258"/>
      <c r="K73" s="258"/>
      <c r="L73" s="58"/>
      <c r="M73" s="58"/>
      <c r="N73" s="58"/>
      <c r="O73" s="58"/>
      <c r="P73" s="58"/>
      <c r="Q73" s="58"/>
      <c r="R73" s="58"/>
      <c r="S73" s="58"/>
      <c r="T73" s="58"/>
    </row>
    <row r="74" spans="1:20" ht="51.75" customHeight="1" x14ac:dyDescent="0.25">
      <c r="A74" s="58"/>
      <c r="B74" s="506"/>
      <c r="C74" s="506"/>
      <c r="D74" s="506"/>
      <c r="E74" s="506"/>
      <c r="F74" s="506"/>
      <c r="G74" s="506"/>
      <c r="H74" s="506"/>
      <c r="I74" s="506"/>
      <c r="J74" s="257"/>
      <c r="K74" s="257"/>
      <c r="L74" s="58"/>
      <c r="M74" s="58"/>
      <c r="N74" s="58"/>
      <c r="O74" s="58"/>
      <c r="P74" s="58"/>
      <c r="Q74" s="58"/>
      <c r="R74" s="58"/>
      <c r="S74" s="58"/>
      <c r="T74" s="58"/>
    </row>
    <row r="75" spans="1:20" ht="21.75" customHeight="1" x14ac:dyDescent="0.25">
      <c r="A75" s="58"/>
      <c r="B75" s="509"/>
      <c r="C75" s="509"/>
      <c r="D75" s="509"/>
      <c r="E75" s="509"/>
      <c r="F75" s="509"/>
      <c r="G75" s="509"/>
      <c r="H75" s="509"/>
      <c r="I75" s="509"/>
      <c r="J75" s="255"/>
      <c r="K75" s="255"/>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7"/>
      <c r="C77" s="507"/>
      <c r="D77" s="507"/>
      <c r="E77" s="507"/>
      <c r="F77" s="507"/>
      <c r="G77" s="507"/>
      <c r="H77" s="507"/>
      <c r="I77" s="507"/>
      <c r="J77" s="256"/>
      <c r="K77" s="256"/>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3"/>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L_140-182</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Приобретение электросетевого комплекса г.Ладушкин, Калининградской обл., ул.Комсомольская</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4" customFormat="1" x14ac:dyDescent="0.25">
      <c r="A21" s="524" t="s">
        <v>486</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15" t="s">
        <v>50</v>
      </c>
      <c r="B22" s="526" t="s">
        <v>22</v>
      </c>
      <c r="C22" s="515" t="s">
        <v>49</v>
      </c>
      <c r="D22" s="515" t="s">
        <v>48</v>
      </c>
      <c r="E22" s="529" t="s">
        <v>496</v>
      </c>
      <c r="F22" s="530"/>
      <c r="G22" s="530"/>
      <c r="H22" s="530"/>
      <c r="I22" s="530"/>
      <c r="J22" s="530"/>
      <c r="K22" s="530"/>
      <c r="L22" s="531"/>
      <c r="M22" s="515" t="s">
        <v>47</v>
      </c>
      <c r="N22" s="515" t="s">
        <v>46</v>
      </c>
      <c r="O22" s="515" t="s">
        <v>45</v>
      </c>
      <c r="P22" s="510" t="s">
        <v>253</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4" customFormat="1" ht="64.5" customHeight="1" x14ac:dyDescent="0.25">
      <c r="A23" s="525"/>
      <c r="B23" s="527"/>
      <c r="C23" s="525"/>
      <c r="D23" s="525"/>
      <c r="E23" s="520" t="s">
        <v>21</v>
      </c>
      <c r="F23" s="511" t="s">
        <v>125</v>
      </c>
      <c r="G23" s="511" t="s">
        <v>124</v>
      </c>
      <c r="H23" s="511" t="s">
        <v>123</v>
      </c>
      <c r="I23" s="513" t="s">
        <v>407</v>
      </c>
      <c r="J23" s="513" t="s">
        <v>408</v>
      </c>
      <c r="K23" s="513" t="s">
        <v>409</v>
      </c>
      <c r="L23" s="511" t="s">
        <v>608</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4"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0" t="s">
        <v>11</v>
      </c>
      <c r="AG24" s="130" t="s">
        <v>10</v>
      </c>
      <c r="AH24" s="131" t="s">
        <v>2</v>
      </c>
      <c r="AI24" s="131" t="s">
        <v>9</v>
      </c>
      <c r="AJ24" s="516"/>
      <c r="AK24" s="516"/>
      <c r="AL24" s="516"/>
      <c r="AM24" s="516"/>
      <c r="AN24" s="516"/>
      <c r="AO24" s="516"/>
      <c r="AP24" s="516"/>
      <c r="AQ24" s="534"/>
      <c r="AR24" s="510"/>
      <c r="AS24" s="510"/>
      <c r="AT24" s="510"/>
      <c r="AU24" s="510"/>
      <c r="AV24" s="519"/>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59">
        <f>'6.1. Паспорт сетевой график'!F53</f>
        <v>44559</v>
      </c>
      <c r="E26" s="247"/>
      <c r="F26" s="247"/>
      <c r="G26" s="248">
        <f>'6.2. Паспорт фин осв ввод'!U45</f>
        <v>0</v>
      </c>
      <c r="H26" s="248"/>
      <c r="I26" s="248">
        <f>'6.2. Паспорт фин осв ввод'!U47</f>
        <v>0.32600000000000001</v>
      </c>
      <c r="J26" s="248">
        <f>'6.2. Паспорт фин осв ввод'!U48</f>
        <v>0</v>
      </c>
      <c r="K26" s="248">
        <f>'6.2. Паспорт фин осв ввод'!U49</f>
        <v>0.01</v>
      </c>
      <c r="L26" s="392">
        <f>'6.2. Паспорт фин осв ввод'!U50</f>
        <v>5</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1" t="str">
        <f>'1. паспорт местоположение'!A5:C5</f>
        <v>Год раскрытия информации: 2022 год</v>
      </c>
      <c r="B5" s="541"/>
      <c r="C5" s="76"/>
      <c r="D5" s="76"/>
      <c r="E5" s="76"/>
      <c r="F5" s="76"/>
      <c r="G5" s="76"/>
      <c r="H5" s="76"/>
    </row>
    <row r="6" spans="1:8" ht="18.75" x14ac:dyDescent="0.3">
      <c r="A6" s="135"/>
      <c r="B6" s="135"/>
      <c r="C6" s="135"/>
      <c r="D6" s="135"/>
      <c r="E6" s="135"/>
      <c r="F6" s="135"/>
      <c r="G6" s="135"/>
      <c r="H6" s="135"/>
    </row>
    <row r="7" spans="1:8" ht="18.75" x14ac:dyDescent="0.25">
      <c r="A7" s="417" t="s">
        <v>7</v>
      </c>
      <c r="B7" s="417"/>
      <c r="C7" s="134"/>
      <c r="D7" s="134"/>
      <c r="E7" s="134"/>
      <c r="F7" s="134"/>
      <c r="G7" s="134"/>
      <c r="H7" s="134"/>
    </row>
    <row r="8" spans="1:8" ht="18.75" x14ac:dyDescent="0.25">
      <c r="A8" s="134"/>
      <c r="B8" s="134"/>
      <c r="C8" s="134"/>
      <c r="D8" s="134"/>
      <c r="E8" s="134"/>
      <c r="F8" s="134"/>
      <c r="G8" s="134"/>
      <c r="H8" s="134"/>
    </row>
    <row r="9" spans="1:8" x14ac:dyDescent="0.25">
      <c r="A9" s="418" t="str">
        <f>'1. паспорт местоположение'!A9:C9</f>
        <v>Акционерное общество "Янтарьэнерго" ДЗО  ПАО "Россети"</v>
      </c>
      <c r="B9" s="418"/>
      <c r="C9" s="132"/>
      <c r="D9" s="132"/>
      <c r="E9" s="132"/>
      <c r="F9" s="132"/>
      <c r="G9" s="132"/>
      <c r="H9" s="132"/>
    </row>
    <row r="10" spans="1:8" x14ac:dyDescent="0.25">
      <c r="A10" s="422" t="s">
        <v>6</v>
      </c>
      <c r="B10" s="422"/>
      <c r="C10" s="133"/>
      <c r="D10" s="133"/>
      <c r="E10" s="133"/>
      <c r="F10" s="133"/>
      <c r="G10" s="133"/>
      <c r="H10" s="133"/>
    </row>
    <row r="11" spans="1:8" ht="18.75" x14ac:dyDescent="0.25">
      <c r="A11" s="134"/>
      <c r="B11" s="134"/>
      <c r="C11" s="134"/>
      <c r="D11" s="134"/>
      <c r="E11" s="134"/>
      <c r="F11" s="134"/>
      <c r="G11" s="134"/>
      <c r="H11" s="134"/>
    </row>
    <row r="12" spans="1:8" x14ac:dyDescent="0.25">
      <c r="A12" s="418" t="str">
        <f>'1. паспорт местоположение'!A12:C12</f>
        <v>L_140-182</v>
      </c>
      <c r="B12" s="418"/>
      <c r="C12" s="132"/>
      <c r="D12" s="132"/>
      <c r="E12" s="132"/>
      <c r="F12" s="132"/>
      <c r="G12" s="132"/>
      <c r="H12" s="132"/>
    </row>
    <row r="13" spans="1:8" x14ac:dyDescent="0.25">
      <c r="A13" s="422" t="s">
        <v>5</v>
      </c>
      <c r="B13" s="422"/>
      <c r="C13" s="133"/>
      <c r="D13" s="133"/>
      <c r="E13" s="133"/>
      <c r="F13" s="133"/>
      <c r="G13" s="133"/>
      <c r="H13" s="133"/>
    </row>
    <row r="14" spans="1:8" ht="18.75" x14ac:dyDescent="0.25">
      <c r="A14" s="9"/>
      <c r="B14" s="9"/>
      <c r="C14" s="9"/>
      <c r="D14" s="9"/>
      <c r="E14" s="9"/>
      <c r="F14" s="9"/>
      <c r="G14" s="9"/>
      <c r="H14" s="9"/>
    </row>
    <row r="15" spans="1:8" x14ac:dyDescent="0.25">
      <c r="A15" s="538" t="str">
        <f>'1. паспорт местоположение'!A15:C15</f>
        <v>Приобретение электросетевого комплекса г.Ладушкин, Калининградской обл., ул.Комсомольская</v>
      </c>
      <c r="B15" s="538"/>
      <c r="C15" s="132"/>
      <c r="D15" s="132"/>
      <c r="E15" s="132"/>
      <c r="F15" s="132"/>
      <c r="G15" s="132"/>
      <c r="H15" s="132"/>
    </row>
    <row r="16" spans="1:8" x14ac:dyDescent="0.25">
      <c r="A16" s="422" t="s">
        <v>4</v>
      </c>
      <c r="B16" s="422"/>
      <c r="C16" s="133"/>
      <c r="D16" s="133"/>
      <c r="E16" s="133"/>
      <c r="F16" s="133"/>
      <c r="G16" s="133"/>
      <c r="H16" s="133"/>
    </row>
    <row r="17" spans="1:3" x14ac:dyDescent="0.25">
      <c r="B17" s="108"/>
    </row>
    <row r="18" spans="1:3" x14ac:dyDescent="0.25">
      <c r="A18" s="539" t="s">
        <v>487</v>
      </c>
      <c r="B18" s="540"/>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г.Ладушкин, Калининградской обл., ул.Комсомольская</v>
      </c>
    </row>
    <row r="22" spans="1:3" ht="16.5" thickBot="1" x14ac:dyDescent="0.3">
      <c r="A22" s="110" t="s">
        <v>360</v>
      </c>
      <c r="B22" s="111" t="str">
        <f>CONCATENATE('1. паспорт местоположение'!C26,", ",'1. паспорт местоположение'!C27)</f>
        <v>Калининградская область, Ладушкинский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0,336 (0,336)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0.15764</v>
      </c>
    </row>
    <row r="28" spans="1:3" ht="16.5" thickBot="1" x14ac:dyDescent="0.3">
      <c r="A28" s="198" t="s">
        <v>364</v>
      </c>
      <c r="B28" s="198" t="s">
        <v>596</v>
      </c>
    </row>
    <row r="29" spans="1:3" ht="29.25" thickBot="1" x14ac:dyDescent="0.3">
      <c r="A29" s="120" t="s">
        <v>527</v>
      </c>
      <c r="B29" s="227">
        <f>B30</f>
        <v>0.15764</v>
      </c>
    </row>
    <row r="30" spans="1:3" ht="29.25" thickBot="1" x14ac:dyDescent="0.3">
      <c r="A30" s="120" t="s">
        <v>528</v>
      </c>
      <c r="B30" s="227">
        <f>B32+B41+B50</f>
        <v>0.15764</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0.15764</v>
      </c>
    </row>
    <row r="51" spans="1:3" ht="30.75" thickBot="1" x14ac:dyDescent="0.3">
      <c r="A51" s="402" t="str">
        <f>CONCATENATE('3.3 паспорт описание'!C27," в ценах 2021 года без НДС, млн. руб.")</f>
        <v>Договор безвозмездной передачи № 1114 от 29.12.2021 с гр.Егоровой Н.В. в ценах 2021 года без НДС, млн. руб.</v>
      </c>
      <c r="B51" s="403">
        <f>'5. анализ эконом эфф'!B122</f>
        <v>0.15764</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1114 от 29.12.2021 с гр.Егоровой Н.В.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1" t="s">
        <v>397</v>
      </c>
      <c r="B84" s="260" t="s">
        <v>533</v>
      </c>
    </row>
    <row r="85" spans="1:2" ht="28.5" x14ac:dyDescent="0.25">
      <c r="A85" s="115" t="s">
        <v>398</v>
      </c>
      <c r="B85" s="535" t="s">
        <v>522</v>
      </c>
    </row>
    <row r="86" spans="1:2" x14ac:dyDescent="0.25">
      <c r="A86" s="118" t="s">
        <v>399</v>
      </c>
      <c r="B86" s="536"/>
    </row>
    <row r="87" spans="1:2" x14ac:dyDescent="0.25">
      <c r="A87" s="118" t="s">
        <v>400</v>
      </c>
      <c r="B87" s="536"/>
    </row>
    <row r="88" spans="1:2" x14ac:dyDescent="0.25">
      <c r="A88" s="118" t="s">
        <v>401</v>
      </c>
      <c r="B88" s="536"/>
    </row>
    <row r="89" spans="1:2" x14ac:dyDescent="0.25">
      <c r="A89" s="118" t="s">
        <v>402</v>
      </c>
      <c r="B89" s="536"/>
    </row>
    <row r="90" spans="1:2" ht="16.5" thickBot="1" x14ac:dyDescent="0.3">
      <c r="A90" s="125" t="s">
        <v>403</v>
      </c>
      <c r="B90" s="537"/>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row>
    <row r="5" spans="1:28" s="10" customFormat="1" ht="15.75" x14ac:dyDescent="0.2">
      <c r="A5" s="15"/>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1"/>
      <c r="U6" s="11"/>
      <c r="V6" s="11"/>
      <c r="W6" s="11"/>
      <c r="X6" s="11"/>
      <c r="Y6" s="11"/>
      <c r="Z6" s="11"/>
      <c r="AA6" s="11"/>
      <c r="AB6" s="11"/>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1"/>
      <c r="U7" s="11"/>
      <c r="V7" s="11"/>
      <c r="W7" s="11"/>
      <c r="X7" s="11"/>
      <c r="Y7" s="11"/>
      <c r="Z7" s="11"/>
      <c r="AA7" s="11"/>
      <c r="AB7" s="11"/>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1"/>
      <c r="U8" s="11"/>
      <c r="V8" s="11"/>
      <c r="W8" s="11"/>
      <c r="X8" s="11"/>
      <c r="Y8" s="11"/>
      <c r="Z8" s="11"/>
      <c r="AA8" s="11"/>
      <c r="AB8" s="11"/>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1"/>
      <c r="U9" s="11"/>
      <c r="V9" s="11"/>
      <c r="W9" s="11"/>
      <c r="X9" s="11"/>
      <c r="Y9" s="11"/>
      <c r="Z9" s="11"/>
      <c r="AA9" s="11"/>
      <c r="AB9" s="11"/>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1"/>
      <c r="U10" s="11"/>
      <c r="V10" s="11"/>
      <c r="W10" s="11"/>
      <c r="X10" s="11"/>
      <c r="Y10" s="11"/>
      <c r="Z10" s="11"/>
      <c r="AA10" s="11"/>
      <c r="AB10" s="11"/>
    </row>
    <row r="11" spans="1:28" s="10" customFormat="1" ht="18.75" x14ac:dyDescent="0.2">
      <c r="A11" s="418" t="str">
        <f>'1. паспорт местоположение'!A12:C12</f>
        <v>L_140-182</v>
      </c>
      <c r="B11" s="418"/>
      <c r="C11" s="418"/>
      <c r="D11" s="418"/>
      <c r="E11" s="418"/>
      <c r="F11" s="418"/>
      <c r="G11" s="418"/>
      <c r="H11" s="418"/>
      <c r="I11" s="418"/>
      <c r="J11" s="418"/>
      <c r="K11" s="418"/>
      <c r="L11" s="418"/>
      <c r="M11" s="418"/>
      <c r="N11" s="418"/>
      <c r="O11" s="418"/>
      <c r="P11" s="418"/>
      <c r="Q11" s="418"/>
      <c r="R11" s="418"/>
      <c r="S11" s="418"/>
      <c r="T11" s="11"/>
      <c r="U11" s="11"/>
      <c r="V11" s="11"/>
      <c r="W11" s="11"/>
      <c r="X11" s="11"/>
      <c r="Y11" s="11"/>
      <c r="Z11" s="11"/>
      <c r="AA11" s="11"/>
      <c r="AB11" s="11"/>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8" t="str">
        <f>'1. паспорт местоположение'!A15:C15</f>
        <v>Приобретение электросетевого комплекса г.Ладушкин, Калининградской обл., ул.Комсомольская</v>
      </c>
      <c r="B14" s="418"/>
      <c r="C14" s="418"/>
      <c r="D14" s="418"/>
      <c r="E14" s="418"/>
      <c r="F14" s="418"/>
      <c r="G14" s="418"/>
      <c r="H14" s="418"/>
      <c r="I14" s="418"/>
      <c r="J14" s="418"/>
      <c r="K14" s="418"/>
      <c r="L14" s="418"/>
      <c r="M14" s="418"/>
      <c r="N14" s="418"/>
      <c r="O14" s="418"/>
      <c r="P14" s="418"/>
      <c r="Q14" s="418"/>
      <c r="R14" s="418"/>
      <c r="S14" s="418"/>
      <c r="T14" s="6"/>
      <c r="U14" s="6"/>
      <c r="V14" s="6"/>
      <c r="W14" s="6"/>
      <c r="X14" s="6"/>
      <c r="Y14" s="6"/>
      <c r="Z14" s="6"/>
      <c r="AA14" s="6"/>
      <c r="AB14" s="6"/>
    </row>
    <row r="15" spans="1:28" s="2"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4"/>
      <c r="U15" s="4"/>
      <c r="V15" s="4"/>
      <c r="W15" s="4"/>
      <c r="X15" s="4"/>
      <c r="Y15" s="4"/>
      <c r="Z15" s="4"/>
      <c r="AA15" s="4"/>
      <c r="AB15" s="4"/>
    </row>
    <row r="16" spans="1:28" s="2"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3"/>
      <c r="U16" s="3"/>
      <c r="V16" s="3"/>
      <c r="W16" s="3"/>
      <c r="X16" s="3"/>
      <c r="Y16" s="3"/>
    </row>
    <row r="17" spans="1:28" s="2" customFormat="1" ht="45.75" customHeight="1" x14ac:dyDescent="0.2">
      <c r="A17" s="425" t="s">
        <v>462</v>
      </c>
      <c r="B17" s="425"/>
      <c r="C17" s="425"/>
      <c r="D17" s="425"/>
      <c r="E17" s="425"/>
      <c r="F17" s="425"/>
      <c r="G17" s="425"/>
      <c r="H17" s="425"/>
      <c r="I17" s="425"/>
      <c r="J17" s="425"/>
      <c r="K17" s="425"/>
      <c r="L17" s="425"/>
      <c r="M17" s="425"/>
      <c r="N17" s="425"/>
      <c r="O17" s="425"/>
      <c r="P17" s="425"/>
      <c r="Q17" s="425"/>
      <c r="R17" s="425"/>
      <c r="S17" s="425"/>
      <c r="T17" s="5"/>
      <c r="U17" s="5"/>
      <c r="V17" s="5"/>
      <c r="W17" s="5"/>
      <c r="X17" s="5"/>
      <c r="Y17" s="5"/>
      <c r="Z17" s="5"/>
      <c r="AA17" s="5"/>
      <c r="AB17" s="5"/>
    </row>
    <row r="18" spans="1:28" s="2"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3"/>
      <c r="U18" s="3"/>
      <c r="V18" s="3"/>
      <c r="W18" s="3"/>
      <c r="X18" s="3"/>
      <c r="Y18" s="3"/>
    </row>
    <row r="19" spans="1:28" s="2" customFormat="1" ht="54" customHeight="1" x14ac:dyDescent="0.2">
      <c r="A19" s="416" t="s">
        <v>3</v>
      </c>
      <c r="B19" s="416" t="s">
        <v>94</v>
      </c>
      <c r="C19" s="419" t="s">
        <v>358</v>
      </c>
      <c r="D19" s="416" t="s">
        <v>357</v>
      </c>
      <c r="E19" s="416" t="s">
        <v>93</v>
      </c>
      <c r="F19" s="416" t="s">
        <v>92</v>
      </c>
      <c r="G19" s="416" t="s">
        <v>353</v>
      </c>
      <c r="H19" s="416" t="s">
        <v>91</v>
      </c>
      <c r="I19" s="416" t="s">
        <v>90</v>
      </c>
      <c r="J19" s="416" t="s">
        <v>89</v>
      </c>
      <c r="K19" s="416" t="s">
        <v>88</v>
      </c>
      <c r="L19" s="416" t="s">
        <v>87</v>
      </c>
      <c r="M19" s="416" t="s">
        <v>86</v>
      </c>
      <c r="N19" s="416" t="s">
        <v>85</v>
      </c>
      <c r="O19" s="416" t="s">
        <v>84</v>
      </c>
      <c r="P19" s="416" t="s">
        <v>83</v>
      </c>
      <c r="Q19" s="416" t="s">
        <v>356</v>
      </c>
      <c r="R19" s="416"/>
      <c r="S19" s="421" t="s">
        <v>456</v>
      </c>
      <c r="T19" s="3"/>
      <c r="U19" s="3"/>
      <c r="V19" s="3"/>
      <c r="W19" s="3"/>
      <c r="X19" s="3"/>
      <c r="Y19" s="3"/>
    </row>
    <row r="20" spans="1:28" s="2" customFormat="1" ht="180.75" customHeight="1" x14ac:dyDescent="0.2">
      <c r="A20" s="416"/>
      <c r="B20" s="416"/>
      <c r="C20" s="420"/>
      <c r="D20" s="416"/>
      <c r="E20" s="416"/>
      <c r="F20" s="416"/>
      <c r="G20" s="416"/>
      <c r="H20" s="416"/>
      <c r="I20" s="416"/>
      <c r="J20" s="416"/>
      <c r="K20" s="416"/>
      <c r="L20" s="416"/>
      <c r="M20" s="416"/>
      <c r="N20" s="416"/>
      <c r="O20" s="416"/>
      <c r="P20" s="416"/>
      <c r="Q20" s="38" t="s">
        <v>354</v>
      </c>
      <c r="R20" s="39" t="s">
        <v>355</v>
      </c>
      <c r="S20" s="421"/>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8" t="str">
        <f>'1. паспорт местоположение'!A5:C5</f>
        <v>Год раскрытия информации: 2022 год</v>
      </c>
      <c r="B6" s="408"/>
      <c r="C6" s="408"/>
      <c r="D6" s="408"/>
      <c r="E6" s="408"/>
      <c r="F6" s="408"/>
      <c r="G6" s="408"/>
      <c r="H6" s="408"/>
      <c r="I6" s="408"/>
      <c r="J6" s="408"/>
      <c r="K6" s="408"/>
      <c r="L6" s="408"/>
      <c r="M6" s="408"/>
      <c r="N6" s="408"/>
      <c r="O6" s="408"/>
      <c r="P6" s="408"/>
      <c r="Q6" s="408"/>
      <c r="R6" s="408"/>
      <c r="S6" s="408"/>
      <c r="T6" s="408"/>
    </row>
    <row r="7" spans="1:20" s="10" customFormat="1" x14ac:dyDescent="0.2">
      <c r="A7" s="15"/>
      <c r="H7" s="14"/>
    </row>
    <row r="8" spans="1:20" s="10"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0"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0"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0"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0"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0" customFormat="1" ht="18.75" customHeight="1" x14ac:dyDescent="0.2">
      <c r="A13" s="418" t="str">
        <f>'1. паспорт местоположение'!A12:C12</f>
        <v>L_140-182</v>
      </c>
      <c r="B13" s="418"/>
      <c r="C13" s="418"/>
      <c r="D13" s="418"/>
      <c r="E13" s="418"/>
      <c r="F13" s="418"/>
      <c r="G13" s="418"/>
      <c r="H13" s="418"/>
      <c r="I13" s="418"/>
      <c r="J13" s="418"/>
      <c r="K13" s="418"/>
      <c r="L13" s="418"/>
      <c r="M13" s="418"/>
      <c r="N13" s="418"/>
      <c r="O13" s="418"/>
      <c r="P13" s="418"/>
      <c r="Q13" s="418"/>
      <c r="R13" s="418"/>
      <c r="S13" s="418"/>
      <c r="T13" s="418"/>
    </row>
    <row r="14" spans="1:20" s="10"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8" t="str">
        <f>'1. паспорт местоположение'!A15</f>
        <v>Приобретение электросетевого комплекса г.Ладушкин, Калининградской обл., ул.Комсомольская</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2" customFormat="1" ht="15" customHeight="1" x14ac:dyDescent="0.2">
      <c r="A19" s="441" t="s">
        <v>467</v>
      </c>
      <c r="B19" s="441"/>
      <c r="C19" s="441"/>
      <c r="D19" s="441"/>
      <c r="E19" s="441"/>
      <c r="F19" s="441"/>
      <c r="G19" s="441"/>
      <c r="H19" s="441"/>
      <c r="I19" s="441"/>
      <c r="J19" s="441"/>
      <c r="K19" s="441"/>
      <c r="L19" s="441"/>
      <c r="M19" s="441"/>
      <c r="N19" s="441"/>
      <c r="O19" s="441"/>
      <c r="P19" s="441"/>
      <c r="Q19" s="441"/>
      <c r="R19" s="441"/>
      <c r="S19" s="441"/>
      <c r="T19" s="441"/>
    </row>
    <row r="20" spans="1:113" s="5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217</v>
      </c>
      <c r="C21" s="429"/>
      <c r="D21" s="432" t="s">
        <v>116</v>
      </c>
      <c r="E21" s="428" t="s">
        <v>495</v>
      </c>
      <c r="F21" s="429"/>
      <c r="G21" s="428" t="s">
        <v>267</v>
      </c>
      <c r="H21" s="429"/>
      <c r="I21" s="428" t="s">
        <v>115</v>
      </c>
      <c r="J21" s="429"/>
      <c r="K21" s="432" t="s">
        <v>114</v>
      </c>
      <c r="L21" s="428" t="s">
        <v>113</v>
      </c>
      <c r="M21" s="429"/>
      <c r="N21" s="428" t="s">
        <v>492</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0" t="s">
        <v>109</v>
      </c>
      <c r="R22" s="100" t="s">
        <v>466</v>
      </c>
      <c r="S22" s="100" t="s">
        <v>108</v>
      </c>
      <c r="T22" s="100" t="s">
        <v>107</v>
      </c>
    </row>
    <row r="23" spans="1:113" ht="51.75" customHeight="1" x14ac:dyDescent="0.25">
      <c r="A23" s="437"/>
      <c r="B23" s="145" t="s">
        <v>105</v>
      </c>
      <c r="C23" s="145" t="s">
        <v>106</v>
      </c>
      <c r="D23" s="43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7" t="s">
        <v>501</v>
      </c>
      <c r="C28" s="427"/>
      <c r="D28" s="427"/>
      <c r="E28" s="427"/>
      <c r="F28" s="427"/>
      <c r="G28" s="427"/>
      <c r="H28" s="427"/>
      <c r="I28" s="427"/>
      <c r="J28" s="427"/>
      <c r="K28" s="427"/>
      <c r="L28" s="427"/>
      <c r="M28" s="427"/>
      <c r="N28" s="427"/>
      <c r="O28" s="427"/>
      <c r="P28" s="427"/>
      <c r="Q28" s="427"/>
      <c r="R28" s="427"/>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E21" zoomScale="80" zoomScaleSheetLayoutView="80" workbookViewId="0">
      <selection activeCell="R27" sqref="R27"/>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7" t="s">
        <v>7</v>
      </c>
      <c r="F7" s="417"/>
      <c r="G7" s="417"/>
      <c r="H7" s="417"/>
      <c r="I7" s="417"/>
      <c r="J7" s="417"/>
      <c r="K7" s="417"/>
      <c r="L7" s="417"/>
      <c r="M7" s="417"/>
      <c r="N7" s="417"/>
      <c r="O7" s="417"/>
      <c r="P7" s="417"/>
      <c r="Q7" s="417"/>
      <c r="R7" s="417"/>
      <c r="S7" s="417"/>
      <c r="T7" s="417"/>
      <c r="U7" s="417"/>
      <c r="V7" s="417"/>
      <c r="W7" s="417"/>
      <c r="X7" s="417"/>
      <c r="Y7" s="417"/>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0" customFormat="1" ht="18.75" customHeight="1" x14ac:dyDescent="0.2">
      <c r="A10" s="241"/>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8" t="str">
        <f>'1. паспорт местоположение'!A12</f>
        <v>L_140-182</v>
      </c>
      <c r="F12" s="418"/>
      <c r="G12" s="418"/>
      <c r="H12" s="418"/>
      <c r="I12" s="418"/>
      <c r="J12" s="418"/>
      <c r="K12" s="418"/>
      <c r="L12" s="418"/>
      <c r="M12" s="418"/>
      <c r="N12" s="418"/>
      <c r="O12" s="418"/>
      <c r="P12" s="418"/>
      <c r="Q12" s="418"/>
      <c r="R12" s="418"/>
      <c r="S12" s="418"/>
      <c r="T12" s="418"/>
      <c r="U12" s="418"/>
      <c r="V12" s="418"/>
      <c r="W12" s="418"/>
      <c r="X12" s="418"/>
      <c r="Y12" s="418"/>
    </row>
    <row r="13" spans="1:27" s="10" customFormat="1" ht="18.75" customHeight="1" x14ac:dyDescent="0.2">
      <c r="A13" s="241"/>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8" t="str">
        <f>'1. паспорт местоположение'!A15</f>
        <v>Приобретение электросетевого комплекса г.Ладушкин, Калининградской обл., ул.Комсомольская</v>
      </c>
      <c r="F15" s="418"/>
      <c r="G15" s="418"/>
      <c r="H15" s="418"/>
      <c r="I15" s="418"/>
      <c r="J15" s="418"/>
      <c r="K15" s="418"/>
      <c r="L15" s="418"/>
      <c r="M15" s="418"/>
      <c r="N15" s="418"/>
      <c r="O15" s="418"/>
      <c r="P15" s="418"/>
      <c r="Q15" s="418"/>
      <c r="R15" s="418"/>
      <c r="S15" s="418"/>
      <c r="T15" s="418"/>
      <c r="U15" s="418"/>
      <c r="V15" s="418"/>
      <c r="W15" s="418"/>
      <c r="X15" s="418"/>
      <c r="Y15" s="418"/>
    </row>
    <row r="16" spans="1:27" s="2" customFormat="1" ht="15" customHeight="1" x14ac:dyDescent="0.2">
      <c r="A16" s="243"/>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469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4" customFormat="1" ht="21" customHeight="1" x14ac:dyDescent="0.25">
      <c r="A20" s="244"/>
    </row>
    <row r="21" spans="1:27" ht="15.75" customHeight="1" x14ac:dyDescent="0.25">
      <c r="A21" s="443" t="s">
        <v>3</v>
      </c>
      <c r="B21" s="446" t="s">
        <v>476</v>
      </c>
      <c r="C21" s="447"/>
      <c r="D21" s="446" t="s">
        <v>478</v>
      </c>
      <c r="E21" s="447"/>
      <c r="F21" s="438" t="s">
        <v>88</v>
      </c>
      <c r="G21" s="440"/>
      <c r="H21" s="440"/>
      <c r="I21" s="439"/>
      <c r="J21" s="443" t="s">
        <v>479</v>
      </c>
      <c r="K21" s="446" t="s">
        <v>480</v>
      </c>
      <c r="L21" s="447"/>
      <c r="M21" s="446" t="s">
        <v>481</v>
      </c>
      <c r="N21" s="447"/>
      <c r="O21" s="446" t="s">
        <v>468</v>
      </c>
      <c r="P21" s="447"/>
      <c r="Q21" s="446" t="s">
        <v>121</v>
      </c>
      <c r="R21" s="447"/>
      <c r="S21" s="443" t="s">
        <v>120</v>
      </c>
      <c r="T21" s="443" t="s">
        <v>482</v>
      </c>
      <c r="U21" s="443" t="s">
        <v>477</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8" t="s">
        <v>105</v>
      </c>
      <c r="E23" s="398"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2">
        <v>1</v>
      </c>
      <c r="B25" s="232" t="s">
        <v>525</v>
      </c>
      <c r="C25" s="232" t="s">
        <v>615</v>
      </c>
      <c r="D25" s="232" t="s">
        <v>525</v>
      </c>
      <c r="E25" s="232" t="s">
        <v>617</v>
      </c>
      <c r="F25" s="232" t="s">
        <v>525</v>
      </c>
      <c r="G25" s="232">
        <v>0.4</v>
      </c>
      <c r="H25" s="232" t="s">
        <v>525</v>
      </c>
      <c r="I25" s="232">
        <v>0.4</v>
      </c>
      <c r="J25" s="232" t="s">
        <v>525</v>
      </c>
      <c r="K25" s="232" t="s">
        <v>525</v>
      </c>
      <c r="L25" s="232">
        <v>1</v>
      </c>
      <c r="M25" s="232" t="s">
        <v>525</v>
      </c>
      <c r="N25" s="232">
        <v>95</v>
      </c>
      <c r="O25" s="232" t="s">
        <v>525</v>
      </c>
      <c r="P25" s="232" t="s">
        <v>520</v>
      </c>
      <c r="Q25" s="232" t="s">
        <v>525</v>
      </c>
      <c r="R25" s="393">
        <v>0.32600000000000001</v>
      </c>
      <c r="S25" s="232" t="s">
        <v>525</v>
      </c>
      <c r="T25" s="232" t="s">
        <v>525</v>
      </c>
      <c r="U25" s="232" t="s">
        <v>525</v>
      </c>
      <c r="V25" s="232" t="s">
        <v>525</v>
      </c>
      <c r="W25" s="232" t="s">
        <v>614</v>
      </c>
      <c r="X25" s="232" t="s">
        <v>525</v>
      </c>
      <c r="Y25" s="232" t="s">
        <v>525</v>
      </c>
      <c r="Z25" s="232" t="s">
        <v>525</v>
      </c>
      <c r="AA25" s="232" t="s">
        <v>525</v>
      </c>
    </row>
    <row r="26" spans="1:27" s="154" customFormat="1" x14ac:dyDescent="0.25">
      <c r="A26" s="232">
        <v>1</v>
      </c>
      <c r="B26" s="232" t="s">
        <v>525</v>
      </c>
      <c r="C26" s="232" t="s">
        <v>616</v>
      </c>
      <c r="D26" s="232" t="s">
        <v>525</v>
      </c>
      <c r="E26" s="232" t="s">
        <v>618</v>
      </c>
      <c r="F26" s="232" t="s">
        <v>525</v>
      </c>
      <c r="G26" s="232">
        <v>0.4</v>
      </c>
      <c r="H26" s="232" t="s">
        <v>525</v>
      </c>
      <c r="I26" s="232">
        <v>0.4</v>
      </c>
      <c r="J26" s="232" t="s">
        <v>525</v>
      </c>
      <c r="K26" s="232" t="s">
        <v>525</v>
      </c>
      <c r="L26" s="232">
        <v>1</v>
      </c>
      <c r="M26" s="232" t="s">
        <v>525</v>
      </c>
      <c r="N26" s="232">
        <v>16</v>
      </c>
      <c r="O26" s="232" t="s">
        <v>525</v>
      </c>
      <c r="P26" s="232" t="s">
        <v>521</v>
      </c>
      <c r="Q26" s="232" t="s">
        <v>525</v>
      </c>
      <c r="R26" s="393">
        <v>0.01</v>
      </c>
      <c r="S26" s="232" t="s">
        <v>525</v>
      </c>
      <c r="T26" s="232" t="s">
        <v>525</v>
      </c>
      <c r="U26" s="232" t="s">
        <v>525</v>
      </c>
      <c r="V26" s="232" t="s">
        <v>525</v>
      </c>
      <c r="W26" s="232" t="s">
        <v>599</v>
      </c>
      <c r="X26" s="232" t="s">
        <v>525</v>
      </c>
      <c r="Y26" s="232" t="s">
        <v>525</v>
      </c>
      <c r="Z26" s="232" t="s">
        <v>525</v>
      </c>
      <c r="AA26" s="232" t="s">
        <v>525</v>
      </c>
    </row>
    <row r="27" spans="1:27" x14ac:dyDescent="0.25">
      <c r="A27" s="249"/>
      <c r="B27" s="47"/>
      <c r="C27" s="47"/>
      <c r="D27" s="47"/>
      <c r="G27" s="250"/>
      <c r="R27" s="404">
        <f>SUM(R25:R26)</f>
        <v>0.33600000000000002</v>
      </c>
    </row>
    <row r="28" spans="1:27" hidden="1" x14ac:dyDescent="0.25">
      <c r="A28" s="251"/>
      <c r="B28" s="47"/>
      <c r="C28" s="47"/>
      <c r="D28" s="47"/>
      <c r="P28" s="46" t="s">
        <v>520</v>
      </c>
      <c r="R28" s="46" t="e">
        <f>SUMIF(#REF!,"ВЛ",#REF!)</f>
        <v>#REF!</v>
      </c>
    </row>
    <row r="29" spans="1:27" hidden="1" x14ac:dyDescent="0.25">
      <c r="A29" s="251"/>
      <c r="B29" s="47"/>
      <c r="C29" s="252"/>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8" t="str">
        <f>'1. паспорт местоположение'!A5:C5</f>
        <v>Год раскрытия информации: 2022 год</v>
      </c>
      <c r="B5" s="408"/>
      <c r="C5" s="40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7" t="s">
        <v>7</v>
      </c>
      <c r="B7" s="417"/>
      <c r="C7" s="417"/>
      <c r="D7" s="11"/>
      <c r="E7" s="11"/>
      <c r="F7" s="11"/>
      <c r="G7" s="11"/>
      <c r="H7" s="11"/>
      <c r="I7" s="11"/>
      <c r="J7" s="11"/>
      <c r="K7" s="11"/>
      <c r="L7" s="11"/>
      <c r="M7" s="11"/>
      <c r="N7" s="11"/>
      <c r="O7" s="11"/>
      <c r="P7" s="11"/>
      <c r="Q7" s="11"/>
      <c r="R7" s="11"/>
      <c r="S7" s="11"/>
      <c r="T7" s="11"/>
      <c r="U7" s="11"/>
    </row>
    <row r="8" spans="1:29" s="10" customFormat="1" ht="18.75" x14ac:dyDescent="0.2">
      <c r="A8" s="417"/>
      <c r="B8" s="417"/>
      <c r="C8" s="417"/>
      <c r="D8" s="12"/>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местоположение'!A9:C9</f>
        <v>Акционерное общество "Янтарьэнерго" ДЗО  ПАО "Россети"</v>
      </c>
      <c r="B9" s="451"/>
      <c r="C9" s="451"/>
      <c r="D9" s="6"/>
      <c r="E9" s="6"/>
      <c r="F9" s="6"/>
      <c r="G9" s="6"/>
      <c r="H9" s="11"/>
      <c r="I9" s="11"/>
      <c r="J9" s="11"/>
      <c r="K9" s="11"/>
      <c r="L9" s="11"/>
      <c r="M9" s="11"/>
      <c r="N9" s="11"/>
      <c r="O9" s="11"/>
      <c r="P9" s="11"/>
      <c r="Q9" s="11"/>
      <c r="R9" s="11"/>
      <c r="S9" s="11"/>
      <c r="T9" s="11"/>
      <c r="U9" s="11"/>
    </row>
    <row r="10" spans="1:29" s="10" customFormat="1" ht="18.75" x14ac:dyDescent="0.2">
      <c r="A10" s="422" t="s">
        <v>6</v>
      </c>
      <c r="B10" s="422"/>
      <c r="C10" s="422"/>
      <c r="D10" s="4"/>
      <c r="E10" s="4"/>
      <c r="F10" s="4"/>
      <c r="G10" s="4"/>
      <c r="H10" s="11"/>
      <c r="I10" s="11"/>
      <c r="J10" s="11"/>
      <c r="K10" s="11"/>
      <c r="L10" s="11"/>
      <c r="M10" s="11"/>
      <c r="N10" s="11"/>
      <c r="O10" s="11"/>
      <c r="P10" s="11"/>
      <c r="Q10" s="11"/>
      <c r="R10" s="11"/>
      <c r="S10" s="11"/>
      <c r="T10" s="11"/>
      <c r="U10" s="11"/>
    </row>
    <row r="11" spans="1:29" s="10" customFormat="1" ht="18.75" x14ac:dyDescent="0.2">
      <c r="A11" s="417"/>
      <c r="B11" s="417"/>
      <c r="C11" s="417"/>
      <c r="D11" s="12"/>
      <c r="E11" s="12"/>
      <c r="F11" s="12"/>
      <c r="G11" s="12"/>
      <c r="H11" s="11"/>
      <c r="I11" s="11"/>
      <c r="J11" s="11"/>
      <c r="K11" s="11"/>
      <c r="L11" s="11"/>
      <c r="M11" s="11"/>
      <c r="N11" s="11"/>
      <c r="O11" s="11"/>
      <c r="P11" s="11"/>
      <c r="Q11" s="11"/>
      <c r="R11" s="11"/>
      <c r="S11" s="11"/>
      <c r="T11" s="11"/>
      <c r="U11" s="11"/>
    </row>
    <row r="12" spans="1:29" s="10" customFormat="1" ht="18.75" x14ac:dyDescent="0.2">
      <c r="A12" s="451" t="str">
        <f>'1. паспорт местоположение'!A12:C12</f>
        <v>L_140-182</v>
      </c>
      <c r="B12" s="451"/>
      <c r="C12" s="451"/>
      <c r="D12" s="6"/>
      <c r="E12" s="6"/>
      <c r="F12" s="6"/>
      <c r="G12" s="6"/>
      <c r="H12" s="11"/>
      <c r="I12" s="11"/>
      <c r="J12" s="11"/>
      <c r="K12" s="11"/>
      <c r="L12" s="11"/>
      <c r="M12" s="11"/>
      <c r="N12" s="11"/>
      <c r="O12" s="11"/>
      <c r="P12" s="11"/>
      <c r="Q12" s="11"/>
      <c r="R12" s="11"/>
      <c r="S12" s="11"/>
      <c r="T12" s="11"/>
      <c r="U12" s="11"/>
    </row>
    <row r="13" spans="1:29" s="10" customFormat="1" ht="18.75" x14ac:dyDescent="0.2">
      <c r="A13" s="422" t="s">
        <v>5</v>
      </c>
      <c r="B13" s="422"/>
      <c r="C13" s="42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0" t="str">
        <f>'1. паспорт местоположение'!A15</f>
        <v>Приобретение электросетевого комплекса г.Ладушкин, Калининградской обл., ул.Комсомольская</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22" t="s">
        <v>4</v>
      </c>
      <c r="B16" s="422"/>
      <c r="C16" s="422"/>
      <c r="D16" s="4"/>
      <c r="E16" s="4"/>
      <c r="F16" s="4"/>
      <c r="G16" s="4"/>
      <c r="H16" s="4"/>
      <c r="I16" s="4"/>
      <c r="J16" s="4"/>
      <c r="K16" s="4"/>
      <c r="L16" s="4"/>
      <c r="M16" s="4"/>
      <c r="N16" s="4"/>
      <c r="O16" s="4"/>
      <c r="P16" s="4"/>
      <c r="Q16" s="4"/>
      <c r="R16" s="4"/>
      <c r="S16" s="4"/>
      <c r="T16" s="4"/>
      <c r="U16" s="4"/>
    </row>
    <row r="17" spans="1:21" s="2" customFormat="1" ht="15" customHeight="1" x14ac:dyDescent="0.2">
      <c r="A17" s="424"/>
      <c r="B17" s="424"/>
      <c r="C17" s="424"/>
      <c r="D17" s="3"/>
      <c r="E17" s="3"/>
      <c r="F17" s="3"/>
      <c r="G17" s="3"/>
      <c r="H17" s="3"/>
      <c r="I17" s="3"/>
      <c r="J17" s="3"/>
      <c r="K17" s="3"/>
      <c r="L17" s="3"/>
      <c r="M17" s="3"/>
      <c r="N17" s="3"/>
      <c r="O17" s="3"/>
      <c r="P17" s="3"/>
      <c r="Q17" s="3"/>
      <c r="R17" s="3"/>
    </row>
    <row r="18" spans="1:21" s="2" customFormat="1" ht="27.75" customHeight="1" x14ac:dyDescent="0.2">
      <c r="A18" s="425" t="s">
        <v>461</v>
      </c>
      <c r="B18" s="425"/>
      <c r="C18" s="42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г.Ладушкин, Калининградской обл., ул.Комсомольская</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619</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542" t="s">
        <v>610</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620</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8" t="str">
        <f>'1. паспорт местоположение'!A5:C5</f>
        <v>Год раскрытия информации: 2022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0"/>
      <c r="AB6" s="140"/>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0"/>
      <c r="AB7" s="14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1"/>
      <c r="AB8" s="141"/>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0"/>
      <c r="AB10" s="140"/>
    </row>
    <row r="11" spans="1:28" x14ac:dyDescent="0.25">
      <c r="A11" s="418" t="str">
        <f>'1. паспорт местоположение'!A12:C12</f>
        <v>L_140-182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1"/>
      <c r="AB11" s="141"/>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8" t="str">
        <f>'1. паспорт местоположение'!A15</f>
        <v>Приобретение электросетевого комплекса г.Ладушкин, Калининградской обл., ул.Комсомольская</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1"/>
      <c r="AB14" s="141"/>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42"/>
      <c r="AB15" s="14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0"/>
      <c r="AB16" s="15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0"/>
      <c r="AB17" s="15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0"/>
      <c r="AB18" s="15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0"/>
      <c r="AB19" s="150"/>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1"/>
      <c r="AB20" s="151"/>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1"/>
      <c r="AB21" s="151"/>
    </row>
    <row r="22" spans="1:28" x14ac:dyDescent="0.25">
      <c r="A22" s="453" t="s">
        <v>493</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52"/>
      <c r="AB22" s="152"/>
    </row>
    <row r="23" spans="1:28" ht="32.25" customHeight="1" x14ac:dyDescent="0.25">
      <c r="A23" s="455" t="s">
        <v>349</v>
      </c>
      <c r="B23" s="456"/>
      <c r="C23" s="456"/>
      <c r="D23" s="456"/>
      <c r="E23" s="456"/>
      <c r="F23" s="456"/>
      <c r="G23" s="456"/>
      <c r="H23" s="456"/>
      <c r="I23" s="456"/>
      <c r="J23" s="456"/>
      <c r="K23" s="456"/>
      <c r="L23" s="457"/>
      <c r="M23" s="454" t="s">
        <v>350</v>
      </c>
      <c r="N23" s="454"/>
      <c r="O23" s="454"/>
      <c r="P23" s="454"/>
      <c r="Q23" s="454"/>
      <c r="R23" s="454"/>
      <c r="S23" s="454"/>
      <c r="T23" s="454"/>
      <c r="U23" s="454"/>
      <c r="V23" s="454"/>
      <c r="W23" s="454"/>
      <c r="X23" s="454"/>
      <c r="Y23" s="454"/>
      <c r="Z23" s="454"/>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8" t="str">
        <f>'1. паспорт местоположение'!A5:C5</f>
        <v>Год раскрытия информации: 2022 год</v>
      </c>
      <c r="B5" s="408"/>
      <c r="C5" s="408"/>
      <c r="D5" s="408"/>
      <c r="E5" s="408"/>
      <c r="F5" s="408"/>
      <c r="G5" s="408"/>
      <c r="H5" s="408"/>
      <c r="I5" s="408"/>
      <c r="J5" s="408"/>
      <c r="K5" s="408"/>
      <c r="L5" s="408"/>
      <c r="M5" s="408"/>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7" t="s">
        <v>7</v>
      </c>
      <c r="B7" s="417"/>
      <c r="C7" s="417"/>
      <c r="D7" s="417"/>
      <c r="E7" s="417"/>
      <c r="F7" s="417"/>
      <c r="G7" s="417"/>
      <c r="H7" s="417"/>
      <c r="I7" s="417"/>
      <c r="J7" s="417"/>
      <c r="K7" s="417"/>
      <c r="L7" s="417"/>
      <c r="M7" s="417"/>
      <c r="N7" s="140"/>
      <c r="O7" s="140"/>
      <c r="P7" s="140"/>
      <c r="Q7" s="140"/>
      <c r="R7" s="140"/>
      <c r="S7" s="140"/>
      <c r="T7" s="140"/>
      <c r="U7" s="140"/>
      <c r="V7" s="140"/>
      <c r="W7" s="140"/>
    </row>
    <row r="8" spans="1:25" s="183" customFormat="1" ht="18.75" x14ac:dyDescent="0.2">
      <c r="A8" s="417"/>
      <c r="B8" s="417"/>
      <c r="C8" s="417"/>
      <c r="D8" s="417"/>
      <c r="E8" s="417"/>
      <c r="F8" s="417"/>
      <c r="G8" s="417"/>
      <c r="H8" s="417"/>
      <c r="I8" s="417"/>
      <c r="J8" s="417"/>
      <c r="K8" s="417"/>
      <c r="L8" s="417"/>
      <c r="M8" s="417"/>
      <c r="N8" s="140"/>
      <c r="O8" s="140"/>
      <c r="P8" s="140"/>
      <c r="Q8" s="140"/>
      <c r="R8" s="140"/>
      <c r="S8" s="140"/>
      <c r="T8" s="140"/>
      <c r="U8" s="140"/>
      <c r="V8" s="140"/>
      <c r="W8" s="140"/>
    </row>
    <row r="9" spans="1:25" s="183"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40"/>
      <c r="O9" s="140"/>
      <c r="P9" s="140"/>
      <c r="Q9" s="140"/>
      <c r="R9" s="140"/>
      <c r="S9" s="140"/>
      <c r="T9" s="140"/>
      <c r="U9" s="140"/>
      <c r="V9" s="140"/>
      <c r="W9" s="140"/>
    </row>
    <row r="10" spans="1:25" s="183" customFormat="1" ht="18.75" x14ac:dyDescent="0.2">
      <c r="A10" s="422" t="s">
        <v>6</v>
      </c>
      <c r="B10" s="422"/>
      <c r="C10" s="422"/>
      <c r="D10" s="422"/>
      <c r="E10" s="422"/>
      <c r="F10" s="422"/>
      <c r="G10" s="422"/>
      <c r="H10" s="422"/>
      <c r="I10" s="422"/>
      <c r="J10" s="422"/>
      <c r="K10" s="422"/>
      <c r="L10" s="422"/>
      <c r="M10" s="422"/>
      <c r="N10" s="140"/>
      <c r="O10" s="140"/>
      <c r="P10" s="140"/>
      <c r="Q10" s="140"/>
      <c r="R10" s="140"/>
      <c r="S10" s="140"/>
      <c r="T10" s="140"/>
      <c r="U10" s="140"/>
      <c r="V10" s="140"/>
      <c r="W10" s="140"/>
    </row>
    <row r="11" spans="1:25" s="183" customFormat="1" ht="18.75" x14ac:dyDescent="0.2">
      <c r="A11" s="417"/>
      <c r="B11" s="417"/>
      <c r="C11" s="417"/>
      <c r="D11" s="417"/>
      <c r="E11" s="417"/>
      <c r="F11" s="417"/>
      <c r="G11" s="417"/>
      <c r="H11" s="417"/>
      <c r="I11" s="417"/>
      <c r="J11" s="417"/>
      <c r="K11" s="417"/>
      <c r="L11" s="417"/>
      <c r="M11" s="417"/>
      <c r="N11" s="140"/>
      <c r="O11" s="140"/>
      <c r="P11" s="140"/>
      <c r="Q11" s="140"/>
      <c r="R11" s="140"/>
      <c r="S11" s="140"/>
      <c r="T11" s="140"/>
      <c r="U11" s="140"/>
      <c r="V11" s="140"/>
      <c r="W11" s="140"/>
    </row>
    <row r="12" spans="1:25" s="183" customFormat="1" ht="18.75" x14ac:dyDescent="0.2">
      <c r="A12" s="418" t="str">
        <f>'1. паспорт местоположение'!A12:C12</f>
        <v>L_140-182</v>
      </c>
      <c r="B12" s="418"/>
      <c r="C12" s="418"/>
      <c r="D12" s="418"/>
      <c r="E12" s="418"/>
      <c r="F12" s="418"/>
      <c r="G12" s="418"/>
      <c r="H12" s="418"/>
      <c r="I12" s="418"/>
      <c r="J12" s="418"/>
      <c r="K12" s="418"/>
      <c r="L12" s="418"/>
      <c r="M12" s="418"/>
      <c r="N12" s="140"/>
      <c r="O12" s="140"/>
      <c r="P12" s="140"/>
      <c r="Q12" s="140"/>
      <c r="R12" s="140"/>
      <c r="S12" s="140"/>
      <c r="T12" s="140"/>
      <c r="U12" s="140"/>
      <c r="V12" s="140"/>
      <c r="W12" s="140"/>
    </row>
    <row r="13" spans="1:25" s="183" customFormat="1" ht="18.75" x14ac:dyDescent="0.2">
      <c r="A13" s="422" t="s">
        <v>5</v>
      </c>
      <c r="B13" s="422"/>
      <c r="C13" s="422"/>
      <c r="D13" s="422"/>
      <c r="E13" s="422"/>
      <c r="F13" s="422"/>
      <c r="G13" s="422"/>
      <c r="H13" s="422"/>
      <c r="I13" s="422"/>
      <c r="J13" s="422"/>
      <c r="K13" s="422"/>
      <c r="L13" s="422"/>
      <c r="M13" s="422"/>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0"/>
      <c r="O14" s="400"/>
      <c r="P14" s="400"/>
      <c r="Q14" s="400"/>
      <c r="R14" s="400"/>
      <c r="S14" s="400"/>
      <c r="T14" s="400"/>
      <c r="U14" s="400"/>
      <c r="V14" s="400"/>
      <c r="W14" s="400"/>
    </row>
    <row r="15" spans="1:25" s="182" customFormat="1" ht="12" x14ac:dyDescent="0.2">
      <c r="A15" s="418" t="str">
        <f>'1. паспорт местоположение'!A15</f>
        <v>Приобретение электросетевого комплекса г.Ладушкин, Калининградской обл., ул.Комсомольская</v>
      </c>
      <c r="B15" s="418"/>
      <c r="C15" s="418"/>
      <c r="D15" s="418"/>
      <c r="E15" s="418"/>
      <c r="F15" s="418"/>
      <c r="G15" s="418"/>
      <c r="H15" s="418"/>
      <c r="I15" s="418"/>
      <c r="J15" s="418"/>
      <c r="K15" s="418"/>
      <c r="L15" s="418"/>
      <c r="M15" s="418"/>
      <c r="N15" s="141"/>
      <c r="O15" s="141"/>
      <c r="P15" s="141"/>
      <c r="Q15" s="141"/>
      <c r="R15" s="141"/>
      <c r="S15" s="141"/>
      <c r="T15" s="141"/>
      <c r="U15" s="141"/>
      <c r="V15" s="141"/>
      <c r="W15" s="141"/>
    </row>
    <row r="16" spans="1:25" s="182" customFormat="1" ht="15" customHeight="1" x14ac:dyDescent="0.2">
      <c r="A16" s="422" t="s">
        <v>4</v>
      </c>
      <c r="B16" s="422"/>
      <c r="C16" s="422"/>
      <c r="D16" s="422"/>
      <c r="E16" s="422"/>
      <c r="F16" s="422"/>
      <c r="G16" s="422"/>
      <c r="H16" s="422"/>
      <c r="I16" s="422"/>
      <c r="J16" s="422"/>
      <c r="K16" s="422"/>
      <c r="L16" s="422"/>
      <c r="M16" s="422"/>
      <c r="N16" s="142"/>
      <c r="O16" s="142"/>
      <c r="P16" s="142"/>
      <c r="Q16" s="142"/>
      <c r="R16" s="142"/>
      <c r="S16" s="142"/>
      <c r="T16" s="142"/>
      <c r="U16" s="142"/>
      <c r="V16" s="142"/>
      <c r="W16" s="142"/>
    </row>
    <row r="17" spans="1:23" s="182" customFormat="1" ht="15" customHeight="1" x14ac:dyDescent="0.2">
      <c r="A17" s="424"/>
      <c r="B17" s="424"/>
      <c r="C17" s="424"/>
      <c r="D17" s="424"/>
      <c r="E17" s="424"/>
      <c r="F17" s="424"/>
      <c r="G17" s="424"/>
      <c r="H17" s="424"/>
      <c r="I17" s="424"/>
      <c r="J17" s="424"/>
      <c r="K17" s="424"/>
      <c r="L17" s="424"/>
      <c r="M17" s="424"/>
      <c r="N17" s="399"/>
      <c r="O17" s="399"/>
      <c r="P17" s="399"/>
      <c r="Q17" s="399"/>
      <c r="R17" s="399"/>
      <c r="S17" s="399"/>
      <c r="T17" s="399"/>
    </row>
    <row r="18" spans="1:23" s="182" customFormat="1" ht="91.5" customHeight="1" x14ac:dyDescent="0.2">
      <c r="A18" s="459" t="s">
        <v>470</v>
      </c>
      <c r="B18" s="459"/>
      <c r="C18" s="459"/>
      <c r="D18" s="459"/>
      <c r="E18" s="459"/>
      <c r="F18" s="459"/>
      <c r="G18" s="459"/>
      <c r="H18" s="459"/>
      <c r="I18" s="459"/>
      <c r="J18" s="459"/>
      <c r="K18" s="459"/>
      <c r="L18" s="459"/>
      <c r="M18" s="459"/>
      <c r="N18" s="5"/>
      <c r="O18" s="5"/>
      <c r="P18" s="5"/>
      <c r="Q18" s="5"/>
      <c r="R18" s="5"/>
      <c r="S18" s="5"/>
      <c r="T18" s="5"/>
      <c r="U18" s="5"/>
      <c r="V18" s="5"/>
      <c r="W18" s="5"/>
    </row>
    <row r="19" spans="1:23" s="182" customFormat="1" ht="78" customHeight="1" x14ac:dyDescent="0.2">
      <c r="A19" s="416" t="s">
        <v>3</v>
      </c>
      <c r="B19" s="416" t="s">
        <v>82</v>
      </c>
      <c r="C19" s="416" t="s">
        <v>81</v>
      </c>
      <c r="D19" s="416" t="s">
        <v>73</v>
      </c>
      <c r="E19" s="460" t="s">
        <v>80</v>
      </c>
      <c r="F19" s="461"/>
      <c r="G19" s="461"/>
      <c r="H19" s="461"/>
      <c r="I19" s="462"/>
      <c r="J19" s="416" t="s">
        <v>79</v>
      </c>
      <c r="K19" s="416"/>
      <c r="L19" s="416"/>
      <c r="M19" s="416"/>
      <c r="N19" s="399"/>
      <c r="O19" s="399"/>
      <c r="P19" s="399"/>
      <c r="Q19" s="399"/>
      <c r="R19" s="399"/>
      <c r="S19" s="399"/>
      <c r="T19" s="399"/>
    </row>
    <row r="20" spans="1:23" s="182" customFormat="1" ht="51" customHeight="1" x14ac:dyDescent="0.2">
      <c r="A20" s="416"/>
      <c r="B20" s="416"/>
      <c r="C20" s="416"/>
      <c r="D20" s="416"/>
      <c r="E20" s="401" t="s">
        <v>78</v>
      </c>
      <c r="F20" s="401" t="s">
        <v>77</v>
      </c>
      <c r="G20" s="401" t="s">
        <v>76</v>
      </c>
      <c r="H20" s="401" t="s">
        <v>75</v>
      </c>
      <c r="I20" s="401" t="s">
        <v>74</v>
      </c>
      <c r="J20" s="401">
        <v>2020</v>
      </c>
      <c r="K20" s="401">
        <v>2021</v>
      </c>
      <c r="L20" s="401">
        <v>2022</v>
      </c>
      <c r="M20" s="401">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7" customWidth="1"/>
    <col min="2" max="2" width="18.5703125" style="262" customWidth="1"/>
    <col min="3" max="12" width="16.85546875" style="262" customWidth="1"/>
    <col min="13" max="42" width="16.85546875" style="262" hidden="1" customWidth="1"/>
    <col min="43" max="45" width="16.85546875" style="263" hidden="1" customWidth="1"/>
    <col min="46" max="46" width="16.85546875" style="264" hidden="1" customWidth="1"/>
    <col min="47" max="51" width="16.85546875" style="264" customWidth="1"/>
    <col min="52" max="256" width="9.140625" style="264"/>
    <col min="257" max="257" width="61.7109375" style="264" customWidth="1"/>
    <col min="258" max="258" width="18.5703125" style="264" customWidth="1"/>
    <col min="259" max="298" width="16.85546875" style="264" customWidth="1"/>
    <col min="299" max="300" width="18.5703125" style="264" customWidth="1"/>
    <col min="301" max="301" width="21.7109375" style="264" customWidth="1"/>
    <col min="302" max="512" width="9.140625" style="264"/>
    <col min="513" max="513" width="61.7109375" style="264" customWidth="1"/>
    <col min="514" max="514" width="18.5703125" style="264" customWidth="1"/>
    <col min="515" max="554" width="16.85546875" style="264" customWidth="1"/>
    <col min="555" max="556" width="18.5703125" style="264" customWidth="1"/>
    <col min="557" max="557" width="21.7109375" style="264" customWidth="1"/>
    <col min="558" max="768" width="9.140625" style="264"/>
    <col min="769" max="769" width="61.7109375" style="264" customWidth="1"/>
    <col min="770" max="770" width="18.5703125" style="264" customWidth="1"/>
    <col min="771" max="810" width="16.85546875" style="264" customWidth="1"/>
    <col min="811" max="812" width="18.5703125" style="264" customWidth="1"/>
    <col min="813" max="813" width="21.7109375" style="264" customWidth="1"/>
    <col min="814" max="1024" width="9.140625" style="264"/>
    <col min="1025" max="1025" width="61.7109375" style="264" customWidth="1"/>
    <col min="1026" max="1026" width="18.5703125" style="264" customWidth="1"/>
    <col min="1027" max="1066" width="16.85546875" style="264" customWidth="1"/>
    <col min="1067" max="1068" width="18.5703125" style="264" customWidth="1"/>
    <col min="1069" max="1069" width="21.7109375" style="264" customWidth="1"/>
    <col min="1070" max="1280" width="9.140625" style="264"/>
    <col min="1281" max="1281" width="61.7109375" style="264" customWidth="1"/>
    <col min="1282" max="1282" width="18.5703125" style="264" customWidth="1"/>
    <col min="1283" max="1322" width="16.85546875" style="264" customWidth="1"/>
    <col min="1323" max="1324" width="18.5703125" style="264" customWidth="1"/>
    <col min="1325" max="1325" width="21.7109375" style="264" customWidth="1"/>
    <col min="1326" max="1536" width="9.140625" style="264"/>
    <col min="1537" max="1537" width="61.7109375" style="264" customWidth="1"/>
    <col min="1538" max="1538" width="18.5703125" style="264" customWidth="1"/>
    <col min="1539" max="1578" width="16.85546875" style="264" customWidth="1"/>
    <col min="1579" max="1580" width="18.5703125" style="264" customWidth="1"/>
    <col min="1581" max="1581" width="21.7109375" style="264" customWidth="1"/>
    <col min="1582" max="1792" width="9.140625" style="264"/>
    <col min="1793" max="1793" width="61.7109375" style="264" customWidth="1"/>
    <col min="1794" max="1794" width="18.5703125" style="264" customWidth="1"/>
    <col min="1795" max="1834" width="16.85546875" style="264" customWidth="1"/>
    <col min="1835" max="1836" width="18.5703125" style="264" customWidth="1"/>
    <col min="1837" max="1837" width="21.7109375" style="264" customWidth="1"/>
    <col min="1838" max="2048" width="9.140625" style="264"/>
    <col min="2049" max="2049" width="61.7109375" style="264" customWidth="1"/>
    <col min="2050" max="2050" width="18.5703125" style="264" customWidth="1"/>
    <col min="2051" max="2090" width="16.85546875" style="264" customWidth="1"/>
    <col min="2091" max="2092" width="18.5703125" style="264" customWidth="1"/>
    <col min="2093" max="2093" width="21.7109375" style="264" customWidth="1"/>
    <col min="2094" max="2304" width="9.140625" style="264"/>
    <col min="2305" max="2305" width="61.7109375" style="264" customWidth="1"/>
    <col min="2306" max="2306" width="18.5703125" style="264" customWidth="1"/>
    <col min="2307" max="2346" width="16.85546875" style="264" customWidth="1"/>
    <col min="2347" max="2348" width="18.5703125" style="264" customWidth="1"/>
    <col min="2349" max="2349" width="21.7109375" style="264" customWidth="1"/>
    <col min="2350" max="2560" width="9.140625" style="264"/>
    <col min="2561" max="2561" width="61.7109375" style="264" customWidth="1"/>
    <col min="2562" max="2562" width="18.5703125" style="264" customWidth="1"/>
    <col min="2563" max="2602" width="16.85546875" style="264" customWidth="1"/>
    <col min="2603" max="2604" width="18.5703125" style="264" customWidth="1"/>
    <col min="2605" max="2605" width="21.7109375" style="264" customWidth="1"/>
    <col min="2606" max="2816" width="9.140625" style="264"/>
    <col min="2817" max="2817" width="61.7109375" style="264" customWidth="1"/>
    <col min="2818" max="2818" width="18.5703125" style="264" customWidth="1"/>
    <col min="2819" max="2858" width="16.85546875" style="264" customWidth="1"/>
    <col min="2859" max="2860" width="18.5703125" style="264" customWidth="1"/>
    <col min="2861" max="2861" width="21.7109375" style="264" customWidth="1"/>
    <col min="2862" max="3072" width="9.140625" style="264"/>
    <col min="3073" max="3073" width="61.7109375" style="264" customWidth="1"/>
    <col min="3074" max="3074" width="18.5703125" style="264" customWidth="1"/>
    <col min="3075" max="3114" width="16.85546875" style="264" customWidth="1"/>
    <col min="3115" max="3116" width="18.5703125" style="264" customWidth="1"/>
    <col min="3117" max="3117" width="21.7109375" style="264" customWidth="1"/>
    <col min="3118" max="3328" width="9.140625" style="264"/>
    <col min="3329" max="3329" width="61.7109375" style="264" customWidth="1"/>
    <col min="3330" max="3330" width="18.5703125" style="264" customWidth="1"/>
    <col min="3331" max="3370" width="16.85546875" style="264" customWidth="1"/>
    <col min="3371" max="3372" width="18.5703125" style="264" customWidth="1"/>
    <col min="3373" max="3373" width="21.7109375" style="264" customWidth="1"/>
    <col min="3374" max="3584" width="9.140625" style="264"/>
    <col min="3585" max="3585" width="61.7109375" style="264" customWidth="1"/>
    <col min="3586" max="3586" width="18.5703125" style="264" customWidth="1"/>
    <col min="3587" max="3626" width="16.85546875" style="264" customWidth="1"/>
    <col min="3627" max="3628" width="18.5703125" style="264" customWidth="1"/>
    <col min="3629" max="3629" width="21.7109375" style="264" customWidth="1"/>
    <col min="3630" max="3840" width="9.140625" style="264"/>
    <col min="3841" max="3841" width="61.7109375" style="264" customWidth="1"/>
    <col min="3842" max="3842" width="18.5703125" style="264" customWidth="1"/>
    <col min="3843" max="3882" width="16.85546875" style="264" customWidth="1"/>
    <col min="3883" max="3884" width="18.5703125" style="264" customWidth="1"/>
    <col min="3885" max="3885" width="21.7109375" style="264" customWidth="1"/>
    <col min="3886" max="4096" width="9.140625" style="264"/>
    <col min="4097" max="4097" width="61.7109375" style="264" customWidth="1"/>
    <col min="4098" max="4098" width="18.5703125" style="264" customWidth="1"/>
    <col min="4099" max="4138" width="16.85546875" style="264" customWidth="1"/>
    <col min="4139" max="4140" width="18.5703125" style="264" customWidth="1"/>
    <col min="4141" max="4141" width="21.7109375" style="264" customWidth="1"/>
    <col min="4142" max="4352" width="9.140625" style="264"/>
    <col min="4353" max="4353" width="61.7109375" style="264" customWidth="1"/>
    <col min="4354" max="4354" width="18.5703125" style="264" customWidth="1"/>
    <col min="4355" max="4394" width="16.85546875" style="264" customWidth="1"/>
    <col min="4395" max="4396" width="18.5703125" style="264" customWidth="1"/>
    <col min="4397" max="4397" width="21.7109375" style="264" customWidth="1"/>
    <col min="4398" max="4608" width="9.140625" style="264"/>
    <col min="4609" max="4609" width="61.7109375" style="264" customWidth="1"/>
    <col min="4610" max="4610" width="18.5703125" style="264" customWidth="1"/>
    <col min="4611" max="4650" width="16.85546875" style="264" customWidth="1"/>
    <col min="4651" max="4652" width="18.5703125" style="264" customWidth="1"/>
    <col min="4653" max="4653" width="21.7109375" style="264" customWidth="1"/>
    <col min="4654" max="4864" width="9.140625" style="264"/>
    <col min="4865" max="4865" width="61.7109375" style="264" customWidth="1"/>
    <col min="4866" max="4866" width="18.5703125" style="264" customWidth="1"/>
    <col min="4867" max="4906" width="16.85546875" style="264" customWidth="1"/>
    <col min="4907" max="4908" width="18.5703125" style="264" customWidth="1"/>
    <col min="4909" max="4909" width="21.7109375" style="264" customWidth="1"/>
    <col min="4910" max="5120" width="9.140625" style="264"/>
    <col min="5121" max="5121" width="61.7109375" style="264" customWidth="1"/>
    <col min="5122" max="5122" width="18.5703125" style="264" customWidth="1"/>
    <col min="5123" max="5162" width="16.85546875" style="264" customWidth="1"/>
    <col min="5163" max="5164" width="18.5703125" style="264" customWidth="1"/>
    <col min="5165" max="5165" width="21.7109375" style="264" customWidth="1"/>
    <col min="5166" max="5376" width="9.140625" style="264"/>
    <col min="5377" max="5377" width="61.7109375" style="264" customWidth="1"/>
    <col min="5378" max="5378" width="18.5703125" style="264" customWidth="1"/>
    <col min="5379" max="5418" width="16.85546875" style="264" customWidth="1"/>
    <col min="5419" max="5420" width="18.5703125" style="264" customWidth="1"/>
    <col min="5421" max="5421" width="21.7109375" style="264" customWidth="1"/>
    <col min="5422" max="5632" width="9.140625" style="264"/>
    <col min="5633" max="5633" width="61.7109375" style="264" customWidth="1"/>
    <col min="5634" max="5634" width="18.5703125" style="264" customWidth="1"/>
    <col min="5635" max="5674" width="16.85546875" style="264" customWidth="1"/>
    <col min="5675" max="5676" width="18.5703125" style="264" customWidth="1"/>
    <col min="5677" max="5677" width="21.7109375" style="264" customWidth="1"/>
    <col min="5678" max="5888" width="9.140625" style="264"/>
    <col min="5889" max="5889" width="61.7109375" style="264" customWidth="1"/>
    <col min="5890" max="5890" width="18.5703125" style="264" customWidth="1"/>
    <col min="5891" max="5930" width="16.85546875" style="264" customWidth="1"/>
    <col min="5931" max="5932" width="18.5703125" style="264" customWidth="1"/>
    <col min="5933" max="5933" width="21.7109375" style="264" customWidth="1"/>
    <col min="5934" max="6144" width="9.140625" style="264"/>
    <col min="6145" max="6145" width="61.7109375" style="264" customWidth="1"/>
    <col min="6146" max="6146" width="18.5703125" style="264" customWidth="1"/>
    <col min="6147" max="6186" width="16.85546875" style="264" customWidth="1"/>
    <col min="6187" max="6188" width="18.5703125" style="264" customWidth="1"/>
    <col min="6189" max="6189" width="21.7109375" style="264" customWidth="1"/>
    <col min="6190" max="6400" width="9.140625" style="264"/>
    <col min="6401" max="6401" width="61.7109375" style="264" customWidth="1"/>
    <col min="6402" max="6402" width="18.5703125" style="264" customWidth="1"/>
    <col min="6403" max="6442" width="16.85546875" style="264" customWidth="1"/>
    <col min="6443" max="6444" width="18.5703125" style="264" customWidth="1"/>
    <col min="6445" max="6445" width="21.7109375" style="264" customWidth="1"/>
    <col min="6446" max="6656" width="9.140625" style="264"/>
    <col min="6657" max="6657" width="61.7109375" style="264" customWidth="1"/>
    <col min="6658" max="6658" width="18.5703125" style="264" customWidth="1"/>
    <col min="6659" max="6698" width="16.85546875" style="264" customWidth="1"/>
    <col min="6699" max="6700" width="18.5703125" style="264" customWidth="1"/>
    <col min="6701" max="6701" width="21.7109375" style="264" customWidth="1"/>
    <col min="6702" max="6912" width="9.140625" style="264"/>
    <col min="6913" max="6913" width="61.7109375" style="264" customWidth="1"/>
    <col min="6914" max="6914" width="18.5703125" style="264" customWidth="1"/>
    <col min="6915" max="6954" width="16.85546875" style="264" customWidth="1"/>
    <col min="6955" max="6956" width="18.5703125" style="264" customWidth="1"/>
    <col min="6957" max="6957" width="21.7109375" style="264" customWidth="1"/>
    <col min="6958" max="7168" width="9.140625" style="264"/>
    <col min="7169" max="7169" width="61.7109375" style="264" customWidth="1"/>
    <col min="7170" max="7170" width="18.5703125" style="264" customWidth="1"/>
    <col min="7171" max="7210" width="16.85546875" style="264" customWidth="1"/>
    <col min="7211" max="7212" width="18.5703125" style="264" customWidth="1"/>
    <col min="7213" max="7213" width="21.7109375" style="264" customWidth="1"/>
    <col min="7214" max="7424" width="9.140625" style="264"/>
    <col min="7425" max="7425" width="61.7109375" style="264" customWidth="1"/>
    <col min="7426" max="7426" width="18.5703125" style="264" customWidth="1"/>
    <col min="7427" max="7466" width="16.85546875" style="264" customWidth="1"/>
    <col min="7467" max="7468" width="18.5703125" style="264" customWidth="1"/>
    <col min="7469" max="7469" width="21.7109375" style="264" customWidth="1"/>
    <col min="7470" max="7680" width="9.140625" style="264"/>
    <col min="7681" max="7681" width="61.7109375" style="264" customWidth="1"/>
    <col min="7682" max="7682" width="18.5703125" style="264" customWidth="1"/>
    <col min="7683" max="7722" width="16.85546875" style="264" customWidth="1"/>
    <col min="7723" max="7724" width="18.5703125" style="264" customWidth="1"/>
    <col min="7725" max="7725" width="21.7109375" style="264" customWidth="1"/>
    <col min="7726" max="7936" width="9.140625" style="264"/>
    <col min="7937" max="7937" width="61.7109375" style="264" customWidth="1"/>
    <col min="7938" max="7938" width="18.5703125" style="264" customWidth="1"/>
    <col min="7939" max="7978" width="16.85546875" style="264" customWidth="1"/>
    <col min="7979" max="7980" width="18.5703125" style="264" customWidth="1"/>
    <col min="7981" max="7981" width="21.7109375" style="264" customWidth="1"/>
    <col min="7982" max="8192" width="9.140625" style="264"/>
    <col min="8193" max="8193" width="61.7109375" style="264" customWidth="1"/>
    <col min="8194" max="8194" width="18.5703125" style="264" customWidth="1"/>
    <col min="8195" max="8234" width="16.85546875" style="264" customWidth="1"/>
    <col min="8235" max="8236" width="18.5703125" style="264" customWidth="1"/>
    <col min="8237" max="8237" width="21.7109375" style="264" customWidth="1"/>
    <col min="8238" max="8448" width="9.140625" style="264"/>
    <col min="8449" max="8449" width="61.7109375" style="264" customWidth="1"/>
    <col min="8450" max="8450" width="18.5703125" style="264" customWidth="1"/>
    <col min="8451" max="8490" width="16.85546875" style="264" customWidth="1"/>
    <col min="8491" max="8492" width="18.5703125" style="264" customWidth="1"/>
    <col min="8493" max="8493" width="21.7109375" style="264" customWidth="1"/>
    <col min="8494" max="8704" width="9.140625" style="264"/>
    <col min="8705" max="8705" width="61.7109375" style="264" customWidth="1"/>
    <col min="8706" max="8706" width="18.5703125" style="264" customWidth="1"/>
    <col min="8707" max="8746" width="16.85546875" style="264" customWidth="1"/>
    <col min="8747" max="8748" width="18.5703125" style="264" customWidth="1"/>
    <col min="8749" max="8749" width="21.7109375" style="264" customWidth="1"/>
    <col min="8750" max="8960" width="9.140625" style="264"/>
    <col min="8961" max="8961" width="61.7109375" style="264" customWidth="1"/>
    <col min="8962" max="8962" width="18.5703125" style="264" customWidth="1"/>
    <col min="8963" max="9002" width="16.85546875" style="264" customWidth="1"/>
    <col min="9003" max="9004" width="18.5703125" style="264" customWidth="1"/>
    <col min="9005" max="9005" width="21.7109375" style="264" customWidth="1"/>
    <col min="9006" max="9216" width="9.140625" style="264"/>
    <col min="9217" max="9217" width="61.7109375" style="264" customWidth="1"/>
    <col min="9218" max="9218" width="18.5703125" style="264" customWidth="1"/>
    <col min="9219" max="9258" width="16.85546875" style="264" customWidth="1"/>
    <col min="9259" max="9260" width="18.5703125" style="264" customWidth="1"/>
    <col min="9261" max="9261" width="21.7109375" style="264" customWidth="1"/>
    <col min="9262" max="9472" width="9.140625" style="264"/>
    <col min="9473" max="9473" width="61.7109375" style="264" customWidth="1"/>
    <col min="9474" max="9474" width="18.5703125" style="264" customWidth="1"/>
    <col min="9475" max="9514" width="16.85546875" style="264" customWidth="1"/>
    <col min="9515" max="9516" width="18.5703125" style="264" customWidth="1"/>
    <col min="9517" max="9517" width="21.7109375" style="264" customWidth="1"/>
    <col min="9518" max="9728" width="9.140625" style="264"/>
    <col min="9729" max="9729" width="61.7109375" style="264" customWidth="1"/>
    <col min="9730" max="9730" width="18.5703125" style="264" customWidth="1"/>
    <col min="9731" max="9770" width="16.85546875" style="264" customWidth="1"/>
    <col min="9771" max="9772" width="18.5703125" style="264" customWidth="1"/>
    <col min="9773" max="9773" width="21.7109375" style="264" customWidth="1"/>
    <col min="9774" max="9984" width="9.140625" style="264"/>
    <col min="9985" max="9985" width="61.7109375" style="264" customWidth="1"/>
    <col min="9986" max="9986" width="18.5703125" style="264" customWidth="1"/>
    <col min="9987" max="10026" width="16.85546875" style="264" customWidth="1"/>
    <col min="10027" max="10028" width="18.5703125" style="264" customWidth="1"/>
    <col min="10029" max="10029" width="21.7109375" style="264" customWidth="1"/>
    <col min="10030" max="10240" width="9.140625" style="264"/>
    <col min="10241" max="10241" width="61.7109375" style="264" customWidth="1"/>
    <col min="10242" max="10242" width="18.5703125" style="264" customWidth="1"/>
    <col min="10243" max="10282" width="16.85546875" style="264" customWidth="1"/>
    <col min="10283" max="10284" width="18.5703125" style="264" customWidth="1"/>
    <col min="10285" max="10285" width="21.7109375" style="264" customWidth="1"/>
    <col min="10286" max="10496" width="9.140625" style="264"/>
    <col min="10497" max="10497" width="61.7109375" style="264" customWidth="1"/>
    <col min="10498" max="10498" width="18.5703125" style="264" customWidth="1"/>
    <col min="10499" max="10538" width="16.85546875" style="264" customWidth="1"/>
    <col min="10539" max="10540" width="18.5703125" style="264" customWidth="1"/>
    <col min="10541" max="10541" width="21.7109375" style="264" customWidth="1"/>
    <col min="10542" max="10752" width="9.140625" style="264"/>
    <col min="10753" max="10753" width="61.7109375" style="264" customWidth="1"/>
    <col min="10754" max="10754" width="18.5703125" style="264" customWidth="1"/>
    <col min="10755" max="10794" width="16.85546875" style="264" customWidth="1"/>
    <col min="10795" max="10796" width="18.5703125" style="264" customWidth="1"/>
    <col min="10797" max="10797" width="21.7109375" style="264" customWidth="1"/>
    <col min="10798" max="11008" width="9.140625" style="264"/>
    <col min="11009" max="11009" width="61.7109375" style="264" customWidth="1"/>
    <col min="11010" max="11010" width="18.5703125" style="264" customWidth="1"/>
    <col min="11011" max="11050" width="16.85546875" style="264" customWidth="1"/>
    <col min="11051" max="11052" width="18.5703125" style="264" customWidth="1"/>
    <col min="11053" max="11053" width="21.7109375" style="264" customWidth="1"/>
    <col min="11054" max="11264" width="9.140625" style="264"/>
    <col min="11265" max="11265" width="61.7109375" style="264" customWidth="1"/>
    <col min="11266" max="11266" width="18.5703125" style="264" customWidth="1"/>
    <col min="11267" max="11306" width="16.85546875" style="264" customWidth="1"/>
    <col min="11307" max="11308" width="18.5703125" style="264" customWidth="1"/>
    <col min="11309" max="11309" width="21.7109375" style="264" customWidth="1"/>
    <col min="11310" max="11520" width="9.140625" style="264"/>
    <col min="11521" max="11521" width="61.7109375" style="264" customWidth="1"/>
    <col min="11522" max="11522" width="18.5703125" style="264" customWidth="1"/>
    <col min="11523" max="11562" width="16.85546875" style="264" customWidth="1"/>
    <col min="11563" max="11564" width="18.5703125" style="264" customWidth="1"/>
    <col min="11565" max="11565" width="21.7109375" style="264" customWidth="1"/>
    <col min="11566" max="11776" width="9.140625" style="264"/>
    <col min="11777" max="11777" width="61.7109375" style="264" customWidth="1"/>
    <col min="11778" max="11778" width="18.5703125" style="264" customWidth="1"/>
    <col min="11779" max="11818" width="16.85546875" style="264" customWidth="1"/>
    <col min="11819" max="11820" width="18.5703125" style="264" customWidth="1"/>
    <col min="11821" max="11821" width="21.7109375" style="264" customWidth="1"/>
    <col min="11822" max="12032" width="9.140625" style="264"/>
    <col min="12033" max="12033" width="61.7109375" style="264" customWidth="1"/>
    <col min="12034" max="12034" width="18.5703125" style="264" customWidth="1"/>
    <col min="12035" max="12074" width="16.85546875" style="264" customWidth="1"/>
    <col min="12075" max="12076" width="18.5703125" style="264" customWidth="1"/>
    <col min="12077" max="12077" width="21.7109375" style="264" customWidth="1"/>
    <col min="12078" max="12288" width="9.140625" style="264"/>
    <col min="12289" max="12289" width="61.7109375" style="264" customWidth="1"/>
    <col min="12290" max="12290" width="18.5703125" style="264" customWidth="1"/>
    <col min="12291" max="12330" width="16.85546875" style="264" customWidth="1"/>
    <col min="12331" max="12332" width="18.5703125" style="264" customWidth="1"/>
    <col min="12333" max="12333" width="21.7109375" style="264" customWidth="1"/>
    <col min="12334" max="12544" width="9.140625" style="264"/>
    <col min="12545" max="12545" width="61.7109375" style="264" customWidth="1"/>
    <col min="12546" max="12546" width="18.5703125" style="264" customWidth="1"/>
    <col min="12547" max="12586" width="16.85546875" style="264" customWidth="1"/>
    <col min="12587" max="12588" width="18.5703125" style="264" customWidth="1"/>
    <col min="12589" max="12589" width="21.7109375" style="264" customWidth="1"/>
    <col min="12590" max="12800" width="9.140625" style="264"/>
    <col min="12801" max="12801" width="61.7109375" style="264" customWidth="1"/>
    <col min="12802" max="12802" width="18.5703125" style="264" customWidth="1"/>
    <col min="12803" max="12842" width="16.85546875" style="264" customWidth="1"/>
    <col min="12843" max="12844" width="18.5703125" style="264" customWidth="1"/>
    <col min="12845" max="12845" width="21.7109375" style="264" customWidth="1"/>
    <col min="12846" max="13056" width="9.140625" style="264"/>
    <col min="13057" max="13057" width="61.7109375" style="264" customWidth="1"/>
    <col min="13058" max="13058" width="18.5703125" style="264" customWidth="1"/>
    <col min="13059" max="13098" width="16.85546875" style="264" customWidth="1"/>
    <col min="13099" max="13100" width="18.5703125" style="264" customWidth="1"/>
    <col min="13101" max="13101" width="21.7109375" style="264" customWidth="1"/>
    <col min="13102" max="13312" width="9.140625" style="264"/>
    <col min="13313" max="13313" width="61.7109375" style="264" customWidth="1"/>
    <col min="13314" max="13314" width="18.5703125" style="264" customWidth="1"/>
    <col min="13315" max="13354" width="16.85546875" style="264" customWidth="1"/>
    <col min="13355" max="13356" width="18.5703125" style="264" customWidth="1"/>
    <col min="13357" max="13357" width="21.7109375" style="264" customWidth="1"/>
    <col min="13358" max="13568" width="9.140625" style="264"/>
    <col min="13569" max="13569" width="61.7109375" style="264" customWidth="1"/>
    <col min="13570" max="13570" width="18.5703125" style="264" customWidth="1"/>
    <col min="13571" max="13610" width="16.85546875" style="264" customWidth="1"/>
    <col min="13611" max="13612" width="18.5703125" style="264" customWidth="1"/>
    <col min="13613" max="13613" width="21.7109375" style="264" customWidth="1"/>
    <col min="13614" max="13824" width="9.140625" style="264"/>
    <col min="13825" max="13825" width="61.7109375" style="264" customWidth="1"/>
    <col min="13826" max="13826" width="18.5703125" style="264" customWidth="1"/>
    <col min="13827" max="13866" width="16.85546875" style="264" customWidth="1"/>
    <col min="13867" max="13868" width="18.5703125" style="264" customWidth="1"/>
    <col min="13869" max="13869" width="21.7109375" style="264" customWidth="1"/>
    <col min="13870" max="14080" width="9.140625" style="264"/>
    <col min="14081" max="14081" width="61.7109375" style="264" customWidth="1"/>
    <col min="14082" max="14082" width="18.5703125" style="264" customWidth="1"/>
    <col min="14083" max="14122" width="16.85546875" style="264" customWidth="1"/>
    <col min="14123" max="14124" width="18.5703125" style="264" customWidth="1"/>
    <col min="14125" max="14125" width="21.7109375" style="264" customWidth="1"/>
    <col min="14126" max="14336" width="9.140625" style="264"/>
    <col min="14337" max="14337" width="61.7109375" style="264" customWidth="1"/>
    <col min="14338" max="14338" width="18.5703125" style="264" customWidth="1"/>
    <col min="14339" max="14378" width="16.85546875" style="264" customWidth="1"/>
    <col min="14379" max="14380" width="18.5703125" style="264" customWidth="1"/>
    <col min="14381" max="14381" width="21.7109375" style="264" customWidth="1"/>
    <col min="14382" max="14592" width="9.140625" style="264"/>
    <col min="14593" max="14593" width="61.7109375" style="264" customWidth="1"/>
    <col min="14594" max="14594" width="18.5703125" style="264" customWidth="1"/>
    <col min="14595" max="14634" width="16.85546875" style="264" customWidth="1"/>
    <col min="14635" max="14636" width="18.5703125" style="264" customWidth="1"/>
    <col min="14637" max="14637" width="21.7109375" style="264" customWidth="1"/>
    <col min="14638" max="14848" width="9.140625" style="264"/>
    <col min="14849" max="14849" width="61.7109375" style="264" customWidth="1"/>
    <col min="14850" max="14850" width="18.5703125" style="264" customWidth="1"/>
    <col min="14851" max="14890" width="16.85546875" style="264" customWidth="1"/>
    <col min="14891" max="14892" width="18.5703125" style="264" customWidth="1"/>
    <col min="14893" max="14893" width="21.7109375" style="264" customWidth="1"/>
    <col min="14894" max="15104" width="9.140625" style="264"/>
    <col min="15105" max="15105" width="61.7109375" style="264" customWidth="1"/>
    <col min="15106" max="15106" width="18.5703125" style="264" customWidth="1"/>
    <col min="15107" max="15146" width="16.85546875" style="264" customWidth="1"/>
    <col min="15147" max="15148" width="18.5703125" style="264" customWidth="1"/>
    <col min="15149" max="15149" width="21.7109375" style="264" customWidth="1"/>
    <col min="15150" max="15360" width="9.140625" style="264"/>
    <col min="15361" max="15361" width="61.7109375" style="264" customWidth="1"/>
    <col min="15362" max="15362" width="18.5703125" style="264" customWidth="1"/>
    <col min="15363" max="15402" width="16.85546875" style="264" customWidth="1"/>
    <col min="15403" max="15404" width="18.5703125" style="264" customWidth="1"/>
    <col min="15405" max="15405" width="21.7109375" style="264" customWidth="1"/>
    <col min="15406" max="15616" width="9.140625" style="264"/>
    <col min="15617" max="15617" width="61.7109375" style="264" customWidth="1"/>
    <col min="15618" max="15618" width="18.5703125" style="264" customWidth="1"/>
    <col min="15619" max="15658" width="16.85546875" style="264" customWidth="1"/>
    <col min="15659" max="15660" width="18.5703125" style="264" customWidth="1"/>
    <col min="15661" max="15661" width="21.7109375" style="264" customWidth="1"/>
    <col min="15662" max="15872" width="9.140625" style="264"/>
    <col min="15873" max="15873" width="61.7109375" style="264" customWidth="1"/>
    <col min="15874" max="15874" width="18.5703125" style="264" customWidth="1"/>
    <col min="15875" max="15914" width="16.85546875" style="264" customWidth="1"/>
    <col min="15915" max="15916" width="18.5703125" style="264" customWidth="1"/>
    <col min="15917" max="15917" width="21.7109375" style="264" customWidth="1"/>
    <col min="15918" max="16128" width="9.140625" style="264"/>
    <col min="16129" max="16129" width="61.7109375" style="264" customWidth="1"/>
    <col min="16130" max="16130" width="18.5703125" style="264" customWidth="1"/>
    <col min="16131" max="16170" width="16.85546875" style="264" customWidth="1"/>
    <col min="16171" max="16172" width="18.5703125" style="264" customWidth="1"/>
    <col min="16173" max="16173" width="21.7109375" style="264" customWidth="1"/>
    <col min="16174" max="16384" width="9.140625" style="264"/>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4"/>
      <c r="F2" s="264"/>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5"/>
      <c r="AR2" s="265"/>
    </row>
    <row r="3" spans="1:44" ht="18.75" x14ac:dyDescent="0.3">
      <c r="A3" s="185"/>
      <c r="B3" s="183"/>
      <c r="C3" s="183"/>
      <c r="D3" s="183"/>
      <c r="E3" s="264"/>
      <c r="F3" s="264"/>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5"/>
      <c r="AR3" s="265"/>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6"/>
      <c r="AR4" s="266"/>
    </row>
    <row r="5" spans="1:44" x14ac:dyDescent="0.2">
      <c r="A5" s="470" t="str">
        <f>'1. паспорт местоположение'!A5:C5</f>
        <v>Год раскрытия информации: 2022 год</v>
      </c>
      <c r="B5" s="470"/>
      <c r="C5" s="470"/>
      <c r="D5" s="470"/>
      <c r="E5" s="470"/>
      <c r="F5" s="470"/>
      <c r="G5" s="470"/>
      <c r="H5" s="470"/>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8"/>
      <c r="AR5" s="268"/>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6"/>
      <c r="AR6" s="266"/>
    </row>
    <row r="7" spans="1:44" ht="18.75" x14ac:dyDescent="0.2">
      <c r="A7" s="417" t="s">
        <v>7</v>
      </c>
      <c r="B7" s="417"/>
      <c r="C7" s="417"/>
      <c r="D7" s="417"/>
      <c r="E7" s="417"/>
      <c r="F7" s="417"/>
      <c r="G7" s="417"/>
      <c r="H7" s="417"/>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69"/>
      <c r="AR7" s="269"/>
    </row>
    <row r="8" spans="1:44" ht="18.75" x14ac:dyDescent="0.2">
      <c r="A8" s="394"/>
      <c r="B8" s="394"/>
      <c r="C8" s="394"/>
      <c r="D8" s="394"/>
      <c r="E8" s="394"/>
      <c r="F8" s="394"/>
      <c r="G8" s="394"/>
      <c r="H8" s="394"/>
      <c r="I8" s="394"/>
      <c r="J8" s="394"/>
      <c r="K8" s="394"/>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6"/>
      <c r="AR8" s="266"/>
    </row>
    <row r="9" spans="1:44" ht="18.75" x14ac:dyDescent="0.2">
      <c r="A9" s="441" t="str">
        <f>'1. паспорт местоположение'!A9:C9</f>
        <v>Акционерное общество "Янтарьэнерго" ДЗО  ПАО "Россети"</v>
      </c>
      <c r="B9" s="441"/>
      <c r="C9" s="441"/>
      <c r="D9" s="441"/>
      <c r="E9" s="441"/>
      <c r="F9" s="441"/>
      <c r="G9" s="441"/>
      <c r="H9" s="4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0"/>
      <c r="AR9" s="270"/>
    </row>
    <row r="10" spans="1:44" x14ac:dyDescent="0.2">
      <c r="A10" s="422" t="s">
        <v>6</v>
      </c>
      <c r="B10" s="422"/>
      <c r="C10" s="422"/>
      <c r="D10" s="422"/>
      <c r="E10" s="422"/>
      <c r="F10" s="422"/>
      <c r="G10" s="422"/>
      <c r="H10" s="42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1"/>
      <c r="AR10" s="271"/>
    </row>
    <row r="11" spans="1:44" ht="18.75" x14ac:dyDescent="0.2">
      <c r="A11" s="394"/>
      <c r="B11" s="394"/>
      <c r="C11" s="394"/>
      <c r="D11" s="394"/>
      <c r="E11" s="394"/>
      <c r="F11" s="394"/>
      <c r="G11" s="394"/>
      <c r="H11" s="394"/>
      <c r="I11" s="394"/>
      <c r="J11" s="394"/>
      <c r="K11" s="394"/>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6"/>
      <c r="AR11" s="266"/>
    </row>
    <row r="12" spans="1:44" ht="18.75" x14ac:dyDescent="0.2">
      <c r="A12" s="441" t="str">
        <f>'1. паспорт местоположение'!A12:C12</f>
        <v>L_140-182</v>
      </c>
      <c r="B12" s="441"/>
      <c r="C12" s="441"/>
      <c r="D12" s="441"/>
      <c r="E12" s="441"/>
      <c r="F12" s="441"/>
      <c r="G12" s="441"/>
      <c r="H12" s="4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0"/>
      <c r="AR12" s="270"/>
    </row>
    <row r="13" spans="1:44" x14ac:dyDescent="0.2">
      <c r="A13" s="422" t="s">
        <v>5</v>
      </c>
      <c r="B13" s="422"/>
      <c r="C13" s="422"/>
      <c r="D13" s="422"/>
      <c r="E13" s="422"/>
      <c r="F13" s="422"/>
      <c r="G13" s="422"/>
      <c r="H13" s="42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1"/>
      <c r="AR13" s="271"/>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7"/>
      <c r="AA14" s="7"/>
      <c r="AB14" s="7"/>
      <c r="AC14" s="7"/>
      <c r="AD14" s="7"/>
      <c r="AE14" s="7"/>
      <c r="AF14" s="7"/>
      <c r="AG14" s="7"/>
      <c r="AH14" s="7"/>
      <c r="AI14" s="7"/>
      <c r="AJ14" s="7"/>
      <c r="AK14" s="7"/>
      <c r="AL14" s="7"/>
      <c r="AM14" s="7"/>
      <c r="AN14" s="7"/>
      <c r="AO14" s="7"/>
      <c r="AP14" s="7"/>
      <c r="AQ14" s="272"/>
      <c r="AR14" s="272"/>
    </row>
    <row r="15" spans="1:44" ht="18.75" x14ac:dyDescent="0.2">
      <c r="A15" s="471" t="str">
        <f>'1. паспорт местоположение'!A15:C15</f>
        <v>Приобретение электросетевого комплекса г.Ладушкин, Калининградской обл., ул.Комсомольская</v>
      </c>
      <c r="B15" s="425"/>
      <c r="C15" s="425"/>
      <c r="D15" s="425"/>
      <c r="E15" s="425"/>
      <c r="F15" s="425"/>
      <c r="G15" s="425"/>
      <c r="H15" s="42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0"/>
      <c r="AR15" s="270"/>
    </row>
    <row r="16" spans="1:44" x14ac:dyDescent="0.2">
      <c r="A16" s="422" t="s">
        <v>4</v>
      </c>
      <c r="B16" s="422"/>
      <c r="C16" s="422"/>
      <c r="D16" s="422"/>
      <c r="E16" s="422"/>
      <c r="F16" s="422"/>
      <c r="G16" s="422"/>
      <c r="H16" s="42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1"/>
      <c r="AR16" s="271"/>
    </row>
    <row r="17" spans="1:44" ht="18.75" x14ac:dyDescent="0.2">
      <c r="A17" s="396"/>
      <c r="B17" s="396"/>
      <c r="C17" s="396"/>
      <c r="D17" s="396"/>
      <c r="E17" s="396"/>
      <c r="F17" s="396"/>
      <c r="G17" s="396"/>
      <c r="H17" s="396"/>
      <c r="I17" s="396"/>
      <c r="J17" s="396"/>
      <c r="K17" s="396"/>
      <c r="L17" s="396"/>
      <c r="M17" s="396"/>
      <c r="N17" s="396"/>
      <c r="O17" s="396"/>
      <c r="P17" s="396"/>
      <c r="Q17" s="396"/>
      <c r="R17" s="396"/>
      <c r="S17" s="396"/>
      <c r="T17" s="396"/>
      <c r="U17" s="396"/>
      <c r="V17" s="396"/>
      <c r="W17" s="182"/>
      <c r="X17" s="182"/>
      <c r="Y17" s="182"/>
      <c r="Z17" s="182"/>
      <c r="AA17" s="182"/>
      <c r="AB17" s="182"/>
      <c r="AC17" s="182"/>
      <c r="AD17" s="182"/>
      <c r="AE17" s="182"/>
      <c r="AF17" s="182"/>
      <c r="AG17" s="182"/>
      <c r="AH17" s="182"/>
      <c r="AI17" s="182"/>
      <c r="AJ17" s="182"/>
      <c r="AK17" s="182"/>
      <c r="AL17" s="182"/>
      <c r="AM17" s="182"/>
      <c r="AN17" s="182"/>
      <c r="AO17" s="182"/>
      <c r="AP17" s="182"/>
      <c r="AQ17" s="273"/>
      <c r="AR17" s="273"/>
    </row>
    <row r="18" spans="1:44" ht="18.75" x14ac:dyDescent="0.2">
      <c r="A18" s="441" t="s">
        <v>471</v>
      </c>
      <c r="B18" s="441"/>
      <c r="C18" s="441"/>
      <c r="D18" s="441"/>
      <c r="E18" s="441"/>
      <c r="F18" s="441"/>
      <c r="G18" s="441"/>
      <c r="H18" s="44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4"/>
      <c r="AR18" s="274"/>
    </row>
    <row r="19" spans="1:44" x14ac:dyDescent="0.2">
      <c r="A19" s="275"/>
      <c r="Q19" s="276"/>
    </row>
    <row r="20" spans="1:44" x14ac:dyDescent="0.2">
      <c r="A20" s="275"/>
      <c r="Q20" s="276"/>
    </row>
    <row r="21" spans="1:44" x14ac:dyDescent="0.2">
      <c r="A21" s="275"/>
      <c r="Q21" s="276"/>
    </row>
    <row r="22" spans="1:44" x14ac:dyDescent="0.2">
      <c r="A22" s="275"/>
      <c r="Q22" s="276"/>
    </row>
    <row r="23" spans="1:44" x14ac:dyDescent="0.2">
      <c r="D23" s="278"/>
      <c r="Q23" s="276"/>
    </row>
    <row r="24" spans="1:44" ht="16.5" thickBot="1" x14ac:dyDescent="0.25">
      <c r="A24" s="279" t="s">
        <v>323</v>
      </c>
      <c r="B24" s="280" t="s">
        <v>1</v>
      </c>
      <c r="D24" s="281"/>
      <c r="E24" s="282"/>
      <c r="F24" s="282"/>
      <c r="G24" s="282"/>
      <c r="H24" s="282"/>
    </row>
    <row r="25" spans="1:44" x14ac:dyDescent="0.2">
      <c r="A25" s="283" t="s">
        <v>536</v>
      </c>
      <c r="B25" s="284">
        <f>$B$126</f>
        <v>157640.00000000003</v>
      </c>
    </row>
    <row r="26" spans="1:44" x14ac:dyDescent="0.2">
      <c r="A26" s="285" t="s">
        <v>537</v>
      </c>
      <c r="B26" s="286">
        <v>0</v>
      </c>
    </row>
    <row r="27" spans="1:44" x14ac:dyDescent="0.2">
      <c r="A27" s="285" t="s">
        <v>320</v>
      </c>
      <c r="B27" s="286">
        <f>$B$123</f>
        <v>30</v>
      </c>
      <c r="D27" s="278" t="s">
        <v>322</v>
      </c>
    </row>
    <row r="28" spans="1:44" ht="16.149999999999999" customHeight="1" thickBot="1" x14ac:dyDescent="0.25">
      <c r="A28" s="287" t="s">
        <v>318</v>
      </c>
      <c r="B28" s="288">
        <v>1</v>
      </c>
      <c r="D28" s="463" t="s">
        <v>321</v>
      </c>
      <c r="E28" s="464"/>
      <c r="F28" s="465"/>
      <c r="G28" s="468" t="str">
        <f>IF(SUM(B89:L89)=0,"не окупается",SUM(B89:L89))</f>
        <v>не окупается</v>
      </c>
      <c r="H28" s="469"/>
    </row>
    <row r="29" spans="1:44" ht="15.6" customHeight="1" x14ac:dyDescent="0.2">
      <c r="A29" s="283" t="s">
        <v>317</v>
      </c>
      <c r="B29" s="284">
        <f>$B$126*$B$127</f>
        <v>4729.2000000000007</v>
      </c>
      <c r="D29" s="463" t="s">
        <v>319</v>
      </c>
      <c r="E29" s="464"/>
      <c r="F29" s="465"/>
      <c r="G29" s="468" t="str">
        <f>IF(SUM(B90:L90)=0,"не окупается",SUM(B90:L90))</f>
        <v>не окупается</v>
      </c>
      <c r="H29" s="469"/>
    </row>
    <row r="30" spans="1:44" ht="27.6" customHeight="1" x14ac:dyDescent="0.2">
      <c r="A30" s="285" t="s">
        <v>538</v>
      </c>
      <c r="B30" s="286">
        <v>1</v>
      </c>
      <c r="D30" s="463" t="s">
        <v>539</v>
      </c>
      <c r="E30" s="464"/>
      <c r="F30" s="465"/>
      <c r="G30" s="466">
        <f>L87</f>
        <v>-27767.40871645993</v>
      </c>
      <c r="H30" s="467"/>
    </row>
    <row r="31" spans="1:44" x14ac:dyDescent="0.2">
      <c r="A31" s="285" t="s">
        <v>316</v>
      </c>
      <c r="B31" s="286">
        <v>1</v>
      </c>
      <c r="D31" s="474"/>
      <c r="E31" s="475"/>
      <c r="F31" s="476"/>
      <c r="G31" s="474"/>
      <c r="H31" s="476"/>
    </row>
    <row r="32" spans="1:44" x14ac:dyDescent="0.2">
      <c r="A32" s="285" t="s">
        <v>298</v>
      </c>
      <c r="B32" s="286"/>
    </row>
    <row r="33" spans="1:42" x14ac:dyDescent="0.2">
      <c r="A33" s="285" t="s">
        <v>315</v>
      </c>
      <c r="B33" s="286"/>
    </row>
    <row r="34" spans="1:42" x14ac:dyDescent="0.2">
      <c r="A34" s="285" t="s">
        <v>314</v>
      </c>
      <c r="B34" s="286"/>
    </row>
    <row r="35" spans="1:42" x14ac:dyDescent="0.2">
      <c r="A35" s="289"/>
      <c r="B35" s="286"/>
    </row>
    <row r="36" spans="1:42" ht="16.5" thickBot="1" x14ac:dyDescent="0.25">
      <c r="A36" s="287" t="s">
        <v>292</v>
      </c>
      <c r="B36" s="290">
        <v>0.2</v>
      </c>
    </row>
    <row r="37" spans="1:42" x14ac:dyDescent="0.2">
      <c r="A37" s="283" t="s">
        <v>509</v>
      </c>
      <c r="B37" s="284">
        <v>0</v>
      </c>
    </row>
    <row r="38" spans="1:42" x14ac:dyDescent="0.2">
      <c r="A38" s="285" t="s">
        <v>313</v>
      </c>
      <c r="B38" s="286"/>
    </row>
    <row r="39" spans="1:42" ht="16.5" thickBot="1" x14ac:dyDescent="0.25">
      <c r="A39" s="291" t="s">
        <v>312</v>
      </c>
      <c r="B39" s="292"/>
    </row>
    <row r="40" spans="1:42" x14ac:dyDescent="0.2">
      <c r="A40" s="293" t="s">
        <v>540</v>
      </c>
      <c r="B40" s="294">
        <v>1</v>
      </c>
    </row>
    <row r="41" spans="1:42" x14ac:dyDescent="0.2">
      <c r="A41" s="295" t="s">
        <v>311</v>
      </c>
      <c r="B41" s="296"/>
    </row>
    <row r="42" spans="1:42" x14ac:dyDescent="0.2">
      <c r="A42" s="295" t="s">
        <v>310</v>
      </c>
      <c r="B42" s="297"/>
    </row>
    <row r="43" spans="1:42" x14ac:dyDescent="0.2">
      <c r="A43" s="295" t="s">
        <v>309</v>
      </c>
      <c r="B43" s="297">
        <v>0</v>
      </c>
    </row>
    <row r="44" spans="1:42" x14ac:dyDescent="0.2">
      <c r="A44" s="295" t="s">
        <v>308</v>
      </c>
      <c r="B44" s="297">
        <f>B129</f>
        <v>0.20499999999999999</v>
      </c>
    </row>
    <row r="45" spans="1:42" x14ac:dyDescent="0.2">
      <c r="A45" s="295" t="s">
        <v>307</v>
      </c>
      <c r="B45" s="297">
        <f>1-B43</f>
        <v>1</v>
      </c>
    </row>
    <row r="46" spans="1:42" ht="16.5" thickBot="1" x14ac:dyDescent="0.25">
      <c r="A46" s="298" t="s">
        <v>541</v>
      </c>
      <c r="B46" s="299">
        <f>B45*B44+B43*B42*(1-B36)</f>
        <v>0.20499999999999999</v>
      </c>
      <c r="C46" s="300"/>
    </row>
    <row r="47" spans="1:42" s="303" customFormat="1" x14ac:dyDescent="0.2">
      <c r="A47" s="301" t="s">
        <v>306</v>
      </c>
      <c r="B47" s="302">
        <f>B58</f>
        <v>1</v>
      </c>
      <c r="C47" s="302">
        <f t="shared" ref="C47:AO47" si="0">C58</f>
        <v>2</v>
      </c>
      <c r="D47" s="302">
        <f t="shared" si="0"/>
        <v>3</v>
      </c>
      <c r="E47" s="302">
        <f t="shared" si="0"/>
        <v>4</v>
      </c>
      <c r="F47" s="302">
        <f t="shared" si="0"/>
        <v>5</v>
      </c>
      <c r="G47" s="302">
        <f t="shared" si="0"/>
        <v>6</v>
      </c>
      <c r="H47" s="302">
        <f t="shared" si="0"/>
        <v>7</v>
      </c>
      <c r="I47" s="302">
        <f t="shared" si="0"/>
        <v>8</v>
      </c>
      <c r="J47" s="302">
        <f t="shared" si="0"/>
        <v>9</v>
      </c>
      <c r="K47" s="302">
        <f t="shared" si="0"/>
        <v>10</v>
      </c>
      <c r="L47" s="302">
        <f t="shared" si="0"/>
        <v>11</v>
      </c>
      <c r="M47" s="302">
        <f t="shared" si="0"/>
        <v>12</v>
      </c>
      <c r="N47" s="302">
        <f t="shared" si="0"/>
        <v>13</v>
      </c>
      <c r="O47" s="302">
        <f t="shared" si="0"/>
        <v>14</v>
      </c>
      <c r="P47" s="302">
        <f t="shared" si="0"/>
        <v>15</v>
      </c>
      <c r="Q47" s="302">
        <f t="shared" si="0"/>
        <v>16</v>
      </c>
      <c r="R47" s="302">
        <f t="shared" si="0"/>
        <v>17</v>
      </c>
      <c r="S47" s="302">
        <f t="shared" si="0"/>
        <v>18</v>
      </c>
      <c r="T47" s="302">
        <f t="shared" si="0"/>
        <v>19</v>
      </c>
      <c r="U47" s="302">
        <f t="shared" si="0"/>
        <v>20</v>
      </c>
      <c r="V47" s="302">
        <f t="shared" si="0"/>
        <v>21</v>
      </c>
      <c r="W47" s="302">
        <f t="shared" si="0"/>
        <v>22</v>
      </c>
      <c r="X47" s="302">
        <f t="shared" si="0"/>
        <v>23</v>
      </c>
      <c r="Y47" s="302">
        <f t="shared" si="0"/>
        <v>24</v>
      </c>
      <c r="Z47" s="302">
        <f t="shared" si="0"/>
        <v>25</v>
      </c>
      <c r="AA47" s="302">
        <f t="shared" si="0"/>
        <v>26</v>
      </c>
      <c r="AB47" s="302">
        <f t="shared" si="0"/>
        <v>27</v>
      </c>
      <c r="AC47" s="302">
        <f t="shared" si="0"/>
        <v>28</v>
      </c>
      <c r="AD47" s="302">
        <f t="shared" si="0"/>
        <v>29</v>
      </c>
      <c r="AE47" s="302">
        <f t="shared" si="0"/>
        <v>30</v>
      </c>
      <c r="AF47" s="302">
        <f t="shared" si="0"/>
        <v>31</v>
      </c>
      <c r="AG47" s="302">
        <f t="shared" si="0"/>
        <v>32</v>
      </c>
      <c r="AH47" s="302">
        <f t="shared" si="0"/>
        <v>33</v>
      </c>
      <c r="AI47" s="302">
        <f t="shared" si="0"/>
        <v>34</v>
      </c>
      <c r="AJ47" s="302">
        <f t="shared" si="0"/>
        <v>35</v>
      </c>
      <c r="AK47" s="302">
        <f t="shared" si="0"/>
        <v>36</v>
      </c>
      <c r="AL47" s="302">
        <f t="shared" si="0"/>
        <v>37</v>
      </c>
      <c r="AM47" s="302">
        <f t="shared" si="0"/>
        <v>38</v>
      </c>
      <c r="AN47" s="302">
        <f t="shared" si="0"/>
        <v>39</v>
      </c>
      <c r="AO47" s="302">
        <f t="shared" si="0"/>
        <v>40</v>
      </c>
      <c r="AP47" s="302">
        <f>AP58</f>
        <v>41</v>
      </c>
    </row>
    <row r="48" spans="1:42" s="303" customFormat="1" x14ac:dyDescent="0.2">
      <c r="A48" s="304" t="s">
        <v>305</v>
      </c>
      <c r="B48" s="305">
        <f>G136</f>
        <v>4.2000000000000003E-2</v>
      </c>
      <c r="C48" s="305">
        <f t="shared" ref="C48:R49" si="1">H136</f>
        <v>4.2000000000000003E-2</v>
      </c>
      <c r="D48" s="305">
        <f t="shared" si="1"/>
        <v>4.2000000000000003E-2</v>
      </c>
      <c r="E48" s="305">
        <f t="shared" si="1"/>
        <v>4.2000000000000003E-2</v>
      </c>
      <c r="F48" s="305">
        <f t="shared" si="1"/>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ref="S48:AH49" si="2">X136</f>
        <v>4.2000000000000003E-2</v>
      </c>
      <c r="T48" s="305">
        <f t="shared" si="2"/>
        <v>4.2000000000000003E-2</v>
      </c>
      <c r="U48" s="305">
        <f t="shared" si="2"/>
        <v>4.2000000000000003E-2</v>
      </c>
      <c r="V48" s="305">
        <f t="shared" si="2"/>
        <v>4.2000000000000003E-2</v>
      </c>
      <c r="W48" s="305">
        <f t="shared" si="2"/>
        <v>4.2000000000000003E-2</v>
      </c>
      <c r="X48" s="305">
        <f t="shared" si="2"/>
        <v>4.2000000000000003E-2</v>
      </c>
      <c r="Y48" s="305">
        <f t="shared" si="2"/>
        <v>4.2000000000000003E-2</v>
      </c>
      <c r="Z48" s="305">
        <f t="shared" si="2"/>
        <v>4.2000000000000003E-2</v>
      </c>
      <c r="AA48" s="305">
        <f t="shared" si="2"/>
        <v>4.2000000000000003E-2</v>
      </c>
      <c r="AB48" s="305">
        <f t="shared" si="2"/>
        <v>4.2000000000000003E-2</v>
      </c>
      <c r="AC48" s="305">
        <f t="shared" si="2"/>
        <v>4.2000000000000003E-2</v>
      </c>
      <c r="AD48" s="305">
        <f t="shared" si="2"/>
        <v>4.2000000000000003E-2</v>
      </c>
      <c r="AE48" s="305">
        <f t="shared" si="2"/>
        <v>4.2000000000000003E-2</v>
      </c>
      <c r="AF48" s="305">
        <f t="shared" si="2"/>
        <v>4.2000000000000003E-2</v>
      </c>
      <c r="AG48" s="305">
        <f t="shared" si="2"/>
        <v>4.2000000000000003E-2</v>
      </c>
      <c r="AH48" s="305">
        <f t="shared" si="2"/>
        <v>4.2000000000000003E-2</v>
      </c>
      <c r="AI48" s="305">
        <f t="shared" ref="AI48:AP49" si="3">AN136</f>
        <v>4.2000000000000003E-2</v>
      </c>
      <c r="AJ48" s="305">
        <f t="shared" si="3"/>
        <v>4.2000000000000003E-2</v>
      </c>
      <c r="AK48" s="305">
        <f t="shared" si="3"/>
        <v>4.2000000000000003E-2</v>
      </c>
      <c r="AL48" s="305">
        <f t="shared" si="3"/>
        <v>4.2000000000000003E-2</v>
      </c>
      <c r="AM48" s="305">
        <f t="shared" si="3"/>
        <v>4.2000000000000003E-2</v>
      </c>
      <c r="AN48" s="305">
        <f t="shared" si="3"/>
        <v>4.2000000000000003E-2</v>
      </c>
      <c r="AO48" s="305">
        <f t="shared" si="3"/>
        <v>4.2000000000000003E-2</v>
      </c>
      <c r="AP48" s="305">
        <f t="shared" si="3"/>
        <v>4.2000000000000003E-2</v>
      </c>
    </row>
    <row r="49" spans="1:45" s="303" customFormat="1" x14ac:dyDescent="0.2">
      <c r="A49" s="304" t="s">
        <v>304</v>
      </c>
      <c r="B49" s="305">
        <f>G137</f>
        <v>0.18568034633600017</v>
      </c>
      <c r="C49" s="305">
        <f t="shared" si="1"/>
        <v>0.2354789208821122</v>
      </c>
      <c r="D49" s="305">
        <f t="shared" si="1"/>
        <v>0.28736903555916093</v>
      </c>
      <c r="E49" s="305">
        <f t="shared" si="1"/>
        <v>0.34143853505264565</v>
      </c>
      <c r="F49" s="305">
        <f t="shared" si="1"/>
        <v>0.39777895352485682</v>
      </c>
      <c r="G49" s="305">
        <f t="shared" si="1"/>
        <v>0.45648566957290093</v>
      </c>
      <c r="H49" s="305">
        <f t="shared" si="1"/>
        <v>0.51765806769496292</v>
      </c>
      <c r="I49" s="305">
        <f t="shared" si="1"/>
        <v>0.58139970653815132</v>
      </c>
      <c r="J49" s="305">
        <f t="shared" si="1"/>
        <v>0.64781849421275384</v>
      </c>
      <c r="K49" s="305">
        <f t="shared" si="1"/>
        <v>0.71702687096968964</v>
      </c>
      <c r="L49" s="305">
        <f t="shared" si="1"/>
        <v>0.78914199955041675</v>
      </c>
      <c r="M49" s="305">
        <f t="shared" si="1"/>
        <v>0.86428596353153431</v>
      </c>
      <c r="N49" s="305">
        <f t="shared" si="1"/>
        <v>0.94258597399985877</v>
      </c>
      <c r="O49" s="305">
        <f t="shared" si="1"/>
        <v>1.0241745849078527</v>
      </c>
      <c r="P49" s="305">
        <f t="shared" si="1"/>
        <v>1.1091899174739828</v>
      </c>
      <c r="Q49" s="305">
        <f t="shared" si="1"/>
        <v>1.19777589400789</v>
      </c>
      <c r="R49" s="305">
        <f t="shared" si="1"/>
        <v>1.2900824815562215</v>
      </c>
      <c r="S49" s="305">
        <f t="shared" si="2"/>
        <v>1.3862659457815827</v>
      </c>
      <c r="T49" s="305">
        <f t="shared" si="2"/>
        <v>1.4864891155044093</v>
      </c>
      <c r="U49" s="305">
        <f t="shared" si="2"/>
        <v>1.5909216583555947</v>
      </c>
      <c r="V49" s="305">
        <f t="shared" si="2"/>
        <v>1.6997403680065299</v>
      </c>
      <c r="W49" s="305">
        <f t="shared" si="2"/>
        <v>1.8131294634628041</v>
      </c>
      <c r="X49" s="305">
        <f t="shared" si="2"/>
        <v>1.9312809009282419</v>
      </c>
      <c r="Y49" s="305">
        <f t="shared" si="2"/>
        <v>2.0543946987672284</v>
      </c>
      <c r="Z49" s="305">
        <f t="shared" si="2"/>
        <v>2.1826792761154521</v>
      </c>
      <c r="AA49" s="305">
        <f t="shared" si="2"/>
        <v>2.3163518057123014</v>
      </c>
      <c r="AB49" s="305">
        <f t="shared" si="2"/>
        <v>2.4556385815522184</v>
      </c>
      <c r="AC49" s="305">
        <f t="shared" si="2"/>
        <v>2.6007754019774119</v>
      </c>
      <c r="AD49" s="305">
        <f t="shared" si="2"/>
        <v>2.7520079688604633</v>
      </c>
      <c r="AE49" s="305">
        <f t="shared" si="2"/>
        <v>2.909592303552603</v>
      </c>
      <c r="AF49" s="305">
        <f t="shared" si="2"/>
        <v>3.0737951803018122</v>
      </c>
      <c r="AG49" s="305">
        <f t="shared" si="2"/>
        <v>3.2448945778744882</v>
      </c>
      <c r="AH49" s="305">
        <f t="shared" si="2"/>
        <v>3.4231801501452166</v>
      </c>
      <c r="AI49" s="305">
        <f t="shared" si="3"/>
        <v>3.6089537164513157</v>
      </c>
      <c r="AJ49" s="305">
        <f t="shared" si="3"/>
        <v>3.8025297725422709</v>
      </c>
      <c r="AK49" s="305">
        <f t="shared" si="3"/>
        <v>4.0042360229890468</v>
      </c>
      <c r="AL49" s="305">
        <f t="shared" si="3"/>
        <v>4.2144139359545871</v>
      </c>
      <c r="AM49" s="305">
        <f t="shared" si="3"/>
        <v>4.4334193212646804</v>
      </c>
      <c r="AN49" s="305">
        <f t="shared" si="3"/>
        <v>4.6616229327577976</v>
      </c>
      <c r="AO49" s="305">
        <f t="shared" si="3"/>
        <v>4.8994110959336252</v>
      </c>
      <c r="AP49" s="305">
        <f t="shared" si="3"/>
        <v>5.147186361962838</v>
      </c>
    </row>
    <row r="50" spans="1:45" s="303" customFormat="1" ht="16.5" thickBot="1" x14ac:dyDescent="0.25">
      <c r="A50" s="306" t="s">
        <v>510</v>
      </c>
      <c r="B50" s="307">
        <f>IF($B$124="да",($B$126-0.05),0)</f>
        <v>157639.95000000004</v>
      </c>
      <c r="C50" s="307">
        <f>C108*(1+C49)</f>
        <v>0</v>
      </c>
      <c r="D50" s="307">
        <f t="shared" ref="D50:AP50" si="4">D108*(1+D49)</f>
        <v>0</v>
      </c>
      <c r="E50" s="307">
        <f t="shared" si="4"/>
        <v>0</v>
      </c>
      <c r="F50" s="307">
        <f t="shared" si="4"/>
        <v>0</v>
      </c>
      <c r="G50" s="307">
        <f t="shared" si="4"/>
        <v>0</v>
      </c>
      <c r="H50" s="307">
        <f t="shared" si="4"/>
        <v>0</v>
      </c>
      <c r="I50" s="307">
        <f t="shared" si="4"/>
        <v>0</v>
      </c>
      <c r="J50" s="307">
        <f t="shared" si="4"/>
        <v>0</v>
      </c>
      <c r="K50" s="307">
        <f t="shared" si="4"/>
        <v>0</v>
      </c>
      <c r="L50" s="307">
        <f t="shared" si="4"/>
        <v>0</v>
      </c>
      <c r="M50" s="307">
        <f t="shared" si="4"/>
        <v>0</v>
      </c>
      <c r="N50" s="307">
        <f t="shared" si="4"/>
        <v>0</v>
      </c>
      <c r="O50" s="307">
        <f t="shared" si="4"/>
        <v>0</v>
      </c>
      <c r="P50" s="307">
        <f t="shared" si="4"/>
        <v>0</v>
      </c>
      <c r="Q50" s="307">
        <f t="shared" si="4"/>
        <v>0</v>
      </c>
      <c r="R50" s="307">
        <f t="shared" si="4"/>
        <v>0</v>
      </c>
      <c r="S50" s="307">
        <f t="shared" si="4"/>
        <v>0</v>
      </c>
      <c r="T50" s="307">
        <f t="shared" si="4"/>
        <v>0</v>
      </c>
      <c r="U50" s="307">
        <f t="shared" si="4"/>
        <v>0</v>
      </c>
      <c r="V50" s="307">
        <f t="shared" si="4"/>
        <v>0</v>
      </c>
      <c r="W50" s="307">
        <f t="shared" si="4"/>
        <v>0</v>
      </c>
      <c r="X50" s="307">
        <f t="shared" si="4"/>
        <v>0</v>
      </c>
      <c r="Y50" s="307">
        <f t="shared" si="4"/>
        <v>0</v>
      </c>
      <c r="Z50" s="307">
        <f t="shared" si="4"/>
        <v>0</v>
      </c>
      <c r="AA50" s="307">
        <f t="shared" si="4"/>
        <v>0</v>
      </c>
      <c r="AB50" s="307">
        <f t="shared" si="4"/>
        <v>0</v>
      </c>
      <c r="AC50" s="307">
        <f t="shared" si="4"/>
        <v>0</v>
      </c>
      <c r="AD50" s="307">
        <f t="shared" si="4"/>
        <v>0</v>
      </c>
      <c r="AE50" s="307">
        <f t="shared" si="4"/>
        <v>0</v>
      </c>
      <c r="AF50" s="307">
        <f t="shared" si="4"/>
        <v>0</v>
      </c>
      <c r="AG50" s="307">
        <f t="shared" si="4"/>
        <v>0</v>
      </c>
      <c r="AH50" s="307">
        <f t="shared" si="4"/>
        <v>0</v>
      </c>
      <c r="AI50" s="307">
        <f t="shared" si="4"/>
        <v>0</v>
      </c>
      <c r="AJ50" s="307">
        <f t="shared" si="4"/>
        <v>0</v>
      </c>
      <c r="AK50" s="307">
        <f t="shared" si="4"/>
        <v>0</v>
      </c>
      <c r="AL50" s="307">
        <f t="shared" si="4"/>
        <v>0</v>
      </c>
      <c r="AM50" s="307">
        <f t="shared" si="4"/>
        <v>0</v>
      </c>
      <c r="AN50" s="307">
        <f t="shared" si="4"/>
        <v>0</v>
      </c>
      <c r="AO50" s="307">
        <f t="shared" si="4"/>
        <v>0</v>
      </c>
      <c r="AP50" s="307">
        <f t="shared" si="4"/>
        <v>0</v>
      </c>
    </row>
    <row r="51" spans="1:45" ht="16.5" thickBot="1" x14ac:dyDescent="0.25"/>
    <row r="52" spans="1:45" x14ac:dyDescent="0.2">
      <c r="A52" s="308"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1" customFormat="1" ht="16.5" thickBot="1" x14ac:dyDescent="0.25">
      <c r="A57" s="309"/>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263"/>
      <c r="AR57" s="263"/>
      <c r="AS57" s="263"/>
    </row>
    <row r="58" spans="1:45" x14ac:dyDescent="0.2">
      <c r="A58" s="308"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2" t="s">
        <v>300</v>
      </c>
      <c r="B59" s="205">
        <f t="shared" ref="B59:AP59" si="10">B50*$B$28</f>
        <v>157639.95000000004</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-5842.8269126356863</v>
      </c>
      <c r="D60" s="202">
        <f>SUM(D61:D65)</f>
        <v>-6088.2256429663848</v>
      </c>
      <c r="E60" s="202">
        <f t="shared" si="11"/>
        <v>-6343.9311199709728</v>
      </c>
      <c r="F60" s="202">
        <f t="shared" si="11"/>
        <v>-6610.3762270097541</v>
      </c>
      <c r="G60" s="202">
        <f t="shared" si="11"/>
        <v>-6888.0120285441644</v>
      </c>
      <c r="H60" s="202">
        <f t="shared" si="11"/>
        <v>-7177.3085337430193</v>
      </c>
      <c r="I60" s="202">
        <f t="shared" si="11"/>
        <v>-7478.7554921602259</v>
      </c>
      <c r="J60" s="202">
        <f t="shared" si="11"/>
        <v>-7792.8632228309571</v>
      </c>
      <c r="K60" s="202">
        <f t="shared" si="11"/>
        <v>-8120.1634781898574</v>
      </c>
      <c r="L60" s="202">
        <f t="shared" si="11"/>
        <v>-8461.2103442738317</v>
      </c>
      <c r="M60" s="202">
        <f t="shared" si="11"/>
        <v>-8816.5811787333332</v>
      </c>
      <c r="N60" s="202">
        <f t="shared" si="11"/>
        <v>-9186.8775882401333</v>
      </c>
      <c r="O60" s="202">
        <f t="shared" si="11"/>
        <v>-9572.7264469462189</v>
      </c>
      <c r="P60" s="202">
        <f t="shared" si="11"/>
        <v>-9974.7809577179614</v>
      </c>
      <c r="Q60" s="202">
        <f t="shared" si="11"/>
        <v>-10393.721757942114</v>
      </c>
      <c r="R60" s="202">
        <f t="shared" si="11"/>
        <v>-10830.258071775685</v>
      </c>
      <c r="S60" s="202">
        <f t="shared" si="11"/>
        <v>-11285.128910790263</v>
      </c>
      <c r="T60" s="202">
        <f t="shared" si="11"/>
        <v>-11759.104325043454</v>
      </c>
      <c r="U60" s="202">
        <f t="shared" si="11"/>
        <v>-12252.986706695281</v>
      </c>
      <c r="V60" s="202">
        <f t="shared" si="11"/>
        <v>-12767.612148376484</v>
      </c>
      <c r="W60" s="202">
        <f t="shared" si="11"/>
        <v>-13303.851858608296</v>
      </c>
      <c r="X60" s="202">
        <f t="shared" si="11"/>
        <v>-13862.613636669843</v>
      </c>
      <c r="Y60" s="202">
        <f t="shared" si="11"/>
        <v>-14444.843409409979</v>
      </c>
      <c r="Z60" s="202">
        <f t="shared" si="11"/>
        <v>-15051.526832605199</v>
      </c>
      <c r="AA60" s="202">
        <f t="shared" ref="AA60:AP60" si="12">SUM(AA61:AA65)</f>
        <v>-15683.690959574618</v>
      </c>
      <c r="AB60" s="202">
        <f t="shared" si="12"/>
        <v>-16342.405979876754</v>
      </c>
      <c r="AC60" s="202">
        <f t="shared" si="12"/>
        <v>-17028.787031031577</v>
      </c>
      <c r="AD60" s="202">
        <f t="shared" si="12"/>
        <v>-17743.996086334904</v>
      </c>
      <c r="AE60" s="202">
        <f t="shared" si="12"/>
        <v>-18489.243921960973</v>
      </c>
      <c r="AF60" s="202">
        <f t="shared" si="12"/>
        <v>-19265.792166683332</v>
      </c>
      <c r="AG60" s="202">
        <f t="shared" si="12"/>
        <v>-20074.955437684031</v>
      </c>
      <c r="AH60" s="202">
        <f t="shared" si="12"/>
        <v>-20918.103566066762</v>
      </c>
      <c r="AI60" s="202">
        <f t="shared" si="12"/>
        <v>-21796.663915841564</v>
      </c>
      <c r="AJ60" s="202">
        <f t="shared" si="12"/>
        <v>-22712.123800306912</v>
      </c>
      <c r="AK60" s="202">
        <f t="shared" si="12"/>
        <v>-23666.032999919804</v>
      </c>
      <c r="AL60" s="202">
        <f t="shared" si="12"/>
        <v>-24660.006385916437</v>
      </c>
      <c r="AM60" s="202">
        <f t="shared" si="12"/>
        <v>-25695.72665412493</v>
      </c>
      <c r="AN60" s="202">
        <f t="shared" si="12"/>
        <v>-26774.947173598179</v>
      </c>
      <c r="AO60" s="202">
        <f t="shared" si="12"/>
        <v>-27899.494954889306</v>
      </c>
      <c r="AP60" s="202">
        <f t="shared" si="12"/>
        <v>-29071.273742994657</v>
      </c>
    </row>
    <row r="61" spans="1:45" x14ac:dyDescent="0.2">
      <c r="A61" s="206" t="s">
        <v>544</v>
      </c>
      <c r="B61" s="202"/>
      <c r="C61" s="202">
        <f>-IF(C$47&lt;=$B$30,0,$B$29*(1+C$49)*$B$28)</f>
        <v>-5842.8269126356863</v>
      </c>
      <c r="D61" s="202">
        <f>-IF(D$47&lt;=$B$30,0,$B$29*(1+D$49)*$B$28)</f>
        <v>-6088.2256429663848</v>
      </c>
      <c r="E61" s="202">
        <f t="shared" ref="E61:AP61" si="13">-IF(E$47&lt;=$B$30,0,$B$29*(1+E$49)*$B$28)</f>
        <v>-6343.9311199709728</v>
      </c>
      <c r="F61" s="202">
        <f t="shared" si="13"/>
        <v>-6610.3762270097541</v>
      </c>
      <c r="G61" s="202">
        <f t="shared" si="13"/>
        <v>-6888.0120285441644</v>
      </c>
      <c r="H61" s="202">
        <f t="shared" si="13"/>
        <v>-7177.3085337430193</v>
      </c>
      <c r="I61" s="202">
        <f t="shared" si="13"/>
        <v>-7478.7554921602259</v>
      </c>
      <c r="J61" s="202">
        <f t="shared" si="13"/>
        <v>-7792.8632228309571</v>
      </c>
      <c r="K61" s="202">
        <f t="shared" si="13"/>
        <v>-8120.1634781898574</v>
      </c>
      <c r="L61" s="202">
        <f t="shared" si="13"/>
        <v>-8461.2103442738317</v>
      </c>
      <c r="M61" s="202">
        <f t="shared" si="13"/>
        <v>-8816.5811787333332</v>
      </c>
      <c r="N61" s="202">
        <f t="shared" si="13"/>
        <v>-9186.8775882401333</v>
      </c>
      <c r="O61" s="202">
        <f t="shared" si="13"/>
        <v>-9572.7264469462189</v>
      </c>
      <c r="P61" s="202">
        <f t="shared" si="13"/>
        <v>-9974.7809577179614</v>
      </c>
      <c r="Q61" s="202">
        <f t="shared" si="13"/>
        <v>-10393.721757942114</v>
      </c>
      <c r="R61" s="202">
        <f t="shared" si="13"/>
        <v>-10830.258071775685</v>
      </c>
      <c r="S61" s="202">
        <f t="shared" si="13"/>
        <v>-11285.128910790263</v>
      </c>
      <c r="T61" s="202">
        <f t="shared" si="13"/>
        <v>-11759.104325043454</v>
      </c>
      <c r="U61" s="202">
        <f t="shared" si="13"/>
        <v>-12252.986706695281</v>
      </c>
      <c r="V61" s="202">
        <f t="shared" si="13"/>
        <v>-12767.612148376484</v>
      </c>
      <c r="W61" s="202">
        <f t="shared" si="13"/>
        <v>-13303.851858608296</v>
      </c>
      <c r="X61" s="202">
        <f t="shared" si="13"/>
        <v>-13862.613636669843</v>
      </c>
      <c r="Y61" s="202">
        <f t="shared" si="13"/>
        <v>-14444.843409409979</v>
      </c>
      <c r="Z61" s="202">
        <f t="shared" si="13"/>
        <v>-15051.526832605199</v>
      </c>
      <c r="AA61" s="202">
        <f t="shared" si="13"/>
        <v>-15683.690959574618</v>
      </c>
      <c r="AB61" s="202">
        <f t="shared" si="13"/>
        <v>-16342.405979876754</v>
      </c>
      <c r="AC61" s="202">
        <f t="shared" si="13"/>
        <v>-17028.787031031577</v>
      </c>
      <c r="AD61" s="202">
        <f t="shared" si="13"/>
        <v>-17743.996086334904</v>
      </c>
      <c r="AE61" s="202">
        <f t="shared" si="13"/>
        <v>-18489.243921960973</v>
      </c>
      <c r="AF61" s="202">
        <f t="shared" si="13"/>
        <v>-19265.792166683332</v>
      </c>
      <c r="AG61" s="202">
        <f t="shared" si="13"/>
        <v>-20074.955437684031</v>
      </c>
      <c r="AH61" s="202">
        <f t="shared" si="13"/>
        <v>-20918.103566066762</v>
      </c>
      <c r="AI61" s="202">
        <f t="shared" si="13"/>
        <v>-21796.663915841564</v>
      </c>
      <c r="AJ61" s="202">
        <f t="shared" si="13"/>
        <v>-22712.123800306912</v>
      </c>
      <c r="AK61" s="202">
        <f t="shared" si="13"/>
        <v>-23666.032999919804</v>
      </c>
      <c r="AL61" s="202">
        <f t="shared" si="13"/>
        <v>-24660.006385916437</v>
      </c>
      <c r="AM61" s="202">
        <f t="shared" si="13"/>
        <v>-25695.72665412493</v>
      </c>
      <c r="AN61" s="202">
        <f t="shared" si="13"/>
        <v>-26774.947173598179</v>
      </c>
      <c r="AO61" s="202">
        <f t="shared" si="13"/>
        <v>-27899.494954889306</v>
      </c>
      <c r="AP61" s="202">
        <f t="shared" si="13"/>
        <v>-29071.273742994657</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3" t="s">
        <v>546</v>
      </c>
      <c r="B66" s="205">
        <f t="shared" ref="B66:AO66" si="14">B59+B60</f>
        <v>157639.95000000004</v>
      </c>
      <c r="C66" s="205">
        <f t="shared" si="14"/>
        <v>-5842.8269126356863</v>
      </c>
      <c r="D66" s="205">
        <f t="shared" si="14"/>
        <v>-6088.2256429663848</v>
      </c>
      <c r="E66" s="205">
        <f t="shared" si="14"/>
        <v>-6343.9311199709728</v>
      </c>
      <c r="F66" s="205">
        <f t="shared" si="14"/>
        <v>-6610.3762270097541</v>
      </c>
      <c r="G66" s="205">
        <f t="shared" si="14"/>
        <v>-6888.0120285441644</v>
      </c>
      <c r="H66" s="205">
        <f t="shared" si="14"/>
        <v>-7177.3085337430193</v>
      </c>
      <c r="I66" s="205">
        <f t="shared" si="14"/>
        <v>-7478.7554921602259</v>
      </c>
      <c r="J66" s="205">
        <f t="shared" si="14"/>
        <v>-7792.8632228309571</v>
      </c>
      <c r="K66" s="205">
        <f t="shared" si="14"/>
        <v>-8120.1634781898574</v>
      </c>
      <c r="L66" s="205">
        <f t="shared" si="14"/>
        <v>-8461.2103442738317</v>
      </c>
      <c r="M66" s="205">
        <f t="shared" si="14"/>
        <v>-8816.5811787333332</v>
      </c>
      <c r="N66" s="205">
        <f t="shared" si="14"/>
        <v>-9186.8775882401333</v>
      </c>
      <c r="O66" s="205">
        <f t="shared" si="14"/>
        <v>-9572.7264469462189</v>
      </c>
      <c r="P66" s="205">
        <f t="shared" si="14"/>
        <v>-9974.7809577179614</v>
      </c>
      <c r="Q66" s="205">
        <f t="shared" si="14"/>
        <v>-10393.721757942114</v>
      </c>
      <c r="R66" s="205">
        <f t="shared" si="14"/>
        <v>-10830.258071775685</v>
      </c>
      <c r="S66" s="205">
        <f t="shared" si="14"/>
        <v>-11285.128910790263</v>
      </c>
      <c r="T66" s="205">
        <f t="shared" si="14"/>
        <v>-11759.104325043454</v>
      </c>
      <c r="U66" s="205">
        <f t="shared" si="14"/>
        <v>-12252.986706695281</v>
      </c>
      <c r="V66" s="205">
        <f t="shared" si="14"/>
        <v>-12767.612148376484</v>
      </c>
      <c r="W66" s="205">
        <f t="shared" si="14"/>
        <v>-13303.851858608296</v>
      </c>
      <c r="X66" s="205">
        <f t="shared" si="14"/>
        <v>-13862.613636669843</v>
      </c>
      <c r="Y66" s="205">
        <f t="shared" si="14"/>
        <v>-14444.843409409979</v>
      </c>
      <c r="Z66" s="205">
        <f t="shared" si="14"/>
        <v>-15051.526832605199</v>
      </c>
      <c r="AA66" s="205">
        <f t="shared" si="14"/>
        <v>-15683.690959574618</v>
      </c>
      <c r="AB66" s="205">
        <f t="shared" si="14"/>
        <v>-16342.405979876754</v>
      </c>
      <c r="AC66" s="205">
        <f t="shared" si="14"/>
        <v>-17028.787031031577</v>
      </c>
      <c r="AD66" s="205">
        <f t="shared" si="14"/>
        <v>-17743.996086334904</v>
      </c>
      <c r="AE66" s="205">
        <f t="shared" si="14"/>
        <v>-18489.243921960973</v>
      </c>
      <c r="AF66" s="205">
        <f t="shared" si="14"/>
        <v>-19265.792166683332</v>
      </c>
      <c r="AG66" s="205">
        <f t="shared" si="14"/>
        <v>-20074.955437684031</v>
      </c>
      <c r="AH66" s="205">
        <f t="shared" si="14"/>
        <v>-20918.103566066762</v>
      </c>
      <c r="AI66" s="205">
        <f t="shared" si="14"/>
        <v>-21796.663915841564</v>
      </c>
      <c r="AJ66" s="205">
        <f t="shared" si="14"/>
        <v>-22712.123800306912</v>
      </c>
      <c r="AK66" s="205">
        <f t="shared" si="14"/>
        <v>-23666.032999919804</v>
      </c>
      <c r="AL66" s="205">
        <f t="shared" si="14"/>
        <v>-24660.006385916437</v>
      </c>
      <c r="AM66" s="205">
        <f t="shared" si="14"/>
        <v>-25695.72665412493</v>
      </c>
      <c r="AN66" s="205">
        <f t="shared" si="14"/>
        <v>-26774.947173598179</v>
      </c>
      <c r="AO66" s="205">
        <f t="shared" si="14"/>
        <v>-27899.494954889306</v>
      </c>
      <c r="AP66" s="205">
        <f>AP59+AP60</f>
        <v>-29071.273742994657</v>
      </c>
    </row>
    <row r="67" spans="1:45" x14ac:dyDescent="0.2">
      <c r="A67" s="206" t="s">
        <v>294</v>
      </c>
      <c r="B67" s="314"/>
      <c r="C67" s="202">
        <f>-($B$25)*1.18*$B$28/$B$27</f>
        <v>-6200.5066666666671</v>
      </c>
      <c r="D67" s="202">
        <f>C67</f>
        <v>-6200.5066666666671</v>
      </c>
      <c r="E67" s="202">
        <f t="shared" ref="E67:AP67" si="15">D67</f>
        <v>-6200.5066666666671</v>
      </c>
      <c r="F67" s="202">
        <f t="shared" si="15"/>
        <v>-6200.5066666666671</v>
      </c>
      <c r="G67" s="202">
        <f t="shared" si="15"/>
        <v>-6200.5066666666671</v>
      </c>
      <c r="H67" s="202">
        <f t="shared" si="15"/>
        <v>-6200.5066666666671</v>
      </c>
      <c r="I67" s="202">
        <f t="shared" si="15"/>
        <v>-6200.5066666666671</v>
      </c>
      <c r="J67" s="202">
        <f t="shared" si="15"/>
        <v>-6200.5066666666671</v>
      </c>
      <c r="K67" s="202">
        <f t="shared" si="15"/>
        <v>-6200.5066666666671</v>
      </c>
      <c r="L67" s="202">
        <f t="shared" si="15"/>
        <v>-6200.5066666666671</v>
      </c>
      <c r="M67" s="202">
        <f t="shared" si="15"/>
        <v>-6200.5066666666671</v>
      </c>
      <c r="N67" s="202">
        <f t="shared" si="15"/>
        <v>-6200.5066666666671</v>
      </c>
      <c r="O67" s="202">
        <f t="shared" si="15"/>
        <v>-6200.5066666666671</v>
      </c>
      <c r="P67" s="202">
        <f t="shared" si="15"/>
        <v>-6200.5066666666671</v>
      </c>
      <c r="Q67" s="202">
        <f t="shared" si="15"/>
        <v>-6200.5066666666671</v>
      </c>
      <c r="R67" s="202">
        <f t="shared" si="15"/>
        <v>-6200.5066666666671</v>
      </c>
      <c r="S67" s="202">
        <f t="shared" si="15"/>
        <v>-6200.5066666666671</v>
      </c>
      <c r="T67" s="202">
        <f t="shared" si="15"/>
        <v>-6200.5066666666671</v>
      </c>
      <c r="U67" s="202">
        <f t="shared" si="15"/>
        <v>-6200.5066666666671</v>
      </c>
      <c r="V67" s="202">
        <f t="shared" si="15"/>
        <v>-6200.5066666666671</v>
      </c>
      <c r="W67" s="202">
        <f t="shared" si="15"/>
        <v>-6200.5066666666671</v>
      </c>
      <c r="X67" s="202">
        <f t="shared" si="15"/>
        <v>-6200.5066666666671</v>
      </c>
      <c r="Y67" s="202">
        <f t="shared" si="15"/>
        <v>-6200.5066666666671</v>
      </c>
      <c r="Z67" s="202">
        <f t="shared" si="15"/>
        <v>-6200.5066666666671</v>
      </c>
      <c r="AA67" s="202">
        <f t="shared" si="15"/>
        <v>-6200.5066666666671</v>
      </c>
      <c r="AB67" s="202">
        <f t="shared" si="15"/>
        <v>-6200.5066666666671</v>
      </c>
      <c r="AC67" s="202">
        <f t="shared" si="15"/>
        <v>-6200.5066666666671</v>
      </c>
      <c r="AD67" s="202">
        <f t="shared" si="15"/>
        <v>-6200.5066666666671</v>
      </c>
      <c r="AE67" s="202">
        <f t="shared" si="15"/>
        <v>-6200.5066666666671</v>
      </c>
      <c r="AF67" s="202">
        <f t="shared" si="15"/>
        <v>-6200.5066666666671</v>
      </c>
      <c r="AG67" s="202">
        <f t="shared" si="15"/>
        <v>-6200.5066666666671</v>
      </c>
      <c r="AH67" s="202">
        <f t="shared" si="15"/>
        <v>-6200.5066666666671</v>
      </c>
      <c r="AI67" s="202">
        <f t="shared" si="15"/>
        <v>-6200.5066666666671</v>
      </c>
      <c r="AJ67" s="202">
        <f t="shared" si="15"/>
        <v>-6200.5066666666671</v>
      </c>
      <c r="AK67" s="202">
        <f t="shared" si="15"/>
        <v>-6200.5066666666671</v>
      </c>
      <c r="AL67" s="202">
        <f t="shared" si="15"/>
        <v>-6200.5066666666671</v>
      </c>
      <c r="AM67" s="202">
        <f t="shared" si="15"/>
        <v>-6200.5066666666671</v>
      </c>
      <c r="AN67" s="202">
        <f t="shared" si="15"/>
        <v>-6200.5066666666671</v>
      </c>
      <c r="AO67" s="202">
        <f t="shared" si="15"/>
        <v>-6200.5066666666671</v>
      </c>
      <c r="AP67" s="202">
        <f t="shared" si="15"/>
        <v>-6200.5066666666671</v>
      </c>
      <c r="AQ67" s="315">
        <f>SUM(B67:AA67)/1.18</f>
        <v>-131366.66666666663</v>
      </c>
      <c r="AR67" s="316">
        <f>SUM(B67:AF67)/1.18</f>
        <v>-157639.99999999991</v>
      </c>
      <c r="AS67" s="316">
        <f>SUM(B67:AP67)/1.18</f>
        <v>-210186.66666666648</v>
      </c>
    </row>
    <row r="68" spans="1:45" ht="28.5" x14ac:dyDescent="0.2">
      <c r="A68" s="313" t="s">
        <v>547</v>
      </c>
      <c r="B68" s="205">
        <f t="shared" ref="B68:J68" si="16">B66+B67</f>
        <v>157639.95000000004</v>
      </c>
      <c r="C68" s="205">
        <f>C66+C67</f>
        <v>-12043.333579302354</v>
      </c>
      <c r="D68" s="205">
        <f>D66+D67</f>
        <v>-12288.732309633051</v>
      </c>
      <c r="E68" s="205">
        <f t="shared" si="16"/>
        <v>-12544.43778663764</v>
      </c>
      <c r="F68" s="205">
        <f>F66+C67</f>
        <v>-12810.882893676422</v>
      </c>
      <c r="G68" s="205">
        <f t="shared" si="16"/>
        <v>-13088.518695210831</v>
      </c>
      <c r="H68" s="205">
        <f t="shared" si="16"/>
        <v>-13377.815200409686</v>
      </c>
      <c r="I68" s="205">
        <f t="shared" si="16"/>
        <v>-13679.262158826892</v>
      </c>
      <c r="J68" s="205">
        <f t="shared" si="16"/>
        <v>-13993.369889497624</v>
      </c>
      <c r="K68" s="205">
        <f>K66+K67</f>
        <v>-14320.670144856525</v>
      </c>
      <c r="L68" s="205">
        <f>L66+L67</f>
        <v>-14661.717010940498</v>
      </c>
      <c r="M68" s="205">
        <f t="shared" ref="M68:AO68" si="17">M66+M67</f>
        <v>-15017.087845400001</v>
      </c>
      <c r="N68" s="205">
        <f t="shared" si="17"/>
        <v>-15387.384254906799</v>
      </c>
      <c r="O68" s="205">
        <f t="shared" si="17"/>
        <v>-15773.233113612885</v>
      </c>
      <c r="P68" s="205">
        <f t="shared" si="17"/>
        <v>-16175.287624384629</v>
      </c>
      <c r="Q68" s="205">
        <f t="shared" si="17"/>
        <v>-16594.22842460878</v>
      </c>
      <c r="R68" s="205">
        <f t="shared" si="17"/>
        <v>-17030.764738442351</v>
      </c>
      <c r="S68" s="205">
        <f t="shared" si="17"/>
        <v>-17485.635577456931</v>
      </c>
      <c r="T68" s="205">
        <f t="shared" si="17"/>
        <v>-17959.61099171012</v>
      </c>
      <c r="U68" s="205">
        <f t="shared" si="17"/>
        <v>-18453.493373361947</v>
      </c>
      <c r="V68" s="205">
        <f t="shared" si="17"/>
        <v>-18968.118815043152</v>
      </c>
      <c r="W68" s="205">
        <f t="shared" si="17"/>
        <v>-19504.358525274962</v>
      </c>
      <c r="X68" s="205">
        <f t="shared" si="17"/>
        <v>-20063.120303336509</v>
      </c>
      <c r="Y68" s="205">
        <f t="shared" si="17"/>
        <v>-20645.350076076647</v>
      </c>
      <c r="Z68" s="205">
        <f t="shared" si="17"/>
        <v>-21252.033499271867</v>
      </c>
      <c r="AA68" s="205">
        <f t="shared" si="17"/>
        <v>-21884.197626241286</v>
      </c>
      <c r="AB68" s="205">
        <f t="shared" si="17"/>
        <v>-22542.91264654342</v>
      </c>
      <c r="AC68" s="205">
        <f t="shared" si="17"/>
        <v>-23229.293697698246</v>
      </c>
      <c r="AD68" s="205">
        <f t="shared" si="17"/>
        <v>-23944.502753001572</v>
      </c>
      <c r="AE68" s="205">
        <f t="shared" si="17"/>
        <v>-24689.750588627641</v>
      </c>
      <c r="AF68" s="205">
        <f t="shared" si="17"/>
        <v>-25466.29883335</v>
      </c>
      <c r="AG68" s="205">
        <f t="shared" si="17"/>
        <v>-26275.4621043507</v>
      </c>
      <c r="AH68" s="205">
        <f t="shared" si="17"/>
        <v>-27118.61023273343</v>
      </c>
      <c r="AI68" s="205">
        <f t="shared" si="17"/>
        <v>-27997.170582508232</v>
      </c>
      <c r="AJ68" s="205">
        <f t="shared" si="17"/>
        <v>-28912.63046697358</v>
      </c>
      <c r="AK68" s="205">
        <f t="shared" si="17"/>
        <v>-29866.539666586472</v>
      </c>
      <c r="AL68" s="205">
        <f t="shared" si="17"/>
        <v>-30860.513052583105</v>
      </c>
      <c r="AM68" s="205">
        <f t="shared" si="17"/>
        <v>-31896.233320791598</v>
      </c>
      <c r="AN68" s="205">
        <f t="shared" si="17"/>
        <v>-32975.453840264847</v>
      </c>
      <c r="AO68" s="205">
        <f t="shared" si="17"/>
        <v>-34100.001621555974</v>
      </c>
      <c r="AP68" s="205">
        <f>AP66+AP67</f>
        <v>-35271.780409661325</v>
      </c>
      <c r="AQ68" s="263">
        <v>25</v>
      </c>
      <c r="AR68" s="263">
        <v>30</v>
      </c>
      <c r="AS68" s="263">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3" t="s">
        <v>297</v>
      </c>
      <c r="B70" s="205">
        <f t="shared" ref="B70:AO70" si="19">B68+B69</f>
        <v>157639.95000000004</v>
      </c>
      <c r="C70" s="205">
        <f t="shared" si="19"/>
        <v>-12043.333579302354</v>
      </c>
      <c r="D70" s="205">
        <f t="shared" si="19"/>
        <v>-12288.732309633051</v>
      </c>
      <c r="E70" s="205">
        <f t="shared" si="19"/>
        <v>-12544.43778663764</v>
      </c>
      <c r="F70" s="205">
        <f t="shared" si="19"/>
        <v>-12810.882893676422</v>
      </c>
      <c r="G70" s="205">
        <f t="shared" si="19"/>
        <v>-13088.518695210831</v>
      </c>
      <c r="H70" s="205">
        <f t="shared" si="19"/>
        <v>-13377.815200409686</v>
      </c>
      <c r="I70" s="205">
        <f t="shared" si="19"/>
        <v>-13679.262158826892</v>
      </c>
      <c r="J70" s="205">
        <f t="shared" si="19"/>
        <v>-13993.369889497624</v>
      </c>
      <c r="K70" s="205">
        <f t="shared" si="19"/>
        <v>-14320.670144856525</v>
      </c>
      <c r="L70" s="205">
        <f t="shared" si="19"/>
        <v>-14661.717010940498</v>
      </c>
      <c r="M70" s="205">
        <f t="shared" si="19"/>
        <v>-15017.087845400001</v>
      </c>
      <c r="N70" s="205">
        <f t="shared" si="19"/>
        <v>-15387.384254906799</v>
      </c>
      <c r="O70" s="205">
        <f t="shared" si="19"/>
        <v>-15773.233113612885</v>
      </c>
      <c r="P70" s="205">
        <f t="shared" si="19"/>
        <v>-16175.287624384629</v>
      </c>
      <c r="Q70" s="205">
        <f t="shared" si="19"/>
        <v>-16594.22842460878</v>
      </c>
      <c r="R70" s="205">
        <f t="shared" si="19"/>
        <v>-17030.764738442351</v>
      </c>
      <c r="S70" s="205">
        <f t="shared" si="19"/>
        <v>-17485.635577456931</v>
      </c>
      <c r="T70" s="205">
        <f t="shared" si="19"/>
        <v>-17959.61099171012</v>
      </c>
      <c r="U70" s="205">
        <f t="shared" si="19"/>
        <v>-18453.493373361947</v>
      </c>
      <c r="V70" s="205">
        <f t="shared" si="19"/>
        <v>-18968.118815043152</v>
      </c>
      <c r="W70" s="205">
        <f t="shared" si="19"/>
        <v>-19504.358525274962</v>
      </c>
      <c r="X70" s="205">
        <f t="shared" si="19"/>
        <v>-20063.120303336509</v>
      </c>
      <c r="Y70" s="205">
        <f t="shared" si="19"/>
        <v>-20645.350076076647</v>
      </c>
      <c r="Z70" s="205">
        <f t="shared" si="19"/>
        <v>-21252.033499271867</v>
      </c>
      <c r="AA70" s="205">
        <f t="shared" si="19"/>
        <v>-21884.197626241286</v>
      </c>
      <c r="AB70" s="205">
        <f t="shared" si="19"/>
        <v>-22542.91264654342</v>
      </c>
      <c r="AC70" s="205">
        <f t="shared" si="19"/>
        <v>-23229.293697698246</v>
      </c>
      <c r="AD70" s="205">
        <f t="shared" si="19"/>
        <v>-23944.502753001572</v>
      </c>
      <c r="AE70" s="205">
        <f t="shared" si="19"/>
        <v>-24689.750588627641</v>
      </c>
      <c r="AF70" s="205">
        <f t="shared" si="19"/>
        <v>-25466.29883335</v>
      </c>
      <c r="AG70" s="205">
        <f t="shared" si="19"/>
        <v>-26275.4621043507</v>
      </c>
      <c r="AH70" s="205">
        <f t="shared" si="19"/>
        <v>-27118.61023273343</v>
      </c>
      <c r="AI70" s="205">
        <f t="shared" si="19"/>
        <v>-27997.170582508232</v>
      </c>
      <c r="AJ70" s="205">
        <f t="shared" si="19"/>
        <v>-28912.63046697358</v>
      </c>
      <c r="AK70" s="205">
        <f t="shared" si="19"/>
        <v>-29866.539666586472</v>
      </c>
      <c r="AL70" s="205">
        <f t="shared" si="19"/>
        <v>-30860.513052583105</v>
      </c>
      <c r="AM70" s="205">
        <f t="shared" si="19"/>
        <v>-31896.233320791598</v>
      </c>
      <c r="AN70" s="205">
        <f t="shared" si="19"/>
        <v>-32975.453840264847</v>
      </c>
      <c r="AO70" s="205">
        <f t="shared" si="19"/>
        <v>-34100.001621555974</v>
      </c>
      <c r="AP70" s="205">
        <f>AP68+AP69</f>
        <v>-35271.780409661325</v>
      </c>
    </row>
    <row r="71" spans="1:45" x14ac:dyDescent="0.2">
      <c r="A71" s="206" t="s">
        <v>292</v>
      </c>
      <c r="B71" s="202">
        <f t="shared" ref="B71:AP71" si="20">-B70*$B$36</f>
        <v>-31527.990000000009</v>
      </c>
      <c r="C71" s="202">
        <f t="shared" si="20"/>
        <v>2408.666715860471</v>
      </c>
      <c r="D71" s="202">
        <f t="shared" si="20"/>
        <v>2457.7464619266102</v>
      </c>
      <c r="E71" s="202">
        <f t="shared" si="20"/>
        <v>2508.8875573275282</v>
      </c>
      <c r="F71" s="202">
        <f t="shared" si="20"/>
        <v>2562.1765787352847</v>
      </c>
      <c r="G71" s="202">
        <f t="shared" si="20"/>
        <v>2617.7037390421665</v>
      </c>
      <c r="H71" s="202">
        <f t="shared" si="20"/>
        <v>2675.5630400819373</v>
      </c>
      <c r="I71" s="202">
        <f t="shared" si="20"/>
        <v>2735.8524317653787</v>
      </c>
      <c r="J71" s="202">
        <f t="shared" si="20"/>
        <v>2798.6739778995252</v>
      </c>
      <c r="K71" s="202">
        <f t="shared" si="20"/>
        <v>2864.1340289713053</v>
      </c>
      <c r="L71" s="202">
        <f t="shared" si="20"/>
        <v>2932.3434021880998</v>
      </c>
      <c r="M71" s="202">
        <f t="shared" si="20"/>
        <v>3003.4175690800002</v>
      </c>
      <c r="N71" s="202">
        <f t="shared" si="20"/>
        <v>3077.4768509813603</v>
      </c>
      <c r="O71" s="202">
        <f t="shared" si="20"/>
        <v>3154.6466227225774</v>
      </c>
      <c r="P71" s="202">
        <f t="shared" si="20"/>
        <v>3235.057524876926</v>
      </c>
      <c r="Q71" s="202">
        <f t="shared" si="20"/>
        <v>3318.8456849217564</v>
      </c>
      <c r="R71" s="202">
        <f t="shared" si="20"/>
        <v>3406.1529476884702</v>
      </c>
      <c r="S71" s="202">
        <f t="shared" si="20"/>
        <v>3497.1271154913866</v>
      </c>
      <c r="T71" s="202">
        <f t="shared" si="20"/>
        <v>3591.9221983420243</v>
      </c>
      <c r="U71" s="202">
        <f t="shared" si="20"/>
        <v>3690.6986746723896</v>
      </c>
      <c r="V71" s="202">
        <f t="shared" si="20"/>
        <v>3793.6237630086307</v>
      </c>
      <c r="W71" s="202">
        <f t="shared" si="20"/>
        <v>3900.8717050549926</v>
      </c>
      <c r="X71" s="202">
        <f t="shared" si="20"/>
        <v>4012.6240606673018</v>
      </c>
      <c r="Y71" s="202">
        <f t="shared" si="20"/>
        <v>4129.0700152153295</v>
      </c>
      <c r="Z71" s="202">
        <f t="shared" si="20"/>
        <v>4250.406699854374</v>
      </c>
      <c r="AA71" s="202">
        <f t="shared" si="20"/>
        <v>4376.8395252482578</v>
      </c>
      <c r="AB71" s="202">
        <f t="shared" si="20"/>
        <v>4508.5825293086846</v>
      </c>
      <c r="AC71" s="202">
        <f t="shared" si="20"/>
        <v>4645.8587395396489</v>
      </c>
      <c r="AD71" s="202">
        <f t="shared" si="20"/>
        <v>4788.900550600315</v>
      </c>
      <c r="AE71" s="202">
        <f t="shared" si="20"/>
        <v>4937.9501177255288</v>
      </c>
      <c r="AF71" s="202">
        <f t="shared" si="20"/>
        <v>5093.2597666700003</v>
      </c>
      <c r="AG71" s="202">
        <f t="shared" si="20"/>
        <v>5255.0924208701399</v>
      </c>
      <c r="AH71" s="202">
        <f t="shared" si="20"/>
        <v>5423.7220465466862</v>
      </c>
      <c r="AI71" s="202">
        <f t="shared" si="20"/>
        <v>5599.4341165016467</v>
      </c>
      <c r="AJ71" s="202">
        <f t="shared" si="20"/>
        <v>5782.5260933947166</v>
      </c>
      <c r="AK71" s="202">
        <f t="shared" si="20"/>
        <v>5973.3079333172946</v>
      </c>
      <c r="AL71" s="202">
        <f t="shared" si="20"/>
        <v>6172.1026105166211</v>
      </c>
      <c r="AM71" s="202">
        <f t="shared" si="20"/>
        <v>6379.2466641583196</v>
      </c>
      <c r="AN71" s="202">
        <f t="shared" si="20"/>
        <v>6595.0907680529699</v>
      </c>
      <c r="AO71" s="202">
        <f t="shared" si="20"/>
        <v>6820.0003243111951</v>
      </c>
      <c r="AP71" s="202">
        <f t="shared" si="20"/>
        <v>7054.3560819322656</v>
      </c>
    </row>
    <row r="72" spans="1:45" ht="15" thickBot="1" x14ac:dyDescent="0.25">
      <c r="A72" s="317" t="s">
        <v>296</v>
      </c>
      <c r="B72" s="207">
        <f t="shared" ref="B72:AO72" si="21">B70+B71</f>
        <v>126111.96000000004</v>
      </c>
      <c r="C72" s="207">
        <f t="shared" si="21"/>
        <v>-9634.6668634418838</v>
      </c>
      <c r="D72" s="207">
        <f t="shared" si="21"/>
        <v>-9830.9858477064408</v>
      </c>
      <c r="E72" s="207">
        <f t="shared" si="21"/>
        <v>-10035.550229310113</v>
      </c>
      <c r="F72" s="207">
        <f t="shared" si="21"/>
        <v>-10248.706314941137</v>
      </c>
      <c r="G72" s="207">
        <f t="shared" si="21"/>
        <v>-10470.814956168664</v>
      </c>
      <c r="H72" s="207">
        <f t="shared" si="21"/>
        <v>-10702.252160327749</v>
      </c>
      <c r="I72" s="207">
        <f t="shared" si="21"/>
        <v>-10943.409727061513</v>
      </c>
      <c r="J72" s="207">
        <f t="shared" si="21"/>
        <v>-11194.695911598099</v>
      </c>
      <c r="K72" s="207">
        <f t="shared" si="21"/>
        <v>-11456.536115885221</v>
      </c>
      <c r="L72" s="207">
        <f t="shared" si="21"/>
        <v>-11729.373608752398</v>
      </c>
      <c r="M72" s="207">
        <f t="shared" si="21"/>
        <v>-12013.670276320001</v>
      </c>
      <c r="N72" s="207">
        <f t="shared" si="21"/>
        <v>-12309.907403925439</v>
      </c>
      <c r="O72" s="207">
        <f t="shared" si="21"/>
        <v>-12618.586490890308</v>
      </c>
      <c r="P72" s="207">
        <f t="shared" si="21"/>
        <v>-12940.230099507704</v>
      </c>
      <c r="Q72" s="207">
        <f t="shared" si="21"/>
        <v>-13275.382739687024</v>
      </c>
      <c r="R72" s="207">
        <f t="shared" si="21"/>
        <v>-13624.611790753881</v>
      </c>
      <c r="S72" s="207">
        <f t="shared" si="21"/>
        <v>-13988.508461965544</v>
      </c>
      <c r="T72" s="207">
        <f t="shared" si="21"/>
        <v>-14367.688793368096</v>
      </c>
      <c r="U72" s="207">
        <f t="shared" si="21"/>
        <v>-14762.794698689559</v>
      </c>
      <c r="V72" s="207">
        <f t="shared" si="21"/>
        <v>-15174.495052034521</v>
      </c>
      <c r="W72" s="207">
        <f t="shared" si="21"/>
        <v>-15603.486820219969</v>
      </c>
      <c r="X72" s="207">
        <f t="shared" si="21"/>
        <v>-16050.496242669207</v>
      </c>
      <c r="Y72" s="207">
        <f t="shared" si="21"/>
        <v>-16516.280060861318</v>
      </c>
      <c r="Z72" s="207">
        <f t="shared" si="21"/>
        <v>-17001.626799417492</v>
      </c>
      <c r="AA72" s="207">
        <f t="shared" si="21"/>
        <v>-17507.358100993028</v>
      </c>
      <c r="AB72" s="207">
        <f t="shared" si="21"/>
        <v>-18034.330117234735</v>
      </c>
      <c r="AC72" s="207">
        <f t="shared" si="21"/>
        <v>-18583.434958158596</v>
      </c>
      <c r="AD72" s="207">
        <f t="shared" si="21"/>
        <v>-19155.602202401256</v>
      </c>
      <c r="AE72" s="207">
        <f t="shared" si="21"/>
        <v>-19751.800470902112</v>
      </c>
      <c r="AF72" s="207">
        <f t="shared" si="21"/>
        <v>-20373.039066680001</v>
      </c>
      <c r="AG72" s="207">
        <f t="shared" si="21"/>
        <v>-21020.36968348056</v>
      </c>
      <c r="AH72" s="207">
        <f t="shared" si="21"/>
        <v>-21694.888186186745</v>
      </c>
      <c r="AI72" s="207">
        <f t="shared" si="21"/>
        <v>-22397.736466006587</v>
      </c>
      <c r="AJ72" s="207">
        <f t="shared" si="21"/>
        <v>-23130.104373578863</v>
      </c>
      <c r="AK72" s="207">
        <f t="shared" si="21"/>
        <v>-23893.231733269178</v>
      </c>
      <c r="AL72" s="207">
        <f t="shared" si="21"/>
        <v>-24688.410442066484</v>
      </c>
      <c r="AM72" s="207">
        <f t="shared" si="21"/>
        <v>-25516.986656633278</v>
      </c>
      <c r="AN72" s="207">
        <f t="shared" si="21"/>
        <v>-26380.363072211876</v>
      </c>
      <c r="AO72" s="207">
        <f t="shared" si="21"/>
        <v>-27280.00129724478</v>
      </c>
      <c r="AP72" s="207">
        <f>AP70+AP71</f>
        <v>-28217.424327729059</v>
      </c>
    </row>
    <row r="73" spans="1:45" s="319" customFormat="1" ht="16.5" thickBot="1" x14ac:dyDescent="0.25">
      <c r="A73" s="309"/>
      <c r="B73" s="318">
        <f>G141</f>
        <v>3.5</v>
      </c>
      <c r="C73" s="318">
        <f t="shared" ref="C73:AP73" si="22">H141</f>
        <v>4.5</v>
      </c>
      <c r="D73" s="318">
        <f t="shared" si="22"/>
        <v>5.5</v>
      </c>
      <c r="E73" s="318">
        <f t="shared" si="22"/>
        <v>6.5</v>
      </c>
      <c r="F73" s="318">
        <f t="shared" si="22"/>
        <v>7.5</v>
      </c>
      <c r="G73" s="318">
        <f t="shared" si="22"/>
        <v>8.5</v>
      </c>
      <c r="H73" s="318">
        <f t="shared" si="22"/>
        <v>9.5</v>
      </c>
      <c r="I73" s="318">
        <f t="shared" si="22"/>
        <v>10.5</v>
      </c>
      <c r="J73" s="318">
        <f t="shared" si="22"/>
        <v>11.5</v>
      </c>
      <c r="K73" s="318">
        <f t="shared" si="22"/>
        <v>12.5</v>
      </c>
      <c r="L73" s="318">
        <f t="shared" si="22"/>
        <v>13.5</v>
      </c>
      <c r="M73" s="318">
        <f t="shared" si="22"/>
        <v>14.5</v>
      </c>
      <c r="N73" s="318">
        <f t="shared" si="22"/>
        <v>15.5</v>
      </c>
      <c r="O73" s="318">
        <f t="shared" si="22"/>
        <v>16.5</v>
      </c>
      <c r="P73" s="318">
        <f t="shared" si="22"/>
        <v>17.5</v>
      </c>
      <c r="Q73" s="318">
        <f t="shared" si="22"/>
        <v>18.5</v>
      </c>
      <c r="R73" s="318">
        <f t="shared" si="22"/>
        <v>19.5</v>
      </c>
      <c r="S73" s="318">
        <f t="shared" si="22"/>
        <v>20.5</v>
      </c>
      <c r="T73" s="318">
        <f t="shared" si="22"/>
        <v>21.5</v>
      </c>
      <c r="U73" s="318">
        <f t="shared" si="22"/>
        <v>22.5</v>
      </c>
      <c r="V73" s="318">
        <f t="shared" si="22"/>
        <v>23.5</v>
      </c>
      <c r="W73" s="318">
        <f t="shared" si="22"/>
        <v>24.5</v>
      </c>
      <c r="X73" s="318">
        <f t="shared" si="22"/>
        <v>25.5</v>
      </c>
      <c r="Y73" s="318">
        <f t="shared" si="22"/>
        <v>26.5</v>
      </c>
      <c r="Z73" s="318">
        <f t="shared" si="22"/>
        <v>27.5</v>
      </c>
      <c r="AA73" s="318">
        <f t="shared" si="22"/>
        <v>28.5</v>
      </c>
      <c r="AB73" s="318">
        <f t="shared" si="22"/>
        <v>29.5</v>
      </c>
      <c r="AC73" s="318">
        <f t="shared" si="22"/>
        <v>30.5</v>
      </c>
      <c r="AD73" s="318">
        <f t="shared" si="22"/>
        <v>31.5</v>
      </c>
      <c r="AE73" s="318">
        <f t="shared" si="22"/>
        <v>32.5</v>
      </c>
      <c r="AF73" s="318">
        <f t="shared" si="22"/>
        <v>33.5</v>
      </c>
      <c r="AG73" s="318">
        <f t="shared" si="22"/>
        <v>34.5</v>
      </c>
      <c r="AH73" s="318">
        <f t="shared" si="22"/>
        <v>35.5</v>
      </c>
      <c r="AI73" s="318">
        <f t="shared" si="22"/>
        <v>36.5</v>
      </c>
      <c r="AJ73" s="318">
        <f t="shared" si="22"/>
        <v>37.5</v>
      </c>
      <c r="AK73" s="318">
        <f t="shared" si="22"/>
        <v>38.5</v>
      </c>
      <c r="AL73" s="318">
        <f t="shared" si="22"/>
        <v>39.5</v>
      </c>
      <c r="AM73" s="318">
        <f t="shared" si="22"/>
        <v>40.5</v>
      </c>
      <c r="AN73" s="318">
        <f t="shared" si="22"/>
        <v>41.5</v>
      </c>
      <c r="AO73" s="318">
        <f t="shared" si="22"/>
        <v>42.5</v>
      </c>
      <c r="AP73" s="318">
        <f t="shared" si="22"/>
        <v>43.5</v>
      </c>
      <c r="AQ73" s="263"/>
      <c r="AR73" s="263"/>
      <c r="AS73" s="263"/>
    </row>
    <row r="74" spans="1:45" x14ac:dyDescent="0.2">
      <c r="A74" s="308"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2" t="s">
        <v>547</v>
      </c>
      <c r="B75" s="205">
        <f t="shared" ref="B75:AO75" si="24">B68</f>
        <v>157639.95000000004</v>
      </c>
      <c r="C75" s="205">
        <f t="shared" si="24"/>
        <v>-12043.333579302354</v>
      </c>
      <c r="D75" s="205">
        <f>D68</f>
        <v>-12288.732309633051</v>
      </c>
      <c r="E75" s="205">
        <f t="shared" si="24"/>
        <v>-12544.43778663764</v>
      </c>
      <c r="F75" s="205">
        <f t="shared" si="24"/>
        <v>-12810.882893676422</v>
      </c>
      <c r="G75" s="205">
        <f t="shared" si="24"/>
        <v>-13088.518695210831</v>
      </c>
      <c r="H75" s="205">
        <f t="shared" si="24"/>
        <v>-13377.815200409686</v>
      </c>
      <c r="I75" s="205">
        <f t="shared" si="24"/>
        <v>-13679.262158826892</v>
      </c>
      <c r="J75" s="205">
        <f t="shared" si="24"/>
        <v>-13993.369889497624</v>
      </c>
      <c r="K75" s="205">
        <f t="shared" si="24"/>
        <v>-14320.670144856525</v>
      </c>
      <c r="L75" s="205">
        <f t="shared" si="24"/>
        <v>-14661.717010940498</v>
      </c>
      <c r="M75" s="205">
        <f t="shared" si="24"/>
        <v>-15017.087845400001</v>
      </c>
      <c r="N75" s="205">
        <f t="shared" si="24"/>
        <v>-15387.384254906799</v>
      </c>
      <c r="O75" s="205">
        <f t="shared" si="24"/>
        <v>-15773.233113612885</v>
      </c>
      <c r="P75" s="205">
        <f t="shared" si="24"/>
        <v>-16175.287624384629</v>
      </c>
      <c r="Q75" s="205">
        <f t="shared" si="24"/>
        <v>-16594.22842460878</v>
      </c>
      <c r="R75" s="205">
        <f t="shared" si="24"/>
        <v>-17030.764738442351</v>
      </c>
      <c r="S75" s="205">
        <f t="shared" si="24"/>
        <v>-17485.635577456931</v>
      </c>
      <c r="T75" s="205">
        <f t="shared" si="24"/>
        <v>-17959.61099171012</v>
      </c>
      <c r="U75" s="205">
        <f t="shared" si="24"/>
        <v>-18453.493373361947</v>
      </c>
      <c r="V75" s="205">
        <f t="shared" si="24"/>
        <v>-18968.118815043152</v>
      </c>
      <c r="W75" s="205">
        <f t="shared" si="24"/>
        <v>-19504.358525274962</v>
      </c>
      <c r="X75" s="205">
        <f t="shared" si="24"/>
        <v>-20063.120303336509</v>
      </c>
      <c r="Y75" s="205">
        <f t="shared" si="24"/>
        <v>-20645.350076076647</v>
      </c>
      <c r="Z75" s="205">
        <f t="shared" si="24"/>
        <v>-21252.033499271867</v>
      </c>
      <c r="AA75" s="205">
        <f t="shared" si="24"/>
        <v>-21884.197626241286</v>
      </c>
      <c r="AB75" s="205">
        <f t="shared" si="24"/>
        <v>-22542.91264654342</v>
      </c>
      <c r="AC75" s="205">
        <f t="shared" si="24"/>
        <v>-23229.293697698246</v>
      </c>
      <c r="AD75" s="205">
        <f t="shared" si="24"/>
        <v>-23944.502753001572</v>
      </c>
      <c r="AE75" s="205">
        <f t="shared" si="24"/>
        <v>-24689.750588627641</v>
      </c>
      <c r="AF75" s="205">
        <f t="shared" si="24"/>
        <v>-25466.29883335</v>
      </c>
      <c r="AG75" s="205">
        <f t="shared" si="24"/>
        <v>-26275.4621043507</v>
      </c>
      <c r="AH75" s="205">
        <f t="shared" si="24"/>
        <v>-27118.61023273343</v>
      </c>
      <c r="AI75" s="205">
        <f t="shared" si="24"/>
        <v>-27997.170582508232</v>
      </c>
      <c r="AJ75" s="205">
        <f t="shared" si="24"/>
        <v>-28912.63046697358</v>
      </c>
      <c r="AK75" s="205">
        <f t="shared" si="24"/>
        <v>-29866.539666586472</v>
      </c>
      <c r="AL75" s="205">
        <f t="shared" si="24"/>
        <v>-30860.513052583105</v>
      </c>
      <c r="AM75" s="205">
        <f t="shared" si="24"/>
        <v>-31896.233320791598</v>
      </c>
      <c r="AN75" s="205">
        <f t="shared" si="24"/>
        <v>-32975.453840264847</v>
      </c>
      <c r="AO75" s="205">
        <f t="shared" si="24"/>
        <v>-34100.001621555974</v>
      </c>
      <c r="AP75" s="205">
        <f>AP68</f>
        <v>-35271.780409661325</v>
      </c>
    </row>
    <row r="76" spans="1:45" x14ac:dyDescent="0.2">
      <c r="A76" s="206" t="s">
        <v>294</v>
      </c>
      <c r="B76" s="202">
        <f t="shared" ref="B76:AO76" si="25">-B67</f>
        <v>0</v>
      </c>
      <c r="C76" s="202">
        <f>-C67</f>
        <v>6200.5066666666671</v>
      </c>
      <c r="D76" s="202">
        <f t="shared" si="25"/>
        <v>6200.5066666666671</v>
      </c>
      <c r="E76" s="202">
        <f t="shared" si="25"/>
        <v>6200.5066666666671</v>
      </c>
      <c r="F76" s="202">
        <f>-C67</f>
        <v>6200.5066666666671</v>
      </c>
      <c r="G76" s="202">
        <f t="shared" si="25"/>
        <v>6200.5066666666671</v>
      </c>
      <c r="H76" s="202">
        <f t="shared" si="25"/>
        <v>6200.5066666666671</v>
      </c>
      <c r="I76" s="202">
        <f t="shared" si="25"/>
        <v>6200.5066666666671</v>
      </c>
      <c r="J76" s="202">
        <f t="shared" si="25"/>
        <v>6200.5066666666671</v>
      </c>
      <c r="K76" s="202">
        <f t="shared" si="25"/>
        <v>6200.5066666666671</v>
      </c>
      <c r="L76" s="202">
        <f>-L67</f>
        <v>6200.5066666666671</v>
      </c>
      <c r="M76" s="202">
        <f>-M67</f>
        <v>6200.5066666666671</v>
      </c>
      <c r="N76" s="202">
        <f t="shared" si="25"/>
        <v>6200.5066666666671</v>
      </c>
      <c r="O76" s="202">
        <f t="shared" si="25"/>
        <v>6200.5066666666671</v>
      </c>
      <c r="P76" s="202">
        <f t="shared" si="25"/>
        <v>6200.5066666666671</v>
      </c>
      <c r="Q76" s="202">
        <f t="shared" si="25"/>
        <v>6200.5066666666671</v>
      </c>
      <c r="R76" s="202">
        <f t="shared" si="25"/>
        <v>6200.5066666666671</v>
      </c>
      <c r="S76" s="202">
        <f t="shared" si="25"/>
        <v>6200.5066666666671</v>
      </c>
      <c r="T76" s="202">
        <f t="shared" si="25"/>
        <v>6200.5066666666671</v>
      </c>
      <c r="U76" s="202">
        <f t="shared" si="25"/>
        <v>6200.5066666666671</v>
      </c>
      <c r="V76" s="202">
        <f t="shared" si="25"/>
        <v>6200.5066666666671</v>
      </c>
      <c r="W76" s="202">
        <f t="shared" si="25"/>
        <v>6200.5066666666671</v>
      </c>
      <c r="X76" s="202">
        <f t="shared" si="25"/>
        <v>6200.5066666666671</v>
      </c>
      <c r="Y76" s="202">
        <f t="shared" si="25"/>
        <v>6200.5066666666671</v>
      </c>
      <c r="Z76" s="202">
        <f t="shared" si="25"/>
        <v>6200.5066666666671</v>
      </c>
      <c r="AA76" s="202">
        <f t="shared" si="25"/>
        <v>6200.5066666666671</v>
      </c>
      <c r="AB76" s="202">
        <f t="shared" si="25"/>
        <v>6200.5066666666671</v>
      </c>
      <c r="AC76" s="202">
        <f t="shared" si="25"/>
        <v>6200.5066666666671</v>
      </c>
      <c r="AD76" s="202">
        <f t="shared" si="25"/>
        <v>6200.5066666666671</v>
      </c>
      <c r="AE76" s="202">
        <f t="shared" si="25"/>
        <v>6200.5066666666671</v>
      </c>
      <c r="AF76" s="202">
        <f t="shared" si="25"/>
        <v>6200.5066666666671</v>
      </c>
      <c r="AG76" s="202">
        <f t="shared" si="25"/>
        <v>6200.5066666666671</v>
      </c>
      <c r="AH76" s="202">
        <f t="shared" si="25"/>
        <v>6200.5066666666671</v>
      </c>
      <c r="AI76" s="202">
        <f t="shared" si="25"/>
        <v>6200.5066666666671</v>
      </c>
      <c r="AJ76" s="202">
        <f t="shared" si="25"/>
        <v>6200.5066666666671</v>
      </c>
      <c r="AK76" s="202">
        <f t="shared" si="25"/>
        <v>6200.5066666666671</v>
      </c>
      <c r="AL76" s="202">
        <f t="shared" si="25"/>
        <v>6200.5066666666671</v>
      </c>
      <c r="AM76" s="202">
        <f t="shared" si="25"/>
        <v>6200.5066666666671</v>
      </c>
      <c r="AN76" s="202">
        <f t="shared" si="25"/>
        <v>6200.5066666666671</v>
      </c>
      <c r="AO76" s="202">
        <f t="shared" si="25"/>
        <v>6200.5066666666671</v>
      </c>
      <c r="AP76" s="202">
        <f>-AP67</f>
        <v>6200.5066666666671</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-31527.990000000009</v>
      </c>
      <c r="C78" s="202">
        <f>IF(SUM($B$71:C71)+SUM($A$78:B78)&gt;0,0,SUM($B$71:C71)-SUM($A$78:B78))</f>
        <v>2408.6667158604723</v>
      </c>
      <c r="D78" s="202">
        <f>IF(SUM($B$71:D71)+SUM($A$78:C78)&gt;0,0,SUM($B$71:D71)-SUM($A$78:C78))</f>
        <v>2457.7464619266102</v>
      </c>
      <c r="E78" s="202">
        <f>IF(SUM($B$71:E71)+SUM($A$78:D78)&gt;0,0,SUM($B$71:E71)-SUM($A$78:D78))</f>
        <v>2508.8875573275291</v>
      </c>
      <c r="F78" s="202">
        <f>IF(SUM($B$71:F71)+SUM($A$78:E78)&gt;0,0,SUM($B$71:F71)-SUM($A$78:E78))</f>
        <v>2562.1765787352851</v>
      </c>
      <c r="G78" s="202">
        <f>IF(SUM($B$71:G71)+SUM($A$78:F78)&gt;0,0,SUM($B$71:G71)-SUM($A$78:F78))</f>
        <v>2617.7037390421683</v>
      </c>
      <c r="H78" s="202">
        <f>IF(SUM($B$71:H71)+SUM($A$78:G78)&gt;0,0,SUM($B$71:H71)-SUM($A$78:G78))</f>
        <v>2675.5630400819373</v>
      </c>
      <c r="I78" s="202">
        <f>IF(SUM($B$71:I71)+SUM($A$78:H78)&gt;0,0,SUM($B$71:I71)-SUM($A$78:H78))</f>
        <v>2735.8524317653792</v>
      </c>
      <c r="J78" s="202">
        <f>IF(SUM($B$71:J71)+SUM($A$78:I78)&gt;0,0,SUM($B$71:J71)-SUM($A$78:I78))</f>
        <v>2798.6739778995252</v>
      </c>
      <c r="K78" s="202">
        <f>IF(SUM($B$71:K71)+SUM($A$78:J78)&gt;0,0,SUM($B$71:K71)-SUM($A$78:J78))</f>
        <v>2864.1340289713053</v>
      </c>
      <c r="L78" s="202">
        <f>IF(SUM($B$71:L71)+SUM($A$78:K78)&gt;0,0,SUM($B$71:L71)-SUM($A$78:K78))</f>
        <v>2932.3434021880994</v>
      </c>
      <c r="M78" s="202">
        <f>IF(SUM($B$71:M71)+SUM($A$78:L78)&gt;0,0,SUM($B$71:M71)-SUM($A$78:L78))</f>
        <v>3003.4175690800002</v>
      </c>
      <c r="N78" s="202">
        <f>IF(SUM($B$71:N71)+SUM($A$78:M78)&gt;0,0,SUM($B$71:N71)-SUM($A$78:M78))</f>
        <v>3077.4768509813603</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-1051.7088442744214</v>
      </c>
      <c r="D79" s="202">
        <f>IF(((SUM($B$59:D59)+SUM($B$61:D64))+SUM($B$81:D81))&lt;0,((SUM($B$59:D59)+SUM($B$61:D64))+SUM($B$81:D81))*0.18-SUM($A$79:C79),IF(SUM($B$79:C79)&lt;0,0-SUM($B$79:C79),0))</f>
        <v>-1095.8806157339518</v>
      </c>
      <c r="E79" s="202">
        <f>IF(((SUM($B$59:E59)+SUM($B$61:E64))+SUM($B$81:E81))&lt;0,((SUM($B$59:E59)+SUM($B$61:E64))+SUM($B$81:E81))*0.18-SUM($A$79:D79),IF(SUM($B$79:D79)&lt;0,0-SUM($B$79:D79),0))</f>
        <v>-1141.9076015947758</v>
      </c>
      <c r="F79" s="202">
        <f>IF(((SUM($B$59:F59)+SUM($B$61:F64))+SUM($B$81:F81))&lt;0,((SUM($B$59:F59)+SUM($B$61:F64))+SUM($B$81:F81))*0.18-SUM($A$79:E79),IF(SUM($B$79:E79)&lt;0,0-SUM($B$79:E79),0))</f>
        <v>-1189.8677208617546</v>
      </c>
      <c r="G79" s="202">
        <f>IF(((SUM($B$59:G59)+SUM($B$61:G64))+SUM($B$81:G81))&lt;0,((SUM($B$59:G59)+SUM($B$61:G64))+SUM($B$81:G81))*0.18-SUM($A$79:F79),IF(SUM($B$79:F79)&lt;0,0-SUM($B$79:F79),0))</f>
        <v>-1239.8421651379476</v>
      </c>
      <c r="H79" s="202">
        <f>IF(((SUM($B$59:H59)+SUM($B$61:H64))+SUM($B$81:H81))&lt;0,((SUM($B$59:H59)+SUM($B$61:H64))+SUM($B$81:H81))*0.18-SUM($A$79:G79),IF(SUM($B$79:G79)&lt;0,0-SUM($B$79:G79),0))</f>
        <v>-1291.9155360737441</v>
      </c>
      <c r="I79" s="202">
        <f>IF(((SUM($B$59:I59)+SUM($B$61:I64))+SUM($B$81:I81))&lt;0,((SUM($B$59:I59)+SUM($B$61:I64))+SUM($B$81:I81))*0.18-SUM($A$79:H79),IF(SUM($B$79:H79)&lt;0,0-SUM($B$79:H79),0))</f>
        <v>-1346.1759885888414</v>
      </c>
      <c r="J79" s="202">
        <f>IF(((SUM($B$59:J59)+SUM($B$61:J64))+SUM($B$81:J81))&lt;0,((SUM($B$59:J59)+SUM($B$61:J64))+SUM($B$81:J81))*0.18-SUM($A$79:I79),IF(SUM($B$79:I79)&lt;0,0-SUM($B$79:I79),0))</f>
        <v>-1402.7153801095719</v>
      </c>
      <c r="K79" s="202">
        <f>IF(((SUM($B$59:K59)+SUM($B$61:K64))+SUM($B$81:K81))&lt;0,((SUM($B$59:K59)+SUM($B$61:K64))+SUM($B$81:K81))*0.18-SUM($A$79:J79),IF(SUM($B$79:J79)&lt;0,0-SUM($B$79:J79),0))</f>
        <v>-1461.6294260741743</v>
      </c>
      <c r="L79" s="202">
        <f>IF(((SUM($B$59:L59)+SUM($B$61:L64))+SUM($B$81:L81))&lt;0,((SUM($B$59:L59)+SUM($B$61:L64))+SUM($B$81:L81))*0.18-SUM($A$79:K79),IF(SUM($B$79:K79)&lt;0,0-SUM($B$79:K79),0))</f>
        <v>-1523.0178619692906</v>
      </c>
      <c r="M79" s="202">
        <f>IF(((SUM($B$59:M59)+SUM($B$61:M64))+SUM($B$81:M81))&lt;0,((SUM($B$59:M59)+SUM($B$61:M64))+SUM($B$81:M81))*0.18-SUM($A$79:L79),IF(SUM($B$79:L79)&lt;0,0-SUM($B$79:L79),0))</f>
        <v>-1586.9846121720002</v>
      </c>
      <c r="N79" s="202">
        <f>IF(((SUM($B$59:N59)+SUM($B$61:N64))+SUM($B$81:N81))&lt;0,((SUM($B$59:N59)+SUM($B$61:N64))+SUM($B$81:N81))*0.18-SUM($A$79:M79),IF(SUM($B$79:M79)&lt;0,0-SUM($B$79:M79),0))</f>
        <v>-1653.6379658832248</v>
      </c>
      <c r="O79" s="202">
        <f>IF(((SUM($B$59:O59)+SUM($B$61:O64))+SUM($B$81:O81))&lt;0,((SUM($B$59:O59)+SUM($B$61:O64))+SUM($B$81:O81))*0.18-SUM($A$79:N79),IF(SUM($B$79:N79)&lt;0,0-SUM($B$79:N79),0))</f>
        <v>-1723.0907604503209</v>
      </c>
      <c r="P79" s="202">
        <f>IF(((SUM($B$59:P59)+SUM($B$61:P64))+SUM($B$81:P81))&lt;0,((SUM($B$59:P59)+SUM($B$61:P64))+SUM($B$81:P81))*0.18-SUM($A$79:O79),IF(SUM($B$79:O79)&lt;0,0-SUM($B$79:O79),0))</f>
        <v>-1795.4605723892309</v>
      </c>
      <c r="Q79" s="202">
        <f>IF(((SUM($B$59:Q59)+SUM($B$61:Q64))+SUM($B$81:Q81))&lt;0,((SUM($B$59:Q59)+SUM($B$61:Q64))+SUM($B$81:Q81))*0.18-SUM($A$79:P79),IF(SUM($B$79:P79)&lt;0,0-SUM($B$79:P79),0))</f>
        <v>-1870.8699164295795</v>
      </c>
      <c r="R79" s="202">
        <f>IF(((SUM($B$59:R59)+SUM($B$61:R64))+SUM($B$81:R81))&lt;0,((SUM($B$59:R59)+SUM($B$61:R64))+SUM($B$81:R81))*0.18-SUM($A$79:Q79),IF(SUM($B$79:Q79)&lt;0,0-SUM($B$79:Q79),0))</f>
        <v>-1949.446452919623</v>
      </c>
      <c r="S79" s="202">
        <f>IF(((SUM($B$59:S59)+SUM($B$61:S64))+SUM($B$81:S81))&lt;0,((SUM($B$59:S59)+SUM($B$61:S64))+SUM($B$81:S81))*0.18-SUM($A$79:R79),IF(SUM($B$79:R79)&lt;0,0-SUM($B$79:R79),0))</f>
        <v>-2031.3232039422473</v>
      </c>
      <c r="T79" s="202">
        <f>IF(((SUM($B$59:T59)+SUM($B$61:T64))+SUM($B$81:T81))&lt;0,((SUM($B$59:T59)+SUM($B$61:T64))+SUM($B$81:T81))*0.18-SUM($A$79:S79),IF(SUM($B$79:S79)&lt;0,0-SUM($B$79:S79),0))</f>
        <v>-2116.6387785078186</v>
      </c>
      <c r="U79" s="202">
        <f>IF(((SUM($B$59:U59)+SUM($B$61:U64))+SUM($B$81:U81))&lt;0,((SUM($B$59:U59)+SUM($B$61:U64))+SUM($B$81:U81))*0.18-SUM($A$79:T79),IF(SUM($B$79:T79)&lt;0,0-SUM($B$79:T79),0))</f>
        <v>-2205.5376072051513</v>
      </c>
      <c r="V79" s="202">
        <f>IF(((SUM($B$59:V59)+SUM($B$61:V64))+SUM($B$81:V81))&lt;0,((SUM($B$59:V59)+SUM($B$61:V64))+SUM($B$81:V81))*0.18-SUM($A$79:U79),IF(SUM($B$79:U79)&lt;0,0-SUM($B$79:U79),0))</f>
        <v>-2298.1701867077645</v>
      </c>
      <c r="W79" s="202">
        <f>IF(((SUM($B$59:W59)+SUM($B$61:W64))+SUM($B$81:W81))&lt;0,((SUM($B$59:W59)+SUM($B$61:W64))+SUM($B$81:W81))*0.18-SUM($A$79:V79),IF(SUM($B$79:V79)&lt;0,0-SUM($B$79:V79),0))</f>
        <v>-2394.6933345494981</v>
      </c>
      <c r="X79" s="202">
        <f>IF(((SUM($B$59:X59)+SUM($B$61:X64))+SUM($B$81:X81))&lt;0,((SUM($B$59:X59)+SUM($B$61:X64))+SUM($B$81:X81))*0.18-SUM($A$79:W79),IF(SUM($B$79:W79)&lt;0,0-SUM($B$79:W79),0))</f>
        <v>-2495.2704546005698</v>
      </c>
      <c r="Y79" s="202">
        <f>IF(((SUM($B$59:Y59)+SUM($B$61:Y64))+SUM($B$81:Y81))&lt;0,((SUM($B$59:Y59)+SUM($B$61:Y64))+SUM($B$81:Y81))*0.18-SUM($A$79:X79),IF(SUM($B$79:X79)&lt;0,0-SUM($B$79:X79),0))</f>
        <v>-2600.0718136938012</v>
      </c>
      <c r="Z79" s="202">
        <f>IF(((SUM($B$59:Z59)+SUM($B$61:Z64))+SUM($B$81:Z81))&lt;0,((SUM($B$59:Z59)+SUM($B$61:Z64))+SUM($B$81:Z81))*0.18-SUM($A$79:Y79),IF(SUM($B$79:Y79)&lt;0,0-SUM($B$79:Y79),0))</f>
        <v>-2709.274829868933</v>
      </c>
      <c r="AA79" s="202">
        <f>IF(((SUM($B$59:AA59)+SUM($B$61:AA64))+SUM($B$81:AA81))&lt;0,((SUM($B$59:AA59)+SUM($B$61:AA64))+SUM($B$81:AA81))*0.18-SUM($A$79:Z79),IF(SUM($B$79:Z79)&lt;0,0-SUM($B$79:Z79),0))</f>
        <v>-2823.0643727234274</v>
      </c>
      <c r="AB79" s="202">
        <f>IF(((SUM($B$59:AB59)+SUM($B$61:AB64))+SUM($B$81:AB81))&lt;0,((SUM($B$59:AB59)+SUM($B$61:AB64))+SUM($B$81:AB81))*0.18-SUM($A$79:AA79),IF(SUM($B$79:AA79)&lt;0,0-SUM($B$79:AA79),0))</f>
        <v>-2941.6330763778169</v>
      </c>
      <c r="AC79" s="202">
        <f>IF(((SUM($B$59:AC59)+SUM($B$61:AC64))+SUM($B$81:AC81))&lt;0,((SUM($B$59:AC59)+SUM($B$61:AC64))+SUM($B$81:AC81))*0.18-SUM($A$79:AB79),IF(SUM($B$79:AB79)&lt;0,0-SUM($B$79:AB79),0))</f>
        <v>-3065.1816655856819</v>
      </c>
      <c r="AD79" s="202">
        <f>IF(((SUM($B$59:AD59)+SUM($B$61:AD64))+SUM($B$81:AD81))&lt;0,((SUM($B$59:AD59)+SUM($B$61:AD64))+SUM($B$81:AD81))*0.18-SUM($A$79:AC79),IF(SUM($B$79:AC79)&lt;0,0-SUM($B$79:AC79),0))</f>
        <v>-3193.9192955402905</v>
      </c>
      <c r="AE79" s="202">
        <f>IF(((SUM($B$59:AE59)+SUM($B$61:AE64))+SUM($B$81:AE81))&lt;0,((SUM($B$59:AE59)+SUM($B$61:AE64))+SUM($B$81:AE81))*0.18-SUM($A$79:AD79),IF(SUM($B$79:AD79)&lt;0,0-SUM($B$79:AD79),0))</f>
        <v>-3328.0639059529785</v>
      </c>
      <c r="AF79" s="202">
        <f>IF(((SUM($B$59:AF59)+SUM($B$61:AF64))+SUM($B$81:AF81))&lt;0,((SUM($B$59:AF59)+SUM($B$61:AF64))+SUM($B$81:AF81))*0.18-SUM($A$79:AE79),IF(SUM($B$79:AE79)&lt;0,0-SUM($B$79:AE79),0))</f>
        <v>-3467.8425900029979</v>
      </c>
      <c r="AG79" s="202">
        <f>IF(((SUM($B$59:AG59)+SUM($B$61:AG64))+SUM($B$81:AG81))&lt;0,((SUM($B$59:AG59)+SUM($B$61:AG64))+SUM($B$81:AG81))*0.18-SUM($A$79:AF79),IF(SUM($B$79:AF79)&lt;0,0-SUM($B$79:AF79),0))</f>
        <v>-3613.4919787831313</v>
      </c>
      <c r="AH79" s="202">
        <f>IF(((SUM($B$59:AH59)+SUM($B$61:AH64))+SUM($B$81:AH81))&lt;0,((SUM($B$59:AH59)+SUM($B$61:AH64))+SUM($B$81:AH81))*0.18-SUM($A$79:AG79),IF(SUM($B$79:AG79)&lt;0,0-SUM($B$79:AG79),0))</f>
        <v>-3765.2586418920109</v>
      </c>
      <c r="AI79" s="202">
        <f>IF(((SUM($B$59:AI59)+SUM($B$61:AI64))+SUM($B$81:AI81))&lt;0,((SUM($B$59:AI59)+SUM($B$61:AI64))+SUM($B$81:AI81))*0.18-SUM($A$79:AH79),IF(SUM($B$79:AH79)&lt;0,0-SUM($B$79:AH79),0))</f>
        <v>-3923.3995048514771</v>
      </c>
      <c r="AJ79" s="202">
        <f>IF(((SUM($B$59:AJ59)+SUM($B$61:AJ64))+SUM($B$81:AJ81))&lt;0,((SUM($B$59:AJ59)+SUM($B$61:AJ64))+SUM($B$81:AJ81))*0.18-SUM($A$79:AI79),IF(SUM($B$79:AI79)&lt;0,0-SUM($B$79:AI79),0))</f>
        <v>-4088.1822840552486</v>
      </c>
      <c r="AK79" s="202">
        <f>IF(((SUM($B$59:AK59)+SUM($B$61:AK64))+SUM($B$81:AK81))&lt;0,((SUM($B$59:AK59)+SUM($B$61:AK64))+SUM($B$81:AK81))*0.18-SUM($A$79:AJ79),IF(SUM($B$79:AJ79)&lt;0,0-SUM($B$79:AJ79),0))</f>
        <v>-4259.8859399855719</v>
      </c>
      <c r="AL79" s="202">
        <f>IF(((SUM($B$59:AL59)+SUM($B$61:AL64))+SUM($B$81:AL81))&lt;0,((SUM($B$59:AL59)+SUM($B$61:AL64))+SUM($B$81:AL81))*0.18-SUM($A$79:AK79),IF(SUM($B$79:AK79)&lt;0,0-SUM($B$79:AK79),0))</f>
        <v>-4438.80114946494</v>
      </c>
      <c r="AM79" s="202">
        <f>IF(((SUM($B$59:AM59)+SUM($B$61:AM64))+SUM($B$81:AM81))&lt;0,((SUM($B$59:AM59)+SUM($B$61:AM64))+SUM($B$81:AM81))*0.18-SUM($A$79:AL79),IF(SUM($B$79:AL79)&lt;0,0-SUM($B$79:AL79),0))</f>
        <v>-4625.2307977424789</v>
      </c>
      <c r="AN79" s="202">
        <f>IF(((SUM($B$59:AN59)+SUM($B$61:AN64))+SUM($B$81:AN81))&lt;0,((SUM($B$59:AN59)+SUM($B$61:AN64))+SUM($B$81:AN81))*0.18-SUM($A$79:AM79),IF(SUM($B$79:AM79)&lt;0,0-SUM($B$79:AM79),0))</f>
        <v>-4819.4904912476923</v>
      </c>
      <c r="AO79" s="202">
        <f>IF(((SUM($B$59:AO59)+SUM($B$61:AO64))+SUM($B$81:AO81))&lt;0,((SUM($B$59:AO59)+SUM($B$61:AO64))+SUM($B$81:AO81))*0.18-SUM($A$79:AN79),IF(SUM($B$79:AN79)&lt;0,0-SUM($B$79:AN79),0))</f>
        <v>-5021.9090918800648</v>
      </c>
      <c r="AP79" s="202">
        <f>IF(((SUM($B$59:AP59)+SUM($B$61:AP64))+SUM($B$81:AP81))&lt;0,((SUM($B$59:AP59)+SUM($B$61:AP64))+SUM($B$81:AP81))*0.18-SUM($A$79:AO79),IF(SUM($B$79:AO79)&lt;0,0-SUM($B$79:AO79),0))</f>
        <v>-5232.8292737390439</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-157640.00000000003</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5">
        <f>SUM(B81:AP81)</f>
        <v>-157640.00000000003</v>
      </c>
      <c r="AR81" s="316"/>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3" t="s">
        <v>288</v>
      </c>
      <c r="B83" s="205">
        <f>SUM(B75:B82)</f>
        <v>-31528.048999999985</v>
      </c>
      <c r="C83" s="205">
        <f t="shared" ref="C83:V83" si="29">SUM(C75:C82)</f>
        <v>-4485.8690410496365</v>
      </c>
      <c r="D83" s="205">
        <f t="shared" si="29"/>
        <v>-4726.359796773726</v>
      </c>
      <c r="E83" s="205">
        <f t="shared" si="29"/>
        <v>-4976.9511642382195</v>
      </c>
      <c r="F83" s="205">
        <f t="shared" si="29"/>
        <v>-5238.0673691362244</v>
      </c>
      <c r="G83" s="205">
        <f t="shared" si="29"/>
        <v>-5510.1504546399428</v>
      </c>
      <c r="H83" s="205">
        <f t="shared" si="29"/>
        <v>-5793.6610297348261</v>
      </c>
      <c r="I83" s="205">
        <f t="shared" si="29"/>
        <v>-6089.0790489836872</v>
      </c>
      <c r="J83" s="205">
        <f t="shared" si="29"/>
        <v>-6396.9046250410038</v>
      </c>
      <c r="K83" s="205">
        <f t="shared" si="29"/>
        <v>-6717.6588752927273</v>
      </c>
      <c r="L83" s="205">
        <f t="shared" si="29"/>
        <v>-7051.884804055021</v>
      </c>
      <c r="M83" s="205">
        <f t="shared" si="29"/>
        <v>-7400.1482218253332</v>
      </c>
      <c r="N83" s="205">
        <f t="shared" si="29"/>
        <v>-7763.0387031419959</v>
      </c>
      <c r="O83" s="205">
        <f t="shared" si="29"/>
        <v>-11295.817207396538</v>
      </c>
      <c r="P83" s="205">
        <f t="shared" si="29"/>
        <v>-11770.241530107192</v>
      </c>
      <c r="Q83" s="205">
        <f t="shared" si="29"/>
        <v>-12264.591674371692</v>
      </c>
      <c r="R83" s="205">
        <f t="shared" si="29"/>
        <v>-12779.704524695306</v>
      </c>
      <c r="S83" s="205">
        <f t="shared" si="29"/>
        <v>-13316.45211473251</v>
      </c>
      <c r="T83" s="205">
        <f t="shared" si="29"/>
        <v>-13875.743103551271</v>
      </c>
      <c r="U83" s="205">
        <f t="shared" si="29"/>
        <v>-14458.524313900431</v>
      </c>
      <c r="V83" s="205">
        <f t="shared" si="29"/>
        <v>-15065.782335084248</v>
      </c>
      <c r="W83" s="205">
        <f>SUM(W75:W82)</f>
        <v>-15698.545193157792</v>
      </c>
      <c r="X83" s="205">
        <f>SUM(X75:X82)</f>
        <v>-16357.884091270411</v>
      </c>
      <c r="Y83" s="205">
        <f>SUM(Y75:Y82)</f>
        <v>-17044.915223103781</v>
      </c>
      <c r="Z83" s="205">
        <f>SUM(Z75:Z82)</f>
        <v>-17760.801662474132</v>
      </c>
      <c r="AA83" s="205">
        <f t="shared" ref="AA83:AP83" si="30">SUM(AA75:AA82)</f>
        <v>-18506.755332298046</v>
      </c>
      <c r="AB83" s="205">
        <f t="shared" si="30"/>
        <v>-19284.039056254569</v>
      </c>
      <c r="AC83" s="205">
        <f t="shared" si="30"/>
        <v>-20093.968696617259</v>
      </c>
      <c r="AD83" s="205">
        <f t="shared" si="30"/>
        <v>-20937.915381875195</v>
      </c>
      <c r="AE83" s="205">
        <f t="shared" si="30"/>
        <v>-21817.307827913952</v>
      </c>
      <c r="AF83" s="205">
        <f t="shared" si="30"/>
        <v>-22733.63475668633</v>
      </c>
      <c r="AG83" s="205">
        <f t="shared" si="30"/>
        <v>-23688.447416467163</v>
      </c>
      <c r="AH83" s="205">
        <f t="shared" si="30"/>
        <v>-24683.362207958773</v>
      </c>
      <c r="AI83" s="205">
        <f t="shared" si="30"/>
        <v>-25720.063420693041</v>
      </c>
      <c r="AJ83" s="205">
        <f t="shared" si="30"/>
        <v>-26800.306084362161</v>
      </c>
      <c r="AK83" s="205">
        <f t="shared" si="30"/>
        <v>-27925.918939905376</v>
      </c>
      <c r="AL83" s="205">
        <f t="shared" si="30"/>
        <v>-29098.807535381377</v>
      </c>
      <c r="AM83" s="205">
        <f t="shared" si="30"/>
        <v>-30320.957451867409</v>
      </c>
      <c r="AN83" s="205">
        <f t="shared" si="30"/>
        <v>-31594.437664845871</v>
      </c>
      <c r="AO83" s="205">
        <f t="shared" si="30"/>
        <v>-32921.40404676937</v>
      </c>
      <c r="AP83" s="205">
        <f t="shared" si="30"/>
        <v>-34304.103016733701</v>
      </c>
    </row>
    <row r="84" spans="1:45" ht="14.25" x14ac:dyDescent="0.2">
      <c r="A84" s="313" t="s">
        <v>549</v>
      </c>
      <c r="B84" s="205">
        <f>SUM($B$83:B83)</f>
        <v>-31528.048999999985</v>
      </c>
      <c r="C84" s="205">
        <f>SUM($B$83:C83)</f>
        <v>-36013.918041049619</v>
      </c>
      <c r="D84" s="205">
        <f>SUM($B$83:D83)</f>
        <v>-40740.277837823349</v>
      </c>
      <c r="E84" s="205">
        <f>SUM($B$83:E83)</f>
        <v>-45717.229002061569</v>
      </c>
      <c r="F84" s="205">
        <f>SUM($B$83:F83)</f>
        <v>-50955.296371197794</v>
      </c>
      <c r="G84" s="205">
        <f>SUM($B$83:G83)</f>
        <v>-56465.446825837738</v>
      </c>
      <c r="H84" s="205">
        <f>SUM($B$83:H83)</f>
        <v>-62259.107855572562</v>
      </c>
      <c r="I84" s="205">
        <f>SUM($B$83:I83)</f>
        <v>-68348.186904556249</v>
      </c>
      <c r="J84" s="205">
        <f>SUM($B$83:J83)</f>
        <v>-74745.091529597252</v>
      </c>
      <c r="K84" s="205">
        <f>SUM($B$83:K83)</f>
        <v>-81462.750404889986</v>
      </c>
      <c r="L84" s="205">
        <f>SUM($B$83:L83)</f>
        <v>-88514.635208945008</v>
      </c>
      <c r="M84" s="205">
        <f>SUM($B$83:M83)</f>
        <v>-95914.783430770345</v>
      </c>
      <c r="N84" s="205">
        <f>SUM($B$83:N83)</f>
        <v>-103677.82213391234</v>
      </c>
      <c r="O84" s="205">
        <f>SUM($B$83:O83)</f>
        <v>-114973.63934130888</v>
      </c>
      <c r="P84" s="205">
        <f>SUM($B$83:P83)</f>
        <v>-126743.88087141607</v>
      </c>
      <c r="Q84" s="205">
        <f>SUM($B$83:Q83)</f>
        <v>-139008.47254578775</v>
      </c>
      <c r="R84" s="205">
        <f>SUM($B$83:R83)</f>
        <v>-151788.17707048304</v>
      </c>
      <c r="S84" s="205">
        <f>SUM($B$83:S83)</f>
        <v>-165104.62918521554</v>
      </c>
      <c r="T84" s="205">
        <f>SUM($B$83:T83)</f>
        <v>-178980.37228876681</v>
      </c>
      <c r="U84" s="205">
        <f>SUM($B$83:U83)</f>
        <v>-193438.89660266723</v>
      </c>
      <c r="V84" s="205">
        <f>SUM($B$83:V83)</f>
        <v>-208504.67893775148</v>
      </c>
      <c r="W84" s="205">
        <f>SUM($B$83:W83)</f>
        <v>-224203.22413090928</v>
      </c>
      <c r="X84" s="205">
        <f>SUM($B$83:X83)</f>
        <v>-240561.1082221797</v>
      </c>
      <c r="Y84" s="205">
        <f>SUM($B$83:Y83)</f>
        <v>-257606.02344528347</v>
      </c>
      <c r="Z84" s="205">
        <f>SUM($B$83:Z83)</f>
        <v>-275366.82510775758</v>
      </c>
      <c r="AA84" s="205">
        <f>SUM($B$83:AA83)</f>
        <v>-293873.58044005564</v>
      </c>
      <c r="AB84" s="205">
        <f>SUM($B$83:AB83)</f>
        <v>-313157.61949631019</v>
      </c>
      <c r="AC84" s="205">
        <f>SUM($B$83:AC83)</f>
        <v>-333251.58819292742</v>
      </c>
      <c r="AD84" s="205">
        <f>SUM($B$83:AD83)</f>
        <v>-354189.5035748026</v>
      </c>
      <c r="AE84" s="205">
        <f>SUM($B$83:AE83)</f>
        <v>-376006.81140271656</v>
      </c>
      <c r="AF84" s="205">
        <f>SUM($B$83:AF83)</f>
        <v>-398740.4461594029</v>
      </c>
      <c r="AG84" s="205">
        <f>SUM($B$83:AG83)</f>
        <v>-422428.89357587008</v>
      </c>
      <c r="AH84" s="205">
        <f>SUM($B$83:AH83)</f>
        <v>-447112.25578382885</v>
      </c>
      <c r="AI84" s="205">
        <f>SUM($B$83:AI83)</f>
        <v>-472832.31920452189</v>
      </c>
      <c r="AJ84" s="205">
        <f>SUM($B$83:AJ83)</f>
        <v>-499632.62528888404</v>
      </c>
      <c r="AK84" s="205">
        <f>SUM($B$83:AK83)</f>
        <v>-527558.5442287894</v>
      </c>
      <c r="AL84" s="205">
        <f>SUM($B$83:AL83)</f>
        <v>-556657.3517641708</v>
      </c>
      <c r="AM84" s="205">
        <f>SUM($B$83:AM83)</f>
        <v>-586978.30921603821</v>
      </c>
      <c r="AN84" s="205">
        <f>SUM($B$83:AN83)</f>
        <v>-618572.74688088405</v>
      </c>
      <c r="AO84" s="205">
        <f>SUM($B$83:AO83)</f>
        <v>-651494.15092765342</v>
      </c>
      <c r="AP84" s="205">
        <f>SUM($B$83:AP83)</f>
        <v>-685798.25394438708</v>
      </c>
    </row>
    <row r="85" spans="1:45" x14ac:dyDescent="0.2">
      <c r="A85" s="206" t="s">
        <v>512</v>
      </c>
      <c r="B85" s="320">
        <f t="shared" ref="B85:AP85" si="31">1/POWER((1+$B$44),B73)</f>
        <v>0.52064935632448273</v>
      </c>
      <c r="C85" s="320">
        <f t="shared" si="31"/>
        <v>0.43207415462612664</v>
      </c>
      <c r="D85" s="320">
        <f t="shared" si="31"/>
        <v>0.35856776317520883</v>
      </c>
      <c r="E85" s="320">
        <f t="shared" si="31"/>
        <v>0.29756660844415667</v>
      </c>
      <c r="F85" s="320">
        <f t="shared" si="31"/>
        <v>0.24694324352212174</v>
      </c>
      <c r="G85" s="320">
        <f t="shared" si="31"/>
        <v>0.20493215230051592</v>
      </c>
      <c r="H85" s="320">
        <f t="shared" si="31"/>
        <v>0.1700681761830008</v>
      </c>
      <c r="I85" s="320">
        <f t="shared" si="31"/>
        <v>0.14113541591950271</v>
      </c>
      <c r="J85" s="320">
        <f t="shared" si="31"/>
        <v>0.11712482648921385</v>
      </c>
      <c r="K85" s="320">
        <f t="shared" si="31"/>
        <v>9.719902613212765E-2</v>
      </c>
      <c r="L85" s="320">
        <f t="shared" si="31"/>
        <v>8.0663092225832109E-2</v>
      </c>
      <c r="M85" s="320">
        <f t="shared" si="31"/>
        <v>6.6940325498615838E-2</v>
      </c>
      <c r="N85" s="320">
        <f t="shared" si="31"/>
        <v>5.5552137343249659E-2</v>
      </c>
      <c r="O85" s="320">
        <f t="shared" si="31"/>
        <v>4.6101358791078552E-2</v>
      </c>
      <c r="P85" s="320">
        <f t="shared" si="31"/>
        <v>3.825838903823945E-2</v>
      </c>
      <c r="Q85" s="320">
        <f t="shared" si="31"/>
        <v>3.174970044667174E-2</v>
      </c>
      <c r="R85" s="320">
        <f t="shared" si="31"/>
        <v>2.6348299125868668E-2</v>
      </c>
      <c r="S85" s="320">
        <f t="shared" si="31"/>
        <v>2.1865808403210511E-2</v>
      </c>
      <c r="T85" s="320">
        <f t="shared" si="31"/>
        <v>1.814589908980126E-2</v>
      </c>
      <c r="U85" s="320">
        <f t="shared" si="31"/>
        <v>1.5058837418922204E-2</v>
      </c>
      <c r="V85" s="320">
        <f t="shared" si="31"/>
        <v>1.2496960513628384E-2</v>
      </c>
      <c r="W85" s="320">
        <f t="shared" si="31"/>
        <v>1.0370921588073345E-2</v>
      </c>
      <c r="X85" s="320">
        <f t="shared" si="31"/>
        <v>8.6065739320110735E-3</v>
      </c>
      <c r="Y85" s="320">
        <f t="shared" si="31"/>
        <v>7.1423850058183183E-3</v>
      </c>
      <c r="Z85" s="320">
        <f t="shared" si="31"/>
        <v>5.9272904612600145E-3</v>
      </c>
      <c r="AA85" s="320">
        <f t="shared" si="31"/>
        <v>4.9189132458589318E-3</v>
      </c>
      <c r="AB85" s="320">
        <f t="shared" si="31"/>
        <v>4.082085681210732E-3</v>
      </c>
      <c r="AC85" s="320">
        <f t="shared" si="31"/>
        <v>3.3876229719591129E-3</v>
      </c>
      <c r="AD85" s="320">
        <f t="shared" si="31"/>
        <v>2.8113053709204251E-3</v>
      </c>
      <c r="AE85" s="320">
        <f t="shared" si="31"/>
        <v>2.3330335028385286E-3</v>
      </c>
      <c r="AF85" s="320">
        <f t="shared" si="31"/>
        <v>1.9361273882477412E-3</v>
      </c>
      <c r="AG85" s="320">
        <f t="shared" si="31"/>
        <v>1.6067447205375444E-3</v>
      </c>
      <c r="AH85" s="320">
        <f t="shared" si="31"/>
        <v>1.3333981083299121E-3</v>
      </c>
      <c r="AI85" s="320">
        <f t="shared" si="31"/>
        <v>1.1065544467468149E-3</v>
      </c>
      <c r="AJ85" s="320">
        <f t="shared" si="31"/>
        <v>9.1830244543304122E-4</v>
      </c>
      <c r="AK85" s="320">
        <f t="shared" si="31"/>
        <v>7.6207671820169396E-4</v>
      </c>
      <c r="AL85" s="320">
        <f t="shared" si="31"/>
        <v>6.3242881178563804E-4</v>
      </c>
      <c r="AM85" s="320">
        <f t="shared" si="31"/>
        <v>5.2483718820384888E-4</v>
      </c>
      <c r="AN85" s="320">
        <f t="shared" si="31"/>
        <v>4.3554953377912764E-4</v>
      </c>
      <c r="AO85" s="320">
        <f t="shared" si="31"/>
        <v>3.6145189525238806E-4</v>
      </c>
      <c r="AP85" s="320">
        <f t="shared" si="31"/>
        <v>2.9996007904762516E-4</v>
      </c>
    </row>
    <row r="86" spans="1:45" ht="28.5" x14ac:dyDescent="0.2">
      <c r="A86" s="312" t="s">
        <v>550</v>
      </c>
      <c r="B86" s="205">
        <f>B83*B85</f>
        <v>-16415.058418016743</v>
      </c>
      <c r="C86" s="205">
        <f>C83*C85</f>
        <v>-1938.2280736750351</v>
      </c>
      <c r="D86" s="205">
        <f t="shared" ref="D86:AO86" si="32">D83*D85</f>
        <v>-1694.7202602903894</v>
      </c>
      <c r="E86" s="205">
        <f t="shared" si="32"/>
        <v>-1480.9744783345639</v>
      </c>
      <c r="F86" s="205">
        <f t="shared" si="32"/>
        <v>-1293.5053459218861</v>
      </c>
      <c r="G86" s="205">
        <f t="shared" si="32"/>
        <v>-1129.2069921690297</v>
      </c>
      <c r="H86" s="205">
        <f t="shared" si="32"/>
        <v>-985.31736474952822</v>
      </c>
      <c r="I86" s="205">
        <f t="shared" si="32"/>
        <v>-859.38470414504275</v>
      </c>
      <c r="J86" s="205">
        <f t="shared" si="32"/>
        <v>-749.2363442759771</v>
      </c>
      <c r="K86" s="205">
        <f t="shared" si="32"/>
        <v>-652.94990056629706</v>
      </c>
      <c r="L86" s="205">
        <f t="shared" si="32"/>
        <v>-568.8268343154341</v>
      </c>
      <c r="M86" s="205">
        <f t="shared" si="32"/>
        <v>-495.368330706991</v>
      </c>
      <c r="N86" s="205">
        <f t="shared" si="32"/>
        <v>-431.25339223790689</v>
      </c>
      <c r="O86" s="205">
        <f t="shared" si="32"/>
        <v>-520.75252191662673</v>
      </c>
      <c r="P86" s="205">
        <f t="shared" si="32"/>
        <v>-450.31047953288373</v>
      </c>
      <c r="Q86" s="205">
        <f t="shared" si="32"/>
        <v>-389.39711176204543</v>
      </c>
      <c r="R86" s="205">
        <f t="shared" si="32"/>
        <v>-336.72347755688918</v>
      </c>
      <c r="S86" s="205">
        <f t="shared" si="32"/>
        <v>-291.17499055126848</v>
      </c>
      <c r="T86" s="205">
        <f t="shared" si="32"/>
        <v>-251.78783415304713</v>
      </c>
      <c r="U86" s="205">
        <f t="shared" si="32"/>
        <v>-217.7285669605603</v>
      </c>
      <c r="V86" s="205">
        <f t="shared" si="32"/>
        <v>-188.27648694846789</v>
      </c>
      <c r="W86" s="205">
        <f t="shared" si="32"/>
        <v>-162.80838124506519</v>
      </c>
      <c r="X86" s="205">
        <f t="shared" si="32"/>
        <v>-140.78533880278655</v>
      </c>
      <c r="Y86" s="205">
        <f t="shared" si="32"/>
        <v>-121.74134691494083</v>
      </c>
      <c r="Z86" s="205">
        <f t="shared" si="32"/>
        <v>-105.27343027831394</v>
      </c>
      <c r="AA86" s="205">
        <f t="shared" si="32"/>
        <v>-91.033123941911271</v>
      </c>
      <c r="AB86" s="205">
        <f t="shared" si="32"/>
        <v>-78.719099707445295</v>
      </c>
      <c r="AC86" s="205">
        <f t="shared" si="32"/>
        <v>-68.070789954487935</v>
      </c>
      <c r="AD86" s="205">
        <f t="shared" si="32"/>
        <v>-58.86287396894312</v>
      </c>
      <c r="AE86" s="205">
        <f t="shared" si="32"/>
        <v>-50.900510104264534</v>
      </c>
      <c r="AF86" s="205">
        <f t="shared" si="32"/>
        <v>-44.015212886841176</v>
      </c>
      <c r="AG86" s="205">
        <f t="shared" si="32"/>
        <v>-38.061287824139846</v>
      </c>
      <c r="AH86" s="205">
        <f t="shared" si="32"/>
        <v>-32.912748475314267</v>
      </c>
      <c r="AI86" s="205">
        <f t="shared" si="32"/>
        <v>-28.460650548777981</v>
      </c>
      <c r="AJ86" s="205">
        <f t="shared" si="32"/>
        <v>-24.610786615623784</v>
      </c>
      <c r="AK86" s="205">
        <f t="shared" si="32"/>
        <v>-21.281692658489618</v>
      </c>
      <c r="AL86" s="205">
        <f t="shared" si="32"/>
        <v>-18.402924273980215</v>
      </c>
      <c r="AM86" s="205">
        <f t="shared" si="32"/>
        <v>-15.91356605268663</v>
      </c>
      <c r="AN86" s="205">
        <f t="shared" si="32"/>
        <v>-13.76094259493733</v>
      </c>
      <c r="AO86" s="205">
        <f t="shared" si="32"/>
        <v>-11.899503887074427</v>
      </c>
      <c r="AP86" s="205">
        <f>AP83*AP85</f>
        <v>-10.289861452557318</v>
      </c>
    </row>
    <row r="87" spans="1:45" ht="14.25" x14ac:dyDescent="0.2">
      <c r="A87" s="312" t="s">
        <v>551</v>
      </c>
      <c r="B87" s="205">
        <f>SUM($B$86:B86)</f>
        <v>-16415.058418016743</v>
      </c>
      <c r="C87" s="205">
        <f>SUM($B$86:C86)</f>
        <v>-18353.286491691779</v>
      </c>
      <c r="D87" s="205">
        <f>SUM($B$86:D86)</f>
        <v>-20048.006751982168</v>
      </c>
      <c r="E87" s="205">
        <f>SUM($B$86:E86)</f>
        <v>-21528.981230316731</v>
      </c>
      <c r="F87" s="205">
        <f>SUM($B$86:F86)</f>
        <v>-22822.486576238618</v>
      </c>
      <c r="G87" s="205">
        <f>SUM($B$86:G86)</f>
        <v>-23951.693568407649</v>
      </c>
      <c r="H87" s="205">
        <f>SUM($B$86:H86)</f>
        <v>-24937.010933157177</v>
      </c>
      <c r="I87" s="205">
        <f>SUM($B$86:I86)</f>
        <v>-25796.395637302219</v>
      </c>
      <c r="J87" s="205">
        <f>SUM($B$86:J86)</f>
        <v>-26545.631981578197</v>
      </c>
      <c r="K87" s="205">
        <f>SUM($B$86:K86)</f>
        <v>-27198.581882144495</v>
      </c>
      <c r="L87" s="205">
        <f>SUM($B$86:L86)</f>
        <v>-27767.40871645993</v>
      </c>
      <c r="M87" s="205">
        <f>SUM($B$86:M86)</f>
        <v>-28262.777047166921</v>
      </c>
      <c r="N87" s="205">
        <f>SUM($B$86:N86)</f>
        <v>-28694.030439404829</v>
      </c>
      <c r="O87" s="205">
        <f>SUM($B$86:O86)</f>
        <v>-29214.782961321456</v>
      </c>
      <c r="P87" s="205">
        <f>SUM($B$86:P86)</f>
        <v>-29665.09344085434</v>
      </c>
      <c r="Q87" s="205">
        <f>SUM($B$86:Q86)</f>
        <v>-30054.490552616386</v>
      </c>
      <c r="R87" s="205">
        <f>SUM($B$86:R86)</f>
        <v>-30391.214030173276</v>
      </c>
      <c r="S87" s="205">
        <f>SUM($B$86:S86)</f>
        <v>-30682.389020724546</v>
      </c>
      <c r="T87" s="205">
        <f>SUM($B$86:T86)</f>
        <v>-30934.176854877594</v>
      </c>
      <c r="U87" s="205">
        <f>SUM($B$86:U86)</f>
        <v>-31151.905421838153</v>
      </c>
      <c r="V87" s="205">
        <f>SUM($B$86:V86)</f>
        <v>-31340.181908786621</v>
      </c>
      <c r="W87" s="205">
        <f>SUM($B$86:W86)</f>
        <v>-31502.990290031685</v>
      </c>
      <c r="X87" s="205">
        <f>SUM($B$86:X86)</f>
        <v>-31643.775628834472</v>
      </c>
      <c r="Y87" s="205">
        <f>SUM($B$86:Y86)</f>
        <v>-31765.516975749411</v>
      </c>
      <c r="Z87" s="205">
        <f>SUM($B$86:Z86)</f>
        <v>-31870.790406027725</v>
      </c>
      <c r="AA87" s="205">
        <f>SUM($B$86:AA86)</f>
        <v>-31961.823529969635</v>
      </c>
      <c r="AB87" s="205">
        <f>SUM($B$86:AB86)</f>
        <v>-32040.542629677082</v>
      </c>
      <c r="AC87" s="205">
        <f>SUM($B$86:AC86)</f>
        <v>-32108.613419631569</v>
      </c>
      <c r="AD87" s="205">
        <f>SUM($B$86:AD86)</f>
        <v>-32167.476293600514</v>
      </c>
      <c r="AE87" s="205">
        <f>SUM($B$86:AE86)</f>
        <v>-32218.376803704778</v>
      </c>
      <c r="AF87" s="205">
        <f>SUM($B$86:AF86)</f>
        <v>-32262.392016591617</v>
      </c>
      <c r="AG87" s="205">
        <f>SUM($B$86:AG86)</f>
        <v>-32300.453304415758</v>
      </c>
      <c r="AH87" s="205">
        <f>SUM($B$86:AH86)</f>
        <v>-32333.366052891073</v>
      </c>
      <c r="AI87" s="205">
        <f>SUM($B$86:AI86)</f>
        <v>-32361.826703439852</v>
      </c>
      <c r="AJ87" s="205">
        <f>SUM($B$86:AJ86)</f>
        <v>-32386.437490055476</v>
      </c>
      <c r="AK87" s="205">
        <f>SUM($B$86:AK86)</f>
        <v>-32407.719182713965</v>
      </c>
      <c r="AL87" s="205">
        <f>SUM($B$86:AL86)</f>
        <v>-32426.122106987947</v>
      </c>
      <c r="AM87" s="205">
        <f>SUM($B$86:AM86)</f>
        <v>-32442.035673040635</v>
      </c>
      <c r="AN87" s="205">
        <f>SUM($B$86:AN86)</f>
        <v>-32455.796615635572</v>
      </c>
      <c r="AO87" s="205">
        <f>SUM($B$86:AO86)</f>
        <v>-32467.696119522647</v>
      </c>
      <c r="AP87" s="205">
        <f>SUM($B$86:AP86)</f>
        <v>-32477.985980975205</v>
      </c>
    </row>
    <row r="88" spans="1:45" ht="14.25" x14ac:dyDescent="0.2">
      <c r="A88" s="312"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2"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1"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3" customFormat="1" x14ac:dyDescent="0.2">
      <c r="A91" s="277"/>
      <c r="B91" s="322">
        <v>2021</v>
      </c>
      <c r="C91" s="322">
        <f>B91+1</f>
        <v>2022</v>
      </c>
      <c r="D91" s="262">
        <f t="shared" ref="D91:AP91" si="35">C91+1</f>
        <v>2023</v>
      </c>
      <c r="E91" s="262">
        <f t="shared" si="35"/>
        <v>2024</v>
      </c>
      <c r="F91" s="262">
        <f t="shared" si="35"/>
        <v>2025</v>
      </c>
      <c r="G91" s="262">
        <f t="shared" si="35"/>
        <v>2026</v>
      </c>
      <c r="H91" s="262">
        <f t="shared" si="35"/>
        <v>2027</v>
      </c>
      <c r="I91" s="262">
        <f t="shared" si="35"/>
        <v>2028</v>
      </c>
      <c r="J91" s="262">
        <f t="shared" si="35"/>
        <v>2029</v>
      </c>
      <c r="K91" s="262">
        <f t="shared" si="35"/>
        <v>2030</v>
      </c>
      <c r="L91" s="262">
        <f t="shared" si="35"/>
        <v>2031</v>
      </c>
      <c r="M91" s="262">
        <f t="shared" si="35"/>
        <v>2032</v>
      </c>
      <c r="N91" s="262">
        <f t="shared" si="35"/>
        <v>2033</v>
      </c>
      <c r="O91" s="262">
        <f t="shared" si="35"/>
        <v>2034</v>
      </c>
      <c r="P91" s="262">
        <f t="shared" si="35"/>
        <v>2035</v>
      </c>
      <c r="Q91" s="262">
        <f t="shared" si="35"/>
        <v>2036</v>
      </c>
      <c r="R91" s="262">
        <f t="shared" si="35"/>
        <v>2037</v>
      </c>
      <c r="S91" s="262">
        <f t="shared" si="35"/>
        <v>2038</v>
      </c>
      <c r="T91" s="262">
        <f t="shared" si="35"/>
        <v>2039</v>
      </c>
      <c r="U91" s="262">
        <f t="shared" si="35"/>
        <v>2040</v>
      </c>
      <c r="V91" s="262">
        <f t="shared" si="35"/>
        <v>2041</v>
      </c>
      <c r="W91" s="262">
        <f t="shared" si="35"/>
        <v>2042</v>
      </c>
      <c r="X91" s="262">
        <f t="shared" si="35"/>
        <v>2043</v>
      </c>
      <c r="Y91" s="262">
        <f t="shared" si="35"/>
        <v>2044</v>
      </c>
      <c r="Z91" s="262">
        <f t="shared" si="35"/>
        <v>2045</v>
      </c>
      <c r="AA91" s="262">
        <f t="shared" si="35"/>
        <v>2046</v>
      </c>
      <c r="AB91" s="262">
        <f t="shared" si="35"/>
        <v>2047</v>
      </c>
      <c r="AC91" s="262">
        <f t="shared" si="35"/>
        <v>2048</v>
      </c>
      <c r="AD91" s="262">
        <f t="shared" si="35"/>
        <v>2049</v>
      </c>
      <c r="AE91" s="262">
        <f t="shared" si="35"/>
        <v>2050</v>
      </c>
      <c r="AF91" s="262">
        <f t="shared" si="35"/>
        <v>2051</v>
      </c>
      <c r="AG91" s="262">
        <f t="shared" si="35"/>
        <v>2052</v>
      </c>
      <c r="AH91" s="262">
        <f t="shared" si="35"/>
        <v>2053</v>
      </c>
      <c r="AI91" s="262">
        <f t="shared" si="35"/>
        <v>2054</v>
      </c>
      <c r="AJ91" s="262">
        <f t="shared" si="35"/>
        <v>2055</v>
      </c>
      <c r="AK91" s="262">
        <f t="shared" si="35"/>
        <v>2056</v>
      </c>
      <c r="AL91" s="262">
        <f t="shared" si="35"/>
        <v>2057</v>
      </c>
      <c r="AM91" s="262">
        <f t="shared" si="35"/>
        <v>2058</v>
      </c>
      <c r="AN91" s="262">
        <f t="shared" si="35"/>
        <v>2059</v>
      </c>
      <c r="AO91" s="262">
        <f t="shared" si="35"/>
        <v>2060</v>
      </c>
      <c r="AP91" s="262">
        <f t="shared" si="35"/>
        <v>2061</v>
      </c>
      <c r="AQ91" s="263"/>
      <c r="AR91" s="263"/>
      <c r="AS91" s="263"/>
    </row>
    <row r="92" spans="1:45" ht="15.6" customHeight="1" x14ac:dyDescent="0.2">
      <c r="A92" s="323" t="s">
        <v>555</v>
      </c>
      <c r="B92" s="324"/>
      <c r="C92" s="324"/>
      <c r="D92" s="324"/>
      <c r="E92" s="324"/>
      <c r="F92" s="324"/>
      <c r="G92" s="324"/>
      <c r="H92" s="324"/>
      <c r="I92" s="324"/>
      <c r="J92" s="324"/>
      <c r="K92" s="324"/>
      <c r="L92" s="325">
        <v>10</v>
      </c>
      <c r="M92" s="324"/>
      <c r="N92" s="324"/>
      <c r="O92" s="324"/>
      <c r="P92" s="324"/>
      <c r="Q92" s="324"/>
      <c r="R92" s="324"/>
      <c r="S92" s="324"/>
      <c r="T92" s="324"/>
      <c r="U92" s="324"/>
      <c r="V92" s="324"/>
      <c r="W92" s="324"/>
      <c r="X92" s="324"/>
      <c r="Y92" s="324"/>
      <c r="Z92" s="324"/>
      <c r="AA92" s="324">
        <v>25</v>
      </c>
      <c r="AB92" s="324"/>
      <c r="AC92" s="324"/>
      <c r="AD92" s="324"/>
      <c r="AE92" s="324"/>
      <c r="AF92" s="324">
        <v>30</v>
      </c>
      <c r="AG92" s="324"/>
      <c r="AH92" s="324"/>
      <c r="AI92" s="324"/>
      <c r="AJ92" s="324"/>
      <c r="AK92" s="324"/>
      <c r="AL92" s="324"/>
      <c r="AM92" s="324"/>
      <c r="AN92" s="324"/>
      <c r="AO92" s="324"/>
      <c r="AP92" s="324">
        <v>40</v>
      </c>
    </row>
    <row r="93" spans="1:45" ht="12.75" x14ac:dyDescent="0.2">
      <c r="A93" s="326" t="s">
        <v>556</v>
      </c>
      <c r="B93" s="326"/>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6"/>
      <c r="AE93" s="326"/>
      <c r="AF93" s="326"/>
      <c r="AG93" s="326"/>
      <c r="AH93" s="326"/>
      <c r="AI93" s="326"/>
      <c r="AJ93" s="326"/>
      <c r="AK93" s="326"/>
      <c r="AL93" s="326"/>
      <c r="AM93" s="326"/>
      <c r="AN93" s="326"/>
      <c r="AO93" s="326"/>
      <c r="AP93" s="326"/>
    </row>
    <row r="94" spans="1:45" ht="12.75" x14ac:dyDescent="0.2">
      <c r="A94" s="326" t="s">
        <v>557</v>
      </c>
      <c r="B94" s="326"/>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6"/>
      <c r="AE94" s="326"/>
      <c r="AF94" s="326"/>
      <c r="AG94" s="326"/>
      <c r="AH94" s="326"/>
      <c r="AI94" s="326"/>
      <c r="AJ94" s="326"/>
      <c r="AK94" s="326"/>
      <c r="AL94" s="326"/>
      <c r="AM94" s="326"/>
      <c r="AN94" s="326"/>
      <c r="AO94" s="326"/>
      <c r="AP94" s="326"/>
    </row>
    <row r="95" spans="1:45" ht="12.75" x14ac:dyDescent="0.2">
      <c r="A95" s="326" t="s">
        <v>558</v>
      </c>
      <c r="B95" s="326"/>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6"/>
      <c r="AE95" s="326"/>
      <c r="AF95" s="326"/>
      <c r="AG95" s="326"/>
      <c r="AH95" s="326"/>
      <c r="AI95" s="326"/>
      <c r="AJ95" s="326"/>
      <c r="AK95" s="326"/>
      <c r="AL95" s="326"/>
      <c r="AM95" s="326"/>
      <c r="AN95" s="326"/>
      <c r="AO95" s="326"/>
      <c r="AP95" s="326"/>
    </row>
    <row r="96" spans="1:45" ht="12.75" x14ac:dyDescent="0.2">
      <c r="A96" s="327" t="s">
        <v>559</v>
      </c>
      <c r="B96" s="324"/>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row>
    <row r="97" spans="1:71" ht="33" customHeight="1" x14ac:dyDescent="0.2">
      <c r="A97" s="477" t="s">
        <v>560</v>
      </c>
      <c r="B97" s="477"/>
      <c r="C97" s="477"/>
      <c r="D97" s="477"/>
      <c r="E97" s="477"/>
      <c r="F97" s="477"/>
      <c r="G97" s="477"/>
      <c r="H97" s="477"/>
      <c r="I97" s="477"/>
      <c r="J97" s="477"/>
      <c r="K97" s="477"/>
      <c r="L97" s="477"/>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328"/>
    </row>
    <row r="99" spans="1:71" s="334" customFormat="1" ht="16.5" thickTop="1" x14ac:dyDescent="0.2">
      <c r="A99" s="329" t="s">
        <v>561</v>
      </c>
      <c r="B99" s="330">
        <f>B81*B85</f>
        <v>-82075.164530991475</v>
      </c>
      <c r="C99" s="331">
        <f>C81*C85</f>
        <v>0</v>
      </c>
      <c r="D99" s="331">
        <f t="shared" ref="D99:AP99" si="36">D81*D85</f>
        <v>0</v>
      </c>
      <c r="E99" s="331">
        <f t="shared" si="36"/>
        <v>0</v>
      </c>
      <c r="F99" s="331">
        <f t="shared" si="36"/>
        <v>0</v>
      </c>
      <c r="G99" s="331">
        <f t="shared" si="36"/>
        <v>0</v>
      </c>
      <c r="H99" s="331">
        <f t="shared" si="36"/>
        <v>0</v>
      </c>
      <c r="I99" s="331">
        <f t="shared" si="36"/>
        <v>0</v>
      </c>
      <c r="J99" s="331">
        <f>J81*J85</f>
        <v>0</v>
      </c>
      <c r="K99" s="331">
        <f t="shared" si="36"/>
        <v>0</v>
      </c>
      <c r="L99" s="331">
        <f>L81*L85</f>
        <v>0</v>
      </c>
      <c r="M99" s="331">
        <f t="shared" si="36"/>
        <v>0</v>
      </c>
      <c r="N99" s="331">
        <f t="shared" si="36"/>
        <v>0</v>
      </c>
      <c r="O99" s="331">
        <f t="shared" si="36"/>
        <v>0</v>
      </c>
      <c r="P99" s="331">
        <f t="shared" si="36"/>
        <v>0</v>
      </c>
      <c r="Q99" s="331">
        <f t="shared" si="36"/>
        <v>0</v>
      </c>
      <c r="R99" s="331">
        <f t="shared" si="36"/>
        <v>0</v>
      </c>
      <c r="S99" s="331">
        <f t="shared" si="36"/>
        <v>0</v>
      </c>
      <c r="T99" s="331">
        <f t="shared" si="36"/>
        <v>0</v>
      </c>
      <c r="U99" s="331">
        <f t="shared" si="36"/>
        <v>0</v>
      </c>
      <c r="V99" s="331">
        <f t="shared" si="36"/>
        <v>0</v>
      </c>
      <c r="W99" s="331">
        <f t="shared" si="36"/>
        <v>0</v>
      </c>
      <c r="X99" s="331">
        <f t="shared" si="36"/>
        <v>0</v>
      </c>
      <c r="Y99" s="331">
        <f t="shared" si="36"/>
        <v>0</v>
      </c>
      <c r="Z99" s="331">
        <f t="shared" si="36"/>
        <v>0</v>
      </c>
      <c r="AA99" s="331">
        <f t="shared" si="36"/>
        <v>0</v>
      </c>
      <c r="AB99" s="331">
        <f t="shared" si="36"/>
        <v>0</v>
      </c>
      <c r="AC99" s="331">
        <f t="shared" si="36"/>
        <v>0</v>
      </c>
      <c r="AD99" s="331">
        <f t="shared" si="36"/>
        <v>0</v>
      </c>
      <c r="AE99" s="331">
        <f t="shared" si="36"/>
        <v>0</v>
      </c>
      <c r="AF99" s="331">
        <f t="shared" si="36"/>
        <v>0</v>
      </c>
      <c r="AG99" s="331">
        <f t="shared" si="36"/>
        <v>0</v>
      </c>
      <c r="AH99" s="331">
        <f t="shared" si="36"/>
        <v>0</v>
      </c>
      <c r="AI99" s="331">
        <f t="shared" si="36"/>
        <v>0</v>
      </c>
      <c r="AJ99" s="331">
        <f t="shared" si="36"/>
        <v>0</v>
      </c>
      <c r="AK99" s="331">
        <f t="shared" si="36"/>
        <v>0</v>
      </c>
      <c r="AL99" s="331">
        <f t="shared" si="36"/>
        <v>0</v>
      </c>
      <c r="AM99" s="331">
        <f t="shared" si="36"/>
        <v>0</v>
      </c>
      <c r="AN99" s="331">
        <f t="shared" si="36"/>
        <v>0</v>
      </c>
      <c r="AO99" s="331">
        <f t="shared" si="36"/>
        <v>0</v>
      </c>
      <c r="AP99" s="331">
        <f t="shared" si="36"/>
        <v>0</v>
      </c>
      <c r="AQ99" s="332">
        <f>SUM(B99:AP99)</f>
        <v>-82075.164530991475</v>
      </c>
      <c r="AR99" s="333"/>
      <c r="AS99" s="333"/>
    </row>
    <row r="100" spans="1:71" s="337" customFormat="1" x14ac:dyDescent="0.2">
      <c r="A100" s="335">
        <f>AQ99</f>
        <v>-82075.164530991475</v>
      </c>
      <c r="B100" s="336"/>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c r="Z100" s="300"/>
      <c r="AA100" s="300"/>
      <c r="AB100" s="300"/>
      <c r="AC100" s="300"/>
      <c r="AD100" s="300"/>
      <c r="AE100" s="300"/>
      <c r="AF100" s="300"/>
      <c r="AG100" s="300"/>
      <c r="AH100" s="300"/>
      <c r="AI100" s="300"/>
      <c r="AJ100" s="300"/>
      <c r="AK100" s="300"/>
      <c r="AL100" s="300"/>
      <c r="AM100" s="300"/>
      <c r="AN100" s="300"/>
      <c r="AO100" s="300"/>
      <c r="AP100" s="300"/>
      <c r="AQ100" s="263"/>
      <c r="AR100" s="263"/>
      <c r="AS100" s="263"/>
    </row>
    <row r="101" spans="1:71" s="337" customFormat="1" x14ac:dyDescent="0.2">
      <c r="A101" s="335">
        <f>AP87</f>
        <v>-32477.985980975205</v>
      </c>
      <c r="B101" s="336"/>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c r="Z101" s="300"/>
      <c r="AA101" s="300"/>
      <c r="AB101" s="300"/>
      <c r="AC101" s="300"/>
      <c r="AD101" s="300"/>
      <c r="AE101" s="300"/>
      <c r="AF101" s="300"/>
      <c r="AG101" s="300"/>
      <c r="AH101" s="300"/>
      <c r="AI101" s="300"/>
      <c r="AJ101" s="300"/>
      <c r="AK101" s="300"/>
      <c r="AL101" s="300"/>
      <c r="AM101" s="300"/>
      <c r="AN101" s="300"/>
      <c r="AO101" s="300"/>
      <c r="AP101" s="300"/>
      <c r="AQ101" s="263"/>
      <c r="AR101" s="263"/>
      <c r="AS101" s="263"/>
    </row>
    <row r="102" spans="1:71" s="337" customFormat="1" x14ac:dyDescent="0.2">
      <c r="A102" s="338" t="s">
        <v>562</v>
      </c>
      <c r="B102" s="339">
        <f>(A101+-A100)/-A100</f>
        <v>0.60428972434515726</v>
      </c>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c r="Z102" s="300"/>
      <c r="AA102" s="300"/>
      <c r="AB102" s="300"/>
      <c r="AC102" s="300"/>
      <c r="AD102" s="300"/>
      <c r="AE102" s="300"/>
      <c r="AF102" s="300"/>
      <c r="AG102" s="300"/>
      <c r="AH102" s="300"/>
      <c r="AI102" s="300"/>
      <c r="AJ102" s="300"/>
      <c r="AK102" s="300"/>
      <c r="AL102" s="300"/>
      <c r="AM102" s="300"/>
      <c r="AN102" s="300"/>
      <c r="AO102" s="300"/>
      <c r="AP102" s="300"/>
      <c r="AQ102" s="263"/>
      <c r="AR102" s="263"/>
      <c r="AS102" s="263"/>
    </row>
    <row r="103" spans="1:71" s="337" customFormat="1" x14ac:dyDescent="0.2">
      <c r="A103" s="340"/>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c r="Z103" s="300"/>
      <c r="AA103" s="300"/>
      <c r="AB103" s="300"/>
      <c r="AC103" s="300"/>
      <c r="AD103" s="300"/>
      <c r="AE103" s="300"/>
      <c r="AF103" s="300"/>
      <c r="AG103" s="300"/>
      <c r="AH103" s="300"/>
      <c r="AI103" s="300"/>
      <c r="AJ103" s="300"/>
      <c r="AK103" s="300"/>
      <c r="AL103" s="300"/>
      <c r="AM103" s="300"/>
      <c r="AN103" s="300"/>
      <c r="AO103" s="300"/>
      <c r="AP103" s="300"/>
      <c r="AQ103" s="263"/>
      <c r="AR103" s="263"/>
      <c r="AS103" s="263"/>
    </row>
    <row r="104" spans="1:71" ht="12.75" x14ac:dyDescent="0.2">
      <c r="A104" s="341" t="s">
        <v>563</v>
      </c>
      <c r="B104" s="341" t="s">
        <v>564</v>
      </c>
      <c r="C104" s="341" t="s">
        <v>565</v>
      </c>
      <c r="D104" s="341" t="s">
        <v>566</v>
      </c>
      <c r="E104" s="342"/>
      <c r="F104" s="342"/>
      <c r="G104" s="342"/>
      <c r="H104" s="342"/>
      <c r="I104" s="342"/>
      <c r="J104" s="342"/>
      <c r="K104" s="342"/>
      <c r="L104" s="342"/>
      <c r="M104" s="342"/>
      <c r="N104" s="342"/>
      <c r="O104" s="342"/>
      <c r="P104" s="342"/>
      <c r="Q104" s="342"/>
      <c r="R104" s="342"/>
      <c r="S104" s="342"/>
      <c r="T104" s="342"/>
      <c r="U104" s="342"/>
      <c r="V104" s="342"/>
      <c r="W104" s="342"/>
      <c r="X104" s="342"/>
      <c r="Y104" s="342"/>
      <c r="Z104" s="342"/>
      <c r="AA104" s="342"/>
      <c r="AB104" s="342"/>
      <c r="AC104" s="342"/>
      <c r="AD104" s="342"/>
      <c r="AE104" s="342"/>
      <c r="AF104" s="342"/>
      <c r="AG104" s="342"/>
      <c r="AH104" s="342"/>
      <c r="AI104" s="342"/>
      <c r="AJ104" s="342"/>
      <c r="AK104" s="342"/>
      <c r="AL104" s="342"/>
      <c r="AM104" s="342"/>
      <c r="AN104" s="342"/>
      <c r="AO104" s="342"/>
      <c r="AP104" s="342"/>
      <c r="AQ104" s="343"/>
      <c r="AR104" s="343"/>
      <c r="AS104" s="343"/>
      <c r="AT104" s="342"/>
      <c r="AU104" s="342"/>
      <c r="AV104" s="342"/>
      <c r="AW104" s="342"/>
      <c r="AX104" s="342"/>
      <c r="AY104" s="342"/>
      <c r="AZ104" s="342"/>
      <c r="BA104" s="342"/>
      <c r="BB104" s="342"/>
      <c r="BC104" s="342"/>
      <c r="BD104" s="342"/>
      <c r="BE104" s="342"/>
      <c r="BF104" s="342"/>
      <c r="BG104" s="342"/>
      <c r="BH104" s="342"/>
      <c r="BI104" s="342"/>
      <c r="BJ104" s="342"/>
      <c r="BK104" s="342"/>
      <c r="BL104" s="342"/>
      <c r="BM104" s="342"/>
      <c r="BN104" s="342"/>
      <c r="BO104" s="342"/>
      <c r="BP104" s="342"/>
      <c r="BQ104" s="342"/>
      <c r="BR104" s="342"/>
      <c r="BS104" s="342"/>
    </row>
    <row r="105" spans="1:71" ht="12.75" x14ac:dyDescent="0.2">
      <c r="A105" s="344">
        <f>G30/1000/1000</f>
        <v>-2.776740871645993E-2</v>
      </c>
      <c r="B105" s="345">
        <f>L88</f>
        <v>0</v>
      </c>
      <c r="C105" s="346" t="str">
        <f>G28</f>
        <v>не окупается</v>
      </c>
      <c r="D105" s="346" t="str">
        <f>G29</f>
        <v>не окупается</v>
      </c>
      <c r="E105" s="347" t="s">
        <v>567</v>
      </c>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row>
    <row r="106" spans="1:71" ht="12.75" x14ac:dyDescent="0.2">
      <c r="A106" s="348"/>
      <c r="B106" s="342"/>
      <c r="C106" s="342"/>
      <c r="D106" s="342"/>
      <c r="E106" s="342"/>
      <c r="F106" s="342"/>
      <c r="G106" s="342"/>
      <c r="H106" s="342"/>
      <c r="I106" s="342"/>
      <c r="J106" s="342"/>
      <c r="K106" s="342"/>
      <c r="L106" s="342"/>
      <c r="M106" s="342"/>
      <c r="N106" s="342"/>
      <c r="O106" s="342"/>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342"/>
      <c r="AK106" s="342"/>
      <c r="AL106" s="342"/>
      <c r="AM106" s="342"/>
      <c r="AN106" s="342"/>
      <c r="AO106" s="342"/>
      <c r="AP106" s="342"/>
      <c r="AQ106" s="343"/>
      <c r="AR106" s="343"/>
      <c r="AS106" s="343"/>
      <c r="AT106" s="342"/>
      <c r="AU106" s="342"/>
      <c r="AV106" s="342"/>
      <c r="AW106" s="342"/>
      <c r="AX106" s="342"/>
      <c r="AY106" s="342"/>
      <c r="AZ106" s="342"/>
      <c r="BA106" s="342"/>
      <c r="BB106" s="342"/>
      <c r="BC106" s="342"/>
      <c r="BD106" s="342"/>
      <c r="BE106" s="342"/>
      <c r="BF106" s="342"/>
      <c r="BG106" s="342"/>
      <c r="BH106" s="342"/>
      <c r="BI106" s="342"/>
      <c r="BJ106" s="342"/>
      <c r="BK106" s="342"/>
      <c r="BL106" s="342"/>
      <c r="BM106" s="342"/>
      <c r="BN106" s="342"/>
      <c r="BO106" s="342"/>
      <c r="BP106" s="342"/>
      <c r="BQ106" s="342"/>
      <c r="BR106" s="342"/>
      <c r="BS106" s="342"/>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337"/>
      <c r="AU107" s="337"/>
      <c r="AV107" s="337"/>
      <c r="AW107" s="337"/>
      <c r="AX107" s="337"/>
      <c r="AY107" s="337"/>
      <c r="AZ107" s="337"/>
      <c r="BA107" s="337"/>
      <c r="BB107" s="337"/>
      <c r="BC107" s="337"/>
      <c r="BD107" s="337"/>
      <c r="BE107" s="337"/>
      <c r="BF107" s="337"/>
      <c r="BG107" s="337"/>
    </row>
    <row r="108" spans="1:71" ht="12.75" x14ac:dyDescent="0.2">
      <c r="A108" s="352" t="s">
        <v>568</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337"/>
      <c r="AU108" s="337"/>
      <c r="AV108" s="337"/>
      <c r="AW108" s="337"/>
      <c r="AX108" s="337"/>
      <c r="AY108" s="337"/>
      <c r="AZ108" s="337"/>
      <c r="BA108" s="337"/>
      <c r="BB108" s="337"/>
      <c r="BC108" s="337"/>
      <c r="BD108" s="337"/>
      <c r="BE108" s="337"/>
      <c r="BF108" s="337"/>
      <c r="BG108" s="337"/>
    </row>
    <row r="109" spans="1:71" ht="12.75" x14ac:dyDescent="0.2">
      <c r="A109" s="352" t="s">
        <v>569</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337"/>
      <c r="AU109" s="337"/>
      <c r="AV109" s="337"/>
      <c r="AW109" s="337"/>
      <c r="AX109" s="337"/>
      <c r="AY109" s="337"/>
      <c r="AZ109" s="337"/>
      <c r="BA109" s="337"/>
      <c r="BB109" s="337"/>
      <c r="BC109" s="337"/>
      <c r="BD109" s="337"/>
      <c r="BE109" s="337"/>
      <c r="BF109" s="337"/>
      <c r="BG109" s="337"/>
    </row>
    <row r="110" spans="1:71" ht="12.75" x14ac:dyDescent="0.2">
      <c r="A110" s="352" t="s">
        <v>570</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337"/>
      <c r="AU110" s="337"/>
      <c r="AV110" s="337"/>
      <c r="AW110" s="337"/>
      <c r="AX110" s="337"/>
      <c r="AY110" s="337"/>
      <c r="AZ110" s="337"/>
      <c r="BA110" s="337"/>
      <c r="BB110" s="337"/>
      <c r="BC110" s="337"/>
      <c r="BD110" s="337"/>
      <c r="BE110" s="337"/>
      <c r="BF110" s="337"/>
      <c r="BG110" s="337"/>
    </row>
    <row r="111" spans="1:71" ht="12.75" x14ac:dyDescent="0.2">
      <c r="A111" s="352" t="s">
        <v>571</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337"/>
      <c r="AU111" s="337"/>
      <c r="AV111" s="337"/>
      <c r="AW111" s="337"/>
      <c r="AX111" s="337"/>
      <c r="AY111" s="337"/>
      <c r="AZ111" s="337"/>
      <c r="BA111" s="337"/>
      <c r="BB111" s="337"/>
      <c r="BC111" s="337"/>
      <c r="BD111" s="337"/>
      <c r="BE111" s="337"/>
      <c r="BF111" s="337"/>
      <c r="BG111" s="337"/>
    </row>
    <row r="112" spans="1:71" ht="12.75" x14ac:dyDescent="0.2">
      <c r="A112" s="352" t="s">
        <v>572</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337"/>
      <c r="AU112" s="337"/>
      <c r="AV112" s="337"/>
      <c r="AW112" s="337"/>
      <c r="AX112" s="337"/>
      <c r="AY112" s="337"/>
      <c r="AZ112" s="337"/>
      <c r="BA112" s="337"/>
      <c r="BB112" s="337"/>
      <c r="BC112" s="337"/>
      <c r="BD112" s="337"/>
      <c r="BE112" s="337"/>
      <c r="BF112" s="337"/>
      <c r="BG112" s="337"/>
    </row>
    <row r="113" spans="1:71" ht="15" x14ac:dyDescent="0.2">
      <c r="A113" s="355" t="s">
        <v>573</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337"/>
      <c r="AU113" s="337"/>
      <c r="AV113" s="337"/>
      <c r="AW113" s="337"/>
      <c r="AX113" s="337"/>
      <c r="AY113" s="337"/>
      <c r="AZ113" s="337"/>
      <c r="BA113" s="337"/>
      <c r="BB113" s="337"/>
      <c r="BC113" s="337"/>
      <c r="BD113" s="337"/>
      <c r="BE113" s="337"/>
      <c r="BF113" s="337"/>
      <c r="BG113" s="337"/>
    </row>
    <row r="114" spans="1:71" ht="12.75" x14ac:dyDescent="0.2">
      <c r="A114" s="348"/>
      <c r="B114" s="342"/>
      <c r="C114" s="342"/>
      <c r="D114" s="342"/>
      <c r="E114" s="342"/>
      <c r="F114" s="342"/>
      <c r="G114" s="342"/>
      <c r="H114" s="342"/>
      <c r="I114" s="342"/>
      <c r="J114" s="342"/>
      <c r="K114" s="342"/>
      <c r="L114" s="342"/>
      <c r="M114" s="342"/>
      <c r="N114" s="342"/>
      <c r="O114" s="342"/>
      <c r="P114" s="342"/>
      <c r="Q114" s="342"/>
      <c r="R114" s="342"/>
      <c r="S114" s="342"/>
      <c r="T114" s="342"/>
      <c r="U114" s="342"/>
      <c r="V114" s="342"/>
      <c r="W114" s="342"/>
      <c r="X114" s="342"/>
      <c r="Y114" s="342"/>
      <c r="Z114" s="342"/>
      <c r="AA114" s="342"/>
      <c r="AB114" s="342"/>
      <c r="AC114" s="342"/>
      <c r="AD114" s="342"/>
      <c r="AE114" s="342"/>
      <c r="AF114" s="342"/>
      <c r="AG114" s="342"/>
      <c r="AH114" s="342"/>
      <c r="AI114" s="342"/>
      <c r="AJ114" s="342"/>
      <c r="AK114" s="342"/>
      <c r="AL114" s="342"/>
      <c r="AM114" s="342"/>
      <c r="AN114" s="342"/>
      <c r="AO114" s="342"/>
      <c r="AP114" s="342"/>
      <c r="AQ114" s="343"/>
      <c r="AR114" s="343"/>
      <c r="AS114" s="343"/>
      <c r="AT114" s="342"/>
      <c r="AU114" s="342"/>
      <c r="AV114" s="342"/>
      <c r="AW114" s="342"/>
      <c r="AX114" s="342"/>
      <c r="AY114" s="342"/>
      <c r="AZ114" s="342"/>
      <c r="BA114" s="342"/>
      <c r="BB114" s="342"/>
      <c r="BC114" s="342"/>
      <c r="BD114" s="342"/>
      <c r="BE114" s="342"/>
      <c r="BF114" s="342"/>
      <c r="BG114" s="342"/>
      <c r="BH114" s="342"/>
      <c r="BI114" s="342"/>
      <c r="BJ114" s="342"/>
      <c r="BK114" s="342"/>
      <c r="BL114" s="342"/>
      <c r="BM114" s="342"/>
      <c r="BN114" s="342"/>
      <c r="BO114" s="342"/>
      <c r="BP114" s="342"/>
      <c r="BQ114" s="342"/>
      <c r="BR114" s="342"/>
      <c r="BS114" s="342"/>
    </row>
    <row r="115" spans="1:71" ht="12.75" x14ac:dyDescent="0.2">
      <c r="A115" s="348"/>
      <c r="B115" s="342"/>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3"/>
      <c r="AR115" s="343"/>
      <c r="AS115" s="343"/>
      <c r="AT115" s="342"/>
      <c r="AU115" s="342"/>
      <c r="AV115" s="342"/>
      <c r="AW115" s="342"/>
      <c r="AX115" s="342"/>
      <c r="AY115" s="342"/>
      <c r="AZ115" s="342"/>
      <c r="BA115" s="342"/>
      <c r="BB115" s="342"/>
      <c r="BC115" s="342"/>
      <c r="BD115" s="342"/>
      <c r="BE115" s="342"/>
      <c r="BF115" s="342"/>
      <c r="BG115" s="342"/>
      <c r="BH115" s="342"/>
      <c r="BI115" s="342"/>
      <c r="BJ115" s="342"/>
      <c r="BK115" s="342"/>
      <c r="BL115" s="342"/>
      <c r="BM115" s="342"/>
      <c r="BN115" s="342"/>
      <c r="BO115" s="342"/>
      <c r="BP115" s="342"/>
      <c r="BQ115" s="342"/>
      <c r="BR115" s="342"/>
      <c r="BS115" s="342"/>
    </row>
    <row r="116" spans="1:71" ht="12.75" x14ac:dyDescent="0.2">
      <c r="A116" s="349"/>
      <c r="B116" s="478" t="s">
        <v>574</v>
      </c>
      <c r="C116" s="479"/>
      <c r="D116" s="478" t="s">
        <v>575</v>
      </c>
      <c r="E116" s="479"/>
      <c r="F116" s="349"/>
      <c r="G116" s="349"/>
      <c r="H116" s="349"/>
      <c r="I116" s="349"/>
      <c r="J116" s="349"/>
      <c r="K116" s="342"/>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2"/>
      <c r="AI116" s="342"/>
      <c r="AJ116" s="342"/>
      <c r="AK116" s="342"/>
      <c r="AL116" s="342"/>
      <c r="AM116" s="342"/>
      <c r="AN116" s="342"/>
      <c r="AO116" s="342"/>
      <c r="AP116" s="342"/>
      <c r="AQ116" s="343"/>
      <c r="AR116" s="343"/>
      <c r="AS116" s="343"/>
      <c r="AT116" s="342"/>
      <c r="AU116" s="342"/>
      <c r="AV116" s="342"/>
      <c r="AW116" s="342"/>
      <c r="AX116" s="342"/>
      <c r="AY116" s="342"/>
      <c r="AZ116" s="342"/>
      <c r="BA116" s="342"/>
      <c r="BB116" s="342"/>
      <c r="BC116" s="342"/>
      <c r="BD116" s="342"/>
      <c r="BE116" s="342"/>
      <c r="BF116" s="342"/>
      <c r="BG116" s="342"/>
      <c r="BH116" s="342"/>
      <c r="BI116" s="342"/>
      <c r="BJ116" s="342"/>
      <c r="BK116" s="342"/>
      <c r="BL116" s="342"/>
      <c r="BM116" s="342"/>
      <c r="BN116" s="342"/>
      <c r="BO116" s="342"/>
      <c r="BP116" s="342"/>
      <c r="BQ116" s="342"/>
      <c r="BR116" s="342"/>
      <c r="BS116" s="342"/>
    </row>
    <row r="117" spans="1:71" ht="12.75" x14ac:dyDescent="0.2">
      <c r="A117" s="352" t="s">
        <v>576</v>
      </c>
      <c r="B117" s="358"/>
      <c r="C117" s="349" t="s">
        <v>577</v>
      </c>
      <c r="D117" s="358">
        <v>0</v>
      </c>
      <c r="E117" s="349" t="s">
        <v>577</v>
      </c>
      <c r="F117" s="349"/>
      <c r="G117" s="349"/>
      <c r="H117" s="349"/>
      <c r="I117" s="349"/>
      <c r="J117" s="349"/>
      <c r="K117" s="342"/>
      <c r="L117" s="342"/>
      <c r="M117" s="342"/>
      <c r="N117" s="342"/>
      <c r="O117" s="342"/>
      <c r="P117" s="342"/>
      <c r="Q117" s="342"/>
      <c r="R117" s="342"/>
      <c r="S117" s="342"/>
      <c r="T117" s="342"/>
      <c r="U117" s="342"/>
      <c r="V117" s="342"/>
      <c r="W117" s="342"/>
      <c r="X117" s="342"/>
      <c r="Y117" s="342"/>
      <c r="Z117" s="342"/>
      <c r="AA117" s="342"/>
      <c r="AB117" s="342"/>
      <c r="AC117" s="342"/>
      <c r="AD117" s="342"/>
      <c r="AE117" s="342"/>
      <c r="AF117" s="342"/>
      <c r="AG117" s="342"/>
      <c r="AH117" s="342"/>
      <c r="AI117" s="342"/>
      <c r="AJ117" s="342"/>
      <c r="AK117" s="342"/>
      <c r="AL117" s="342"/>
      <c r="AM117" s="342"/>
      <c r="AN117" s="342"/>
      <c r="AO117" s="342"/>
      <c r="AP117" s="342"/>
      <c r="AQ117" s="343"/>
      <c r="AR117" s="343"/>
      <c r="AS117" s="343"/>
      <c r="AT117" s="342"/>
      <c r="AU117" s="342"/>
      <c r="AV117" s="342"/>
      <c r="AW117" s="342"/>
      <c r="AX117" s="342"/>
      <c r="AY117" s="342"/>
      <c r="AZ117" s="342"/>
      <c r="BA117" s="342"/>
      <c r="BB117" s="342"/>
      <c r="BC117" s="342"/>
      <c r="BD117" s="342"/>
      <c r="BE117" s="342"/>
      <c r="BF117" s="342"/>
      <c r="BG117" s="342"/>
      <c r="BH117" s="342"/>
      <c r="BI117" s="342"/>
      <c r="BJ117" s="342"/>
      <c r="BK117" s="342"/>
      <c r="BL117" s="342"/>
      <c r="BM117" s="342"/>
      <c r="BN117" s="342"/>
      <c r="BO117" s="342"/>
      <c r="BP117" s="342"/>
      <c r="BQ117" s="342"/>
      <c r="BR117" s="342"/>
      <c r="BS117" s="342"/>
    </row>
    <row r="118" spans="1:71" ht="25.5" x14ac:dyDescent="0.2">
      <c r="A118" s="352" t="s">
        <v>576</v>
      </c>
      <c r="B118" s="349">
        <f>$B$110*B117</f>
        <v>0</v>
      </c>
      <c r="C118" s="349" t="s">
        <v>125</v>
      </c>
      <c r="D118" s="349">
        <f>$B$110*D117</f>
        <v>0</v>
      </c>
      <c r="E118" s="349" t="s">
        <v>125</v>
      </c>
      <c r="F118" s="352" t="s">
        <v>578</v>
      </c>
      <c r="G118" s="349">
        <f>D117-B117</f>
        <v>0</v>
      </c>
      <c r="H118" s="349" t="s">
        <v>577</v>
      </c>
      <c r="I118" s="359">
        <f>$B$110*G118</f>
        <v>0</v>
      </c>
      <c r="J118" s="349" t="s">
        <v>125</v>
      </c>
      <c r="K118" s="342"/>
      <c r="L118" s="342"/>
      <c r="M118" s="342"/>
      <c r="N118" s="342"/>
      <c r="O118" s="342"/>
      <c r="P118" s="342"/>
      <c r="Q118" s="342"/>
      <c r="R118" s="342"/>
      <c r="S118" s="342"/>
      <c r="T118" s="342"/>
      <c r="U118" s="342"/>
      <c r="V118" s="342"/>
      <c r="W118" s="342"/>
      <c r="X118" s="342"/>
      <c r="Y118" s="342"/>
      <c r="Z118" s="342"/>
      <c r="AA118" s="342"/>
      <c r="AB118" s="342"/>
      <c r="AC118" s="342"/>
      <c r="AD118" s="342"/>
      <c r="AE118" s="342"/>
      <c r="AF118" s="342"/>
      <c r="AG118" s="342"/>
      <c r="AH118" s="342"/>
      <c r="AI118" s="342"/>
      <c r="AJ118" s="342"/>
      <c r="AK118" s="342"/>
      <c r="AL118" s="342"/>
      <c r="AM118" s="342"/>
      <c r="AN118" s="342"/>
      <c r="AO118" s="342"/>
      <c r="AP118" s="342"/>
      <c r="AQ118" s="343"/>
      <c r="AR118" s="343"/>
      <c r="AS118" s="343"/>
      <c r="AT118" s="342"/>
      <c r="AU118" s="342"/>
      <c r="AV118" s="342"/>
      <c r="AW118" s="342"/>
      <c r="AX118" s="342"/>
      <c r="AY118" s="342"/>
      <c r="AZ118" s="342"/>
      <c r="BA118" s="342"/>
      <c r="BB118" s="342"/>
      <c r="BC118" s="342"/>
      <c r="BD118" s="342"/>
      <c r="BE118" s="342"/>
      <c r="BF118" s="342"/>
      <c r="BG118" s="342"/>
      <c r="BH118" s="342"/>
      <c r="BI118" s="342"/>
      <c r="BJ118" s="342"/>
      <c r="BK118" s="342"/>
      <c r="BL118" s="342"/>
      <c r="BM118" s="342"/>
      <c r="BN118" s="342"/>
      <c r="BO118" s="342"/>
      <c r="BP118" s="342"/>
      <c r="BQ118" s="342"/>
      <c r="BR118" s="342"/>
      <c r="BS118" s="342"/>
    </row>
    <row r="119" spans="1:71" ht="25.5" x14ac:dyDescent="0.2">
      <c r="A119" s="349"/>
      <c r="B119" s="349"/>
      <c r="C119" s="349"/>
      <c r="D119" s="349"/>
      <c r="E119" s="349"/>
      <c r="F119" s="352" t="s">
        <v>579</v>
      </c>
      <c r="G119" s="349">
        <f>I119/$B$110</f>
        <v>0</v>
      </c>
      <c r="H119" s="349" t="s">
        <v>577</v>
      </c>
      <c r="I119" s="358"/>
      <c r="J119" s="349" t="s">
        <v>125</v>
      </c>
      <c r="K119" s="342"/>
      <c r="L119" s="342"/>
      <c r="M119" s="342"/>
      <c r="N119" s="342"/>
      <c r="O119" s="342"/>
      <c r="P119" s="342"/>
      <c r="Q119" s="342"/>
      <c r="R119" s="342"/>
      <c r="S119" s="342"/>
      <c r="T119" s="342"/>
      <c r="U119" s="342"/>
      <c r="V119" s="342"/>
      <c r="W119" s="342"/>
      <c r="X119" s="342"/>
      <c r="Y119" s="342"/>
      <c r="Z119" s="342"/>
      <c r="AA119" s="342"/>
      <c r="AB119" s="342"/>
      <c r="AC119" s="342"/>
      <c r="AD119" s="342"/>
      <c r="AE119" s="342"/>
      <c r="AF119" s="342"/>
      <c r="AG119" s="342"/>
      <c r="AH119" s="342"/>
      <c r="AI119" s="342"/>
      <c r="AJ119" s="342"/>
      <c r="AK119" s="342"/>
      <c r="AL119" s="342"/>
      <c r="AM119" s="342"/>
      <c r="AN119" s="342"/>
      <c r="AO119" s="342"/>
      <c r="AP119" s="342"/>
      <c r="AQ119" s="343"/>
      <c r="AR119" s="343"/>
      <c r="AS119" s="343"/>
      <c r="AT119" s="342"/>
      <c r="AU119" s="342"/>
      <c r="AV119" s="342"/>
      <c r="AW119" s="342"/>
      <c r="AX119" s="342"/>
      <c r="AY119" s="342"/>
      <c r="AZ119" s="342"/>
      <c r="BA119" s="342"/>
      <c r="BB119" s="342"/>
      <c r="BC119" s="342"/>
      <c r="BD119" s="342"/>
      <c r="BE119" s="342"/>
      <c r="BF119" s="342"/>
      <c r="BG119" s="342"/>
      <c r="BH119" s="342"/>
      <c r="BI119" s="342"/>
      <c r="BJ119" s="342"/>
      <c r="BK119" s="342"/>
      <c r="BL119" s="342"/>
      <c r="BM119" s="342"/>
      <c r="BN119" s="342"/>
      <c r="BO119" s="342"/>
      <c r="BP119" s="342"/>
      <c r="BQ119" s="342"/>
      <c r="BR119" s="342"/>
      <c r="BS119" s="342"/>
    </row>
    <row r="120" spans="1:71" ht="38.25" x14ac:dyDescent="0.2">
      <c r="A120" s="360"/>
      <c r="B120" s="361"/>
      <c r="C120" s="361"/>
      <c r="D120" s="361"/>
      <c r="E120" s="361"/>
      <c r="F120" s="362" t="s">
        <v>580</v>
      </c>
      <c r="G120" s="359">
        <f>G118</f>
        <v>0</v>
      </c>
      <c r="H120" s="349" t="s">
        <v>577</v>
      </c>
      <c r="I120" s="354">
        <f>I118</f>
        <v>0</v>
      </c>
      <c r="J120" s="349" t="s">
        <v>125</v>
      </c>
      <c r="K120" s="342"/>
      <c r="L120" s="342"/>
      <c r="M120" s="342"/>
      <c r="N120" s="342"/>
      <c r="O120" s="342"/>
      <c r="P120" s="342"/>
      <c r="Q120" s="342"/>
      <c r="R120" s="342"/>
      <c r="S120" s="342"/>
      <c r="T120" s="342"/>
      <c r="U120" s="342"/>
      <c r="V120" s="342"/>
      <c r="W120" s="342"/>
      <c r="X120" s="342"/>
      <c r="Y120" s="342"/>
      <c r="Z120" s="342"/>
      <c r="AA120" s="342"/>
      <c r="AB120" s="342"/>
      <c r="AC120" s="342"/>
      <c r="AD120" s="342"/>
      <c r="AE120" s="342"/>
      <c r="AF120" s="342"/>
      <c r="AG120" s="342"/>
      <c r="AH120" s="342"/>
      <c r="AI120" s="342"/>
      <c r="AJ120" s="342"/>
      <c r="AK120" s="342"/>
      <c r="AL120" s="342"/>
      <c r="AM120" s="342"/>
      <c r="AN120" s="342"/>
      <c r="AO120" s="342"/>
      <c r="AP120" s="342"/>
      <c r="AQ120" s="343"/>
      <c r="AR120" s="343"/>
      <c r="AS120" s="343"/>
      <c r="AT120" s="342"/>
      <c r="AU120" s="342"/>
      <c r="AV120" s="342"/>
      <c r="AW120" s="342"/>
      <c r="AX120" s="342"/>
      <c r="AY120" s="342"/>
      <c r="AZ120" s="342"/>
      <c r="BA120" s="342"/>
      <c r="BB120" s="342"/>
      <c r="BC120" s="342"/>
      <c r="BD120" s="342"/>
      <c r="BE120" s="342"/>
      <c r="BF120" s="342"/>
      <c r="BG120" s="342"/>
      <c r="BH120" s="342"/>
      <c r="BI120" s="342"/>
      <c r="BJ120" s="342"/>
      <c r="BK120" s="342"/>
      <c r="BL120" s="342"/>
      <c r="BM120" s="342"/>
      <c r="BN120" s="342"/>
      <c r="BO120" s="342"/>
      <c r="BP120" s="342"/>
      <c r="BQ120" s="342"/>
      <c r="BR120" s="342"/>
      <c r="BS120" s="342"/>
    </row>
    <row r="121" spans="1:71" ht="12.75" x14ac:dyDescent="0.2">
      <c r="A121" s="363"/>
      <c r="B121" s="347"/>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2"/>
      <c r="AI121" s="342"/>
      <c r="AJ121" s="342"/>
      <c r="AK121" s="342"/>
      <c r="AL121" s="342"/>
      <c r="AM121" s="342"/>
      <c r="AN121" s="342"/>
      <c r="AO121" s="342"/>
      <c r="AP121" s="342"/>
      <c r="AQ121" s="343"/>
      <c r="AR121" s="343"/>
      <c r="AS121" s="343"/>
      <c r="AT121" s="342"/>
      <c r="AU121" s="342"/>
      <c r="AV121" s="342"/>
      <c r="AW121" s="342"/>
      <c r="AX121" s="342"/>
      <c r="AY121" s="342"/>
      <c r="AZ121" s="342"/>
      <c r="BA121" s="342"/>
      <c r="BB121" s="342"/>
      <c r="BC121" s="342"/>
      <c r="BD121" s="342"/>
      <c r="BE121" s="342"/>
      <c r="BF121" s="342"/>
      <c r="BG121" s="342"/>
      <c r="BH121" s="342"/>
      <c r="BI121" s="342"/>
      <c r="BJ121" s="342"/>
      <c r="BK121" s="342"/>
      <c r="BL121" s="342"/>
      <c r="BM121" s="342"/>
      <c r="BN121" s="342"/>
      <c r="BO121" s="342"/>
      <c r="BP121" s="342"/>
      <c r="BQ121" s="342"/>
      <c r="BR121" s="342"/>
      <c r="BS121" s="342"/>
    </row>
    <row r="122" spans="1:71" x14ac:dyDescent="0.2">
      <c r="A122" s="364" t="s">
        <v>581</v>
      </c>
      <c r="B122" s="365">
        <f>'6.2. Паспорт фин осв ввод'!U52</f>
        <v>0.15764</v>
      </c>
      <c r="C122" s="347"/>
      <c r="D122" s="472" t="s">
        <v>320</v>
      </c>
      <c r="E122" s="366" t="s">
        <v>520</v>
      </c>
      <c r="F122" s="367">
        <v>35</v>
      </c>
      <c r="G122" s="473" t="s">
        <v>582</v>
      </c>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row>
    <row r="123" spans="1:71" x14ac:dyDescent="0.2">
      <c r="A123" s="364" t="s">
        <v>320</v>
      </c>
      <c r="B123" s="368">
        <v>30</v>
      </c>
      <c r="C123" s="347"/>
      <c r="D123" s="472"/>
      <c r="E123" s="366" t="s">
        <v>521</v>
      </c>
      <c r="F123" s="367">
        <v>30</v>
      </c>
      <c r="G123" s="473"/>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row>
    <row r="124" spans="1:71" x14ac:dyDescent="0.2">
      <c r="A124" s="364" t="s">
        <v>583</v>
      </c>
      <c r="B124" s="368" t="s">
        <v>595</v>
      </c>
      <c r="C124" s="369" t="s">
        <v>584</v>
      </c>
      <c r="D124" s="472"/>
      <c r="E124" s="366" t="s">
        <v>585</v>
      </c>
      <c r="F124" s="367">
        <v>30</v>
      </c>
      <c r="G124" s="473"/>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row>
    <row r="125" spans="1:71" s="303" customFormat="1" x14ac:dyDescent="0.2">
      <c r="A125" s="370"/>
      <c r="B125" s="371"/>
      <c r="C125" s="372"/>
      <c r="D125" s="472"/>
      <c r="E125" s="366" t="s">
        <v>586</v>
      </c>
      <c r="F125" s="367">
        <v>30</v>
      </c>
      <c r="G125" s="473"/>
      <c r="H125" s="373"/>
      <c r="I125" s="373"/>
      <c r="J125" s="373"/>
      <c r="K125" s="373"/>
      <c r="L125" s="373"/>
      <c r="M125" s="373"/>
      <c r="N125" s="373"/>
      <c r="O125" s="373"/>
      <c r="P125" s="373"/>
      <c r="Q125" s="373"/>
      <c r="R125" s="373"/>
      <c r="S125" s="373"/>
      <c r="T125" s="373"/>
      <c r="U125" s="373"/>
      <c r="V125" s="373"/>
      <c r="W125" s="373"/>
      <c r="X125" s="373"/>
      <c r="Y125" s="373"/>
      <c r="Z125" s="373"/>
      <c r="AA125" s="373"/>
      <c r="AB125" s="373"/>
      <c r="AC125" s="373"/>
      <c r="AD125" s="373"/>
      <c r="AE125" s="373"/>
      <c r="AF125" s="373"/>
      <c r="AG125" s="373"/>
      <c r="AH125" s="373"/>
      <c r="AI125" s="373"/>
      <c r="AJ125" s="373"/>
      <c r="AK125" s="373"/>
      <c r="AL125" s="373"/>
      <c r="AM125" s="373"/>
      <c r="AN125" s="373"/>
      <c r="AO125" s="373"/>
      <c r="AP125" s="373"/>
      <c r="AQ125" s="373"/>
      <c r="AR125" s="373"/>
      <c r="AS125" s="373"/>
      <c r="AT125" s="373"/>
      <c r="AU125" s="373"/>
      <c r="AV125" s="373"/>
      <c r="AW125" s="373"/>
      <c r="AX125" s="373"/>
      <c r="AY125" s="373"/>
      <c r="AZ125" s="373"/>
      <c r="BA125" s="373"/>
      <c r="BB125" s="373"/>
      <c r="BC125" s="373"/>
      <c r="BD125" s="373"/>
      <c r="BE125" s="373"/>
      <c r="BF125" s="373"/>
      <c r="BG125" s="373"/>
      <c r="BH125" s="373"/>
      <c r="BI125" s="373"/>
      <c r="BJ125" s="373"/>
      <c r="BK125" s="373"/>
      <c r="BL125" s="373"/>
      <c r="BM125" s="373"/>
      <c r="BN125" s="373"/>
      <c r="BO125" s="373"/>
      <c r="BP125" s="373"/>
      <c r="BQ125" s="373"/>
      <c r="BR125" s="373"/>
      <c r="BS125" s="373"/>
    </row>
    <row r="126" spans="1:71" ht="12.75" x14ac:dyDescent="0.2">
      <c r="A126" s="364" t="s">
        <v>587</v>
      </c>
      <c r="B126" s="374">
        <f>$B$122*1000*1000</f>
        <v>157640.00000000003</v>
      </c>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row>
    <row r="127" spans="1:71" ht="12.75" x14ac:dyDescent="0.2">
      <c r="A127" s="364" t="s">
        <v>588</v>
      </c>
      <c r="B127" s="375">
        <v>0.03</v>
      </c>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row>
    <row r="128" spans="1:71" ht="12.75" x14ac:dyDescent="0.2">
      <c r="A128" s="363"/>
      <c r="B128" s="376"/>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row>
    <row r="129" spans="1:71" ht="12.75" x14ac:dyDescent="0.2">
      <c r="A129" s="364" t="s">
        <v>589</v>
      </c>
      <c r="B129" s="377">
        <v>0.20499999999999999</v>
      </c>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row>
    <row r="130" spans="1:71" x14ac:dyDescent="0.2">
      <c r="A130" s="378"/>
      <c r="B130" s="379"/>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row>
    <row r="131" spans="1:71" ht="12.75" x14ac:dyDescent="0.2">
      <c r="A131" s="380" t="s">
        <v>590</v>
      </c>
      <c r="B131" s="381">
        <v>1.4332</v>
      </c>
      <c r="C131" s="373"/>
      <c r="D131" s="347"/>
      <c r="E131" s="347"/>
      <c r="F131" s="347"/>
      <c r="G131" s="347"/>
      <c r="H131" s="347"/>
      <c r="I131" s="347"/>
      <c r="J131" s="347"/>
      <c r="K131" s="347"/>
      <c r="L131" s="347"/>
      <c r="M131" s="347"/>
      <c r="N131" s="347"/>
      <c r="O131" s="347"/>
      <c r="P131" s="347"/>
      <c r="Q131" s="347"/>
      <c r="R131" s="347"/>
      <c r="S131" s="347"/>
      <c r="T131" s="347"/>
      <c r="U131" s="347"/>
      <c r="V131" s="347"/>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row>
    <row r="132" spans="1:71" ht="12.75" x14ac:dyDescent="0.2">
      <c r="A132" s="347"/>
      <c r="B132" s="347"/>
      <c r="C132" s="347"/>
      <c r="D132" s="347"/>
      <c r="E132" s="347"/>
      <c r="F132" s="347"/>
      <c r="G132" s="347"/>
      <c r="H132" s="347"/>
      <c r="I132" s="347"/>
      <c r="J132" s="347"/>
      <c r="K132" s="347"/>
      <c r="L132" s="347"/>
      <c r="M132" s="347"/>
      <c r="N132" s="347"/>
      <c r="O132" s="347"/>
      <c r="P132" s="347"/>
      <c r="Q132" s="347"/>
      <c r="R132" s="347"/>
      <c r="S132" s="347"/>
      <c r="T132" s="347"/>
      <c r="U132" s="347"/>
      <c r="V132" s="347"/>
      <c r="W132" s="347"/>
      <c r="X132" s="347"/>
      <c r="Y132" s="347"/>
      <c r="Z132" s="347"/>
      <c r="AA132" s="347"/>
      <c r="AB132" s="347"/>
      <c r="AC132" s="347"/>
      <c r="AD132" s="347"/>
      <c r="AE132" s="347"/>
      <c r="AF132" s="347"/>
      <c r="AG132" s="347"/>
      <c r="AH132" s="347"/>
      <c r="AI132" s="347"/>
      <c r="AJ132" s="347"/>
      <c r="AK132" s="347"/>
      <c r="AL132" s="347"/>
      <c r="AM132" s="347"/>
      <c r="AN132" s="347"/>
      <c r="AO132" s="347"/>
      <c r="AP132" s="347"/>
      <c r="AQ132" s="347"/>
      <c r="AR132" s="347"/>
      <c r="AS132" s="347"/>
      <c r="AT132" s="347"/>
      <c r="AU132" s="347"/>
      <c r="AV132" s="347"/>
      <c r="AW132" s="347"/>
      <c r="AX132" s="347"/>
      <c r="AY132" s="347"/>
      <c r="AZ132" s="347"/>
      <c r="BA132" s="347"/>
      <c r="BB132" s="347"/>
      <c r="BC132" s="347"/>
      <c r="BD132" s="347"/>
      <c r="BE132" s="347"/>
      <c r="BF132" s="347"/>
      <c r="BG132" s="347"/>
      <c r="BH132" s="347"/>
      <c r="BI132" s="347"/>
      <c r="BJ132" s="347"/>
      <c r="BK132" s="347"/>
      <c r="BL132" s="347"/>
      <c r="BM132" s="347"/>
      <c r="BN132" s="347"/>
      <c r="BO132" s="347"/>
      <c r="BP132" s="347"/>
      <c r="BQ132" s="347"/>
      <c r="BR132" s="347"/>
      <c r="BS132" s="347"/>
    </row>
    <row r="133" spans="1:71" ht="12.75" x14ac:dyDescent="0.2">
      <c r="A133" s="363"/>
      <c r="B133" s="347"/>
      <c r="C133" s="347"/>
      <c r="D133" s="347"/>
      <c r="E133" s="347"/>
      <c r="F133" s="347"/>
      <c r="G133" s="347"/>
      <c r="H133" s="347"/>
      <c r="I133" s="347"/>
      <c r="J133" s="347"/>
      <c r="K133" s="347"/>
      <c r="L133" s="347"/>
      <c r="M133" s="347"/>
      <c r="N133" s="347"/>
      <c r="O133" s="347"/>
      <c r="P133" s="347"/>
      <c r="Q133" s="347"/>
      <c r="R133" s="347"/>
      <c r="S133" s="347"/>
      <c r="T133" s="347"/>
      <c r="U133" s="347"/>
      <c r="V133" s="347"/>
      <c r="W133" s="347"/>
      <c r="X133" s="347"/>
      <c r="Y133" s="347"/>
      <c r="Z133" s="347"/>
      <c r="AA133" s="347"/>
      <c r="AB133" s="347"/>
      <c r="AC133" s="347"/>
      <c r="AD133" s="347"/>
      <c r="AE133" s="347"/>
      <c r="AF133" s="347"/>
      <c r="AG133" s="347"/>
      <c r="AH133" s="347"/>
      <c r="AI133" s="347"/>
      <c r="AJ133" s="347"/>
      <c r="AK133" s="347"/>
      <c r="AL133" s="347"/>
      <c r="AM133" s="347"/>
      <c r="AN133" s="347"/>
      <c r="AO133" s="347"/>
      <c r="AP133" s="347"/>
      <c r="AQ133" s="303"/>
      <c r="AR133" s="303"/>
      <c r="AS133" s="303"/>
      <c r="BH133" s="347"/>
      <c r="BI133" s="347"/>
      <c r="BJ133" s="347"/>
      <c r="BK133" s="347"/>
      <c r="BL133" s="347"/>
      <c r="BM133" s="347"/>
      <c r="BN133" s="347"/>
      <c r="BO133" s="347"/>
      <c r="BP133" s="347"/>
      <c r="BQ133" s="347"/>
      <c r="BR133" s="347"/>
      <c r="BS133" s="347"/>
    </row>
    <row r="134" spans="1:71" x14ac:dyDescent="0.2">
      <c r="A134" s="364" t="s">
        <v>591</v>
      </c>
      <c r="C134" s="373" t="s">
        <v>592</v>
      </c>
      <c r="D134" s="373"/>
      <c r="E134" s="373"/>
      <c r="F134" s="373"/>
      <c r="G134" s="373"/>
      <c r="H134" s="373"/>
      <c r="I134" s="373"/>
      <c r="J134" s="373"/>
      <c r="K134" s="373"/>
      <c r="L134" s="373"/>
      <c r="M134" s="373"/>
      <c r="N134" s="373"/>
      <c r="O134" s="373"/>
      <c r="P134" s="373"/>
      <c r="Q134" s="373"/>
      <c r="R134" s="373"/>
      <c r="S134" s="373"/>
      <c r="T134" s="373"/>
      <c r="U134" s="373"/>
      <c r="V134" s="373"/>
      <c r="W134" s="373"/>
      <c r="X134" s="373"/>
      <c r="Y134" s="373"/>
      <c r="Z134" s="373"/>
      <c r="AA134" s="373"/>
      <c r="AB134" s="373"/>
      <c r="AC134" s="373"/>
      <c r="AD134" s="373"/>
      <c r="AE134" s="373"/>
      <c r="AF134" s="373"/>
      <c r="AG134" s="373"/>
      <c r="AH134" s="373"/>
      <c r="AI134" s="373"/>
      <c r="AJ134" s="373"/>
      <c r="AK134" s="373"/>
      <c r="AL134" s="373"/>
      <c r="AM134" s="373"/>
      <c r="AN134" s="373"/>
      <c r="AO134" s="373"/>
      <c r="AP134" s="373"/>
      <c r="AQ134" s="303"/>
      <c r="AR134" s="303"/>
      <c r="AS134" s="303"/>
      <c r="BH134" s="373"/>
      <c r="BI134" s="373"/>
      <c r="BJ134" s="373"/>
      <c r="BK134" s="373"/>
      <c r="BL134" s="373"/>
      <c r="BM134" s="373"/>
      <c r="BN134" s="373"/>
      <c r="BO134" s="373"/>
      <c r="BP134" s="373"/>
      <c r="BQ134" s="373"/>
      <c r="BR134" s="373"/>
      <c r="BS134" s="373"/>
    </row>
    <row r="135" spans="1:71" ht="12.75" x14ac:dyDescent="0.2">
      <c r="A135" s="364"/>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64" t="s">
        <v>593</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303" customFormat="1" ht="15" x14ac:dyDescent="0.2">
      <c r="A137" s="364" t="s">
        <v>594</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303" customFormat="1" x14ac:dyDescent="0.2">
      <c r="A138" s="387"/>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63"/>
    </row>
    <row r="139" spans="1:71" ht="12.75" x14ac:dyDescent="0.2">
      <c r="A139" s="363"/>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347"/>
      <c r="BA139" s="347"/>
      <c r="BB139" s="347"/>
      <c r="BC139" s="347"/>
      <c r="BD139" s="347"/>
      <c r="BE139" s="347"/>
      <c r="BF139" s="347"/>
      <c r="BG139" s="347"/>
      <c r="BH139" s="347"/>
      <c r="BI139" s="347"/>
      <c r="BJ139" s="347"/>
      <c r="BK139" s="347"/>
      <c r="BL139" s="347"/>
      <c r="BM139" s="347"/>
      <c r="BN139" s="347"/>
      <c r="BO139" s="347"/>
      <c r="BP139" s="347"/>
      <c r="BQ139" s="347"/>
      <c r="BR139" s="347"/>
      <c r="BS139" s="347"/>
    </row>
    <row r="140" spans="1:71" x14ac:dyDescent="0.2">
      <c r="A140" s="363"/>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347"/>
      <c r="BA140" s="347"/>
      <c r="BB140" s="347"/>
      <c r="BC140" s="347"/>
      <c r="BD140" s="347"/>
      <c r="BE140" s="347"/>
      <c r="BF140" s="347"/>
      <c r="BG140" s="347"/>
      <c r="BH140" s="347"/>
      <c r="BI140" s="347"/>
      <c r="BJ140" s="347"/>
      <c r="BK140" s="347"/>
      <c r="BL140" s="347"/>
      <c r="BM140" s="347"/>
      <c r="BN140" s="347"/>
      <c r="BO140" s="347"/>
      <c r="BP140" s="347"/>
      <c r="BQ140" s="347"/>
      <c r="BR140" s="347"/>
      <c r="BS140" s="347"/>
    </row>
    <row r="141" spans="1:71" ht="15" x14ac:dyDescent="0.2">
      <c r="A141" s="363"/>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347"/>
      <c r="BA141" s="347"/>
      <c r="BB141" s="347"/>
      <c r="BC141" s="347"/>
      <c r="BD141" s="347"/>
      <c r="BE141" s="347"/>
      <c r="BF141" s="347"/>
      <c r="BG141" s="347"/>
      <c r="BH141" s="347"/>
      <c r="BI141" s="347"/>
      <c r="BJ141" s="347"/>
      <c r="BK141" s="347"/>
      <c r="BL141" s="347"/>
      <c r="BM141" s="347"/>
      <c r="BN141" s="347"/>
      <c r="BO141" s="347"/>
      <c r="BP141" s="347"/>
      <c r="BQ141" s="347"/>
      <c r="BR141" s="347"/>
      <c r="BS141" s="347"/>
    </row>
    <row r="142" spans="1:71" ht="12.75" x14ac:dyDescent="0.2">
      <c r="A142" s="363"/>
      <c r="B142" s="347"/>
      <c r="C142" s="347"/>
      <c r="D142" s="347"/>
      <c r="E142" s="347"/>
      <c r="F142" s="347"/>
      <c r="G142" s="347"/>
      <c r="H142" s="347"/>
      <c r="I142" s="347"/>
      <c r="J142" s="347"/>
      <c r="K142" s="347"/>
      <c r="L142" s="347"/>
      <c r="M142" s="347"/>
      <c r="N142" s="347"/>
      <c r="O142" s="347"/>
      <c r="P142" s="347"/>
      <c r="Q142" s="347"/>
      <c r="R142" s="347"/>
      <c r="S142" s="347"/>
      <c r="T142" s="347"/>
      <c r="U142" s="347"/>
      <c r="V142" s="347"/>
      <c r="W142" s="347"/>
      <c r="X142" s="347"/>
      <c r="Y142" s="347"/>
      <c r="Z142" s="347"/>
      <c r="AA142" s="347"/>
      <c r="AB142" s="347"/>
      <c r="AC142" s="347"/>
      <c r="AD142" s="347"/>
      <c r="AE142" s="347"/>
      <c r="AF142" s="347"/>
      <c r="AG142" s="347"/>
      <c r="AH142" s="347"/>
      <c r="AI142" s="347"/>
      <c r="AJ142" s="347"/>
      <c r="AK142" s="347"/>
      <c r="AL142" s="347"/>
      <c r="AM142" s="347"/>
      <c r="AN142" s="347"/>
      <c r="AO142" s="347"/>
      <c r="AP142" s="347"/>
      <c r="AR142" s="347"/>
      <c r="AS142" s="347"/>
      <c r="AT142" s="347"/>
      <c r="AU142" s="347"/>
      <c r="AV142" s="347"/>
      <c r="AW142" s="347"/>
      <c r="AX142" s="347"/>
      <c r="AY142" s="347"/>
      <c r="AZ142" s="347"/>
      <c r="BA142" s="347"/>
      <c r="BB142" s="347"/>
      <c r="BC142" s="347"/>
      <c r="BD142" s="347"/>
      <c r="BE142" s="347"/>
      <c r="BF142" s="347"/>
      <c r="BG142" s="347"/>
      <c r="BH142" s="347"/>
      <c r="BI142" s="347"/>
      <c r="BJ142" s="347"/>
      <c r="BK142" s="347"/>
      <c r="BL142" s="347"/>
      <c r="BM142" s="347"/>
      <c r="BN142" s="347"/>
      <c r="BO142" s="347"/>
      <c r="BP142" s="347"/>
      <c r="BQ142" s="347"/>
      <c r="BR142" s="347"/>
      <c r="BS142" s="347"/>
    </row>
    <row r="143" spans="1:71" ht="12.75" x14ac:dyDescent="0.2">
      <c r="A143" s="363"/>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7"/>
      <c r="AI143" s="347"/>
      <c r="AJ143" s="347"/>
      <c r="AK143" s="347"/>
      <c r="AL143" s="347"/>
      <c r="AM143" s="347"/>
      <c r="AN143" s="347"/>
      <c r="AO143" s="347"/>
      <c r="AP143" s="347"/>
      <c r="AQ143" s="347"/>
      <c r="AR143" s="347"/>
      <c r="AS143" s="347"/>
      <c r="AT143" s="347"/>
      <c r="AU143" s="347"/>
      <c r="AV143" s="347"/>
      <c r="AW143" s="347"/>
      <c r="AX143" s="347"/>
      <c r="AY143" s="347"/>
      <c r="AZ143" s="347"/>
      <c r="BA143" s="347"/>
      <c r="BB143" s="347"/>
      <c r="BC143" s="347"/>
      <c r="BD143" s="347"/>
      <c r="BE143" s="347"/>
      <c r="BF143" s="347"/>
      <c r="BG143" s="347"/>
      <c r="BH143" s="347"/>
      <c r="BI143" s="347"/>
      <c r="BJ143" s="347"/>
      <c r="BK143" s="347"/>
      <c r="BL143" s="347"/>
      <c r="BM143" s="347"/>
      <c r="BN143" s="347"/>
      <c r="BO143" s="347"/>
      <c r="BP143" s="347"/>
      <c r="BQ143" s="347"/>
      <c r="BR143" s="347"/>
      <c r="BS143" s="347"/>
    </row>
    <row r="144" spans="1:71" ht="12.75" x14ac:dyDescent="0.2">
      <c r="A144" s="363"/>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7"/>
      <c r="AI144" s="347"/>
      <c r="AJ144" s="347"/>
      <c r="AK144" s="347"/>
      <c r="AL144" s="347"/>
      <c r="AM144" s="347"/>
      <c r="AN144" s="347"/>
      <c r="AO144" s="347"/>
      <c r="AP144" s="347"/>
      <c r="AQ144" s="347"/>
      <c r="AR144" s="347"/>
      <c r="AS144" s="347"/>
      <c r="AT144" s="347"/>
      <c r="AU144" s="347"/>
      <c r="AV144" s="347"/>
      <c r="AW144" s="347"/>
      <c r="AX144" s="347"/>
      <c r="AY144" s="347"/>
      <c r="AZ144" s="347"/>
      <c r="BA144" s="347"/>
      <c r="BB144" s="347"/>
      <c r="BC144" s="347"/>
      <c r="BD144" s="347"/>
      <c r="BE144" s="347"/>
      <c r="BF144" s="347"/>
      <c r="BG144" s="347"/>
      <c r="BH144" s="347"/>
      <c r="BI144" s="347"/>
      <c r="BJ144" s="347"/>
      <c r="BK144" s="347"/>
      <c r="BL144" s="347"/>
      <c r="BM144" s="347"/>
      <c r="BN144" s="347"/>
      <c r="BO144" s="347"/>
      <c r="BP144" s="347"/>
      <c r="BQ144" s="347"/>
      <c r="BR144" s="347"/>
      <c r="BS144" s="347"/>
    </row>
    <row r="145" spans="1:71" ht="12.75" x14ac:dyDescent="0.2">
      <c r="A145" s="363"/>
      <c r="B145" s="347"/>
      <c r="C145" s="347"/>
      <c r="D145" s="347"/>
      <c r="E145" s="347"/>
      <c r="F145" s="347"/>
      <c r="G145" s="347"/>
      <c r="H145" s="347"/>
      <c r="I145" s="347"/>
      <c r="J145" s="347"/>
      <c r="K145" s="347"/>
      <c r="L145" s="347"/>
      <c r="M145" s="347"/>
      <c r="N145" s="347"/>
      <c r="O145" s="347"/>
      <c r="P145" s="347"/>
      <c r="Q145" s="347"/>
      <c r="R145" s="347"/>
      <c r="S145" s="347"/>
      <c r="T145" s="347"/>
      <c r="U145" s="347"/>
      <c r="V145" s="347"/>
      <c r="W145" s="347"/>
      <c r="X145" s="347"/>
      <c r="Y145" s="347"/>
      <c r="Z145" s="347"/>
      <c r="AA145" s="347"/>
      <c r="AB145" s="347"/>
      <c r="AC145" s="347"/>
      <c r="AD145" s="347"/>
      <c r="AE145" s="347"/>
      <c r="AF145" s="347"/>
      <c r="AG145" s="347"/>
      <c r="AH145" s="347"/>
      <c r="AI145" s="347"/>
      <c r="AJ145" s="347"/>
      <c r="AK145" s="347"/>
      <c r="AL145" s="347"/>
      <c r="AM145" s="347"/>
      <c r="AN145" s="347"/>
      <c r="AO145" s="347"/>
      <c r="AP145" s="347"/>
      <c r="AQ145" s="347"/>
      <c r="AR145" s="347"/>
      <c r="AS145" s="347"/>
      <c r="AT145" s="347"/>
      <c r="AU145" s="347"/>
      <c r="AV145" s="347"/>
      <c r="AW145" s="347"/>
      <c r="AX145" s="347"/>
      <c r="AY145" s="347"/>
      <c r="AZ145" s="347"/>
      <c r="BA145" s="347"/>
      <c r="BB145" s="347"/>
      <c r="BC145" s="347"/>
      <c r="BD145" s="347"/>
      <c r="BE145" s="347"/>
      <c r="BF145" s="347"/>
      <c r="BG145" s="347"/>
      <c r="BH145" s="347"/>
      <c r="BI145" s="347"/>
      <c r="BJ145" s="347"/>
      <c r="BK145" s="347"/>
      <c r="BL145" s="347"/>
      <c r="BM145" s="347"/>
      <c r="BN145" s="347"/>
      <c r="BO145" s="347"/>
      <c r="BP145" s="347"/>
      <c r="BQ145" s="347"/>
      <c r="BR145" s="347"/>
      <c r="BS145" s="347"/>
    </row>
    <row r="146" spans="1:71" ht="12.75" x14ac:dyDescent="0.2">
      <c r="A146" s="363"/>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347"/>
      <c r="AK146" s="347"/>
      <c r="AL146" s="347"/>
      <c r="AM146" s="347"/>
      <c r="AN146" s="347"/>
      <c r="AO146" s="347"/>
      <c r="AP146" s="347"/>
      <c r="AQ146" s="347"/>
      <c r="AR146" s="347"/>
      <c r="AS146" s="347"/>
      <c r="AT146" s="347"/>
      <c r="AU146" s="347"/>
      <c r="AV146" s="347"/>
      <c r="AW146" s="347"/>
      <c r="AX146" s="347"/>
      <c r="AY146" s="347"/>
      <c r="AZ146" s="347"/>
      <c r="BA146" s="347"/>
      <c r="BB146" s="347"/>
      <c r="BC146" s="347"/>
      <c r="BD146" s="347"/>
      <c r="BE146" s="347"/>
      <c r="BF146" s="347"/>
      <c r="BG146" s="347"/>
      <c r="BH146" s="347"/>
      <c r="BI146" s="347"/>
      <c r="BJ146" s="347"/>
      <c r="BK146" s="347"/>
      <c r="BL146" s="347"/>
      <c r="BM146" s="347"/>
      <c r="BN146" s="347"/>
      <c r="BO146" s="347"/>
      <c r="BP146" s="347"/>
      <c r="BQ146" s="347"/>
      <c r="BR146" s="347"/>
      <c r="BS146" s="347"/>
    </row>
    <row r="147" spans="1:71" ht="12.75" x14ac:dyDescent="0.2">
      <c r="A147" s="363"/>
      <c r="B147" s="347"/>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J147" s="347"/>
      <c r="AK147" s="347"/>
      <c r="AL147" s="347"/>
      <c r="AM147" s="347"/>
      <c r="AN147" s="347"/>
      <c r="AO147" s="347"/>
      <c r="AP147" s="347"/>
      <c r="AQ147" s="347"/>
      <c r="AR147" s="347"/>
      <c r="AS147" s="347"/>
      <c r="AT147" s="347"/>
      <c r="AU147" s="347"/>
      <c r="AV147" s="347"/>
      <c r="AW147" s="347"/>
      <c r="AX147" s="347"/>
      <c r="AY147" s="347"/>
      <c r="AZ147" s="347"/>
      <c r="BA147" s="347"/>
      <c r="BB147" s="347"/>
      <c r="BC147" s="347"/>
      <c r="BD147" s="347"/>
      <c r="BE147" s="347"/>
      <c r="BF147" s="347"/>
      <c r="BG147" s="347"/>
      <c r="BH147" s="347"/>
      <c r="BI147" s="347"/>
      <c r="BJ147" s="347"/>
      <c r="BK147" s="347"/>
      <c r="BL147" s="347"/>
      <c r="BM147" s="347"/>
      <c r="BN147" s="347"/>
      <c r="BO147" s="347"/>
      <c r="BP147" s="347"/>
      <c r="BQ147" s="347"/>
      <c r="BR147" s="347"/>
      <c r="BS147" s="347"/>
    </row>
    <row r="148" spans="1:71" ht="12.75" x14ac:dyDescent="0.2">
      <c r="A148" s="363"/>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347"/>
      <c r="AE148" s="347"/>
      <c r="AF148" s="347"/>
      <c r="AG148" s="347"/>
      <c r="AH148" s="347"/>
      <c r="AI148" s="347"/>
      <c r="AJ148" s="347"/>
      <c r="AK148" s="347"/>
      <c r="AL148" s="347"/>
      <c r="AM148" s="347"/>
      <c r="AN148" s="347"/>
      <c r="AO148" s="347"/>
      <c r="AP148" s="347"/>
      <c r="AQ148" s="347"/>
      <c r="AR148" s="347"/>
      <c r="AS148" s="347"/>
      <c r="AT148" s="347"/>
      <c r="AU148" s="347"/>
      <c r="AV148" s="347"/>
      <c r="AW148" s="347"/>
      <c r="AX148" s="347"/>
      <c r="AY148" s="347"/>
      <c r="AZ148" s="347"/>
      <c r="BA148" s="347"/>
      <c r="BB148" s="347"/>
      <c r="BC148" s="347"/>
      <c r="BD148" s="347"/>
      <c r="BE148" s="347"/>
      <c r="BF148" s="347"/>
      <c r="BG148" s="347"/>
      <c r="BH148" s="347"/>
      <c r="BI148" s="347"/>
      <c r="BJ148" s="347"/>
      <c r="BK148" s="347"/>
      <c r="BL148" s="347"/>
      <c r="BM148" s="347"/>
      <c r="BN148" s="347"/>
      <c r="BO148" s="347"/>
      <c r="BP148" s="347"/>
      <c r="BQ148" s="347"/>
      <c r="BR148" s="347"/>
      <c r="BS148" s="347"/>
    </row>
    <row r="149" spans="1:71" ht="12.75" x14ac:dyDescent="0.2">
      <c r="A149" s="363"/>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7"/>
      <c r="BA149" s="347"/>
      <c r="BB149" s="347"/>
      <c r="BC149" s="347"/>
      <c r="BD149" s="347"/>
      <c r="BE149" s="347"/>
      <c r="BF149" s="347"/>
      <c r="BG149" s="347"/>
      <c r="BH149" s="347"/>
      <c r="BI149" s="347"/>
      <c r="BJ149" s="347"/>
      <c r="BK149" s="347"/>
      <c r="BL149" s="347"/>
      <c r="BM149" s="347"/>
      <c r="BN149" s="347"/>
      <c r="BO149" s="347"/>
      <c r="BP149" s="347"/>
      <c r="BQ149" s="347"/>
      <c r="BR149" s="347"/>
      <c r="BS149" s="347"/>
    </row>
    <row r="150" spans="1:71" ht="12.75" x14ac:dyDescent="0.2">
      <c r="A150" s="363"/>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F150" s="347"/>
      <c r="AG150" s="347"/>
      <c r="AH150" s="347"/>
      <c r="AI150" s="347"/>
      <c r="AJ150" s="347"/>
      <c r="AK150" s="347"/>
      <c r="AL150" s="347"/>
      <c r="AM150" s="347"/>
      <c r="AN150" s="347"/>
      <c r="AO150" s="347"/>
      <c r="AP150" s="347"/>
      <c r="AQ150" s="347"/>
      <c r="AR150" s="347"/>
      <c r="AS150" s="347"/>
      <c r="AT150" s="347"/>
      <c r="AU150" s="347"/>
      <c r="AV150" s="347"/>
      <c r="AW150" s="347"/>
      <c r="AX150" s="347"/>
      <c r="AY150" s="347"/>
      <c r="AZ150" s="347"/>
      <c r="BA150" s="347"/>
      <c r="BB150" s="347"/>
      <c r="BC150" s="347"/>
      <c r="BD150" s="347"/>
      <c r="BE150" s="347"/>
      <c r="BF150" s="347"/>
      <c r="BG150" s="347"/>
      <c r="BH150" s="347"/>
      <c r="BI150" s="347"/>
      <c r="BJ150" s="347"/>
      <c r="BK150" s="347"/>
      <c r="BL150" s="347"/>
      <c r="BM150" s="347"/>
      <c r="BN150" s="347"/>
      <c r="BO150" s="347"/>
      <c r="BP150" s="347"/>
      <c r="BQ150" s="347"/>
      <c r="BR150" s="347"/>
      <c r="BS150" s="347"/>
    </row>
    <row r="151" spans="1:71" ht="12.75" x14ac:dyDescent="0.2">
      <c r="A151" s="363"/>
      <c r="B151" s="347"/>
      <c r="C151" s="347"/>
      <c r="D151" s="347"/>
      <c r="E151" s="347"/>
      <c r="F151" s="347"/>
      <c r="G151" s="347"/>
      <c r="H151" s="347"/>
      <c r="I151" s="347"/>
      <c r="J151" s="347"/>
      <c r="K151" s="347"/>
      <c r="L151" s="347"/>
      <c r="M151" s="347"/>
      <c r="N151" s="347"/>
      <c r="O151" s="347"/>
      <c r="P151" s="347"/>
      <c r="Q151" s="347"/>
      <c r="R151" s="347"/>
      <c r="S151" s="347"/>
      <c r="T151" s="347"/>
      <c r="U151" s="347"/>
      <c r="V151" s="347"/>
      <c r="W151" s="347"/>
      <c r="X151" s="347"/>
      <c r="Y151" s="347"/>
      <c r="Z151" s="347"/>
      <c r="AA151" s="347"/>
      <c r="AB151" s="347"/>
      <c r="AC151" s="347"/>
      <c r="AD151" s="347"/>
      <c r="AE151" s="347"/>
      <c r="AF151" s="347"/>
      <c r="AG151" s="347"/>
      <c r="AH151" s="347"/>
      <c r="AI151" s="347"/>
      <c r="AJ151" s="347"/>
      <c r="AK151" s="347"/>
      <c r="AL151" s="347"/>
      <c r="AM151" s="347"/>
      <c r="AN151" s="347"/>
      <c r="AO151" s="347"/>
      <c r="AP151" s="347"/>
      <c r="AQ151" s="347"/>
      <c r="AR151" s="347"/>
      <c r="AS151" s="347"/>
      <c r="AT151" s="347"/>
      <c r="AU151" s="347"/>
      <c r="AV151" s="347"/>
      <c r="AW151" s="347"/>
      <c r="AX151" s="347"/>
      <c r="AY151" s="347"/>
      <c r="AZ151" s="347"/>
      <c r="BA151" s="347"/>
      <c r="BB151" s="347"/>
      <c r="BC151" s="347"/>
      <c r="BD151" s="347"/>
      <c r="BE151" s="347"/>
      <c r="BF151" s="347"/>
      <c r="BG151" s="347"/>
      <c r="BH151" s="347"/>
      <c r="BI151" s="347"/>
      <c r="BJ151" s="347"/>
      <c r="BK151" s="347"/>
      <c r="BL151" s="347"/>
      <c r="BM151" s="347"/>
      <c r="BN151" s="347"/>
      <c r="BO151" s="347"/>
      <c r="BP151" s="347"/>
      <c r="BQ151" s="347"/>
      <c r="BR151" s="347"/>
      <c r="BS151" s="347"/>
    </row>
    <row r="152" spans="1:71" ht="12.75" x14ac:dyDescent="0.2">
      <c r="A152" s="363"/>
      <c r="B152" s="347"/>
      <c r="C152" s="347"/>
      <c r="D152" s="347"/>
      <c r="E152" s="347"/>
      <c r="F152" s="347"/>
      <c r="G152" s="347"/>
      <c r="H152" s="347"/>
      <c r="I152" s="347"/>
      <c r="J152" s="347"/>
      <c r="K152" s="347"/>
      <c r="L152" s="347"/>
      <c r="M152" s="347"/>
      <c r="N152" s="347"/>
      <c r="O152" s="347"/>
      <c r="P152" s="347"/>
      <c r="Q152" s="347"/>
      <c r="R152" s="347"/>
      <c r="S152" s="347"/>
      <c r="T152" s="347"/>
      <c r="U152" s="347"/>
      <c r="V152" s="347"/>
      <c r="W152" s="347"/>
      <c r="X152" s="347"/>
      <c r="Y152" s="347"/>
      <c r="Z152" s="347"/>
      <c r="AA152" s="347"/>
      <c r="AB152" s="347"/>
      <c r="AC152" s="347"/>
      <c r="AD152" s="347"/>
      <c r="AE152" s="347"/>
      <c r="AF152" s="347"/>
      <c r="AG152" s="347"/>
      <c r="AH152" s="347"/>
      <c r="AI152" s="347"/>
      <c r="AJ152" s="347"/>
      <c r="AK152" s="347"/>
      <c r="AL152" s="347"/>
      <c r="AM152" s="347"/>
      <c r="AN152" s="347"/>
      <c r="AO152" s="347"/>
      <c r="AP152" s="347"/>
      <c r="AQ152" s="347"/>
      <c r="AR152" s="347"/>
      <c r="AS152" s="347"/>
      <c r="AT152" s="347"/>
      <c r="AU152" s="347"/>
      <c r="AV152" s="347"/>
      <c r="AW152" s="347"/>
      <c r="AX152" s="347"/>
      <c r="AY152" s="347"/>
      <c r="AZ152" s="347"/>
      <c r="BA152" s="347"/>
      <c r="BB152" s="347"/>
      <c r="BC152" s="347"/>
      <c r="BD152" s="347"/>
      <c r="BE152" s="347"/>
      <c r="BF152" s="347"/>
      <c r="BG152" s="347"/>
      <c r="BH152" s="347"/>
      <c r="BI152" s="347"/>
      <c r="BJ152" s="347"/>
      <c r="BK152" s="347"/>
      <c r="BL152" s="347"/>
      <c r="BM152" s="347"/>
      <c r="BN152" s="347"/>
      <c r="BO152" s="347"/>
      <c r="BP152" s="347"/>
      <c r="BQ152" s="347"/>
      <c r="BR152" s="347"/>
      <c r="BS152" s="347"/>
    </row>
    <row r="153" spans="1:71" ht="12.75" x14ac:dyDescent="0.2">
      <c r="A153" s="363"/>
      <c r="B153" s="347"/>
      <c r="C153" s="347"/>
      <c r="D153" s="347"/>
      <c r="E153" s="347"/>
      <c r="F153" s="347"/>
      <c r="G153" s="347"/>
      <c r="H153" s="347"/>
      <c r="I153" s="347"/>
      <c r="J153" s="347"/>
      <c r="K153" s="347"/>
      <c r="L153" s="347"/>
      <c r="M153" s="347"/>
      <c r="N153" s="347"/>
      <c r="O153" s="347"/>
      <c r="P153" s="347"/>
      <c r="Q153" s="347"/>
      <c r="R153" s="347"/>
      <c r="S153" s="347"/>
      <c r="T153" s="347"/>
      <c r="U153" s="347"/>
      <c r="V153" s="347"/>
      <c r="W153" s="347"/>
      <c r="X153" s="347"/>
      <c r="Y153" s="347"/>
      <c r="Z153" s="347"/>
      <c r="AA153" s="347"/>
      <c r="AB153" s="347"/>
      <c r="AC153" s="347"/>
      <c r="AD153" s="347"/>
      <c r="AE153" s="347"/>
      <c r="AF153" s="347"/>
      <c r="AG153" s="347"/>
      <c r="AH153" s="347"/>
      <c r="AI153" s="347"/>
      <c r="AJ153" s="347"/>
      <c r="AK153" s="347"/>
      <c r="AL153" s="347"/>
      <c r="AM153" s="347"/>
      <c r="AN153" s="347"/>
      <c r="AO153" s="347"/>
      <c r="AP153" s="347"/>
      <c r="AQ153" s="347"/>
      <c r="AR153" s="347"/>
      <c r="AS153" s="347"/>
      <c r="AT153" s="347"/>
      <c r="AU153" s="347"/>
      <c r="AV153" s="347"/>
      <c r="AW153" s="347"/>
      <c r="AX153" s="347"/>
      <c r="AY153" s="347"/>
      <c r="AZ153" s="347"/>
      <c r="BA153" s="347"/>
      <c r="BB153" s="347"/>
      <c r="BC153" s="347"/>
      <c r="BD153" s="347"/>
      <c r="BE153" s="347"/>
      <c r="BF153" s="347"/>
      <c r="BG153" s="347"/>
      <c r="BH153" s="347"/>
      <c r="BI153" s="347"/>
      <c r="BJ153" s="347"/>
      <c r="BK153" s="347"/>
      <c r="BL153" s="347"/>
      <c r="BM153" s="347"/>
      <c r="BN153" s="347"/>
      <c r="BO153" s="347"/>
      <c r="BP153" s="347"/>
      <c r="BQ153" s="347"/>
      <c r="BR153" s="347"/>
      <c r="BS153" s="347"/>
    </row>
    <row r="154" spans="1:71" ht="12.75" x14ac:dyDescent="0.2">
      <c r="A154" s="363"/>
      <c r="B154" s="347"/>
      <c r="C154" s="347"/>
      <c r="D154" s="347"/>
      <c r="E154" s="347"/>
      <c r="F154" s="347"/>
      <c r="G154" s="347"/>
      <c r="H154" s="347"/>
      <c r="I154" s="347"/>
      <c r="J154" s="347"/>
      <c r="K154" s="347"/>
      <c r="L154" s="347"/>
      <c r="M154" s="347"/>
      <c r="N154" s="347"/>
      <c r="O154" s="347"/>
      <c r="P154" s="347"/>
      <c r="Q154" s="347"/>
      <c r="R154" s="347"/>
      <c r="S154" s="347"/>
      <c r="T154" s="347"/>
      <c r="U154" s="347"/>
      <c r="V154" s="347"/>
      <c r="W154" s="347"/>
      <c r="X154" s="347"/>
      <c r="Y154" s="347"/>
      <c r="Z154" s="347"/>
      <c r="AA154" s="347"/>
      <c r="AB154" s="347"/>
      <c r="AC154" s="347"/>
      <c r="AD154" s="347"/>
      <c r="AE154" s="347"/>
      <c r="AF154" s="347"/>
      <c r="AG154" s="347"/>
      <c r="AH154" s="347"/>
      <c r="AI154" s="347"/>
      <c r="AJ154" s="347"/>
      <c r="AK154" s="347"/>
      <c r="AL154" s="347"/>
      <c r="AM154" s="347"/>
      <c r="AN154" s="347"/>
      <c r="AO154" s="347"/>
      <c r="AP154" s="347"/>
      <c r="AQ154" s="347"/>
      <c r="AR154" s="347"/>
      <c r="AS154" s="347"/>
      <c r="AT154" s="347"/>
      <c r="AU154" s="347"/>
      <c r="AV154" s="347"/>
      <c r="AW154" s="347"/>
      <c r="AX154" s="347"/>
      <c r="AY154" s="347"/>
      <c r="AZ154" s="347"/>
      <c r="BA154" s="347"/>
      <c r="BB154" s="347"/>
      <c r="BC154" s="347"/>
      <c r="BD154" s="347"/>
      <c r="BE154" s="347"/>
      <c r="BF154" s="347"/>
      <c r="BG154" s="347"/>
      <c r="BH154" s="347"/>
      <c r="BI154" s="347"/>
      <c r="BJ154" s="347"/>
      <c r="BK154" s="347"/>
      <c r="BL154" s="347"/>
      <c r="BM154" s="347"/>
      <c r="BN154" s="347"/>
      <c r="BO154" s="347"/>
      <c r="BP154" s="347"/>
      <c r="BQ154" s="347"/>
      <c r="BR154" s="347"/>
      <c r="BS154" s="347"/>
    </row>
    <row r="155" spans="1:71" ht="12.75" x14ac:dyDescent="0.2">
      <c r="A155" s="363"/>
      <c r="B155" s="347"/>
      <c r="C155" s="347"/>
      <c r="D155" s="347"/>
      <c r="E155" s="347"/>
      <c r="F155" s="347"/>
      <c r="G155" s="347"/>
      <c r="H155" s="347"/>
      <c r="I155" s="347"/>
      <c r="J155" s="347"/>
      <c r="K155" s="347"/>
      <c r="L155" s="347"/>
      <c r="M155" s="347"/>
      <c r="N155" s="347"/>
      <c r="O155" s="347"/>
      <c r="P155" s="347"/>
      <c r="Q155" s="347"/>
      <c r="R155" s="347"/>
      <c r="S155" s="347"/>
      <c r="T155" s="347"/>
      <c r="U155" s="347"/>
      <c r="V155" s="347"/>
      <c r="W155" s="347"/>
      <c r="X155" s="347"/>
      <c r="Y155" s="347"/>
      <c r="Z155" s="347"/>
      <c r="AA155" s="347"/>
      <c r="AB155" s="347"/>
      <c r="AC155" s="347"/>
      <c r="AD155" s="347"/>
      <c r="AE155" s="347"/>
      <c r="AF155" s="347"/>
      <c r="AG155" s="347"/>
      <c r="AH155" s="347"/>
      <c r="AI155" s="347"/>
      <c r="AJ155" s="347"/>
      <c r="AK155" s="347"/>
      <c r="AL155" s="347"/>
      <c r="AM155" s="347"/>
      <c r="AN155" s="347"/>
      <c r="AO155" s="347"/>
      <c r="AP155" s="347"/>
      <c r="AQ155" s="347"/>
      <c r="AR155" s="347"/>
      <c r="AS155" s="347"/>
      <c r="AT155" s="347"/>
      <c r="AU155" s="347"/>
      <c r="AV155" s="347"/>
      <c r="AW155" s="347"/>
      <c r="AX155" s="347"/>
      <c r="AY155" s="347"/>
      <c r="AZ155" s="347"/>
      <c r="BA155" s="347"/>
      <c r="BB155" s="347"/>
      <c r="BC155" s="347"/>
      <c r="BD155" s="347"/>
      <c r="BE155" s="347"/>
      <c r="BF155" s="347"/>
      <c r="BG155" s="347"/>
      <c r="BH155" s="347"/>
      <c r="BI155" s="347"/>
      <c r="BJ155" s="347"/>
      <c r="BK155" s="347"/>
      <c r="BL155" s="347"/>
      <c r="BM155" s="347"/>
      <c r="BN155" s="347"/>
      <c r="BO155" s="347"/>
      <c r="BP155" s="347"/>
      <c r="BQ155" s="347"/>
      <c r="BR155" s="347"/>
      <c r="BS155" s="347"/>
    </row>
    <row r="156" spans="1:71" ht="12.75" x14ac:dyDescent="0.2">
      <c r="A156" s="348"/>
      <c r="B156" s="342"/>
      <c r="C156" s="342"/>
      <c r="D156" s="342"/>
      <c r="E156" s="342"/>
      <c r="F156" s="342"/>
      <c r="G156" s="342"/>
      <c r="H156" s="342"/>
      <c r="I156" s="342"/>
      <c r="J156" s="342"/>
      <c r="K156" s="342"/>
      <c r="L156" s="342"/>
      <c r="M156" s="342"/>
      <c r="N156" s="342"/>
      <c r="O156" s="342"/>
      <c r="P156" s="342"/>
      <c r="Q156" s="342"/>
      <c r="R156" s="342"/>
      <c r="S156" s="342"/>
      <c r="T156" s="342"/>
      <c r="U156" s="342"/>
      <c r="V156" s="342"/>
      <c r="W156" s="342"/>
      <c r="X156" s="342"/>
      <c r="Y156" s="342"/>
      <c r="Z156" s="342"/>
      <c r="AA156" s="342"/>
      <c r="AB156" s="342"/>
      <c r="AC156" s="342"/>
      <c r="AD156" s="342"/>
      <c r="AE156" s="342"/>
      <c r="AF156" s="342"/>
      <c r="AG156" s="342"/>
      <c r="AH156" s="342"/>
      <c r="AI156" s="342"/>
      <c r="AJ156" s="342"/>
      <c r="AK156" s="342"/>
      <c r="AL156" s="342"/>
      <c r="AM156" s="342"/>
      <c r="AN156" s="342"/>
      <c r="AO156" s="342"/>
      <c r="AP156" s="342"/>
      <c r="AQ156" s="343"/>
      <c r="AR156" s="343"/>
      <c r="AS156" s="343"/>
      <c r="AT156" s="342"/>
      <c r="AU156" s="342"/>
      <c r="AV156" s="342"/>
      <c r="AW156" s="342"/>
      <c r="AX156" s="342"/>
      <c r="AY156" s="342"/>
      <c r="AZ156" s="342"/>
      <c r="BA156" s="342"/>
      <c r="BB156" s="342"/>
      <c r="BC156" s="342"/>
      <c r="BD156" s="342"/>
      <c r="BE156" s="342"/>
      <c r="BF156" s="342"/>
      <c r="BG156" s="342"/>
      <c r="BH156" s="342"/>
      <c r="BI156" s="342"/>
      <c r="BJ156" s="342"/>
      <c r="BK156" s="342"/>
      <c r="BL156" s="342"/>
      <c r="BM156" s="342"/>
      <c r="BN156" s="342"/>
      <c r="BO156" s="342"/>
      <c r="BP156" s="342"/>
      <c r="BQ156" s="342"/>
      <c r="BR156" s="342"/>
      <c r="BS156" s="342"/>
    </row>
    <row r="157" spans="1:71" ht="12.75" x14ac:dyDescent="0.2">
      <c r="A157" s="348"/>
      <c r="B157" s="342"/>
      <c r="C157" s="342"/>
      <c r="D157" s="342"/>
      <c r="E157" s="342"/>
      <c r="F157" s="342"/>
      <c r="G157" s="342"/>
      <c r="H157" s="342"/>
      <c r="I157" s="342"/>
      <c r="J157" s="342"/>
      <c r="K157" s="342"/>
      <c r="L157" s="342"/>
      <c r="M157" s="342"/>
      <c r="N157" s="342"/>
      <c r="O157" s="342"/>
      <c r="P157" s="342"/>
      <c r="Q157" s="342"/>
      <c r="R157" s="342"/>
      <c r="S157" s="342"/>
      <c r="T157" s="342"/>
      <c r="U157" s="342"/>
      <c r="V157" s="342"/>
      <c r="W157" s="342"/>
      <c r="X157" s="342"/>
      <c r="Y157" s="342"/>
      <c r="Z157" s="342"/>
      <c r="AA157" s="342"/>
      <c r="AB157" s="342"/>
      <c r="AC157" s="342"/>
      <c r="AD157" s="342"/>
      <c r="AE157" s="342"/>
      <c r="AF157" s="342"/>
      <c r="AG157" s="342"/>
      <c r="AH157" s="342"/>
      <c r="AI157" s="342"/>
      <c r="AJ157" s="342"/>
      <c r="AK157" s="342"/>
      <c r="AL157" s="342"/>
      <c r="AM157" s="342"/>
      <c r="AN157" s="342"/>
      <c r="AO157" s="342"/>
      <c r="AP157" s="342"/>
      <c r="AQ157" s="343"/>
      <c r="AR157" s="343"/>
      <c r="AS157" s="343"/>
      <c r="AT157" s="342"/>
      <c r="AU157" s="342"/>
      <c r="AV157" s="342"/>
      <c r="AW157" s="342"/>
      <c r="AX157" s="342"/>
      <c r="AY157" s="342"/>
      <c r="AZ157" s="342"/>
      <c r="BA157" s="342"/>
      <c r="BB157" s="342"/>
      <c r="BC157" s="342"/>
      <c r="BD157" s="342"/>
      <c r="BE157" s="342"/>
      <c r="BF157" s="342"/>
      <c r="BG157" s="342"/>
      <c r="BH157" s="342"/>
      <c r="BI157" s="342"/>
      <c r="BJ157" s="342"/>
      <c r="BK157" s="342"/>
      <c r="BL157" s="342"/>
      <c r="BM157" s="342"/>
      <c r="BN157" s="342"/>
      <c r="BO157" s="342"/>
      <c r="BP157" s="342"/>
      <c r="BQ157" s="342"/>
      <c r="BR157" s="342"/>
      <c r="BS157" s="342"/>
    </row>
    <row r="158" spans="1:71" ht="12.75" x14ac:dyDescent="0.2">
      <c r="A158" s="348"/>
      <c r="B158" s="342"/>
      <c r="C158" s="342"/>
      <c r="D158" s="342"/>
      <c r="E158" s="342"/>
      <c r="F158" s="342"/>
      <c r="G158" s="342"/>
      <c r="H158" s="342"/>
      <c r="I158" s="342"/>
      <c r="J158" s="342"/>
      <c r="K158" s="342"/>
      <c r="L158" s="342"/>
      <c r="M158" s="342"/>
      <c r="N158" s="342"/>
      <c r="O158" s="342"/>
      <c r="P158" s="342"/>
      <c r="Q158" s="342"/>
      <c r="R158" s="342"/>
      <c r="S158" s="342"/>
      <c r="T158" s="342"/>
      <c r="U158" s="342"/>
      <c r="V158" s="342"/>
      <c r="W158" s="342"/>
      <c r="X158" s="342"/>
      <c r="Y158" s="342"/>
      <c r="Z158" s="342"/>
      <c r="AA158" s="342"/>
      <c r="AB158" s="342"/>
      <c r="AC158" s="342"/>
      <c r="AD158" s="342"/>
      <c r="AE158" s="342"/>
      <c r="AF158" s="342"/>
      <c r="AG158" s="342"/>
      <c r="AH158" s="342"/>
      <c r="AI158" s="342"/>
      <c r="AJ158" s="342"/>
      <c r="AK158" s="342"/>
      <c r="AL158" s="342"/>
      <c r="AM158" s="342"/>
      <c r="AN158" s="342"/>
      <c r="AO158" s="342"/>
      <c r="AP158" s="342"/>
      <c r="AQ158" s="343"/>
      <c r="AR158" s="343"/>
      <c r="AS158" s="343"/>
      <c r="AT158" s="342"/>
      <c r="AU158" s="342"/>
      <c r="AV158" s="342"/>
      <c r="AW158" s="342"/>
      <c r="AX158" s="342"/>
      <c r="AY158" s="342"/>
      <c r="AZ158" s="342"/>
      <c r="BA158" s="342"/>
      <c r="BB158" s="342"/>
      <c r="BC158" s="342"/>
      <c r="BD158" s="342"/>
      <c r="BE158" s="342"/>
      <c r="BF158" s="342"/>
      <c r="BG158" s="342"/>
      <c r="BH158" s="342"/>
      <c r="BI158" s="342"/>
      <c r="BJ158" s="342"/>
      <c r="BK158" s="342"/>
      <c r="BL158" s="342"/>
      <c r="BM158" s="342"/>
      <c r="BN158" s="342"/>
      <c r="BO158" s="342"/>
      <c r="BP158" s="342"/>
      <c r="BQ158" s="342"/>
      <c r="BR158" s="342"/>
      <c r="BS158" s="342"/>
    </row>
    <row r="159" spans="1:71" ht="12.75" x14ac:dyDescent="0.2">
      <c r="A159" s="348"/>
      <c r="B159" s="342"/>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c r="Y159" s="342"/>
      <c r="Z159" s="342"/>
      <c r="AA159" s="342"/>
      <c r="AB159" s="342"/>
      <c r="AC159" s="342"/>
      <c r="AD159" s="342"/>
      <c r="AE159" s="342"/>
      <c r="AF159" s="342"/>
      <c r="AG159" s="342"/>
      <c r="AH159" s="342"/>
      <c r="AI159" s="342"/>
      <c r="AJ159" s="342"/>
      <c r="AK159" s="342"/>
      <c r="AL159" s="342"/>
      <c r="AM159" s="342"/>
      <c r="AN159" s="342"/>
      <c r="AO159" s="342"/>
      <c r="AP159" s="342"/>
      <c r="AQ159" s="343"/>
      <c r="AR159" s="343"/>
      <c r="AS159" s="343"/>
      <c r="AT159" s="342"/>
      <c r="AU159" s="342"/>
      <c r="AV159" s="342"/>
      <c r="AW159" s="342"/>
      <c r="AX159" s="342"/>
      <c r="AY159" s="342"/>
      <c r="AZ159" s="342"/>
      <c r="BA159" s="342"/>
      <c r="BB159" s="342"/>
      <c r="BC159" s="342"/>
      <c r="BD159" s="342"/>
      <c r="BE159" s="342"/>
      <c r="BF159" s="342"/>
      <c r="BG159" s="342"/>
      <c r="BH159" s="342"/>
      <c r="BI159" s="342"/>
      <c r="BJ159" s="342"/>
      <c r="BK159" s="342"/>
      <c r="BL159" s="342"/>
      <c r="BM159" s="342"/>
      <c r="BN159" s="342"/>
      <c r="BO159" s="342"/>
      <c r="BP159" s="342"/>
      <c r="BQ159" s="342"/>
      <c r="BR159" s="342"/>
      <c r="BS159" s="342"/>
    </row>
    <row r="160" spans="1:71" ht="12.75" x14ac:dyDescent="0.2">
      <c r="A160" s="348"/>
      <c r="B160" s="342"/>
      <c r="C160" s="342"/>
      <c r="D160" s="342"/>
      <c r="E160" s="342"/>
      <c r="F160" s="342"/>
      <c r="G160" s="342"/>
      <c r="H160" s="342"/>
      <c r="I160" s="342"/>
      <c r="J160" s="342"/>
      <c r="K160" s="342"/>
      <c r="L160" s="342"/>
      <c r="M160" s="342"/>
      <c r="N160" s="342"/>
      <c r="O160" s="342"/>
      <c r="P160" s="342"/>
      <c r="Q160" s="342"/>
      <c r="R160" s="342"/>
      <c r="S160" s="342"/>
      <c r="T160" s="342"/>
      <c r="U160" s="342"/>
      <c r="V160" s="342"/>
      <c r="W160" s="342"/>
      <c r="X160" s="342"/>
      <c r="Y160" s="342"/>
      <c r="Z160" s="342"/>
      <c r="AA160" s="342"/>
      <c r="AB160" s="342"/>
      <c r="AC160" s="342"/>
      <c r="AD160" s="342"/>
      <c r="AE160" s="342"/>
      <c r="AF160" s="342"/>
      <c r="AG160" s="342"/>
      <c r="AH160" s="342"/>
      <c r="AI160" s="342"/>
      <c r="AJ160" s="342"/>
      <c r="AK160" s="342"/>
      <c r="AL160" s="342"/>
      <c r="AM160" s="342"/>
      <c r="AN160" s="342"/>
      <c r="AO160" s="342"/>
      <c r="AP160" s="342"/>
      <c r="AQ160" s="343"/>
      <c r="AR160" s="343"/>
      <c r="AS160" s="343"/>
      <c r="AT160" s="342"/>
      <c r="AU160" s="342"/>
      <c r="AV160" s="342"/>
      <c r="AW160" s="342"/>
      <c r="AX160" s="342"/>
      <c r="AY160" s="342"/>
      <c r="AZ160" s="342"/>
      <c r="BA160" s="342"/>
      <c r="BB160" s="342"/>
      <c r="BC160" s="342"/>
      <c r="BD160" s="342"/>
      <c r="BE160" s="342"/>
      <c r="BF160" s="342"/>
      <c r="BG160" s="342"/>
      <c r="BH160" s="342"/>
      <c r="BI160" s="342"/>
      <c r="BJ160" s="342"/>
      <c r="BK160" s="342"/>
      <c r="BL160" s="342"/>
      <c r="BM160" s="342"/>
      <c r="BN160" s="342"/>
      <c r="BO160" s="342"/>
      <c r="BP160" s="342"/>
      <c r="BQ160" s="342"/>
      <c r="BR160" s="342"/>
      <c r="BS160" s="342"/>
    </row>
    <row r="161" spans="1:71" ht="12.75" x14ac:dyDescent="0.2">
      <c r="A161" s="348"/>
      <c r="B161" s="342"/>
      <c r="C161" s="342"/>
      <c r="D161" s="342"/>
      <c r="E161" s="342"/>
      <c r="F161" s="342"/>
      <c r="G161" s="342"/>
      <c r="H161" s="342"/>
      <c r="I161" s="342"/>
      <c r="J161" s="342"/>
      <c r="K161" s="342"/>
      <c r="L161" s="342"/>
      <c r="M161" s="342"/>
      <c r="N161" s="342"/>
      <c r="O161" s="342"/>
      <c r="P161" s="342"/>
      <c r="Q161" s="342"/>
      <c r="R161" s="342"/>
      <c r="S161" s="342"/>
      <c r="T161" s="342"/>
      <c r="U161" s="342"/>
      <c r="V161" s="342"/>
      <c r="W161" s="342"/>
      <c r="X161" s="342"/>
      <c r="Y161" s="342"/>
      <c r="Z161" s="342"/>
      <c r="AA161" s="342"/>
      <c r="AB161" s="342"/>
      <c r="AC161" s="342"/>
      <c r="AD161" s="342"/>
      <c r="AE161" s="342"/>
      <c r="AF161" s="342"/>
      <c r="AG161" s="342"/>
      <c r="AH161" s="342"/>
      <c r="AI161" s="342"/>
      <c r="AJ161" s="342"/>
      <c r="AK161" s="342"/>
      <c r="AL161" s="342"/>
      <c r="AM161" s="342"/>
      <c r="AN161" s="342"/>
      <c r="AO161" s="342"/>
      <c r="AP161" s="342"/>
      <c r="AQ161" s="343"/>
      <c r="AR161" s="343"/>
      <c r="AS161" s="343"/>
      <c r="AT161" s="342"/>
      <c r="AU161" s="342"/>
      <c r="AV161" s="342"/>
      <c r="AW161" s="342"/>
      <c r="AX161" s="342"/>
      <c r="AY161" s="342"/>
      <c r="AZ161" s="342"/>
      <c r="BA161" s="342"/>
      <c r="BB161" s="342"/>
      <c r="BC161" s="342"/>
      <c r="BD161" s="342"/>
      <c r="BE161" s="342"/>
      <c r="BF161" s="342"/>
      <c r="BG161" s="342"/>
      <c r="BH161" s="342"/>
      <c r="BI161" s="342"/>
      <c r="BJ161" s="342"/>
      <c r="BK161" s="342"/>
      <c r="BL161" s="342"/>
      <c r="BM161" s="342"/>
      <c r="BN161" s="342"/>
      <c r="BO161" s="342"/>
      <c r="BP161" s="342"/>
      <c r="BQ161" s="342"/>
      <c r="BR161" s="342"/>
      <c r="BS161" s="342"/>
    </row>
    <row r="162" spans="1:71" ht="12.75" x14ac:dyDescent="0.2">
      <c r="A162" s="348"/>
      <c r="B162" s="342"/>
      <c r="C162" s="342"/>
      <c r="D162" s="342"/>
      <c r="E162" s="342"/>
      <c r="F162" s="342"/>
      <c r="G162" s="342"/>
      <c r="H162" s="342"/>
      <c r="I162" s="342"/>
      <c r="J162" s="342"/>
      <c r="K162" s="342"/>
      <c r="L162" s="342"/>
      <c r="M162" s="342"/>
      <c r="N162" s="342"/>
      <c r="O162" s="342"/>
      <c r="P162" s="342"/>
      <c r="Q162" s="342"/>
      <c r="R162" s="342"/>
      <c r="S162" s="342"/>
      <c r="T162" s="342"/>
      <c r="U162" s="342"/>
      <c r="V162" s="342"/>
      <c r="W162" s="342"/>
      <c r="X162" s="342"/>
      <c r="Y162" s="342"/>
      <c r="Z162" s="342"/>
      <c r="AA162" s="342"/>
      <c r="AB162" s="342"/>
      <c r="AC162" s="342"/>
      <c r="AD162" s="342"/>
      <c r="AE162" s="342"/>
      <c r="AF162" s="342"/>
      <c r="AG162" s="342"/>
      <c r="AH162" s="342"/>
      <c r="AI162" s="342"/>
      <c r="AJ162" s="342"/>
      <c r="AK162" s="342"/>
      <c r="AL162" s="342"/>
      <c r="AM162" s="342"/>
      <c r="AN162" s="342"/>
      <c r="AO162" s="342"/>
      <c r="AP162" s="342"/>
      <c r="AQ162" s="343"/>
      <c r="AR162" s="343"/>
      <c r="AS162" s="343"/>
      <c r="AT162" s="342"/>
      <c r="AU162" s="342"/>
      <c r="AV162" s="342"/>
      <c r="AW162" s="342"/>
      <c r="AX162" s="342"/>
      <c r="AY162" s="342"/>
      <c r="AZ162" s="342"/>
      <c r="BA162" s="342"/>
      <c r="BB162" s="342"/>
      <c r="BC162" s="342"/>
      <c r="BD162" s="342"/>
      <c r="BE162" s="342"/>
      <c r="BF162" s="342"/>
      <c r="BG162" s="342"/>
      <c r="BH162" s="342"/>
      <c r="BI162" s="342"/>
      <c r="BJ162" s="342"/>
      <c r="BK162" s="342"/>
      <c r="BL162" s="342"/>
      <c r="BM162" s="342"/>
      <c r="BN162" s="342"/>
      <c r="BO162" s="342"/>
      <c r="BP162" s="342"/>
      <c r="BQ162" s="342"/>
      <c r="BR162" s="342"/>
      <c r="BS162" s="342"/>
    </row>
    <row r="163" spans="1:71" ht="12.75" x14ac:dyDescent="0.2">
      <c r="A163" s="348"/>
      <c r="B163" s="342"/>
      <c r="C163" s="342"/>
      <c r="D163" s="342"/>
      <c r="E163" s="342"/>
      <c r="F163" s="342"/>
      <c r="G163" s="342"/>
      <c r="H163" s="342"/>
      <c r="I163" s="342"/>
      <c r="J163" s="342"/>
      <c r="K163" s="342"/>
      <c r="L163" s="342"/>
      <c r="M163" s="342"/>
      <c r="N163" s="342"/>
      <c r="O163" s="342"/>
      <c r="P163" s="342"/>
      <c r="Q163" s="342"/>
      <c r="R163" s="342"/>
      <c r="S163" s="342"/>
      <c r="T163" s="342"/>
      <c r="U163" s="342"/>
      <c r="V163" s="342"/>
      <c r="W163" s="342"/>
      <c r="X163" s="342"/>
      <c r="Y163" s="342"/>
      <c r="Z163" s="342"/>
      <c r="AA163" s="342"/>
      <c r="AB163" s="342"/>
      <c r="AC163" s="342"/>
      <c r="AD163" s="342"/>
      <c r="AE163" s="342"/>
      <c r="AF163" s="342"/>
      <c r="AG163" s="342"/>
      <c r="AH163" s="342"/>
      <c r="AI163" s="342"/>
      <c r="AJ163" s="342"/>
      <c r="AK163" s="342"/>
      <c r="AL163" s="342"/>
      <c r="AM163" s="342"/>
      <c r="AN163" s="342"/>
      <c r="AO163" s="342"/>
      <c r="AP163" s="342"/>
      <c r="AQ163" s="343"/>
      <c r="AR163" s="343"/>
      <c r="AS163" s="343"/>
      <c r="AT163" s="342"/>
      <c r="AU163" s="342"/>
      <c r="AV163" s="342"/>
      <c r="AW163" s="342"/>
      <c r="AX163" s="342"/>
      <c r="AY163" s="342"/>
      <c r="AZ163" s="342"/>
      <c r="BA163" s="342"/>
      <c r="BB163" s="342"/>
      <c r="BC163" s="342"/>
      <c r="BD163" s="342"/>
      <c r="BE163" s="342"/>
      <c r="BF163" s="342"/>
      <c r="BG163" s="342"/>
      <c r="BH163" s="342"/>
      <c r="BI163" s="342"/>
      <c r="BJ163" s="342"/>
      <c r="BK163" s="342"/>
      <c r="BL163" s="342"/>
      <c r="BM163" s="342"/>
      <c r="BN163" s="342"/>
      <c r="BO163" s="342"/>
      <c r="BP163" s="342"/>
      <c r="BQ163" s="342"/>
      <c r="BR163" s="342"/>
      <c r="BS163" s="342"/>
    </row>
    <row r="164" spans="1:71" ht="12.75" x14ac:dyDescent="0.2">
      <c r="A164" s="348"/>
      <c r="B164" s="342"/>
      <c r="C164" s="342"/>
      <c r="D164" s="342"/>
      <c r="E164" s="342"/>
      <c r="F164" s="342"/>
      <c r="G164" s="342"/>
      <c r="H164" s="342"/>
      <c r="I164" s="342"/>
      <c r="J164" s="342"/>
      <c r="K164" s="342"/>
      <c r="L164" s="342"/>
      <c r="M164" s="342"/>
      <c r="N164" s="342"/>
      <c r="O164" s="342"/>
      <c r="P164" s="342"/>
      <c r="Q164" s="342"/>
      <c r="R164" s="342"/>
      <c r="S164" s="342"/>
      <c r="T164" s="342"/>
      <c r="U164" s="342"/>
      <c r="V164" s="342"/>
      <c r="W164" s="342"/>
      <c r="X164" s="342"/>
      <c r="Y164" s="342"/>
      <c r="Z164" s="342"/>
      <c r="AA164" s="342"/>
      <c r="AB164" s="342"/>
      <c r="AC164" s="342"/>
      <c r="AD164" s="342"/>
      <c r="AE164" s="342"/>
      <c r="AF164" s="342"/>
      <c r="AG164" s="342"/>
      <c r="AH164" s="342"/>
      <c r="AI164" s="342"/>
      <c r="AJ164" s="342"/>
      <c r="AK164" s="342"/>
      <c r="AL164" s="342"/>
      <c r="AM164" s="342"/>
      <c r="AN164" s="342"/>
      <c r="AO164" s="342"/>
      <c r="AP164" s="342"/>
      <c r="AQ164" s="343"/>
      <c r="AR164" s="343"/>
      <c r="AS164" s="343"/>
      <c r="AT164" s="342"/>
      <c r="AU164" s="342"/>
      <c r="AV164" s="342"/>
      <c r="AW164" s="342"/>
      <c r="AX164" s="342"/>
      <c r="AY164" s="342"/>
      <c r="AZ164" s="342"/>
      <c r="BA164" s="342"/>
      <c r="BB164" s="342"/>
      <c r="BC164" s="342"/>
      <c r="BD164" s="342"/>
      <c r="BE164" s="342"/>
      <c r="BF164" s="342"/>
      <c r="BG164" s="342"/>
      <c r="BH164" s="342"/>
      <c r="BI164" s="342"/>
      <c r="BJ164" s="342"/>
      <c r="BK164" s="342"/>
      <c r="BL164" s="342"/>
      <c r="BM164" s="342"/>
      <c r="BN164" s="342"/>
      <c r="BO164" s="342"/>
      <c r="BP164" s="342"/>
      <c r="BQ164" s="342"/>
      <c r="BR164" s="342"/>
      <c r="BS164" s="342"/>
    </row>
    <row r="165" spans="1:71" ht="12.75" x14ac:dyDescent="0.2">
      <c r="A165" s="348"/>
      <c r="B165" s="342"/>
      <c r="C165" s="342"/>
      <c r="D165" s="342"/>
      <c r="E165" s="342"/>
      <c r="F165" s="342"/>
      <c r="G165" s="342"/>
      <c r="H165" s="342"/>
      <c r="I165" s="342"/>
      <c r="J165" s="342"/>
      <c r="K165" s="342"/>
      <c r="L165" s="342"/>
      <c r="M165" s="342"/>
      <c r="N165" s="342"/>
      <c r="O165" s="342"/>
      <c r="P165" s="342"/>
      <c r="Q165" s="342"/>
      <c r="R165" s="342"/>
      <c r="S165" s="342"/>
      <c r="T165" s="342"/>
      <c r="U165" s="342"/>
      <c r="V165" s="342"/>
      <c r="W165" s="342"/>
      <c r="X165" s="342"/>
      <c r="Y165" s="342"/>
      <c r="Z165" s="342"/>
      <c r="AA165" s="342"/>
      <c r="AB165" s="342"/>
      <c r="AC165" s="342"/>
      <c r="AD165" s="342"/>
      <c r="AE165" s="342"/>
      <c r="AF165" s="342"/>
      <c r="AG165" s="342"/>
      <c r="AH165" s="342"/>
      <c r="AI165" s="342"/>
      <c r="AJ165" s="342"/>
      <c r="AK165" s="342"/>
      <c r="AL165" s="342"/>
      <c r="AM165" s="342"/>
      <c r="AN165" s="342"/>
      <c r="AO165" s="342"/>
      <c r="AP165" s="342"/>
      <c r="AQ165" s="343"/>
      <c r="AR165" s="343"/>
      <c r="AS165" s="343"/>
      <c r="AT165" s="342"/>
      <c r="AU165" s="342"/>
      <c r="AV165" s="342"/>
      <c r="AW165" s="342"/>
      <c r="AX165" s="342"/>
      <c r="AY165" s="342"/>
      <c r="AZ165" s="342"/>
      <c r="BA165" s="342"/>
      <c r="BB165" s="342"/>
      <c r="BC165" s="342"/>
      <c r="BD165" s="342"/>
      <c r="BE165" s="342"/>
      <c r="BF165" s="342"/>
      <c r="BG165" s="342"/>
      <c r="BH165" s="342"/>
      <c r="BI165" s="342"/>
      <c r="BJ165" s="342"/>
      <c r="BK165" s="342"/>
      <c r="BL165" s="342"/>
      <c r="BM165" s="342"/>
      <c r="BN165" s="342"/>
      <c r="BO165" s="342"/>
      <c r="BP165" s="342"/>
      <c r="BQ165" s="342"/>
      <c r="BR165" s="342"/>
      <c r="BS165" s="342"/>
    </row>
    <row r="166" spans="1:71" ht="12.75" x14ac:dyDescent="0.2">
      <c r="A166" s="348"/>
      <c r="B166" s="342"/>
      <c r="C166" s="342"/>
      <c r="D166" s="342"/>
      <c r="E166" s="342"/>
      <c r="F166" s="342"/>
      <c r="G166" s="342"/>
      <c r="H166" s="342"/>
      <c r="I166" s="342"/>
      <c r="J166" s="342"/>
      <c r="K166" s="342"/>
      <c r="L166" s="342"/>
      <c r="M166" s="342"/>
      <c r="N166" s="342"/>
      <c r="O166" s="342"/>
      <c r="P166" s="342"/>
      <c r="Q166" s="342"/>
      <c r="R166" s="342"/>
      <c r="S166" s="342"/>
      <c r="T166" s="342"/>
      <c r="U166" s="342"/>
      <c r="V166" s="342"/>
      <c r="W166" s="342"/>
      <c r="X166" s="342"/>
      <c r="Y166" s="342"/>
      <c r="Z166" s="342"/>
      <c r="AA166" s="342"/>
      <c r="AB166" s="342"/>
      <c r="AC166" s="342"/>
      <c r="AD166" s="342"/>
      <c r="AE166" s="342"/>
      <c r="AF166" s="342"/>
      <c r="AG166" s="342"/>
      <c r="AH166" s="342"/>
      <c r="AI166" s="342"/>
      <c r="AJ166" s="342"/>
      <c r="AK166" s="342"/>
      <c r="AL166" s="342"/>
      <c r="AM166" s="342"/>
      <c r="AN166" s="342"/>
      <c r="AO166" s="342"/>
      <c r="AP166" s="342"/>
      <c r="AQ166" s="343"/>
      <c r="AR166" s="343"/>
      <c r="AS166" s="343"/>
      <c r="AT166" s="342"/>
      <c r="AU166" s="342"/>
      <c r="AV166" s="342"/>
      <c r="AW166" s="342"/>
      <c r="AX166" s="342"/>
      <c r="AY166" s="342"/>
      <c r="AZ166" s="342"/>
      <c r="BA166" s="342"/>
      <c r="BB166" s="342"/>
      <c r="BC166" s="342"/>
      <c r="BD166" s="342"/>
      <c r="BE166" s="342"/>
      <c r="BF166" s="342"/>
      <c r="BG166" s="342"/>
      <c r="BH166" s="342"/>
      <c r="BI166" s="342"/>
      <c r="BJ166" s="342"/>
      <c r="BK166" s="342"/>
      <c r="BL166" s="342"/>
      <c r="BM166" s="342"/>
      <c r="BN166" s="342"/>
      <c r="BO166" s="342"/>
      <c r="BP166" s="342"/>
      <c r="BQ166" s="342"/>
      <c r="BR166" s="342"/>
      <c r="BS166" s="342"/>
    </row>
    <row r="167" spans="1:71" ht="12.75" x14ac:dyDescent="0.2">
      <c r="A167" s="348"/>
      <c r="B167" s="342"/>
      <c r="C167" s="342"/>
      <c r="D167" s="342"/>
      <c r="E167" s="342"/>
      <c r="F167" s="342"/>
      <c r="G167" s="342"/>
      <c r="H167" s="342"/>
      <c r="I167" s="342"/>
      <c r="J167" s="342"/>
      <c r="K167" s="342"/>
      <c r="L167" s="342"/>
      <c r="M167" s="342"/>
      <c r="N167" s="342"/>
      <c r="O167" s="342"/>
      <c r="P167" s="342"/>
      <c r="Q167" s="342"/>
      <c r="R167" s="342"/>
      <c r="S167" s="342"/>
      <c r="T167" s="342"/>
      <c r="U167" s="342"/>
      <c r="V167" s="342"/>
      <c r="W167" s="342"/>
      <c r="X167" s="342"/>
      <c r="Y167" s="342"/>
      <c r="Z167" s="342"/>
      <c r="AA167" s="342"/>
      <c r="AB167" s="342"/>
      <c r="AC167" s="342"/>
      <c r="AD167" s="342"/>
      <c r="AE167" s="342"/>
      <c r="AF167" s="342"/>
      <c r="AG167" s="342"/>
      <c r="AH167" s="342"/>
      <c r="AI167" s="342"/>
      <c r="AJ167" s="342"/>
      <c r="AK167" s="342"/>
      <c r="AL167" s="342"/>
      <c r="AM167" s="342"/>
      <c r="AN167" s="342"/>
      <c r="AO167" s="342"/>
      <c r="AP167" s="342"/>
      <c r="AQ167" s="343"/>
      <c r="AR167" s="343"/>
      <c r="AS167" s="343"/>
      <c r="AT167" s="342"/>
      <c r="AU167" s="342"/>
      <c r="AV167" s="342"/>
      <c r="AW167" s="342"/>
      <c r="AX167" s="342"/>
      <c r="AY167" s="342"/>
      <c r="AZ167" s="342"/>
      <c r="BA167" s="342"/>
      <c r="BB167" s="342"/>
      <c r="BC167" s="342"/>
      <c r="BD167" s="342"/>
      <c r="BE167" s="342"/>
      <c r="BF167" s="342"/>
      <c r="BG167" s="342"/>
      <c r="BH167" s="342"/>
      <c r="BI167" s="342"/>
      <c r="BJ167" s="342"/>
      <c r="BK167" s="342"/>
      <c r="BL167" s="342"/>
      <c r="BM167" s="342"/>
      <c r="BN167" s="342"/>
      <c r="BO167" s="342"/>
      <c r="BP167" s="342"/>
      <c r="BQ167" s="342"/>
      <c r="BR167" s="342"/>
      <c r="BS167" s="342"/>
    </row>
    <row r="168" spans="1:71" ht="12.75" x14ac:dyDescent="0.2">
      <c r="A168" s="348"/>
      <c r="B168" s="342"/>
      <c r="C168" s="342"/>
      <c r="D168" s="342"/>
      <c r="E168" s="342"/>
      <c r="F168" s="342"/>
      <c r="G168" s="342"/>
      <c r="H168" s="342"/>
      <c r="I168" s="342"/>
      <c r="J168" s="342"/>
      <c r="K168" s="342"/>
      <c r="L168" s="342"/>
      <c r="M168" s="342"/>
      <c r="N168" s="342"/>
      <c r="O168" s="342"/>
      <c r="P168" s="342"/>
      <c r="Q168" s="342"/>
      <c r="R168" s="342"/>
      <c r="S168" s="342"/>
      <c r="T168" s="342"/>
      <c r="U168" s="342"/>
      <c r="V168" s="342"/>
      <c r="W168" s="342"/>
      <c r="X168" s="342"/>
      <c r="Y168" s="342"/>
      <c r="Z168" s="342"/>
      <c r="AA168" s="342"/>
      <c r="AB168" s="342"/>
      <c r="AC168" s="342"/>
      <c r="AD168" s="342"/>
      <c r="AE168" s="342"/>
      <c r="AF168" s="342"/>
      <c r="AG168" s="342"/>
      <c r="AH168" s="342"/>
      <c r="AI168" s="342"/>
      <c r="AJ168" s="342"/>
      <c r="AK168" s="342"/>
      <c r="AL168" s="342"/>
      <c r="AM168" s="342"/>
      <c r="AN168" s="342"/>
      <c r="AO168" s="342"/>
      <c r="AP168" s="342"/>
      <c r="AQ168" s="343"/>
      <c r="AR168" s="343"/>
      <c r="AS168" s="343"/>
      <c r="AT168" s="342"/>
      <c r="AU168" s="342"/>
      <c r="AV168" s="342"/>
      <c r="AW168" s="342"/>
      <c r="AX168" s="342"/>
      <c r="AY168" s="342"/>
      <c r="AZ168" s="342"/>
      <c r="BA168" s="342"/>
      <c r="BB168" s="342"/>
      <c r="BC168" s="342"/>
      <c r="BD168" s="342"/>
      <c r="BE168" s="342"/>
      <c r="BF168" s="342"/>
      <c r="BG168" s="342"/>
      <c r="BH168" s="342"/>
      <c r="BI168" s="342"/>
      <c r="BJ168" s="342"/>
      <c r="BK168" s="342"/>
      <c r="BL168" s="342"/>
      <c r="BM168" s="342"/>
      <c r="BN168" s="342"/>
      <c r="BO168" s="342"/>
      <c r="BP168" s="342"/>
      <c r="BQ168" s="342"/>
      <c r="BR168" s="342"/>
      <c r="BS168" s="342"/>
    </row>
    <row r="169" spans="1:71" ht="12.75" x14ac:dyDescent="0.2">
      <c r="A169" s="348"/>
      <c r="B169" s="342"/>
      <c r="C169" s="342"/>
      <c r="D169" s="342"/>
      <c r="E169" s="342"/>
      <c r="F169" s="342"/>
      <c r="G169" s="342"/>
      <c r="H169" s="342"/>
      <c r="I169" s="342"/>
      <c r="J169" s="342"/>
      <c r="K169" s="342"/>
      <c r="L169" s="342"/>
      <c r="M169" s="342"/>
      <c r="N169" s="342"/>
      <c r="O169" s="342"/>
      <c r="P169" s="342"/>
      <c r="Q169" s="342"/>
      <c r="R169" s="342"/>
      <c r="S169" s="342"/>
      <c r="T169" s="342"/>
      <c r="U169" s="342"/>
      <c r="V169" s="342"/>
      <c r="W169" s="342"/>
      <c r="X169" s="342"/>
      <c r="Y169" s="342"/>
      <c r="Z169" s="342"/>
      <c r="AA169" s="342"/>
      <c r="AB169" s="342"/>
      <c r="AC169" s="342"/>
      <c r="AD169" s="342"/>
      <c r="AE169" s="342"/>
      <c r="AF169" s="342"/>
      <c r="AG169" s="342"/>
      <c r="AH169" s="342"/>
      <c r="AI169" s="342"/>
      <c r="AJ169" s="342"/>
      <c r="AK169" s="342"/>
      <c r="AL169" s="342"/>
      <c r="AM169" s="342"/>
      <c r="AN169" s="342"/>
      <c r="AO169" s="342"/>
      <c r="AP169" s="342"/>
      <c r="AQ169" s="343"/>
      <c r="AR169" s="343"/>
      <c r="AS169" s="343"/>
      <c r="AT169" s="342"/>
      <c r="AU169" s="342"/>
      <c r="AV169" s="342"/>
      <c r="AW169" s="342"/>
      <c r="AX169" s="342"/>
      <c r="AY169" s="342"/>
      <c r="AZ169" s="342"/>
      <c r="BA169" s="342"/>
      <c r="BB169" s="342"/>
      <c r="BC169" s="342"/>
      <c r="BD169" s="342"/>
      <c r="BE169" s="342"/>
      <c r="BF169" s="342"/>
      <c r="BG169" s="342"/>
      <c r="BH169" s="342"/>
      <c r="BI169" s="342"/>
      <c r="BJ169" s="342"/>
      <c r="BK169" s="342"/>
      <c r="BL169" s="342"/>
      <c r="BM169" s="342"/>
      <c r="BN169" s="342"/>
      <c r="BO169" s="342"/>
      <c r="BP169" s="342"/>
      <c r="BQ169" s="342"/>
      <c r="BR169" s="342"/>
      <c r="BS169" s="342"/>
    </row>
    <row r="170" spans="1:71" ht="12.75" x14ac:dyDescent="0.2">
      <c r="A170" s="348"/>
      <c r="B170" s="342"/>
      <c r="C170" s="342"/>
      <c r="D170" s="342"/>
      <c r="E170" s="342"/>
      <c r="F170" s="342"/>
      <c r="G170" s="342"/>
      <c r="H170" s="342"/>
      <c r="I170" s="342"/>
      <c r="J170" s="342"/>
      <c r="K170" s="342"/>
      <c r="L170" s="342"/>
      <c r="M170" s="342"/>
      <c r="N170" s="342"/>
      <c r="O170" s="342"/>
      <c r="P170" s="342"/>
      <c r="Q170" s="342"/>
      <c r="R170" s="342"/>
      <c r="S170" s="342"/>
      <c r="T170" s="342"/>
      <c r="U170" s="342"/>
      <c r="V170" s="342"/>
      <c r="W170" s="342"/>
      <c r="X170" s="342"/>
      <c r="Y170" s="342"/>
      <c r="Z170" s="342"/>
      <c r="AA170" s="342"/>
      <c r="AB170" s="342"/>
      <c r="AC170" s="342"/>
      <c r="AD170" s="342"/>
      <c r="AE170" s="342"/>
      <c r="AF170" s="342"/>
      <c r="AG170" s="342"/>
      <c r="AH170" s="342"/>
      <c r="AI170" s="342"/>
      <c r="AJ170" s="342"/>
      <c r="AK170" s="342"/>
      <c r="AL170" s="342"/>
      <c r="AM170" s="342"/>
      <c r="AN170" s="342"/>
      <c r="AO170" s="342"/>
      <c r="AP170" s="342"/>
      <c r="AQ170" s="343"/>
      <c r="AR170" s="343"/>
      <c r="AS170" s="343"/>
      <c r="AT170" s="342"/>
      <c r="AU170" s="342"/>
      <c r="AV170" s="342"/>
      <c r="AW170" s="342"/>
      <c r="AX170" s="342"/>
      <c r="AY170" s="342"/>
      <c r="AZ170" s="342"/>
      <c r="BA170" s="342"/>
      <c r="BB170" s="342"/>
      <c r="BC170" s="342"/>
      <c r="BD170" s="342"/>
      <c r="BE170" s="342"/>
      <c r="BF170" s="342"/>
      <c r="BG170" s="342"/>
      <c r="BH170" s="342"/>
      <c r="BI170" s="342"/>
      <c r="BJ170" s="342"/>
      <c r="BK170" s="342"/>
      <c r="BL170" s="342"/>
      <c r="BM170" s="342"/>
      <c r="BN170" s="342"/>
      <c r="BO170" s="342"/>
      <c r="BP170" s="342"/>
      <c r="BQ170" s="342"/>
      <c r="BR170" s="342"/>
      <c r="BS170" s="342"/>
    </row>
    <row r="171" spans="1:71" ht="12.75" x14ac:dyDescent="0.2">
      <c r="A171" s="348"/>
      <c r="B171" s="342"/>
      <c r="C171" s="342"/>
      <c r="D171" s="342"/>
      <c r="E171" s="342"/>
      <c r="F171" s="342"/>
      <c r="G171" s="342"/>
      <c r="H171" s="342"/>
      <c r="I171" s="342"/>
      <c r="J171" s="342"/>
      <c r="K171" s="342"/>
      <c r="L171" s="342"/>
      <c r="M171" s="342"/>
      <c r="N171" s="342"/>
      <c r="O171" s="342"/>
      <c r="P171" s="342"/>
      <c r="Q171" s="342"/>
      <c r="R171" s="342"/>
      <c r="S171" s="342"/>
      <c r="T171" s="342"/>
      <c r="U171" s="342"/>
      <c r="V171" s="342"/>
      <c r="W171" s="342"/>
      <c r="X171" s="342"/>
      <c r="Y171" s="342"/>
      <c r="Z171" s="342"/>
      <c r="AA171" s="342"/>
      <c r="AB171" s="342"/>
      <c r="AC171" s="342"/>
      <c r="AD171" s="342"/>
      <c r="AE171" s="342"/>
      <c r="AF171" s="342"/>
      <c r="AG171" s="342"/>
      <c r="AH171" s="342"/>
      <c r="AI171" s="342"/>
      <c r="AJ171" s="342"/>
      <c r="AK171" s="342"/>
      <c r="AL171" s="342"/>
      <c r="AM171" s="342"/>
      <c r="AN171" s="342"/>
      <c r="AO171" s="342"/>
      <c r="AP171" s="342"/>
      <c r="AQ171" s="343"/>
      <c r="AR171" s="343"/>
      <c r="AS171" s="343"/>
      <c r="AT171" s="342"/>
      <c r="AU171" s="342"/>
      <c r="AV171" s="342"/>
      <c r="AW171" s="342"/>
      <c r="AX171" s="342"/>
      <c r="AY171" s="342"/>
      <c r="AZ171" s="342"/>
      <c r="BA171" s="342"/>
      <c r="BB171" s="342"/>
      <c r="BC171" s="342"/>
      <c r="BD171" s="342"/>
      <c r="BE171" s="342"/>
      <c r="BF171" s="342"/>
      <c r="BG171" s="342"/>
      <c r="BH171" s="342"/>
      <c r="BI171" s="342"/>
      <c r="BJ171" s="342"/>
      <c r="BK171" s="342"/>
      <c r="BL171" s="342"/>
      <c r="BM171" s="342"/>
      <c r="BN171" s="342"/>
      <c r="BO171" s="342"/>
      <c r="BP171" s="342"/>
      <c r="BQ171" s="342"/>
      <c r="BR171" s="342"/>
      <c r="BS171" s="342"/>
    </row>
    <row r="172" spans="1:71" ht="12.75" x14ac:dyDescent="0.2">
      <c r="A172" s="348"/>
      <c r="B172" s="342"/>
      <c r="C172" s="342"/>
      <c r="D172" s="342"/>
      <c r="E172" s="342"/>
      <c r="F172" s="342"/>
      <c r="G172" s="342"/>
      <c r="H172" s="342"/>
      <c r="I172" s="342"/>
      <c r="J172" s="342"/>
      <c r="K172" s="342"/>
      <c r="L172" s="342"/>
      <c r="M172" s="342"/>
      <c r="N172" s="342"/>
      <c r="O172" s="342"/>
      <c r="P172" s="342"/>
      <c r="Q172" s="342"/>
      <c r="R172" s="342"/>
      <c r="S172" s="342"/>
      <c r="T172" s="342"/>
      <c r="U172" s="342"/>
      <c r="V172" s="342"/>
      <c r="W172" s="342"/>
      <c r="X172" s="342"/>
      <c r="Y172" s="342"/>
      <c r="Z172" s="342"/>
      <c r="AA172" s="342"/>
      <c r="AB172" s="342"/>
      <c r="AC172" s="342"/>
      <c r="AD172" s="342"/>
      <c r="AE172" s="342"/>
      <c r="AF172" s="342"/>
      <c r="AG172" s="342"/>
      <c r="AH172" s="342"/>
      <c r="AI172" s="342"/>
      <c r="AJ172" s="342"/>
      <c r="AK172" s="342"/>
      <c r="AL172" s="342"/>
      <c r="AM172" s="342"/>
      <c r="AN172" s="342"/>
      <c r="AO172" s="342"/>
      <c r="AP172" s="342"/>
      <c r="AQ172" s="343"/>
      <c r="AR172" s="343"/>
      <c r="AS172" s="343"/>
      <c r="AT172" s="342"/>
      <c r="AU172" s="342"/>
      <c r="AV172" s="342"/>
      <c r="AW172" s="342"/>
      <c r="AX172" s="342"/>
      <c r="AY172" s="342"/>
      <c r="AZ172" s="342"/>
      <c r="BA172" s="342"/>
      <c r="BB172" s="342"/>
      <c r="BC172" s="342"/>
      <c r="BD172" s="342"/>
      <c r="BE172" s="342"/>
      <c r="BF172" s="342"/>
      <c r="BG172" s="342"/>
      <c r="BH172" s="342"/>
      <c r="BI172" s="342"/>
      <c r="BJ172" s="342"/>
      <c r="BK172" s="342"/>
      <c r="BL172" s="342"/>
      <c r="BM172" s="342"/>
      <c r="BN172" s="342"/>
      <c r="BO172" s="342"/>
      <c r="BP172" s="342"/>
      <c r="BQ172" s="342"/>
      <c r="BR172" s="342"/>
      <c r="BS172" s="342"/>
    </row>
    <row r="173" spans="1:71" ht="12.75" x14ac:dyDescent="0.2">
      <c r="A173" s="348"/>
      <c r="B173" s="342"/>
      <c r="C173" s="342"/>
      <c r="D173" s="342"/>
      <c r="E173" s="342"/>
      <c r="F173" s="342"/>
      <c r="G173" s="342"/>
      <c r="H173" s="342"/>
      <c r="I173" s="342"/>
      <c r="J173" s="342"/>
      <c r="K173" s="342"/>
      <c r="L173" s="342"/>
      <c r="M173" s="342"/>
      <c r="N173" s="342"/>
      <c r="O173" s="342"/>
      <c r="P173" s="342"/>
      <c r="Q173" s="342"/>
      <c r="R173" s="342"/>
      <c r="S173" s="342"/>
      <c r="T173" s="342"/>
      <c r="U173" s="342"/>
      <c r="V173" s="342"/>
      <c r="W173" s="342"/>
      <c r="X173" s="342"/>
      <c r="Y173" s="342"/>
      <c r="Z173" s="342"/>
      <c r="AA173" s="342"/>
      <c r="AB173" s="342"/>
      <c r="AC173" s="342"/>
      <c r="AD173" s="342"/>
      <c r="AE173" s="342"/>
      <c r="AF173" s="342"/>
      <c r="AG173" s="342"/>
      <c r="AH173" s="342"/>
      <c r="AI173" s="342"/>
      <c r="AJ173" s="342"/>
      <c r="AK173" s="342"/>
      <c r="AL173" s="342"/>
      <c r="AM173" s="342"/>
      <c r="AN173" s="342"/>
      <c r="AO173" s="342"/>
      <c r="AP173" s="342"/>
      <c r="AQ173" s="343"/>
      <c r="AR173" s="343"/>
      <c r="AS173" s="343"/>
      <c r="AT173" s="342"/>
      <c r="AU173" s="342"/>
      <c r="AV173" s="342"/>
      <c r="AW173" s="342"/>
      <c r="AX173" s="342"/>
      <c r="AY173" s="342"/>
      <c r="AZ173" s="342"/>
      <c r="BA173" s="342"/>
      <c r="BB173" s="342"/>
      <c r="BC173" s="342"/>
      <c r="BD173" s="342"/>
      <c r="BE173" s="342"/>
      <c r="BF173" s="342"/>
      <c r="BG173" s="342"/>
      <c r="BH173" s="342"/>
      <c r="BI173" s="342"/>
      <c r="BJ173" s="342"/>
      <c r="BK173" s="342"/>
      <c r="BL173" s="342"/>
      <c r="BM173" s="342"/>
      <c r="BN173" s="342"/>
      <c r="BO173" s="342"/>
      <c r="BP173" s="342"/>
      <c r="BQ173" s="342"/>
      <c r="BR173" s="342"/>
      <c r="BS173" s="342"/>
    </row>
    <row r="174" spans="1:71" ht="12.75" x14ac:dyDescent="0.2">
      <c r="A174" s="348"/>
      <c r="B174" s="342"/>
      <c r="C174" s="342"/>
      <c r="D174" s="342"/>
      <c r="E174" s="342"/>
      <c r="F174" s="342"/>
      <c r="G174" s="342"/>
      <c r="H174" s="342"/>
      <c r="I174" s="342"/>
      <c r="J174" s="342"/>
      <c r="K174" s="342"/>
      <c r="L174" s="342"/>
      <c r="M174" s="342"/>
      <c r="N174" s="342"/>
      <c r="O174" s="342"/>
      <c r="P174" s="342"/>
      <c r="Q174" s="342"/>
      <c r="R174" s="342"/>
      <c r="S174" s="342"/>
      <c r="T174" s="342"/>
      <c r="U174" s="342"/>
      <c r="V174" s="342"/>
      <c r="W174" s="342"/>
      <c r="X174" s="342"/>
      <c r="Y174" s="342"/>
      <c r="Z174" s="342"/>
      <c r="AA174" s="342"/>
      <c r="AB174" s="342"/>
      <c r="AC174" s="342"/>
      <c r="AD174" s="342"/>
      <c r="AE174" s="342"/>
      <c r="AF174" s="342"/>
      <c r="AG174" s="342"/>
      <c r="AH174" s="342"/>
      <c r="AI174" s="342"/>
      <c r="AJ174" s="342"/>
      <c r="AK174" s="342"/>
      <c r="AL174" s="342"/>
      <c r="AM174" s="342"/>
      <c r="AN174" s="342"/>
      <c r="AO174" s="342"/>
      <c r="AP174" s="342"/>
      <c r="AQ174" s="343"/>
      <c r="AR174" s="343"/>
      <c r="AS174" s="343"/>
      <c r="AT174" s="342"/>
      <c r="AU174" s="342"/>
      <c r="AV174" s="342"/>
      <c r="AW174" s="342"/>
      <c r="AX174" s="342"/>
      <c r="AY174" s="342"/>
      <c r="AZ174" s="342"/>
      <c r="BA174" s="342"/>
      <c r="BB174" s="342"/>
      <c r="BC174" s="342"/>
      <c r="BD174" s="342"/>
      <c r="BE174" s="342"/>
      <c r="BF174" s="342"/>
      <c r="BG174" s="342"/>
      <c r="BH174" s="342"/>
      <c r="BI174" s="342"/>
      <c r="BJ174" s="342"/>
      <c r="BK174" s="342"/>
      <c r="BL174" s="342"/>
      <c r="BM174" s="342"/>
      <c r="BN174" s="342"/>
      <c r="BO174" s="342"/>
      <c r="BP174" s="342"/>
      <c r="BQ174" s="342"/>
      <c r="BR174" s="342"/>
      <c r="BS174" s="342"/>
    </row>
    <row r="175" spans="1:71" ht="12.75" x14ac:dyDescent="0.2">
      <c r="A175" s="348"/>
      <c r="B175" s="342"/>
      <c r="C175" s="342"/>
      <c r="D175" s="342"/>
      <c r="E175" s="342"/>
      <c r="F175" s="342"/>
      <c r="G175" s="342"/>
      <c r="H175" s="342"/>
      <c r="I175" s="342"/>
      <c r="J175" s="342"/>
      <c r="K175" s="342"/>
      <c r="L175" s="342"/>
      <c r="M175" s="342"/>
      <c r="N175" s="342"/>
      <c r="O175" s="342"/>
      <c r="P175" s="342"/>
      <c r="Q175" s="342"/>
      <c r="R175" s="342"/>
      <c r="S175" s="342"/>
      <c r="T175" s="342"/>
      <c r="U175" s="342"/>
      <c r="V175" s="342"/>
      <c r="W175" s="342"/>
      <c r="X175" s="342"/>
      <c r="Y175" s="342"/>
      <c r="Z175" s="342"/>
      <c r="AA175" s="342"/>
      <c r="AB175" s="342"/>
      <c r="AC175" s="342"/>
      <c r="AD175" s="342"/>
      <c r="AE175" s="342"/>
      <c r="AF175" s="342"/>
      <c r="AG175" s="342"/>
      <c r="AH175" s="342"/>
      <c r="AI175" s="342"/>
      <c r="AJ175" s="342"/>
      <c r="AK175" s="342"/>
      <c r="AL175" s="342"/>
      <c r="AM175" s="342"/>
      <c r="AN175" s="342"/>
      <c r="AO175" s="342"/>
      <c r="AP175" s="342"/>
      <c r="AQ175" s="343"/>
      <c r="AR175" s="343"/>
      <c r="AS175" s="343"/>
      <c r="AT175" s="342"/>
      <c r="AU175" s="342"/>
      <c r="AV175" s="342"/>
      <c r="AW175" s="342"/>
      <c r="AX175" s="342"/>
      <c r="AY175" s="342"/>
      <c r="AZ175" s="342"/>
      <c r="BA175" s="342"/>
      <c r="BB175" s="342"/>
      <c r="BC175" s="342"/>
      <c r="BD175" s="342"/>
      <c r="BE175" s="342"/>
      <c r="BF175" s="342"/>
      <c r="BG175" s="342"/>
      <c r="BH175" s="342"/>
      <c r="BI175" s="342"/>
      <c r="BJ175" s="342"/>
      <c r="BK175" s="342"/>
      <c r="BL175" s="342"/>
      <c r="BM175" s="342"/>
      <c r="BN175" s="342"/>
      <c r="BO175" s="342"/>
      <c r="BP175" s="342"/>
      <c r="BQ175" s="342"/>
      <c r="BR175" s="342"/>
      <c r="BS175" s="342"/>
    </row>
    <row r="176" spans="1:71" ht="12.75" x14ac:dyDescent="0.2">
      <c r="A176" s="348"/>
      <c r="B176" s="342"/>
      <c r="C176" s="342"/>
      <c r="D176" s="342"/>
      <c r="E176" s="342"/>
      <c r="F176" s="342"/>
      <c r="G176" s="342"/>
      <c r="H176" s="342"/>
      <c r="I176" s="342"/>
      <c r="J176" s="342"/>
      <c r="K176" s="342"/>
      <c r="L176" s="342"/>
      <c r="M176" s="342"/>
      <c r="N176" s="342"/>
      <c r="O176" s="342"/>
      <c r="P176" s="342"/>
      <c r="Q176" s="342"/>
      <c r="R176" s="342"/>
      <c r="S176" s="342"/>
      <c r="T176" s="342"/>
      <c r="U176" s="342"/>
      <c r="V176" s="342"/>
      <c r="W176" s="342"/>
      <c r="X176" s="342"/>
      <c r="Y176" s="342"/>
      <c r="Z176" s="342"/>
      <c r="AA176" s="342"/>
      <c r="AB176" s="342"/>
      <c r="AC176" s="342"/>
      <c r="AD176" s="342"/>
      <c r="AE176" s="342"/>
      <c r="AF176" s="342"/>
      <c r="AG176" s="342"/>
      <c r="AH176" s="342"/>
      <c r="AI176" s="342"/>
      <c r="AJ176" s="342"/>
      <c r="AK176" s="342"/>
      <c r="AL176" s="342"/>
      <c r="AM176" s="342"/>
      <c r="AN176" s="342"/>
      <c r="AO176" s="342"/>
      <c r="AP176" s="342"/>
      <c r="AQ176" s="343"/>
      <c r="AR176" s="343"/>
      <c r="AS176" s="343"/>
      <c r="AT176" s="342"/>
      <c r="AU176" s="342"/>
      <c r="AV176" s="342"/>
      <c r="AW176" s="342"/>
      <c r="AX176" s="342"/>
      <c r="AY176" s="342"/>
      <c r="AZ176" s="342"/>
      <c r="BA176" s="342"/>
      <c r="BB176" s="342"/>
      <c r="BC176" s="342"/>
      <c r="BD176" s="342"/>
      <c r="BE176" s="342"/>
      <c r="BF176" s="342"/>
      <c r="BG176" s="342"/>
      <c r="BH176" s="342"/>
      <c r="BI176" s="342"/>
      <c r="BJ176" s="342"/>
      <c r="BK176" s="342"/>
      <c r="BL176" s="342"/>
      <c r="BM176" s="342"/>
      <c r="BN176" s="342"/>
      <c r="BO176" s="342"/>
      <c r="BP176" s="342"/>
      <c r="BQ176" s="342"/>
      <c r="BR176" s="342"/>
      <c r="BS176" s="342"/>
    </row>
    <row r="177" spans="1:71" ht="12.75" x14ac:dyDescent="0.2">
      <c r="A177" s="348"/>
      <c r="B177" s="342"/>
      <c r="C177" s="342"/>
      <c r="D177" s="342"/>
      <c r="E177" s="342"/>
      <c r="F177" s="342"/>
      <c r="G177" s="342"/>
      <c r="H177" s="342"/>
      <c r="I177" s="342"/>
      <c r="J177" s="342"/>
      <c r="K177" s="342"/>
      <c r="L177" s="342"/>
      <c r="M177" s="342"/>
      <c r="N177" s="342"/>
      <c r="O177" s="342"/>
      <c r="P177" s="342"/>
      <c r="Q177" s="342"/>
      <c r="R177" s="342"/>
      <c r="S177" s="342"/>
      <c r="T177" s="342"/>
      <c r="U177" s="342"/>
      <c r="V177" s="342"/>
      <c r="W177" s="342"/>
      <c r="X177" s="342"/>
      <c r="Y177" s="342"/>
      <c r="Z177" s="342"/>
      <c r="AA177" s="342"/>
      <c r="AB177" s="342"/>
      <c r="AC177" s="342"/>
      <c r="AD177" s="342"/>
      <c r="AE177" s="342"/>
      <c r="AF177" s="342"/>
      <c r="AG177" s="342"/>
      <c r="AH177" s="342"/>
      <c r="AI177" s="342"/>
      <c r="AJ177" s="342"/>
      <c r="AK177" s="342"/>
      <c r="AL177" s="342"/>
      <c r="AM177" s="342"/>
      <c r="AN177" s="342"/>
      <c r="AO177" s="342"/>
      <c r="AP177" s="342"/>
      <c r="AQ177" s="343"/>
      <c r="AR177" s="343"/>
      <c r="AS177" s="343"/>
      <c r="AT177" s="342"/>
      <c r="AU177" s="342"/>
      <c r="AV177" s="342"/>
      <c r="AW177" s="342"/>
      <c r="AX177" s="342"/>
      <c r="AY177" s="342"/>
      <c r="AZ177" s="342"/>
      <c r="BA177" s="342"/>
      <c r="BB177" s="342"/>
      <c r="BC177" s="342"/>
      <c r="BD177" s="342"/>
      <c r="BE177" s="342"/>
      <c r="BF177" s="342"/>
      <c r="BG177" s="342"/>
      <c r="BH177" s="342"/>
      <c r="BI177" s="342"/>
      <c r="BJ177" s="342"/>
      <c r="BK177" s="342"/>
      <c r="BL177" s="342"/>
      <c r="BM177" s="342"/>
      <c r="BN177" s="342"/>
      <c r="BO177" s="342"/>
      <c r="BP177" s="342"/>
      <c r="BQ177" s="342"/>
      <c r="BR177" s="342"/>
      <c r="BS177" s="342"/>
    </row>
    <row r="178" spans="1:71" ht="12.75" x14ac:dyDescent="0.2">
      <c r="A178" s="348"/>
      <c r="B178" s="342"/>
      <c r="C178" s="342"/>
      <c r="D178" s="342"/>
      <c r="E178" s="342"/>
      <c r="F178" s="342"/>
      <c r="G178" s="342"/>
      <c r="H178" s="342"/>
      <c r="I178" s="342"/>
      <c r="J178" s="342"/>
      <c r="K178" s="342"/>
      <c r="L178" s="342"/>
      <c r="M178" s="342"/>
      <c r="N178" s="342"/>
      <c r="O178" s="342"/>
      <c r="P178" s="342"/>
      <c r="Q178" s="342"/>
      <c r="R178" s="342"/>
      <c r="S178" s="342"/>
      <c r="T178" s="342"/>
      <c r="U178" s="342"/>
      <c r="V178" s="342"/>
      <c r="W178" s="342"/>
      <c r="X178" s="342"/>
      <c r="Y178" s="342"/>
      <c r="Z178" s="342"/>
      <c r="AA178" s="342"/>
      <c r="AB178" s="342"/>
      <c r="AC178" s="342"/>
      <c r="AD178" s="342"/>
      <c r="AE178" s="342"/>
      <c r="AF178" s="342"/>
      <c r="AG178" s="342"/>
      <c r="AH178" s="342"/>
      <c r="AI178" s="342"/>
      <c r="AJ178" s="342"/>
      <c r="AK178" s="342"/>
      <c r="AL178" s="342"/>
      <c r="AM178" s="342"/>
      <c r="AN178" s="342"/>
      <c r="AO178" s="342"/>
      <c r="AP178" s="342"/>
      <c r="AQ178" s="343"/>
      <c r="AR178" s="343"/>
      <c r="AS178" s="343"/>
      <c r="AT178" s="342"/>
      <c r="AU178" s="342"/>
      <c r="AV178" s="342"/>
      <c r="AW178" s="342"/>
      <c r="AX178" s="342"/>
      <c r="AY178" s="342"/>
      <c r="AZ178" s="342"/>
      <c r="BA178" s="342"/>
      <c r="BB178" s="342"/>
      <c r="BC178" s="342"/>
      <c r="BD178" s="342"/>
      <c r="BE178" s="342"/>
      <c r="BF178" s="342"/>
      <c r="BG178" s="342"/>
      <c r="BH178" s="342"/>
      <c r="BI178" s="342"/>
      <c r="BJ178" s="342"/>
      <c r="BK178" s="342"/>
      <c r="BL178" s="342"/>
      <c r="BM178" s="342"/>
      <c r="BN178" s="342"/>
      <c r="BO178" s="342"/>
      <c r="BP178" s="342"/>
      <c r="BQ178" s="342"/>
      <c r="BR178" s="342"/>
      <c r="BS178" s="342"/>
    </row>
    <row r="179" spans="1:71" ht="12.75" x14ac:dyDescent="0.2">
      <c r="A179" s="348"/>
      <c r="B179" s="342"/>
      <c r="C179" s="342"/>
      <c r="D179" s="342"/>
      <c r="E179" s="342"/>
      <c r="F179" s="342"/>
      <c r="G179" s="342"/>
      <c r="H179" s="342"/>
      <c r="I179" s="342"/>
      <c r="J179" s="342"/>
      <c r="K179" s="342"/>
      <c r="L179" s="342"/>
      <c r="M179" s="342"/>
      <c r="N179" s="342"/>
      <c r="O179" s="342"/>
      <c r="P179" s="342"/>
      <c r="Q179" s="342"/>
      <c r="R179" s="342"/>
      <c r="S179" s="342"/>
      <c r="T179" s="342"/>
      <c r="U179" s="342"/>
      <c r="V179" s="342"/>
      <c r="W179" s="342"/>
      <c r="X179" s="342"/>
      <c r="Y179" s="342"/>
      <c r="Z179" s="342"/>
      <c r="AA179" s="342"/>
      <c r="AB179" s="342"/>
      <c r="AC179" s="342"/>
      <c r="AD179" s="342"/>
      <c r="AE179" s="342"/>
      <c r="AF179" s="342"/>
      <c r="AG179" s="342"/>
      <c r="AH179" s="342"/>
      <c r="AI179" s="342"/>
      <c r="AJ179" s="342"/>
      <c r="AK179" s="342"/>
      <c r="AL179" s="342"/>
      <c r="AM179" s="342"/>
      <c r="AN179" s="342"/>
      <c r="AO179" s="342"/>
      <c r="AP179" s="342"/>
      <c r="AQ179" s="343"/>
      <c r="AR179" s="343"/>
      <c r="AS179" s="343"/>
      <c r="AT179" s="342"/>
      <c r="AU179" s="342"/>
      <c r="AV179" s="342"/>
      <c r="AW179" s="342"/>
      <c r="AX179" s="342"/>
      <c r="AY179" s="342"/>
      <c r="AZ179" s="342"/>
      <c r="BA179" s="342"/>
      <c r="BB179" s="342"/>
      <c r="BC179" s="342"/>
      <c r="BD179" s="342"/>
      <c r="BE179" s="342"/>
      <c r="BF179" s="342"/>
      <c r="BG179" s="342"/>
      <c r="BH179" s="342"/>
      <c r="BI179" s="342"/>
      <c r="BJ179" s="342"/>
      <c r="BK179" s="342"/>
      <c r="BL179" s="342"/>
      <c r="BM179" s="342"/>
      <c r="BN179" s="342"/>
      <c r="BO179" s="342"/>
      <c r="BP179" s="342"/>
      <c r="BQ179" s="342"/>
      <c r="BR179" s="342"/>
      <c r="BS179" s="342"/>
    </row>
    <row r="180" spans="1:71" ht="12.75" x14ac:dyDescent="0.2">
      <c r="A180" s="348"/>
      <c r="B180" s="342"/>
      <c r="C180" s="342"/>
      <c r="D180" s="342"/>
      <c r="E180" s="342"/>
      <c r="F180" s="342"/>
      <c r="G180" s="342"/>
      <c r="H180" s="342"/>
      <c r="I180" s="342"/>
      <c r="J180" s="342"/>
      <c r="K180" s="342"/>
      <c r="L180" s="342"/>
      <c r="M180" s="342"/>
      <c r="N180" s="342"/>
      <c r="O180" s="342"/>
      <c r="P180" s="342"/>
      <c r="Q180" s="342"/>
      <c r="R180" s="342"/>
      <c r="S180" s="342"/>
      <c r="T180" s="342"/>
      <c r="U180" s="342"/>
      <c r="V180" s="342"/>
      <c r="W180" s="342"/>
      <c r="X180" s="342"/>
      <c r="Y180" s="342"/>
      <c r="Z180" s="342"/>
      <c r="AA180" s="342"/>
      <c r="AB180" s="342"/>
      <c r="AC180" s="342"/>
      <c r="AD180" s="342"/>
      <c r="AE180" s="342"/>
      <c r="AF180" s="342"/>
      <c r="AG180" s="342"/>
      <c r="AH180" s="342"/>
      <c r="AI180" s="342"/>
      <c r="AJ180" s="342"/>
      <c r="AK180" s="342"/>
      <c r="AL180" s="342"/>
      <c r="AM180" s="342"/>
      <c r="AN180" s="342"/>
      <c r="AO180" s="342"/>
      <c r="AP180" s="342"/>
      <c r="AQ180" s="343"/>
      <c r="AR180" s="343"/>
      <c r="AS180" s="343"/>
      <c r="AT180" s="342"/>
      <c r="AU180" s="342"/>
      <c r="AV180" s="342"/>
      <c r="AW180" s="342"/>
      <c r="AX180" s="342"/>
      <c r="AY180" s="342"/>
      <c r="AZ180" s="342"/>
      <c r="BA180" s="342"/>
      <c r="BB180" s="342"/>
      <c r="BC180" s="342"/>
      <c r="BD180" s="342"/>
      <c r="BE180" s="342"/>
      <c r="BF180" s="342"/>
      <c r="BG180" s="342"/>
      <c r="BH180" s="342"/>
      <c r="BI180" s="342"/>
      <c r="BJ180" s="342"/>
      <c r="BK180" s="342"/>
      <c r="BL180" s="342"/>
      <c r="BM180" s="342"/>
      <c r="BN180" s="342"/>
      <c r="BO180" s="342"/>
      <c r="BP180" s="342"/>
      <c r="BQ180" s="342"/>
      <c r="BR180" s="342"/>
      <c r="BS180" s="342"/>
    </row>
    <row r="181" spans="1:71" ht="12.75" x14ac:dyDescent="0.2">
      <c r="A181" s="348"/>
      <c r="B181" s="342"/>
      <c r="C181" s="342"/>
      <c r="D181" s="342"/>
      <c r="E181" s="342"/>
      <c r="F181" s="342"/>
      <c r="G181" s="342"/>
      <c r="H181" s="342"/>
      <c r="I181" s="342"/>
      <c r="J181" s="342"/>
      <c r="K181" s="342"/>
      <c r="L181" s="342"/>
      <c r="M181" s="342"/>
      <c r="N181" s="342"/>
      <c r="O181" s="342"/>
      <c r="P181" s="342"/>
      <c r="Q181" s="342"/>
      <c r="R181" s="342"/>
      <c r="S181" s="342"/>
      <c r="T181" s="342"/>
      <c r="U181" s="342"/>
      <c r="V181" s="342"/>
      <c r="W181" s="342"/>
      <c r="X181" s="342"/>
      <c r="Y181" s="342"/>
      <c r="Z181" s="342"/>
      <c r="AA181" s="342"/>
      <c r="AB181" s="342"/>
      <c r="AC181" s="342"/>
      <c r="AD181" s="342"/>
      <c r="AE181" s="342"/>
      <c r="AF181" s="342"/>
      <c r="AG181" s="342"/>
      <c r="AH181" s="342"/>
      <c r="AI181" s="342"/>
      <c r="AJ181" s="342"/>
      <c r="AK181" s="342"/>
      <c r="AL181" s="342"/>
      <c r="AM181" s="342"/>
      <c r="AN181" s="342"/>
      <c r="AO181" s="342"/>
      <c r="AP181" s="342"/>
      <c r="AQ181" s="343"/>
      <c r="AR181" s="343"/>
      <c r="AS181" s="343"/>
      <c r="AT181" s="342"/>
      <c r="AU181" s="342"/>
      <c r="AV181" s="342"/>
      <c r="AW181" s="342"/>
      <c r="AX181" s="342"/>
      <c r="AY181" s="342"/>
      <c r="AZ181" s="342"/>
      <c r="BA181" s="342"/>
      <c r="BB181" s="342"/>
      <c r="BC181" s="342"/>
      <c r="BD181" s="342"/>
      <c r="BE181" s="342"/>
      <c r="BF181" s="342"/>
      <c r="BG181" s="342"/>
      <c r="BH181" s="342"/>
      <c r="BI181" s="342"/>
      <c r="BJ181" s="342"/>
      <c r="BK181" s="342"/>
      <c r="BL181" s="342"/>
      <c r="BM181" s="342"/>
      <c r="BN181" s="342"/>
      <c r="BO181" s="342"/>
      <c r="BP181" s="342"/>
      <c r="BQ181" s="342"/>
      <c r="BR181" s="342"/>
      <c r="BS181" s="342"/>
    </row>
    <row r="182" spans="1:71" ht="12.75" x14ac:dyDescent="0.2">
      <c r="A182" s="348"/>
      <c r="B182" s="342"/>
      <c r="C182" s="342"/>
      <c r="D182" s="342"/>
      <c r="E182" s="342"/>
      <c r="F182" s="342"/>
      <c r="G182" s="342"/>
      <c r="H182" s="342"/>
      <c r="I182" s="342"/>
      <c r="J182" s="342"/>
      <c r="K182" s="342"/>
      <c r="L182" s="342"/>
      <c r="M182" s="342"/>
      <c r="N182" s="342"/>
      <c r="O182" s="342"/>
      <c r="P182" s="342"/>
      <c r="Q182" s="342"/>
      <c r="R182" s="342"/>
      <c r="S182" s="342"/>
      <c r="T182" s="342"/>
      <c r="U182" s="342"/>
      <c r="V182" s="342"/>
      <c r="W182" s="342"/>
      <c r="X182" s="342"/>
      <c r="Y182" s="342"/>
      <c r="Z182" s="342"/>
      <c r="AA182" s="342"/>
      <c r="AB182" s="342"/>
      <c r="AC182" s="342"/>
      <c r="AD182" s="342"/>
      <c r="AE182" s="342"/>
      <c r="AF182" s="342"/>
      <c r="AG182" s="342"/>
      <c r="AH182" s="342"/>
      <c r="AI182" s="342"/>
      <c r="AJ182" s="342"/>
      <c r="AK182" s="342"/>
      <c r="AL182" s="342"/>
      <c r="AM182" s="342"/>
      <c r="AN182" s="342"/>
      <c r="AO182" s="342"/>
      <c r="AP182" s="342"/>
      <c r="AQ182" s="343"/>
      <c r="AR182" s="343"/>
      <c r="AS182" s="343"/>
      <c r="AT182" s="342"/>
      <c r="AU182" s="342"/>
      <c r="AV182" s="342"/>
      <c r="AW182" s="342"/>
      <c r="AX182" s="342"/>
      <c r="AY182" s="342"/>
      <c r="AZ182" s="342"/>
      <c r="BA182" s="342"/>
      <c r="BB182" s="342"/>
      <c r="BC182" s="342"/>
      <c r="BD182" s="342"/>
      <c r="BE182" s="342"/>
      <c r="BF182" s="342"/>
      <c r="BG182" s="342"/>
      <c r="BH182" s="342"/>
      <c r="BI182" s="342"/>
      <c r="BJ182" s="342"/>
      <c r="BK182" s="342"/>
      <c r="BL182" s="342"/>
      <c r="BM182" s="342"/>
      <c r="BN182" s="342"/>
      <c r="BO182" s="342"/>
      <c r="BP182" s="342"/>
      <c r="BQ182" s="342"/>
      <c r="BR182" s="342"/>
      <c r="BS182" s="342"/>
    </row>
    <row r="183" spans="1:71" ht="12.75" x14ac:dyDescent="0.2">
      <c r="A183" s="348"/>
      <c r="B183" s="342"/>
      <c r="C183" s="342"/>
      <c r="D183" s="342"/>
      <c r="E183" s="342"/>
      <c r="F183" s="342"/>
      <c r="G183" s="342"/>
      <c r="H183" s="342"/>
      <c r="I183" s="342"/>
      <c r="J183" s="342"/>
      <c r="K183" s="342"/>
      <c r="L183" s="342"/>
      <c r="M183" s="342"/>
      <c r="N183" s="342"/>
      <c r="O183" s="342"/>
      <c r="P183" s="342"/>
      <c r="Q183" s="342"/>
      <c r="R183" s="342"/>
      <c r="S183" s="342"/>
      <c r="T183" s="342"/>
      <c r="U183" s="342"/>
      <c r="V183" s="342"/>
      <c r="W183" s="342"/>
      <c r="X183" s="342"/>
      <c r="Y183" s="342"/>
      <c r="Z183" s="342"/>
      <c r="AA183" s="342"/>
      <c r="AB183" s="342"/>
      <c r="AC183" s="342"/>
      <c r="AD183" s="342"/>
      <c r="AE183" s="342"/>
      <c r="AF183" s="342"/>
      <c r="AG183" s="342"/>
      <c r="AH183" s="342"/>
      <c r="AI183" s="342"/>
      <c r="AJ183" s="342"/>
      <c r="AK183" s="342"/>
      <c r="AL183" s="342"/>
      <c r="AM183" s="342"/>
      <c r="AN183" s="342"/>
      <c r="AO183" s="342"/>
      <c r="AP183" s="342"/>
      <c r="AQ183" s="343"/>
      <c r="AR183" s="343"/>
      <c r="AS183" s="343"/>
      <c r="AT183" s="342"/>
      <c r="AU183" s="342"/>
      <c r="AV183" s="342"/>
      <c r="AW183" s="342"/>
      <c r="AX183" s="342"/>
      <c r="AY183" s="342"/>
      <c r="AZ183" s="342"/>
      <c r="BA183" s="342"/>
      <c r="BB183" s="342"/>
      <c r="BC183" s="342"/>
      <c r="BD183" s="342"/>
      <c r="BE183" s="342"/>
      <c r="BF183" s="342"/>
      <c r="BG183" s="342"/>
      <c r="BH183" s="342"/>
      <c r="BI183" s="342"/>
      <c r="BJ183" s="342"/>
      <c r="BK183" s="342"/>
      <c r="BL183" s="342"/>
      <c r="BM183" s="342"/>
      <c r="BN183" s="342"/>
      <c r="BO183" s="342"/>
      <c r="BP183" s="342"/>
      <c r="BQ183" s="342"/>
      <c r="BR183" s="342"/>
      <c r="BS183" s="342"/>
    </row>
    <row r="184" spans="1:71" ht="12.75" x14ac:dyDescent="0.2">
      <c r="A184" s="348"/>
      <c r="B184" s="342"/>
      <c r="C184" s="342"/>
      <c r="D184" s="342"/>
      <c r="E184" s="342"/>
      <c r="F184" s="342"/>
      <c r="G184" s="342"/>
      <c r="H184" s="342"/>
      <c r="I184" s="342"/>
      <c r="J184" s="342"/>
      <c r="K184" s="342"/>
      <c r="L184" s="342"/>
      <c r="M184" s="342"/>
      <c r="N184" s="342"/>
      <c r="O184" s="342"/>
      <c r="P184" s="342"/>
      <c r="Q184" s="342"/>
      <c r="R184" s="342"/>
      <c r="S184" s="342"/>
      <c r="T184" s="342"/>
      <c r="U184" s="342"/>
      <c r="V184" s="342"/>
      <c r="W184" s="342"/>
      <c r="X184" s="342"/>
      <c r="Y184" s="342"/>
      <c r="Z184" s="342"/>
      <c r="AA184" s="342"/>
      <c r="AB184" s="342"/>
      <c r="AC184" s="342"/>
      <c r="AD184" s="342"/>
      <c r="AE184" s="342"/>
      <c r="AF184" s="342"/>
      <c r="AG184" s="342"/>
      <c r="AH184" s="342"/>
      <c r="AI184" s="342"/>
      <c r="AJ184" s="342"/>
      <c r="AK184" s="342"/>
      <c r="AL184" s="342"/>
      <c r="AM184" s="342"/>
      <c r="AN184" s="342"/>
      <c r="AO184" s="342"/>
      <c r="AP184" s="342"/>
      <c r="AQ184" s="343"/>
      <c r="AR184" s="343"/>
      <c r="AS184" s="343"/>
      <c r="AT184" s="342"/>
      <c r="AU184" s="342"/>
      <c r="AV184" s="342"/>
      <c r="AW184" s="342"/>
      <c r="AX184" s="342"/>
      <c r="AY184" s="342"/>
      <c r="AZ184" s="342"/>
      <c r="BA184" s="342"/>
      <c r="BB184" s="342"/>
      <c r="BC184" s="342"/>
      <c r="BD184" s="342"/>
      <c r="BE184" s="342"/>
      <c r="BF184" s="342"/>
      <c r="BG184" s="342"/>
      <c r="BH184" s="342"/>
      <c r="BI184" s="342"/>
      <c r="BJ184" s="342"/>
      <c r="BK184" s="342"/>
      <c r="BL184" s="342"/>
      <c r="BM184" s="342"/>
      <c r="BN184" s="342"/>
      <c r="BO184" s="342"/>
      <c r="BP184" s="342"/>
      <c r="BQ184" s="342"/>
      <c r="BR184" s="342"/>
      <c r="BS184" s="342"/>
    </row>
    <row r="185" spans="1:71" ht="12.75" x14ac:dyDescent="0.2">
      <c r="A185" s="348"/>
      <c r="B185" s="342"/>
      <c r="C185" s="342"/>
      <c r="D185" s="342"/>
      <c r="E185" s="342"/>
      <c r="F185" s="342"/>
      <c r="G185" s="342"/>
      <c r="H185" s="342"/>
      <c r="I185" s="342"/>
      <c r="J185" s="342"/>
      <c r="K185" s="342"/>
      <c r="L185" s="342"/>
      <c r="M185" s="342"/>
      <c r="N185" s="342"/>
      <c r="O185" s="342"/>
      <c r="P185" s="342"/>
      <c r="Q185" s="342"/>
      <c r="R185" s="342"/>
      <c r="S185" s="342"/>
      <c r="T185" s="342"/>
      <c r="U185" s="342"/>
      <c r="V185" s="342"/>
      <c r="W185" s="342"/>
      <c r="X185" s="342"/>
      <c r="Y185" s="342"/>
      <c r="Z185" s="342"/>
      <c r="AA185" s="342"/>
      <c r="AB185" s="342"/>
      <c r="AC185" s="342"/>
      <c r="AD185" s="342"/>
      <c r="AE185" s="342"/>
      <c r="AF185" s="342"/>
      <c r="AG185" s="342"/>
      <c r="AH185" s="342"/>
      <c r="AI185" s="342"/>
      <c r="AJ185" s="342"/>
      <c r="AK185" s="342"/>
      <c r="AL185" s="342"/>
      <c r="AM185" s="342"/>
      <c r="AN185" s="342"/>
      <c r="AO185" s="342"/>
      <c r="AP185" s="342"/>
      <c r="AQ185" s="343"/>
      <c r="AR185" s="343"/>
      <c r="AS185" s="343"/>
      <c r="AT185" s="342"/>
      <c r="AU185" s="342"/>
      <c r="AV185" s="342"/>
      <c r="AW185" s="342"/>
      <c r="AX185" s="342"/>
      <c r="AY185" s="342"/>
      <c r="AZ185" s="342"/>
      <c r="BA185" s="342"/>
      <c r="BB185" s="342"/>
      <c r="BC185" s="342"/>
      <c r="BD185" s="342"/>
      <c r="BE185" s="342"/>
      <c r="BF185" s="342"/>
      <c r="BG185" s="342"/>
      <c r="BH185" s="342"/>
      <c r="BI185" s="342"/>
      <c r="BJ185" s="342"/>
      <c r="BK185" s="342"/>
      <c r="BL185" s="342"/>
      <c r="BM185" s="342"/>
      <c r="BN185" s="342"/>
      <c r="BO185" s="342"/>
      <c r="BP185" s="342"/>
      <c r="BQ185" s="342"/>
      <c r="BR185" s="342"/>
      <c r="BS185" s="342"/>
    </row>
    <row r="186" spans="1:71" ht="12.75" x14ac:dyDescent="0.2">
      <c r="A186" s="348"/>
      <c r="B186" s="342"/>
      <c r="C186" s="342"/>
      <c r="D186" s="342"/>
      <c r="E186" s="342"/>
      <c r="F186" s="342"/>
      <c r="G186" s="342"/>
      <c r="H186" s="342"/>
      <c r="I186" s="342"/>
      <c r="J186" s="342"/>
      <c r="K186" s="342"/>
      <c r="L186" s="342"/>
      <c r="M186" s="342"/>
      <c r="N186" s="342"/>
      <c r="O186" s="342"/>
      <c r="P186" s="342"/>
      <c r="Q186" s="342"/>
      <c r="R186" s="342"/>
      <c r="S186" s="342"/>
      <c r="T186" s="342"/>
      <c r="U186" s="342"/>
      <c r="V186" s="342"/>
      <c r="W186" s="342"/>
      <c r="X186" s="342"/>
      <c r="Y186" s="342"/>
      <c r="Z186" s="342"/>
      <c r="AA186" s="342"/>
      <c r="AB186" s="342"/>
      <c r="AC186" s="342"/>
      <c r="AD186" s="342"/>
      <c r="AE186" s="342"/>
      <c r="AF186" s="342"/>
      <c r="AG186" s="342"/>
      <c r="AH186" s="342"/>
      <c r="AI186" s="342"/>
      <c r="AJ186" s="342"/>
      <c r="AK186" s="342"/>
      <c r="AL186" s="342"/>
      <c r="AM186" s="342"/>
      <c r="AN186" s="342"/>
      <c r="AO186" s="342"/>
      <c r="AP186" s="342"/>
      <c r="AQ186" s="343"/>
      <c r="AR186" s="343"/>
      <c r="AS186" s="343"/>
      <c r="AT186" s="342"/>
      <c r="AU186" s="342"/>
      <c r="AV186" s="342"/>
      <c r="AW186" s="342"/>
      <c r="AX186" s="342"/>
      <c r="AY186" s="342"/>
      <c r="AZ186" s="342"/>
      <c r="BA186" s="342"/>
      <c r="BB186" s="342"/>
      <c r="BC186" s="342"/>
      <c r="BD186" s="342"/>
      <c r="BE186" s="342"/>
      <c r="BF186" s="342"/>
      <c r="BG186" s="342"/>
      <c r="BH186" s="342"/>
      <c r="BI186" s="342"/>
      <c r="BJ186" s="342"/>
      <c r="BK186" s="342"/>
      <c r="BL186" s="342"/>
      <c r="BM186" s="342"/>
      <c r="BN186" s="342"/>
      <c r="BO186" s="342"/>
      <c r="BP186" s="342"/>
      <c r="BQ186" s="342"/>
      <c r="BR186" s="342"/>
      <c r="BS186" s="342"/>
    </row>
    <row r="187" spans="1:71" ht="12.75" x14ac:dyDescent="0.2">
      <c r="A187" s="348"/>
      <c r="B187" s="342"/>
      <c r="C187" s="342"/>
      <c r="D187" s="342"/>
      <c r="E187" s="342"/>
      <c r="F187" s="342"/>
      <c r="G187" s="342"/>
      <c r="H187" s="342"/>
      <c r="I187" s="342"/>
      <c r="J187" s="342"/>
      <c r="K187" s="342"/>
      <c r="L187" s="342"/>
      <c r="M187" s="342"/>
      <c r="N187" s="342"/>
      <c r="O187" s="342"/>
      <c r="P187" s="342"/>
      <c r="Q187" s="342"/>
      <c r="R187" s="342"/>
      <c r="S187" s="342"/>
      <c r="T187" s="342"/>
      <c r="U187" s="342"/>
      <c r="V187" s="342"/>
      <c r="W187" s="342"/>
      <c r="X187" s="342"/>
      <c r="Y187" s="342"/>
      <c r="Z187" s="342"/>
      <c r="AA187" s="342"/>
      <c r="AB187" s="342"/>
      <c r="AC187" s="342"/>
      <c r="AD187" s="342"/>
      <c r="AE187" s="342"/>
      <c r="AF187" s="342"/>
      <c r="AG187" s="342"/>
      <c r="AH187" s="342"/>
      <c r="AI187" s="342"/>
      <c r="AJ187" s="342"/>
      <c r="AK187" s="342"/>
      <c r="AL187" s="342"/>
      <c r="AM187" s="342"/>
      <c r="AN187" s="342"/>
      <c r="AO187" s="342"/>
      <c r="AP187" s="342"/>
      <c r="AQ187" s="343"/>
      <c r="AR187" s="343"/>
      <c r="AS187" s="343"/>
      <c r="AT187" s="342"/>
      <c r="AU187" s="342"/>
      <c r="AV187" s="342"/>
      <c r="AW187" s="342"/>
      <c r="AX187" s="342"/>
      <c r="AY187" s="342"/>
      <c r="AZ187" s="342"/>
      <c r="BA187" s="342"/>
      <c r="BB187" s="342"/>
      <c r="BC187" s="342"/>
      <c r="BD187" s="342"/>
      <c r="BE187" s="342"/>
      <c r="BF187" s="342"/>
      <c r="BG187" s="342"/>
      <c r="BH187" s="342"/>
      <c r="BI187" s="342"/>
      <c r="BJ187" s="342"/>
      <c r="BK187" s="342"/>
      <c r="BL187" s="342"/>
      <c r="BM187" s="342"/>
      <c r="BN187" s="342"/>
      <c r="BO187" s="342"/>
      <c r="BP187" s="342"/>
      <c r="BQ187" s="342"/>
      <c r="BR187" s="342"/>
      <c r="BS187" s="342"/>
    </row>
    <row r="188" spans="1:71" ht="12.75" x14ac:dyDescent="0.2">
      <c r="A188" s="348"/>
      <c r="B188" s="342"/>
      <c r="C188" s="342"/>
      <c r="D188" s="342"/>
      <c r="E188" s="342"/>
      <c r="F188" s="342"/>
      <c r="G188" s="342"/>
      <c r="H188" s="342"/>
      <c r="I188" s="342"/>
      <c r="J188" s="342"/>
      <c r="K188" s="342"/>
      <c r="L188" s="342"/>
      <c r="M188" s="342"/>
      <c r="N188" s="342"/>
      <c r="O188" s="342"/>
      <c r="P188" s="342"/>
      <c r="Q188" s="342"/>
      <c r="R188" s="342"/>
      <c r="S188" s="342"/>
      <c r="T188" s="342"/>
      <c r="U188" s="342"/>
      <c r="V188" s="342"/>
      <c r="W188" s="342"/>
      <c r="X188" s="342"/>
      <c r="Y188" s="342"/>
      <c r="Z188" s="342"/>
      <c r="AA188" s="342"/>
      <c r="AB188" s="342"/>
      <c r="AC188" s="342"/>
      <c r="AD188" s="342"/>
      <c r="AE188" s="342"/>
      <c r="AF188" s="342"/>
      <c r="AG188" s="342"/>
      <c r="AH188" s="342"/>
      <c r="AI188" s="342"/>
      <c r="AJ188" s="342"/>
      <c r="AK188" s="342"/>
      <c r="AL188" s="342"/>
      <c r="AM188" s="342"/>
      <c r="AN188" s="342"/>
      <c r="AO188" s="342"/>
      <c r="AP188" s="342"/>
      <c r="AQ188" s="343"/>
      <c r="AR188" s="343"/>
      <c r="AS188" s="343"/>
      <c r="AT188" s="342"/>
      <c r="AU188" s="342"/>
      <c r="AV188" s="342"/>
      <c r="AW188" s="342"/>
      <c r="AX188" s="342"/>
      <c r="AY188" s="342"/>
      <c r="AZ188" s="342"/>
      <c r="BA188" s="342"/>
      <c r="BB188" s="342"/>
      <c r="BC188" s="342"/>
      <c r="BD188" s="342"/>
      <c r="BE188" s="342"/>
      <c r="BF188" s="342"/>
      <c r="BG188" s="342"/>
      <c r="BH188" s="342"/>
      <c r="BI188" s="342"/>
      <c r="BJ188" s="342"/>
      <c r="BK188" s="342"/>
      <c r="BL188" s="342"/>
      <c r="BM188" s="342"/>
      <c r="BN188" s="342"/>
      <c r="BO188" s="342"/>
      <c r="BP188" s="342"/>
      <c r="BQ188" s="342"/>
      <c r="BR188" s="342"/>
      <c r="BS188" s="342"/>
    </row>
    <row r="189" spans="1:71" ht="12.75" x14ac:dyDescent="0.2">
      <c r="A189" s="348"/>
      <c r="B189" s="342"/>
      <c r="C189" s="342"/>
      <c r="D189" s="342"/>
      <c r="E189" s="342"/>
      <c r="F189" s="342"/>
      <c r="G189" s="342"/>
      <c r="H189" s="342"/>
      <c r="I189" s="342"/>
      <c r="J189" s="342"/>
      <c r="K189" s="342"/>
      <c r="L189" s="342"/>
      <c r="M189" s="342"/>
      <c r="N189" s="342"/>
      <c r="O189" s="342"/>
      <c r="P189" s="342"/>
      <c r="Q189" s="342"/>
      <c r="R189" s="342"/>
      <c r="S189" s="342"/>
      <c r="T189" s="342"/>
      <c r="U189" s="342"/>
      <c r="V189" s="342"/>
      <c r="W189" s="342"/>
      <c r="X189" s="342"/>
      <c r="Y189" s="342"/>
      <c r="Z189" s="342"/>
      <c r="AA189" s="342"/>
      <c r="AB189" s="342"/>
      <c r="AC189" s="342"/>
      <c r="AD189" s="342"/>
      <c r="AE189" s="342"/>
      <c r="AF189" s="342"/>
      <c r="AG189" s="342"/>
      <c r="AH189" s="342"/>
      <c r="AI189" s="342"/>
      <c r="AJ189" s="342"/>
      <c r="AK189" s="342"/>
      <c r="AL189" s="342"/>
      <c r="AM189" s="342"/>
      <c r="AN189" s="342"/>
      <c r="AO189" s="342"/>
      <c r="AP189" s="342"/>
      <c r="AQ189" s="343"/>
      <c r="AR189" s="343"/>
      <c r="AS189" s="343"/>
      <c r="AT189" s="342"/>
      <c r="AU189" s="342"/>
      <c r="AV189" s="342"/>
      <c r="AW189" s="342"/>
      <c r="AX189" s="342"/>
      <c r="AY189" s="342"/>
      <c r="AZ189" s="342"/>
      <c r="BA189" s="342"/>
      <c r="BB189" s="342"/>
      <c r="BC189" s="342"/>
      <c r="BD189" s="342"/>
      <c r="BE189" s="342"/>
      <c r="BF189" s="342"/>
      <c r="BG189" s="342"/>
      <c r="BH189" s="342"/>
      <c r="BI189" s="342"/>
      <c r="BJ189" s="342"/>
      <c r="BK189" s="342"/>
      <c r="BL189" s="342"/>
      <c r="BM189" s="342"/>
      <c r="BN189" s="342"/>
      <c r="BO189" s="342"/>
      <c r="BP189" s="342"/>
      <c r="BQ189" s="342"/>
      <c r="BR189" s="342"/>
      <c r="BS189" s="342"/>
    </row>
    <row r="190" spans="1:71" ht="12.75" x14ac:dyDescent="0.2">
      <c r="A190" s="348"/>
      <c r="B190" s="342"/>
      <c r="C190" s="342"/>
      <c r="D190" s="342"/>
      <c r="E190" s="342"/>
      <c r="F190" s="342"/>
      <c r="G190" s="342"/>
      <c r="H190" s="342"/>
      <c r="I190" s="342"/>
      <c r="J190" s="342"/>
      <c r="K190" s="342"/>
      <c r="L190" s="342"/>
      <c r="M190" s="342"/>
      <c r="N190" s="342"/>
      <c r="O190" s="342"/>
      <c r="P190" s="342"/>
      <c r="Q190" s="342"/>
      <c r="R190" s="342"/>
      <c r="S190" s="342"/>
      <c r="T190" s="342"/>
      <c r="U190" s="342"/>
      <c r="V190" s="342"/>
      <c r="W190" s="342"/>
      <c r="X190" s="342"/>
      <c r="Y190" s="342"/>
      <c r="Z190" s="342"/>
      <c r="AA190" s="342"/>
      <c r="AB190" s="342"/>
      <c r="AC190" s="342"/>
      <c r="AD190" s="342"/>
      <c r="AE190" s="342"/>
      <c r="AF190" s="342"/>
      <c r="AG190" s="342"/>
      <c r="AH190" s="342"/>
      <c r="AI190" s="342"/>
      <c r="AJ190" s="342"/>
      <c r="AK190" s="342"/>
      <c r="AL190" s="342"/>
      <c r="AM190" s="342"/>
      <c r="AN190" s="342"/>
      <c r="AO190" s="342"/>
      <c r="AP190" s="342"/>
      <c r="AQ190" s="343"/>
      <c r="AR190" s="343"/>
      <c r="AS190" s="343"/>
      <c r="AT190" s="342"/>
      <c r="AU190" s="342"/>
      <c r="AV190" s="342"/>
      <c r="AW190" s="342"/>
      <c r="AX190" s="342"/>
      <c r="AY190" s="342"/>
      <c r="AZ190" s="342"/>
      <c r="BA190" s="342"/>
      <c r="BB190" s="342"/>
      <c r="BC190" s="342"/>
      <c r="BD190" s="342"/>
      <c r="BE190" s="342"/>
      <c r="BF190" s="342"/>
      <c r="BG190" s="342"/>
      <c r="BH190" s="342"/>
      <c r="BI190" s="342"/>
      <c r="BJ190" s="342"/>
      <c r="BK190" s="342"/>
      <c r="BL190" s="342"/>
      <c r="BM190" s="342"/>
      <c r="BN190" s="342"/>
      <c r="BO190" s="342"/>
      <c r="BP190" s="342"/>
      <c r="BQ190" s="342"/>
      <c r="BR190" s="342"/>
      <c r="BS190" s="342"/>
    </row>
    <row r="191" spans="1:71" ht="12.75" x14ac:dyDescent="0.2">
      <c r="A191" s="348"/>
      <c r="B191" s="342"/>
      <c r="C191" s="342"/>
      <c r="D191" s="342"/>
      <c r="E191" s="342"/>
      <c r="F191" s="342"/>
      <c r="G191" s="342"/>
      <c r="H191" s="342"/>
      <c r="I191" s="342"/>
      <c r="J191" s="342"/>
      <c r="K191" s="342"/>
      <c r="L191" s="342"/>
      <c r="M191" s="342"/>
      <c r="N191" s="342"/>
      <c r="O191" s="342"/>
      <c r="P191" s="342"/>
      <c r="Q191" s="342"/>
      <c r="R191" s="342"/>
      <c r="S191" s="342"/>
      <c r="T191" s="342"/>
      <c r="U191" s="342"/>
      <c r="V191" s="342"/>
      <c r="W191" s="342"/>
      <c r="X191" s="342"/>
      <c r="Y191" s="342"/>
      <c r="Z191" s="342"/>
      <c r="AA191" s="342"/>
      <c r="AB191" s="342"/>
      <c r="AC191" s="342"/>
      <c r="AD191" s="342"/>
      <c r="AE191" s="342"/>
      <c r="AF191" s="342"/>
      <c r="AG191" s="342"/>
      <c r="AH191" s="342"/>
      <c r="AI191" s="342"/>
      <c r="AJ191" s="342"/>
      <c r="AK191" s="342"/>
      <c r="AL191" s="342"/>
      <c r="AM191" s="342"/>
      <c r="AN191" s="342"/>
      <c r="AO191" s="342"/>
      <c r="AP191" s="342"/>
      <c r="AQ191" s="343"/>
      <c r="AR191" s="343"/>
      <c r="AS191" s="343"/>
      <c r="AT191" s="342"/>
      <c r="AU191" s="342"/>
      <c r="AV191" s="342"/>
      <c r="AW191" s="342"/>
      <c r="AX191" s="342"/>
      <c r="AY191" s="342"/>
      <c r="AZ191" s="342"/>
      <c r="BA191" s="342"/>
      <c r="BB191" s="342"/>
      <c r="BC191" s="342"/>
      <c r="BD191" s="342"/>
      <c r="BE191" s="342"/>
      <c r="BF191" s="342"/>
      <c r="BG191" s="342"/>
      <c r="BH191" s="342"/>
      <c r="BI191" s="342"/>
      <c r="BJ191" s="342"/>
      <c r="BK191" s="342"/>
      <c r="BL191" s="342"/>
      <c r="BM191" s="342"/>
      <c r="BN191" s="342"/>
      <c r="BO191" s="342"/>
      <c r="BP191" s="342"/>
      <c r="BQ191" s="342"/>
      <c r="BR191" s="342"/>
      <c r="BS191" s="342"/>
    </row>
    <row r="192" spans="1:71" ht="12.75" x14ac:dyDescent="0.2">
      <c r="A192" s="348"/>
      <c r="B192" s="342"/>
      <c r="C192" s="342"/>
      <c r="D192" s="342"/>
      <c r="E192" s="342"/>
      <c r="F192" s="342"/>
      <c r="G192" s="342"/>
      <c r="H192" s="342"/>
      <c r="I192" s="342"/>
      <c r="J192" s="342"/>
      <c r="K192" s="342"/>
      <c r="L192" s="342"/>
      <c r="M192" s="342"/>
      <c r="N192" s="342"/>
      <c r="O192" s="342"/>
      <c r="P192" s="342"/>
      <c r="Q192" s="342"/>
      <c r="R192" s="342"/>
      <c r="S192" s="342"/>
      <c r="T192" s="342"/>
      <c r="U192" s="342"/>
      <c r="V192" s="342"/>
      <c r="W192" s="342"/>
      <c r="X192" s="342"/>
      <c r="Y192" s="342"/>
      <c r="Z192" s="342"/>
      <c r="AA192" s="342"/>
      <c r="AB192" s="342"/>
      <c r="AC192" s="342"/>
      <c r="AD192" s="342"/>
      <c r="AE192" s="342"/>
      <c r="AF192" s="342"/>
      <c r="AG192" s="342"/>
      <c r="AH192" s="342"/>
      <c r="AI192" s="342"/>
      <c r="AJ192" s="342"/>
      <c r="AK192" s="342"/>
      <c r="AL192" s="342"/>
      <c r="AM192" s="342"/>
      <c r="AN192" s="342"/>
      <c r="AO192" s="342"/>
      <c r="AP192" s="342"/>
      <c r="AQ192" s="343"/>
      <c r="AR192" s="343"/>
      <c r="AS192" s="343"/>
      <c r="AT192" s="342"/>
      <c r="AU192" s="342"/>
      <c r="AV192" s="342"/>
      <c r="AW192" s="342"/>
      <c r="AX192" s="342"/>
      <c r="AY192" s="342"/>
      <c r="AZ192" s="342"/>
      <c r="BA192" s="342"/>
      <c r="BB192" s="342"/>
      <c r="BC192" s="342"/>
      <c r="BD192" s="342"/>
      <c r="BE192" s="342"/>
      <c r="BF192" s="342"/>
      <c r="BG192" s="342"/>
      <c r="BH192" s="342"/>
      <c r="BI192" s="342"/>
      <c r="BJ192" s="342"/>
      <c r="BK192" s="342"/>
      <c r="BL192" s="342"/>
      <c r="BM192" s="342"/>
      <c r="BN192" s="342"/>
      <c r="BO192" s="342"/>
      <c r="BP192" s="342"/>
      <c r="BQ192" s="342"/>
      <c r="BR192" s="342"/>
      <c r="BS192" s="342"/>
    </row>
    <row r="193" spans="1:71" ht="12.75" x14ac:dyDescent="0.2">
      <c r="A193" s="348"/>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2"/>
      <c r="AI193" s="342"/>
      <c r="AJ193" s="342"/>
      <c r="AK193" s="342"/>
      <c r="AL193" s="342"/>
      <c r="AM193" s="342"/>
      <c r="AN193" s="342"/>
      <c r="AO193" s="342"/>
      <c r="AP193" s="342"/>
      <c r="AQ193" s="343"/>
      <c r="AR193" s="343"/>
      <c r="AS193" s="343"/>
      <c r="AT193" s="342"/>
      <c r="AU193" s="342"/>
      <c r="AV193" s="342"/>
      <c r="AW193" s="342"/>
      <c r="AX193" s="342"/>
      <c r="AY193" s="342"/>
      <c r="AZ193" s="342"/>
      <c r="BA193" s="342"/>
      <c r="BB193" s="342"/>
      <c r="BC193" s="342"/>
      <c r="BD193" s="342"/>
      <c r="BE193" s="342"/>
      <c r="BF193" s="342"/>
      <c r="BG193" s="342"/>
      <c r="BH193" s="342"/>
      <c r="BI193" s="342"/>
      <c r="BJ193" s="342"/>
      <c r="BK193" s="342"/>
      <c r="BL193" s="342"/>
      <c r="BM193" s="342"/>
      <c r="BN193" s="342"/>
      <c r="BO193" s="342"/>
      <c r="BP193" s="342"/>
      <c r="BQ193" s="342"/>
      <c r="BR193" s="342"/>
      <c r="BS193" s="342"/>
    </row>
    <row r="194" spans="1:71" ht="12.75" x14ac:dyDescent="0.2">
      <c r="A194" s="348"/>
      <c r="B194" s="342"/>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3"/>
      <c r="AR194" s="343"/>
      <c r="AS194" s="343"/>
      <c r="AT194" s="342"/>
      <c r="AU194" s="342"/>
      <c r="AV194" s="342"/>
      <c r="AW194" s="342"/>
      <c r="AX194" s="342"/>
      <c r="AY194" s="342"/>
      <c r="AZ194" s="342"/>
      <c r="BA194" s="342"/>
      <c r="BB194" s="342"/>
      <c r="BC194" s="342"/>
      <c r="BD194" s="342"/>
      <c r="BE194" s="342"/>
      <c r="BF194" s="342"/>
      <c r="BG194" s="342"/>
      <c r="BH194" s="342"/>
      <c r="BI194" s="342"/>
      <c r="BJ194" s="342"/>
      <c r="BK194" s="342"/>
      <c r="BL194" s="342"/>
      <c r="BM194" s="342"/>
      <c r="BN194" s="342"/>
      <c r="BO194" s="342"/>
      <c r="BP194" s="342"/>
      <c r="BQ194" s="342"/>
      <c r="BR194" s="342"/>
      <c r="BS194" s="342"/>
    </row>
    <row r="195" spans="1:71" ht="12.75" x14ac:dyDescent="0.2">
      <c r="A195" s="348"/>
      <c r="B195" s="342"/>
      <c r="C195" s="342"/>
      <c r="D195" s="342"/>
      <c r="E195" s="342"/>
      <c r="F195" s="342"/>
      <c r="G195" s="342"/>
      <c r="H195" s="342"/>
      <c r="I195" s="342"/>
      <c r="J195" s="342"/>
      <c r="K195" s="342"/>
      <c r="L195" s="342"/>
      <c r="M195" s="342"/>
      <c r="N195" s="342"/>
      <c r="O195" s="342"/>
      <c r="P195" s="342"/>
      <c r="Q195" s="342"/>
      <c r="R195" s="342"/>
      <c r="S195" s="342"/>
      <c r="T195" s="342"/>
      <c r="U195" s="342"/>
      <c r="V195" s="342"/>
      <c r="W195" s="342"/>
      <c r="X195" s="342"/>
      <c r="Y195" s="342"/>
      <c r="Z195" s="342"/>
      <c r="AA195" s="342"/>
      <c r="AB195" s="342"/>
      <c r="AC195" s="342"/>
      <c r="AD195" s="342"/>
      <c r="AE195" s="342"/>
      <c r="AF195" s="342"/>
      <c r="AG195" s="342"/>
      <c r="AH195" s="342"/>
      <c r="AI195" s="342"/>
      <c r="AJ195" s="342"/>
      <c r="AK195" s="342"/>
      <c r="AL195" s="342"/>
      <c r="AM195" s="342"/>
      <c r="AN195" s="342"/>
      <c r="AO195" s="342"/>
      <c r="AP195" s="342"/>
      <c r="AQ195" s="343"/>
      <c r="AR195" s="343"/>
      <c r="AS195" s="343"/>
      <c r="AT195" s="342"/>
      <c r="AU195" s="342"/>
      <c r="AV195" s="342"/>
      <c r="AW195" s="342"/>
      <c r="AX195" s="342"/>
      <c r="AY195" s="342"/>
      <c r="AZ195" s="342"/>
      <c r="BA195" s="342"/>
      <c r="BB195" s="342"/>
      <c r="BC195" s="342"/>
      <c r="BD195" s="342"/>
      <c r="BE195" s="342"/>
      <c r="BF195" s="342"/>
      <c r="BG195" s="342"/>
      <c r="BH195" s="342"/>
      <c r="BI195" s="342"/>
      <c r="BJ195" s="342"/>
      <c r="BK195" s="342"/>
      <c r="BL195" s="342"/>
      <c r="BM195" s="342"/>
      <c r="BN195" s="342"/>
      <c r="BO195" s="342"/>
      <c r="BP195" s="342"/>
      <c r="BQ195" s="342"/>
      <c r="BR195" s="342"/>
      <c r="BS195" s="342"/>
    </row>
    <row r="196" spans="1:71" ht="12.75" x14ac:dyDescent="0.2">
      <c r="A196" s="348"/>
      <c r="B196" s="342"/>
      <c r="C196" s="342"/>
      <c r="D196" s="342"/>
      <c r="E196" s="342"/>
      <c r="F196" s="342"/>
      <c r="G196" s="342"/>
      <c r="H196" s="342"/>
      <c r="I196" s="342"/>
      <c r="J196" s="342"/>
      <c r="K196" s="342"/>
      <c r="L196" s="342"/>
      <c r="M196" s="342"/>
      <c r="N196" s="342"/>
      <c r="O196" s="342"/>
      <c r="P196" s="342"/>
      <c r="Q196" s="342"/>
      <c r="R196" s="342"/>
      <c r="S196" s="342"/>
      <c r="T196" s="342"/>
      <c r="U196" s="342"/>
      <c r="V196" s="342"/>
      <c r="W196" s="342"/>
      <c r="X196" s="342"/>
      <c r="Y196" s="342"/>
      <c r="Z196" s="342"/>
      <c r="AA196" s="342"/>
      <c r="AB196" s="342"/>
      <c r="AC196" s="342"/>
      <c r="AD196" s="342"/>
      <c r="AE196" s="342"/>
      <c r="AF196" s="342"/>
      <c r="AG196" s="342"/>
      <c r="AH196" s="342"/>
      <c r="AI196" s="342"/>
      <c r="AJ196" s="342"/>
      <c r="AK196" s="342"/>
      <c r="AL196" s="342"/>
      <c r="AM196" s="342"/>
      <c r="AN196" s="342"/>
      <c r="AO196" s="342"/>
      <c r="AP196" s="342"/>
      <c r="AQ196" s="343"/>
      <c r="AR196" s="343"/>
      <c r="AS196" s="343"/>
      <c r="AT196" s="342"/>
      <c r="AU196" s="342"/>
      <c r="AV196" s="342"/>
      <c r="AW196" s="342"/>
      <c r="AX196" s="342"/>
      <c r="AY196" s="342"/>
      <c r="AZ196" s="342"/>
      <c r="BA196" s="342"/>
      <c r="BB196" s="342"/>
      <c r="BC196" s="342"/>
      <c r="BD196" s="342"/>
      <c r="BE196" s="342"/>
      <c r="BF196" s="342"/>
      <c r="BG196" s="342"/>
      <c r="BH196" s="342"/>
      <c r="BI196" s="342"/>
      <c r="BJ196" s="342"/>
      <c r="BK196" s="342"/>
      <c r="BL196" s="342"/>
      <c r="BM196" s="342"/>
      <c r="BN196" s="342"/>
      <c r="BO196" s="342"/>
      <c r="BP196" s="342"/>
      <c r="BQ196" s="342"/>
      <c r="BR196" s="342"/>
      <c r="BS196" s="342"/>
    </row>
    <row r="197" spans="1:71" ht="12.75" x14ac:dyDescent="0.2">
      <c r="A197" s="348"/>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2"/>
      <c r="AI197" s="342"/>
      <c r="AJ197" s="342"/>
      <c r="AK197" s="342"/>
      <c r="AL197" s="342"/>
      <c r="AM197" s="342"/>
      <c r="AN197" s="342"/>
      <c r="AO197" s="342"/>
      <c r="AP197" s="342"/>
      <c r="AQ197" s="343"/>
      <c r="AR197" s="343"/>
      <c r="AS197" s="343"/>
      <c r="AT197" s="342"/>
      <c r="AU197" s="342"/>
      <c r="AV197" s="342"/>
      <c r="AW197" s="342"/>
      <c r="AX197" s="342"/>
      <c r="AY197" s="342"/>
      <c r="AZ197" s="342"/>
      <c r="BA197" s="342"/>
      <c r="BB197" s="342"/>
      <c r="BC197" s="342"/>
      <c r="BD197" s="342"/>
      <c r="BE197" s="342"/>
      <c r="BF197" s="342"/>
      <c r="BG197" s="342"/>
      <c r="BH197" s="342"/>
      <c r="BI197" s="342"/>
      <c r="BJ197" s="342"/>
      <c r="BK197" s="342"/>
      <c r="BL197" s="342"/>
      <c r="BM197" s="342"/>
      <c r="BN197" s="342"/>
      <c r="BO197" s="342"/>
      <c r="BP197" s="342"/>
      <c r="BQ197" s="342"/>
      <c r="BR197" s="342"/>
      <c r="BS197" s="342"/>
    </row>
    <row r="198" spans="1:71" ht="12.75" x14ac:dyDescent="0.2">
      <c r="A198" s="348"/>
      <c r="B198" s="342"/>
      <c r="C198" s="342"/>
      <c r="D198" s="342"/>
      <c r="E198" s="342"/>
      <c r="F198" s="342"/>
      <c r="G198" s="342"/>
      <c r="H198" s="342"/>
      <c r="I198" s="342"/>
      <c r="J198" s="342"/>
      <c r="K198" s="342"/>
      <c r="L198" s="342"/>
      <c r="M198" s="342"/>
      <c r="N198" s="342"/>
      <c r="O198" s="342"/>
      <c r="P198" s="342"/>
      <c r="Q198" s="342"/>
      <c r="R198" s="342"/>
      <c r="S198" s="342"/>
      <c r="T198" s="342"/>
      <c r="U198" s="342"/>
      <c r="V198" s="342"/>
      <c r="W198" s="342"/>
      <c r="X198" s="342"/>
      <c r="Y198" s="342"/>
      <c r="Z198" s="342"/>
      <c r="AA198" s="342"/>
      <c r="AB198" s="342"/>
      <c r="AC198" s="342"/>
      <c r="AD198" s="342"/>
      <c r="AE198" s="342"/>
      <c r="AF198" s="342"/>
      <c r="AG198" s="342"/>
      <c r="AH198" s="342"/>
      <c r="AI198" s="342"/>
      <c r="AJ198" s="342"/>
      <c r="AK198" s="342"/>
      <c r="AL198" s="342"/>
      <c r="AM198" s="342"/>
      <c r="AN198" s="342"/>
      <c r="AO198" s="342"/>
      <c r="AP198" s="342"/>
      <c r="AQ198" s="343"/>
      <c r="AR198" s="343"/>
      <c r="AS198" s="343"/>
      <c r="AT198" s="342"/>
      <c r="AU198" s="342"/>
      <c r="AV198" s="342"/>
      <c r="AW198" s="342"/>
      <c r="AX198" s="342"/>
      <c r="AY198" s="342"/>
      <c r="AZ198" s="342"/>
      <c r="BA198" s="342"/>
      <c r="BB198" s="342"/>
      <c r="BC198" s="342"/>
      <c r="BD198" s="342"/>
      <c r="BE198" s="342"/>
      <c r="BF198" s="342"/>
      <c r="BG198" s="342"/>
      <c r="BH198" s="342"/>
      <c r="BI198" s="342"/>
      <c r="BJ198" s="342"/>
      <c r="BK198" s="342"/>
      <c r="BL198" s="342"/>
      <c r="BM198" s="342"/>
      <c r="BN198" s="342"/>
      <c r="BO198" s="342"/>
      <c r="BP198" s="342"/>
      <c r="BQ198" s="342"/>
      <c r="BR198" s="342"/>
      <c r="BS198" s="342"/>
    </row>
    <row r="199" spans="1:71" ht="12.75" x14ac:dyDescent="0.2">
      <c r="A199" s="348"/>
      <c r="B199" s="342"/>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2"/>
      <c r="AJ199" s="342"/>
      <c r="AK199" s="342"/>
      <c r="AL199" s="342"/>
      <c r="AM199" s="342"/>
      <c r="AN199" s="342"/>
      <c r="AO199" s="342"/>
      <c r="AP199" s="342"/>
      <c r="AQ199" s="343"/>
      <c r="AR199" s="343"/>
      <c r="AS199" s="343"/>
      <c r="AT199" s="342"/>
      <c r="AU199" s="342"/>
      <c r="AV199" s="342"/>
      <c r="AW199" s="342"/>
      <c r="AX199" s="342"/>
      <c r="AY199" s="342"/>
      <c r="AZ199" s="342"/>
      <c r="BA199" s="342"/>
      <c r="BB199" s="342"/>
      <c r="BC199" s="342"/>
      <c r="BD199" s="342"/>
      <c r="BE199" s="342"/>
      <c r="BF199" s="342"/>
      <c r="BG199" s="342"/>
      <c r="BH199" s="342"/>
      <c r="BI199" s="342"/>
      <c r="BJ199" s="342"/>
      <c r="BK199" s="342"/>
      <c r="BL199" s="342"/>
      <c r="BM199" s="342"/>
      <c r="BN199" s="342"/>
      <c r="BO199" s="342"/>
      <c r="BP199" s="342"/>
      <c r="BQ199" s="342"/>
      <c r="BR199" s="342"/>
      <c r="BS199" s="342"/>
    </row>
    <row r="200" spans="1:71" ht="12.75" x14ac:dyDescent="0.2">
      <c r="A200" s="348"/>
      <c r="B200" s="342"/>
      <c r="C200" s="342"/>
      <c r="D200" s="342"/>
      <c r="E200" s="342"/>
      <c r="F200" s="342"/>
      <c r="G200" s="342"/>
      <c r="H200" s="342"/>
      <c r="I200" s="342"/>
      <c r="J200" s="342"/>
      <c r="K200" s="342"/>
      <c r="L200" s="342"/>
      <c r="M200" s="342"/>
      <c r="N200" s="342"/>
      <c r="O200" s="342"/>
      <c r="P200" s="342"/>
      <c r="Q200" s="342"/>
      <c r="R200" s="342"/>
      <c r="S200" s="342"/>
      <c r="T200" s="342"/>
      <c r="U200" s="342"/>
      <c r="V200" s="342"/>
      <c r="W200" s="342"/>
      <c r="X200" s="342"/>
      <c r="Y200" s="342"/>
      <c r="Z200" s="342"/>
      <c r="AA200" s="342"/>
      <c r="AB200" s="342"/>
      <c r="AC200" s="342"/>
      <c r="AD200" s="342"/>
      <c r="AE200" s="342"/>
      <c r="AF200" s="342"/>
      <c r="AG200" s="342"/>
      <c r="AH200" s="342"/>
      <c r="AI200" s="342"/>
      <c r="AJ200" s="342"/>
      <c r="AK200" s="342"/>
      <c r="AL200" s="342"/>
      <c r="AM200" s="342"/>
      <c r="AN200" s="342"/>
      <c r="AO200" s="342"/>
      <c r="AP200" s="342"/>
      <c r="AQ200" s="343"/>
      <c r="AR200" s="343"/>
      <c r="AS200" s="343"/>
      <c r="AT200" s="342"/>
      <c r="AU200" s="342"/>
      <c r="AV200" s="342"/>
      <c r="AW200" s="342"/>
      <c r="AX200" s="342"/>
      <c r="AY200" s="342"/>
      <c r="AZ200" s="342"/>
      <c r="BA200" s="342"/>
      <c r="BB200" s="342"/>
      <c r="BC200" s="342"/>
      <c r="BD200" s="342"/>
      <c r="BE200" s="342"/>
      <c r="BF200" s="342"/>
      <c r="BG200" s="342"/>
      <c r="BH200" s="342"/>
      <c r="BI200" s="342"/>
      <c r="BJ200" s="342"/>
      <c r="BK200" s="342"/>
      <c r="BL200" s="342"/>
      <c r="BM200" s="342"/>
      <c r="BN200" s="342"/>
      <c r="BO200" s="342"/>
      <c r="BP200" s="342"/>
      <c r="BQ200" s="342"/>
      <c r="BR200" s="342"/>
      <c r="BS200" s="342"/>
    </row>
    <row r="201" spans="1:71" ht="12.75" x14ac:dyDescent="0.2">
      <c r="A201" s="348"/>
      <c r="B201" s="342"/>
      <c r="C201" s="342"/>
      <c r="D201" s="342"/>
      <c r="E201" s="342"/>
      <c r="F201" s="342"/>
      <c r="G201" s="342"/>
      <c r="H201" s="342"/>
      <c r="I201" s="342"/>
      <c r="J201" s="342"/>
      <c r="K201" s="342"/>
      <c r="L201" s="342"/>
      <c r="M201" s="342"/>
      <c r="N201" s="342"/>
      <c r="O201" s="342"/>
      <c r="P201" s="342"/>
      <c r="Q201" s="342"/>
      <c r="R201" s="342"/>
      <c r="S201" s="342"/>
      <c r="T201" s="342"/>
      <c r="U201" s="342"/>
      <c r="V201" s="342"/>
      <c r="W201" s="342"/>
      <c r="X201" s="342"/>
      <c r="Y201" s="342"/>
      <c r="Z201" s="342"/>
      <c r="AA201" s="342"/>
      <c r="AB201" s="342"/>
      <c r="AC201" s="342"/>
      <c r="AD201" s="342"/>
      <c r="AE201" s="342"/>
      <c r="AF201" s="342"/>
      <c r="AG201" s="342"/>
      <c r="AH201" s="342"/>
      <c r="AI201" s="342"/>
      <c r="AJ201" s="342"/>
      <c r="AK201" s="342"/>
      <c r="AL201" s="342"/>
      <c r="AM201" s="342"/>
      <c r="AN201" s="342"/>
      <c r="AO201" s="342"/>
      <c r="AP201" s="342"/>
      <c r="AQ201" s="343"/>
      <c r="AR201" s="343"/>
      <c r="AS201" s="343"/>
      <c r="AT201" s="342"/>
      <c r="AU201" s="342"/>
      <c r="AV201" s="342"/>
      <c r="AW201" s="342"/>
      <c r="AX201" s="342"/>
      <c r="AY201" s="342"/>
      <c r="AZ201" s="342"/>
      <c r="BA201" s="342"/>
      <c r="BB201" s="342"/>
      <c r="BC201" s="342"/>
      <c r="BD201" s="342"/>
      <c r="BE201" s="342"/>
      <c r="BF201" s="342"/>
      <c r="BG201" s="342"/>
      <c r="BH201" s="342"/>
      <c r="BI201" s="342"/>
      <c r="BJ201" s="342"/>
      <c r="BK201" s="342"/>
      <c r="BL201" s="342"/>
      <c r="BM201" s="342"/>
      <c r="BN201" s="342"/>
      <c r="BO201" s="342"/>
      <c r="BP201" s="342"/>
      <c r="BQ201" s="342"/>
      <c r="BR201" s="342"/>
      <c r="BS201" s="342"/>
    </row>
    <row r="202" spans="1:71" ht="12.75" x14ac:dyDescent="0.2">
      <c r="A202" s="348"/>
      <c r="B202" s="342"/>
      <c r="C202" s="342"/>
      <c r="D202" s="342"/>
      <c r="E202" s="342"/>
      <c r="F202" s="342"/>
      <c r="G202" s="342"/>
      <c r="H202" s="342"/>
      <c r="I202" s="342"/>
      <c r="J202" s="342"/>
      <c r="K202" s="342"/>
      <c r="L202" s="342"/>
      <c r="M202" s="342"/>
      <c r="N202" s="342"/>
      <c r="O202" s="342"/>
      <c r="P202" s="342"/>
      <c r="Q202" s="342"/>
      <c r="R202" s="342"/>
      <c r="S202" s="342"/>
      <c r="T202" s="342"/>
      <c r="U202" s="342"/>
      <c r="V202" s="342"/>
      <c r="W202" s="342"/>
      <c r="X202" s="342"/>
      <c r="Y202" s="342"/>
      <c r="Z202" s="342"/>
      <c r="AA202" s="342"/>
      <c r="AB202" s="342"/>
      <c r="AC202" s="342"/>
      <c r="AD202" s="342"/>
      <c r="AE202" s="342"/>
      <c r="AF202" s="342"/>
      <c r="AG202" s="342"/>
      <c r="AH202" s="342"/>
      <c r="AI202" s="342"/>
      <c r="AJ202" s="342"/>
      <c r="AK202" s="342"/>
      <c r="AL202" s="342"/>
      <c r="AM202" s="342"/>
      <c r="AN202" s="342"/>
      <c r="AO202" s="342"/>
      <c r="AP202" s="342"/>
      <c r="AQ202" s="343"/>
      <c r="AR202" s="343"/>
      <c r="AS202" s="343"/>
      <c r="AT202" s="342"/>
      <c r="AU202" s="342"/>
      <c r="AV202" s="342"/>
      <c r="AW202" s="342"/>
      <c r="AX202" s="342"/>
      <c r="AY202" s="342"/>
      <c r="AZ202" s="342"/>
      <c r="BA202" s="342"/>
      <c r="BB202" s="342"/>
      <c r="BC202" s="342"/>
      <c r="BD202" s="342"/>
      <c r="BE202" s="342"/>
      <c r="BF202" s="342"/>
      <c r="BG202" s="342"/>
      <c r="BH202" s="342"/>
      <c r="BI202" s="342"/>
      <c r="BJ202" s="342"/>
      <c r="BK202" s="342"/>
      <c r="BL202" s="342"/>
      <c r="BM202" s="342"/>
      <c r="BN202" s="342"/>
      <c r="BO202" s="342"/>
      <c r="BP202" s="342"/>
      <c r="BQ202" s="342"/>
      <c r="BR202" s="342"/>
      <c r="BS202" s="342"/>
    </row>
    <row r="203" spans="1:71" ht="12.75" x14ac:dyDescent="0.2">
      <c r="A203" s="348"/>
      <c r="B203" s="342"/>
      <c r="C203" s="342"/>
      <c r="D203" s="342"/>
      <c r="E203" s="342"/>
      <c r="F203" s="342"/>
      <c r="G203" s="342"/>
      <c r="H203" s="342"/>
      <c r="I203" s="342"/>
      <c r="J203" s="342"/>
      <c r="K203" s="342"/>
      <c r="L203" s="342"/>
      <c r="M203" s="342"/>
      <c r="N203" s="342"/>
      <c r="O203" s="342"/>
      <c r="P203" s="342"/>
      <c r="Q203" s="342"/>
      <c r="R203" s="342"/>
      <c r="S203" s="342"/>
      <c r="T203" s="342"/>
      <c r="U203" s="342"/>
      <c r="V203" s="342"/>
      <c r="W203" s="342"/>
      <c r="X203" s="342"/>
      <c r="Y203" s="342"/>
      <c r="Z203" s="342"/>
      <c r="AA203" s="342"/>
      <c r="AB203" s="342"/>
      <c r="AC203" s="342"/>
      <c r="AD203" s="342"/>
      <c r="AE203" s="342"/>
      <c r="AF203" s="342"/>
      <c r="AG203" s="342"/>
      <c r="AH203" s="342"/>
      <c r="AI203" s="342"/>
      <c r="AJ203" s="342"/>
      <c r="AK203" s="342"/>
      <c r="AL203" s="342"/>
      <c r="AM203" s="342"/>
      <c r="AN203" s="342"/>
      <c r="AO203" s="342"/>
      <c r="AP203" s="342"/>
      <c r="AQ203" s="343"/>
      <c r="AR203" s="343"/>
      <c r="AS203" s="343"/>
      <c r="AT203" s="342"/>
      <c r="AU203" s="342"/>
      <c r="AV203" s="342"/>
      <c r="AW203" s="342"/>
      <c r="AX203" s="342"/>
      <c r="AY203" s="342"/>
      <c r="AZ203" s="342"/>
      <c r="BA203" s="342"/>
      <c r="BB203" s="342"/>
      <c r="BC203" s="342"/>
      <c r="BD203" s="342"/>
      <c r="BE203" s="342"/>
      <c r="BF203" s="342"/>
      <c r="BG203" s="342"/>
      <c r="BH203" s="342"/>
      <c r="BI203" s="342"/>
      <c r="BJ203" s="342"/>
      <c r="BK203" s="342"/>
      <c r="BL203" s="342"/>
      <c r="BM203" s="342"/>
      <c r="BN203" s="342"/>
      <c r="BO203" s="342"/>
      <c r="BP203" s="342"/>
      <c r="BQ203" s="342"/>
      <c r="BR203" s="342"/>
      <c r="BS203" s="342"/>
    </row>
    <row r="204" spans="1:71" ht="12.75" x14ac:dyDescent="0.2">
      <c r="A204" s="348"/>
      <c r="B204" s="342"/>
      <c r="C204" s="342"/>
      <c r="D204" s="342"/>
      <c r="E204" s="342"/>
      <c r="F204" s="342"/>
      <c r="G204" s="342"/>
      <c r="H204" s="342"/>
      <c r="I204" s="342"/>
      <c r="J204" s="342"/>
      <c r="K204" s="342"/>
      <c r="L204" s="342"/>
      <c r="M204" s="342"/>
      <c r="N204" s="342"/>
      <c r="O204" s="342"/>
      <c r="P204" s="342"/>
      <c r="Q204" s="342"/>
      <c r="R204" s="342"/>
      <c r="S204" s="342"/>
      <c r="T204" s="342"/>
      <c r="U204" s="342"/>
      <c r="V204" s="342"/>
      <c r="W204" s="342"/>
      <c r="X204" s="342"/>
      <c r="Y204" s="342"/>
      <c r="Z204" s="342"/>
      <c r="AA204" s="342"/>
      <c r="AB204" s="342"/>
      <c r="AC204" s="342"/>
      <c r="AD204" s="342"/>
      <c r="AE204" s="342"/>
      <c r="AF204" s="342"/>
      <c r="AG204" s="342"/>
      <c r="AH204" s="342"/>
      <c r="AI204" s="342"/>
      <c r="AJ204" s="342"/>
      <c r="AK204" s="342"/>
      <c r="AL204" s="342"/>
      <c r="AM204" s="342"/>
      <c r="AN204" s="342"/>
      <c r="AO204" s="342"/>
      <c r="AP204" s="342"/>
      <c r="AQ204" s="343"/>
      <c r="AR204" s="343"/>
      <c r="AS204" s="343"/>
      <c r="AT204" s="342"/>
      <c r="AU204" s="342"/>
      <c r="AV204" s="342"/>
      <c r="AW204" s="342"/>
      <c r="AX204" s="342"/>
      <c r="AY204" s="342"/>
      <c r="AZ204" s="342"/>
      <c r="BA204" s="342"/>
      <c r="BB204" s="342"/>
      <c r="BC204" s="342"/>
      <c r="BD204" s="342"/>
      <c r="BE204" s="342"/>
      <c r="BF204" s="342"/>
      <c r="BG204" s="342"/>
      <c r="BH204" s="342"/>
      <c r="BI204" s="342"/>
      <c r="BJ204" s="342"/>
      <c r="BK204" s="342"/>
      <c r="BL204" s="342"/>
      <c r="BM204" s="342"/>
      <c r="BN204" s="342"/>
      <c r="BO204" s="342"/>
      <c r="BP204" s="342"/>
      <c r="BQ204" s="342"/>
      <c r="BR204" s="342"/>
      <c r="BS204" s="342"/>
    </row>
    <row r="205" spans="1:71" ht="12.75" x14ac:dyDescent="0.2">
      <c r="A205" s="348"/>
      <c r="B205" s="342"/>
      <c r="C205" s="342"/>
      <c r="D205" s="342"/>
      <c r="E205" s="342"/>
      <c r="F205" s="342"/>
      <c r="G205" s="342"/>
      <c r="H205" s="342"/>
      <c r="I205" s="342"/>
      <c r="J205" s="342"/>
      <c r="K205" s="342"/>
      <c r="L205" s="342"/>
      <c r="M205" s="342"/>
      <c r="N205" s="342"/>
      <c r="O205" s="342"/>
      <c r="P205" s="342"/>
      <c r="Q205" s="342"/>
      <c r="R205" s="342"/>
      <c r="S205" s="342"/>
      <c r="T205" s="342"/>
      <c r="U205" s="342"/>
      <c r="V205" s="342"/>
      <c r="W205" s="342"/>
      <c r="X205" s="342"/>
      <c r="Y205" s="342"/>
      <c r="Z205" s="342"/>
      <c r="AA205" s="342"/>
      <c r="AB205" s="342"/>
      <c r="AC205" s="342"/>
      <c r="AD205" s="342"/>
      <c r="AE205" s="342"/>
      <c r="AF205" s="342"/>
      <c r="AG205" s="342"/>
      <c r="AH205" s="342"/>
      <c r="AI205" s="342"/>
      <c r="AJ205" s="342"/>
      <c r="AK205" s="342"/>
      <c r="AL205" s="342"/>
      <c r="AM205" s="342"/>
      <c r="AN205" s="342"/>
      <c r="AO205" s="342"/>
      <c r="AP205" s="342"/>
      <c r="AQ205" s="343"/>
      <c r="AR205" s="343"/>
      <c r="AS205" s="343"/>
      <c r="AT205" s="342"/>
      <c r="AU205" s="342"/>
      <c r="AV205" s="342"/>
      <c r="AW205" s="342"/>
      <c r="AX205" s="342"/>
      <c r="AY205" s="342"/>
      <c r="AZ205" s="342"/>
      <c r="BA205" s="342"/>
      <c r="BB205" s="342"/>
      <c r="BC205" s="342"/>
      <c r="BD205" s="342"/>
      <c r="BE205" s="342"/>
      <c r="BF205" s="342"/>
      <c r="BG205" s="342"/>
      <c r="BH205" s="342"/>
      <c r="BI205" s="342"/>
      <c r="BJ205" s="342"/>
      <c r="BK205" s="342"/>
      <c r="BL205" s="342"/>
      <c r="BM205" s="342"/>
      <c r="BN205" s="342"/>
      <c r="BO205" s="342"/>
      <c r="BP205" s="342"/>
      <c r="BQ205" s="342"/>
      <c r="BR205" s="342"/>
      <c r="BS205" s="342"/>
    </row>
    <row r="206" spans="1:71" ht="12.75" x14ac:dyDescent="0.2">
      <c r="A206" s="348"/>
      <c r="B206" s="342"/>
      <c r="C206" s="342"/>
      <c r="D206" s="342"/>
      <c r="E206" s="342"/>
      <c r="F206" s="342"/>
      <c r="G206" s="342"/>
      <c r="H206" s="342"/>
      <c r="I206" s="342"/>
      <c r="J206" s="342"/>
      <c r="K206" s="342"/>
      <c r="L206" s="342"/>
      <c r="M206" s="342"/>
      <c r="N206" s="342"/>
      <c r="O206" s="342"/>
      <c r="P206" s="342"/>
      <c r="Q206" s="342"/>
      <c r="R206" s="342"/>
      <c r="S206" s="342"/>
      <c r="T206" s="342"/>
      <c r="U206" s="342"/>
      <c r="V206" s="342"/>
      <c r="W206" s="342"/>
      <c r="X206" s="342"/>
      <c r="Y206" s="342"/>
      <c r="Z206" s="342"/>
      <c r="AA206" s="342"/>
      <c r="AB206" s="342"/>
      <c r="AC206" s="342"/>
      <c r="AD206" s="342"/>
      <c r="AE206" s="342"/>
      <c r="AF206" s="342"/>
      <c r="AG206" s="342"/>
      <c r="AH206" s="342"/>
      <c r="AI206" s="342"/>
      <c r="AJ206" s="342"/>
      <c r="AK206" s="342"/>
      <c r="AL206" s="342"/>
      <c r="AM206" s="342"/>
      <c r="AN206" s="342"/>
      <c r="AO206" s="342"/>
      <c r="AP206" s="342"/>
      <c r="AQ206" s="343"/>
      <c r="AR206" s="343"/>
      <c r="AS206" s="343"/>
      <c r="AT206" s="342"/>
      <c r="AU206" s="342"/>
      <c r="AV206" s="342"/>
      <c r="AW206" s="342"/>
      <c r="AX206" s="342"/>
      <c r="AY206" s="342"/>
      <c r="AZ206" s="342"/>
      <c r="BA206" s="342"/>
      <c r="BB206" s="342"/>
      <c r="BC206" s="342"/>
      <c r="BD206" s="342"/>
      <c r="BE206" s="342"/>
      <c r="BF206" s="342"/>
      <c r="BG206" s="342"/>
      <c r="BH206" s="342"/>
      <c r="BI206" s="342"/>
      <c r="BJ206" s="342"/>
      <c r="BK206" s="342"/>
      <c r="BL206" s="342"/>
      <c r="BM206" s="342"/>
      <c r="BN206" s="342"/>
      <c r="BO206" s="342"/>
      <c r="BP206" s="342"/>
      <c r="BQ206" s="342"/>
      <c r="BR206" s="342"/>
      <c r="BS206" s="342"/>
    </row>
    <row r="207" spans="1:71" ht="12.75" x14ac:dyDescent="0.2">
      <c r="A207" s="348"/>
      <c r="B207" s="342"/>
      <c r="C207" s="342"/>
      <c r="D207" s="342"/>
      <c r="E207" s="342"/>
      <c r="F207" s="342"/>
      <c r="G207" s="342"/>
      <c r="H207" s="342"/>
      <c r="I207" s="342"/>
      <c r="J207" s="342"/>
      <c r="K207" s="342"/>
      <c r="L207" s="342"/>
      <c r="M207" s="342"/>
      <c r="N207" s="342"/>
      <c r="O207" s="342"/>
      <c r="P207" s="342"/>
      <c r="Q207" s="342"/>
      <c r="R207" s="342"/>
      <c r="S207" s="342"/>
      <c r="T207" s="342"/>
      <c r="U207" s="342"/>
      <c r="V207" s="342"/>
      <c r="W207" s="342"/>
      <c r="X207" s="342"/>
      <c r="Y207" s="342"/>
      <c r="Z207" s="342"/>
      <c r="AA207" s="342"/>
      <c r="AB207" s="342"/>
      <c r="AC207" s="342"/>
      <c r="AD207" s="342"/>
      <c r="AE207" s="342"/>
      <c r="AF207" s="342"/>
      <c r="AG207" s="342"/>
      <c r="AH207" s="342"/>
      <c r="AI207" s="342"/>
      <c r="AJ207" s="342"/>
      <c r="AK207" s="342"/>
      <c r="AL207" s="342"/>
      <c r="AM207" s="342"/>
      <c r="AN207" s="342"/>
      <c r="AO207" s="342"/>
      <c r="AP207" s="342"/>
      <c r="AQ207" s="343"/>
      <c r="AR207" s="343"/>
      <c r="AS207" s="343"/>
      <c r="AT207" s="342"/>
      <c r="AU207" s="342"/>
      <c r="AV207" s="342"/>
      <c r="AW207" s="342"/>
      <c r="AX207" s="342"/>
      <c r="AY207" s="342"/>
      <c r="AZ207" s="342"/>
      <c r="BA207" s="342"/>
      <c r="BB207" s="342"/>
      <c r="BC207" s="342"/>
      <c r="BD207" s="342"/>
      <c r="BE207" s="342"/>
      <c r="BF207" s="342"/>
      <c r="BG207" s="342"/>
      <c r="BH207" s="342"/>
      <c r="BI207" s="342"/>
      <c r="BJ207" s="342"/>
      <c r="BK207" s="342"/>
      <c r="BL207" s="342"/>
      <c r="BM207" s="342"/>
      <c r="BN207" s="342"/>
      <c r="BO207" s="342"/>
      <c r="BP207" s="342"/>
      <c r="BQ207" s="342"/>
      <c r="BR207" s="342"/>
      <c r="BS207" s="342"/>
    </row>
    <row r="208" spans="1:71" ht="12.75" x14ac:dyDescent="0.2">
      <c r="A208" s="348"/>
      <c r="B208" s="342"/>
      <c r="C208" s="342"/>
      <c r="D208" s="342"/>
      <c r="E208" s="342"/>
      <c r="F208" s="342"/>
      <c r="G208" s="342"/>
      <c r="H208" s="342"/>
      <c r="I208" s="342"/>
      <c r="J208" s="342"/>
      <c r="K208" s="342"/>
      <c r="L208" s="342"/>
      <c r="M208" s="342"/>
      <c r="N208" s="342"/>
      <c r="O208" s="342"/>
      <c r="P208" s="342"/>
      <c r="Q208" s="342"/>
      <c r="R208" s="342"/>
      <c r="S208" s="342"/>
      <c r="T208" s="342"/>
      <c r="U208" s="342"/>
      <c r="V208" s="342"/>
      <c r="W208" s="342"/>
      <c r="X208" s="342"/>
      <c r="Y208" s="342"/>
      <c r="Z208" s="342"/>
      <c r="AA208" s="342"/>
      <c r="AB208" s="342"/>
      <c r="AC208" s="342"/>
      <c r="AD208" s="342"/>
      <c r="AE208" s="342"/>
      <c r="AF208" s="342"/>
      <c r="AG208" s="342"/>
      <c r="AH208" s="342"/>
      <c r="AI208" s="342"/>
      <c r="AJ208" s="342"/>
      <c r="AK208" s="342"/>
      <c r="AL208" s="342"/>
      <c r="AM208" s="342"/>
      <c r="AN208" s="342"/>
      <c r="AO208" s="342"/>
      <c r="AP208" s="342"/>
      <c r="AQ208" s="343"/>
      <c r="AR208" s="343"/>
      <c r="AS208" s="343"/>
      <c r="AT208" s="342"/>
      <c r="AU208" s="342"/>
      <c r="AV208" s="342"/>
      <c r="AW208" s="342"/>
      <c r="AX208" s="342"/>
      <c r="AY208" s="342"/>
      <c r="AZ208" s="342"/>
      <c r="BA208" s="342"/>
      <c r="BB208" s="342"/>
      <c r="BC208" s="342"/>
      <c r="BD208" s="342"/>
      <c r="BE208" s="342"/>
      <c r="BF208" s="342"/>
      <c r="BG208" s="342"/>
      <c r="BH208" s="342"/>
      <c r="BI208" s="342"/>
      <c r="BJ208" s="342"/>
      <c r="BK208" s="342"/>
      <c r="BL208" s="342"/>
      <c r="BM208" s="342"/>
      <c r="BN208" s="342"/>
      <c r="BO208" s="342"/>
      <c r="BP208" s="342"/>
      <c r="BQ208" s="342"/>
      <c r="BR208" s="342"/>
      <c r="BS208" s="342"/>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E53" sqref="E53:F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8" t="str">
        <f>'2. паспорт  ТП'!A4:S4</f>
        <v>Год раскрытия информации: 2022 год</v>
      </c>
      <c r="B5" s="408"/>
      <c r="C5" s="408"/>
      <c r="D5" s="408"/>
      <c r="E5" s="408"/>
      <c r="F5" s="408"/>
      <c r="G5" s="408"/>
      <c r="H5" s="408"/>
      <c r="I5" s="408"/>
      <c r="J5" s="408"/>
      <c r="K5" s="408"/>
      <c r="L5" s="40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L_140-182</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Приобретение электросетевого комплекса г.Ладушкин, Калининградской обл., ул.Комсомольская</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87"/>
    </row>
    <row r="18" spans="1:12" x14ac:dyDescent="0.25">
      <c r="K18" s="86"/>
    </row>
    <row r="19" spans="1:12" ht="15.75" customHeight="1" x14ac:dyDescent="0.25">
      <c r="A19" s="490" t="s">
        <v>472</v>
      </c>
      <c r="B19" s="490"/>
      <c r="C19" s="490"/>
      <c r="D19" s="490"/>
      <c r="E19" s="490"/>
      <c r="F19" s="490"/>
      <c r="G19" s="490"/>
      <c r="H19" s="490"/>
      <c r="I19" s="490"/>
      <c r="J19" s="490"/>
      <c r="K19" s="490"/>
      <c r="L19" s="490"/>
    </row>
    <row r="20" spans="1:12" x14ac:dyDescent="0.25">
      <c r="A20" s="60"/>
      <c r="B20" s="60"/>
      <c r="C20" s="85"/>
      <c r="D20" s="85"/>
      <c r="E20" s="85"/>
      <c r="F20" s="85"/>
      <c r="G20" s="85"/>
      <c r="H20" s="85"/>
      <c r="I20" s="85"/>
      <c r="J20" s="85"/>
      <c r="K20" s="85"/>
      <c r="L20" s="85"/>
    </row>
    <row r="21" spans="1:12" ht="28.5" customHeight="1" x14ac:dyDescent="0.25">
      <c r="A21" s="480" t="s">
        <v>216</v>
      </c>
      <c r="B21" s="480" t="s">
        <v>215</v>
      </c>
      <c r="C21" s="486" t="s">
        <v>404</v>
      </c>
      <c r="D21" s="486"/>
      <c r="E21" s="486"/>
      <c r="F21" s="486"/>
      <c r="G21" s="486"/>
      <c r="H21" s="486"/>
      <c r="I21" s="481" t="s">
        <v>214</v>
      </c>
      <c r="J21" s="483" t="s">
        <v>406</v>
      </c>
      <c r="K21" s="480" t="s">
        <v>213</v>
      </c>
      <c r="L21" s="482" t="s">
        <v>405</v>
      </c>
    </row>
    <row r="22" spans="1:12" ht="58.5" customHeight="1" x14ac:dyDescent="0.25">
      <c r="A22" s="480"/>
      <c r="B22" s="480"/>
      <c r="C22" s="487" t="s">
        <v>2</v>
      </c>
      <c r="D22" s="487"/>
      <c r="E22" s="488" t="s">
        <v>516</v>
      </c>
      <c r="F22" s="489"/>
      <c r="G22" s="488" t="s">
        <v>530</v>
      </c>
      <c r="H22" s="489"/>
      <c r="I22" s="481"/>
      <c r="J22" s="484"/>
      <c r="K22" s="480"/>
      <c r="L22" s="482"/>
    </row>
    <row r="23" spans="1:12" ht="31.5" x14ac:dyDescent="0.25">
      <c r="A23" s="480"/>
      <c r="B23" s="480"/>
      <c r="C23" s="84" t="s">
        <v>212</v>
      </c>
      <c r="D23" s="84" t="s">
        <v>211</v>
      </c>
      <c r="E23" s="84" t="s">
        <v>212</v>
      </c>
      <c r="F23" s="84" t="s">
        <v>211</v>
      </c>
      <c r="G23" s="84" t="s">
        <v>212</v>
      </c>
      <c r="H23" s="84" t="s">
        <v>211</v>
      </c>
      <c r="I23" s="481"/>
      <c r="J23" s="485"/>
      <c r="K23" s="480"/>
      <c r="L23" s="482"/>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6">
        <v>44559</v>
      </c>
      <c r="F53" s="246">
        <v>44559</v>
      </c>
      <c r="G53" s="246">
        <v>43496</v>
      </c>
      <c r="H53" s="246">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2022-02-07T06:57:14Z</dcterms:modified>
</cp:coreProperties>
</file>