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0" i="27" l="1"/>
  <c r="K52" i="27" l="1"/>
  <c r="R27" i="14"/>
  <c r="E26" i="14"/>
  <c r="E25" i="14"/>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J49" i="27"/>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<sst xmlns="http://schemas.openxmlformats.org/spreadsheetml/2006/main" count="1125" uniqueCount="618">
  <si>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</si>
  <si>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</si>
  <si>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</si>
  <si>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</si>
  <si>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</si>
  <si>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</si>
  <si>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</si>
  <si>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</si>
  <si>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</si>
  <si>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</si>
  <si>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</si>
  <si>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</si>
  <si>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</si>
  <si>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</si>
  <si>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</si>
  <si>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</si>
  <si>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</si>
  <si>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</si>
  <si>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</si>
  <si>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</si>
  <si>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</si>
  <si>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</si>
  <si>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</si>
  <si>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</si>
  <si>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</si>
  <si>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</si>
  <si>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</si>
  <si>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</si>
  <si>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</si>
  <si>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</si>
  <si>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</si>
  <si>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</si>
  <si>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</si>
  <si>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</si>
  <si>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</si>
  <si>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</si>
  <si>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</si>
  <si>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</si>
  <si>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</si>
  <si>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</si>
  <si>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</si>
  <si>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</si>
  <si>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</si>
  <si>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</si>
  <si>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</si>
  <si>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</si>
  <si>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</si>
  <si>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</si>
  <si>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</si>
  <si>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</si>
  <si>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</si>
  <si>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</si>
  <si>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</si>
  <si>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</si>
  <si>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</si>
  <si>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</si>
  <si>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</si>
  <si>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</si>
  <si>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</si>
  <si>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</si>
  <si>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</si>
  <si>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</si>
  <si>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</si>
  <si>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</si>
  <si>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</si>
  <si>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</si>
  <si>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</si>
  <si>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</si>
  <si>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</si>
  <si>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</si>
  <si>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</si>
  <si>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</si>
  <si>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</si>
  <si>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</si>
  <si>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</si>
  <si>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</si>
  <si>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</si>
  <si>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</si>
  <si>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</si>
  <si>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</si>
  <si>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</si>
  <si>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</si>
  <si>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</si>
  <si>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</si>
  <si>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</si>
  <si>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</si>
  <si>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</si>
  <si>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</si>
  <si>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</si>
  <si>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</si>
  <si>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</si>
  <si>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</si>
  <si>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</si>
  <si>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</si>
  <si>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</si>
  <si>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</si>
  <si>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</si>
  <si>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</si>
  <si>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</si>
  <si>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</si>
  <si>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</si>
  <si>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</si>
  <si>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</si>
  <si>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</si>
  <si>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</si>
  <si>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</si>
  <si>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</si>
  <si>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</si>
  <si>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</si>
  <si>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</si>
  <si>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</si>
  <si>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</si>
  <si>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</si>
  <si>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</si>
  <si>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</si>
  <si>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</si>
  <si>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</si>
  <si>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</si>
  <si>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</si>
  <si>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</si>
  <si>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</si>
  <si>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</si>
  <si>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</si>
  <si>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</si>
  <si>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</si>
  <si>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</si>
  <si>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</si>
  <si>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</si>
  <si>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</si>
  <si>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</si>
  <si>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</si>
  <si>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</si>
  <si>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</si>
  <si>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</si>
  <si>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</si>
  <si>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</si>
  <si>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</si>
  <si>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</si>
  <si>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</si>
  <si>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</si>
  <si>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</si>
  <si>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</si>
  <si>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</si>
  <si>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</si>
  <si>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</si>
  <si>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</si>
  <si>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</si>
  <si>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</si>
  <si>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</si>
  <si>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</si>
  <si>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</si>
  <si>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</si>
  <si>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</si>
  <si>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</si>
  <si>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</si>
  <si>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</si>
  <si>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</si>
  <si>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</si>
  <si>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</si>
  <si>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</si>
  <si>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</si>
  <si>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</si>
  <si>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</si>
  <si>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</si>
  <si>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</si>
  <si>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</si>
  <si>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</si>
  <si>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</si>
  <si>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</si>
  <si>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</si>
  <si>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</si>
  <si>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</si>
  <si>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</si>
  <si>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</si>
  <si>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</si>
  <si>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</si>
  <si>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</si>
  <si>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</si>
  <si>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</si>
  <si>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</si>
  <si>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</si>
  <si>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</si>
  <si>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</si>
  <si>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</si>
  <si>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</si>
  <si>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</si>
  <si>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</si>
  <si>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</si>
  <si>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</si>
  <si>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</si>
  <si>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</si>
  <si>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</si>
  <si>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</si>
  <si>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</si>
  <si>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</si>
  <si>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</si>
  <si>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</si>
  <si>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</si>
  <si>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</si>
  <si>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</si>
  <si>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</si>
  <si>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</si>
  <si>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</si>
  <si>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</si>
  <si>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</si>
  <si>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</si>
  <si>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</si>
  <si>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</si>
  <si>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</si>
  <si>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</si>
  <si>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</si>
  <si>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</si>
  <si>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</si>
  <si>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</si>
  <si>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</si>
  <si>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</si>
  <si>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</si>
  <si>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</si>
  <si>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</si>
  <si>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</si>
  <si>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</si>
  <si>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</si>
  <si>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</si>
  <si>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</si>
  <si>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</si>
  <si>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</si>
  <si>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</si>
  <si>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</si>
  <si>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</si>
  <si>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</si>
  <si>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</si>
  <si>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</si>
  <si>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</si>
  <si>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</si>
  <si>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</si>
  <si>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</si>
  <si>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</si>
  <si>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</si>
  <si>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</si>
  <si>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</si>
  <si>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</si>
  <si>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</si>
  <si>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</si>
  <si>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</si>
  <si>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</si>
  <si>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</si>
  <si>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</si>
  <si>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</si>
  <si>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</si>
  <si>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</si>
  <si>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</si>
  <si>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</si>
  <si>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</si>
  <si>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</si>
  <si>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</si>
  <si>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</si>
  <si>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</si>
  <si>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</si>
  <si>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</si>
  <si>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</si>
  <si>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</si>
  <si>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</si>
  <si>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</si>
  <si>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</si>
  <si>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</si>
  <si>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</si>
  <si>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</si>
  <si>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</si>
  <si>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</si>
  <si>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</si>
  <si>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</si>
  <si>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</si>
  <si>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</si>
  <si>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</si>
  <si>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</si>
  <si>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</si>
  <si>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</si>
  <si>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</si>
  <si>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</si>
  <si>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</si>
  <si>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</si>
  <si>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</si>
  <si>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</si>
  <si>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</si>
  <si>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</si>
  <si>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</si>
  <si>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</si>
  <si>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</si>
  <si>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</si>
  <si>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</si>
  <si>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</si>
  <si>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</si>
  <si>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</si>
  <si>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</si>
  <si>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</si>
  <si>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</si>
  <si>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</si>
  <si>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</si>
  <si>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</si>
  <si>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</si>
  <si>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</si>
  <si>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</si>
  <si>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</si>
  <si>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</si>
  <si>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</si>
  <si>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</si>
  <si>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</si>
  <si>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</si>
  <si>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</si>
  <si>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</si>
  <si>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</si>
  <si>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</si>
  <si>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</si>
  <si>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</si>
  <si>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</si>
  <si>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</si>
  <si>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</si>
  <si>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</si>
  <si>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</si>
  <si>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</si>
  <si>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</si>
  <si>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</si>
  <si>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</si>
  <si>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</si>
  <si>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</si>
  <si>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</si>
  <si>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</si>
  <si>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</si>
  <si>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</si>
  <si>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</si>
  <si>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</si>
  <si>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</si>
  <si>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</si>
  <si>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</si>
  <si>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</si>
  <si>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</si>
  <si>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</si>
  <si>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</si>
  <si>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</si>
  <si>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</si>
  <si>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</si>
  <si>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</si>
  <si>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</si>
  <si>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</si>
  <si>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</si>
  <si>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</si>
  <si>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</si>
  <si>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</si>
  <si>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</si>
  <si>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</si>
  <si>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</si>
  <si>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</si>
  <si>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</si>
  <si>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</si>
  <si>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</si>
  <si>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</si>
  <si>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</si>
  <si>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</si>
  <si>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</si>
  <si>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</si>
  <si>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</si>
  <si>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</si>
  <si>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</si>
  <si>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</si>
  <si>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</si>
  <si>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</si>
  <si>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</si>
  <si>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</si>
  <si>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</si>
  <si>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</si>
  <si>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</si>
  <si>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</si>
  <si>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</si>
  <si>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</si>
  <si>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</si>
  <si>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</si>
  <si>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</si>
  <si>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</si>
  <si>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</si>
  <si>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</si>
  <si>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</si>
  <si>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</si>
  <si>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</si>
  <si>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</si>
  <si>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</si>
  <si>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</si>
  <si>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</si>
  <si>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</si>
  <si>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</si>
  <si>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</si>
  <si>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</si>
  <si>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</si>
  <si>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</si>
  <si>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</si>
  <si>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</si>
  <si>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</si>
  <si>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</si>
  <si>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</si>
  <si>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</si>
  <si>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</si>
  <si>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</si>
  <si>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</si>
  <si>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</si>
  <si>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</si>
  <si>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</si>
  <si>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</si>
  <si>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</si>
  <si>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</si>
  <si>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</si>
  <si>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</si>
  <si>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</si>
  <si>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</si>
  <si>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</si>
  <si>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</si>
  <si>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</si>
  <si>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</si>
  <si>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</si>
  <si>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</si>
  <si>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</si>
  <si>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</si>
  <si>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</si>
  <si>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</si>
  <si>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</si>
  <si>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</si>
  <si>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</si>
  <si>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</si>
  <si>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</si>
  <si>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</si>
  <si>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</si>
  <si>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</si>
  <si>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</si>
  <si>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</si>
  <si>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</si>
  <si>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</si>
  <si>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</si>
  <si>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</si>
  <si>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</si>
  <si>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</si>
  <si>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</si>
  <si>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</si>
  <si>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</si>
  <si>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</si>
  <si>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</si>
  <si>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</si>
  <si>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</si>
  <si>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</si>
  <si>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</si>
  <si>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</si>
  <si>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</si>
  <si>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</si>
  <si>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</si>
  <si>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</si>
  <si>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</si>
  <si>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</si>
  <si>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</si>
  <si>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</si>
  <si>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</si>
  <si>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</si>
  <si>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</si>
  <si>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</si>
  <si>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</si>
  <si>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</si>
  <si>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</si>
  <si>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</si>
  <si>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</si>
  <si>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</si>
  <si>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</si>
  <si>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</si>
  <si>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</si>
  <si>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</si>
  <si>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</si>
  <si>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</si>
  <si>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</si>
  <si>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</si>
  <si>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</si>
  <si>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</si>
  <si>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</si>
  <si>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</si>
  <si>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</si>
  <si>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</si>
  <si>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</si>
  <si>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</si>
  <si>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</si>
  <si>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</si>
  <si>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</si>
  <si>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</si>
  <si>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</si>
  <si>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</si>
  <si>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</si>
  <si>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</si>
  <si>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</si>
  <si>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</si>
  <si>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</si>
  <si>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</si>
  <si>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</si>
  <si>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</si>
  <si>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</si>
  <si>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</si>
  <si>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</si>
  <si>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</si>
  <si>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</si>
  <si>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</si>
  <si>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</si>
  <si>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</si>
  <si>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</si>
  <si>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</si>
  <si>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</si>
  <si>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</si>
  <si>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</si>
  <si>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</si>
  <si>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</si>
  <si>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</si>
  <si>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</si>
  <si>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</si>
  <si>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</si>
  <si>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</si>
  <si>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</si>
  <si>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</si>
  <si>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</si>
  <si>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</si>
  <si>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</si>
  <si>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</si>
  <si>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</si>
  <si>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</si>
  <si>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</si>
  <si>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</si>
  <si>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</si>
  <si>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</si>
  <si>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</si>
  <si>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</si>
  <si>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</si>
  <si>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</si>
  <si>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</si>
  <si>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</si>
  <si>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</si>
  <si>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</si>
  <si>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</si>
  <si>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</si>
  <si>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</si>
  <si>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</si>
  <si>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</si>
  <si>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</si>
  <si>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</si>
  <si>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</si>
  <si>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</si>
  <si>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</si>
  <si>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</si>
  <si>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</si>
  <si>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</si>
  <si>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</si>
  <si>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</si>
  <si>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</si>
  <si>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</si>
  <si>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</si>
  <si>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</si>
  <si>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</si>
  <si>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</si>
  <si>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</si>
  <si>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</si>
  <si>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</si>
  <si>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</si>
  <si>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</si>
  <si>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</si>
  <si>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</si>
  <si>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</si>
  <si>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</si>
  <si>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</si>
  <si>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</si>
  <si>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</si>
  <si>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</si>
  <si>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</si>
  <si>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</si>
  <si>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</si>
  <si>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</si>
  <si>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</si>
  <si>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</si>
  <si>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</si>
  <si>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</si>
  <si>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</si>
  <si>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</si>
  <si>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</si>
  <si>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</si>
  <si>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</si>
  <si>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</si>
  <si>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</si>
  <si>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</si>
  <si>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</si>
  <si>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</si>
  <si>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</si>
  <si>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</si>
  <si>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</si>
  <si>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</si>
  <si>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</si>
  <si>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</si>
  <si>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</si>
  <si>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</si>
  <si>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</si>
  <si>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</si>
  <si>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</si>
  <si>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</si>
  <si>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</si>
  <si>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</si>
  <si>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</si>
  <si>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</si>
  <si>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</si>
  <si>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</si>
  <si>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</si>
  <si>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</si>
  <si>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</si>
  <si>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</si>
  <si>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</si>
  <si>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L_140-180</t>
  </si>
  <si>
    <t>Приобретение электросетевого комплекса в г.Калининграде, ул.Суворова, д.31</t>
  </si>
  <si>
    <t>КЛ 0,4 кВ - 1,521 млн руб/км</t>
  </si>
  <si>
    <t>Приобретение электросетевого комплекса в г.Калининграде, ул.Суворова, д.31: КЛ 0,4 кВ протяженностью 0,292 км, счетчик 2шт, СП-0,4кВ - 1шт</t>
  </si>
  <si>
    <t>КЛ-1 0,4 кВ от СП-1216 0,4 кВ (ТП 786) 1с до ВРУ 0,4 кВ ввод 1</t>
  </si>
  <si>
    <t>КЛ-2 0,4 кВ от СП-1216 0,4 кВ (ТП 786) 2с до ВРУ 0,4 кВ ввод 2</t>
  </si>
  <si>
    <t>Договор безвозмездной передачи № 1117 от 29.12.2021 с гр.Черноусовым 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</si>
</sst>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27691760"/>
        <c:axId val="727692152"/>
      </c:lineChart>
      <c:catAx>
        <c:axId val="727691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7692152"/>
        <c:crosses val="autoZero"/>
        <c:auto val="1"/>
        <c:lblAlgn val="ctr"/>
        <c:lblOffset val="100"/>
        <c:noMultiLvlLbl val="0"/>
      </c:catAx>
      <c:valAx>
        <c:axId val="727692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76917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727692936"/>
        <c:axId val="711703808"/>
      </c:lineChart>
      <c:catAx>
        <c:axId val="727692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1703808"/>
        <c:crosses val="autoZero"/>
        <c:auto val="1"/>
        <c:lblAlgn val="ctr"/>
        <c:lblOffset val="100"/>
        <c:noMultiLvlLbl val="0"/>
      </c:catAx>
      <c:valAx>
        <c:axId val="711703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7692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610</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611</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612</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600</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∆L0,4лэп=0,292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7" t="str">
        <f>'1. паспорт местоположение'!A12:C12</f>
        <v>L_140-180</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7" t="str">
        <f>'1. паспорт местоположение'!A15</f>
        <v>Приобретение электросетевого комплекса в г.Калининграде, ул.Суворова, д.31</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8"/>
      <c r="L17" s="58"/>
      <c r="M17" s="58"/>
      <c r="N17" s="58"/>
      <c r="O17" s="58"/>
      <c r="P17" s="58"/>
      <c r="Q17" s="58"/>
      <c r="R17" s="58"/>
      <c r="S17" s="58"/>
      <c r="T17" s="58"/>
    </row>
    <row r="18" spans="1:24" x14ac:dyDescent="0.25">
      <c r="A18" s="500" t="s">
        <v>473</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8"/>
      <c r="B19" s="58"/>
      <c r="C19" s="58"/>
      <c r="D19" s="58"/>
      <c r="E19" s="58"/>
      <c r="F19" s="58"/>
      <c r="L19" s="58"/>
      <c r="M19" s="58"/>
      <c r="N19" s="58"/>
      <c r="O19" s="58"/>
      <c r="P19" s="58"/>
      <c r="Q19" s="58"/>
      <c r="R19" s="58"/>
      <c r="S19" s="58"/>
      <c r="T19" s="58"/>
    </row>
    <row r="20" spans="1:24" ht="33" customHeight="1" x14ac:dyDescent="0.25">
      <c r="A20" s="501" t="s">
        <v>182</v>
      </c>
      <c r="B20" s="501" t="s">
        <v>181</v>
      </c>
      <c r="C20" s="482" t="s">
        <v>180</v>
      </c>
      <c r="D20" s="482"/>
      <c r="E20" s="503" t="s">
        <v>179</v>
      </c>
      <c r="F20" s="503"/>
      <c r="G20" s="504" t="s">
        <v>603</v>
      </c>
      <c r="H20" s="493" t="s">
        <v>604</v>
      </c>
      <c r="I20" s="494"/>
      <c r="J20" s="494"/>
      <c r="K20" s="494"/>
      <c r="L20" s="493" t="s">
        <v>605</v>
      </c>
      <c r="M20" s="494"/>
      <c r="N20" s="494"/>
      <c r="O20" s="494"/>
      <c r="P20" s="493" t="s">
        <v>606</v>
      </c>
      <c r="Q20" s="494"/>
      <c r="R20" s="494"/>
      <c r="S20" s="494"/>
      <c r="T20" s="507" t="s">
        <v>178</v>
      </c>
      <c r="U20" s="508"/>
      <c r="V20" s="73"/>
      <c r="W20" s="73"/>
      <c r="X20" s="73"/>
    </row>
    <row r="21" spans="1:24" ht="99.75" customHeight="1" x14ac:dyDescent="0.25">
      <c r="A21" s="502"/>
      <c r="B21" s="502"/>
      <c r="C21" s="482"/>
      <c r="D21" s="482"/>
      <c r="E21" s="503"/>
      <c r="F21" s="503"/>
      <c r="G21" s="505"/>
      <c r="H21" s="495" t="s">
        <v>2</v>
      </c>
      <c r="I21" s="495"/>
      <c r="J21" s="495" t="s">
        <v>516</v>
      </c>
      <c r="K21" s="495"/>
      <c r="L21" s="495" t="s">
        <v>2</v>
      </c>
      <c r="M21" s="495"/>
      <c r="N21" s="495" t="s">
        <v>516</v>
      </c>
      <c r="O21" s="495"/>
      <c r="P21" s="495" t="s">
        <v>2</v>
      </c>
      <c r="Q21" s="495"/>
      <c r="R21" s="495" t="s">
        <v>516</v>
      </c>
      <c r="S21" s="495"/>
      <c r="T21" s="509"/>
      <c r="U21" s="510"/>
    </row>
    <row r="22" spans="1:24" ht="89.25" customHeight="1" x14ac:dyDescent="0.25">
      <c r="A22" s="489"/>
      <c r="B22" s="489"/>
      <c r="C22" s="255" t="s">
        <v>2</v>
      </c>
      <c r="D22" s="255" t="s">
        <v>177</v>
      </c>
      <c r="E22" s="222" t="s">
        <v>597</v>
      </c>
      <c r="F22" s="222" t="s">
        <v>602</v>
      </c>
      <c r="G22" s="50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ЛЭП'!R27</f>
        <v>0.29199999999999998</v>
      </c>
      <c r="K49" s="212">
        <f>J49</f>
        <v>0.29199999999999998</v>
      </c>
      <c r="L49" s="212">
        <v>0</v>
      </c>
      <c r="M49" s="212">
        <v>0</v>
      </c>
      <c r="N49" s="212">
        <f t="shared" si="11"/>
        <v>0</v>
      </c>
      <c r="O49" s="212">
        <f t="shared" si="11"/>
        <v>0</v>
      </c>
      <c r="P49" s="212">
        <v>0</v>
      </c>
      <c r="Q49" s="212">
        <v>0</v>
      </c>
      <c r="R49" s="212">
        <v>0</v>
      </c>
      <c r="S49" s="212">
        <v>0</v>
      </c>
      <c r="T49" s="211">
        <f t="shared" si="4"/>
        <v>0</v>
      </c>
      <c r="U49" s="211">
        <f t="shared" si="5"/>
        <v>0.29199999999999998</v>
      </c>
    </row>
    <row r="50" spans="1:21" ht="18.75" x14ac:dyDescent="0.25">
      <c r="A50" s="68" t="s">
        <v>135</v>
      </c>
      <c r="B50" s="67" t="s">
        <v>608</v>
      </c>
      <c r="C50" s="211">
        <v>0</v>
      </c>
      <c r="D50" s="211">
        <v>0</v>
      </c>
      <c r="E50" s="223">
        <v>0</v>
      </c>
      <c r="F50" s="223">
        <v>0</v>
      </c>
      <c r="G50" s="212">
        <v>0</v>
      </c>
      <c r="H50" s="212">
        <v>0</v>
      </c>
      <c r="I50" s="212">
        <v>0</v>
      </c>
      <c r="J50" s="212">
        <v>2</v>
      </c>
      <c r="K50" s="212">
        <f>J50</f>
        <v>2</v>
      </c>
      <c r="L50" s="212">
        <v>0</v>
      </c>
      <c r="M50" s="212">
        <v>0</v>
      </c>
      <c r="N50" s="212">
        <v>0</v>
      </c>
      <c r="O50" s="212">
        <v>0</v>
      </c>
      <c r="P50" s="212">
        <v>0</v>
      </c>
      <c r="Q50" s="212">
        <v>0</v>
      </c>
      <c r="R50" s="212">
        <v>0</v>
      </c>
      <c r="S50" s="212">
        <v>0</v>
      </c>
      <c r="T50" s="211">
        <f t="shared" si="4"/>
        <v>0</v>
      </c>
      <c r="U50" s="211">
        <f t="shared" si="5"/>
        <v>2</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0.46834799999999999</v>
      </c>
      <c r="K52" s="212">
        <f>J52</f>
        <v>0.46834799999999999</v>
      </c>
      <c r="L52" s="212">
        <v>0</v>
      </c>
      <c r="M52" s="212">
        <v>0</v>
      </c>
      <c r="N52" s="212">
        <v>0</v>
      </c>
      <c r="O52" s="212">
        <f>N52</f>
        <v>0</v>
      </c>
      <c r="P52" s="212">
        <v>0</v>
      </c>
      <c r="Q52" s="212">
        <v>0</v>
      </c>
      <c r="R52" s="212">
        <v>0</v>
      </c>
      <c r="S52" s="212">
        <v>0</v>
      </c>
      <c r="T52" s="211">
        <f t="shared" si="4"/>
        <v>0</v>
      </c>
      <c r="U52" s="211">
        <f t="shared" si="5"/>
        <v>0.46834799999999999</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0.29199999999999998</v>
      </c>
      <c r="K56" s="212">
        <f>K47+K48+K49</f>
        <v>0.29199999999999998</v>
      </c>
      <c r="L56" s="212">
        <v>0</v>
      </c>
      <c r="M56" s="212">
        <v>0</v>
      </c>
      <c r="N56" s="212">
        <f>N47+N48+N49</f>
        <v>0</v>
      </c>
      <c r="O56" s="212">
        <f>O47+O48+O49</f>
        <v>0</v>
      </c>
      <c r="P56" s="212">
        <v>0</v>
      </c>
      <c r="Q56" s="212">
        <v>0</v>
      </c>
      <c r="R56" s="212">
        <v>0</v>
      </c>
      <c r="S56" s="212">
        <v>0</v>
      </c>
      <c r="T56" s="211">
        <f t="shared" si="4"/>
        <v>0</v>
      </c>
      <c r="U56" s="211">
        <f t="shared" si="5"/>
        <v>0.29199999999999998</v>
      </c>
    </row>
    <row r="57" spans="1:21" ht="18.75" x14ac:dyDescent="0.25">
      <c r="A57" s="68" t="s">
        <v>127</v>
      </c>
      <c r="B57" s="67" t="s">
        <v>608</v>
      </c>
      <c r="C57" s="211">
        <v>0</v>
      </c>
      <c r="D57" s="211">
        <v>0</v>
      </c>
      <c r="E57" s="223">
        <v>0</v>
      </c>
      <c r="F57" s="223">
        <v>0</v>
      </c>
      <c r="G57" s="212">
        <v>0</v>
      </c>
      <c r="H57" s="212">
        <v>0</v>
      </c>
      <c r="I57" s="212">
        <v>0</v>
      </c>
      <c r="J57" s="212">
        <f>J50</f>
        <v>2</v>
      </c>
      <c r="K57" s="212">
        <f>K50</f>
        <v>2</v>
      </c>
      <c r="L57" s="212">
        <v>0</v>
      </c>
      <c r="M57" s="212">
        <v>0</v>
      </c>
      <c r="N57" s="212">
        <v>0</v>
      </c>
      <c r="O57" s="212">
        <f>N57</f>
        <v>0</v>
      </c>
      <c r="P57" s="212">
        <v>0</v>
      </c>
      <c r="Q57" s="212">
        <v>0</v>
      </c>
      <c r="R57" s="212">
        <f>R50</f>
        <v>0</v>
      </c>
      <c r="S57" s="212">
        <f>S50</f>
        <v>0</v>
      </c>
      <c r="T57" s="211">
        <f t="shared" si="4"/>
        <v>0</v>
      </c>
      <c r="U57" s="211">
        <f t="shared" si="5"/>
        <v>2</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2"/>
      <c r="C66" s="492"/>
      <c r="D66" s="492"/>
      <c r="E66" s="492"/>
      <c r="F66" s="492"/>
      <c r="G66" s="492"/>
      <c r="H66" s="492"/>
      <c r="I66" s="492"/>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7"/>
      <c r="C68" s="497"/>
      <c r="D68" s="497"/>
      <c r="E68" s="497"/>
      <c r="F68" s="497"/>
      <c r="G68" s="497"/>
      <c r="H68" s="497"/>
      <c r="I68" s="497"/>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2"/>
      <c r="C70" s="492"/>
      <c r="D70" s="492"/>
      <c r="E70" s="492"/>
      <c r="F70" s="492"/>
      <c r="G70" s="492"/>
      <c r="H70" s="492"/>
      <c r="I70" s="492"/>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2"/>
      <c r="C72" s="492"/>
      <c r="D72" s="492"/>
      <c r="E72" s="492"/>
      <c r="F72" s="492"/>
      <c r="G72" s="492"/>
      <c r="H72" s="492"/>
      <c r="I72" s="492"/>
      <c r="J72" s="258"/>
      <c r="K72" s="258"/>
      <c r="L72" s="58"/>
      <c r="M72" s="58"/>
      <c r="N72" s="61"/>
      <c r="O72" s="58"/>
      <c r="P72" s="58"/>
      <c r="Q72" s="58"/>
      <c r="R72" s="58"/>
      <c r="S72" s="58"/>
      <c r="T72" s="58"/>
    </row>
    <row r="73" spans="1:20" ht="32.25" customHeight="1" x14ac:dyDescent="0.25">
      <c r="A73" s="58"/>
      <c r="B73" s="497"/>
      <c r="C73" s="497"/>
      <c r="D73" s="497"/>
      <c r="E73" s="497"/>
      <c r="F73" s="497"/>
      <c r="G73" s="497"/>
      <c r="H73" s="497"/>
      <c r="I73" s="497"/>
      <c r="J73" s="259"/>
      <c r="K73" s="259"/>
      <c r="L73" s="58"/>
      <c r="M73" s="58"/>
      <c r="N73" s="58"/>
      <c r="O73" s="58"/>
      <c r="P73" s="58"/>
      <c r="Q73" s="58"/>
      <c r="R73" s="58"/>
      <c r="S73" s="58"/>
      <c r="T73" s="58"/>
    </row>
    <row r="74" spans="1:20" ht="51.75" customHeight="1" x14ac:dyDescent="0.25">
      <c r="A74" s="58"/>
      <c r="B74" s="492"/>
      <c r="C74" s="492"/>
      <c r="D74" s="492"/>
      <c r="E74" s="492"/>
      <c r="F74" s="492"/>
      <c r="G74" s="492"/>
      <c r="H74" s="492"/>
      <c r="I74" s="492"/>
      <c r="J74" s="258"/>
      <c r="K74" s="258"/>
      <c r="L74" s="58"/>
      <c r="M74" s="58"/>
      <c r="N74" s="58"/>
      <c r="O74" s="58"/>
      <c r="P74" s="58"/>
      <c r="Q74" s="58"/>
      <c r="R74" s="58"/>
      <c r="S74" s="58"/>
      <c r="T74" s="58"/>
    </row>
    <row r="75" spans="1:20" ht="21.75" customHeight="1" x14ac:dyDescent="0.25">
      <c r="A75" s="58"/>
      <c r="B75" s="498"/>
      <c r="C75" s="498"/>
      <c r="D75" s="498"/>
      <c r="E75" s="498"/>
      <c r="F75" s="498"/>
      <c r="G75" s="498"/>
      <c r="H75" s="498"/>
      <c r="I75" s="498"/>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6"/>
      <c r="C77" s="496"/>
      <c r="D77" s="496"/>
      <c r="E77" s="496"/>
      <c r="F77" s="496"/>
      <c r="G77" s="496"/>
      <c r="H77" s="496"/>
      <c r="I77" s="496"/>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7" t="str">
        <f>'1. паспорт местоположение'!A12:C12</f>
        <v>L_140-180</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7" t="str">
        <f>'1. паспорт местоположение'!A15</f>
        <v>Приобретение электросетевого комплекса в г.Калининграде, ул.Суворова, д.31</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11" t="s">
        <v>486</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12" t="s">
        <v>50</v>
      </c>
      <c r="B22" s="515" t="s">
        <v>22</v>
      </c>
      <c r="C22" s="512" t="s">
        <v>49</v>
      </c>
      <c r="D22" s="512" t="s">
        <v>48</v>
      </c>
      <c r="E22" s="518" t="s">
        <v>496</v>
      </c>
      <c r="F22" s="519"/>
      <c r="G22" s="519"/>
      <c r="H22" s="519"/>
      <c r="I22" s="519"/>
      <c r="J22" s="519"/>
      <c r="K22" s="519"/>
      <c r="L22" s="520"/>
      <c r="M22" s="512" t="s">
        <v>47</v>
      </c>
      <c r="N22" s="512" t="s">
        <v>46</v>
      </c>
      <c r="O22" s="512" t="s">
        <v>45</v>
      </c>
      <c r="P22" s="521" t="s">
        <v>253</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4" customFormat="1" ht="64.5" customHeight="1" x14ac:dyDescent="0.25">
      <c r="A23" s="513"/>
      <c r="B23" s="516"/>
      <c r="C23" s="513"/>
      <c r="D23" s="513"/>
      <c r="E23" s="527" t="s">
        <v>21</v>
      </c>
      <c r="F23" s="529" t="s">
        <v>125</v>
      </c>
      <c r="G23" s="529" t="s">
        <v>124</v>
      </c>
      <c r="H23" s="529" t="s">
        <v>123</v>
      </c>
      <c r="I23" s="533" t="s">
        <v>407</v>
      </c>
      <c r="J23" s="533" t="s">
        <v>408</v>
      </c>
      <c r="K23" s="533" t="s">
        <v>409</v>
      </c>
      <c r="L23" s="529" t="s">
        <v>609</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4"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30" t="s">
        <v>11</v>
      </c>
      <c r="AG24" s="130" t="s">
        <v>10</v>
      </c>
      <c r="AH24" s="131" t="s">
        <v>2</v>
      </c>
      <c r="AI24" s="131" t="s">
        <v>9</v>
      </c>
      <c r="AJ24" s="514"/>
      <c r="AK24" s="514"/>
      <c r="AL24" s="514"/>
      <c r="AM24" s="514"/>
      <c r="AN24" s="514"/>
      <c r="AO24" s="514"/>
      <c r="AP24" s="514"/>
      <c r="AQ24" s="524"/>
      <c r="AR24" s="521"/>
      <c r="AS24" s="521"/>
      <c r="AT24" s="521"/>
      <c r="AU24" s="521"/>
      <c r="AV24" s="52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44559</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0.29199999999999998</v>
      </c>
      <c r="L26" s="393">
        <f>'6.2. Паспорт фин осв ввод'!U50</f>
        <v>2</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6" t="str">
        <f>'1. паспорт местоположение'!A5:C5</f>
        <v>Год раскрытия информации: 2022 год</v>
      </c>
      <c r="B5" s="536"/>
      <c r="C5" s="76"/>
      <c r="D5" s="76"/>
      <c r="E5" s="76"/>
      <c r="F5" s="76"/>
      <c r="G5" s="76"/>
      <c r="H5" s="76"/>
    </row>
    <row r="6" spans="1:8" ht="18.75" x14ac:dyDescent="0.3">
      <c r="A6" s="135"/>
      <c r="B6" s="135"/>
      <c r="C6" s="135"/>
      <c r="D6" s="135"/>
      <c r="E6" s="135"/>
      <c r="F6" s="135"/>
      <c r="G6" s="135"/>
      <c r="H6" s="135"/>
    </row>
    <row r="7" spans="1:8" ht="18.75" x14ac:dyDescent="0.25">
      <c r="A7" s="422" t="s">
        <v>7</v>
      </c>
      <c r="B7" s="422"/>
      <c r="C7" s="134"/>
      <c r="D7" s="134"/>
      <c r="E7" s="134"/>
      <c r="F7" s="134"/>
      <c r="G7" s="134"/>
      <c r="H7" s="134"/>
    </row>
    <row r="8" spans="1:8" ht="18.75" x14ac:dyDescent="0.25">
      <c r="A8" s="134"/>
      <c r="B8" s="134"/>
      <c r="C8" s="134"/>
      <c r="D8" s="134"/>
      <c r="E8" s="134"/>
      <c r="F8" s="134"/>
      <c r="G8" s="134"/>
      <c r="H8" s="134"/>
    </row>
    <row r="9" spans="1:8" x14ac:dyDescent="0.25">
      <c r="A9" s="417" t="str">
        <f>'1. паспорт местоположение'!A9:C9</f>
        <v>Акционерное общество "Янтарьэнерго" ДЗО  ПАО "Россети"</v>
      </c>
      <c r="B9" s="417"/>
      <c r="C9" s="132"/>
      <c r="D9" s="132"/>
      <c r="E9" s="132"/>
      <c r="F9" s="132"/>
      <c r="G9" s="132"/>
      <c r="H9" s="132"/>
    </row>
    <row r="10" spans="1:8" x14ac:dyDescent="0.25">
      <c r="A10" s="418" t="s">
        <v>6</v>
      </c>
      <c r="B10" s="418"/>
      <c r="C10" s="133"/>
      <c r="D10" s="133"/>
      <c r="E10" s="133"/>
      <c r="F10" s="133"/>
      <c r="G10" s="133"/>
      <c r="H10" s="133"/>
    </row>
    <row r="11" spans="1:8" ht="18.75" x14ac:dyDescent="0.25">
      <c r="A11" s="134"/>
      <c r="B11" s="134"/>
      <c r="C11" s="134"/>
      <c r="D11" s="134"/>
      <c r="E11" s="134"/>
      <c r="F11" s="134"/>
      <c r="G11" s="134"/>
      <c r="H11" s="134"/>
    </row>
    <row r="12" spans="1:8" x14ac:dyDescent="0.25">
      <c r="A12" s="417" t="str">
        <f>'1. паспорт местоположение'!A12:C12</f>
        <v>L_140-180</v>
      </c>
      <c r="B12" s="417"/>
      <c r="C12" s="132"/>
      <c r="D12" s="132"/>
      <c r="E12" s="132"/>
      <c r="F12" s="132"/>
      <c r="G12" s="132"/>
      <c r="H12" s="132"/>
    </row>
    <row r="13" spans="1:8" x14ac:dyDescent="0.25">
      <c r="A13" s="418" t="s">
        <v>5</v>
      </c>
      <c r="B13" s="418"/>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Приобретение электросетевого комплекса в г.Калининграде, ул.Суворова, д.31</v>
      </c>
      <c r="B15" s="540"/>
      <c r="C15" s="132"/>
      <c r="D15" s="132"/>
      <c r="E15" s="132"/>
      <c r="F15" s="132"/>
      <c r="G15" s="132"/>
      <c r="H15" s="132"/>
    </row>
    <row r="16" spans="1:8" x14ac:dyDescent="0.25">
      <c r="A16" s="418" t="s">
        <v>4</v>
      </c>
      <c r="B16" s="418"/>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ул.Суворова, д.31</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0,292 (0,292)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607</v>
      </c>
      <c r="B27" s="227">
        <f>'6.2. Паспорт фин осв ввод'!U52</f>
        <v>0.46834799999999999</v>
      </c>
    </row>
    <row r="28" spans="1:3" ht="16.5" thickBot="1" x14ac:dyDescent="0.3">
      <c r="A28" s="198" t="s">
        <v>364</v>
      </c>
      <c r="B28" s="198" t="s">
        <v>596</v>
      </c>
    </row>
    <row r="29" spans="1:3" ht="29.25" thickBot="1" x14ac:dyDescent="0.3">
      <c r="A29" s="120" t="s">
        <v>527</v>
      </c>
      <c r="B29" s="227">
        <f>B30</f>
        <v>0.46834799999999999</v>
      </c>
    </row>
    <row r="30" spans="1:3" ht="29.25" thickBot="1" x14ac:dyDescent="0.3">
      <c r="A30" s="120" t="s">
        <v>528</v>
      </c>
      <c r="B30" s="227">
        <f>B32+B41+B50</f>
        <v>0.46834799999999999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0.46834799999999999</v>
      </c>
    </row>
    <row r="51" spans="1:3" ht="30.75" thickBot="1" x14ac:dyDescent="0.3">
      <c r="A51" s="403" t="str">
        <f>CONCATENATE('3.3 паспорт описание'!C27," в ценах 2021 года без НДС, млн. руб.")</f>
        <v>Договор безвозмездной передачи № 1117 от 29.12.2021 с гр.Черноусовым В.А. в ценах 2021 года без НДС, млн. руб.</v>
      </c>
      <c r="B51" s="404">
        <f>'5. анализ эконом эфф'!B122</f>
        <v>0.46834799999999999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1117 от 29.12.2021 с гр.Черноусовым В.А.</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22" t="s">
        <v>7</v>
      </c>
      <c r="B6" s="422"/>
      <c r="C6" s="422"/>
      <c r="D6" s="422"/>
      <c r="E6" s="422"/>
      <c r="F6" s="422"/>
      <c r="G6" s="422"/>
      <c r="H6" s="422"/>
      <c r="I6" s="422"/>
      <c r="J6" s="422"/>
      <c r="K6" s="422"/>
      <c r="L6" s="422"/>
      <c r="M6" s="422"/>
      <c r="N6" s="422"/>
      <c r="O6" s="422"/>
      <c r="P6" s="422"/>
      <c r="Q6" s="422"/>
      <c r="R6" s="422"/>
      <c r="S6" s="422"/>
      <c r="T6" s="11"/>
      <c r="U6" s="11"/>
      <c r="V6" s="11"/>
      <c r="W6" s="11"/>
      <c r="X6" s="11"/>
      <c r="Y6" s="11"/>
      <c r="Z6" s="11"/>
      <c r="AA6" s="11"/>
      <c r="AB6" s="11"/>
    </row>
    <row r="7" spans="1:28" s="10" customFormat="1" ht="18.75" x14ac:dyDescent="0.2">
      <c r="A7" s="422"/>
      <c r="B7" s="422"/>
      <c r="C7" s="422"/>
      <c r="D7" s="422"/>
      <c r="E7" s="422"/>
      <c r="F7" s="422"/>
      <c r="G7" s="422"/>
      <c r="H7" s="422"/>
      <c r="I7" s="422"/>
      <c r="J7" s="422"/>
      <c r="K7" s="422"/>
      <c r="L7" s="422"/>
      <c r="M7" s="422"/>
      <c r="N7" s="422"/>
      <c r="O7" s="422"/>
      <c r="P7" s="422"/>
      <c r="Q7" s="422"/>
      <c r="R7" s="422"/>
      <c r="S7" s="422"/>
      <c r="T7" s="11"/>
      <c r="U7" s="11"/>
      <c r="V7" s="11"/>
      <c r="W7" s="11"/>
      <c r="X7" s="11"/>
      <c r="Y7" s="11"/>
      <c r="Z7" s="11"/>
      <c r="AA7" s="11"/>
      <c r="AB7" s="11"/>
    </row>
    <row r="8" spans="1:28" s="10"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1"/>
      <c r="U8" s="11"/>
      <c r="V8" s="11"/>
      <c r="W8" s="11"/>
      <c r="X8" s="11"/>
      <c r="Y8" s="11"/>
      <c r="Z8" s="11"/>
      <c r="AA8" s="11"/>
      <c r="AB8" s="11"/>
    </row>
    <row r="9" spans="1:28" s="10" customFormat="1" ht="18.75" x14ac:dyDescent="0.2">
      <c r="A9" s="418" t="s">
        <v>6</v>
      </c>
      <c r="B9" s="418"/>
      <c r="C9" s="418"/>
      <c r="D9" s="418"/>
      <c r="E9" s="418"/>
      <c r="F9" s="418"/>
      <c r="G9" s="418"/>
      <c r="H9" s="418"/>
      <c r="I9" s="418"/>
      <c r="J9" s="418"/>
      <c r="K9" s="418"/>
      <c r="L9" s="418"/>
      <c r="M9" s="418"/>
      <c r="N9" s="418"/>
      <c r="O9" s="418"/>
      <c r="P9" s="418"/>
      <c r="Q9" s="418"/>
      <c r="R9" s="418"/>
      <c r="S9" s="418"/>
      <c r="T9" s="11"/>
      <c r="U9" s="11"/>
      <c r="V9" s="11"/>
      <c r="W9" s="11"/>
      <c r="X9" s="11"/>
      <c r="Y9" s="11"/>
      <c r="Z9" s="11"/>
      <c r="AA9" s="11"/>
      <c r="AB9" s="11"/>
    </row>
    <row r="10" spans="1:28" s="10" customFormat="1" ht="18.75" x14ac:dyDescent="0.2">
      <c r="A10" s="422"/>
      <c r="B10" s="422"/>
      <c r="C10" s="422"/>
      <c r="D10" s="422"/>
      <c r="E10" s="422"/>
      <c r="F10" s="422"/>
      <c r="G10" s="422"/>
      <c r="H10" s="422"/>
      <c r="I10" s="422"/>
      <c r="J10" s="422"/>
      <c r="K10" s="422"/>
      <c r="L10" s="422"/>
      <c r="M10" s="422"/>
      <c r="N10" s="422"/>
      <c r="O10" s="422"/>
      <c r="P10" s="422"/>
      <c r="Q10" s="422"/>
      <c r="R10" s="422"/>
      <c r="S10" s="422"/>
      <c r="T10" s="11"/>
      <c r="U10" s="11"/>
      <c r="V10" s="11"/>
      <c r="W10" s="11"/>
      <c r="X10" s="11"/>
      <c r="Y10" s="11"/>
      <c r="Z10" s="11"/>
      <c r="AA10" s="11"/>
      <c r="AB10" s="11"/>
    </row>
    <row r="11" spans="1:28" s="10" customFormat="1" ht="18.75" x14ac:dyDescent="0.2">
      <c r="A11" s="417" t="str">
        <f>'1. паспорт местоположение'!A12:C12</f>
        <v>L_140-180</v>
      </c>
      <c r="B11" s="417"/>
      <c r="C11" s="417"/>
      <c r="D11" s="417"/>
      <c r="E11" s="417"/>
      <c r="F11" s="417"/>
      <c r="G11" s="417"/>
      <c r="H11" s="417"/>
      <c r="I11" s="417"/>
      <c r="J11" s="417"/>
      <c r="K11" s="417"/>
      <c r="L11" s="417"/>
      <c r="M11" s="417"/>
      <c r="N11" s="417"/>
      <c r="O11" s="417"/>
      <c r="P11" s="417"/>
      <c r="Q11" s="417"/>
      <c r="R11" s="417"/>
      <c r="S11" s="417"/>
      <c r="T11" s="11"/>
      <c r="U11" s="11"/>
      <c r="V11" s="11"/>
      <c r="W11" s="11"/>
      <c r="X11" s="11"/>
      <c r="Y11" s="11"/>
      <c r="Z11" s="11"/>
      <c r="AA11" s="11"/>
      <c r="AB11" s="11"/>
    </row>
    <row r="12" spans="1:28" s="10"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7" t="str">
        <f>'1. паспорт местоположение'!A15:C15</f>
        <v>Приобретение электросетевого комплекса в г.Калининграде, ул.Суворова, д.31</v>
      </c>
      <c r="B14" s="417"/>
      <c r="C14" s="417"/>
      <c r="D14" s="417"/>
      <c r="E14" s="417"/>
      <c r="F14" s="417"/>
      <c r="G14" s="417"/>
      <c r="H14" s="417"/>
      <c r="I14" s="417"/>
      <c r="J14" s="417"/>
      <c r="K14" s="417"/>
      <c r="L14" s="417"/>
      <c r="M14" s="417"/>
      <c r="N14" s="417"/>
      <c r="O14" s="417"/>
      <c r="P14" s="417"/>
      <c r="Q14" s="417"/>
      <c r="R14" s="417"/>
      <c r="S14" s="417"/>
      <c r="T14" s="6"/>
      <c r="U14" s="6"/>
      <c r="V14" s="6"/>
      <c r="W14" s="6"/>
      <c r="X14" s="6"/>
      <c r="Y14" s="6"/>
      <c r="Z14" s="6"/>
      <c r="AA14" s="6"/>
      <c r="AB14" s="6"/>
    </row>
    <row r="15" spans="1:28" s="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4"/>
      <c r="U15" s="4"/>
      <c r="V15" s="4"/>
      <c r="W15" s="4"/>
      <c r="X15" s="4"/>
      <c r="Y15" s="4"/>
      <c r="Z15" s="4"/>
      <c r="AA15" s="4"/>
      <c r="AB15" s="4"/>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462</v>
      </c>
      <c r="B17" s="420"/>
      <c r="C17" s="420"/>
      <c r="D17" s="420"/>
      <c r="E17" s="420"/>
      <c r="F17" s="420"/>
      <c r="G17" s="420"/>
      <c r="H17" s="420"/>
      <c r="I17" s="420"/>
      <c r="J17" s="420"/>
      <c r="K17" s="420"/>
      <c r="L17" s="420"/>
      <c r="M17" s="420"/>
      <c r="N17" s="420"/>
      <c r="O17" s="420"/>
      <c r="P17" s="420"/>
      <c r="Q17" s="420"/>
      <c r="R17" s="420"/>
      <c r="S17" s="420"/>
      <c r="T17" s="5"/>
      <c r="U17" s="5"/>
      <c r="V17" s="5"/>
      <c r="W17" s="5"/>
      <c r="X17" s="5"/>
      <c r="Y17" s="5"/>
      <c r="Z17" s="5"/>
      <c r="AA17" s="5"/>
      <c r="AB17" s="5"/>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24" t="s">
        <v>3</v>
      </c>
      <c r="B19" s="424" t="s">
        <v>94</v>
      </c>
      <c r="C19" s="425" t="s">
        <v>358</v>
      </c>
      <c r="D19" s="424" t="s">
        <v>357</v>
      </c>
      <c r="E19" s="424" t="s">
        <v>93</v>
      </c>
      <c r="F19" s="424" t="s">
        <v>92</v>
      </c>
      <c r="G19" s="424" t="s">
        <v>353</v>
      </c>
      <c r="H19" s="424" t="s">
        <v>91</v>
      </c>
      <c r="I19" s="424" t="s">
        <v>90</v>
      </c>
      <c r="J19" s="424" t="s">
        <v>89</v>
      </c>
      <c r="K19" s="424" t="s">
        <v>88</v>
      </c>
      <c r="L19" s="424" t="s">
        <v>87</v>
      </c>
      <c r="M19" s="424" t="s">
        <v>86</v>
      </c>
      <c r="N19" s="424" t="s">
        <v>85</v>
      </c>
      <c r="O19" s="424" t="s">
        <v>84</v>
      </c>
      <c r="P19" s="424" t="s">
        <v>83</v>
      </c>
      <c r="Q19" s="424" t="s">
        <v>356</v>
      </c>
      <c r="R19" s="424"/>
      <c r="S19" s="427" t="s">
        <v>456</v>
      </c>
      <c r="T19" s="3"/>
      <c r="U19" s="3"/>
      <c r="V19" s="3"/>
      <c r="W19" s="3"/>
      <c r="X19" s="3"/>
      <c r="Y19" s="3"/>
    </row>
    <row r="20" spans="1:28" s="2" customFormat="1" ht="180.75" customHeight="1" x14ac:dyDescent="0.2">
      <c r="A20" s="424"/>
      <c r="B20" s="424"/>
      <c r="C20" s="426"/>
      <c r="D20" s="424"/>
      <c r="E20" s="424"/>
      <c r="F20" s="424"/>
      <c r="G20" s="424"/>
      <c r="H20" s="424"/>
      <c r="I20" s="424"/>
      <c r="J20" s="424"/>
      <c r="K20" s="424"/>
      <c r="L20" s="424"/>
      <c r="M20" s="424"/>
      <c r="N20" s="424"/>
      <c r="O20" s="424"/>
      <c r="P20" s="424"/>
      <c r="Q20" s="38" t="s">
        <v>354</v>
      </c>
      <c r="R20" s="39" t="s">
        <v>355</v>
      </c>
      <c r="S20" s="427"/>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0"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0"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0"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 customFormat="1" ht="18.75" customHeight="1" x14ac:dyDescent="0.2">
      <c r="A13" s="417" t="str">
        <f>'1. паспорт местоположение'!A12:C12</f>
        <v>L_140-180</v>
      </c>
      <c r="B13" s="417"/>
      <c r="C13" s="417"/>
      <c r="D13" s="417"/>
      <c r="E13" s="417"/>
      <c r="F13" s="417"/>
      <c r="G13" s="417"/>
      <c r="H13" s="417"/>
      <c r="I13" s="417"/>
      <c r="J13" s="417"/>
      <c r="K13" s="417"/>
      <c r="L13" s="417"/>
      <c r="M13" s="417"/>
      <c r="N13" s="417"/>
      <c r="O13" s="417"/>
      <c r="P13" s="417"/>
      <c r="Q13" s="417"/>
      <c r="R13" s="417"/>
      <c r="S13" s="417"/>
      <c r="T13" s="417"/>
    </row>
    <row r="14" spans="1:20" s="10"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7" t="str">
        <f>'1. паспорт местоположение'!A15</f>
        <v>Приобретение электросетевого комплекса в г.Калининграде, ул.Суворова, д.31</v>
      </c>
      <c r="B16" s="417"/>
      <c r="C16" s="417"/>
      <c r="D16" s="417"/>
      <c r="E16" s="417"/>
      <c r="F16" s="417"/>
      <c r="G16" s="417"/>
      <c r="H16" s="417"/>
      <c r="I16" s="417"/>
      <c r="J16" s="417"/>
      <c r="K16" s="417"/>
      <c r="L16" s="417"/>
      <c r="M16" s="417"/>
      <c r="N16" s="417"/>
      <c r="O16" s="417"/>
      <c r="P16" s="417"/>
      <c r="Q16" s="417"/>
      <c r="R16" s="417"/>
      <c r="S16" s="417"/>
      <c r="T16" s="417"/>
    </row>
    <row r="17" spans="1:113" s="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1" t="s">
        <v>467</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217</v>
      </c>
      <c r="C21" s="437"/>
      <c r="D21" s="440" t="s">
        <v>116</v>
      </c>
      <c r="E21" s="436" t="s">
        <v>495</v>
      </c>
      <c r="F21" s="437"/>
      <c r="G21" s="436" t="s">
        <v>267</v>
      </c>
      <c r="H21" s="437"/>
      <c r="I21" s="436" t="s">
        <v>115</v>
      </c>
      <c r="J21" s="437"/>
      <c r="K21" s="440" t="s">
        <v>114</v>
      </c>
      <c r="L21" s="436" t="s">
        <v>113</v>
      </c>
      <c r="M21" s="437"/>
      <c r="N21" s="436" t="s">
        <v>492</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0" t="s">
        <v>109</v>
      </c>
      <c r="R22" s="100" t="s">
        <v>466</v>
      </c>
      <c r="S22" s="100" t="s">
        <v>108</v>
      </c>
      <c r="T22" s="100" t="s">
        <v>107</v>
      </c>
    </row>
    <row r="23" spans="1:113" ht="51.75" customHeight="1" x14ac:dyDescent="0.25">
      <c r="A23" s="435"/>
      <c r="B23" s="145" t="s">
        <v>105</v>
      </c>
      <c r="C23" s="145" t="s">
        <v>106</v>
      </c>
      <c r="D23" s="44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2" t="s">
        <v>501</v>
      </c>
      <c r="C28" s="442"/>
      <c r="D28" s="442"/>
      <c r="E28" s="442"/>
      <c r="F28" s="442"/>
      <c r="G28" s="442"/>
      <c r="H28" s="442"/>
      <c r="I28" s="442"/>
      <c r="J28" s="442"/>
      <c r="K28" s="442"/>
      <c r="L28" s="442"/>
      <c r="M28" s="442"/>
      <c r="N28" s="442"/>
      <c r="O28" s="442"/>
      <c r="P28" s="442"/>
      <c r="Q28" s="442"/>
      <c r="R28" s="442"/>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C27" sqref="C27"/>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2" t="s">
        <v>7</v>
      </c>
      <c r="F7" s="422"/>
      <c r="G7" s="422"/>
      <c r="H7" s="422"/>
      <c r="I7" s="422"/>
      <c r="J7" s="422"/>
      <c r="K7" s="422"/>
      <c r="L7" s="422"/>
      <c r="M7" s="422"/>
      <c r="N7" s="422"/>
      <c r="O7" s="422"/>
      <c r="P7" s="422"/>
      <c r="Q7" s="422"/>
      <c r="R7" s="422"/>
      <c r="S7" s="422"/>
      <c r="T7" s="422"/>
      <c r="U7" s="422"/>
      <c r="V7" s="422"/>
      <c r="W7" s="422"/>
      <c r="X7" s="422"/>
      <c r="Y7" s="422"/>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0" customFormat="1" ht="18.75" customHeight="1" x14ac:dyDescent="0.2">
      <c r="A10" s="241"/>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7" t="str">
        <f>'1. паспорт местоположение'!A12</f>
        <v>L_140-180</v>
      </c>
      <c r="F12" s="417"/>
      <c r="G12" s="417"/>
      <c r="H12" s="417"/>
      <c r="I12" s="417"/>
      <c r="J12" s="417"/>
      <c r="K12" s="417"/>
      <c r="L12" s="417"/>
      <c r="M12" s="417"/>
      <c r="N12" s="417"/>
      <c r="O12" s="417"/>
      <c r="P12" s="417"/>
      <c r="Q12" s="417"/>
      <c r="R12" s="417"/>
      <c r="S12" s="417"/>
      <c r="T12" s="417"/>
      <c r="U12" s="417"/>
      <c r="V12" s="417"/>
      <c r="W12" s="417"/>
      <c r="X12" s="417"/>
      <c r="Y12" s="417"/>
    </row>
    <row r="13" spans="1:27" s="10" customFormat="1" ht="18.75" customHeight="1" x14ac:dyDescent="0.2">
      <c r="A13" s="241"/>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7" t="str">
        <f>'1. паспорт местоположение'!A15</f>
        <v>Приобретение электросетевого комплекса в г.Калининграде, ул.Суворова, д.31</v>
      </c>
      <c r="F15" s="417"/>
      <c r="G15" s="417"/>
      <c r="H15" s="417"/>
      <c r="I15" s="417"/>
      <c r="J15" s="417"/>
      <c r="K15" s="417"/>
      <c r="L15" s="417"/>
      <c r="M15" s="417"/>
      <c r="N15" s="417"/>
      <c r="O15" s="417"/>
      <c r="P15" s="417"/>
      <c r="Q15" s="417"/>
      <c r="R15" s="417"/>
      <c r="S15" s="417"/>
      <c r="T15" s="417"/>
      <c r="U15" s="417"/>
      <c r="V15" s="417"/>
      <c r="W15" s="417"/>
      <c r="X15" s="417"/>
      <c r="Y15" s="417"/>
    </row>
    <row r="16" spans="1:27" s="2" customFormat="1" ht="15" customHeight="1" x14ac:dyDescent="0.2">
      <c r="A16" s="243"/>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469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4" customFormat="1" ht="21" customHeight="1" x14ac:dyDescent="0.25">
      <c r="A20" s="244"/>
    </row>
    <row r="21" spans="1:27" ht="15.75" customHeight="1" x14ac:dyDescent="0.25">
      <c r="A21" s="444" t="s">
        <v>3</v>
      </c>
      <c r="B21" s="446" t="s">
        <v>476</v>
      </c>
      <c r="C21" s="447"/>
      <c r="D21" s="446" t="s">
        <v>478</v>
      </c>
      <c r="E21" s="447"/>
      <c r="F21" s="428" t="s">
        <v>88</v>
      </c>
      <c r="G21" s="430"/>
      <c r="H21" s="430"/>
      <c r="I21" s="429"/>
      <c r="J21" s="444" t="s">
        <v>479</v>
      </c>
      <c r="K21" s="446" t="s">
        <v>480</v>
      </c>
      <c r="L21" s="447"/>
      <c r="M21" s="446" t="s">
        <v>481</v>
      </c>
      <c r="N21" s="447"/>
      <c r="O21" s="446" t="s">
        <v>468</v>
      </c>
      <c r="P21" s="447"/>
      <c r="Q21" s="446" t="s">
        <v>121</v>
      </c>
      <c r="R21" s="447"/>
      <c r="S21" s="444" t="s">
        <v>120</v>
      </c>
      <c r="T21" s="444" t="s">
        <v>482</v>
      </c>
      <c r="U21" s="444" t="s">
        <v>477</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47.25" x14ac:dyDescent="0.25">
      <c r="A25" s="232">
        <v>1</v>
      </c>
      <c r="B25" s="232" t="s">
        <v>525</v>
      </c>
      <c r="C25" s="232" t="s">
        <v>615</v>
      </c>
      <c r="D25" s="232" t="s">
        <v>525</v>
      </c>
      <c r="E25" s="232" t="str">
        <f t="shared" ref="E25:E26" si="0">C25</f>
        <v>КЛ-1 0,4 кВ от СП-1216 0,4 кВ (ТП 786) 1с до ВРУ 0,4 кВ ввод 1</v>
      </c>
      <c r="F25" s="232" t="s">
        <v>525</v>
      </c>
      <c r="G25" s="232">
        <v>0.4</v>
      </c>
      <c r="H25" s="232" t="s">
        <v>525</v>
      </c>
      <c r="I25" s="232">
        <v>0.4</v>
      </c>
      <c r="J25" s="232" t="s">
        <v>525</v>
      </c>
      <c r="K25" s="232" t="s">
        <v>525</v>
      </c>
      <c r="L25" s="232">
        <v>1</v>
      </c>
      <c r="M25" s="232" t="s">
        <v>525</v>
      </c>
      <c r="N25" s="232">
        <v>240</v>
      </c>
      <c r="O25" s="232" t="s">
        <v>525</v>
      </c>
      <c r="P25" s="232" t="s">
        <v>521</v>
      </c>
      <c r="Q25" s="232" t="s">
        <v>525</v>
      </c>
      <c r="R25" s="394">
        <v>0.14599999999999999</v>
      </c>
      <c r="S25" s="232" t="s">
        <v>525</v>
      </c>
      <c r="T25" s="232" t="s">
        <v>525</v>
      </c>
      <c r="U25" s="232" t="s">
        <v>525</v>
      </c>
      <c r="V25" s="232" t="s">
        <v>525</v>
      </c>
      <c r="W25" s="232" t="s">
        <v>599</v>
      </c>
      <c r="X25" s="232" t="s">
        <v>525</v>
      </c>
      <c r="Y25" s="232" t="s">
        <v>525</v>
      </c>
      <c r="Z25" s="232" t="s">
        <v>525</v>
      </c>
      <c r="AA25" s="232" t="s">
        <v>525</v>
      </c>
    </row>
    <row r="26" spans="1:27" s="154" customFormat="1" ht="47.25" x14ac:dyDescent="0.25">
      <c r="A26" s="232">
        <v>2</v>
      </c>
      <c r="B26" s="232" t="s">
        <v>525</v>
      </c>
      <c r="C26" s="232" t="s">
        <v>616</v>
      </c>
      <c r="D26" s="232" t="s">
        <v>525</v>
      </c>
      <c r="E26" s="232" t="str">
        <f t="shared" si="0"/>
        <v>КЛ-2 0,4 кВ от СП-1216 0,4 кВ (ТП 786) 2с до ВРУ 0,4 кВ ввод 2</v>
      </c>
      <c r="F26" s="232" t="s">
        <v>525</v>
      </c>
      <c r="G26" s="232">
        <v>0.4</v>
      </c>
      <c r="H26" s="232" t="s">
        <v>525</v>
      </c>
      <c r="I26" s="232">
        <v>0.4</v>
      </c>
      <c r="J26" s="232" t="s">
        <v>525</v>
      </c>
      <c r="K26" s="232" t="s">
        <v>525</v>
      </c>
      <c r="L26" s="232">
        <v>1</v>
      </c>
      <c r="M26" s="232" t="s">
        <v>525</v>
      </c>
      <c r="N26" s="232">
        <v>240</v>
      </c>
      <c r="O26" s="232" t="s">
        <v>525</v>
      </c>
      <c r="P26" s="232" t="s">
        <v>521</v>
      </c>
      <c r="Q26" s="232" t="s">
        <v>525</v>
      </c>
      <c r="R26" s="394">
        <v>0.14599999999999999</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05">
        <f>SUM(R25:R26)</f>
        <v>0.29199999999999998</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2" t="s">
        <v>7</v>
      </c>
      <c r="B7" s="422"/>
      <c r="C7" s="422"/>
      <c r="D7" s="11"/>
      <c r="E7" s="11"/>
      <c r="F7" s="11"/>
      <c r="G7" s="11"/>
      <c r="H7" s="11"/>
      <c r="I7" s="11"/>
      <c r="J7" s="11"/>
      <c r="K7" s="11"/>
      <c r="L7" s="11"/>
      <c r="M7" s="11"/>
      <c r="N7" s="11"/>
      <c r="O7" s="11"/>
      <c r="P7" s="11"/>
      <c r="Q7" s="11"/>
      <c r="R7" s="11"/>
      <c r="S7" s="11"/>
      <c r="T7" s="11"/>
      <c r="U7" s="11"/>
    </row>
    <row r="8" spans="1:29" s="10" customFormat="1" ht="18.75" x14ac:dyDescent="0.2">
      <c r="A8" s="422"/>
      <c r="B8" s="422"/>
      <c r="C8" s="422"/>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18" t="s">
        <v>6</v>
      </c>
      <c r="B10" s="418"/>
      <c r="C10" s="418"/>
      <c r="D10" s="4"/>
      <c r="E10" s="4"/>
      <c r="F10" s="4"/>
      <c r="G10" s="4"/>
      <c r="H10" s="11"/>
      <c r="I10" s="11"/>
      <c r="J10" s="11"/>
      <c r="K10" s="11"/>
      <c r="L10" s="11"/>
      <c r="M10" s="11"/>
      <c r="N10" s="11"/>
      <c r="O10" s="11"/>
      <c r="P10" s="11"/>
      <c r="Q10" s="11"/>
      <c r="R10" s="11"/>
      <c r="S10" s="11"/>
      <c r="T10" s="11"/>
      <c r="U10" s="11"/>
    </row>
    <row r="11" spans="1:29" s="10" customFormat="1" ht="18.75" x14ac:dyDescent="0.2">
      <c r="A11" s="422"/>
      <c r="B11" s="422"/>
      <c r="C11" s="422"/>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L_140-180</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18" t="s">
        <v>5</v>
      </c>
      <c r="B13" s="418"/>
      <c r="C13" s="4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Приобретение электросетевого комплекса в г.Калининграде, ул.Суворова, д.31</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18" t="s">
        <v>4</v>
      </c>
      <c r="B16" s="418"/>
      <c r="C16" s="418"/>
      <c r="D16" s="4"/>
      <c r="E16" s="4"/>
      <c r="F16" s="4"/>
      <c r="G16" s="4"/>
      <c r="H16" s="4"/>
      <c r="I16" s="4"/>
      <c r="J16" s="4"/>
      <c r="K16" s="4"/>
      <c r="L16" s="4"/>
      <c r="M16" s="4"/>
      <c r="N16" s="4"/>
      <c r="O16" s="4"/>
      <c r="P16" s="4"/>
      <c r="Q16" s="4"/>
      <c r="R16" s="4"/>
      <c r="S16" s="4"/>
      <c r="T16" s="4"/>
      <c r="U16" s="4"/>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461</v>
      </c>
      <c r="B18" s="420"/>
      <c r="C18" s="4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ул.Суворова, д.31</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614</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0"/>
      <c r="AB6" s="14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0"/>
      <c r="AB7" s="140"/>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2"/>
      <c r="AB9" s="142"/>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0"/>
      <c r="AB10" s="140"/>
    </row>
    <row r="11" spans="1:28" x14ac:dyDescent="0.25">
      <c r="A11" s="417" t="str">
        <f>'1. паспорт местоположение'!A12:C12</f>
        <v>L_140-180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7" t="str">
        <f>'1. паспорт местоположение'!A15</f>
        <v>Приобретение электросетевого комплекса в г.Калининграде, ул.Суворова, д.31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0"/>
      <c r="AB16" s="150"/>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0"/>
      <c r="AB17" s="150"/>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0"/>
      <c r="AB18" s="150"/>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2" t="s">
        <v>7</v>
      </c>
      <c r="B7" s="422"/>
      <c r="C7" s="422"/>
      <c r="D7" s="422"/>
      <c r="E7" s="422"/>
      <c r="F7" s="422"/>
      <c r="G7" s="422"/>
      <c r="H7" s="422"/>
      <c r="I7" s="422"/>
      <c r="J7" s="422"/>
      <c r="K7" s="422"/>
      <c r="L7" s="422"/>
      <c r="M7" s="422"/>
      <c r="N7" s="140"/>
      <c r="O7" s="140"/>
      <c r="P7" s="140"/>
      <c r="Q7" s="140"/>
      <c r="R7" s="140"/>
      <c r="S7" s="140"/>
      <c r="T7" s="140"/>
      <c r="U7" s="140"/>
      <c r="V7" s="140"/>
      <c r="W7" s="140"/>
    </row>
    <row r="8" spans="1:25" s="183" customFormat="1" ht="18.75" x14ac:dyDescent="0.2">
      <c r="A8" s="422"/>
      <c r="B8" s="422"/>
      <c r="C8" s="422"/>
      <c r="D8" s="422"/>
      <c r="E8" s="422"/>
      <c r="F8" s="422"/>
      <c r="G8" s="422"/>
      <c r="H8" s="422"/>
      <c r="I8" s="422"/>
      <c r="J8" s="422"/>
      <c r="K8" s="422"/>
      <c r="L8" s="422"/>
      <c r="M8" s="422"/>
      <c r="N8" s="140"/>
      <c r="O8" s="140"/>
      <c r="P8" s="140"/>
      <c r="Q8" s="140"/>
      <c r="R8" s="140"/>
      <c r="S8" s="140"/>
      <c r="T8" s="140"/>
      <c r="U8" s="140"/>
      <c r="V8" s="140"/>
      <c r="W8" s="140"/>
    </row>
    <row r="9" spans="1:25" s="183"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40"/>
      <c r="O9" s="140"/>
      <c r="P9" s="140"/>
      <c r="Q9" s="140"/>
      <c r="R9" s="140"/>
      <c r="S9" s="140"/>
      <c r="T9" s="140"/>
      <c r="U9" s="140"/>
      <c r="V9" s="140"/>
      <c r="W9" s="140"/>
    </row>
    <row r="10" spans="1:25" s="183" customFormat="1" ht="18.75" x14ac:dyDescent="0.2">
      <c r="A10" s="418" t="s">
        <v>6</v>
      </c>
      <c r="B10" s="418"/>
      <c r="C10" s="418"/>
      <c r="D10" s="418"/>
      <c r="E10" s="418"/>
      <c r="F10" s="418"/>
      <c r="G10" s="418"/>
      <c r="H10" s="418"/>
      <c r="I10" s="418"/>
      <c r="J10" s="418"/>
      <c r="K10" s="418"/>
      <c r="L10" s="418"/>
      <c r="M10" s="418"/>
      <c r="N10" s="140"/>
      <c r="O10" s="140"/>
      <c r="P10" s="140"/>
      <c r="Q10" s="140"/>
      <c r="R10" s="140"/>
      <c r="S10" s="140"/>
      <c r="T10" s="140"/>
      <c r="U10" s="140"/>
      <c r="V10" s="140"/>
      <c r="W10" s="140"/>
    </row>
    <row r="11" spans="1:25" s="183" customFormat="1" ht="18.75" x14ac:dyDescent="0.2">
      <c r="A11" s="422"/>
      <c r="B11" s="422"/>
      <c r="C11" s="422"/>
      <c r="D11" s="422"/>
      <c r="E11" s="422"/>
      <c r="F11" s="422"/>
      <c r="G11" s="422"/>
      <c r="H11" s="422"/>
      <c r="I11" s="422"/>
      <c r="J11" s="422"/>
      <c r="K11" s="422"/>
      <c r="L11" s="422"/>
      <c r="M11" s="422"/>
      <c r="N11" s="140"/>
      <c r="O11" s="140"/>
      <c r="P11" s="140"/>
      <c r="Q11" s="140"/>
      <c r="R11" s="140"/>
      <c r="S11" s="140"/>
      <c r="T11" s="140"/>
      <c r="U11" s="140"/>
      <c r="V11" s="140"/>
      <c r="W11" s="140"/>
    </row>
    <row r="12" spans="1:25" s="183" customFormat="1" ht="18.75" x14ac:dyDescent="0.2">
      <c r="A12" s="417" t="str">
        <f>'1. паспорт местоположение'!A12:C12</f>
        <v>L_140-180</v>
      </c>
      <c r="B12" s="417"/>
      <c r="C12" s="417"/>
      <c r="D12" s="417"/>
      <c r="E12" s="417"/>
      <c r="F12" s="417"/>
      <c r="G12" s="417"/>
      <c r="H12" s="417"/>
      <c r="I12" s="417"/>
      <c r="J12" s="417"/>
      <c r="K12" s="417"/>
      <c r="L12" s="417"/>
      <c r="M12" s="417"/>
      <c r="N12" s="140"/>
      <c r="O12" s="140"/>
      <c r="P12" s="140"/>
      <c r="Q12" s="140"/>
      <c r="R12" s="140"/>
      <c r="S12" s="140"/>
      <c r="T12" s="140"/>
      <c r="U12" s="140"/>
      <c r="V12" s="140"/>
      <c r="W12" s="140"/>
    </row>
    <row r="13" spans="1:25" s="183" customFormat="1" ht="18.75" x14ac:dyDescent="0.2">
      <c r="A13" s="418" t="s">
        <v>5</v>
      </c>
      <c r="B13" s="418"/>
      <c r="C13" s="418"/>
      <c r="D13" s="418"/>
      <c r="E13" s="418"/>
      <c r="F13" s="418"/>
      <c r="G13" s="418"/>
      <c r="H13" s="418"/>
      <c r="I13" s="418"/>
      <c r="J13" s="418"/>
      <c r="K13" s="418"/>
      <c r="L13" s="418"/>
      <c r="M13" s="418"/>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7" t="str">
        <f>'1. паспорт местоположение'!A15</f>
        <v>Приобретение электросетевого комплекса в г.Калининграде, ул.Суворова, д.31</v>
      </c>
      <c r="B15" s="417"/>
      <c r="C15" s="417"/>
      <c r="D15" s="417"/>
      <c r="E15" s="417"/>
      <c r="F15" s="417"/>
      <c r="G15" s="417"/>
      <c r="H15" s="417"/>
      <c r="I15" s="417"/>
      <c r="J15" s="417"/>
      <c r="K15" s="417"/>
      <c r="L15" s="417"/>
      <c r="M15" s="417"/>
      <c r="N15" s="141"/>
      <c r="O15" s="141"/>
      <c r="P15" s="141"/>
      <c r="Q15" s="141"/>
      <c r="R15" s="141"/>
      <c r="S15" s="141"/>
      <c r="T15" s="141"/>
      <c r="U15" s="141"/>
      <c r="V15" s="141"/>
      <c r="W15" s="141"/>
    </row>
    <row r="16" spans="1:25" s="182" customFormat="1" ht="15" customHeight="1" x14ac:dyDescent="0.2">
      <c r="A16" s="418" t="s">
        <v>4</v>
      </c>
      <c r="B16" s="418"/>
      <c r="C16" s="418"/>
      <c r="D16" s="418"/>
      <c r="E16" s="418"/>
      <c r="F16" s="418"/>
      <c r="G16" s="418"/>
      <c r="H16" s="418"/>
      <c r="I16" s="418"/>
      <c r="J16" s="418"/>
      <c r="K16" s="418"/>
      <c r="L16" s="418"/>
      <c r="M16" s="418"/>
      <c r="N16" s="142"/>
      <c r="O16" s="142"/>
      <c r="P16" s="142"/>
      <c r="Q16" s="142"/>
      <c r="R16" s="142"/>
      <c r="S16" s="142"/>
      <c r="T16" s="142"/>
      <c r="U16" s="142"/>
      <c r="V16" s="142"/>
      <c r="W16" s="142"/>
    </row>
    <row r="17" spans="1:23" s="182" customFormat="1" ht="15" customHeight="1" x14ac:dyDescent="0.2">
      <c r="A17" s="419"/>
      <c r="B17" s="419"/>
      <c r="C17" s="419"/>
      <c r="D17" s="419"/>
      <c r="E17" s="419"/>
      <c r="F17" s="419"/>
      <c r="G17" s="419"/>
      <c r="H17" s="419"/>
      <c r="I17" s="419"/>
      <c r="J17" s="419"/>
      <c r="K17" s="419"/>
      <c r="L17" s="419"/>
      <c r="M17" s="419"/>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24" t="s">
        <v>3</v>
      </c>
      <c r="B19" s="424" t="s">
        <v>82</v>
      </c>
      <c r="C19" s="424" t="s">
        <v>81</v>
      </c>
      <c r="D19" s="424" t="s">
        <v>73</v>
      </c>
      <c r="E19" s="461" t="s">
        <v>80</v>
      </c>
      <c r="F19" s="462"/>
      <c r="G19" s="462"/>
      <c r="H19" s="462"/>
      <c r="I19" s="463"/>
      <c r="J19" s="424" t="s">
        <v>79</v>
      </c>
      <c r="K19" s="424"/>
      <c r="L19" s="424"/>
      <c r="M19" s="424"/>
      <c r="N19" s="400"/>
      <c r="O19" s="400"/>
      <c r="P19" s="400"/>
      <c r="Q19" s="400"/>
      <c r="R19" s="400"/>
      <c r="S19" s="400"/>
      <c r="T19" s="400"/>
    </row>
    <row r="20" spans="1:23" s="182" customFormat="1" ht="51" customHeight="1" x14ac:dyDescent="0.2">
      <c r="A20" s="424"/>
      <c r="B20" s="424"/>
      <c r="C20" s="424"/>
      <c r="D20" s="424"/>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601</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2" t="str">
        <f>'1. паспорт местоположение'!A5:C5</f>
        <v>Год раскрытия информации: 2022 год</v>
      </c>
      <c r="B5" s="472"/>
      <c r="C5" s="472"/>
      <c r="D5" s="472"/>
      <c r="E5" s="472"/>
      <c r="F5" s="472"/>
      <c r="G5" s="472"/>
      <c r="H5" s="472"/>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2" t="s">
        <v>7</v>
      </c>
      <c r="B7" s="422"/>
      <c r="C7" s="422"/>
      <c r="D7" s="422"/>
      <c r="E7" s="422"/>
      <c r="F7" s="422"/>
      <c r="G7" s="422"/>
      <c r="H7" s="422"/>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8" t="s">
        <v>6</v>
      </c>
      <c r="B10" s="418"/>
      <c r="C10" s="418"/>
      <c r="D10" s="418"/>
      <c r="E10" s="418"/>
      <c r="F10" s="418"/>
      <c r="G10" s="418"/>
      <c r="H10" s="418"/>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1" t="str">
        <f>'1. паспорт местоположение'!A12:C12</f>
        <v>L_140-180</v>
      </c>
      <c r="B12" s="431"/>
      <c r="C12" s="431"/>
      <c r="D12" s="431"/>
      <c r="E12" s="431"/>
      <c r="F12" s="431"/>
      <c r="G12" s="431"/>
      <c r="H12" s="43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8" t="s">
        <v>5</v>
      </c>
      <c r="B13" s="418"/>
      <c r="C13" s="418"/>
      <c r="D13" s="418"/>
      <c r="E13" s="418"/>
      <c r="F13" s="418"/>
      <c r="G13" s="418"/>
      <c r="H13" s="418"/>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3" t="str">
        <f>'1. паспорт местоположение'!A15:C15</f>
        <v>Приобретение электросетевого комплекса в г.Калининграде, ул.Суворова, д.31</v>
      </c>
      <c r="B15" s="420"/>
      <c r="C15" s="420"/>
      <c r="D15" s="420"/>
      <c r="E15" s="420"/>
      <c r="F15" s="420"/>
      <c r="G15" s="420"/>
      <c r="H15" s="42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8" t="s">
        <v>4</v>
      </c>
      <c r="B16" s="418"/>
      <c r="C16" s="418"/>
      <c r="D16" s="418"/>
      <c r="E16" s="418"/>
      <c r="F16" s="418"/>
      <c r="G16" s="418"/>
      <c r="H16" s="418"/>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1" t="s">
        <v>471</v>
      </c>
      <c r="B18" s="431"/>
      <c r="C18" s="431"/>
      <c r="D18" s="431"/>
      <c r="E18" s="431"/>
      <c r="F18" s="431"/>
      <c r="G18" s="431"/>
      <c r="H18" s="43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468348</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4" t="s">
        <v>321</v>
      </c>
      <c r="E28" s="475"/>
      <c r="F28" s="476"/>
      <c r="G28" s="479" t="str">
        <f>IF(SUM(B89:L89)=0,"не окупается",SUM(B89:L89))</f>
        <v>не окупается</v>
      </c>
      <c r="H28" s="480"/>
    </row>
    <row r="29" spans="1:44" ht="15.6" customHeight="1" x14ac:dyDescent="0.2">
      <c r="A29" s="284" t="s">
        <v>317</v>
      </c>
      <c r="B29" s="285">
        <f>$B$126*$B$127</f>
        <v>14050.439999999999</v>
      </c>
      <c r="D29" s="474" t="s">
        <v>319</v>
      </c>
      <c r="E29" s="475"/>
      <c r="F29" s="476"/>
      <c r="G29" s="479" t="str">
        <f>IF(SUM(B90:L90)=0,"не окупается",SUM(B90:L90))</f>
        <v>не окупается</v>
      </c>
      <c r="H29" s="480"/>
    </row>
    <row r="30" spans="1:44" ht="27.6" customHeight="1" x14ac:dyDescent="0.2">
      <c r="A30" s="286" t="s">
        <v>538</v>
      </c>
      <c r="B30" s="287">
        <v>1</v>
      </c>
      <c r="D30" s="474" t="s">
        <v>539</v>
      </c>
      <c r="E30" s="475"/>
      <c r="F30" s="476"/>
      <c r="G30" s="477">
        <f>L87</f>
        <v>-82496.843509328144</v>
      </c>
      <c r="H30" s="478"/>
    </row>
    <row r="31" spans="1:44" x14ac:dyDescent="0.2">
      <c r="A31" s="286" t="s">
        <v>316</v>
      </c>
      <c r="B31" s="287">
        <v>1</v>
      </c>
      <c r="D31" s="466"/>
      <c r="E31" s="467"/>
      <c r="F31" s="468"/>
      <c r="G31" s="466"/>
      <c r="H31" s="468"/>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468347.95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468347.95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-17359.022449118864</v>
      </c>
      <c r="D60" s="202">
        <f>SUM(D61:D65)</f>
        <v>-18088.101391981854</v>
      </c>
      <c r="E60" s="202">
        <f t="shared" si="11"/>
        <v>-18847.801650445093</v>
      </c>
      <c r="F60" s="202">
        <f t="shared" si="11"/>
        <v>-19639.409319763789</v>
      </c>
      <c r="G60" s="202">
        <f t="shared" si="11"/>
        <v>-20464.264511193869</v>
      </c>
      <c r="H60" s="202">
        <f t="shared" si="11"/>
        <v>-21323.763620664013</v>
      </c>
      <c r="I60" s="202">
        <f t="shared" si="11"/>
        <v>-22219.361692731902</v>
      </c>
      <c r="J60" s="202">
        <f t="shared" si="11"/>
        <v>-23152.574883826645</v>
      </c>
      <c r="K60" s="202">
        <f t="shared" si="11"/>
        <v>-24124.983028947365</v>
      </c>
      <c r="L60" s="202">
        <f t="shared" si="11"/>
        <v>-25138.232316163154</v>
      </c>
      <c r="M60" s="202">
        <f t="shared" si="11"/>
        <v>-26194.038073442007</v>
      </c>
      <c r="N60" s="202">
        <f t="shared" si="11"/>
        <v>-27294.187672526572</v>
      </c>
      <c r="O60" s="202">
        <f t="shared" si="11"/>
        <v>-28440.543554772688</v>
      </c>
      <c r="P60" s="202">
        <f t="shared" si="11"/>
        <v>-29635.046384073143</v>
      </c>
      <c r="Q60" s="202">
        <f t="shared" si="11"/>
        <v>-30879.718332204215</v>
      </c>
      <c r="R60" s="202">
        <f t="shared" si="11"/>
        <v>-32176.666502156793</v>
      </c>
      <c r="S60" s="202">
        <f t="shared" si="11"/>
        <v>-33528.086495247378</v>
      </c>
      <c r="T60" s="202">
        <f t="shared" si="11"/>
        <v>-34936.26612804777</v>
      </c>
      <c r="U60" s="202">
        <f t="shared" si="11"/>
        <v>-36403.589305425776</v>
      </c>
      <c r="V60" s="202">
        <f t="shared" si="11"/>
        <v>-37932.540056253667</v>
      </c>
      <c r="W60" s="202">
        <f t="shared" si="11"/>
        <v>-39525.706738616318</v>
      </c>
      <c r="X60" s="202">
        <f t="shared" si="11"/>
        <v>-41185.7864216382</v>
      </c>
      <c r="Y60" s="202">
        <f t="shared" si="11"/>
        <v>-42915.589451347012</v>
      </c>
      <c r="Z60" s="202">
        <f t="shared" si="11"/>
        <v>-44718.044208303589</v>
      </c>
      <c r="AA60" s="202">
        <f t="shared" ref="AA60:AP60" si="12">SUM(AA61:AA65)</f>
        <v>-46596.202065052341</v>
      </c>
      <c r="AB60" s="202">
        <f t="shared" si="12"/>
        <v>-48553.242551784548</v>
      </c>
      <c r="AC60" s="202">
        <f t="shared" si="12"/>
        <v>-50592.4787389595</v>
      </c>
      <c r="AD60" s="202">
        <f t="shared" si="12"/>
        <v>-52717.362845995805</v>
      </c>
      <c r="AE60" s="202">
        <f t="shared" si="12"/>
        <v>-54931.492085527629</v>
      </c>
      <c r="AF60" s="202">
        <f t="shared" si="12"/>
        <v>-57238.614753119786</v>
      </c>
      <c r="AG60" s="202">
        <f t="shared" si="12"/>
        <v>-59642.636572750816</v>
      </c>
      <c r="AH60" s="202">
        <f t="shared" si="12"/>
        <v>-62147.627308806354</v>
      </c>
      <c r="AI60" s="202">
        <f t="shared" si="12"/>
        <v>-64757.827655776215</v>
      </c>
      <c r="AJ60" s="202">
        <f t="shared" si="12"/>
        <v>-67477.656417318824</v>
      </c>
      <c r="AK60" s="202">
        <f t="shared" si="12"/>
        <v>-70311.717986846212</v>
      </c>
      <c r="AL60" s="202">
        <f t="shared" si="12"/>
        <v>-73264.810142293762</v>
      </c>
      <c r="AM60" s="202">
        <f t="shared" si="12"/>
        <v>-76341.932168270112</v>
      </c>
      <c r="AN60" s="202">
        <f t="shared" si="12"/>
        <v>-79548.293319337463</v>
      </c>
      <c r="AO60" s="202">
        <f t="shared" si="12"/>
        <v>-82889.321638749636</v>
      </c>
      <c r="AP60" s="202">
        <f t="shared" si="12"/>
        <v>-86370.673147577123</v>
      </c>
    </row>
    <row r="61" spans="1:45" x14ac:dyDescent="0.2">
      <c r="A61" s="206" t="s">
        <v>544</v>
      </c>
      <c r="B61" s="202"/>
      <c r="C61" s="202">
        <f>-IF(C$47&lt;=$B$30,0,$B$29*(1+C$49)*$B$28)</f>
        <v>-17359.022449118864</v>
      </c>
      <c r="D61" s="202">
        <f>-IF(D$47&lt;=$B$30,0,$B$29*(1+D$49)*$B$28)</f>
        <v>-18088.101391981854</v>
      </c>
      <c r="E61" s="202">
        <f t="shared" ref="E61:AP61" si="13">-IF(E$47&lt;=$B$30,0,$B$29*(1+E$49)*$B$28)</f>
        <v>-18847.801650445093</v>
      </c>
      <c r="F61" s="202">
        <f t="shared" si="13"/>
        <v>-19639.409319763789</v>
      </c>
      <c r="G61" s="202">
        <f t="shared" si="13"/>
        <v>-20464.264511193869</v>
      </c>
      <c r="H61" s="202">
        <f t="shared" si="13"/>
        <v>-21323.763620664013</v>
      </c>
      <c r="I61" s="202">
        <f t="shared" si="13"/>
        <v>-22219.361692731902</v>
      </c>
      <c r="J61" s="202">
        <f t="shared" si="13"/>
        <v>-23152.574883826645</v>
      </c>
      <c r="K61" s="202">
        <f t="shared" si="13"/>
        <v>-24124.983028947365</v>
      </c>
      <c r="L61" s="202">
        <f t="shared" si="13"/>
        <v>-25138.232316163154</v>
      </c>
      <c r="M61" s="202">
        <f t="shared" si="13"/>
        <v>-26194.038073442007</v>
      </c>
      <c r="N61" s="202">
        <f t="shared" si="13"/>
        <v>-27294.187672526572</v>
      </c>
      <c r="O61" s="202">
        <f t="shared" si="13"/>
        <v>-28440.543554772688</v>
      </c>
      <c r="P61" s="202">
        <f t="shared" si="13"/>
        <v>-29635.046384073143</v>
      </c>
      <c r="Q61" s="202">
        <f t="shared" si="13"/>
        <v>-30879.718332204215</v>
      </c>
      <c r="R61" s="202">
        <f t="shared" si="13"/>
        <v>-32176.666502156793</v>
      </c>
      <c r="S61" s="202">
        <f t="shared" si="13"/>
        <v>-33528.086495247378</v>
      </c>
      <c r="T61" s="202">
        <f t="shared" si="13"/>
        <v>-34936.26612804777</v>
      </c>
      <c r="U61" s="202">
        <f t="shared" si="13"/>
        <v>-36403.589305425776</v>
      </c>
      <c r="V61" s="202">
        <f t="shared" si="13"/>
        <v>-37932.540056253667</v>
      </c>
      <c r="W61" s="202">
        <f t="shared" si="13"/>
        <v>-39525.706738616318</v>
      </c>
      <c r="X61" s="202">
        <f t="shared" si="13"/>
        <v>-41185.7864216382</v>
      </c>
      <c r="Y61" s="202">
        <f t="shared" si="13"/>
        <v>-42915.589451347012</v>
      </c>
      <c r="Z61" s="202">
        <f t="shared" si="13"/>
        <v>-44718.044208303589</v>
      </c>
      <c r="AA61" s="202">
        <f t="shared" si="13"/>
        <v>-46596.202065052341</v>
      </c>
      <c r="AB61" s="202">
        <f t="shared" si="13"/>
        <v>-48553.242551784548</v>
      </c>
      <c r="AC61" s="202">
        <f t="shared" si="13"/>
        <v>-50592.4787389595</v>
      </c>
      <c r="AD61" s="202">
        <f t="shared" si="13"/>
        <v>-52717.362845995805</v>
      </c>
      <c r="AE61" s="202">
        <f t="shared" si="13"/>
        <v>-54931.492085527629</v>
      </c>
      <c r="AF61" s="202">
        <f t="shared" si="13"/>
        <v>-57238.614753119786</v>
      </c>
      <c r="AG61" s="202">
        <f t="shared" si="13"/>
        <v>-59642.636572750816</v>
      </c>
      <c r="AH61" s="202">
        <f t="shared" si="13"/>
        <v>-62147.627308806354</v>
      </c>
      <c r="AI61" s="202">
        <f t="shared" si="13"/>
        <v>-64757.827655776215</v>
      </c>
      <c r="AJ61" s="202">
        <f t="shared" si="13"/>
        <v>-67477.656417318824</v>
      </c>
      <c r="AK61" s="202">
        <f t="shared" si="13"/>
        <v>-70311.717986846212</v>
      </c>
      <c r="AL61" s="202">
        <f t="shared" si="13"/>
        <v>-73264.810142293762</v>
      </c>
      <c r="AM61" s="202">
        <f t="shared" si="13"/>
        <v>-76341.932168270112</v>
      </c>
      <c r="AN61" s="202">
        <f t="shared" si="13"/>
        <v>-79548.293319337463</v>
      </c>
      <c r="AO61" s="202">
        <f t="shared" si="13"/>
        <v>-82889.321638749636</v>
      </c>
      <c r="AP61" s="202">
        <f t="shared" si="13"/>
        <v>-86370.673147577123</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468347.95</v>
      </c>
      <c r="C66" s="205">
        <f t="shared" si="14"/>
        <v>-17359.022449118864</v>
      </c>
      <c r="D66" s="205">
        <f t="shared" si="14"/>
        <v>-18088.101391981854</v>
      </c>
      <c r="E66" s="205">
        <f t="shared" si="14"/>
        <v>-18847.801650445093</v>
      </c>
      <c r="F66" s="205">
        <f t="shared" si="14"/>
        <v>-19639.409319763789</v>
      </c>
      <c r="G66" s="205">
        <f t="shared" si="14"/>
        <v>-20464.264511193869</v>
      </c>
      <c r="H66" s="205">
        <f t="shared" si="14"/>
        <v>-21323.763620664013</v>
      </c>
      <c r="I66" s="205">
        <f t="shared" si="14"/>
        <v>-22219.361692731902</v>
      </c>
      <c r="J66" s="205">
        <f t="shared" si="14"/>
        <v>-23152.574883826645</v>
      </c>
      <c r="K66" s="205">
        <f t="shared" si="14"/>
        <v>-24124.983028947365</v>
      </c>
      <c r="L66" s="205">
        <f t="shared" si="14"/>
        <v>-25138.232316163154</v>
      </c>
      <c r="M66" s="205">
        <f t="shared" si="14"/>
        <v>-26194.038073442007</v>
      </c>
      <c r="N66" s="205">
        <f t="shared" si="14"/>
        <v>-27294.187672526572</v>
      </c>
      <c r="O66" s="205">
        <f t="shared" si="14"/>
        <v>-28440.543554772688</v>
      </c>
      <c r="P66" s="205">
        <f t="shared" si="14"/>
        <v>-29635.046384073143</v>
      </c>
      <c r="Q66" s="205">
        <f t="shared" si="14"/>
        <v>-30879.718332204215</v>
      </c>
      <c r="R66" s="205">
        <f t="shared" si="14"/>
        <v>-32176.666502156793</v>
      </c>
      <c r="S66" s="205">
        <f t="shared" si="14"/>
        <v>-33528.086495247378</v>
      </c>
      <c r="T66" s="205">
        <f t="shared" si="14"/>
        <v>-34936.26612804777</v>
      </c>
      <c r="U66" s="205">
        <f t="shared" si="14"/>
        <v>-36403.589305425776</v>
      </c>
      <c r="V66" s="205">
        <f t="shared" si="14"/>
        <v>-37932.540056253667</v>
      </c>
      <c r="W66" s="205">
        <f t="shared" si="14"/>
        <v>-39525.706738616318</v>
      </c>
      <c r="X66" s="205">
        <f t="shared" si="14"/>
        <v>-41185.7864216382</v>
      </c>
      <c r="Y66" s="205">
        <f t="shared" si="14"/>
        <v>-42915.589451347012</v>
      </c>
      <c r="Z66" s="205">
        <f t="shared" si="14"/>
        <v>-44718.044208303589</v>
      </c>
      <c r="AA66" s="205">
        <f t="shared" si="14"/>
        <v>-46596.202065052341</v>
      </c>
      <c r="AB66" s="205">
        <f t="shared" si="14"/>
        <v>-48553.242551784548</v>
      </c>
      <c r="AC66" s="205">
        <f t="shared" si="14"/>
        <v>-50592.4787389595</v>
      </c>
      <c r="AD66" s="205">
        <f t="shared" si="14"/>
        <v>-52717.362845995805</v>
      </c>
      <c r="AE66" s="205">
        <f t="shared" si="14"/>
        <v>-54931.492085527629</v>
      </c>
      <c r="AF66" s="205">
        <f t="shared" si="14"/>
        <v>-57238.614753119786</v>
      </c>
      <c r="AG66" s="205">
        <f t="shared" si="14"/>
        <v>-59642.636572750816</v>
      </c>
      <c r="AH66" s="205">
        <f t="shared" si="14"/>
        <v>-62147.627308806354</v>
      </c>
      <c r="AI66" s="205">
        <f t="shared" si="14"/>
        <v>-64757.827655776215</v>
      </c>
      <c r="AJ66" s="205">
        <f t="shared" si="14"/>
        <v>-67477.656417318824</v>
      </c>
      <c r="AK66" s="205">
        <f t="shared" si="14"/>
        <v>-70311.717986846212</v>
      </c>
      <c r="AL66" s="205">
        <f t="shared" si="14"/>
        <v>-73264.810142293762</v>
      </c>
      <c r="AM66" s="205">
        <f t="shared" si="14"/>
        <v>-76341.932168270112</v>
      </c>
      <c r="AN66" s="205">
        <f t="shared" si="14"/>
        <v>-79548.293319337463</v>
      </c>
      <c r="AO66" s="205">
        <f t="shared" si="14"/>
        <v>-82889.321638749636</v>
      </c>
      <c r="AP66" s="205">
        <f>AP59+AP60</f>
        <v>-86370.673147577123</v>
      </c>
    </row>
    <row r="67" spans="1:45" x14ac:dyDescent="0.2">
      <c r="A67" s="206" t="s">
        <v>294</v>
      </c>
      <c r="B67" s="315"/>
      <c r="C67" s="202">
        <f>-($B$25)*1.18*$B$28/$B$27</f>
        <v>-18421.688000000002</v>
      </c>
      <c r="D67" s="202">
        <f>C67</f>
        <v>-18421.688000000002</v>
      </c>
      <c r="E67" s="202">
        <f t="shared" ref="E67:AP67" si="15">D67</f>
        <v>-18421.688000000002</v>
      </c>
      <c r="F67" s="202">
        <f t="shared" si="15"/>
        <v>-18421.688000000002</v>
      </c>
      <c r="G67" s="202">
        <f t="shared" si="15"/>
        <v>-18421.688000000002</v>
      </c>
      <c r="H67" s="202">
        <f t="shared" si="15"/>
        <v>-18421.688000000002</v>
      </c>
      <c r="I67" s="202">
        <f t="shared" si="15"/>
        <v>-18421.688000000002</v>
      </c>
      <c r="J67" s="202">
        <f t="shared" si="15"/>
        <v>-18421.688000000002</v>
      </c>
      <c r="K67" s="202">
        <f t="shared" si="15"/>
        <v>-18421.688000000002</v>
      </c>
      <c r="L67" s="202">
        <f t="shared" si="15"/>
        <v>-18421.688000000002</v>
      </c>
      <c r="M67" s="202">
        <f t="shared" si="15"/>
        <v>-18421.688000000002</v>
      </c>
      <c r="N67" s="202">
        <f t="shared" si="15"/>
        <v>-18421.688000000002</v>
      </c>
      <c r="O67" s="202">
        <f t="shared" si="15"/>
        <v>-18421.688000000002</v>
      </c>
      <c r="P67" s="202">
        <f t="shared" si="15"/>
        <v>-18421.688000000002</v>
      </c>
      <c r="Q67" s="202">
        <f t="shared" si="15"/>
        <v>-18421.688000000002</v>
      </c>
      <c r="R67" s="202">
        <f t="shared" si="15"/>
        <v>-18421.688000000002</v>
      </c>
      <c r="S67" s="202">
        <f t="shared" si="15"/>
        <v>-18421.688000000002</v>
      </c>
      <c r="T67" s="202">
        <f t="shared" si="15"/>
        <v>-18421.688000000002</v>
      </c>
      <c r="U67" s="202">
        <f t="shared" si="15"/>
        <v>-18421.688000000002</v>
      </c>
      <c r="V67" s="202">
        <f t="shared" si="15"/>
        <v>-18421.688000000002</v>
      </c>
      <c r="W67" s="202">
        <f t="shared" si="15"/>
        <v>-18421.688000000002</v>
      </c>
      <c r="X67" s="202">
        <f t="shared" si="15"/>
        <v>-18421.688000000002</v>
      </c>
      <c r="Y67" s="202">
        <f t="shared" si="15"/>
        <v>-18421.688000000002</v>
      </c>
      <c r="Z67" s="202">
        <f t="shared" si="15"/>
        <v>-18421.688000000002</v>
      </c>
      <c r="AA67" s="202">
        <f t="shared" si="15"/>
        <v>-18421.688000000002</v>
      </c>
      <c r="AB67" s="202">
        <f t="shared" si="15"/>
        <v>-18421.688000000002</v>
      </c>
      <c r="AC67" s="202">
        <f t="shared" si="15"/>
        <v>-18421.688000000002</v>
      </c>
      <c r="AD67" s="202">
        <f t="shared" si="15"/>
        <v>-18421.688000000002</v>
      </c>
      <c r="AE67" s="202">
        <f t="shared" si="15"/>
        <v>-18421.688000000002</v>
      </c>
      <c r="AF67" s="202">
        <f t="shared" si="15"/>
        <v>-18421.688000000002</v>
      </c>
      <c r="AG67" s="202">
        <f t="shared" si="15"/>
        <v>-18421.688000000002</v>
      </c>
      <c r="AH67" s="202">
        <f t="shared" si="15"/>
        <v>-18421.688000000002</v>
      </c>
      <c r="AI67" s="202">
        <f t="shared" si="15"/>
        <v>-18421.688000000002</v>
      </c>
      <c r="AJ67" s="202">
        <f t="shared" si="15"/>
        <v>-18421.688000000002</v>
      </c>
      <c r="AK67" s="202">
        <f t="shared" si="15"/>
        <v>-18421.688000000002</v>
      </c>
      <c r="AL67" s="202">
        <f t="shared" si="15"/>
        <v>-18421.688000000002</v>
      </c>
      <c r="AM67" s="202">
        <f t="shared" si="15"/>
        <v>-18421.688000000002</v>
      </c>
      <c r="AN67" s="202">
        <f t="shared" si="15"/>
        <v>-18421.688000000002</v>
      </c>
      <c r="AO67" s="202">
        <f t="shared" si="15"/>
        <v>-18421.688000000002</v>
      </c>
      <c r="AP67" s="202">
        <f t="shared" si="15"/>
        <v>-18421.688000000002</v>
      </c>
      <c r="AQ67" s="316">
        <f>SUM(B67:AA67)/1.18</f>
        <v>-390290.00000000017</v>
      </c>
      <c r="AR67" s="317">
        <f>SUM(B67:AF67)/1.18</f>
        <v>-468348.00000000023</v>
      </c>
      <c r="AS67" s="317">
        <f>SUM(B67:AP67)/1.18</f>
        <v>-624464</v>
      </c>
    </row>
    <row r="68" spans="1:45" ht="28.5" x14ac:dyDescent="0.2">
      <c r="A68" s="314" t="s">
        <v>547</v>
      </c>
      <c r="B68" s="205">
        <f t="shared" ref="B68:J68" si="16">B66+B67</f>
        <v>468347.95</v>
      </c>
      <c r="C68" s="205">
        <f>C66+C67</f>
        <v>-35780.710449118866</v>
      </c>
      <c r="D68" s="205">
        <f>D66+D67</f>
        <v>-36509.78939198186</v>
      </c>
      <c r="E68" s="205">
        <f t="shared" si="16"/>
        <v>-37269.489650445095</v>
      </c>
      <c r="F68" s="205">
        <f>F66+C67</f>
        <v>-38061.097319763794</v>
      </c>
      <c r="G68" s="205">
        <f t="shared" si="16"/>
        <v>-38885.952511193871</v>
      </c>
      <c r="H68" s="205">
        <f t="shared" si="16"/>
        <v>-39745.451620664011</v>
      </c>
      <c r="I68" s="205">
        <f t="shared" si="16"/>
        <v>-40641.049692731904</v>
      </c>
      <c r="J68" s="205">
        <f t="shared" si="16"/>
        <v>-41574.262883826646</v>
      </c>
      <c r="K68" s="205">
        <f>K66+K67</f>
        <v>-42546.67102894737</v>
      </c>
      <c r="L68" s="205">
        <f>L66+L67</f>
        <v>-43559.920316163159</v>
      </c>
      <c r="M68" s="205">
        <f t="shared" ref="M68:AO68" si="17">M66+M67</f>
        <v>-44615.726073442012</v>
      </c>
      <c r="N68" s="205">
        <f t="shared" si="17"/>
        <v>-45715.87567252657</v>
      </c>
      <c r="O68" s="205">
        <f t="shared" si="17"/>
        <v>-46862.23155477269</v>
      </c>
      <c r="P68" s="205">
        <f t="shared" si="17"/>
        <v>-48056.734384073148</v>
      </c>
      <c r="Q68" s="205">
        <f t="shared" si="17"/>
        <v>-49301.40633220422</v>
      </c>
      <c r="R68" s="205">
        <f t="shared" si="17"/>
        <v>-50598.354502156799</v>
      </c>
      <c r="S68" s="205">
        <f t="shared" si="17"/>
        <v>-51949.77449524738</v>
      </c>
      <c r="T68" s="205">
        <f t="shared" si="17"/>
        <v>-53357.954128047772</v>
      </c>
      <c r="U68" s="205">
        <f t="shared" si="17"/>
        <v>-54825.277305425778</v>
      </c>
      <c r="V68" s="205">
        <f t="shared" si="17"/>
        <v>-56354.228056253669</v>
      </c>
      <c r="W68" s="205">
        <f t="shared" si="17"/>
        <v>-57947.39473861632</v>
      </c>
      <c r="X68" s="205">
        <f t="shared" si="17"/>
        <v>-59607.474421638202</v>
      </c>
      <c r="Y68" s="205">
        <f t="shared" si="17"/>
        <v>-61337.277451347014</v>
      </c>
      <c r="Z68" s="205">
        <f t="shared" si="17"/>
        <v>-63139.732208303591</v>
      </c>
      <c r="AA68" s="205">
        <f t="shared" si="17"/>
        <v>-65017.890065052343</v>
      </c>
      <c r="AB68" s="205">
        <f t="shared" si="17"/>
        <v>-66974.93055178455</v>
      </c>
      <c r="AC68" s="205">
        <f t="shared" si="17"/>
        <v>-69014.166738959495</v>
      </c>
      <c r="AD68" s="205">
        <f t="shared" si="17"/>
        <v>-71139.050845995807</v>
      </c>
      <c r="AE68" s="205">
        <f t="shared" si="17"/>
        <v>-73353.180085527623</v>
      </c>
      <c r="AF68" s="205">
        <f t="shared" si="17"/>
        <v>-75660.302753119788</v>
      </c>
      <c r="AG68" s="205">
        <f t="shared" si="17"/>
        <v>-78064.324572750818</v>
      </c>
      <c r="AH68" s="205">
        <f t="shared" si="17"/>
        <v>-80569.315308806355</v>
      </c>
      <c r="AI68" s="205">
        <f t="shared" si="17"/>
        <v>-83179.515655776224</v>
      </c>
      <c r="AJ68" s="205">
        <f t="shared" si="17"/>
        <v>-85899.344417318818</v>
      </c>
      <c r="AK68" s="205">
        <f t="shared" si="17"/>
        <v>-88733.405986846221</v>
      </c>
      <c r="AL68" s="205">
        <f t="shared" si="17"/>
        <v>-91686.498142293771</v>
      </c>
      <c r="AM68" s="205">
        <f t="shared" si="17"/>
        <v>-94763.620168270107</v>
      </c>
      <c r="AN68" s="205">
        <f t="shared" si="17"/>
        <v>-97969.981319337472</v>
      </c>
      <c r="AO68" s="205">
        <f t="shared" si="17"/>
        <v>-101311.00963874965</v>
      </c>
      <c r="AP68" s="205">
        <f>AP66+AP67</f>
        <v>-104792.36114757712</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468347.95</v>
      </c>
      <c r="C70" s="205">
        <f t="shared" si="19"/>
        <v>-35780.710449118866</v>
      </c>
      <c r="D70" s="205">
        <f t="shared" si="19"/>
        <v>-36509.78939198186</v>
      </c>
      <c r="E70" s="205">
        <f t="shared" si="19"/>
        <v>-37269.489650445095</v>
      </c>
      <c r="F70" s="205">
        <f t="shared" si="19"/>
        <v>-38061.097319763794</v>
      </c>
      <c r="G70" s="205">
        <f t="shared" si="19"/>
        <v>-38885.952511193871</v>
      </c>
      <c r="H70" s="205">
        <f t="shared" si="19"/>
        <v>-39745.451620664011</v>
      </c>
      <c r="I70" s="205">
        <f t="shared" si="19"/>
        <v>-40641.049692731904</v>
      </c>
      <c r="J70" s="205">
        <f t="shared" si="19"/>
        <v>-41574.262883826646</v>
      </c>
      <c r="K70" s="205">
        <f t="shared" si="19"/>
        <v>-42546.67102894737</v>
      </c>
      <c r="L70" s="205">
        <f t="shared" si="19"/>
        <v>-43559.920316163159</v>
      </c>
      <c r="M70" s="205">
        <f t="shared" si="19"/>
        <v>-44615.726073442012</v>
      </c>
      <c r="N70" s="205">
        <f t="shared" si="19"/>
        <v>-45715.87567252657</v>
      </c>
      <c r="O70" s="205">
        <f t="shared" si="19"/>
        <v>-46862.23155477269</v>
      </c>
      <c r="P70" s="205">
        <f t="shared" si="19"/>
        <v>-48056.734384073148</v>
      </c>
      <c r="Q70" s="205">
        <f t="shared" si="19"/>
        <v>-49301.40633220422</v>
      </c>
      <c r="R70" s="205">
        <f t="shared" si="19"/>
        <v>-50598.354502156799</v>
      </c>
      <c r="S70" s="205">
        <f t="shared" si="19"/>
        <v>-51949.77449524738</v>
      </c>
      <c r="T70" s="205">
        <f t="shared" si="19"/>
        <v>-53357.954128047772</v>
      </c>
      <c r="U70" s="205">
        <f t="shared" si="19"/>
        <v>-54825.277305425778</v>
      </c>
      <c r="V70" s="205">
        <f t="shared" si="19"/>
        <v>-56354.228056253669</v>
      </c>
      <c r="W70" s="205">
        <f t="shared" si="19"/>
        <v>-57947.39473861632</v>
      </c>
      <c r="X70" s="205">
        <f t="shared" si="19"/>
        <v>-59607.474421638202</v>
      </c>
      <c r="Y70" s="205">
        <f t="shared" si="19"/>
        <v>-61337.277451347014</v>
      </c>
      <c r="Z70" s="205">
        <f t="shared" si="19"/>
        <v>-63139.732208303591</v>
      </c>
      <c r="AA70" s="205">
        <f t="shared" si="19"/>
        <v>-65017.890065052343</v>
      </c>
      <c r="AB70" s="205">
        <f t="shared" si="19"/>
        <v>-66974.93055178455</v>
      </c>
      <c r="AC70" s="205">
        <f t="shared" si="19"/>
        <v>-69014.166738959495</v>
      </c>
      <c r="AD70" s="205">
        <f t="shared" si="19"/>
        <v>-71139.050845995807</v>
      </c>
      <c r="AE70" s="205">
        <f t="shared" si="19"/>
        <v>-73353.180085527623</v>
      </c>
      <c r="AF70" s="205">
        <f t="shared" si="19"/>
        <v>-75660.302753119788</v>
      </c>
      <c r="AG70" s="205">
        <f t="shared" si="19"/>
        <v>-78064.324572750818</v>
      </c>
      <c r="AH70" s="205">
        <f t="shared" si="19"/>
        <v>-80569.315308806355</v>
      </c>
      <c r="AI70" s="205">
        <f t="shared" si="19"/>
        <v>-83179.515655776224</v>
      </c>
      <c r="AJ70" s="205">
        <f t="shared" si="19"/>
        <v>-85899.344417318818</v>
      </c>
      <c r="AK70" s="205">
        <f t="shared" si="19"/>
        <v>-88733.405986846221</v>
      </c>
      <c r="AL70" s="205">
        <f t="shared" si="19"/>
        <v>-91686.498142293771</v>
      </c>
      <c r="AM70" s="205">
        <f t="shared" si="19"/>
        <v>-94763.620168270107</v>
      </c>
      <c r="AN70" s="205">
        <f t="shared" si="19"/>
        <v>-97969.981319337472</v>
      </c>
      <c r="AO70" s="205">
        <f t="shared" si="19"/>
        <v>-101311.00963874965</v>
      </c>
      <c r="AP70" s="205">
        <f>AP68+AP69</f>
        <v>-104792.36114757712</v>
      </c>
    </row>
    <row r="71" spans="1:45" x14ac:dyDescent="0.2">
      <c r="A71" s="206" t="s">
        <v>292</v>
      </c>
      <c r="B71" s="202">
        <f t="shared" ref="B71:AP71" si="20">-B70*$B$36</f>
        <v>-93669.590000000011</v>
      </c>
      <c r="C71" s="202">
        <f t="shared" si="20"/>
        <v>7156.1420898237739</v>
      </c>
      <c r="D71" s="202">
        <f t="shared" si="20"/>
        <v>7301.9578783963725</v>
      </c>
      <c r="E71" s="202">
        <f t="shared" si="20"/>
        <v>7453.8979300890196</v>
      </c>
      <c r="F71" s="202">
        <f t="shared" si="20"/>
        <v>7612.2194639527588</v>
      </c>
      <c r="G71" s="202">
        <f t="shared" si="20"/>
        <v>7777.1905022387746</v>
      </c>
      <c r="H71" s="202">
        <f t="shared" si="20"/>
        <v>7949.0903241328024</v>
      </c>
      <c r="I71" s="202">
        <f t="shared" si="20"/>
        <v>8128.2099385463807</v>
      </c>
      <c r="J71" s="202">
        <f t="shared" si="20"/>
        <v>8314.85257676533</v>
      </c>
      <c r="K71" s="202">
        <f t="shared" si="20"/>
        <v>8509.3342057894752</v>
      </c>
      <c r="L71" s="202">
        <f t="shared" si="20"/>
        <v>8711.9840632326323</v>
      </c>
      <c r="M71" s="202">
        <f t="shared" si="20"/>
        <v>8923.1452146884021</v>
      </c>
      <c r="N71" s="202">
        <f t="shared" si="20"/>
        <v>9143.1751345053144</v>
      </c>
      <c r="O71" s="202">
        <f t="shared" si="20"/>
        <v>9372.4463109545377</v>
      </c>
      <c r="P71" s="202">
        <f t="shared" si="20"/>
        <v>9611.3468768146304</v>
      </c>
      <c r="Q71" s="202">
        <f t="shared" si="20"/>
        <v>9860.2812664408448</v>
      </c>
      <c r="R71" s="202">
        <f t="shared" si="20"/>
        <v>10119.67090043136</v>
      </c>
      <c r="S71" s="202">
        <f t="shared" si="20"/>
        <v>10389.954899049477</v>
      </c>
      <c r="T71" s="202">
        <f t="shared" si="20"/>
        <v>10671.590825609555</v>
      </c>
      <c r="U71" s="202">
        <f t="shared" si="20"/>
        <v>10965.055461085156</v>
      </c>
      <c r="V71" s="202">
        <f t="shared" si="20"/>
        <v>11270.845611250734</v>
      </c>
      <c r="W71" s="202">
        <f t="shared" si="20"/>
        <v>11589.478947723264</v>
      </c>
      <c r="X71" s="202">
        <f t="shared" si="20"/>
        <v>11921.494884327642</v>
      </c>
      <c r="Y71" s="202">
        <f t="shared" si="20"/>
        <v>12267.455490269404</v>
      </c>
      <c r="Z71" s="202">
        <f t="shared" si="20"/>
        <v>12627.946441660719</v>
      </c>
      <c r="AA71" s="202">
        <f t="shared" si="20"/>
        <v>13003.578013010469</v>
      </c>
      <c r="AB71" s="202">
        <f t="shared" si="20"/>
        <v>13394.986110356911</v>
      </c>
      <c r="AC71" s="202">
        <f t="shared" si="20"/>
        <v>13802.8333477919</v>
      </c>
      <c r="AD71" s="202">
        <f t="shared" si="20"/>
        <v>14227.810169199161</v>
      </c>
      <c r="AE71" s="202">
        <f t="shared" si="20"/>
        <v>14670.636017105526</v>
      </c>
      <c r="AF71" s="202">
        <f t="shared" si="20"/>
        <v>15132.060550623959</v>
      </c>
      <c r="AG71" s="202">
        <f t="shared" si="20"/>
        <v>15612.864914550164</v>
      </c>
      <c r="AH71" s="202">
        <f t="shared" si="20"/>
        <v>16113.863061761273</v>
      </c>
      <c r="AI71" s="202">
        <f t="shared" si="20"/>
        <v>16635.903131155246</v>
      </c>
      <c r="AJ71" s="202">
        <f t="shared" si="20"/>
        <v>17179.868883463765</v>
      </c>
      <c r="AK71" s="202">
        <f t="shared" si="20"/>
        <v>17746.681197369246</v>
      </c>
      <c r="AL71" s="202">
        <f t="shared" si="20"/>
        <v>18337.299628458753</v>
      </c>
      <c r="AM71" s="202">
        <f t="shared" si="20"/>
        <v>18952.724033654024</v>
      </c>
      <c r="AN71" s="202">
        <f t="shared" si="20"/>
        <v>19593.996263867495</v>
      </c>
      <c r="AO71" s="202">
        <f t="shared" si="20"/>
        <v>20262.201927749931</v>
      </c>
      <c r="AP71" s="202">
        <f t="shared" si="20"/>
        <v>20958.472229515424</v>
      </c>
    </row>
    <row r="72" spans="1:45" ht="15" thickBot="1" x14ac:dyDescent="0.25">
      <c r="A72" s="318" t="s">
        <v>296</v>
      </c>
      <c r="B72" s="207">
        <f t="shared" ref="B72:AO72" si="21">B70+B71</f>
        <v>374678.36</v>
      </c>
      <c r="C72" s="207">
        <f t="shared" si="21"/>
        <v>-28624.568359295092</v>
      </c>
      <c r="D72" s="207">
        <f t="shared" si="21"/>
        <v>-29207.831513585486</v>
      </c>
      <c r="E72" s="207">
        <f t="shared" si="21"/>
        <v>-29815.591720356075</v>
      </c>
      <c r="F72" s="207">
        <f t="shared" si="21"/>
        <v>-30448.877855811035</v>
      </c>
      <c r="G72" s="207">
        <f t="shared" si="21"/>
        <v>-31108.762008955098</v>
      </c>
      <c r="H72" s="207">
        <f t="shared" si="21"/>
        <v>-31796.36129653121</v>
      </c>
      <c r="I72" s="207">
        <f t="shared" si="21"/>
        <v>-32512.839754185523</v>
      </c>
      <c r="J72" s="207">
        <f t="shared" si="21"/>
        <v>-33259.41030706132</v>
      </c>
      <c r="K72" s="207">
        <f t="shared" si="21"/>
        <v>-34037.336823157893</v>
      </c>
      <c r="L72" s="207">
        <f t="shared" si="21"/>
        <v>-34847.936252930529</v>
      </c>
      <c r="M72" s="207">
        <f t="shared" si="21"/>
        <v>-35692.580858753608</v>
      </c>
      <c r="N72" s="207">
        <f t="shared" si="21"/>
        <v>-36572.700538021258</v>
      </c>
      <c r="O72" s="207">
        <f t="shared" si="21"/>
        <v>-37489.785243818151</v>
      </c>
      <c r="P72" s="207">
        <f t="shared" si="21"/>
        <v>-38445.387507258522</v>
      </c>
      <c r="Q72" s="207">
        <f t="shared" si="21"/>
        <v>-39441.125065763379</v>
      </c>
      <c r="R72" s="207">
        <f t="shared" si="21"/>
        <v>-40478.683601725439</v>
      </c>
      <c r="S72" s="207">
        <f t="shared" si="21"/>
        <v>-41559.819596197907</v>
      </c>
      <c r="T72" s="207">
        <f t="shared" si="21"/>
        <v>-42686.363302438214</v>
      </c>
      <c r="U72" s="207">
        <f t="shared" si="21"/>
        <v>-43860.221844340624</v>
      </c>
      <c r="V72" s="207">
        <f t="shared" si="21"/>
        <v>-45083.382445002935</v>
      </c>
      <c r="W72" s="207">
        <f t="shared" si="21"/>
        <v>-46357.915790893057</v>
      </c>
      <c r="X72" s="207">
        <f t="shared" si="21"/>
        <v>-47685.979537310559</v>
      </c>
      <c r="Y72" s="207">
        <f t="shared" si="21"/>
        <v>-49069.821961077614</v>
      </c>
      <c r="Z72" s="207">
        <f t="shared" si="21"/>
        <v>-50511.785766642875</v>
      </c>
      <c r="AA72" s="207">
        <f t="shared" si="21"/>
        <v>-52014.312052041874</v>
      </c>
      <c r="AB72" s="207">
        <f t="shared" si="21"/>
        <v>-53579.944441427637</v>
      </c>
      <c r="AC72" s="207">
        <f t="shared" si="21"/>
        <v>-55211.333391167595</v>
      </c>
      <c r="AD72" s="207">
        <f t="shared" si="21"/>
        <v>-56911.240676796646</v>
      </c>
      <c r="AE72" s="207">
        <f t="shared" si="21"/>
        <v>-58682.544068422096</v>
      </c>
      <c r="AF72" s="207">
        <f t="shared" si="21"/>
        <v>-60528.242202495829</v>
      </c>
      <c r="AG72" s="207">
        <f t="shared" si="21"/>
        <v>-62451.459658200656</v>
      </c>
      <c r="AH72" s="207">
        <f t="shared" si="21"/>
        <v>-64455.452247045083</v>
      </c>
      <c r="AI72" s="207">
        <f t="shared" si="21"/>
        <v>-66543.612524620985</v>
      </c>
      <c r="AJ72" s="207">
        <f t="shared" si="21"/>
        <v>-68719.47553385506</v>
      </c>
      <c r="AK72" s="207">
        <f t="shared" si="21"/>
        <v>-70986.724789476983</v>
      </c>
      <c r="AL72" s="207">
        <f t="shared" si="21"/>
        <v>-73349.198513835014</v>
      </c>
      <c r="AM72" s="207">
        <f t="shared" si="21"/>
        <v>-75810.89613461608</v>
      </c>
      <c r="AN72" s="207">
        <f t="shared" si="21"/>
        <v>-78375.985055469981</v>
      </c>
      <c r="AO72" s="207">
        <f t="shared" si="21"/>
        <v>-81048.80771099971</v>
      </c>
      <c r="AP72" s="207">
        <f>AP70+AP71</f>
        <v>-83833.888918061697</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468347.95</v>
      </c>
      <c r="C75" s="205">
        <f t="shared" si="24"/>
        <v>-35780.710449118866</v>
      </c>
      <c r="D75" s="205">
        <f>D68</f>
        <v>-36509.78939198186</v>
      </c>
      <c r="E75" s="205">
        <f t="shared" si="24"/>
        <v>-37269.489650445095</v>
      </c>
      <c r="F75" s="205">
        <f t="shared" si="24"/>
        <v>-38061.097319763794</v>
      </c>
      <c r="G75" s="205">
        <f t="shared" si="24"/>
        <v>-38885.952511193871</v>
      </c>
      <c r="H75" s="205">
        <f t="shared" si="24"/>
        <v>-39745.451620664011</v>
      </c>
      <c r="I75" s="205">
        <f t="shared" si="24"/>
        <v>-40641.049692731904</v>
      </c>
      <c r="J75" s="205">
        <f t="shared" si="24"/>
        <v>-41574.262883826646</v>
      </c>
      <c r="K75" s="205">
        <f t="shared" si="24"/>
        <v>-42546.67102894737</v>
      </c>
      <c r="L75" s="205">
        <f t="shared" si="24"/>
        <v>-43559.920316163159</v>
      </c>
      <c r="M75" s="205">
        <f t="shared" si="24"/>
        <v>-44615.726073442012</v>
      </c>
      <c r="N75" s="205">
        <f t="shared" si="24"/>
        <v>-45715.87567252657</v>
      </c>
      <c r="O75" s="205">
        <f t="shared" si="24"/>
        <v>-46862.23155477269</v>
      </c>
      <c r="P75" s="205">
        <f t="shared" si="24"/>
        <v>-48056.734384073148</v>
      </c>
      <c r="Q75" s="205">
        <f t="shared" si="24"/>
        <v>-49301.40633220422</v>
      </c>
      <c r="R75" s="205">
        <f t="shared" si="24"/>
        <v>-50598.354502156799</v>
      </c>
      <c r="S75" s="205">
        <f t="shared" si="24"/>
        <v>-51949.77449524738</v>
      </c>
      <c r="T75" s="205">
        <f t="shared" si="24"/>
        <v>-53357.954128047772</v>
      </c>
      <c r="U75" s="205">
        <f t="shared" si="24"/>
        <v>-54825.277305425778</v>
      </c>
      <c r="V75" s="205">
        <f t="shared" si="24"/>
        <v>-56354.228056253669</v>
      </c>
      <c r="W75" s="205">
        <f t="shared" si="24"/>
        <v>-57947.39473861632</v>
      </c>
      <c r="X75" s="205">
        <f t="shared" si="24"/>
        <v>-59607.474421638202</v>
      </c>
      <c r="Y75" s="205">
        <f t="shared" si="24"/>
        <v>-61337.277451347014</v>
      </c>
      <c r="Z75" s="205">
        <f t="shared" si="24"/>
        <v>-63139.732208303591</v>
      </c>
      <c r="AA75" s="205">
        <f t="shared" si="24"/>
        <v>-65017.890065052343</v>
      </c>
      <c r="AB75" s="205">
        <f t="shared" si="24"/>
        <v>-66974.93055178455</v>
      </c>
      <c r="AC75" s="205">
        <f t="shared" si="24"/>
        <v>-69014.166738959495</v>
      </c>
      <c r="AD75" s="205">
        <f t="shared" si="24"/>
        <v>-71139.050845995807</v>
      </c>
      <c r="AE75" s="205">
        <f t="shared" si="24"/>
        <v>-73353.180085527623</v>
      </c>
      <c r="AF75" s="205">
        <f t="shared" si="24"/>
        <v>-75660.302753119788</v>
      </c>
      <c r="AG75" s="205">
        <f t="shared" si="24"/>
        <v>-78064.324572750818</v>
      </c>
      <c r="AH75" s="205">
        <f t="shared" si="24"/>
        <v>-80569.315308806355</v>
      </c>
      <c r="AI75" s="205">
        <f t="shared" si="24"/>
        <v>-83179.515655776224</v>
      </c>
      <c r="AJ75" s="205">
        <f t="shared" si="24"/>
        <v>-85899.344417318818</v>
      </c>
      <c r="AK75" s="205">
        <f t="shared" si="24"/>
        <v>-88733.405986846221</v>
      </c>
      <c r="AL75" s="205">
        <f t="shared" si="24"/>
        <v>-91686.498142293771</v>
      </c>
      <c r="AM75" s="205">
        <f t="shared" si="24"/>
        <v>-94763.620168270107</v>
      </c>
      <c r="AN75" s="205">
        <f t="shared" si="24"/>
        <v>-97969.981319337472</v>
      </c>
      <c r="AO75" s="205">
        <f t="shared" si="24"/>
        <v>-101311.00963874965</v>
      </c>
      <c r="AP75" s="205">
        <f>AP68</f>
        <v>-104792.36114757712</v>
      </c>
    </row>
    <row r="76" spans="1:45" x14ac:dyDescent="0.2">
      <c r="A76" s="206" t="s">
        <v>294</v>
      </c>
      <c r="B76" s="202">
        <f t="shared" ref="B76:AO76" si="25">-B67</f>
        <v>0</v>
      </c>
      <c r="C76" s="202">
        <f>-C67</f>
        <v>18421.688000000002</v>
      </c>
      <c r="D76" s="202">
        <f t="shared" si="25"/>
        <v>18421.688000000002</v>
      </c>
      <c r="E76" s="202">
        <f t="shared" si="25"/>
        <v>18421.688000000002</v>
      </c>
      <c r="F76" s="202">
        <f>-C67</f>
        <v>18421.688000000002</v>
      </c>
      <c r="G76" s="202">
        <f t="shared" si="25"/>
        <v>18421.688000000002</v>
      </c>
      <c r="H76" s="202">
        <f t="shared" si="25"/>
        <v>18421.688000000002</v>
      </c>
      <c r="I76" s="202">
        <f t="shared" si="25"/>
        <v>18421.688000000002</v>
      </c>
      <c r="J76" s="202">
        <f t="shared" si="25"/>
        <v>18421.688000000002</v>
      </c>
      <c r="K76" s="202">
        <f t="shared" si="25"/>
        <v>18421.688000000002</v>
      </c>
      <c r="L76" s="202">
        <f>-L67</f>
        <v>18421.688000000002</v>
      </c>
      <c r="M76" s="202">
        <f>-M67</f>
        <v>18421.688000000002</v>
      </c>
      <c r="N76" s="202">
        <f t="shared" si="25"/>
        <v>18421.688000000002</v>
      </c>
      <c r="O76" s="202">
        <f t="shared" si="25"/>
        <v>18421.688000000002</v>
      </c>
      <c r="P76" s="202">
        <f t="shared" si="25"/>
        <v>18421.688000000002</v>
      </c>
      <c r="Q76" s="202">
        <f t="shared" si="25"/>
        <v>18421.688000000002</v>
      </c>
      <c r="R76" s="202">
        <f t="shared" si="25"/>
        <v>18421.688000000002</v>
      </c>
      <c r="S76" s="202">
        <f t="shared" si="25"/>
        <v>18421.688000000002</v>
      </c>
      <c r="T76" s="202">
        <f t="shared" si="25"/>
        <v>18421.688000000002</v>
      </c>
      <c r="U76" s="202">
        <f t="shared" si="25"/>
        <v>18421.688000000002</v>
      </c>
      <c r="V76" s="202">
        <f t="shared" si="25"/>
        <v>18421.688000000002</v>
      </c>
      <c r="W76" s="202">
        <f t="shared" si="25"/>
        <v>18421.688000000002</v>
      </c>
      <c r="X76" s="202">
        <f t="shared" si="25"/>
        <v>18421.688000000002</v>
      </c>
      <c r="Y76" s="202">
        <f t="shared" si="25"/>
        <v>18421.688000000002</v>
      </c>
      <c r="Z76" s="202">
        <f t="shared" si="25"/>
        <v>18421.688000000002</v>
      </c>
      <c r="AA76" s="202">
        <f t="shared" si="25"/>
        <v>18421.688000000002</v>
      </c>
      <c r="AB76" s="202">
        <f t="shared" si="25"/>
        <v>18421.688000000002</v>
      </c>
      <c r="AC76" s="202">
        <f t="shared" si="25"/>
        <v>18421.688000000002</v>
      </c>
      <c r="AD76" s="202">
        <f t="shared" si="25"/>
        <v>18421.688000000002</v>
      </c>
      <c r="AE76" s="202">
        <f t="shared" si="25"/>
        <v>18421.688000000002</v>
      </c>
      <c r="AF76" s="202">
        <f t="shared" si="25"/>
        <v>18421.688000000002</v>
      </c>
      <c r="AG76" s="202">
        <f t="shared" si="25"/>
        <v>18421.688000000002</v>
      </c>
      <c r="AH76" s="202">
        <f t="shared" si="25"/>
        <v>18421.688000000002</v>
      </c>
      <c r="AI76" s="202">
        <f t="shared" si="25"/>
        <v>18421.688000000002</v>
      </c>
      <c r="AJ76" s="202">
        <f t="shared" si="25"/>
        <v>18421.688000000002</v>
      </c>
      <c r="AK76" s="202">
        <f t="shared" si="25"/>
        <v>18421.688000000002</v>
      </c>
      <c r="AL76" s="202">
        <f t="shared" si="25"/>
        <v>18421.688000000002</v>
      </c>
      <c r="AM76" s="202">
        <f t="shared" si="25"/>
        <v>18421.688000000002</v>
      </c>
      <c r="AN76" s="202">
        <f t="shared" si="25"/>
        <v>18421.688000000002</v>
      </c>
      <c r="AO76" s="202">
        <f t="shared" si="25"/>
        <v>18421.688000000002</v>
      </c>
      <c r="AP76" s="202">
        <f>-AP67</f>
        <v>18421.688000000002</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-93669.590000000011</v>
      </c>
      <c r="C78" s="202">
        <f>IF(SUM($B$71:C71)+SUM($A$78:B78)&gt;0,0,SUM($B$71:C71)-SUM($A$78:B78))</f>
        <v>7156.1420898237702</v>
      </c>
      <c r="D78" s="202">
        <f>IF(SUM($B$71:D71)+SUM($A$78:C78)&gt;0,0,SUM($B$71:D71)-SUM($A$78:C78))</f>
        <v>7301.9578783963661</v>
      </c>
      <c r="E78" s="202">
        <f>IF(SUM($B$71:E71)+SUM($A$78:D78)&gt;0,0,SUM($B$71:E71)-SUM($A$78:D78))</f>
        <v>7453.8979300890205</v>
      </c>
      <c r="F78" s="202">
        <f>IF(SUM($B$71:F71)+SUM($A$78:E78)&gt;0,0,SUM($B$71:F71)-SUM($A$78:E78))</f>
        <v>7612.2194639527588</v>
      </c>
      <c r="G78" s="202">
        <f>IF(SUM($B$71:G71)+SUM($A$78:F78)&gt;0,0,SUM($B$71:G71)-SUM($A$78:F78))</f>
        <v>7777.1905022387728</v>
      </c>
      <c r="H78" s="202">
        <f>IF(SUM($B$71:H71)+SUM($A$78:G78)&gt;0,0,SUM($B$71:H71)-SUM($A$78:G78))</f>
        <v>7949.0903241328051</v>
      </c>
      <c r="I78" s="202">
        <f>IF(SUM($B$71:I71)+SUM($A$78:H78)&gt;0,0,SUM($B$71:I71)-SUM($A$78:H78))</f>
        <v>8128.2099385463807</v>
      </c>
      <c r="J78" s="202">
        <f>IF(SUM($B$71:J71)+SUM($A$78:I78)&gt;0,0,SUM($B$71:J71)-SUM($A$78:I78))</f>
        <v>8314.85257676533</v>
      </c>
      <c r="K78" s="202">
        <f>IF(SUM($B$71:K71)+SUM($A$78:J78)&gt;0,0,SUM($B$71:K71)-SUM($A$78:J78))</f>
        <v>8509.3342057894733</v>
      </c>
      <c r="L78" s="202">
        <f>IF(SUM($B$71:L71)+SUM($A$78:K78)&gt;0,0,SUM($B$71:L71)-SUM($A$78:K78))</f>
        <v>8711.9840632326323</v>
      </c>
      <c r="M78" s="202">
        <f>IF(SUM($B$71:M71)+SUM($A$78:L78)&gt;0,0,SUM($B$71:M71)-SUM($A$78:L78))</f>
        <v>8923.1452146884021</v>
      </c>
      <c r="N78" s="202">
        <f>IF(SUM($B$71:N71)+SUM($A$78:M78)&gt;0,0,SUM($B$71:N71)-SUM($A$78:M78))</f>
        <v>9143.1751345053144</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-8.9999999979045245E-3</v>
      </c>
      <c r="C79" s="202">
        <f>IF(((SUM($B$59:C59)+SUM($B$61:C64))+SUM($B$81:C81))&lt;0,((SUM($B$59:C59)+SUM($B$61:C64))+SUM($B$81:C81))*0.18-SUM($A$79:B79),IF(SUM($B$79:B79)&lt;0,0-SUM($B$79:B79),0))</f>
        <v>-3124.6240408413914</v>
      </c>
      <c r="D79" s="202">
        <f>IF(((SUM($B$59:D59)+SUM($B$61:D64))+SUM($B$81:D81))&lt;0,((SUM($B$59:D59)+SUM($B$61:D64))+SUM($B$81:D81))*0.18-SUM($A$79:C79),IF(SUM($B$79:C79)&lt;0,0-SUM($B$79:C79),0))</f>
        <v>-3255.8582505567388</v>
      </c>
      <c r="E79" s="202">
        <f>IF(((SUM($B$59:E59)+SUM($B$61:E64))+SUM($B$81:E81))&lt;0,((SUM($B$59:E59)+SUM($B$61:E64))+SUM($B$81:E81))*0.18-SUM($A$79:D79),IF(SUM($B$79:D79)&lt;0,0-SUM($B$79:D79),0))</f>
        <v>-3392.6042970801154</v>
      </c>
      <c r="F79" s="202">
        <f>IF(((SUM($B$59:F59)+SUM($B$61:F64))+SUM($B$81:F81))&lt;0,((SUM($B$59:F59)+SUM($B$61:F64))+SUM($B$81:F81))*0.18-SUM($A$79:E79),IF(SUM($B$79:E79)&lt;0,0-SUM($B$79:E79),0))</f>
        <v>-3535.0936775574792</v>
      </c>
      <c r="G79" s="202">
        <f>IF(((SUM($B$59:G59)+SUM($B$61:G64))+SUM($B$81:G81))&lt;0,((SUM($B$59:G59)+SUM($B$61:G64))+SUM($B$81:G81))*0.18-SUM($A$79:F79),IF(SUM($B$79:F79)&lt;0,0-SUM($B$79:F79),0))</f>
        <v>-3683.5676120149037</v>
      </c>
      <c r="H79" s="202">
        <f>IF(((SUM($B$59:H59)+SUM($B$61:H64))+SUM($B$81:H81))&lt;0,((SUM($B$59:H59)+SUM($B$61:H64))+SUM($B$81:H81))*0.18-SUM($A$79:G79),IF(SUM($B$79:G79)&lt;0,0-SUM($B$79:G79),0))</f>
        <v>-3838.2774517195212</v>
      </c>
      <c r="I79" s="202">
        <f>IF(((SUM($B$59:I59)+SUM($B$61:I64))+SUM($B$81:I81))&lt;0,((SUM($B$59:I59)+SUM($B$61:I64))+SUM($B$81:I81))*0.18-SUM($A$79:H79),IF(SUM($B$79:H79)&lt;0,0-SUM($B$79:H79),0))</f>
        <v>-3999.4851046917356</v>
      </c>
      <c r="J79" s="202">
        <f>IF(((SUM($B$59:J59)+SUM($B$61:J64))+SUM($B$81:J81))&lt;0,((SUM($B$59:J59)+SUM($B$61:J64))+SUM($B$81:J81))*0.18-SUM($A$79:I79),IF(SUM($B$79:I79)&lt;0,0-SUM($B$79:I79),0))</f>
        <v>-4167.4634790887976</v>
      </c>
      <c r="K79" s="202">
        <f>IF(((SUM($B$59:K59)+SUM($B$61:K64))+SUM($B$81:K81))&lt;0,((SUM($B$59:K59)+SUM($B$61:K64))+SUM($B$81:K81))*0.18-SUM($A$79:J79),IF(SUM($B$79:J79)&lt;0,0-SUM($B$79:J79),0))</f>
        <v>-4342.4969452105288</v>
      </c>
      <c r="L79" s="202">
        <f>IF(((SUM($B$59:L59)+SUM($B$61:L64))+SUM($B$81:L81))&lt;0,((SUM($B$59:L59)+SUM($B$61:L64))+SUM($B$81:L81))*0.18-SUM($A$79:K79),IF(SUM($B$79:K79)&lt;0,0-SUM($B$79:K79),0))</f>
        <v>-4524.8818169093647</v>
      </c>
      <c r="M79" s="202">
        <f>IF(((SUM($B$59:M59)+SUM($B$61:M64))+SUM($B$81:M81))&lt;0,((SUM($B$59:M59)+SUM($B$61:M64))+SUM($B$81:M81))*0.18-SUM($A$79:L79),IF(SUM($B$79:L79)&lt;0,0-SUM($B$79:L79),0))</f>
        <v>-4714.9268532195638</v>
      </c>
      <c r="N79" s="202">
        <f>IF(((SUM($B$59:N59)+SUM($B$61:N64))+SUM($B$81:N81))&lt;0,((SUM($B$59:N59)+SUM($B$61:N64))+SUM($B$81:N81))*0.18-SUM($A$79:M79),IF(SUM($B$79:M79)&lt;0,0-SUM($B$79:M79),0))</f>
        <v>-4912.9537810547772</v>
      </c>
      <c r="O79" s="202">
        <f>IF(((SUM($B$59:O59)+SUM($B$61:O64))+SUM($B$81:O81))&lt;0,((SUM($B$59:O59)+SUM($B$61:O64))+SUM($B$81:O81))*0.18-SUM($A$79:N79),IF(SUM($B$79:N79)&lt;0,0-SUM($B$79:N79),0))</f>
        <v>-5119.2978398590858</v>
      </c>
      <c r="P79" s="202">
        <f>IF(((SUM($B$59:P59)+SUM($B$61:P64))+SUM($B$81:P81))&lt;0,((SUM($B$59:P59)+SUM($B$61:P64))+SUM($B$81:P81))*0.18-SUM($A$79:O79),IF(SUM($B$79:O79)&lt;0,0-SUM($B$79:O79),0))</f>
        <v>-5334.3083491331636</v>
      </c>
      <c r="Q79" s="202">
        <f>IF(((SUM($B$59:Q59)+SUM($B$61:Q64))+SUM($B$81:Q81))&lt;0,((SUM($B$59:Q59)+SUM($B$61:Q64))+SUM($B$81:Q81))*0.18-SUM($A$79:P79),IF(SUM($B$79:P79)&lt;0,0-SUM($B$79:P79),0))</f>
        <v>-5558.3492997967551</v>
      </c>
      <c r="R79" s="202">
        <f>IF(((SUM($B$59:R59)+SUM($B$61:R64))+SUM($B$81:R81))&lt;0,((SUM($B$59:R59)+SUM($B$61:R64))+SUM($B$81:R81))*0.18-SUM($A$79:Q79),IF(SUM($B$79:Q79)&lt;0,0-SUM($B$79:Q79),0))</f>
        <v>-5791.7999703882379</v>
      </c>
      <c r="S79" s="202">
        <f>IF(((SUM($B$59:S59)+SUM($B$61:S64))+SUM($B$81:S81))&lt;0,((SUM($B$59:S59)+SUM($B$61:S64))+SUM($B$81:S81))*0.18-SUM($A$79:R79),IF(SUM($B$79:R79)&lt;0,0-SUM($B$79:R79),0))</f>
        <v>-6035.0555691445188</v>
      </c>
      <c r="T79" s="202">
        <f>IF(((SUM($B$59:T59)+SUM($B$61:T64))+SUM($B$81:T81))&lt;0,((SUM($B$59:T59)+SUM($B$61:T64))+SUM($B$81:T81))*0.18-SUM($A$79:S79),IF(SUM($B$79:S79)&lt;0,0-SUM($B$79:S79),0))</f>
        <v>-6288.5279030485981</v>
      </c>
      <c r="U79" s="202">
        <f>IF(((SUM($B$59:U59)+SUM($B$61:U64))+SUM($B$81:U81))&lt;0,((SUM($B$59:U59)+SUM($B$61:U64))+SUM($B$81:U81))*0.18-SUM($A$79:T79),IF(SUM($B$79:T79)&lt;0,0-SUM($B$79:T79),0))</f>
        <v>-6552.6460749766411</v>
      </c>
      <c r="V79" s="202">
        <f>IF(((SUM($B$59:V59)+SUM($B$61:V64))+SUM($B$81:V81))&lt;0,((SUM($B$59:V59)+SUM($B$61:V64))+SUM($B$81:V81))*0.18-SUM($A$79:U79),IF(SUM($B$79:U79)&lt;0,0-SUM($B$79:U79),0))</f>
        <v>-6827.8572101256432</v>
      </c>
      <c r="W79" s="202">
        <f>IF(((SUM($B$59:W59)+SUM($B$61:W64))+SUM($B$81:W81))&lt;0,((SUM($B$59:W59)+SUM($B$61:W64))+SUM($B$81:W81))*0.18-SUM($A$79:V79),IF(SUM($B$79:V79)&lt;0,0-SUM($B$79:V79),0))</f>
        <v>-7114.6272129509452</v>
      </c>
      <c r="X79" s="202">
        <f>IF(((SUM($B$59:X59)+SUM($B$61:X64))+SUM($B$81:X81))&lt;0,((SUM($B$59:X59)+SUM($B$61:X64))+SUM($B$81:X81))*0.18-SUM($A$79:W79),IF(SUM($B$79:W79)&lt;0,0-SUM($B$79:W79),0))</f>
        <v>-7413.4415558948822</v>
      </c>
      <c r="Y79" s="202">
        <f>IF(((SUM($B$59:Y59)+SUM($B$61:Y64))+SUM($B$81:Y81))&lt;0,((SUM($B$59:Y59)+SUM($B$61:Y64))+SUM($B$81:Y81))*0.18-SUM($A$79:X79),IF(SUM($B$79:X79)&lt;0,0-SUM($B$79:X79),0))</f>
        <v>-7724.8061012424587</v>
      </c>
      <c r="Z79" s="202">
        <f>IF(((SUM($B$59:Z59)+SUM($B$61:Z64))+SUM($B$81:Z81))&lt;0,((SUM($B$59:Z59)+SUM($B$61:Z64))+SUM($B$81:Z81))*0.18-SUM($A$79:Y79),IF(SUM($B$79:Y79)&lt;0,0-SUM($B$79:Y79),0))</f>
        <v>-8049.2479574946337</v>
      </c>
      <c r="AA79" s="202">
        <f>IF(((SUM($B$59:AA59)+SUM($B$61:AA64))+SUM($B$81:AA81))&lt;0,((SUM($B$59:AA59)+SUM($B$61:AA64))+SUM($B$81:AA81))*0.18-SUM($A$79:Z79),IF(SUM($B$79:Z79)&lt;0,0-SUM($B$79:Z79),0))</f>
        <v>-8387.3163717094576</v>
      </c>
      <c r="AB79" s="202">
        <f>IF(((SUM($B$59:AB59)+SUM($B$61:AB64))+SUM($B$81:AB81))&lt;0,((SUM($B$59:AB59)+SUM($B$61:AB64))+SUM($B$81:AB81))*0.18-SUM($A$79:AA79),IF(SUM($B$79:AA79)&lt;0,0-SUM($B$79:AA79),0))</f>
        <v>-8739.5836593212152</v>
      </c>
      <c r="AC79" s="202">
        <f>IF(((SUM($B$59:AC59)+SUM($B$61:AC64))+SUM($B$81:AC81))&lt;0,((SUM($B$59:AC59)+SUM($B$61:AC64))+SUM($B$81:AC81))*0.18-SUM($A$79:AB79),IF(SUM($B$79:AB79)&lt;0,0-SUM($B$79:AB79),0))</f>
        <v>-9106.6461730126757</v>
      </c>
      <c r="AD79" s="202">
        <f>IF(((SUM($B$59:AD59)+SUM($B$61:AD64))+SUM($B$81:AD81))&lt;0,((SUM($B$59:AD59)+SUM($B$61:AD64))+SUM($B$81:AD81))*0.18-SUM($A$79:AC79),IF(SUM($B$79:AC79)&lt;0,0-SUM($B$79:AC79),0))</f>
        <v>-9489.1253122792696</v>
      </c>
      <c r="AE79" s="202">
        <f>IF(((SUM($B$59:AE59)+SUM($B$61:AE64))+SUM($B$81:AE81))&lt;0,((SUM($B$59:AE59)+SUM($B$61:AE64))+SUM($B$81:AE81))*0.18-SUM($A$79:AD79),IF(SUM($B$79:AD79)&lt;0,0-SUM($B$79:AD79),0))</f>
        <v>-9887.668575394986</v>
      </c>
      <c r="AF79" s="202">
        <f>IF(((SUM($B$59:AF59)+SUM($B$61:AF64))+SUM($B$81:AF81))&lt;0,((SUM($B$59:AF59)+SUM($B$61:AF64))+SUM($B$81:AF81))*0.18-SUM($A$79:AE79),IF(SUM($B$79:AE79)&lt;0,0-SUM($B$79:AE79),0))</f>
        <v>-10302.950655561523</v>
      </c>
      <c r="AG79" s="202">
        <f>IF(((SUM($B$59:AG59)+SUM($B$61:AG64))+SUM($B$81:AG81))&lt;0,((SUM($B$59:AG59)+SUM($B$61:AG64))+SUM($B$81:AG81))*0.18-SUM($A$79:AF79),IF(SUM($B$79:AF79)&lt;0,0-SUM($B$79:AF79),0))</f>
        <v>-10735.674583095184</v>
      </c>
      <c r="AH79" s="202">
        <f>IF(((SUM($B$59:AH59)+SUM($B$61:AH64))+SUM($B$81:AH81))&lt;0,((SUM($B$59:AH59)+SUM($B$61:AH64))+SUM($B$81:AH81))*0.18-SUM($A$79:AG79),IF(SUM($B$79:AG79)&lt;0,0-SUM($B$79:AG79),0))</f>
        <v>-11186.572915585159</v>
      </c>
      <c r="AI79" s="202">
        <f>IF(((SUM($B$59:AI59)+SUM($B$61:AI64))+SUM($B$81:AI81))&lt;0,((SUM($B$59:AI59)+SUM($B$61:AI64))+SUM($B$81:AI81))*0.18-SUM($A$79:AH79),IF(SUM($B$79:AH79)&lt;0,0-SUM($B$79:AH79),0))</f>
        <v>-11656.40897803969</v>
      </c>
      <c r="AJ79" s="202">
        <f>IF(((SUM($B$59:AJ59)+SUM($B$61:AJ64))+SUM($B$81:AJ81))&lt;0,((SUM($B$59:AJ59)+SUM($B$61:AJ64))+SUM($B$81:AJ81))*0.18-SUM($A$79:AI79),IF(SUM($B$79:AI79)&lt;0,0-SUM($B$79:AI79),0))</f>
        <v>-12145.978155117395</v>
      </c>
      <c r="AK79" s="202">
        <f>IF(((SUM($B$59:AK59)+SUM($B$61:AK64))+SUM($B$81:AK81))&lt;0,((SUM($B$59:AK59)+SUM($B$61:AK64))+SUM($B$81:AK81))*0.18-SUM($A$79:AJ79),IF(SUM($B$79:AJ79)&lt;0,0-SUM($B$79:AJ79),0))</f>
        <v>-12656.109237632307</v>
      </c>
      <c r="AL79" s="202">
        <f>IF(((SUM($B$59:AL59)+SUM($B$61:AL64))+SUM($B$81:AL81))&lt;0,((SUM($B$59:AL59)+SUM($B$61:AL64))+SUM($B$81:AL81))*0.18-SUM($A$79:AK79),IF(SUM($B$79:AK79)&lt;0,0-SUM($B$79:AK79),0))</f>
        <v>-13187.665825612872</v>
      </c>
      <c r="AM79" s="202">
        <f>IF(((SUM($B$59:AM59)+SUM($B$61:AM64))+SUM($B$81:AM81))&lt;0,((SUM($B$59:AM59)+SUM($B$61:AM64))+SUM($B$81:AM81))*0.18-SUM($A$79:AL79),IF(SUM($B$79:AL79)&lt;0,0-SUM($B$79:AL79),0))</f>
        <v>-13741.547790288605</v>
      </c>
      <c r="AN79" s="202">
        <f>IF(((SUM($B$59:AN59)+SUM($B$61:AN64))+SUM($B$81:AN81))&lt;0,((SUM($B$59:AN59)+SUM($B$61:AN64))+SUM($B$81:AN81))*0.18-SUM($A$79:AM79),IF(SUM($B$79:AM79)&lt;0,0-SUM($B$79:AM79),0))</f>
        <v>-14318.692797480791</v>
      </c>
      <c r="AO79" s="202">
        <f>IF(((SUM($B$59:AO59)+SUM($B$61:AO64))+SUM($B$81:AO81))&lt;0,((SUM($B$59:AO59)+SUM($B$61:AO64))+SUM($B$81:AO81))*0.18-SUM($A$79:AN79),IF(SUM($B$79:AN79)&lt;0,0-SUM($B$79:AN79),0))</f>
        <v>-14920.077894974907</v>
      </c>
      <c r="AP79" s="202">
        <f>IF(((SUM($B$59:AP59)+SUM($B$61:AP64))+SUM($B$81:AP81))&lt;0,((SUM($B$59:AP59)+SUM($B$61:AP64))+SUM($B$81:AP81))*0.18-SUM($A$79:AO79),IF(SUM($B$79:AO79)&lt;0,0-SUM($B$79:AO79),0))</f>
        <v>-15546.721166563861</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-468348</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-468348</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-93669.649000000034</v>
      </c>
      <c r="C83" s="205">
        <f t="shared" ref="C83:V83" si="29">SUM(C75:C82)</f>
        <v>-13327.504400136484</v>
      </c>
      <c r="D83" s="205">
        <f t="shared" si="29"/>
        <v>-14042.001764142231</v>
      </c>
      <c r="E83" s="205">
        <f t="shared" si="29"/>
        <v>-14786.508017436188</v>
      </c>
      <c r="F83" s="205">
        <f t="shared" si="29"/>
        <v>-15562.283533368513</v>
      </c>
      <c r="G83" s="205">
        <f t="shared" si="29"/>
        <v>-16370.64162097</v>
      </c>
      <c r="H83" s="205">
        <f t="shared" si="29"/>
        <v>-17212.950748250725</v>
      </c>
      <c r="I83" s="205">
        <f t="shared" si="29"/>
        <v>-18090.636858877257</v>
      </c>
      <c r="J83" s="205">
        <f t="shared" si="29"/>
        <v>-19005.185786150112</v>
      </c>
      <c r="K83" s="205">
        <f t="shared" si="29"/>
        <v>-19958.145768368424</v>
      </c>
      <c r="L83" s="205">
        <f t="shared" si="29"/>
        <v>-20951.130069839892</v>
      </c>
      <c r="M83" s="205">
        <f t="shared" si="29"/>
        <v>-21985.81971197317</v>
      </c>
      <c r="N83" s="205">
        <f t="shared" si="29"/>
        <v>-23063.966319076033</v>
      </c>
      <c r="O83" s="205">
        <f t="shared" si="29"/>
        <v>-33559.841394631774</v>
      </c>
      <c r="P83" s="205">
        <f t="shared" si="29"/>
        <v>-34969.35473320631</v>
      </c>
      <c r="Q83" s="205">
        <f t="shared" si="29"/>
        <v>-36438.067632000973</v>
      </c>
      <c r="R83" s="205">
        <f t="shared" si="29"/>
        <v>-37968.466472545035</v>
      </c>
      <c r="S83" s="205">
        <f t="shared" si="29"/>
        <v>-39563.142064391897</v>
      </c>
      <c r="T83" s="205">
        <f t="shared" si="29"/>
        <v>-41224.794031096368</v>
      </c>
      <c r="U83" s="205">
        <f t="shared" si="29"/>
        <v>-42956.235380402417</v>
      </c>
      <c r="V83" s="205">
        <f t="shared" si="29"/>
        <v>-44760.39726637931</v>
      </c>
      <c r="W83" s="205">
        <f>SUM(W75:W82)</f>
        <v>-46640.333951567263</v>
      </c>
      <c r="X83" s="205">
        <f>SUM(X75:X82)</f>
        <v>-48599.227977533083</v>
      </c>
      <c r="Y83" s="205">
        <f>SUM(Y75:Y82)</f>
        <v>-50640.395552589471</v>
      </c>
      <c r="Z83" s="205">
        <f>SUM(Z75:Z82)</f>
        <v>-52767.292165798222</v>
      </c>
      <c r="AA83" s="205">
        <f t="shared" ref="AA83:AP83" si="30">SUM(AA75:AA82)</f>
        <v>-54983.518436761799</v>
      </c>
      <c r="AB83" s="205">
        <f t="shared" si="30"/>
        <v>-57292.826211105763</v>
      </c>
      <c r="AC83" s="205">
        <f t="shared" si="30"/>
        <v>-59699.124911972169</v>
      </c>
      <c r="AD83" s="205">
        <f t="shared" si="30"/>
        <v>-62206.488158275075</v>
      </c>
      <c r="AE83" s="205">
        <f t="shared" si="30"/>
        <v>-64819.160660922607</v>
      </c>
      <c r="AF83" s="205">
        <f t="shared" si="30"/>
        <v>-67541.565408681316</v>
      </c>
      <c r="AG83" s="205">
        <f t="shared" si="30"/>
        <v>-70378.311155845993</v>
      </c>
      <c r="AH83" s="205">
        <f t="shared" si="30"/>
        <v>-73334.200224391505</v>
      </c>
      <c r="AI83" s="205">
        <f t="shared" si="30"/>
        <v>-76414.236633815919</v>
      </c>
      <c r="AJ83" s="205">
        <f t="shared" si="30"/>
        <v>-79623.634572436218</v>
      </c>
      <c r="AK83" s="205">
        <f t="shared" si="30"/>
        <v>-82967.827224478533</v>
      </c>
      <c r="AL83" s="205">
        <f t="shared" si="30"/>
        <v>-86452.475967906648</v>
      </c>
      <c r="AM83" s="205">
        <f t="shared" si="30"/>
        <v>-90083.479958558717</v>
      </c>
      <c r="AN83" s="205">
        <f t="shared" si="30"/>
        <v>-93866.986116818269</v>
      </c>
      <c r="AO83" s="205">
        <f t="shared" si="30"/>
        <v>-97809.399533724558</v>
      </c>
      <c r="AP83" s="205">
        <f t="shared" si="30"/>
        <v>-101917.39431414098</v>
      </c>
    </row>
    <row r="84" spans="1:45" ht="14.25" x14ac:dyDescent="0.2">
      <c r="A84" s="314" t="s">
        <v>549</v>
      </c>
      <c r="B84" s="205">
        <f>SUM($B$83:B83)</f>
        <v>-93669.649000000034</v>
      </c>
      <c r="C84" s="205">
        <f>SUM($B$83:C83)</f>
        <v>-106997.15340013652</v>
      </c>
      <c r="D84" s="205">
        <f>SUM($B$83:D83)</f>
        <v>-121039.15516427875</v>
      </c>
      <c r="E84" s="205">
        <f>SUM($B$83:E83)</f>
        <v>-135825.66318171495</v>
      </c>
      <c r="F84" s="205">
        <f>SUM($B$83:F83)</f>
        <v>-151387.94671508347</v>
      </c>
      <c r="G84" s="205">
        <f>SUM($B$83:G83)</f>
        <v>-167758.58833605348</v>
      </c>
      <c r="H84" s="205">
        <f>SUM($B$83:H83)</f>
        <v>-184971.53908430421</v>
      </c>
      <c r="I84" s="205">
        <f>SUM($B$83:I83)</f>
        <v>-203062.17594318147</v>
      </c>
      <c r="J84" s="205">
        <f>SUM($B$83:J83)</f>
        <v>-222067.36172933158</v>
      </c>
      <c r="K84" s="205">
        <f>SUM($B$83:K83)</f>
        <v>-242025.50749769999</v>
      </c>
      <c r="L84" s="205">
        <f>SUM($B$83:L83)</f>
        <v>-262976.63756753987</v>
      </c>
      <c r="M84" s="205">
        <f>SUM($B$83:M83)</f>
        <v>-284962.45727951307</v>
      </c>
      <c r="N84" s="205">
        <f>SUM($B$83:N83)</f>
        <v>-308026.42359858908</v>
      </c>
      <c r="O84" s="205">
        <f>SUM($B$83:O83)</f>
        <v>-341586.26499322086</v>
      </c>
      <c r="P84" s="205">
        <f>SUM($B$83:P83)</f>
        <v>-376555.61972642719</v>
      </c>
      <c r="Q84" s="205">
        <f>SUM($B$83:Q83)</f>
        <v>-412993.68735842814</v>
      </c>
      <c r="R84" s="205">
        <f>SUM($B$83:R83)</f>
        <v>-450962.1538309732</v>
      </c>
      <c r="S84" s="205">
        <f>SUM($B$83:S83)</f>
        <v>-490525.29589536507</v>
      </c>
      <c r="T84" s="205">
        <f>SUM($B$83:T83)</f>
        <v>-531750.08992646146</v>
      </c>
      <c r="U84" s="205">
        <f>SUM($B$83:U83)</f>
        <v>-574706.32530686387</v>
      </c>
      <c r="V84" s="205">
        <f>SUM($B$83:V83)</f>
        <v>-619466.7225732432</v>
      </c>
      <c r="W84" s="205">
        <f>SUM($B$83:W83)</f>
        <v>-666107.0565248105</v>
      </c>
      <c r="X84" s="205">
        <f>SUM($B$83:X83)</f>
        <v>-714706.28450234362</v>
      </c>
      <c r="Y84" s="205">
        <f>SUM($B$83:Y83)</f>
        <v>-765346.68005493307</v>
      </c>
      <c r="Z84" s="205">
        <f>SUM($B$83:Z83)</f>
        <v>-818113.97222073132</v>
      </c>
      <c r="AA84" s="205">
        <f>SUM($B$83:AA83)</f>
        <v>-873097.49065749312</v>
      </c>
      <c r="AB84" s="205">
        <f>SUM($B$83:AB83)</f>
        <v>-930390.31686859892</v>
      </c>
      <c r="AC84" s="205">
        <f>SUM($B$83:AC83)</f>
        <v>-990089.44178057113</v>
      </c>
      <c r="AD84" s="205">
        <f>SUM($B$83:AD83)</f>
        <v>-1052295.9299388463</v>
      </c>
      <c r="AE84" s="205">
        <f>SUM($B$83:AE83)</f>
        <v>-1117115.0905997688</v>
      </c>
      <c r="AF84" s="205">
        <f>SUM($B$83:AF83)</f>
        <v>-1184656.6560084501</v>
      </c>
      <c r="AG84" s="205">
        <f>SUM($B$83:AG83)</f>
        <v>-1255034.9671642962</v>
      </c>
      <c r="AH84" s="205">
        <f>SUM($B$83:AH83)</f>
        <v>-1328369.1673886876</v>
      </c>
      <c r="AI84" s="205">
        <f>SUM($B$83:AI83)</f>
        <v>-1404783.4040225036</v>
      </c>
      <c r="AJ84" s="205">
        <f>SUM($B$83:AJ83)</f>
        <v>-1484407.0385949397</v>
      </c>
      <c r="AK84" s="205">
        <f>SUM($B$83:AK83)</f>
        <v>-1567374.8658194183</v>
      </c>
      <c r="AL84" s="205">
        <f>SUM($B$83:AL83)</f>
        <v>-1653827.341787325</v>
      </c>
      <c r="AM84" s="205">
        <f>SUM($B$83:AM83)</f>
        <v>-1743910.8217458837</v>
      </c>
      <c r="AN84" s="205">
        <f>SUM($B$83:AN83)</f>
        <v>-1837777.8078627018</v>
      </c>
      <c r="AO84" s="205">
        <f>SUM($B$83:AO83)</f>
        <v>-1935587.2073964265</v>
      </c>
      <c r="AP84" s="205">
        <f>SUM($B$83:AP83)</f>
        <v>-2037504.6017105675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-48769.042458990247</v>
      </c>
      <c r="C86" s="205">
        <f>C83*C85</f>
        <v>-5758.4701969649541</v>
      </c>
      <c r="D86" s="205">
        <f t="shared" ref="D86:AO86" si="32">D83*D85</f>
        <v>-5035.0091630708157</v>
      </c>
      <c r="E86" s="205">
        <f t="shared" si="32"/>
        <v>-4399.9710414808178</v>
      </c>
      <c r="F86" s="205">
        <f t="shared" si="32"/>
        <v>-3843.0007723409258</v>
      </c>
      <c r="G86" s="205">
        <f t="shared" si="32"/>
        <v>-3354.8708219257887</v>
      </c>
      <c r="H86" s="205">
        <f t="shared" si="32"/>
        <v>-2927.3751404828199</v>
      </c>
      <c r="I86" s="205">
        <f t="shared" si="32"/>
        <v>-2553.2295573263277</v>
      </c>
      <c r="J86" s="205">
        <f t="shared" si="32"/>
        <v>-2225.9790875981053</v>
      </c>
      <c r="K86" s="205">
        <f t="shared" si="32"/>
        <v>-1939.9123320884553</v>
      </c>
      <c r="L86" s="205">
        <f t="shared" si="32"/>
        <v>-1689.9829370588996</v>
      </c>
      <c r="M86" s="205">
        <f t="shared" si="32"/>
        <v>-1471.7379278733683</v>
      </c>
      <c r="N86" s="205">
        <f t="shared" si="32"/>
        <v>-1281.2526246373961</v>
      </c>
      <c r="O86" s="205">
        <f t="shared" si="32"/>
        <v>-1547.1542891056095</v>
      </c>
      <c r="P86" s="205">
        <f t="shared" si="32"/>
        <v>-1337.8711777992071</v>
      </c>
      <c r="Q86" s="205">
        <f t="shared" si="32"/>
        <v>-1156.8977321715963</v>
      </c>
      <c r="R86" s="205">
        <f t="shared" si="32"/>
        <v>-1000.4045119691322</v>
      </c>
      <c r="S86" s="205">
        <f t="shared" si="32"/>
        <v>-865.08008420899159</v>
      </c>
      <c r="T86" s="205">
        <f t="shared" si="32"/>
        <v>-748.06095248611598</v>
      </c>
      <c r="U86" s="205">
        <f t="shared" si="32"/>
        <v>-646.87096472243377</v>
      </c>
      <c r="V86" s="205">
        <f t="shared" si="32"/>
        <v>-559.36891721226209</v>
      </c>
      <c r="W86" s="205">
        <f t="shared" si="32"/>
        <v>-483.70324625325912</v>
      </c>
      <c r="X86" s="205">
        <f t="shared" si="32"/>
        <v>-418.27284862729948</v>
      </c>
      <c r="Y86" s="205">
        <f t="shared" si="32"/>
        <v>-361.69320188352367</v>
      </c>
      <c r="Z86" s="205">
        <f t="shared" si="32"/>
        <v>-312.76706752085607</v>
      </c>
      <c r="AA86" s="205">
        <f t="shared" si="32"/>
        <v>-270.4591571425164</v>
      </c>
      <c r="AB86" s="205">
        <f t="shared" si="32"/>
        <v>-233.87422551244975</v>
      </c>
      <c r="AC86" s="205">
        <f t="shared" si="32"/>
        <v>-202.23812695765346</v>
      </c>
      <c r="AD86" s="205">
        <f t="shared" si="32"/>
        <v>-174.88143426545653</v>
      </c>
      <c r="AE86" s="205">
        <f t="shared" si="32"/>
        <v>-151.22527344780562</v>
      </c>
      <c r="AF86" s="205">
        <f t="shared" si="32"/>
        <v>-130.76907463287412</v>
      </c>
      <c r="AG86" s="205">
        <f t="shared" si="32"/>
        <v>-113.07997989000411</v>
      </c>
      <c r="AH86" s="205">
        <f t="shared" si="32"/>
        <v>-97.783683855090644</v>
      </c>
      <c r="AI86" s="205">
        <f t="shared" si="32"/>
        <v>-84.556513341912378</v>
      </c>
      <c r="AJ86" s="205">
        <f t="shared" si="32"/>
        <v>-73.118578342135024</v>
      </c>
      <c r="AK86" s="205">
        <f t="shared" si="32"/>
        <v>-63.227849487555758</v>
      </c>
      <c r="AL86" s="205">
        <f t="shared" si="32"/>
        <v>-54.675036652309629</v>
      </c>
      <c r="AM86" s="205">
        <f t="shared" si="32"/>
        <v>-47.279160325067728</v>
      </c>
      <c r="AN86" s="205">
        <f t="shared" si="32"/>
        <v>-40.883722040432041</v>
      </c>
      <c r="AO86" s="205">
        <f t="shared" si="32"/>
        <v>-35.353392834962783</v>
      </c>
      <c r="AP86" s="205">
        <f>AP83*AP85</f>
        <v>-30.571149654797711</v>
      </c>
    </row>
    <row r="87" spans="1:45" ht="14.25" x14ac:dyDescent="0.2">
      <c r="A87" s="313" t="s">
        <v>551</v>
      </c>
      <c r="B87" s="205">
        <f>SUM($B$86:B86)</f>
        <v>-48769.042458990247</v>
      </c>
      <c r="C87" s="205">
        <f>SUM($B$86:C86)</f>
        <v>-54527.512655955201</v>
      </c>
      <c r="D87" s="205">
        <f>SUM($B$86:D86)</f>
        <v>-59562.52181902602</v>
      </c>
      <c r="E87" s="205">
        <f>SUM($B$86:E86)</f>
        <v>-63962.492860506842</v>
      </c>
      <c r="F87" s="205">
        <f>SUM($B$86:F86)</f>
        <v>-67805.493632847763</v>
      </c>
      <c r="G87" s="205">
        <f>SUM($B$86:G86)</f>
        <v>-71160.364454773546</v>
      </c>
      <c r="H87" s="205">
        <f>SUM($B$86:H86)</f>
        <v>-74087.739595256367</v>
      </c>
      <c r="I87" s="205">
        <f>SUM($B$86:I86)</f>
        <v>-76640.969152582693</v>
      </c>
      <c r="J87" s="205">
        <f>SUM($B$86:J86)</f>
        <v>-78866.948240180791</v>
      </c>
      <c r="K87" s="205">
        <f>SUM($B$86:K86)</f>
        <v>-80806.860572269245</v>
      </c>
      <c r="L87" s="205">
        <f>SUM($B$86:L86)</f>
        <v>-82496.843509328144</v>
      </c>
      <c r="M87" s="205">
        <f>SUM($B$86:M86)</f>
        <v>-83968.581437201516</v>
      </c>
      <c r="N87" s="205">
        <f>SUM($B$86:N86)</f>
        <v>-85249.834061838905</v>
      </c>
      <c r="O87" s="205">
        <f>SUM($B$86:O86)</f>
        <v>-86796.988350944521</v>
      </c>
      <c r="P87" s="205">
        <f>SUM($B$86:P86)</f>
        <v>-88134.859528743735</v>
      </c>
      <c r="Q87" s="205">
        <f>SUM($B$86:Q86)</f>
        <v>-89291.757260915329</v>
      </c>
      <c r="R87" s="205">
        <f>SUM($B$86:R86)</f>
        <v>-90292.161772884458</v>
      </c>
      <c r="S87" s="205">
        <f>SUM($B$86:S86)</f>
        <v>-91157.241857093453</v>
      </c>
      <c r="T87" s="205">
        <f>SUM($B$86:T86)</f>
        <v>-91905.302809579574</v>
      </c>
      <c r="U87" s="205">
        <f>SUM($B$86:U86)</f>
        <v>-92552.173774302006</v>
      </c>
      <c r="V87" s="205">
        <f>SUM($B$86:V86)</f>
        <v>-93111.542691514274</v>
      </c>
      <c r="W87" s="205">
        <f>SUM($B$86:W86)</f>
        <v>-93595.24593776754</v>
      </c>
      <c r="X87" s="205">
        <f>SUM($B$86:X86)</f>
        <v>-94013.518786394838</v>
      </c>
      <c r="Y87" s="205">
        <f>SUM($B$86:Y86)</f>
        <v>-94375.211988278359</v>
      </c>
      <c r="Z87" s="205">
        <f>SUM($B$86:Z86)</f>
        <v>-94687.979055799209</v>
      </c>
      <c r="AA87" s="205">
        <f>SUM($B$86:AA86)</f>
        <v>-94958.438212941721</v>
      </c>
      <c r="AB87" s="205">
        <f>SUM($B$86:AB86)</f>
        <v>-95192.312438454173</v>
      </c>
      <c r="AC87" s="205">
        <f>SUM($B$86:AC86)</f>
        <v>-95394.550565411831</v>
      </c>
      <c r="AD87" s="205">
        <f>SUM($B$86:AD86)</f>
        <v>-95569.431999677283</v>
      </c>
      <c r="AE87" s="205">
        <f>SUM($B$86:AE86)</f>
        <v>-95720.657273125093</v>
      </c>
      <c r="AF87" s="205">
        <f>SUM($B$86:AF86)</f>
        <v>-95851.426347757966</v>
      </c>
      <c r="AG87" s="205">
        <f>SUM($B$86:AG86)</f>
        <v>-95964.506327647963</v>
      </c>
      <c r="AH87" s="205">
        <f>SUM($B$86:AH86)</f>
        <v>-96062.29001150305</v>
      </c>
      <c r="AI87" s="205">
        <f>SUM($B$86:AI86)</f>
        <v>-96146.846524844965</v>
      </c>
      <c r="AJ87" s="205">
        <f>SUM($B$86:AJ86)</f>
        <v>-96219.965103187104</v>
      </c>
      <c r="AK87" s="205">
        <f>SUM($B$86:AK86)</f>
        <v>-96283.192952674653</v>
      </c>
      <c r="AL87" s="205">
        <f>SUM($B$86:AL86)</f>
        <v>-96337.867989326958</v>
      </c>
      <c r="AM87" s="205">
        <f>SUM($B$86:AM86)</f>
        <v>-96385.147149652024</v>
      </c>
      <c r="AN87" s="205">
        <f>SUM($B$86:AN86)</f>
        <v>-96426.030871692463</v>
      </c>
      <c r="AO87" s="205">
        <f>SUM($B$86:AO86)</f>
        <v>-96461.384264527427</v>
      </c>
      <c r="AP87" s="205">
        <f>SUM($B$86:AP86)</f>
        <v>-96491.95541418223</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9" t="s">
        <v>560</v>
      </c>
      <c r="B97" s="469"/>
      <c r="C97" s="469"/>
      <c r="D97" s="469"/>
      <c r="E97" s="469"/>
      <c r="F97" s="469"/>
      <c r="G97" s="469"/>
      <c r="H97" s="469"/>
      <c r="I97" s="469"/>
      <c r="J97" s="469"/>
      <c r="K97" s="469"/>
      <c r="L97" s="46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-243845.08473585884</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-243845.08473585884</v>
      </c>
      <c r="AR99" s="334"/>
      <c r="AS99" s="334"/>
    </row>
    <row r="100" spans="1:71" s="338" customFormat="1" x14ac:dyDescent="0.2">
      <c r="A100" s="336">
        <f>AQ99</f>
        <v>-243845.08473585884</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-96491.95541418223</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0.60428993055691271</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-8.2496843509328149E-2</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0" t="s">
        <v>574</v>
      </c>
      <c r="C116" s="471"/>
      <c r="D116" s="470" t="s">
        <v>575</v>
      </c>
      <c r="E116" s="471"/>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0.46834799999999999</v>
      </c>
      <c r="C122" s="348"/>
      <c r="D122" s="464" t="s">
        <v>320</v>
      </c>
      <c r="E122" s="367" t="s">
        <v>520</v>
      </c>
      <c r="F122" s="368">
        <v>35</v>
      </c>
      <c r="G122" s="465"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4"/>
      <c r="E123" s="367" t="s">
        <v>521</v>
      </c>
      <c r="F123" s="368">
        <v>30</v>
      </c>
      <c r="G123" s="465"/>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4"/>
      <c r="E124" s="367" t="s">
        <v>585</v>
      </c>
      <c r="F124" s="368">
        <v>30</v>
      </c>
      <c r="G124" s="465"/>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4"/>
      <c r="E125" s="367" t="s">
        <v>586</v>
      </c>
      <c r="F125" s="368">
        <v>30</v>
      </c>
      <c r="G125" s="465"/>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468348</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E53" sqref="E53:F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7" t="str">
        <f>'1. паспорт местоположение'!A12:C12</f>
        <v>L_140-180</v>
      </c>
      <c r="B12" s="417"/>
      <c r="C12" s="417"/>
      <c r="D12" s="417"/>
      <c r="E12" s="417"/>
      <c r="F12" s="417"/>
      <c r="G12" s="417"/>
      <c r="H12" s="417"/>
      <c r="I12" s="417"/>
      <c r="J12" s="417"/>
      <c r="K12" s="417"/>
      <c r="L12" s="417"/>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7" t="str">
        <f>'1. паспорт местоположение'!A15</f>
        <v>Приобретение электросетевого комплекса в г.Калининграде, ул.Суворова, д.31</v>
      </c>
      <c r="B15" s="417"/>
      <c r="C15" s="417"/>
      <c r="D15" s="417"/>
      <c r="E15" s="417"/>
      <c r="F15" s="417"/>
      <c r="G15" s="417"/>
      <c r="H15" s="417"/>
      <c r="I15" s="417"/>
      <c r="J15" s="417"/>
      <c r="K15" s="417"/>
      <c r="L15" s="417"/>
    </row>
    <row r="16" spans="1:44" x14ac:dyDescent="0.25">
      <c r="A16" s="418" t="s">
        <v>4</v>
      </c>
      <c r="B16" s="418"/>
      <c r="C16" s="418"/>
      <c r="D16" s="418"/>
      <c r="E16" s="418"/>
      <c r="F16" s="418"/>
      <c r="G16" s="418"/>
      <c r="H16" s="418"/>
      <c r="I16" s="418"/>
      <c r="J16" s="418"/>
      <c r="K16" s="418"/>
      <c r="L16" s="418"/>
    </row>
    <row r="17" spans="1:12" ht="15.75" customHeight="1" x14ac:dyDescent="0.25">
      <c r="L17" s="87"/>
    </row>
    <row r="18" spans="1:12" x14ac:dyDescent="0.25">
      <c r="K18" s="86"/>
    </row>
    <row r="19" spans="1:12" ht="15.75" customHeight="1" x14ac:dyDescent="0.25">
      <c r="A19" s="481" t="s">
        <v>472</v>
      </c>
      <c r="B19" s="481"/>
      <c r="C19" s="481"/>
      <c r="D19" s="481"/>
      <c r="E19" s="481"/>
      <c r="F19" s="481"/>
      <c r="G19" s="481"/>
      <c r="H19" s="481"/>
      <c r="I19" s="481"/>
      <c r="J19" s="481"/>
      <c r="K19" s="481"/>
      <c r="L19" s="481"/>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44559</v>
      </c>
      <c r="F53" s="247">
        <v>44559</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2022-02-05T16:44:04Z</dcterms:modified>
</cp:coreProperties>
</file>