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2" i="27" l="1"/>
  <c r="R33" i="14"/>
  <c r="E28" i="14"/>
  <c r="E27" i="14"/>
  <c r="E26" i="14"/>
  <c r="E25" i="14"/>
  <c r="K57" i="27" l="1"/>
  <c r="K55" i="27"/>
  <c r="K54" i="27"/>
  <c r="K53" i="27"/>
  <c r="E32" i="14" l="1"/>
  <c r="E31" i="14"/>
  <c r="E30" i="14"/>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9" i="14" l="1"/>
  <c r="C40" i="7" l="1"/>
  <c r="J49" i="27"/>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5" i="14"/>
  <c r="R34"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K72" i="26"/>
  <c r="W75" i="26"/>
  <c r="M55" i="26"/>
  <c r="M56" i="26" s="1"/>
  <c r="M69" i="26" s="1"/>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<sst xmlns="http://schemas.openxmlformats.org/spreadsheetml/2006/main" count="1245" uniqueCount="624">
  <si>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</si>
  <si>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</si>
  <si>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</si>
  <si>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</si>
  <si>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</si>
  <si>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</si>
  <si>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</si>
  <si>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</si>
  <si>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</si>
  <si>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</si>
  <si>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</si>
  <si>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</si>
  <si>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</si>
  <si>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</si>
  <si>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</si>
  <si>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</si>
  <si>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</si>
  <si>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</si>
  <si>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</si>
  <si>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</si>
  <si>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</si>
  <si>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</si>
  <si>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</si>
  <si>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</si>
  <si>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</si>
  <si>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</si>
  <si>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</si>
  <si>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</si>
  <si>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</si>
  <si>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</si>
  <si>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</si>
  <si>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</si>
  <si>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</si>
  <si>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</si>
  <si>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</si>
  <si>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</si>
  <si>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</si>
  <si>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</si>
  <si>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</si>
  <si>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</si>
  <si>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</si>
  <si>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</si>
  <si>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</si>
  <si>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</si>
  <si>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</si>
  <si>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</si>
  <si>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</si>
  <si>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</si>
  <si>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</si>
  <si>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</si>
  <si>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</si>
  <si>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</si>
  <si>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</si>
  <si>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</si>
  <si>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</si>
  <si>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</si>
  <si>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</si>
  <si>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</si>
  <si>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</si>
  <si>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</si>
  <si>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</si>
  <si>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</si>
  <si>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</si>
  <si>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</si>
  <si>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</si>
  <si>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</si>
  <si>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</si>
  <si>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</si>
  <si>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</si>
  <si>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</si>
  <si>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</si>
  <si>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</si>
  <si>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</si>
  <si>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</si>
  <si>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</si>
  <si>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</si>
  <si>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</si>
  <si>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</si>
  <si>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</si>
  <si>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</si>
  <si>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</si>
  <si>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</si>
  <si>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</si>
  <si>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</si>
  <si>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</si>
  <si>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</si>
  <si>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</si>
  <si>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</si>
  <si>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</si>
  <si>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</si>
  <si>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</si>
  <si>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</si>
  <si>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</si>
  <si>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</si>
  <si>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</si>
  <si>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</si>
  <si>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</si>
  <si>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</si>
  <si>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</si>
  <si>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</si>
  <si>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</si>
  <si>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</si>
  <si>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</si>
  <si>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</si>
  <si>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</si>
  <si>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</si>
  <si>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</si>
  <si>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</si>
  <si>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</si>
  <si>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</si>
  <si>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</si>
  <si>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</si>
  <si>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</si>
  <si>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</si>
  <si>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</si>
  <si>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</si>
  <si>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</si>
  <si>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</si>
  <si>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</si>
  <si>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</si>
  <si>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</si>
  <si>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</si>
  <si>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</si>
  <si>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</si>
  <si>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</si>
  <si>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</si>
  <si>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</si>
  <si>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</si>
  <si>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</si>
  <si>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</si>
  <si>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</si>
  <si>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</si>
  <si>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</si>
  <si>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</si>
  <si>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</si>
  <si>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</si>
  <si>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</si>
  <si>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</si>
  <si>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</si>
  <si>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</si>
  <si>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</si>
  <si>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</si>
  <si>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</si>
  <si>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</si>
  <si>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</si>
  <si>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</si>
  <si>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</si>
  <si>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</si>
  <si>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</si>
  <si>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</si>
  <si>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</si>
  <si>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</si>
  <si>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</si>
  <si>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</si>
  <si>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</si>
  <si>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</si>
  <si>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</si>
  <si>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</si>
  <si>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</si>
  <si>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</si>
  <si>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</si>
  <si>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</si>
  <si>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</si>
  <si>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</si>
  <si>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</si>
  <si>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</si>
  <si>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</si>
  <si>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</si>
  <si>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</si>
  <si>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</si>
  <si>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</si>
  <si>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</si>
  <si>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</si>
  <si>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</si>
  <si>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</si>
  <si>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</si>
  <si>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</si>
  <si>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</si>
  <si>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</si>
  <si>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</si>
  <si>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</si>
  <si>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</si>
  <si>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</si>
  <si>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</si>
  <si>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</si>
  <si>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</si>
  <si>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</si>
  <si>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</si>
  <si>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</si>
  <si>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</si>
  <si>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</si>
  <si>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</si>
  <si>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</si>
  <si>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</si>
  <si>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</si>
  <si>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</si>
  <si>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</si>
  <si>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</si>
  <si>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</si>
  <si>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</si>
  <si>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</si>
  <si>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</si>
  <si>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</si>
  <si>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</si>
  <si>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</si>
  <si>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</si>
  <si>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</si>
  <si>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</si>
  <si>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</si>
  <si>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</si>
  <si>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</si>
  <si>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</si>
  <si>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</si>
  <si>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</si>
  <si>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</si>
  <si>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</si>
  <si>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</si>
  <si>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</si>
  <si>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</si>
  <si>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</si>
  <si>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</si>
  <si>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</si>
  <si>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</si>
  <si>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</si>
  <si>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</si>
  <si>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</si>
  <si>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</si>
  <si>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</si>
  <si>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</si>
  <si>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</si>
  <si>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</si>
  <si>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</si>
  <si>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</si>
  <si>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</si>
  <si>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</si>
  <si>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</si>
  <si>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</si>
  <si>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</si>
  <si>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</si>
  <si>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</si>
  <si>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</si>
  <si>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</si>
  <si>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</si>
  <si>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</si>
  <si>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</si>
  <si>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</si>
  <si>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</si>
  <si>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</si>
  <si>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</si>
  <si>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</si>
  <si>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</si>
  <si>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</si>
  <si>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</si>
  <si>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</si>
  <si>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</si>
  <si>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</si>
  <si>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</si>
  <si>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</si>
  <si>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</si>
  <si>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</si>
  <si>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</si>
  <si>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</si>
  <si>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</si>
  <si>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</si>
  <si>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</si>
  <si>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</si>
  <si>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</si>
  <si>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</si>
  <si>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</si>
  <si>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</si>
  <si>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</si>
  <si>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</si>
  <si>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</si>
  <si>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</si>
  <si>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</si>
  <si>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</si>
  <si>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</si>
  <si>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</si>
  <si>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</si>
  <si>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</si>
  <si>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</si>
  <si>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</si>
  <si>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</si>
  <si>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</si>
  <si>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</si>
  <si>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</si>
  <si>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</si>
  <si>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</si>
  <si>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</si>
  <si>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</si>
  <si>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</si>
  <si>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</si>
  <si>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</si>
  <si>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</si>
  <si>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</si>
  <si>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</si>
  <si>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</si>
  <si>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</si>
  <si>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</si>
  <si>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</si>
  <si>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</si>
  <si>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</si>
  <si>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</si>
  <si>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</si>
  <si>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</si>
  <si>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</si>
  <si>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</si>
  <si>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</si>
  <si>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</si>
  <si>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</si>
  <si>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</si>
  <si>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</si>
  <si>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</si>
  <si>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</si>
  <si>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</si>
  <si>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</si>
  <si>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</si>
  <si>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</si>
  <si>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</si>
  <si>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</si>
  <si>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</si>
  <si>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</si>
  <si>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</si>
  <si>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</si>
  <si>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</si>
  <si>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</si>
  <si>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</si>
  <si>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</si>
  <si>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</si>
  <si>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</si>
  <si>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</si>
  <si>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</si>
  <si>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</si>
  <si>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</si>
  <si>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</si>
  <si>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</si>
  <si>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</si>
  <si>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</si>
  <si>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</si>
  <si>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</si>
  <si>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</si>
  <si>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</si>
  <si>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</si>
  <si>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</si>
  <si>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</si>
  <si>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</si>
  <si>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</si>
  <si>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</si>
  <si>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</si>
  <si>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</si>
  <si>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</si>
  <si>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</si>
  <si>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</si>
  <si>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</si>
  <si>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</si>
  <si>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</si>
  <si>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</si>
  <si>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</si>
  <si>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</si>
  <si>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</si>
  <si>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</si>
  <si>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</si>
  <si>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</si>
  <si>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</si>
  <si>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</si>
  <si>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</si>
  <si>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</si>
  <si>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</si>
  <si>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</si>
  <si>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</si>
  <si>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</si>
  <si>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</si>
  <si>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</si>
  <si>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</si>
  <si>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</si>
  <si>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</si>
  <si>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</si>
  <si>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</si>
  <si>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</si>
  <si>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</si>
  <si>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</si>
  <si>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</si>
  <si>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</si>
  <si>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</si>
  <si>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</si>
  <si>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</si>
  <si>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</si>
  <si>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</si>
  <si>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</si>
  <si>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</si>
  <si>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</si>
  <si>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</si>
  <si>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</si>
  <si>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</si>
  <si>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</si>
  <si>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</si>
  <si>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</si>
  <si>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</si>
  <si>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</si>
  <si>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</si>
  <si>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</si>
  <si>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</si>
  <si>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</si>
  <si>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</si>
  <si>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</si>
  <si>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</si>
  <si>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</si>
  <si>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</si>
  <si>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</si>
  <si>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</si>
  <si>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</si>
  <si>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</si>
  <si>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</si>
  <si>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</si>
  <si>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</si>
  <si>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</si>
  <si>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</si>
  <si>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</si>
  <si>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</si>
  <si>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</si>
  <si>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</si>
  <si>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</si>
  <si>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</si>
  <si>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</si>
  <si>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</si>
  <si>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</si>
  <si>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</si>
  <si>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</si>
  <si>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</si>
  <si>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</si>
  <si>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</si>
  <si>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</si>
  <si>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</si>
  <si>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</si>
  <si>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</si>
  <si>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</si>
  <si>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</si>
  <si>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</si>
  <si>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</si>
  <si>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</si>
  <si>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</si>
  <si>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</si>
  <si>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</si>
  <si>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</si>
  <si>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</si>
  <si>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</si>
  <si>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</si>
  <si>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</si>
  <si>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</si>
  <si>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</si>
  <si>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</si>
  <si>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</si>
  <si>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</si>
  <si>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</si>
  <si>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</si>
  <si>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</si>
  <si>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</si>
  <si>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</si>
  <si>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</si>
  <si>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</si>
  <si>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</si>
  <si>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</si>
  <si>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</si>
  <si>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</si>
  <si>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</si>
  <si>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</si>
  <si>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</si>
  <si>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</si>
  <si>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</si>
  <si>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</si>
  <si>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</si>
  <si>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</si>
  <si>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</si>
  <si>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</si>
  <si>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</si>
  <si>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</si>
  <si>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</si>
  <si>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</si>
  <si>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</si>
  <si>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</si>
  <si>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</si>
  <si>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</si>
  <si>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</si>
  <si>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</si>
  <si>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</si>
  <si>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</si>
  <si>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</si>
  <si>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</si>
  <si>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</si>
  <si>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</si>
  <si>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</si>
  <si>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</si>
  <si>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</si>
  <si>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</si>
  <si>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</si>
  <si>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</si>
  <si>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</si>
  <si>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</si>
  <si>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</si>
  <si>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</si>
  <si>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</si>
  <si>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</si>
  <si>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</si>
  <si>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</si>
  <si>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</si>
  <si>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</si>
  <si>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</si>
  <si>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</si>
  <si>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</si>
  <si>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</si>
  <si>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</si>
  <si>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</si>
  <si>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</si>
  <si>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</si>
  <si>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</si>
  <si>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</si>
  <si>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</si>
  <si>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</si>
  <si>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</si>
  <si>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</si>
  <si>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</si>
  <si>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</si>
  <si>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</si>
  <si>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</si>
  <si>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</si>
  <si>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</si>
  <si>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</si>
  <si>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</si>
  <si>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</si>
  <si>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</si>
  <si>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</si>
  <si>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</si>
  <si>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</si>
  <si>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</si>
  <si>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</si>
  <si>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</si>
  <si>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</si>
  <si>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</si>
  <si>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</si>
  <si>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</si>
  <si>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</si>
  <si>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</si>
  <si>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</si>
  <si>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</si>
  <si>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</si>
  <si>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</si>
  <si>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</si>
  <si>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</si>
  <si>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</si>
  <si>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</si>
  <si>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</si>
  <si>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</si>
  <si>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</si>
  <si>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</si>
  <si>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</si>
  <si>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</si>
  <si>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</si>
  <si>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</si>
  <si>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</si>
  <si>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</si>
  <si>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</si>
  <si>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</si>
  <si>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</si>
  <si>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</si>
  <si>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</si>
  <si>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</si>
  <si>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</si>
  <si>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</si>
  <si>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</si>
  <si>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</si>
  <si>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</si>
  <si>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</si>
  <si>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</si>
  <si>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</si>
  <si>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</si>
  <si>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</si>
  <si>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</si>
  <si>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</si>
  <si>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</si>
  <si>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</si>
  <si>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</si>
  <si>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</si>
  <si>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</si>
  <si>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</si>
  <si>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</si>
  <si>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</si>
  <si>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</si>
  <si>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</si>
  <si>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</si>
  <si>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</si>
  <si>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</si>
  <si>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</si>
  <si>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</si>
  <si>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</si>
  <si>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</si>
  <si>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</si>
  <si>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</si>
  <si>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</si>
  <si>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</si>
  <si>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</si>
  <si>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</si>
  <si>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</si>
  <si>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</si>
  <si>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</si>
  <si>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</si>
  <si>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</si>
  <si>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</si>
  <si>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</si>
  <si>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</si>
  <si>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</si>
  <si>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</si>
  <si>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L_140-175</t>
  </si>
  <si>
    <t>Приобретение электросетевого комплекса в г.Калининграде, ул.Рассветная д.21,23,25,27</t>
  </si>
  <si>
    <t>Приобретение электросетевого комплекса в г.Калининграде, ул.Рассветная д.21,23,25,27: КЛ 0,4 кВ протяженностью 1,506 км</t>
  </si>
  <si>
    <t>КЛ 0,4 кВ - 1,11 млн руб/км</t>
  </si>
  <si>
    <t>Договор безвозмездной передачи № 1084 от 2.12.2021 с гр.Снятковой О.В.</t>
  </si>
  <si>
    <t>КЛ-1 0,4 кВ от ТП 1036 1с до ВРУ 0,4 кВ ж/д 27</t>
  </si>
  <si>
    <t>КЛ-2 0,4 кВ от ТП 1036 2с до ВРУ 0,4 кВ ж/д 27</t>
  </si>
  <si>
    <t>КЛ-1 0,4 кВ от ТП 1036 1с до ВРУ 0,4 кВ ж/д 25</t>
  </si>
  <si>
    <t>КЛ-2 0,4 кВ от ТП 1036 2с до ВРУ 0,4 кВ ж/д 25</t>
  </si>
  <si>
    <t>КЛ-1 0,4 кВ от ТП 1036 1с до ВРУ 0,4 кВ ж/д 23</t>
  </si>
  <si>
    <t>КЛ-2 0,4 кВ от ТП 1036 2с до ВРУ 0,4 кВ ж/д 23</t>
  </si>
  <si>
    <t>КЛ-1 0,4 кВ от ТП 1036 1с до ВРУ 0,4 кВ ж/д 21</t>
  </si>
  <si>
    <t>КЛ-2 0,4 кВ от ТП 1036 2с до ВРУ 0,4 кВ ж/д 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</si>
</sst>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11" fillId="0" borderId="0" xfId="62" applyNumberFormat="1" applyFont="1" applyAlignment="1">
      <alignment horizontal="left"/>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98673912"/>
        <c:axId val="598674304"/>
      </c:lineChart>
      <c:catAx>
        <c:axId val="598673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8674304"/>
        <c:crosses val="autoZero"/>
        <c:auto val="1"/>
        <c:lblAlgn val="ctr"/>
        <c:lblOffset val="100"/>
        <c:noMultiLvlLbl val="0"/>
      </c:catAx>
      <c:valAx>
        <c:axId val="598674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6739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598675088"/>
        <c:axId val="598675480"/>
      </c:lineChart>
      <c:catAx>
        <c:axId val="598675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8675480"/>
        <c:crosses val="autoZero"/>
        <c:auto val="1"/>
        <c:lblAlgn val="ctr"/>
        <c:lblOffset val="100"/>
        <c:noMultiLvlLbl val="0"/>
      </c:catAx>
      <c:valAx>
        <c:axId val="598675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675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610</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611</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612</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ЛЭП'!R33," км")</f>
        <v>∆L0,4лэп=1,506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K53" sqref="K53"/>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L_140-175</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Приобретение электросетевого комплекса в г.Калининграде, ул.Рассветная д.21,23,25,27</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603</v>
      </c>
      <c r="H20" s="499" t="s">
        <v>604</v>
      </c>
      <c r="I20" s="500"/>
      <c r="J20" s="500"/>
      <c r="K20" s="500"/>
      <c r="L20" s="499" t="s">
        <v>605</v>
      </c>
      <c r="M20" s="500"/>
      <c r="N20" s="500"/>
      <c r="O20" s="500"/>
      <c r="P20" s="499" t="s">
        <v>606</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5" t="s">
        <v>2</v>
      </c>
      <c r="D22" s="255" t="s">
        <v>177</v>
      </c>
      <c r="E22" s="222" t="s">
        <v>597</v>
      </c>
      <c r="F22" s="222" t="s">
        <v>602</v>
      </c>
      <c r="G22" s="498"/>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ЛЭП'!R33</f>
        <v>1.5060000000000002</v>
      </c>
      <c r="K49" s="212">
        <f>J49</f>
        <v>1.5060000000000002</v>
      </c>
      <c r="L49" s="212">
        <v>0</v>
      </c>
      <c r="M49" s="212">
        <v>0</v>
      </c>
      <c r="N49" s="212">
        <f t="shared" si="11"/>
        <v>0</v>
      </c>
      <c r="O49" s="212">
        <f t="shared" si="11"/>
        <v>0</v>
      </c>
      <c r="P49" s="212">
        <v>0</v>
      </c>
      <c r="Q49" s="212">
        <v>0</v>
      </c>
      <c r="R49" s="212">
        <v>0</v>
      </c>
      <c r="S49" s="212">
        <v>0</v>
      </c>
      <c r="T49" s="211">
        <f t="shared" si="4"/>
        <v>0</v>
      </c>
      <c r="U49" s="211">
        <f t="shared" si="5"/>
        <v>1.5060000000000002</v>
      </c>
    </row>
    <row r="50" spans="1:21" ht="18.75" x14ac:dyDescent="0.25">
      <c r="A50" s="68" t="s">
        <v>135</v>
      </c>
      <c r="B50" s="67" t="s">
        <v>608</v>
      </c>
      <c r="C50" s="211">
        <v>0</v>
      </c>
      <c r="D50" s="211">
        <v>0</v>
      </c>
      <c r="E50" s="223">
        <v>0</v>
      </c>
      <c r="F50" s="223">
        <v>0</v>
      </c>
      <c r="G50" s="212">
        <v>0</v>
      </c>
      <c r="H50" s="212">
        <v>0</v>
      </c>
      <c r="I50" s="212">
        <v>0</v>
      </c>
      <c r="J50" s="212">
        <v>0</v>
      </c>
      <c r="K50" s="212">
        <v>0</v>
      </c>
      <c r="L50" s="212">
        <v>0</v>
      </c>
      <c r="M50" s="212">
        <v>0</v>
      </c>
      <c r="N50" s="212">
        <v>0</v>
      </c>
      <c r="O50" s="212">
        <v>0</v>
      </c>
      <c r="P50" s="212">
        <v>0</v>
      </c>
      <c r="Q50" s="212">
        <v>0</v>
      </c>
      <c r="R50" s="212">
        <v>0</v>
      </c>
      <c r="S50" s="212">
        <v>0</v>
      </c>
      <c r="T50" s="211">
        <f t="shared" si="4"/>
        <v>0</v>
      </c>
      <c r="U50" s="211">
        <f t="shared" si="5"/>
        <v>0</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1.6679999999999999</v>
      </c>
      <c r="K52" s="212">
        <f>J52</f>
        <v>1.6679999999999999</v>
      </c>
      <c r="L52" s="212">
        <v>0</v>
      </c>
      <c r="M52" s="212">
        <v>0</v>
      </c>
      <c r="N52" s="212">
        <v>0</v>
      </c>
      <c r="O52" s="212">
        <f>N52</f>
        <v>0</v>
      </c>
      <c r="P52" s="212">
        <v>0</v>
      </c>
      <c r="Q52" s="212">
        <v>0</v>
      </c>
      <c r="R52" s="212">
        <v>0</v>
      </c>
      <c r="S52" s="212">
        <v>0</v>
      </c>
      <c r="T52" s="211">
        <f t="shared" si="4"/>
        <v>0</v>
      </c>
      <c r="U52" s="211">
        <f t="shared" si="5"/>
        <v>1.6679999999999999</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1.5060000000000002</v>
      </c>
      <c r="K56" s="212">
        <f>K47+K48+K49</f>
        <v>1.5060000000000002</v>
      </c>
      <c r="L56" s="212">
        <v>0</v>
      </c>
      <c r="M56" s="212">
        <v>0</v>
      </c>
      <c r="N56" s="212">
        <f>N47+N48+N49</f>
        <v>0</v>
      </c>
      <c r="O56" s="212">
        <f>O47+O48+O49</f>
        <v>0</v>
      </c>
      <c r="P56" s="212">
        <v>0</v>
      </c>
      <c r="Q56" s="212">
        <v>0</v>
      </c>
      <c r="R56" s="212">
        <v>0</v>
      </c>
      <c r="S56" s="212">
        <v>0</v>
      </c>
      <c r="T56" s="211">
        <f t="shared" si="4"/>
        <v>0</v>
      </c>
      <c r="U56" s="211">
        <f t="shared" si="5"/>
        <v>1.5060000000000002</v>
      </c>
    </row>
    <row r="57" spans="1:21" ht="18.75" x14ac:dyDescent="0.25">
      <c r="A57" s="68" t="s">
        <v>127</v>
      </c>
      <c r="B57" s="67" t="s">
        <v>608</v>
      </c>
      <c r="C57" s="211">
        <v>0</v>
      </c>
      <c r="D57" s="211">
        <v>0</v>
      </c>
      <c r="E57" s="223">
        <v>0</v>
      </c>
      <c r="F57" s="223">
        <v>0</v>
      </c>
      <c r="G57" s="212">
        <v>0</v>
      </c>
      <c r="H57" s="212">
        <v>0</v>
      </c>
      <c r="I57" s="212">
        <v>0</v>
      </c>
      <c r="J57" s="212">
        <f>J50</f>
        <v>0</v>
      </c>
      <c r="K57" s="212">
        <f>K50</f>
        <v>0</v>
      </c>
      <c r="L57" s="212">
        <v>0</v>
      </c>
      <c r="M57" s="212">
        <v>0</v>
      </c>
      <c r="N57" s="212">
        <v>0</v>
      </c>
      <c r="O57" s="212">
        <f>N57</f>
        <v>0</v>
      </c>
      <c r="P57" s="212">
        <v>0</v>
      </c>
      <c r="Q57" s="212">
        <v>0</v>
      </c>
      <c r="R57" s="212">
        <f>R50</f>
        <v>0</v>
      </c>
      <c r="S57" s="212">
        <f>S50</f>
        <v>0</v>
      </c>
      <c r="T57" s="211">
        <f t="shared" si="4"/>
        <v>0</v>
      </c>
      <c r="U57" s="211">
        <f t="shared" si="5"/>
        <v>0</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8"/>
      <c r="K72" s="258"/>
      <c r="L72" s="58"/>
      <c r="M72" s="58"/>
      <c r="N72" s="61"/>
      <c r="O72" s="58"/>
      <c r="P72" s="58"/>
      <c r="Q72" s="58"/>
      <c r="R72" s="58"/>
      <c r="S72" s="58"/>
      <c r="T72" s="58"/>
    </row>
    <row r="73" spans="1:20" ht="32.25" customHeight="1" x14ac:dyDescent="0.25">
      <c r="A73" s="58"/>
      <c r="B73" s="508"/>
      <c r="C73" s="508"/>
      <c r="D73" s="508"/>
      <c r="E73" s="508"/>
      <c r="F73" s="508"/>
      <c r="G73" s="508"/>
      <c r="H73" s="508"/>
      <c r="I73" s="508"/>
      <c r="J73" s="259"/>
      <c r="K73" s="259"/>
      <c r="L73" s="58"/>
      <c r="M73" s="58"/>
      <c r="N73" s="58"/>
      <c r="O73" s="58"/>
      <c r="P73" s="58"/>
      <c r="Q73" s="58"/>
      <c r="R73" s="58"/>
      <c r="S73" s="58"/>
      <c r="T73" s="58"/>
    </row>
    <row r="74" spans="1:20" ht="51.75" customHeight="1" x14ac:dyDescent="0.25">
      <c r="A74" s="58"/>
      <c r="B74" s="506"/>
      <c r="C74" s="506"/>
      <c r="D74" s="506"/>
      <c r="E74" s="506"/>
      <c r="F74" s="506"/>
      <c r="G74" s="506"/>
      <c r="H74" s="506"/>
      <c r="I74" s="506"/>
      <c r="J74" s="258"/>
      <c r="K74" s="258"/>
      <c r="L74" s="58"/>
      <c r="M74" s="58"/>
      <c r="N74" s="58"/>
      <c r="O74" s="58"/>
      <c r="P74" s="58"/>
      <c r="Q74" s="58"/>
      <c r="R74" s="58"/>
      <c r="S74" s="58"/>
      <c r="T74" s="58"/>
    </row>
    <row r="75" spans="1:20" ht="21.75" customHeight="1" x14ac:dyDescent="0.25">
      <c r="A75" s="58"/>
      <c r="B75" s="509"/>
      <c r="C75" s="509"/>
      <c r="D75" s="509"/>
      <c r="E75" s="509"/>
      <c r="F75" s="509"/>
      <c r="G75" s="509"/>
      <c r="H75" s="509"/>
      <c r="I75" s="509"/>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L_140-175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Приобретение электросетевого комплекса в г.Калининграде, ул.Рассветная д.21,23,25,27</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609</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44552</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1.5060000000000002</v>
      </c>
      <c r="L26" s="393">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L_140-175</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Приобретение электросетевого комплекса в г.Калининграде, ул.Рассветная д.21,23,25,27</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ул.Рассветная д.21,23,25,27</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1,506 (1,506)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1.6679999999999999</v>
      </c>
    </row>
    <row r="28" spans="1:3" ht="16.5" thickBot="1" x14ac:dyDescent="0.3">
      <c r="A28" s="198" t="s">
        <v>364</v>
      </c>
      <c r="B28" s="198" t="s">
        <v>596</v>
      </c>
    </row>
    <row r="29" spans="1:3" ht="29.25" thickBot="1" x14ac:dyDescent="0.3">
      <c r="A29" s="120" t="s">
        <v>527</v>
      </c>
      <c r="B29" s="227">
        <f>B30</f>
        <v>1.6679999999999999</v>
      </c>
    </row>
    <row r="30" spans="1:3" ht="29.25" thickBot="1" x14ac:dyDescent="0.3">
      <c r="A30" s="120" t="s">
        <v>528</v>
      </c>
      <c r="B30" s="227">
        <f>B32+B41+B50</f>
        <v>1.6679999999999999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1.6679999999999999</v>
      </c>
    </row>
    <row r="51" spans="1:3" ht="30.75" thickBot="1" x14ac:dyDescent="0.3">
      <c r="A51" s="403" t="str">
        <f>CONCATENATE('3.3 паспорт описание'!C27," в ценах 2021 года без НДС, млн. руб.")</f>
        <v>Договор безвозмездной передачи № 1084 от 2.12.2021 с гр.Снятковой О.В. в ценах 2021 года без НДС, млн. руб.</v>
      </c>
      <c r="B51" s="404">
        <f>'5. анализ эконом эфф'!B122</f>
        <v>1.6679999999999999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1084 от 2.12.2021 с гр.Снятковой О.В.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L_140-175</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Приобретение электросетевого комплекса в г.Калининграде, ул.Рассветная д.21,23,25,27</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L_140-175</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Приобретение электросетевого комплекса в г.Калининграде, ул.Рассветная д.21,23,25,27</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D23" zoomScale="80" zoomScaleSheetLayoutView="80" workbookViewId="0">
      <selection activeCell="C25" sqref="C25"/>
    </sheetView>
  </sheetViews>
  <sheetFormatPr defaultColWidth="10.7109375" defaultRowHeight="15.75" x14ac:dyDescent="0.25"/>
  <cols>
    <col min="1" max="1" width="10.7109375" style="240"/>
    <col min="2" max="2" width="13.140625" style="46" customWidth="1"/>
    <col min="3" max="3" width="31.28515625" style="46" customWidth="1"/>
    <col min="4" max="4" width="13.140625" style="46" customWidth="1"/>
    <col min="5" max="5" width="31.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1"/>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8" t="str">
        <f>'1. паспорт местоположение'!A12</f>
        <v>L_140-175</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1"/>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8" t="str">
        <f>'1. паспорт местоположение'!A15</f>
        <v>Приобретение электросетевого комплекса в г.Калининграде, ул.Рассветная д.21,23,25,27</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3"/>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4"/>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616</v>
      </c>
      <c r="D25" s="232" t="s">
        <v>525</v>
      </c>
      <c r="E25" s="232" t="str">
        <f t="shared" ref="E25:E28" si="0">C25</f>
        <v>КЛ-1 0,4 кВ от ТП 1036 1с до ВРУ 0,4 кВ ж/д 27</v>
      </c>
      <c r="F25" s="232" t="s">
        <v>525</v>
      </c>
      <c r="G25" s="232">
        <v>0.4</v>
      </c>
      <c r="H25" s="232" t="s">
        <v>525</v>
      </c>
      <c r="I25" s="232">
        <v>0.4</v>
      </c>
      <c r="J25" s="232" t="s">
        <v>525</v>
      </c>
      <c r="K25" s="232" t="s">
        <v>525</v>
      </c>
      <c r="L25" s="232">
        <v>1</v>
      </c>
      <c r="M25" s="232" t="s">
        <v>525</v>
      </c>
      <c r="N25" s="232">
        <v>120</v>
      </c>
      <c r="O25" s="232" t="s">
        <v>525</v>
      </c>
      <c r="P25" s="232" t="s">
        <v>521</v>
      </c>
      <c r="Q25" s="232" t="s">
        <v>525</v>
      </c>
      <c r="R25" s="394">
        <v>0.24</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617</v>
      </c>
      <c r="D26" s="232" t="s">
        <v>525</v>
      </c>
      <c r="E26" s="232" t="str">
        <f t="shared" si="0"/>
        <v>КЛ-2 0,4 кВ от ТП 1036 2с до ВРУ 0,4 кВ ж/д 27</v>
      </c>
      <c r="F26" s="232" t="s">
        <v>525</v>
      </c>
      <c r="G26" s="232">
        <v>0.4</v>
      </c>
      <c r="H26" s="232" t="s">
        <v>525</v>
      </c>
      <c r="I26" s="232">
        <v>0.4</v>
      </c>
      <c r="J26" s="232" t="s">
        <v>525</v>
      </c>
      <c r="K26" s="232" t="s">
        <v>525</v>
      </c>
      <c r="L26" s="232">
        <v>1</v>
      </c>
      <c r="M26" s="232" t="s">
        <v>525</v>
      </c>
      <c r="N26" s="232">
        <v>120</v>
      </c>
      <c r="O26" s="232" t="s">
        <v>525</v>
      </c>
      <c r="P26" s="232" t="s">
        <v>521</v>
      </c>
      <c r="Q26" s="232" t="s">
        <v>525</v>
      </c>
      <c r="R26" s="394">
        <v>0.24</v>
      </c>
      <c r="S26" s="232" t="s">
        <v>525</v>
      </c>
      <c r="T26" s="232" t="s">
        <v>525</v>
      </c>
      <c r="U26" s="232" t="s">
        <v>525</v>
      </c>
      <c r="V26" s="232" t="s">
        <v>525</v>
      </c>
      <c r="W26" s="232" t="s">
        <v>599</v>
      </c>
      <c r="X26" s="232" t="s">
        <v>525</v>
      </c>
      <c r="Y26" s="232" t="s">
        <v>525</v>
      </c>
      <c r="Z26" s="232" t="s">
        <v>525</v>
      </c>
      <c r="AA26" s="232" t="s">
        <v>525</v>
      </c>
    </row>
    <row r="27" spans="1:27" s="154" customFormat="1" ht="31.5" x14ac:dyDescent="0.25">
      <c r="A27" s="232">
        <v>3</v>
      </c>
      <c r="B27" s="232" t="s">
        <v>525</v>
      </c>
      <c r="C27" s="232" t="s">
        <v>618</v>
      </c>
      <c r="D27" s="232" t="s">
        <v>525</v>
      </c>
      <c r="E27" s="232" t="str">
        <f t="shared" si="0"/>
        <v>КЛ-1 0,4 кВ от ТП 1036 1с до ВРУ 0,4 кВ ж/д 25</v>
      </c>
      <c r="F27" s="232" t="s">
        <v>525</v>
      </c>
      <c r="G27" s="232">
        <v>0.4</v>
      </c>
      <c r="H27" s="232" t="s">
        <v>525</v>
      </c>
      <c r="I27" s="232">
        <v>0.4</v>
      </c>
      <c r="J27" s="232" t="s">
        <v>525</v>
      </c>
      <c r="K27" s="232" t="s">
        <v>525</v>
      </c>
      <c r="L27" s="232">
        <v>1</v>
      </c>
      <c r="M27" s="232" t="s">
        <v>525</v>
      </c>
      <c r="N27" s="232">
        <v>95</v>
      </c>
      <c r="O27" s="232" t="s">
        <v>525</v>
      </c>
      <c r="P27" s="232" t="s">
        <v>521</v>
      </c>
      <c r="Q27" s="232" t="s">
        <v>525</v>
      </c>
      <c r="R27" s="394">
        <v>0.16800000000000001</v>
      </c>
      <c r="S27" s="232" t="s">
        <v>525</v>
      </c>
      <c r="T27" s="232" t="s">
        <v>525</v>
      </c>
      <c r="U27" s="232" t="s">
        <v>525</v>
      </c>
      <c r="V27" s="232" t="s">
        <v>525</v>
      </c>
      <c r="W27" s="232" t="s">
        <v>599</v>
      </c>
      <c r="X27" s="232" t="s">
        <v>525</v>
      </c>
      <c r="Y27" s="232" t="s">
        <v>525</v>
      </c>
      <c r="Z27" s="232" t="s">
        <v>525</v>
      </c>
      <c r="AA27" s="232" t="s">
        <v>525</v>
      </c>
    </row>
    <row r="28" spans="1:27" s="154" customFormat="1" ht="31.5" x14ac:dyDescent="0.25">
      <c r="A28" s="232">
        <v>4</v>
      </c>
      <c r="B28" s="232" t="s">
        <v>525</v>
      </c>
      <c r="C28" s="232" t="s">
        <v>619</v>
      </c>
      <c r="D28" s="232" t="s">
        <v>525</v>
      </c>
      <c r="E28" s="232" t="str">
        <f t="shared" si="0"/>
        <v>КЛ-2 0,4 кВ от ТП 1036 2с до ВРУ 0,4 кВ ж/д 25</v>
      </c>
      <c r="F28" s="232" t="s">
        <v>525</v>
      </c>
      <c r="G28" s="232">
        <v>0.4</v>
      </c>
      <c r="H28" s="232" t="s">
        <v>525</v>
      </c>
      <c r="I28" s="232">
        <v>0.4</v>
      </c>
      <c r="J28" s="232" t="s">
        <v>525</v>
      </c>
      <c r="K28" s="232" t="s">
        <v>525</v>
      </c>
      <c r="L28" s="232">
        <v>1</v>
      </c>
      <c r="M28" s="232" t="s">
        <v>525</v>
      </c>
      <c r="N28" s="232">
        <v>95</v>
      </c>
      <c r="O28" s="232" t="s">
        <v>525</v>
      </c>
      <c r="P28" s="232" t="s">
        <v>521</v>
      </c>
      <c r="Q28" s="232" t="s">
        <v>525</v>
      </c>
      <c r="R28" s="394">
        <v>0.16800000000000001</v>
      </c>
      <c r="S28" s="232" t="s">
        <v>525</v>
      </c>
      <c r="T28" s="232" t="s">
        <v>525</v>
      </c>
      <c r="U28" s="232" t="s">
        <v>525</v>
      </c>
      <c r="V28" s="232" t="s">
        <v>525</v>
      </c>
      <c r="W28" s="232" t="s">
        <v>599</v>
      </c>
      <c r="X28" s="232" t="s">
        <v>525</v>
      </c>
      <c r="Y28" s="232" t="s">
        <v>525</v>
      </c>
      <c r="Z28" s="232" t="s">
        <v>525</v>
      </c>
      <c r="AA28" s="232" t="s">
        <v>525</v>
      </c>
    </row>
    <row r="29" spans="1:27" s="154" customFormat="1" ht="31.5" x14ac:dyDescent="0.25">
      <c r="A29" s="232">
        <v>5</v>
      </c>
      <c r="B29" s="232" t="s">
        <v>525</v>
      </c>
      <c r="C29" s="232" t="s">
        <v>620</v>
      </c>
      <c r="D29" s="232" t="s">
        <v>525</v>
      </c>
      <c r="E29" s="232" t="str">
        <f t="shared" ref="E29" si="1">C29</f>
        <v>КЛ-1 0,4 кВ от ТП 1036 1с до ВРУ 0,4 кВ ж/д 23</v>
      </c>
      <c r="F29" s="232" t="s">
        <v>525</v>
      </c>
      <c r="G29" s="232">
        <v>0.4</v>
      </c>
      <c r="H29" s="232" t="s">
        <v>525</v>
      </c>
      <c r="I29" s="232">
        <v>0.4</v>
      </c>
      <c r="J29" s="232" t="s">
        <v>525</v>
      </c>
      <c r="K29" s="232" t="s">
        <v>525</v>
      </c>
      <c r="L29" s="232">
        <v>1</v>
      </c>
      <c r="M29" s="232" t="s">
        <v>525</v>
      </c>
      <c r="N29" s="232">
        <v>70</v>
      </c>
      <c r="O29" s="232" t="s">
        <v>525</v>
      </c>
      <c r="P29" s="232" t="s">
        <v>521</v>
      </c>
      <c r="Q29" s="232" t="s">
        <v>525</v>
      </c>
      <c r="R29" s="394">
        <v>0.14000000000000001</v>
      </c>
      <c r="S29" s="232" t="s">
        <v>525</v>
      </c>
      <c r="T29" s="232" t="s">
        <v>525</v>
      </c>
      <c r="U29" s="232" t="s">
        <v>525</v>
      </c>
      <c r="V29" s="232" t="s">
        <v>525</v>
      </c>
      <c r="W29" s="232" t="s">
        <v>599</v>
      </c>
      <c r="X29" s="232" t="s">
        <v>525</v>
      </c>
      <c r="Y29" s="232" t="s">
        <v>525</v>
      </c>
      <c r="Z29" s="232" t="s">
        <v>525</v>
      </c>
      <c r="AA29" s="232" t="s">
        <v>525</v>
      </c>
    </row>
    <row r="30" spans="1:27" s="154" customFormat="1" ht="31.5" x14ac:dyDescent="0.25">
      <c r="A30" s="232">
        <v>6</v>
      </c>
      <c r="B30" s="232" t="s">
        <v>525</v>
      </c>
      <c r="C30" s="232" t="s">
        <v>621</v>
      </c>
      <c r="D30" s="232" t="s">
        <v>525</v>
      </c>
      <c r="E30" s="232" t="str">
        <f t="shared" ref="E30:E32" si="2">C30</f>
        <v>КЛ-2 0,4 кВ от ТП 1036 2с до ВРУ 0,4 кВ ж/д 23</v>
      </c>
      <c r="F30" s="232" t="s">
        <v>525</v>
      </c>
      <c r="G30" s="232">
        <v>0.4</v>
      </c>
      <c r="H30" s="232" t="s">
        <v>525</v>
      </c>
      <c r="I30" s="232">
        <v>0.4</v>
      </c>
      <c r="J30" s="232" t="s">
        <v>525</v>
      </c>
      <c r="K30" s="232" t="s">
        <v>525</v>
      </c>
      <c r="L30" s="232">
        <v>1</v>
      </c>
      <c r="M30" s="232" t="s">
        <v>525</v>
      </c>
      <c r="N30" s="232">
        <v>70</v>
      </c>
      <c r="O30" s="232" t="s">
        <v>525</v>
      </c>
      <c r="P30" s="232" t="s">
        <v>521</v>
      </c>
      <c r="Q30" s="232" t="s">
        <v>525</v>
      </c>
      <c r="R30" s="394">
        <v>0.14000000000000001</v>
      </c>
      <c r="S30" s="232" t="s">
        <v>525</v>
      </c>
      <c r="T30" s="232" t="s">
        <v>525</v>
      </c>
      <c r="U30" s="232" t="s">
        <v>525</v>
      </c>
      <c r="V30" s="232" t="s">
        <v>525</v>
      </c>
      <c r="W30" s="232" t="s">
        <v>599</v>
      </c>
      <c r="X30" s="232" t="s">
        <v>525</v>
      </c>
      <c r="Y30" s="232" t="s">
        <v>525</v>
      </c>
      <c r="Z30" s="232" t="s">
        <v>525</v>
      </c>
      <c r="AA30" s="232" t="s">
        <v>525</v>
      </c>
    </row>
    <row r="31" spans="1:27" s="154" customFormat="1" ht="31.5" x14ac:dyDescent="0.25">
      <c r="A31" s="232">
        <v>7</v>
      </c>
      <c r="B31" s="232" t="s">
        <v>525</v>
      </c>
      <c r="C31" s="232" t="s">
        <v>622</v>
      </c>
      <c r="D31" s="232" t="s">
        <v>525</v>
      </c>
      <c r="E31" s="232" t="str">
        <f t="shared" si="2"/>
        <v>КЛ-1 0,4 кВ от ТП 1036 1с до ВРУ 0,4 кВ ж/д 21</v>
      </c>
      <c r="F31" s="232" t="s">
        <v>525</v>
      </c>
      <c r="G31" s="232">
        <v>0.4</v>
      </c>
      <c r="H31" s="232" t="s">
        <v>525</v>
      </c>
      <c r="I31" s="232">
        <v>0.4</v>
      </c>
      <c r="J31" s="232" t="s">
        <v>525</v>
      </c>
      <c r="K31" s="232" t="s">
        <v>525</v>
      </c>
      <c r="L31" s="232">
        <v>1</v>
      </c>
      <c r="M31" s="232" t="s">
        <v>525</v>
      </c>
      <c r="N31" s="232">
        <v>95</v>
      </c>
      <c r="O31" s="232" t="s">
        <v>525</v>
      </c>
      <c r="P31" s="232" t="s">
        <v>521</v>
      </c>
      <c r="Q31" s="232" t="s">
        <v>525</v>
      </c>
      <c r="R31" s="394">
        <v>0.20499999999999999</v>
      </c>
      <c r="S31" s="232" t="s">
        <v>525</v>
      </c>
      <c r="T31" s="232" t="s">
        <v>525</v>
      </c>
      <c r="U31" s="232" t="s">
        <v>525</v>
      </c>
      <c r="V31" s="232" t="s">
        <v>525</v>
      </c>
      <c r="W31" s="232" t="s">
        <v>599</v>
      </c>
      <c r="X31" s="232" t="s">
        <v>525</v>
      </c>
      <c r="Y31" s="232" t="s">
        <v>525</v>
      </c>
      <c r="Z31" s="232" t="s">
        <v>525</v>
      </c>
      <c r="AA31" s="232" t="s">
        <v>525</v>
      </c>
    </row>
    <row r="32" spans="1:27" s="154" customFormat="1" ht="31.5" x14ac:dyDescent="0.25">
      <c r="A32" s="232">
        <v>8</v>
      </c>
      <c r="B32" s="232" t="s">
        <v>525</v>
      </c>
      <c r="C32" s="232" t="s">
        <v>623</v>
      </c>
      <c r="D32" s="232" t="s">
        <v>525</v>
      </c>
      <c r="E32" s="232" t="str">
        <f t="shared" si="2"/>
        <v>КЛ-2 0,4 кВ от ТП 1036 2с до ВРУ 0,4 кВ ж/д 21</v>
      </c>
      <c r="F32" s="232" t="s">
        <v>525</v>
      </c>
      <c r="G32" s="232">
        <v>0.4</v>
      </c>
      <c r="H32" s="232" t="s">
        <v>525</v>
      </c>
      <c r="I32" s="232">
        <v>0.4</v>
      </c>
      <c r="J32" s="232" t="s">
        <v>525</v>
      </c>
      <c r="K32" s="232" t="s">
        <v>525</v>
      </c>
      <c r="L32" s="232">
        <v>1</v>
      </c>
      <c r="M32" s="232" t="s">
        <v>525</v>
      </c>
      <c r="N32" s="232">
        <v>95</v>
      </c>
      <c r="O32" s="232" t="s">
        <v>525</v>
      </c>
      <c r="P32" s="232" t="s">
        <v>521</v>
      </c>
      <c r="Q32" s="232" t="s">
        <v>525</v>
      </c>
      <c r="R32" s="394">
        <v>0.20499999999999999</v>
      </c>
      <c r="S32" s="232" t="s">
        <v>525</v>
      </c>
      <c r="T32" s="232" t="s">
        <v>525</v>
      </c>
      <c r="U32" s="232" t="s">
        <v>525</v>
      </c>
      <c r="V32" s="232" t="s">
        <v>525</v>
      </c>
      <c r="W32" s="232" t="s">
        <v>599</v>
      </c>
      <c r="X32" s="232" t="s">
        <v>525</v>
      </c>
      <c r="Y32" s="232" t="s">
        <v>525</v>
      </c>
      <c r="Z32" s="232" t="s">
        <v>525</v>
      </c>
      <c r="AA32" s="232" t="s">
        <v>525</v>
      </c>
    </row>
    <row r="33" spans="1:18" x14ac:dyDescent="0.25">
      <c r="A33" s="250"/>
      <c r="B33" s="47"/>
      <c r="C33" s="47"/>
      <c r="D33" s="47"/>
      <c r="G33" s="251"/>
      <c r="R33" s="542">
        <f>SUM(R25:R32)</f>
        <v>1.5060000000000002</v>
      </c>
    </row>
    <row r="34" spans="1:18" hidden="1" x14ac:dyDescent="0.25">
      <c r="A34" s="252"/>
      <c r="B34" s="47"/>
      <c r="C34" s="47"/>
      <c r="D34" s="47"/>
      <c r="P34" s="46" t="s">
        <v>520</v>
      </c>
      <c r="R34" s="46" t="e">
        <f>SUMIF(#REF!,"ВЛ",#REF!)</f>
        <v>#REF!</v>
      </c>
    </row>
    <row r="35" spans="1:18" hidden="1" x14ac:dyDescent="0.25">
      <c r="A35" s="252"/>
      <c r="B35" s="47"/>
      <c r="C35" s="253"/>
      <c r="D35" s="47"/>
      <c r="P35" s="46" t="s">
        <v>521</v>
      </c>
      <c r="R35"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L_140-175</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ул.Рассветная д.21,23,25,27</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ул.Рассветная д.21,23,25,27</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613</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614</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L_140-175</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Приобретение электросетевого комплекса в г.Калининграде, ул.Рассветная д.21,23,25,27</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3"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3"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3"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3"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3" customFormat="1" ht="18.75" x14ac:dyDescent="0.2">
      <c r="A12" s="418" t="str">
        <f>'1. паспорт местоположение'!A12:C12</f>
        <v>L_140-175</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3"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8" t="str">
        <f>'1. паспорт местоположение'!A15</f>
        <v>Приобретение электросетевого комплекса в г.Калининграде, ул.Рассветная д.21,23,25,27</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2"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2" customFormat="1" ht="15" customHeight="1" x14ac:dyDescent="0.2">
      <c r="A17" s="424"/>
      <c r="B17" s="424"/>
      <c r="C17" s="424"/>
      <c r="D17" s="424"/>
      <c r="E17" s="424"/>
      <c r="F17" s="424"/>
      <c r="G17" s="424"/>
      <c r="H17" s="424"/>
      <c r="I17" s="424"/>
      <c r="J17" s="424"/>
      <c r="K17" s="424"/>
      <c r="L17" s="424"/>
      <c r="M17" s="424"/>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16" t="s">
        <v>3</v>
      </c>
      <c r="B19" s="416" t="s">
        <v>82</v>
      </c>
      <c r="C19" s="416" t="s">
        <v>81</v>
      </c>
      <c r="D19" s="416" t="s">
        <v>73</v>
      </c>
      <c r="E19" s="460" t="s">
        <v>80</v>
      </c>
      <c r="F19" s="461"/>
      <c r="G19" s="461"/>
      <c r="H19" s="461"/>
      <c r="I19" s="462"/>
      <c r="J19" s="416" t="s">
        <v>79</v>
      </c>
      <c r="K19" s="416"/>
      <c r="L19" s="416"/>
      <c r="M19" s="416"/>
      <c r="N19" s="400"/>
      <c r="O19" s="400"/>
      <c r="P19" s="400"/>
      <c r="Q19" s="400"/>
      <c r="R19" s="400"/>
      <c r="S19" s="400"/>
      <c r="T19" s="400"/>
    </row>
    <row r="20" spans="1:23" s="182" customFormat="1" ht="51" customHeight="1" x14ac:dyDescent="0.2">
      <c r="A20" s="416"/>
      <c r="B20" s="416"/>
      <c r="C20" s="416"/>
      <c r="D20" s="416"/>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0" t="str">
        <f>'1. паспорт местоположение'!A5:C5</f>
        <v>Год раскрытия информации: 2022 год</v>
      </c>
      <c r="B5" s="470"/>
      <c r="C5" s="470"/>
      <c r="D5" s="470"/>
      <c r="E5" s="470"/>
      <c r="F5" s="470"/>
      <c r="G5" s="470"/>
      <c r="H5" s="470"/>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1" t="str">
        <f>'1. паспорт местоположение'!A12:C12</f>
        <v>L_140-175</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1" t="str">
        <f>'1. паспорт местоположение'!A15:C15</f>
        <v>Приобретение электросетевого комплекса в г.Калининграде, ул.Рассветная д.21,23,25,27</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1668000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3" t="s">
        <v>321</v>
      </c>
      <c r="E28" s="464"/>
      <c r="F28" s="465"/>
      <c r="G28" s="468" t="str">
        <f>IF(SUM(B89:L89)=0,"не окупается",SUM(B89:L89))</f>
        <v>не окупается</v>
      </c>
      <c r="H28" s="469"/>
    </row>
    <row r="29" spans="1:44" ht="15.6" customHeight="1" x14ac:dyDescent="0.2">
      <c r="A29" s="284" t="s">
        <v>317</v>
      </c>
      <c r="B29" s="285">
        <f>$B$126*$B$127</f>
        <v>50040</v>
      </c>
      <c r="D29" s="463" t="s">
        <v>319</v>
      </c>
      <c r="E29" s="464"/>
      <c r="F29" s="465"/>
      <c r="G29" s="468" t="str">
        <f>IF(SUM(B90:L90)=0,"не окупается",SUM(B90:L90))</f>
        <v>не окупается</v>
      </c>
      <c r="H29" s="469"/>
    </row>
    <row r="30" spans="1:44" ht="27.6" customHeight="1" x14ac:dyDescent="0.2">
      <c r="A30" s="286" t="s">
        <v>538</v>
      </c>
      <c r="B30" s="287">
        <v>1</v>
      </c>
      <c r="D30" s="463" t="s">
        <v>539</v>
      </c>
      <c r="E30" s="464"/>
      <c r="F30" s="465"/>
      <c r="G30" s="466">
        <f>L87</f>
        <v>-293808.6729702173</v>
      </c>
      <c r="H30" s="467"/>
    </row>
    <row r="31" spans="1:44" x14ac:dyDescent="0.2">
      <c r="A31" s="286" t="s">
        <v>316</v>
      </c>
      <c r="B31" s="287">
        <v>1</v>
      </c>
      <c r="D31" s="474"/>
      <c r="E31" s="475"/>
      <c r="F31" s="476"/>
      <c r="G31" s="474"/>
      <c r="H31" s="476"/>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1667999.95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1667999.95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-61823.365200940898</v>
      </c>
      <c r="D60" s="202">
        <f>SUM(D61:D65)</f>
        <v>-64419.946539380413</v>
      </c>
      <c r="E60" s="202">
        <f t="shared" si="11"/>
        <v>-67125.584294034386</v>
      </c>
      <c r="F60" s="202">
        <f t="shared" si="11"/>
        <v>-69944.858834383835</v>
      </c>
      <c r="G60" s="202">
        <f t="shared" si="11"/>
        <v>-72882.542905427967</v>
      </c>
      <c r="H60" s="202">
        <f t="shared" si="11"/>
        <v>-75943.609707455951</v>
      </c>
      <c r="I60" s="202">
        <f t="shared" si="11"/>
        <v>-79133.241315169085</v>
      </c>
      <c r="J60" s="202">
        <f t="shared" si="11"/>
        <v>-82456.837450406209</v>
      </c>
      <c r="K60" s="202">
        <f t="shared" si="11"/>
        <v>-85920.024623323276</v>
      </c>
      <c r="L60" s="202">
        <f t="shared" si="11"/>
        <v>-89528.665657502861</v>
      </c>
      <c r="M60" s="202">
        <f t="shared" si="11"/>
        <v>-93288.869615117976</v>
      </c>
      <c r="N60" s="202">
        <f t="shared" si="11"/>
        <v>-97207.002138952928</v>
      </c>
      <c r="O60" s="202">
        <f t="shared" si="11"/>
        <v>-101289.69622878895</v>
      </c>
      <c r="P60" s="202">
        <f t="shared" si="11"/>
        <v>-105543.86347039809</v>
      </c>
      <c r="Q60" s="202">
        <f t="shared" si="11"/>
        <v>-109976.70573615482</v>
      </c>
      <c r="R60" s="202">
        <f t="shared" si="11"/>
        <v>-114595.72737707333</v>
      </c>
      <c r="S60" s="202">
        <f t="shared" si="11"/>
        <v>-119408.74792691039</v>
      </c>
      <c r="T60" s="202">
        <f t="shared" si="11"/>
        <v>-124423.91533984065</v>
      </c>
      <c r="U60" s="202">
        <f t="shared" si="11"/>
        <v>-129649.71978411396</v>
      </c>
      <c r="V60" s="202">
        <f t="shared" si="11"/>
        <v>-135095.00801504677</v>
      </c>
      <c r="W60" s="202">
        <f t="shared" si="11"/>
        <v>-140768.99835167872</v>
      </c>
      <c r="X60" s="202">
        <f t="shared" si="11"/>
        <v>-146681.29628244921</v>
      </c>
      <c r="Y60" s="202">
        <f t="shared" si="11"/>
        <v>-152841.91072631211</v>
      </c>
      <c r="Z60" s="202">
        <f t="shared" si="11"/>
        <v>-159261.27097681724</v>
      </c>
      <c r="AA60" s="202">
        <f t="shared" ref="AA60:AP60" si="12">SUM(AA61:AA65)</f>
        <v>-165950.24435784356</v>
      </c>
      <c r="AB60" s="202">
        <f t="shared" si="12"/>
        <v>-172920.15462087301</v>
      </c>
      <c r="AC60" s="202">
        <f t="shared" si="12"/>
        <v>-180182.80111494969</v>
      </c>
      <c r="AD60" s="202">
        <f t="shared" si="12"/>
        <v>-187750.47876177757</v>
      </c>
      <c r="AE60" s="202">
        <f t="shared" si="12"/>
        <v>-195635.99886977224</v>
      </c>
      <c r="AF60" s="202">
        <f t="shared" si="12"/>
        <v>-203852.71082230267</v>
      </c>
      <c r="AG60" s="202">
        <f t="shared" si="12"/>
        <v>-212414.52467683938</v>
      </c>
      <c r="AH60" s="202">
        <f t="shared" si="12"/>
        <v>-221335.93471326664</v>
      </c>
      <c r="AI60" s="202">
        <f t="shared" si="12"/>
        <v>-230632.04397122384</v>
      </c>
      <c r="AJ60" s="202">
        <f t="shared" si="12"/>
        <v>-240318.58981801523</v>
      </c>
      <c r="AK60" s="202">
        <f t="shared" si="12"/>
        <v>-250411.9705903719</v>
      </c>
      <c r="AL60" s="202">
        <f t="shared" si="12"/>
        <v>-260929.27335516753</v>
      </c>
      <c r="AM60" s="202">
        <f t="shared" si="12"/>
        <v>-271888.30283608462</v>
      </c>
      <c r="AN60" s="202">
        <f t="shared" si="12"/>
        <v>-283307.61155520019</v>
      </c>
      <c r="AO60" s="202">
        <f t="shared" si="12"/>
        <v>-295206.53124051861</v>
      </c>
      <c r="AP60" s="202">
        <f t="shared" si="12"/>
        <v>-307605.20555262041</v>
      </c>
    </row>
    <row r="61" spans="1:45" x14ac:dyDescent="0.2">
      <c r="A61" s="206" t="s">
        <v>544</v>
      </c>
      <c r="B61" s="202"/>
      <c r="C61" s="202">
        <f>-IF(C$47&lt;=$B$30,0,$B$29*(1+C$49)*$B$28)</f>
        <v>-61823.365200940898</v>
      </c>
      <c r="D61" s="202">
        <f>-IF(D$47&lt;=$B$30,0,$B$29*(1+D$49)*$B$28)</f>
        <v>-64419.946539380413</v>
      </c>
      <c r="E61" s="202">
        <f t="shared" ref="E61:AP61" si="13">-IF(E$47&lt;=$B$30,0,$B$29*(1+E$49)*$B$28)</f>
        <v>-67125.584294034386</v>
      </c>
      <c r="F61" s="202">
        <f t="shared" si="13"/>
        <v>-69944.858834383835</v>
      </c>
      <c r="G61" s="202">
        <f t="shared" si="13"/>
        <v>-72882.542905427967</v>
      </c>
      <c r="H61" s="202">
        <f t="shared" si="13"/>
        <v>-75943.609707455951</v>
      </c>
      <c r="I61" s="202">
        <f t="shared" si="13"/>
        <v>-79133.241315169085</v>
      </c>
      <c r="J61" s="202">
        <f t="shared" si="13"/>
        <v>-82456.837450406209</v>
      </c>
      <c r="K61" s="202">
        <f t="shared" si="13"/>
        <v>-85920.024623323276</v>
      </c>
      <c r="L61" s="202">
        <f t="shared" si="13"/>
        <v>-89528.665657502861</v>
      </c>
      <c r="M61" s="202">
        <f t="shared" si="13"/>
        <v>-93288.869615117976</v>
      </c>
      <c r="N61" s="202">
        <f t="shared" si="13"/>
        <v>-97207.002138952928</v>
      </c>
      <c r="O61" s="202">
        <f t="shared" si="13"/>
        <v>-101289.69622878895</v>
      </c>
      <c r="P61" s="202">
        <f t="shared" si="13"/>
        <v>-105543.86347039809</v>
      </c>
      <c r="Q61" s="202">
        <f t="shared" si="13"/>
        <v>-109976.70573615482</v>
      </c>
      <c r="R61" s="202">
        <f t="shared" si="13"/>
        <v>-114595.72737707333</v>
      </c>
      <c r="S61" s="202">
        <f t="shared" si="13"/>
        <v>-119408.74792691039</v>
      </c>
      <c r="T61" s="202">
        <f t="shared" si="13"/>
        <v>-124423.91533984065</v>
      </c>
      <c r="U61" s="202">
        <f t="shared" si="13"/>
        <v>-129649.71978411396</v>
      </c>
      <c r="V61" s="202">
        <f t="shared" si="13"/>
        <v>-135095.00801504677</v>
      </c>
      <c r="W61" s="202">
        <f t="shared" si="13"/>
        <v>-140768.99835167872</v>
      </c>
      <c r="X61" s="202">
        <f t="shared" si="13"/>
        <v>-146681.29628244921</v>
      </c>
      <c r="Y61" s="202">
        <f t="shared" si="13"/>
        <v>-152841.91072631211</v>
      </c>
      <c r="Z61" s="202">
        <f t="shared" si="13"/>
        <v>-159261.27097681724</v>
      </c>
      <c r="AA61" s="202">
        <f t="shared" si="13"/>
        <v>-165950.24435784356</v>
      </c>
      <c r="AB61" s="202">
        <f t="shared" si="13"/>
        <v>-172920.15462087301</v>
      </c>
      <c r="AC61" s="202">
        <f t="shared" si="13"/>
        <v>-180182.80111494969</v>
      </c>
      <c r="AD61" s="202">
        <f t="shared" si="13"/>
        <v>-187750.47876177757</v>
      </c>
      <c r="AE61" s="202">
        <f t="shared" si="13"/>
        <v>-195635.99886977224</v>
      </c>
      <c r="AF61" s="202">
        <f t="shared" si="13"/>
        <v>-203852.71082230267</v>
      </c>
      <c r="AG61" s="202">
        <f t="shared" si="13"/>
        <v>-212414.52467683938</v>
      </c>
      <c r="AH61" s="202">
        <f t="shared" si="13"/>
        <v>-221335.93471326664</v>
      </c>
      <c r="AI61" s="202">
        <f t="shared" si="13"/>
        <v>-230632.04397122384</v>
      </c>
      <c r="AJ61" s="202">
        <f t="shared" si="13"/>
        <v>-240318.58981801523</v>
      </c>
      <c r="AK61" s="202">
        <f t="shared" si="13"/>
        <v>-250411.9705903719</v>
      </c>
      <c r="AL61" s="202">
        <f t="shared" si="13"/>
        <v>-260929.27335516753</v>
      </c>
      <c r="AM61" s="202">
        <f t="shared" si="13"/>
        <v>-271888.30283608462</v>
      </c>
      <c r="AN61" s="202">
        <f t="shared" si="13"/>
        <v>-283307.61155520019</v>
      </c>
      <c r="AO61" s="202">
        <f t="shared" si="13"/>
        <v>-295206.53124051861</v>
      </c>
      <c r="AP61" s="202">
        <f t="shared" si="13"/>
        <v>-307605.20555262041</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1667999.95</v>
      </c>
      <c r="C66" s="205">
        <f t="shared" si="14"/>
        <v>-61823.365200940898</v>
      </c>
      <c r="D66" s="205">
        <f t="shared" si="14"/>
        <v>-64419.946539380413</v>
      </c>
      <c r="E66" s="205">
        <f t="shared" si="14"/>
        <v>-67125.584294034386</v>
      </c>
      <c r="F66" s="205">
        <f t="shared" si="14"/>
        <v>-69944.858834383835</v>
      </c>
      <c r="G66" s="205">
        <f t="shared" si="14"/>
        <v>-72882.542905427967</v>
      </c>
      <c r="H66" s="205">
        <f t="shared" si="14"/>
        <v>-75943.609707455951</v>
      </c>
      <c r="I66" s="205">
        <f t="shared" si="14"/>
        <v>-79133.241315169085</v>
      </c>
      <c r="J66" s="205">
        <f t="shared" si="14"/>
        <v>-82456.837450406209</v>
      </c>
      <c r="K66" s="205">
        <f t="shared" si="14"/>
        <v>-85920.024623323276</v>
      </c>
      <c r="L66" s="205">
        <f t="shared" si="14"/>
        <v>-89528.665657502861</v>
      </c>
      <c r="M66" s="205">
        <f t="shared" si="14"/>
        <v>-93288.869615117976</v>
      </c>
      <c r="N66" s="205">
        <f t="shared" si="14"/>
        <v>-97207.002138952928</v>
      </c>
      <c r="O66" s="205">
        <f t="shared" si="14"/>
        <v>-101289.69622878895</v>
      </c>
      <c r="P66" s="205">
        <f t="shared" si="14"/>
        <v>-105543.86347039809</v>
      </c>
      <c r="Q66" s="205">
        <f t="shared" si="14"/>
        <v>-109976.70573615482</v>
      </c>
      <c r="R66" s="205">
        <f t="shared" si="14"/>
        <v>-114595.72737707333</v>
      </c>
      <c r="S66" s="205">
        <f t="shared" si="14"/>
        <v>-119408.74792691039</v>
      </c>
      <c r="T66" s="205">
        <f t="shared" si="14"/>
        <v>-124423.91533984065</v>
      </c>
      <c r="U66" s="205">
        <f t="shared" si="14"/>
        <v>-129649.71978411396</v>
      </c>
      <c r="V66" s="205">
        <f t="shared" si="14"/>
        <v>-135095.00801504677</v>
      </c>
      <c r="W66" s="205">
        <f t="shared" si="14"/>
        <v>-140768.99835167872</v>
      </c>
      <c r="X66" s="205">
        <f t="shared" si="14"/>
        <v>-146681.29628244921</v>
      </c>
      <c r="Y66" s="205">
        <f t="shared" si="14"/>
        <v>-152841.91072631211</v>
      </c>
      <c r="Z66" s="205">
        <f t="shared" si="14"/>
        <v>-159261.27097681724</v>
      </c>
      <c r="AA66" s="205">
        <f t="shared" si="14"/>
        <v>-165950.24435784356</v>
      </c>
      <c r="AB66" s="205">
        <f t="shared" si="14"/>
        <v>-172920.15462087301</v>
      </c>
      <c r="AC66" s="205">
        <f t="shared" si="14"/>
        <v>-180182.80111494969</v>
      </c>
      <c r="AD66" s="205">
        <f t="shared" si="14"/>
        <v>-187750.47876177757</v>
      </c>
      <c r="AE66" s="205">
        <f t="shared" si="14"/>
        <v>-195635.99886977224</v>
      </c>
      <c r="AF66" s="205">
        <f t="shared" si="14"/>
        <v>-203852.71082230267</v>
      </c>
      <c r="AG66" s="205">
        <f t="shared" si="14"/>
        <v>-212414.52467683938</v>
      </c>
      <c r="AH66" s="205">
        <f t="shared" si="14"/>
        <v>-221335.93471326664</v>
      </c>
      <c r="AI66" s="205">
        <f t="shared" si="14"/>
        <v>-230632.04397122384</v>
      </c>
      <c r="AJ66" s="205">
        <f t="shared" si="14"/>
        <v>-240318.58981801523</v>
      </c>
      <c r="AK66" s="205">
        <f t="shared" si="14"/>
        <v>-250411.9705903719</v>
      </c>
      <c r="AL66" s="205">
        <f t="shared" si="14"/>
        <v>-260929.27335516753</v>
      </c>
      <c r="AM66" s="205">
        <f t="shared" si="14"/>
        <v>-271888.30283608462</v>
      </c>
      <c r="AN66" s="205">
        <f t="shared" si="14"/>
        <v>-283307.61155520019</v>
      </c>
      <c r="AO66" s="205">
        <f t="shared" si="14"/>
        <v>-295206.53124051861</v>
      </c>
      <c r="AP66" s="205">
        <f>AP59+AP60</f>
        <v>-307605.20555262041</v>
      </c>
    </row>
    <row r="67" spans="1:45" x14ac:dyDescent="0.2">
      <c r="A67" s="206" t="s">
        <v>294</v>
      </c>
      <c r="B67" s="315"/>
      <c r="C67" s="202">
        <f>-($B$25)*1.18*$B$28/$B$27</f>
        <v>-65608</v>
      </c>
      <c r="D67" s="202">
        <f>C67</f>
        <v>-65608</v>
      </c>
      <c r="E67" s="202">
        <f t="shared" ref="E67:AP67" si="15">D67</f>
        <v>-65608</v>
      </c>
      <c r="F67" s="202">
        <f t="shared" si="15"/>
        <v>-65608</v>
      </c>
      <c r="G67" s="202">
        <f t="shared" si="15"/>
        <v>-65608</v>
      </c>
      <c r="H67" s="202">
        <f t="shared" si="15"/>
        <v>-65608</v>
      </c>
      <c r="I67" s="202">
        <f t="shared" si="15"/>
        <v>-65608</v>
      </c>
      <c r="J67" s="202">
        <f t="shared" si="15"/>
        <v>-65608</v>
      </c>
      <c r="K67" s="202">
        <f t="shared" si="15"/>
        <v>-65608</v>
      </c>
      <c r="L67" s="202">
        <f t="shared" si="15"/>
        <v>-65608</v>
      </c>
      <c r="M67" s="202">
        <f t="shared" si="15"/>
        <v>-65608</v>
      </c>
      <c r="N67" s="202">
        <f t="shared" si="15"/>
        <v>-65608</v>
      </c>
      <c r="O67" s="202">
        <f t="shared" si="15"/>
        <v>-65608</v>
      </c>
      <c r="P67" s="202">
        <f t="shared" si="15"/>
        <v>-65608</v>
      </c>
      <c r="Q67" s="202">
        <f t="shared" si="15"/>
        <v>-65608</v>
      </c>
      <c r="R67" s="202">
        <f t="shared" si="15"/>
        <v>-65608</v>
      </c>
      <c r="S67" s="202">
        <f t="shared" si="15"/>
        <v>-65608</v>
      </c>
      <c r="T67" s="202">
        <f t="shared" si="15"/>
        <v>-65608</v>
      </c>
      <c r="U67" s="202">
        <f t="shared" si="15"/>
        <v>-65608</v>
      </c>
      <c r="V67" s="202">
        <f t="shared" si="15"/>
        <v>-65608</v>
      </c>
      <c r="W67" s="202">
        <f t="shared" si="15"/>
        <v>-65608</v>
      </c>
      <c r="X67" s="202">
        <f t="shared" si="15"/>
        <v>-65608</v>
      </c>
      <c r="Y67" s="202">
        <f t="shared" si="15"/>
        <v>-65608</v>
      </c>
      <c r="Z67" s="202">
        <f t="shared" si="15"/>
        <v>-65608</v>
      </c>
      <c r="AA67" s="202">
        <f t="shared" si="15"/>
        <v>-65608</v>
      </c>
      <c r="AB67" s="202">
        <f t="shared" si="15"/>
        <v>-65608</v>
      </c>
      <c r="AC67" s="202">
        <f t="shared" si="15"/>
        <v>-65608</v>
      </c>
      <c r="AD67" s="202">
        <f t="shared" si="15"/>
        <v>-65608</v>
      </c>
      <c r="AE67" s="202">
        <f t="shared" si="15"/>
        <v>-65608</v>
      </c>
      <c r="AF67" s="202">
        <f t="shared" si="15"/>
        <v>-65608</v>
      </c>
      <c r="AG67" s="202">
        <f t="shared" si="15"/>
        <v>-65608</v>
      </c>
      <c r="AH67" s="202">
        <f t="shared" si="15"/>
        <v>-65608</v>
      </c>
      <c r="AI67" s="202">
        <f t="shared" si="15"/>
        <v>-65608</v>
      </c>
      <c r="AJ67" s="202">
        <f t="shared" si="15"/>
        <v>-65608</v>
      </c>
      <c r="AK67" s="202">
        <f t="shared" si="15"/>
        <v>-65608</v>
      </c>
      <c r="AL67" s="202">
        <f t="shared" si="15"/>
        <v>-65608</v>
      </c>
      <c r="AM67" s="202">
        <f t="shared" si="15"/>
        <v>-65608</v>
      </c>
      <c r="AN67" s="202">
        <f t="shared" si="15"/>
        <v>-65608</v>
      </c>
      <c r="AO67" s="202">
        <f t="shared" si="15"/>
        <v>-65608</v>
      </c>
      <c r="AP67" s="202">
        <f t="shared" si="15"/>
        <v>-65608</v>
      </c>
      <c r="AQ67" s="316">
        <f>SUM(B67:AA67)/1.18</f>
        <v>-1390000</v>
      </c>
      <c r="AR67" s="317">
        <f>SUM(B67:AF67)/1.18</f>
        <v>-1668000</v>
      </c>
      <c r="AS67" s="317">
        <f>SUM(B67:AP67)/1.18</f>
        <v>-2224000</v>
      </c>
    </row>
    <row r="68" spans="1:45" ht="28.5" x14ac:dyDescent="0.2">
      <c r="A68" s="314" t="s">
        <v>547</v>
      </c>
      <c r="B68" s="205">
        <f t="shared" ref="B68:J68" si="16">B66+B67</f>
        <v>1667999.95</v>
      </c>
      <c r="C68" s="205">
        <f>C66+C67</f>
        <v>-127431.3652009409</v>
      </c>
      <c r="D68" s="205">
        <f>D66+D67</f>
        <v>-130027.94653938041</v>
      </c>
      <c r="E68" s="205">
        <f t="shared" si="16"/>
        <v>-132733.5842940344</v>
      </c>
      <c r="F68" s="205">
        <f>F66+C67</f>
        <v>-135552.85883438383</v>
      </c>
      <c r="G68" s="205">
        <f t="shared" si="16"/>
        <v>-138490.54290542798</v>
      </c>
      <c r="H68" s="205">
        <f t="shared" si="16"/>
        <v>-141551.60970745597</v>
      </c>
      <c r="I68" s="205">
        <f t="shared" si="16"/>
        <v>-144741.24131516909</v>
      </c>
      <c r="J68" s="205">
        <f t="shared" si="16"/>
        <v>-148064.83745040622</v>
      </c>
      <c r="K68" s="205">
        <f>K66+K67</f>
        <v>-151528.02462332329</v>
      </c>
      <c r="L68" s="205">
        <f>L66+L67</f>
        <v>-155136.66565750286</v>
      </c>
      <c r="M68" s="205">
        <f t="shared" ref="M68:AO68" si="17">M66+M67</f>
        <v>-158896.86961511796</v>
      </c>
      <c r="N68" s="205">
        <f t="shared" si="17"/>
        <v>-162815.00213895293</v>
      </c>
      <c r="O68" s="205">
        <f t="shared" si="17"/>
        <v>-166897.69622878893</v>
      </c>
      <c r="P68" s="205">
        <f t="shared" si="17"/>
        <v>-171151.86347039809</v>
      </c>
      <c r="Q68" s="205">
        <f t="shared" si="17"/>
        <v>-175584.70573615481</v>
      </c>
      <c r="R68" s="205">
        <f t="shared" si="17"/>
        <v>-180203.72737707332</v>
      </c>
      <c r="S68" s="205">
        <f t="shared" si="17"/>
        <v>-185016.74792691041</v>
      </c>
      <c r="T68" s="205">
        <f t="shared" si="17"/>
        <v>-190031.91533984063</v>
      </c>
      <c r="U68" s="205">
        <f t="shared" si="17"/>
        <v>-195257.71978411396</v>
      </c>
      <c r="V68" s="205">
        <f t="shared" si="17"/>
        <v>-200703.00801504677</v>
      </c>
      <c r="W68" s="205">
        <f t="shared" si="17"/>
        <v>-206376.99835167872</v>
      </c>
      <c r="X68" s="205">
        <f t="shared" si="17"/>
        <v>-212289.29628244921</v>
      </c>
      <c r="Y68" s="205">
        <f t="shared" si="17"/>
        <v>-218449.91072631211</v>
      </c>
      <c r="Z68" s="205">
        <f t="shared" si="17"/>
        <v>-224869.27097681724</v>
      </c>
      <c r="AA68" s="205">
        <f t="shared" si="17"/>
        <v>-231558.24435784356</v>
      </c>
      <c r="AB68" s="205">
        <f t="shared" si="17"/>
        <v>-238528.15462087301</v>
      </c>
      <c r="AC68" s="205">
        <f t="shared" si="17"/>
        <v>-245790.80111494969</v>
      </c>
      <c r="AD68" s="205">
        <f t="shared" si="17"/>
        <v>-253358.47876177757</v>
      </c>
      <c r="AE68" s="205">
        <f t="shared" si="17"/>
        <v>-261243.99886977224</v>
      </c>
      <c r="AF68" s="205">
        <f t="shared" si="17"/>
        <v>-269460.71082230267</v>
      </c>
      <c r="AG68" s="205">
        <f t="shared" si="17"/>
        <v>-278022.52467683936</v>
      </c>
      <c r="AH68" s="205">
        <f t="shared" si="17"/>
        <v>-286943.93471326667</v>
      </c>
      <c r="AI68" s="205">
        <f t="shared" si="17"/>
        <v>-296240.04397122387</v>
      </c>
      <c r="AJ68" s="205">
        <f t="shared" si="17"/>
        <v>-305926.58981801523</v>
      </c>
      <c r="AK68" s="205">
        <f t="shared" si="17"/>
        <v>-316019.97059037187</v>
      </c>
      <c r="AL68" s="205">
        <f t="shared" si="17"/>
        <v>-326537.27335516753</v>
      </c>
      <c r="AM68" s="205">
        <f t="shared" si="17"/>
        <v>-337496.30283608462</v>
      </c>
      <c r="AN68" s="205">
        <f t="shared" si="17"/>
        <v>-348915.61155520019</v>
      </c>
      <c r="AO68" s="205">
        <f t="shared" si="17"/>
        <v>-360814.53124051861</v>
      </c>
      <c r="AP68" s="205">
        <f>AP66+AP67</f>
        <v>-373213.20555262041</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1667999.95</v>
      </c>
      <c r="C70" s="205">
        <f t="shared" si="19"/>
        <v>-127431.3652009409</v>
      </c>
      <c r="D70" s="205">
        <f t="shared" si="19"/>
        <v>-130027.94653938041</v>
      </c>
      <c r="E70" s="205">
        <f t="shared" si="19"/>
        <v>-132733.5842940344</v>
      </c>
      <c r="F70" s="205">
        <f t="shared" si="19"/>
        <v>-135552.85883438383</v>
      </c>
      <c r="G70" s="205">
        <f t="shared" si="19"/>
        <v>-138490.54290542798</v>
      </c>
      <c r="H70" s="205">
        <f t="shared" si="19"/>
        <v>-141551.60970745597</v>
      </c>
      <c r="I70" s="205">
        <f t="shared" si="19"/>
        <v>-144741.24131516909</v>
      </c>
      <c r="J70" s="205">
        <f t="shared" si="19"/>
        <v>-148064.83745040622</v>
      </c>
      <c r="K70" s="205">
        <f t="shared" si="19"/>
        <v>-151528.02462332329</v>
      </c>
      <c r="L70" s="205">
        <f t="shared" si="19"/>
        <v>-155136.66565750286</v>
      </c>
      <c r="M70" s="205">
        <f t="shared" si="19"/>
        <v>-158896.86961511796</v>
      </c>
      <c r="N70" s="205">
        <f t="shared" si="19"/>
        <v>-162815.00213895293</v>
      </c>
      <c r="O70" s="205">
        <f t="shared" si="19"/>
        <v>-166897.69622878893</v>
      </c>
      <c r="P70" s="205">
        <f t="shared" si="19"/>
        <v>-171151.86347039809</v>
      </c>
      <c r="Q70" s="205">
        <f t="shared" si="19"/>
        <v>-175584.70573615481</v>
      </c>
      <c r="R70" s="205">
        <f t="shared" si="19"/>
        <v>-180203.72737707332</v>
      </c>
      <c r="S70" s="205">
        <f t="shared" si="19"/>
        <v>-185016.74792691041</v>
      </c>
      <c r="T70" s="205">
        <f t="shared" si="19"/>
        <v>-190031.91533984063</v>
      </c>
      <c r="U70" s="205">
        <f t="shared" si="19"/>
        <v>-195257.71978411396</v>
      </c>
      <c r="V70" s="205">
        <f t="shared" si="19"/>
        <v>-200703.00801504677</v>
      </c>
      <c r="W70" s="205">
        <f t="shared" si="19"/>
        <v>-206376.99835167872</v>
      </c>
      <c r="X70" s="205">
        <f t="shared" si="19"/>
        <v>-212289.29628244921</v>
      </c>
      <c r="Y70" s="205">
        <f t="shared" si="19"/>
        <v>-218449.91072631211</v>
      </c>
      <c r="Z70" s="205">
        <f t="shared" si="19"/>
        <v>-224869.27097681724</v>
      </c>
      <c r="AA70" s="205">
        <f t="shared" si="19"/>
        <v>-231558.24435784356</v>
      </c>
      <c r="AB70" s="205">
        <f t="shared" si="19"/>
        <v>-238528.15462087301</v>
      </c>
      <c r="AC70" s="205">
        <f t="shared" si="19"/>
        <v>-245790.80111494969</v>
      </c>
      <c r="AD70" s="205">
        <f t="shared" si="19"/>
        <v>-253358.47876177757</v>
      </c>
      <c r="AE70" s="205">
        <f t="shared" si="19"/>
        <v>-261243.99886977224</v>
      </c>
      <c r="AF70" s="205">
        <f t="shared" si="19"/>
        <v>-269460.71082230267</v>
      </c>
      <c r="AG70" s="205">
        <f t="shared" si="19"/>
        <v>-278022.52467683936</v>
      </c>
      <c r="AH70" s="205">
        <f t="shared" si="19"/>
        <v>-286943.93471326667</v>
      </c>
      <c r="AI70" s="205">
        <f t="shared" si="19"/>
        <v>-296240.04397122387</v>
      </c>
      <c r="AJ70" s="205">
        <f t="shared" si="19"/>
        <v>-305926.58981801523</v>
      </c>
      <c r="AK70" s="205">
        <f t="shared" si="19"/>
        <v>-316019.97059037187</v>
      </c>
      <c r="AL70" s="205">
        <f t="shared" si="19"/>
        <v>-326537.27335516753</v>
      </c>
      <c r="AM70" s="205">
        <f t="shared" si="19"/>
        <v>-337496.30283608462</v>
      </c>
      <c r="AN70" s="205">
        <f t="shared" si="19"/>
        <v>-348915.61155520019</v>
      </c>
      <c r="AO70" s="205">
        <f t="shared" si="19"/>
        <v>-360814.53124051861</v>
      </c>
      <c r="AP70" s="205">
        <f>AP68+AP69</f>
        <v>-373213.20555262041</v>
      </c>
    </row>
    <row r="71" spans="1:45" x14ac:dyDescent="0.2">
      <c r="A71" s="206" t="s">
        <v>292</v>
      </c>
      <c r="B71" s="202">
        <f t="shared" ref="B71:AP71" si="20">-B70*$B$36</f>
        <v>-333599.99</v>
      </c>
      <c r="C71" s="202">
        <f t="shared" si="20"/>
        <v>25486.273040188182</v>
      </c>
      <c r="D71" s="202">
        <f t="shared" si="20"/>
        <v>26005.589307876086</v>
      </c>
      <c r="E71" s="202">
        <f t="shared" si="20"/>
        <v>26546.716858806882</v>
      </c>
      <c r="F71" s="202">
        <f t="shared" si="20"/>
        <v>27110.571766876768</v>
      </c>
      <c r="G71" s="202">
        <f t="shared" si="20"/>
        <v>27698.108581085598</v>
      </c>
      <c r="H71" s="202">
        <f t="shared" si="20"/>
        <v>28310.321941491195</v>
      </c>
      <c r="I71" s="202">
        <f t="shared" si="20"/>
        <v>28948.24826303382</v>
      </c>
      <c r="J71" s="202">
        <f t="shared" si="20"/>
        <v>29612.967490081246</v>
      </c>
      <c r="K71" s="202">
        <f t="shared" si="20"/>
        <v>30305.604924664658</v>
      </c>
      <c r="L71" s="202">
        <f t="shared" si="20"/>
        <v>31027.333131500574</v>
      </c>
      <c r="M71" s="202">
        <f t="shared" si="20"/>
        <v>31779.373923023595</v>
      </c>
      <c r="N71" s="202">
        <f t="shared" si="20"/>
        <v>32563.000427790586</v>
      </c>
      <c r="O71" s="202">
        <f t="shared" si="20"/>
        <v>33379.539245757791</v>
      </c>
      <c r="P71" s="202">
        <f t="shared" si="20"/>
        <v>34230.372694079619</v>
      </c>
      <c r="Q71" s="202">
        <f t="shared" si="20"/>
        <v>35116.941147230966</v>
      </c>
      <c r="R71" s="202">
        <f t="shared" si="20"/>
        <v>36040.745475414667</v>
      </c>
      <c r="S71" s="202">
        <f t="shared" si="20"/>
        <v>37003.349585382086</v>
      </c>
      <c r="T71" s="202">
        <f t="shared" si="20"/>
        <v>38006.383067968127</v>
      </c>
      <c r="U71" s="202">
        <f t="shared" si="20"/>
        <v>39051.543956822796</v>
      </c>
      <c r="V71" s="202">
        <f t="shared" si="20"/>
        <v>40140.60160300936</v>
      </c>
      <c r="W71" s="202">
        <f t="shared" si="20"/>
        <v>41275.399670335748</v>
      </c>
      <c r="X71" s="202">
        <f t="shared" si="20"/>
        <v>42457.859256489843</v>
      </c>
      <c r="Y71" s="202">
        <f t="shared" si="20"/>
        <v>43689.982145262424</v>
      </c>
      <c r="Z71" s="202">
        <f t="shared" si="20"/>
        <v>44973.854195363449</v>
      </c>
      <c r="AA71" s="202">
        <f t="shared" si="20"/>
        <v>46311.648871568716</v>
      </c>
      <c r="AB71" s="202">
        <f t="shared" si="20"/>
        <v>47705.630924174606</v>
      </c>
      <c r="AC71" s="202">
        <f t="shared" si="20"/>
        <v>49158.160222989944</v>
      </c>
      <c r="AD71" s="202">
        <f t="shared" si="20"/>
        <v>50671.695752355517</v>
      </c>
      <c r="AE71" s="202">
        <f t="shared" si="20"/>
        <v>52248.799773954452</v>
      </c>
      <c r="AF71" s="202">
        <f t="shared" si="20"/>
        <v>53892.142164460536</v>
      </c>
      <c r="AG71" s="202">
        <f t="shared" si="20"/>
        <v>55604.504935367877</v>
      </c>
      <c r="AH71" s="202">
        <f t="shared" si="20"/>
        <v>57388.786942653336</v>
      </c>
      <c r="AI71" s="202">
        <f t="shared" si="20"/>
        <v>59248.008794244779</v>
      </c>
      <c r="AJ71" s="202">
        <f t="shared" si="20"/>
        <v>61185.317963603047</v>
      </c>
      <c r="AK71" s="202">
        <f t="shared" si="20"/>
        <v>63203.994118074377</v>
      </c>
      <c r="AL71" s="202">
        <f t="shared" si="20"/>
        <v>65307.454671033513</v>
      </c>
      <c r="AM71" s="202">
        <f t="shared" si="20"/>
        <v>67499.26056721693</v>
      </c>
      <c r="AN71" s="202">
        <f t="shared" si="20"/>
        <v>69783.122311040046</v>
      </c>
      <c r="AO71" s="202">
        <f t="shared" si="20"/>
        <v>72162.906248103725</v>
      </c>
      <c r="AP71" s="202">
        <f t="shared" si="20"/>
        <v>74642.641110524084</v>
      </c>
    </row>
    <row r="72" spans="1:45" ht="15" thickBot="1" x14ac:dyDescent="0.25">
      <c r="A72" s="318" t="s">
        <v>296</v>
      </c>
      <c r="B72" s="207">
        <f t="shared" ref="B72:AO72" si="21">B70+B71</f>
        <v>1334399.96</v>
      </c>
      <c r="C72" s="207">
        <f t="shared" si="21"/>
        <v>-101945.09216075271</v>
      </c>
      <c r="D72" s="207">
        <f t="shared" si="21"/>
        <v>-104022.35723150433</v>
      </c>
      <c r="E72" s="207">
        <f t="shared" si="21"/>
        <v>-106186.86743522753</v>
      </c>
      <c r="F72" s="207">
        <f t="shared" si="21"/>
        <v>-108442.28706750707</v>
      </c>
      <c r="G72" s="207">
        <f t="shared" si="21"/>
        <v>-110792.43432434238</v>
      </c>
      <c r="H72" s="207">
        <f t="shared" si="21"/>
        <v>-113241.28776596478</v>
      </c>
      <c r="I72" s="207">
        <f t="shared" si="21"/>
        <v>-115792.99305213527</v>
      </c>
      <c r="J72" s="207">
        <f t="shared" si="21"/>
        <v>-118451.86996032498</v>
      </c>
      <c r="K72" s="207">
        <f t="shared" si="21"/>
        <v>-121222.41969865863</v>
      </c>
      <c r="L72" s="207">
        <f t="shared" si="21"/>
        <v>-124109.33252600228</v>
      </c>
      <c r="M72" s="207">
        <f t="shared" si="21"/>
        <v>-127117.49569209437</v>
      </c>
      <c r="N72" s="207">
        <f t="shared" si="21"/>
        <v>-130252.00171116235</v>
      </c>
      <c r="O72" s="207">
        <f t="shared" si="21"/>
        <v>-133518.15698303113</v>
      </c>
      <c r="P72" s="207">
        <f t="shared" si="21"/>
        <v>-136921.49077631847</v>
      </c>
      <c r="Q72" s="207">
        <f t="shared" si="21"/>
        <v>-140467.76458892383</v>
      </c>
      <c r="R72" s="207">
        <f t="shared" si="21"/>
        <v>-144162.98190165864</v>
      </c>
      <c r="S72" s="207">
        <f t="shared" si="21"/>
        <v>-148013.39834152831</v>
      </c>
      <c r="T72" s="207">
        <f t="shared" si="21"/>
        <v>-152025.53227187251</v>
      </c>
      <c r="U72" s="207">
        <f t="shared" si="21"/>
        <v>-156206.17582729115</v>
      </c>
      <c r="V72" s="207">
        <f t="shared" si="21"/>
        <v>-160562.40641203741</v>
      </c>
      <c r="W72" s="207">
        <f t="shared" si="21"/>
        <v>-165101.59868134296</v>
      </c>
      <c r="X72" s="207">
        <f t="shared" si="21"/>
        <v>-169831.43702595937</v>
      </c>
      <c r="Y72" s="207">
        <f t="shared" si="21"/>
        <v>-174759.92858104969</v>
      </c>
      <c r="Z72" s="207">
        <f t="shared" si="21"/>
        <v>-179895.41678145379</v>
      </c>
      <c r="AA72" s="207">
        <f t="shared" si="21"/>
        <v>-185246.59548627486</v>
      </c>
      <c r="AB72" s="207">
        <f t="shared" si="21"/>
        <v>-190822.52369669842</v>
      </c>
      <c r="AC72" s="207">
        <f t="shared" si="21"/>
        <v>-196632.64089195975</v>
      </c>
      <c r="AD72" s="207">
        <f t="shared" si="21"/>
        <v>-202686.78300942207</v>
      </c>
      <c r="AE72" s="207">
        <f t="shared" si="21"/>
        <v>-208995.19909581781</v>
      </c>
      <c r="AF72" s="207">
        <f t="shared" si="21"/>
        <v>-215568.56865784214</v>
      </c>
      <c r="AG72" s="207">
        <f t="shared" si="21"/>
        <v>-222418.01974147148</v>
      </c>
      <c r="AH72" s="207">
        <f t="shared" si="21"/>
        <v>-229555.14777061334</v>
      </c>
      <c r="AI72" s="207">
        <f t="shared" si="21"/>
        <v>-236992.03517697909</v>
      </c>
      <c r="AJ72" s="207">
        <f t="shared" si="21"/>
        <v>-244741.27185441219</v>
      </c>
      <c r="AK72" s="207">
        <f t="shared" si="21"/>
        <v>-252815.97647229751</v>
      </c>
      <c r="AL72" s="207">
        <f t="shared" si="21"/>
        <v>-261229.81868413402</v>
      </c>
      <c r="AM72" s="207">
        <f t="shared" si="21"/>
        <v>-269997.04226886772</v>
      </c>
      <c r="AN72" s="207">
        <f t="shared" si="21"/>
        <v>-279132.48924416013</v>
      </c>
      <c r="AO72" s="207">
        <f t="shared" si="21"/>
        <v>-288651.6249924149</v>
      </c>
      <c r="AP72" s="207">
        <f>AP70+AP71</f>
        <v>-298570.56444209634</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1667999.95</v>
      </c>
      <c r="C75" s="205">
        <f t="shared" si="24"/>
        <v>-127431.3652009409</v>
      </c>
      <c r="D75" s="205">
        <f>D68</f>
        <v>-130027.94653938041</v>
      </c>
      <c r="E75" s="205">
        <f t="shared" si="24"/>
        <v>-132733.5842940344</v>
      </c>
      <c r="F75" s="205">
        <f t="shared" si="24"/>
        <v>-135552.85883438383</v>
      </c>
      <c r="G75" s="205">
        <f t="shared" si="24"/>
        <v>-138490.54290542798</v>
      </c>
      <c r="H75" s="205">
        <f t="shared" si="24"/>
        <v>-141551.60970745597</v>
      </c>
      <c r="I75" s="205">
        <f t="shared" si="24"/>
        <v>-144741.24131516909</v>
      </c>
      <c r="J75" s="205">
        <f t="shared" si="24"/>
        <v>-148064.83745040622</v>
      </c>
      <c r="K75" s="205">
        <f t="shared" si="24"/>
        <v>-151528.02462332329</v>
      </c>
      <c r="L75" s="205">
        <f t="shared" si="24"/>
        <v>-155136.66565750286</v>
      </c>
      <c r="M75" s="205">
        <f t="shared" si="24"/>
        <v>-158896.86961511796</v>
      </c>
      <c r="N75" s="205">
        <f t="shared" si="24"/>
        <v>-162815.00213895293</v>
      </c>
      <c r="O75" s="205">
        <f t="shared" si="24"/>
        <v>-166897.69622878893</v>
      </c>
      <c r="P75" s="205">
        <f t="shared" si="24"/>
        <v>-171151.86347039809</v>
      </c>
      <c r="Q75" s="205">
        <f t="shared" si="24"/>
        <v>-175584.70573615481</v>
      </c>
      <c r="R75" s="205">
        <f t="shared" si="24"/>
        <v>-180203.72737707332</v>
      </c>
      <c r="S75" s="205">
        <f t="shared" si="24"/>
        <v>-185016.74792691041</v>
      </c>
      <c r="T75" s="205">
        <f t="shared" si="24"/>
        <v>-190031.91533984063</v>
      </c>
      <c r="U75" s="205">
        <f t="shared" si="24"/>
        <v>-195257.71978411396</v>
      </c>
      <c r="V75" s="205">
        <f t="shared" si="24"/>
        <v>-200703.00801504677</v>
      </c>
      <c r="W75" s="205">
        <f t="shared" si="24"/>
        <v>-206376.99835167872</v>
      </c>
      <c r="X75" s="205">
        <f t="shared" si="24"/>
        <v>-212289.29628244921</v>
      </c>
      <c r="Y75" s="205">
        <f t="shared" si="24"/>
        <v>-218449.91072631211</v>
      </c>
      <c r="Z75" s="205">
        <f t="shared" si="24"/>
        <v>-224869.27097681724</v>
      </c>
      <c r="AA75" s="205">
        <f t="shared" si="24"/>
        <v>-231558.24435784356</v>
      </c>
      <c r="AB75" s="205">
        <f t="shared" si="24"/>
        <v>-238528.15462087301</v>
      </c>
      <c r="AC75" s="205">
        <f t="shared" si="24"/>
        <v>-245790.80111494969</v>
      </c>
      <c r="AD75" s="205">
        <f t="shared" si="24"/>
        <v>-253358.47876177757</v>
      </c>
      <c r="AE75" s="205">
        <f t="shared" si="24"/>
        <v>-261243.99886977224</v>
      </c>
      <c r="AF75" s="205">
        <f t="shared" si="24"/>
        <v>-269460.71082230267</v>
      </c>
      <c r="AG75" s="205">
        <f t="shared" si="24"/>
        <v>-278022.52467683936</v>
      </c>
      <c r="AH75" s="205">
        <f t="shared" si="24"/>
        <v>-286943.93471326667</v>
      </c>
      <c r="AI75" s="205">
        <f t="shared" si="24"/>
        <v>-296240.04397122387</v>
      </c>
      <c r="AJ75" s="205">
        <f t="shared" si="24"/>
        <v>-305926.58981801523</v>
      </c>
      <c r="AK75" s="205">
        <f t="shared" si="24"/>
        <v>-316019.97059037187</v>
      </c>
      <c r="AL75" s="205">
        <f t="shared" si="24"/>
        <v>-326537.27335516753</v>
      </c>
      <c r="AM75" s="205">
        <f t="shared" si="24"/>
        <v>-337496.30283608462</v>
      </c>
      <c r="AN75" s="205">
        <f t="shared" si="24"/>
        <v>-348915.61155520019</v>
      </c>
      <c r="AO75" s="205">
        <f t="shared" si="24"/>
        <v>-360814.53124051861</v>
      </c>
      <c r="AP75" s="205">
        <f>AP68</f>
        <v>-373213.20555262041</v>
      </c>
    </row>
    <row r="76" spans="1:45" x14ac:dyDescent="0.2">
      <c r="A76" s="206" t="s">
        <v>294</v>
      </c>
      <c r="B76" s="202">
        <f t="shared" ref="B76:AO76" si="25">-B67</f>
        <v>0</v>
      </c>
      <c r="C76" s="202">
        <f>-C67</f>
        <v>65608</v>
      </c>
      <c r="D76" s="202">
        <f t="shared" si="25"/>
        <v>65608</v>
      </c>
      <c r="E76" s="202">
        <f t="shared" si="25"/>
        <v>65608</v>
      </c>
      <c r="F76" s="202">
        <f>-C67</f>
        <v>65608</v>
      </c>
      <c r="G76" s="202">
        <f t="shared" si="25"/>
        <v>65608</v>
      </c>
      <c r="H76" s="202">
        <f t="shared" si="25"/>
        <v>65608</v>
      </c>
      <c r="I76" s="202">
        <f t="shared" si="25"/>
        <v>65608</v>
      </c>
      <c r="J76" s="202">
        <f t="shared" si="25"/>
        <v>65608</v>
      </c>
      <c r="K76" s="202">
        <f t="shared" si="25"/>
        <v>65608</v>
      </c>
      <c r="L76" s="202">
        <f>-L67</f>
        <v>65608</v>
      </c>
      <c r="M76" s="202">
        <f>-M67</f>
        <v>65608</v>
      </c>
      <c r="N76" s="202">
        <f t="shared" si="25"/>
        <v>65608</v>
      </c>
      <c r="O76" s="202">
        <f t="shared" si="25"/>
        <v>65608</v>
      </c>
      <c r="P76" s="202">
        <f t="shared" si="25"/>
        <v>65608</v>
      </c>
      <c r="Q76" s="202">
        <f t="shared" si="25"/>
        <v>65608</v>
      </c>
      <c r="R76" s="202">
        <f t="shared" si="25"/>
        <v>65608</v>
      </c>
      <c r="S76" s="202">
        <f t="shared" si="25"/>
        <v>65608</v>
      </c>
      <c r="T76" s="202">
        <f t="shared" si="25"/>
        <v>65608</v>
      </c>
      <c r="U76" s="202">
        <f t="shared" si="25"/>
        <v>65608</v>
      </c>
      <c r="V76" s="202">
        <f t="shared" si="25"/>
        <v>65608</v>
      </c>
      <c r="W76" s="202">
        <f t="shared" si="25"/>
        <v>65608</v>
      </c>
      <c r="X76" s="202">
        <f t="shared" si="25"/>
        <v>65608</v>
      </c>
      <c r="Y76" s="202">
        <f t="shared" si="25"/>
        <v>65608</v>
      </c>
      <c r="Z76" s="202">
        <f t="shared" si="25"/>
        <v>65608</v>
      </c>
      <c r="AA76" s="202">
        <f t="shared" si="25"/>
        <v>65608</v>
      </c>
      <c r="AB76" s="202">
        <f t="shared" si="25"/>
        <v>65608</v>
      </c>
      <c r="AC76" s="202">
        <f t="shared" si="25"/>
        <v>65608</v>
      </c>
      <c r="AD76" s="202">
        <f t="shared" si="25"/>
        <v>65608</v>
      </c>
      <c r="AE76" s="202">
        <f t="shared" si="25"/>
        <v>65608</v>
      </c>
      <c r="AF76" s="202">
        <f t="shared" si="25"/>
        <v>65608</v>
      </c>
      <c r="AG76" s="202">
        <f t="shared" si="25"/>
        <v>65608</v>
      </c>
      <c r="AH76" s="202">
        <f t="shared" si="25"/>
        <v>65608</v>
      </c>
      <c r="AI76" s="202">
        <f t="shared" si="25"/>
        <v>65608</v>
      </c>
      <c r="AJ76" s="202">
        <f t="shared" si="25"/>
        <v>65608</v>
      </c>
      <c r="AK76" s="202">
        <f t="shared" si="25"/>
        <v>65608</v>
      </c>
      <c r="AL76" s="202">
        <f t="shared" si="25"/>
        <v>65608</v>
      </c>
      <c r="AM76" s="202">
        <f t="shared" si="25"/>
        <v>65608</v>
      </c>
      <c r="AN76" s="202">
        <f t="shared" si="25"/>
        <v>65608</v>
      </c>
      <c r="AO76" s="202">
        <f t="shared" si="25"/>
        <v>65608</v>
      </c>
      <c r="AP76" s="202">
        <f>-AP67</f>
        <v>65608</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-333599.99</v>
      </c>
      <c r="C78" s="202">
        <f>IF(SUM($B$71:C71)+SUM($A$78:B78)&gt;0,0,SUM($B$71:C71)-SUM($A$78:B78))</f>
        <v>25486.273040188185</v>
      </c>
      <c r="D78" s="202">
        <f>IF(SUM($B$71:D71)+SUM($A$78:C78)&gt;0,0,SUM($B$71:D71)-SUM($A$78:C78))</f>
        <v>26005.589307876071</v>
      </c>
      <c r="E78" s="202">
        <f>IF(SUM($B$71:E71)+SUM($A$78:D78)&gt;0,0,SUM($B$71:E71)-SUM($A$78:D78))</f>
        <v>26546.716858806874</v>
      </c>
      <c r="F78" s="202">
        <f>IF(SUM($B$71:F71)+SUM($A$78:E78)&gt;0,0,SUM($B$71:F71)-SUM($A$78:E78))</f>
        <v>27110.571766876761</v>
      </c>
      <c r="G78" s="202">
        <f>IF(SUM($B$71:G71)+SUM($A$78:F78)&gt;0,0,SUM($B$71:G71)-SUM($A$78:F78))</f>
        <v>27698.108581085602</v>
      </c>
      <c r="H78" s="202">
        <f>IF(SUM($B$71:H71)+SUM($A$78:G78)&gt;0,0,SUM($B$71:H71)-SUM($A$78:G78))</f>
        <v>28310.321941491187</v>
      </c>
      <c r="I78" s="202">
        <f>IF(SUM($B$71:I71)+SUM($A$78:H78)&gt;0,0,SUM($B$71:I71)-SUM($A$78:H78))</f>
        <v>28948.248263033805</v>
      </c>
      <c r="J78" s="202">
        <f>IF(SUM($B$71:J71)+SUM($A$78:I78)&gt;0,0,SUM($B$71:J71)-SUM($A$78:I78))</f>
        <v>29612.967490081239</v>
      </c>
      <c r="K78" s="202">
        <f>IF(SUM($B$71:K71)+SUM($A$78:J78)&gt;0,0,SUM($B$71:K71)-SUM($A$78:J78))</f>
        <v>30305.604924664658</v>
      </c>
      <c r="L78" s="202">
        <f>IF(SUM($B$71:L71)+SUM($A$78:K78)&gt;0,0,SUM($B$71:L71)-SUM($A$78:K78))</f>
        <v>31027.333131500578</v>
      </c>
      <c r="M78" s="202">
        <f>IF(SUM($B$71:M71)+SUM($A$78:L78)&gt;0,0,SUM($B$71:M71)-SUM($A$78:L78))</f>
        <v>31779.373923023595</v>
      </c>
      <c r="N78" s="202">
        <f>IF(SUM($B$71:N71)+SUM($A$78:M78)&gt;0,0,SUM($B$71:N71)-SUM($A$78:M78))</f>
        <v>32563.000427790586</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-9.0000000083819021E-3</v>
      </c>
      <c r="C79" s="202">
        <f>IF(((SUM($B$59:C59)+SUM($B$61:C64))+SUM($B$81:C81))&lt;0,((SUM($B$59:C59)+SUM($B$61:C64))+SUM($B$81:C81))*0.18-SUM($A$79:B79),IF(SUM($B$79:B79)&lt;0,0-SUM($B$79:B79),0))</f>
        <v>-11128.205736169377</v>
      </c>
      <c r="D79" s="202">
        <f>IF(((SUM($B$59:D59)+SUM($B$61:D64))+SUM($B$81:D81))&lt;0,((SUM($B$59:D59)+SUM($B$61:D64))+SUM($B$81:D81))*0.18-SUM($A$79:C79),IF(SUM($B$79:C79)&lt;0,0-SUM($B$79:C79),0))</f>
        <v>-11595.590377088462</v>
      </c>
      <c r="E79" s="202">
        <f>IF(((SUM($B$59:E59)+SUM($B$61:E64))+SUM($B$81:E81))&lt;0,((SUM($B$59:E59)+SUM($B$61:E64))+SUM($B$81:E81))*0.18-SUM($A$79:D79),IF(SUM($B$79:D79)&lt;0,0-SUM($B$79:D79),0))</f>
        <v>-12082.605172926196</v>
      </c>
      <c r="F79" s="202">
        <f>IF(((SUM($B$59:F59)+SUM($B$61:F64))+SUM($B$81:F81))&lt;0,((SUM($B$59:F59)+SUM($B$61:F64))+SUM($B$81:F81))*0.18-SUM($A$79:E79),IF(SUM($B$79:E79)&lt;0,0-SUM($B$79:E79),0))</f>
        <v>-12590.074590189077</v>
      </c>
      <c r="G79" s="202">
        <f>IF(((SUM($B$59:G59)+SUM($B$61:G64))+SUM($B$81:G81))&lt;0,((SUM($B$59:G59)+SUM($B$61:G64))+SUM($B$81:G81))*0.18-SUM($A$79:F79),IF(SUM($B$79:F79)&lt;0,0-SUM($B$79:F79),0))</f>
        <v>-13118.857722977038</v>
      </c>
      <c r="H79" s="202">
        <f>IF(((SUM($B$59:H59)+SUM($B$61:H64))+SUM($B$81:H81))&lt;0,((SUM($B$59:H59)+SUM($B$61:H64))+SUM($B$81:H81))*0.18-SUM($A$79:G79),IF(SUM($B$79:G79)&lt;0,0-SUM($B$79:G79),0))</f>
        <v>-13669.849747342087</v>
      </c>
      <c r="I79" s="202">
        <f>IF(((SUM($B$59:I59)+SUM($B$61:I64))+SUM($B$81:I81))&lt;0,((SUM($B$59:I59)+SUM($B$61:I64))+SUM($B$81:I81))*0.18-SUM($A$79:H79),IF(SUM($B$79:H79)&lt;0,0-SUM($B$79:H79),0))</f>
        <v>-14243.983436730428</v>
      </c>
      <c r="J79" s="202">
        <f>IF(((SUM($B$59:J59)+SUM($B$61:J64))+SUM($B$81:J81))&lt;0,((SUM($B$59:J59)+SUM($B$61:J64))+SUM($B$81:J81))*0.18-SUM($A$79:I79),IF(SUM($B$79:I79)&lt;0,0-SUM($B$79:I79),0))</f>
        <v>-14842.23074107313</v>
      </c>
      <c r="K79" s="202">
        <f>IF(((SUM($B$59:K59)+SUM($B$61:K64))+SUM($B$81:K81))&lt;0,((SUM($B$59:K59)+SUM($B$61:K64))+SUM($B$81:K81))*0.18-SUM($A$79:J79),IF(SUM($B$79:J79)&lt;0,0-SUM($B$79:J79),0))</f>
        <v>-15465.604432198161</v>
      </c>
      <c r="L79" s="202">
        <f>IF(((SUM($B$59:L59)+SUM($B$61:L64))+SUM($B$81:L81))&lt;0,((SUM($B$59:L59)+SUM($B$61:L64))+SUM($B$81:L81))*0.18-SUM($A$79:K79),IF(SUM($B$79:K79)&lt;0,0-SUM($B$79:K79),0))</f>
        <v>-16115.159818350512</v>
      </c>
      <c r="M79" s="202">
        <f>IF(((SUM($B$59:M59)+SUM($B$61:M64))+SUM($B$81:M81))&lt;0,((SUM($B$59:M59)+SUM($B$61:M64))+SUM($B$81:M81))*0.18-SUM($A$79:L79),IF(SUM($B$79:L79)&lt;0,0-SUM($B$79:L79),0))</f>
        <v>-16791.996530721226</v>
      </c>
      <c r="N79" s="202">
        <f>IF(((SUM($B$59:N59)+SUM($B$61:N64))+SUM($B$81:N81))&lt;0,((SUM($B$59:N59)+SUM($B$61:N64))+SUM($B$81:N81))*0.18-SUM($A$79:M79),IF(SUM($B$79:M79)&lt;0,0-SUM($B$79:M79),0))</f>
        <v>-17497.260385011556</v>
      </c>
      <c r="O79" s="202">
        <f>IF(((SUM($B$59:O59)+SUM($B$61:O64))+SUM($B$81:O81))&lt;0,((SUM($B$59:O59)+SUM($B$61:O64))+SUM($B$81:O81))*0.18-SUM($A$79:N79),IF(SUM($B$79:N79)&lt;0,0-SUM($B$79:N79),0))</f>
        <v>-18232.145321182004</v>
      </c>
      <c r="P79" s="202">
        <f>IF(((SUM($B$59:P59)+SUM($B$61:P64))+SUM($B$81:P81))&lt;0,((SUM($B$59:P59)+SUM($B$61:P64))+SUM($B$81:P81))*0.18-SUM($A$79:O79),IF(SUM($B$79:O79)&lt;0,0-SUM($B$79:O79),0))</f>
        <v>-18997.895424671646</v>
      </c>
      <c r="Q79" s="202">
        <f>IF(((SUM($B$59:Q59)+SUM($B$61:Q64))+SUM($B$81:Q81))&lt;0,((SUM($B$59:Q59)+SUM($B$61:Q64))+SUM($B$81:Q81))*0.18-SUM($A$79:P79),IF(SUM($B$79:P79)&lt;0,0-SUM($B$79:P79),0))</f>
        <v>-19795.807032507873</v>
      </c>
      <c r="R79" s="202">
        <f>IF(((SUM($B$59:R59)+SUM($B$61:R64))+SUM($B$81:R81))&lt;0,((SUM($B$59:R59)+SUM($B$61:R64))+SUM($B$81:R81))*0.18-SUM($A$79:Q79),IF(SUM($B$79:Q79)&lt;0,0-SUM($B$79:Q79),0))</f>
        <v>-20627.230927873199</v>
      </c>
      <c r="S79" s="202">
        <f>IF(((SUM($B$59:S59)+SUM($B$61:S64))+SUM($B$81:S81))&lt;0,((SUM($B$59:S59)+SUM($B$61:S64))+SUM($B$81:S81))*0.18-SUM($A$79:R79),IF(SUM($B$79:R79)&lt;0,0-SUM($B$79:R79),0))</f>
        <v>-21493.574626843852</v>
      </c>
      <c r="T79" s="202">
        <f>IF(((SUM($B$59:T59)+SUM($B$61:T64))+SUM($B$81:T81))&lt;0,((SUM($B$59:T59)+SUM($B$61:T64))+SUM($B$81:T81))*0.18-SUM($A$79:S79),IF(SUM($B$79:S79)&lt;0,0-SUM($B$79:S79),0))</f>
        <v>-22396.304761171341</v>
      </c>
      <c r="U79" s="202">
        <f>IF(((SUM($B$59:U59)+SUM($B$61:U64))+SUM($B$81:U81))&lt;0,((SUM($B$59:U59)+SUM($B$61:U64))+SUM($B$81:U81))*0.18-SUM($A$79:T79),IF(SUM($B$79:T79)&lt;0,0-SUM($B$79:T79),0))</f>
        <v>-23336.9495611405</v>
      </c>
      <c r="V79" s="202">
        <f>IF(((SUM($B$59:V59)+SUM($B$61:V64))+SUM($B$81:V81))&lt;0,((SUM($B$59:V59)+SUM($B$61:V64))+SUM($B$81:V81))*0.18-SUM($A$79:U79),IF(SUM($B$79:U79)&lt;0,0-SUM($B$79:U79),0))</f>
        <v>-24317.101442708459</v>
      </c>
      <c r="W79" s="202">
        <f>IF(((SUM($B$59:W59)+SUM($B$61:W64))+SUM($B$81:W81))&lt;0,((SUM($B$59:W59)+SUM($B$61:W64))+SUM($B$81:W81))*0.18-SUM($A$79:V79),IF(SUM($B$79:V79)&lt;0,0-SUM($B$79:V79),0))</f>
        <v>-25338.419703302148</v>
      </c>
      <c r="X79" s="202">
        <f>IF(((SUM($B$59:X59)+SUM($B$61:X64))+SUM($B$81:X81))&lt;0,((SUM($B$59:X59)+SUM($B$61:X64))+SUM($B$81:X81))*0.18-SUM($A$79:W79),IF(SUM($B$79:W79)&lt;0,0-SUM($B$79:W79),0))</f>
        <v>-26402.63333084085</v>
      </c>
      <c r="Y79" s="202">
        <f>IF(((SUM($B$59:Y59)+SUM($B$61:Y64))+SUM($B$81:Y81))&lt;0,((SUM($B$59:Y59)+SUM($B$61:Y64))+SUM($B$81:Y81))*0.18-SUM($A$79:X79),IF(SUM($B$79:X79)&lt;0,0-SUM($B$79:X79),0))</f>
        <v>-27511.543930736138</v>
      </c>
      <c r="Z79" s="202">
        <f>IF(((SUM($B$59:Z59)+SUM($B$61:Z64))+SUM($B$81:Z81))&lt;0,((SUM($B$59:Z59)+SUM($B$61:Z64))+SUM($B$81:Z81))*0.18-SUM($A$79:Y79),IF(SUM($B$79:Y79)&lt;0,0-SUM($B$79:Y79),0))</f>
        <v>-28667.028775827086</v>
      </c>
      <c r="AA79" s="202">
        <f>IF(((SUM($B$59:AA59)+SUM($B$61:AA64))+SUM($B$81:AA81))&lt;0,((SUM($B$59:AA59)+SUM($B$61:AA64))+SUM($B$81:AA81))*0.18-SUM($A$79:Z79),IF(SUM($B$79:Z79)&lt;0,0-SUM($B$79:Z79),0))</f>
        <v>-29871.043984411866</v>
      </c>
      <c r="AB79" s="202">
        <f>IF(((SUM($B$59:AB59)+SUM($B$61:AB64))+SUM($B$81:AB81))&lt;0,((SUM($B$59:AB59)+SUM($B$61:AB64))+SUM($B$81:AB81))*0.18-SUM($A$79:AA79),IF(SUM($B$79:AA79)&lt;0,0-SUM($B$79:AA79),0))</f>
        <v>-31125.627831757127</v>
      </c>
      <c r="AC79" s="202">
        <f>IF(((SUM($B$59:AC59)+SUM($B$61:AC64))+SUM($B$81:AC81))&lt;0,((SUM($B$59:AC59)+SUM($B$61:AC64))+SUM($B$81:AC81))*0.18-SUM($A$79:AB79),IF(SUM($B$79:AB79)&lt;0,0-SUM($B$79:AB79),0))</f>
        <v>-32432.904200690915</v>
      </c>
      <c r="AD79" s="202">
        <f>IF(((SUM($B$59:AD59)+SUM($B$61:AD64))+SUM($B$81:AD81))&lt;0,((SUM($B$59:AD59)+SUM($B$61:AD64))+SUM($B$81:AD81))*0.18-SUM($A$79:AC79),IF(SUM($B$79:AC79)&lt;0,0-SUM($B$79:AC79),0))</f>
        <v>-33795.086177120102</v>
      </c>
      <c r="AE79" s="202">
        <f>IF(((SUM($B$59:AE59)+SUM($B$61:AE64))+SUM($B$81:AE81))&lt;0,((SUM($B$59:AE59)+SUM($B$61:AE64))+SUM($B$81:AE81))*0.18-SUM($A$79:AD79),IF(SUM($B$79:AD79)&lt;0,0-SUM($B$79:AD79),0))</f>
        <v>-35214.479796558968</v>
      </c>
      <c r="AF79" s="202">
        <f>IF(((SUM($B$59:AF59)+SUM($B$61:AF64))+SUM($B$81:AF81))&lt;0,((SUM($B$59:AF59)+SUM($B$61:AF64))+SUM($B$81:AF81))*0.18-SUM($A$79:AE79),IF(SUM($B$79:AE79)&lt;0,0-SUM($B$79:AE79),0))</f>
        <v>-36693.487948014517</v>
      </c>
      <c r="AG79" s="202">
        <f>IF(((SUM($B$59:AG59)+SUM($B$61:AG64))+SUM($B$81:AG81))&lt;0,((SUM($B$59:AG59)+SUM($B$61:AG64))+SUM($B$81:AG81))*0.18-SUM($A$79:AF79),IF(SUM($B$79:AF79)&lt;0,0-SUM($B$79:AF79),0))</f>
        <v>-38234.614441830898</v>
      </c>
      <c r="AH79" s="202">
        <f>IF(((SUM($B$59:AH59)+SUM($B$61:AH64))+SUM($B$81:AH81))&lt;0,((SUM($B$59:AH59)+SUM($B$61:AH64))+SUM($B$81:AH81))*0.18-SUM($A$79:AG79),IF(SUM($B$79:AG79)&lt;0,0-SUM($B$79:AG79),0))</f>
        <v>-39840.468248388031</v>
      </c>
      <c r="AI79" s="202">
        <f>IF(((SUM($B$59:AI59)+SUM($B$61:AI64))+SUM($B$81:AI81))&lt;0,((SUM($B$59:AI59)+SUM($B$61:AI64))+SUM($B$81:AI81))*0.18-SUM($A$79:AH79),IF(SUM($B$79:AH79)&lt;0,0-SUM($B$79:AH79),0))</f>
        <v>-41513.767914820346</v>
      </c>
      <c r="AJ79" s="202">
        <f>IF(((SUM($B$59:AJ59)+SUM($B$61:AJ64))+SUM($B$81:AJ81))&lt;0,((SUM($B$59:AJ59)+SUM($B$61:AJ64))+SUM($B$81:AJ81))*0.18-SUM($A$79:AI79),IF(SUM($B$79:AI79)&lt;0,0-SUM($B$79:AI79),0))</f>
        <v>-43257.346167242737</v>
      </c>
      <c r="AK79" s="202">
        <f>IF(((SUM($B$59:AK59)+SUM($B$61:AK64))+SUM($B$81:AK81))&lt;0,((SUM($B$59:AK59)+SUM($B$61:AK64))+SUM($B$81:AK81))*0.18-SUM($A$79:AJ79),IF(SUM($B$79:AJ79)&lt;0,0-SUM($B$79:AJ79),0))</f>
        <v>-45074.154706266942</v>
      </c>
      <c r="AL79" s="202">
        <f>IF(((SUM($B$59:AL59)+SUM($B$61:AL64))+SUM($B$81:AL81))&lt;0,((SUM($B$59:AL59)+SUM($B$61:AL64))+SUM($B$81:AL81))*0.18-SUM($A$79:AK79),IF(SUM($B$79:AK79)&lt;0,0-SUM($B$79:AK79),0))</f>
        <v>-46967.269203930162</v>
      </c>
      <c r="AM79" s="202">
        <f>IF(((SUM($B$59:AM59)+SUM($B$61:AM64))+SUM($B$81:AM81))&lt;0,((SUM($B$59:AM59)+SUM($B$61:AM64))+SUM($B$81:AM81))*0.18-SUM($A$79:AL79),IF(SUM($B$79:AL79)&lt;0,0-SUM($B$79:AL79),0))</f>
        <v>-48939.894510495244</v>
      </c>
      <c r="AN79" s="202">
        <f>IF(((SUM($B$59:AN59)+SUM($B$61:AN64))+SUM($B$81:AN81))&lt;0,((SUM($B$59:AN59)+SUM($B$61:AN64))+SUM($B$81:AN81))*0.18-SUM($A$79:AM79),IF(SUM($B$79:AM79)&lt;0,0-SUM($B$79:AM79),0))</f>
        <v>-50995.370079935994</v>
      </c>
      <c r="AO79" s="202">
        <f>IF(((SUM($B$59:AO59)+SUM($B$61:AO64))+SUM($B$81:AO81))&lt;0,((SUM($B$59:AO59)+SUM($B$61:AO64))+SUM($B$81:AO81))*0.18-SUM($A$79:AN79),IF(SUM($B$79:AN79)&lt;0,0-SUM($B$79:AN79),0))</f>
        <v>-53137.175623293268</v>
      </c>
      <c r="AP79" s="202">
        <f>IF(((SUM($B$59:AP59)+SUM($B$61:AP64))+SUM($B$81:AP81))&lt;0,((SUM($B$59:AP59)+SUM($B$61:AP64))+SUM($B$81:AP81))*0.18-SUM($A$79:AO79),IF(SUM($B$79:AO79)&lt;0,0-SUM($B$79:AO79),0))</f>
        <v>-55368.936999471858</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-1668000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-1668000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-333600.04900000012</v>
      </c>
      <c r="C83" s="205">
        <f t="shared" ref="C83:V83" si="29">SUM(C75:C82)</f>
        <v>-47465.297896922086</v>
      </c>
      <c r="D83" s="205">
        <f t="shared" si="29"/>
        <v>-50009.947608592804</v>
      </c>
      <c r="E83" s="205">
        <f t="shared" si="29"/>
        <v>-52661.472608153723</v>
      </c>
      <c r="F83" s="205">
        <f t="shared" si="29"/>
        <v>-55424.36165769615</v>
      </c>
      <c r="G83" s="205">
        <f t="shared" si="29"/>
        <v>-58303.292047319417</v>
      </c>
      <c r="H83" s="205">
        <f t="shared" si="29"/>
        <v>-61303.137513306865</v>
      </c>
      <c r="I83" s="205">
        <f t="shared" si="29"/>
        <v>-64428.976488865708</v>
      </c>
      <c r="J83" s="205">
        <f t="shared" si="29"/>
        <v>-67686.100701398114</v>
      </c>
      <c r="K83" s="205">
        <f t="shared" si="29"/>
        <v>-71080.024130856793</v>
      </c>
      <c r="L83" s="205">
        <f t="shared" si="29"/>
        <v>-74616.492344352795</v>
      </c>
      <c r="M83" s="205">
        <f t="shared" si="29"/>
        <v>-78301.492222815592</v>
      </c>
      <c r="N83" s="205">
        <f t="shared" si="29"/>
        <v>-82141.262096173901</v>
      </c>
      <c r="O83" s="205">
        <f t="shared" si="29"/>
        <v>-119521.84154997094</v>
      </c>
      <c r="P83" s="205">
        <f t="shared" si="29"/>
        <v>-124541.75889506974</v>
      </c>
      <c r="Q83" s="205">
        <f t="shared" si="29"/>
        <v>-129772.51276866268</v>
      </c>
      <c r="R83" s="205">
        <f t="shared" si="29"/>
        <v>-135222.95830494651</v>
      </c>
      <c r="S83" s="205">
        <f t="shared" si="29"/>
        <v>-140902.32255375426</v>
      </c>
      <c r="T83" s="205">
        <f t="shared" si="29"/>
        <v>-146820.22010101198</v>
      </c>
      <c r="U83" s="205">
        <f t="shared" si="29"/>
        <v>-152986.66934525446</v>
      </c>
      <c r="V83" s="205">
        <f t="shared" si="29"/>
        <v>-159412.10945775523</v>
      </c>
      <c r="W83" s="205">
        <f>SUM(W75:W82)</f>
        <v>-166107.41805498087</v>
      </c>
      <c r="X83" s="205">
        <f>SUM(X75:X82)</f>
        <v>-173083.92961329006</v>
      </c>
      <c r="Y83" s="205">
        <f>SUM(Y75:Y82)</f>
        <v>-180353.45465704825</v>
      </c>
      <c r="Z83" s="205">
        <f>SUM(Z75:Z82)</f>
        <v>-187928.29975264432</v>
      </c>
      <c r="AA83" s="205">
        <f t="shared" ref="AA83:AP83" si="30">SUM(AA75:AA82)</f>
        <v>-195821.28834225543</v>
      </c>
      <c r="AB83" s="205">
        <f t="shared" si="30"/>
        <v>-204045.78245263014</v>
      </c>
      <c r="AC83" s="205">
        <f t="shared" si="30"/>
        <v>-212615.7053156406</v>
      </c>
      <c r="AD83" s="205">
        <f t="shared" si="30"/>
        <v>-221545.56493889767</v>
      </c>
      <c r="AE83" s="205">
        <f t="shared" si="30"/>
        <v>-230850.47866633121</v>
      </c>
      <c r="AF83" s="205">
        <f t="shared" si="30"/>
        <v>-240546.19877031719</v>
      </c>
      <c r="AG83" s="205">
        <f t="shared" si="30"/>
        <v>-250649.13911867025</v>
      </c>
      <c r="AH83" s="205">
        <f t="shared" si="30"/>
        <v>-261176.4029616547</v>
      </c>
      <c r="AI83" s="205">
        <f t="shared" si="30"/>
        <v>-272145.81188604422</v>
      </c>
      <c r="AJ83" s="205">
        <f t="shared" si="30"/>
        <v>-283575.93598525797</v>
      </c>
      <c r="AK83" s="205">
        <f t="shared" si="30"/>
        <v>-295486.12529663881</v>
      </c>
      <c r="AL83" s="205">
        <f t="shared" si="30"/>
        <v>-307896.5425590977</v>
      </c>
      <c r="AM83" s="205">
        <f t="shared" si="30"/>
        <v>-320828.19734657987</v>
      </c>
      <c r="AN83" s="205">
        <f t="shared" si="30"/>
        <v>-334302.98163513618</v>
      </c>
      <c r="AO83" s="205">
        <f t="shared" si="30"/>
        <v>-348343.70686381188</v>
      </c>
      <c r="AP83" s="205">
        <f t="shared" si="30"/>
        <v>-362974.14255209226</v>
      </c>
    </row>
    <row r="84" spans="1:45" ht="14.25" x14ac:dyDescent="0.2">
      <c r="A84" s="314" t="s">
        <v>549</v>
      </c>
      <c r="B84" s="205">
        <f>SUM($B$83:B83)</f>
        <v>-333600.04900000012</v>
      </c>
      <c r="C84" s="205">
        <f>SUM($B$83:C83)</f>
        <v>-381065.34689692222</v>
      </c>
      <c r="D84" s="205">
        <f>SUM($B$83:D83)</f>
        <v>-431075.29450551502</v>
      </c>
      <c r="E84" s="205">
        <f>SUM($B$83:E83)</f>
        <v>-483736.76711366873</v>
      </c>
      <c r="F84" s="205">
        <f>SUM($B$83:F83)</f>
        <v>-539161.12877136492</v>
      </c>
      <c r="G84" s="205">
        <f>SUM($B$83:G83)</f>
        <v>-597464.42081868439</v>
      </c>
      <c r="H84" s="205">
        <f>SUM($B$83:H83)</f>
        <v>-658767.55833199131</v>
      </c>
      <c r="I84" s="205">
        <f>SUM($B$83:I83)</f>
        <v>-723196.53482085699</v>
      </c>
      <c r="J84" s="205">
        <f>SUM($B$83:J83)</f>
        <v>-790882.63552225509</v>
      </c>
      <c r="K84" s="205">
        <f>SUM($B$83:K83)</f>
        <v>-861962.65965311183</v>
      </c>
      <c r="L84" s="205">
        <f>SUM($B$83:L83)</f>
        <v>-936579.15199746459</v>
      </c>
      <c r="M84" s="205">
        <f>SUM($B$83:M83)</f>
        <v>-1014880.6442202802</v>
      </c>
      <c r="N84" s="205">
        <f>SUM($B$83:N83)</f>
        <v>-1097021.9063164541</v>
      </c>
      <c r="O84" s="205">
        <f>SUM($B$83:O83)</f>
        <v>-1216543.747866425</v>
      </c>
      <c r="P84" s="205">
        <f>SUM($B$83:P83)</f>
        <v>-1341085.5067614948</v>
      </c>
      <c r="Q84" s="205">
        <f>SUM($B$83:Q83)</f>
        <v>-1470858.0195301576</v>
      </c>
      <c r="R84" s="205">
        <f>SUM($B$83:R83)</f>
        <v>-1606080.9778351041</v>
      </c>
      <c r="S84" s="205">
        <f>SUM($B$83:S83)</f>
        <v>-1746983.3003888584</v>
      </c>
      <c r="T84" s="205">
        <f>SUM($B$83:T83)</f>
        <v>-1893803.5204898703</v>
      </c>
      <c r="U84" s="205">
        <f>SUM($B$83:U83)</f>
        <v>-2046790.1898351249</v>
      </c>
      <c r="V84" s="205">
        <f>SUM($B$83:V83)</f>
        <v>-2206202.2992928801</v>
      </c>
      <c r="W84" s="205">
        <f>SUM($B$83:W83)</f>
        <v>-2372309.7173478608</v>
      </c>
      <c r="X84" s="205">
        <f>SUM($B$83:X83)</f>
        <v>-2545393.6469611507</v>
      </c>
      <c r="Y84" s="205">
        <f>SUM($B$83:Y83)</f>
        <v>-2725747.1016181991</v>
      </c>
      <c r="Z84" s="205">
        <f>SUM($B$83:Z83)</f>
        <v>-2913675.4013708434</v>
      </c>
      <c r="AA84" s="205">
        <f>SUM($B$83:AA83)</f>
        <v>-3109496.689713099</v>
      </c>
      <c r="AB84" s="205">
        <f>SUM($B$83:AB83)</f>
        <v>-3313542.4721657294</v>
      </c>
      <c r="AC84" s="205">
        <f>SUM($B$83:AC83)</f>
        <v>-3526158.17748137</v>
      </c>
      <c r="AD84" s="205">
        <f>SUM($B$83:AD83)</f>
        <v>-3747703.7424202678</v>
      </c>
      <c r="AE84" s="205">
        <f>SUM($B$83:AE83)</f>
        <v>-3978554.2210865989</v>
      </c>
      <c r="AF84" s="205">
        <f>SUM($B$83:AF83)</f>
        <v>-4219100.4198569162</v>
      </c>
      <c r="AG84" s="205">
        <f>SUM($B$83:AG83)</f>
        <v>-4469749.5589755867</v>
      </c>
      <c r="AH84" s="205">
        <f>SUM($B$83:AH83)</f>
        <v>-4730925.9619372413</v>
      </c>
      <c r="AI84" s="205">
        <f>SUM($B$83:AI83)</f>
        <v>-5003071.7738232855</v>
      </c>
      <c r="AJ84" s="205">
        <f>SUM($B$83:AJ83)</f>
        <v>-5286647.7098085433</v>
      </c>
      <c r="AK84" s="205">
        <f>SUM($B$83:AK83)</f>
        <v>-5582133.8351051826</v>
      </c>
      <c r="AL84" s="205">
        <f>SUM($B$83:AL83)</f>
        <v>-5890030.3776642801</v>
      </c>
      <c r="AM84" s="205">
        <f>SUM($B$83:AM83)</f>
        <v>-6210858.5750108603</v>
      </c>
      <c r="AN84" s="205">
        <f>SUM($B$83:AN83)</f>
        <v>-6545161.5566459969</v>
      </c>
      <c r="AO84" s="205">
        <f>SUM($B$83:AO83)</f>
        <v>-6893505.263509809</v>
      </c>
      <c r="AP84" s="205">
        <f>SUM($B$83:AP83)</f>
        <v>-7256479.4060619017</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-173688.65078166596</v>
      </c>
      <c r="C86" s="205">
        <f>C83*C85</f>
        <v>-20508.528462889877</v>
      </c>
      <c r="D86" s="205">
        <f t="shared" ref="D86:AO86" si="32">D83*D85</f>
        <v>-17931.955050522505</v>
      </c>
      <c r="E86" s="205">
        <f t="shared" si="32"/>
        <v>-15670.295799683161</v>
      </c>
      <c r="F86" s="205">
        <f t="shared" si="32"/>
        <v>-13686.671637894608</v>
      </c>
      <c r="G86" s="205">
        <f t="shared" si="32"/>
        <v>-11948.219125462721</v>
      </c>
      <c r="H86" s="205">
        <f t="shared" si="32"/>
        <v>-10425.712791183798</v>
      </c>
      <c r="I86" s="205">
        <f t="shared" si="32"/>
        <v>-9093.2103940239231</v>
      </c>
      <c r="J86" s="205">
        <f t="shared" si="32"/>
        <v>-7927.7228003827104</v>
      </c>
      <c r="K86" s="205">
        <f t="shared" si="32"/>
        <v>-6908.9091229674132</v>
      </c>
      <c r="L86" s="205">
        <f t="shared" si="32"/>
        <v>-6018.7970035406252</v>
      </c>
      <c r="M86" s="205">
        <f t="shared" si="32"/>
        <v>-5241.5273764226122</v>
      </c>
      <c r="N86" s="205">
        <f t="shared" si="32"/>
        <v>-4563.1226735145201</v>
      </c>
      <c r="O86" s="205">
        <f t="shared" si="32"/>
        <v>-5510.1193006656504</v>
      </c>
      <c r="P86" s="205">
        <f t="shared" si="32"/>
        <v>-4764.767063314197</v>
      </c>
      <c r="Q86" s="205">
        <f t="shared" si="32"/>
        <v>-4120.2384066169234</v>
      </c>
      <c r="R86" s="205">
        <f t="shared" si="32"/>
        <v>-3562.8949541035977</v>
      </c>
      <c r="S86" s="205">
        <f t="shared" si="32"/>
        <v>-3080.9431885277577</v>
      </c>
      <c r="T86" s="205">
        <f t="shared" si="32"/>
        <v>-2664.1848982953738</v>
      </c>
      <c r="U86" s="205">
        <f t="shared" si="32"/>
        <v>-2303.8013809325962</v>
      </c>
      <c r="V86" s="205">
        <f t="shared" si="32"/>
        <v>-1992.166837287773</v>
      </c>
      <c r="W86" s="205">
        <f t="shared" si="32"/>
        <v>-1722.6870078455252</v>
      </c>
      <c r="X86" s="205">
        <f t="shared" si="32"/>
        <v>-1489.6596366597817</v>
      </c>
      <c r="Y86" s="205">
        <f t="shared" si="32"/>
        <v>-1288.1538102900354</v>
      </c>
      <c r="Z86" s="205">
        <f t="shared" si="32"/>
        <v>-1113.9056185246613</v>
      </c>
      <c r="AA86" s="205">
        <f t="shared" si="32"/>
        <v>-963.2279290478815</v>
      </c>
      <c r="AB86" s="205">
        <f t="shared" si="32"/>
        <v>-832.9323668613215</v>
      </c>
      <c r="AC86" s="205">
        <f t="shared" si="32"/>
        <v>-720.26184752655342</v>
      </c>
      <c r="AD86" s="205">
        <f t="shared" si="32"/>
        <v>-622.8322366163228</v>
      </c>
      <c r="AE86" s="205">
        <f t="shared" si="32"/>
        <v>-538.58190087486173</v>
      </c>
      <c r="AF86" s="205">
        <f t="shared" si="32"/>
        <v>-465.72808357809623</v>
      </c>
      <c r="AG86" s="205">
        <f t="shared" si="32"/>
        <v>-402.72918098620391</v>
      </c>
      <c r="AH86" s="205">
        <f t="shared" si="32"/>
        <v>-348.25212164948124</v>
      </c>
      <c r="AI86" s="205">
        <f t="shared" si="32"/>
        <v>-301.14415830602445</v>
      </c>
      <c r="AJ86" s="205">
        <f t="shared" si="32"/>
        <v>-260.40847548122593</v>
      </c>
      <c r="AK86" s="205">
        <f t="shared" si="32"/>
        <v>-225.18309664019705</v>
      </c>
      <c r="AL86" s="205">
        <f t="shared" si="32"/>
        <v>-194.72264456355629</v>
      </c>
      <c r="AM86" s="205">
        <f t="shared" si="32"/>
        <v>-168.38256899188852</v>
      </c>
      <c r="AN86" s="205">
        <f t="shared" si="32"/>
        <v>-145.60550779215583</v>
      </c>
      <c r="AO86" s="205">
        <f t="shared" si="32"/>
        <v>-125.9094930451671</v>
      </c>
      <c r="AP86" s="205">
        <f>AP83*AP85</f>
        <v>-108.87775249216956</v>
      </c>
    </row>
    <row r="87" spans="1:45" ht="14.25" x14ac:dyDescent="0.2">
      <c r="A87" s="313" t="s">
        <v>551</v>
      </c>
      <c r="B87" s="205">
        <f>SUM($B$86:B86)</f>
        <v>-173688.65078166596</v>
      </c>
      <c r="C87" s="205">
        <f>SUM($B$86:C86)</f>
        <v>-194197.17924455582</v>
      </c>
      <c r="D87" s="205">
        <f>SUM($B$86:D86)</f>
        <v>-212129.13429507834</v>
      </c>
      <c r="E87" s="205">
        <f>SUM($B$86:E86)</f>
        <v>-227799.43009476151</v>
      </c>
      <c r="F87" s="205">
        <f>SUM($B$86:F86)</f>
        <v>-241486.10173265613</v>
      </c>
      <c r="G87" s="205">
        <f>SUM($B$86:G86)</f>
        <v>-253434.32085811885</v>
      </c>
      <c r="H87" s="205">
        <f>SUM($B$86:H86)</f>
        <v>-263860.03364930267</v>
      </c>
      <c r="I87" s="205">
        <f>SUM($B$86:I86)</f>
        <v>-272953.24404332659</v>
      </c>
      <c r="J87" s="205">
        <f>SUM($B$86:J86)</f>
        <v>-280880.96684370929</v>
      </c>
      <c r="K87" s="205">
        <f>SUM($B$86:K86)</f>
        <v>-287789.87596667669</v>
      </c>
      <c r="L87" s="205">
        <f>SUM($B$86:L86)</f>
        <v>-293808.6729702173</v>
      </c>
      <c r="M87" s="205">
        <f>SUM($B$86:M86)</f>
        <v>-299050.2003466399</v>
      </c>
      <c r="N87" s="205">
        <f>SUM($B$86:N86)</f>
        <v>-303613.32302015444</v>
      </c>
      <c r="O87" s="205">
        <f>SUM($B$86:O86)</f>
        <v>-309123.44232082006</v>
      </c>
      <c r="P87" s="205">
        <f>SUM($B$86:P86)</f>
        <v>-313888.20938413427</v>
      </c>
      <c r="Q87" s="205">
        <f>SUM($B$86:Q86)</f>
        <v>-318008.44779075118</v>
      </c>
      <c r="R87" s="205">
        <f>SUM($B$86:R86)</f>
        <v>-321571.34274485474</v>
      </c>
      <c r="S87" s="205">
        <f>SUM($B$86:S86)</f>
        <v>-324652.28593338252</v>
      </c>
      <c r="T87" s="205">
        <f>SUM($B$86:T86)</f>
        <v>-327316.4708316779</v>
      </c>
      <c r="U87" s="205">
        <f>SUM($B$86:U86)</f>
        <v>-329620.27221261052</v>
      </c>
      <c r="V87" s="205">
        <f>SUM($B$86:V86)</f>
        <v>-331612.4390498983</v>
      </c>
      <c r="W87" s="205">
        <f>SUM($B$86:W86)</f>
        <v>-333335.12605774385</v>
      </c>
      <c r="X87" s="205">
        <f>SUM($B$86:X86)</f>
        <v>-334824.78569440363</v>
      </c>
      <c r="Y87" s="205">
        <f>SUM($B$86:Y86)</f>
        <v>-336112.93950469367</v>
      </c>
      <c r="Z87" s="205">
        <f>SUM($B$86:Z86)</f>
        <v>-337226.84512321831</v>
      </c>
      <c r="AA87" s="205">
        <f>SUM($B$86:AA86)</f>
        <v>-338190.07305226621</v>
      </c>
      <c r="AB87" s="205">
        <f>SUM($B$86:AB86)</f>
        <v>-339023.00541912753</v>
      </c>
      <c r="AC87" s="205">
        <f>SUM($B$86:AC86)</f>
        <v>-339743.26726665406</v>
      </c>
      <c r="AD87" s="205">
        <f>SUM($B$86:AD86)</f>
        <v>-340366.09950327041</v>
      </c>
      <c r="AE87" s="205">
        <f>SUM($B$86:AE86)</f>
        <v>-340904.68140414526</v>
      </c>
      <c r="AF87" s="205">
        <f>SUM($B$86:AF86)</f>
        <v>-341370.40948772337</v>
      </c>
      <c r="AG87" s="205">
        <f>SUM($B$86:AG86)</f>
        <v>-341773.13866870955</v>
      </c>
      <c r="AH87" s="205">
        <f>SUM($B$86:AH86)</f>
        <v>-342121.39079035906</v>
      </c>
      <c r="AI87" s="205">
        <f>SUM($B$86:AI86)</f>
        <v>-342422.53494866507</v>
      </c>
      <c r="AJ87" s="205">
        <f>SUM($B$86:AJ86)</f>
        <v>-342682.94342414627</v>
      </c>
      <c r="AK87" s="205">
        <f>SUM($B$86:AK86)</f>
        <v>-342908.12652078649</v>
      </c>
      <c r="AL87" s="205">
        <f>SUM($B$86:AL86)</f>
        <v>-343102.84916535002</v>
      </c>
      <c r="AM87" s="205">
        <f>SUM($B$86:AM86)</f>
        <v>-343271.23173434188</v>
      </c>
      <c r="AN87" s="205">
        <f>SUM($B$86:AN86)</f>
        <v>-343416.83724213403</v>
      </c>
      <c r="AO87" s="205">
        <f>SUM($B$86:AO86)</f>
        <v>-343542.74673517921</v>
      </c>
      <c r="AP87" s="205">
        <f>SUM($B$86:AP86)</f>
        <v>-343651.62448767136</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7" t="s">
        <v>560</v>
      </c>
      <c r="B97" s="477"/>
      <c r="C97" s="477"/>
      <c r="D97" s="477"/>
      <c r="E97" s="477"/>
      <c r="F97" s="477"/>
      <c r="G97" s="477"/>
      <c r="H97" s="477"/>
      <c r="I97" s="477"/>
      <c r="J97" s="477"/>
      <c r="K97" s="477"/>
      <c r="L97" s="477"/>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-868443.12634923717</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-868443.12634923717</v>
      </c>
      <c r="AR99" s="334"/>
      <c r="AS99" s="334"/>
    </row>
    <row r="100" spans="1:71" s="338" customFormat="1" x14ac:dyDescent="0.2">
      <c r="A100" s="336">
        <f>AQ99</f>
        <v>-868443.12634923717</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-343651.62448767136</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0.60429000580347181</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-0.29380867297021729</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8" t="s">
        <v>574</v>
      </c>
      <c r="C116" s="479"/>
      <c r="D116" s="478" t="s">
        <v>575</v>
      </c>
      <c r="E116" s="479"/>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1.6679999999999999</v>
      </c>
      <c r="C122" s="348"/>
      <c r="D122" s="472" t="s">
        <v>320</v>
      </c>
      <c r="E122" s="367" t="s">
        <v>520</v>
      </c>
      <c r="F122" s="368">
        <v>35</v>
      </c>
      <c r="G122" s="473"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2"/>
      <c r="E123" s="367" t="s">
        <v>521</v>
      </c>
      <c r="F123" s="368">
        <v>30</v>
      </c>
      <c r="G123" s="473"/>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2"/>
      <c r="E124" s="367" t="s">
        <v>585</v>
      </c>
      <c r="F124" s="368">
        <v>30</v>
      </c>
      <c r="G124" s="473"/>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2"/>
      <c r="E125" s="367" t="s">
        <v>586</v>
      </c>
      <c r="F125" s="368">
        <v>30</v>
      </c>
      <c r="G125" s="473"/>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1668000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L_140-175</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Приобретение электросетевого комплекса в г.Калининграде, ул.Рассветная д.21,23,25,27</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44552</v>
      </c>
      <c r="F53" s="247">
        <v>44552</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2022-02-05T16:06:55Z</dcterms:modified>
</cp:coreProperties>
</file>