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O27" i="13" l="1"/>
  <c r="D117" i="26" s="1"/>
  <c r="J57" i="27" l="1"/>
  <c r="A51" i="22" l="1"/>
  <c r="J56" i="27"/>
  <c r="J55" i="27"/>
  <c r="J54" i="27"/>
  <c r="J53"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s="1"/>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s="1"/>
  <c r="E59" i="26" s="1"/>
  <c r="L137" i="26" l="1"/>
  <c r="F49" i="26"/>
  <c r="M136" i="26"/>
  <c r="G48" i="26"/>
  <c r="E80" i="26"/>
  <c r="H74" i="26"/>
  <c r="I58" i="26"/>
  <c r="H52" i="26"/>
  <c r="H47" i="26"/>
  <c r="R140" i="26"/>
  <c r="R141" i="26" s="1"/>
  <c r="M73" i="26" s="1"/>
  <c r="M85" i="26" s="1"/>
  <c r="M99" i="26" s="1"/>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L50" i="26" s="1"/>
  <c r="L59" i="26" s="1"/>
  <c r="M109" i="26"/>
  <c r="X140" i="26"/>
  <c r="X141" i="26" s="1"/>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O80" i="26" s="1"/>
  <c r="V137" i="26"/>
  <c r="P49" i="26"/>
  <c r="W136" i="26"/>
  <c r="Q48"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s="1"/>
  <c r="AA73" i="26" s="1"/>
  <c r="AA85" i="26" s="1"/>
  <c r="AA99" i="26" s="1"/>
  <c r="AE141" i="26"/>
  <c r="Z73" i="26" s="1"/>
  <c r="Z85" i="26" s="1"/>
  <c r="Z99" i="26" s="1"/>
  <c r="S80" i="26"/>
  <c r="AA137" i="26" l="1"/>
  <c r="U49" i="26"/>
  <c r="V48" i="26"/>
  <c r="AB136" i="26"/>
  <c r="V109" i="26"/>
  <c r="U108" i="26"/>
  <c r="U50" i="26" s="1"/>
  <c r="U59" i="26" s="1"/>
  <c r="AG140" i="26"/>
  <c r="AG141" i="26"/>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s="1"/>
  <c r="V59" i="26" s="1"/>
  <c r="W49" i="26" l="1"/>
  <c r="AC137" i="26"/>
  <c r="X48" i="26"/>
  <c r="AD136" i="26"/>
  <c r="X109" i="26"/>
  <c r="W108" i="26"/>
  <c r="W50" i="26" s="1"/>
  <c r="W59" i="26" s="1"/>
  <c r="AI140" i="26"/>
  <c r="V80" i="26"/>
  <c r="Y74" i="26"/>
  <c r="Y47" i="26"/>
  <c r="Z58" i="26"/>
  <c r="Y52" i="26"/>
  <c r="AE136" i="26" l="1"/>
  <c r="Y48" i="26"/>
  <c r="X49" i="26"/>
  <c r="AD137" i="26"/>
  <c r="Z74" i="26"/>
  <c r="AA58" i="26"/>
  <c r="Z47" i="26"/>
  <c r="Z52" i="26"/>
  <c r="AJ140" i="26"/>
  <c r="AI141" i="26"/>
  <c r="AD73" i="26" s="1"/>
  <c r="AD85" i="26" s="1"/>
  <c r="AD99" i="26" s="1"/>
  <c r="W80" i="26"/>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H49" i="26"/>
  <c r="AN137" i="26"/>
  <c r="AJ74" i="26"/>
  <c r="AK58" i="26"/>
  <c r="AJ52" i="26"/>
  <c r="AJ47" i="26"/>
  <c r="AT140" i="26"/>
  <c r="AT141" i="26" s="1"/>
  <c r="AO73" i="26" s="1"/>
  <c r="AO85" i="26" s="1"/>
  <c r="AO99" i="26" s="1"/>
  <c r="AG80" i="26"/>
  <c r="AI109" i="26"/>
  <c r="AH108" i="26"/>
  <c r="AH50" i="26" l="1"/>
  <c r="AH59" i="26" s="1"/>
  <c r="AJ48" i="26"/>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K50" i="26" s="1"/>
  <c r="AK59" i="26" s="1"/>
  <c r="AJ80" i="26"/>
  <c r="AW140" i="26"/>
  <c r="AR137" i="26" l="1"/>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O109" i="26"/>
  <c r="AN50" i="26" l="1"/>
  <c r="AN59" i="26" s="1"/>
  <c r="AO49" i="26"/>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30" i="14" l="1"/>
  <c r="E29" i="14"/>
  <c r="E31" i="14"/>
  <c r="E28" i="14"/>
  <c r="E27" i="14"/>
  <c r="E26" i="14"/>
  <c r="E25" i="14"/>
  <c r="R32"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4" i="14"/>
  <c r="R33"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s="1"/>
  <c r="M53" i="26" l="1"/>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T70" i="26"/>
  <c r="AL76" i="26"/>
  <c r="AM67" i="26"/>
  <c r="AL68" i="26"/>
  <c r="U53" i="26"/>
  <c r="AK75" i="26"/>
  <c r="AM76" i="26" l="1"/>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U83" i="26" s="1"/>
  <c r="AN75" i="26"/>
  <c r="AP67" i="26"/>
  <c r="AS67" i="26" s="1"/>
  <c r="AO76" i="26"/>
  <c r="AO68" i="26"/>
  <c r="V77" i="26"/>
  <c r="V70" i="26"/>
  <c r="W53" i="26"/>
  <c r="V82" i="26"/>
  <c r="U72" i="26" l="1"/>
  <c r="U86" i="26"/>
  <c r="U87" i="26" s="1"/>
  <c r="U90" i="26" s="1"/>
  <c r="U88" i="26"/>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X86" i="26"/>
  <c r="X87" i="26" s="1"/>
  <c r="X90" i="26" s="1"/>
  <c r="X88" i="26"/>
  <c r="X84" i="26"/>
  <c r="X89" i="26" s="1"/>
  <c r="Y56" i="26"/>
  <c r="Y69" i="26" s="1"/>
  <c r="Y77" i="26" s="1"/>
  <c r="X72" i="26"/>
  <c r="Z55" i="26"/>
  <c r="Z82" i="26" s="1"/>
  <c r="Y70" i="26" l="1"/>
  <c r="Y71" i="26" s="1"/>
  <c r="Y78" i="26" s="1"/>
  <c r="Y83" i="26" s="1"/>
  <c r="Z56" i="26"/>
  <c r="Z69" i="26" s="1"/>
  <c r="Z77" i="26" s="1"/>
  <c r="AA53" i="26"/>
  <c r="Z70" i="26" l="1"/>
  <c r="Y86" i="26"/>
  <c r="Y87" i="26" s="1"/>
  <c r="Y90" i="26" s="1"/>
  <c r="Y88" i="26"/>
  <c r="Y84" i="26"/>
  <c r="Y89" i="26" s="1"/>
  <c r="Y72" i="26"/>
  <c r="Z71" i="26"/>
  <c r="Z78" i="26" s="1"/>
  <c r="Z83" i="26" s="1"/>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B71" i="26"/>
  <c r="AB78" i="26" s="1"/>
  <c r="AB83" i="26" s="1"/>
  <c r="AE55" i="26"/>
  <c r="AE82"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4" i="26" s="1"/>
  <c r="AD84" i="26"/>
  <c r="AD89" i="26" s="1"/>
  <c r="AD88" i="26"/>
  <c r="AD87" i="26"/>
  <c r="AD90" i="26" s="1"/>
  <c r="AE72" i="26"/>
  <c r="AF71" i="26"/>
  <c r="AG55" i="26"/>
  <c r="AE88" i="26" l="1"/>
  <c r="AF78" i="26"/>
  <c r="AF83" i="26" s="1"/>
  <c r="AF86" i="26" s="1"/>
  <c r="AE86" i="26"/>
  <c r="AE87" i="26" s="1"/>
  <c r="AE90" i="26" s="1"/>
  <c r="AE89" i="26"/>
  <c r="AF84" i="26"/>
  <c r="AF89" i="26" s="1"/>
  <c r="AF88" i="26"/>
  <c r="AF72" i="26"/>
  <c r="AH53" i="26"/>
  <c r="AG82" i="26"/>
  <c r="AG56" i="26"/>
  <c r="AG69" i="26" s="1"/>
  <c r="AF87" i="26" l="1"/>
  <c r="AF90"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O56" i="26"/>
  <c r="AO69" i="26" s="1"/>
  <c r="AN71" i="26"/>
  <c r="AN78" i="26" s="1"/>
  <c r="AN83"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<sst xmlns="http://schemas.openxmlformats.org/spreadsheetml/2006/main" count="1241" uniqueCount="630">
  <si>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</si>
  <si>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</si>
  <si>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</si>
  <si>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</si>
  <si>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</si>
  <si>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</si>
  <si>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</si>
  <si>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</si>
  <si>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</si>
  <si>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</si>
  <si>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</si>
  <si>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</si>
  <si>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</si>
  <si>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</si>
  <si>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</si>
  <si>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</si>
  <si>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</si>
  <si>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</si>
  <si>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</si>
  <si>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</si>
  <si>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</si>
  <si>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</si>
  <si>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</si>
  <si>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</si>
  <si>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</si>
  <si>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</si>
  <si>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</si>
  <si>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</si>
  <si>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</si>
  <si>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</si>
  <si>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</si>
  <si>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</si>
  <si>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</si>
  <si>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</si>
  <si>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</si>
  <si>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</si>
  <si>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</si>
  <si>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</si>
  <si>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</si>
  <si>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</si>
  <si>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</si>
  <si>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</si>
  <si>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</si>
  <si>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</si>
  <si>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</si>
  <si>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</si>
  <si>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</si>
  <si>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</si>
  <si>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</si>
  <si>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</si>
  <si>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</si>
  <si>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</si>
  <si>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</si>
  <si>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</si>
  <si>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</si>
  <si>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</si>
  <si>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</si>
  <si>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</si>
  <si>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</si>
  <si>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</si>
  <si>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</si>
  <si>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</si>
  <si>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</si>
  <si>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</si>
  <si>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</si>
  <si>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</si>
  <si>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</si>
  <si>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</si>
  <si>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</si>
  <si>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</si>
  <si>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</si>
  <si>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</si>
  <si>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</si>
  <si>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</si>
  <si>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</si>
  <si>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</si>
  <si>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</si>
  <si>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</si>
  <si>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</si>
  <si>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</si>
  <si>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</si>
  <si>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</si>
  <si>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</si>
  <si>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</si>
  <si>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</si>
  <si>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</si>
  <si>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</si>
  <si>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</si>
  <si>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</si>
  <si>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</si>
  <si>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</si>
  <si>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</si>
  <si>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</si>
  <si>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</si>
  <si>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</si>
  <si>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</si>
  <si>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</si>
  <si>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</si>
  <si>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</si>
  <si>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</si>
  <si>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</si>
  <si>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</si>
  <si>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</si>
  <si>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</si>
  <si>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</si>
  <si>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</si>
  <si>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</si>
  <si>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</si>
  <si>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</si>
  <si>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</si>
  <si>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</si>
  <si>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</si>
  <si>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</si>
  <si>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</si>
  <si>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</si>
  <si>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</si>
  <si>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</si>
  <si>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</si>
  <si>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</si>
  <si>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</si>
  <si>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</si>
  <si>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</si>
  <si>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</si>
  <si>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</si>
  <si>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</si>
  <si>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</si>
  <si>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</si>
  <si>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</si>
  <si>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</si>
  <si>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</si>
  <si>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</si>
  <si>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</si>
  <si>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</si>
  <si>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</si>
  <si>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</si>
  <si>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</si>
  <si>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</si>
  <si>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</si>
  <si>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</si>
  <si>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</si>
  <si>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</si>
  <si>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</si>
  <si>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</si>
  <si>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</si>
  <si>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</si>
  <si>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</si>
  <si>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</si>
  <si>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</si>
  <si>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</si>
  <si>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</si>
  <si>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</si>
  <si>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</si>
  <si>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</si>
  <si>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</si>
  <si>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</si>
  <si>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</si>
  <si>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</si>
  <si>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</si>
  <si>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</si>
  <si>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</si>
  <si>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</si>
  <si>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</si>
  <si>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</si>
  <si>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</si>
  <si>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</si>
  <si>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</si>
  <si>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</si>
  <si>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</si>
  <si>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</si>
  <si>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</si>
  <si>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</si>
  <si>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</si>
  <si>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</si>
  <si>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</si>
  <si>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</si>
  <si>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</si>
  <si>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</si>
  <si>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</si>
  <si>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</si>
  <si>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</si>
  <si>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</si>
  <si>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</si>
  <si>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</si>
  <si>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</si>
  <si>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</si>
  <si>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</si>
  <si>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</si>
  <si>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</si>
  <si>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</si>
  <si>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</si>
  <si>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</si>
  <si>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</si>
  <si>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</si>
  <si>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</si>
  <si>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</si>
  <si>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</si>
  <si>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</si>
  <si>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</si>
  <si>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</si>
  <si>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</si>
  <si>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</si>
  <si>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</si>
  <si>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</si>
  <si>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</si>
  <si>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</si>
  <si>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</si>
  <si>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</si>
  <si>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</si>
  <si>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</si>
  <si>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</si>
  <si>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</si>
  <si>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</si>
  <si>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</si>
  <si>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</si>
  <si>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</si>
  <si>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</si>
  <si>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</si>
  <si>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</si>
  <si>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</si>
  <si>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</si>
  <si>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</si>
  <si>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</si>
  <si>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</si>
  <si>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</si>
  <si>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</si>
  <si>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</si>
  <si>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</si>
  <si>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</si>
  <si>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</si>
  <si>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</si>
  <si>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</si>
  <si>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</si>
  <si>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</si>
  <si>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</si>
  <si>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</si>
  <si>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</si>
  <si>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</si>
  <si>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</si>
  <si>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</si>
  <si>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</si>
  <si>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</si>
  <si>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</si>
  <si>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</si>
  <si>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</si>
  <si>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</si>
  <si>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</si>
  <si>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</si>
  <si>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</si>
  <si>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</si>
  <si>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</si>
  <si>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</si>
  <si>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</si>
  <si>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</si>
  <si>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</si>
  <si>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</si>
  <si>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</si>
  <si>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</si>
  <si>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</si>
  <si>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</si>
  <si>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</si>
  <si>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</si>
  <si>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</si>
  <si>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</si>
  <si>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</si>
  <si>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</si>
  <si>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</si>
  <si>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</si>
  <si>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</si>
  <si>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</si>
  <si>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</si>
  <si>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</si>
  <si>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</si>
  <si>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</si>
  <si>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</si>
  <si>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</si>
  <si>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</si>
  <si>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</si>
  <si>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</si>
  <si>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</si>
  <si>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</si>
  <si>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</si>
  <si>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</si>
  <si>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</si>
  <si>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</si>
  <si>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</si>
  <si>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</si>
  <si>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</si>
  <si>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</si>
  <si>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</si>
  <si>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</si>
  <si>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</si>
  <si>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</si>
  <si>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</si>
  <si>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</si>
  <si>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</si>
  <si>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</si>
  <si>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</si>
  <si>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</si>
  <si>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</si>
  <si>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</si>
  <si>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</si>
  <si>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</si>
  <si>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</si>
  <si>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</si>
  <si>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</si>
  <si>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</si>
  <si>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</si>
  <si>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</si>
  <si>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</si>
  <si>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</si>
  <si>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</si>
  <si>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</si>
  <si>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</si>
  <si>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</si>
  <si>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</si>
  <si>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</si>
  <si>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</si>
  <si>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</si>
  <si>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</si>
  <si>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</si>
  <si>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</si>
  <si>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</si>
  <si>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</si>
  <si>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</si>
  <si>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</si>
  <si>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</si>
  <si>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</si>
  <si>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</si>
  <si>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</si>
  <si>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</si>
  <si>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</si>
  <si>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</si>
  <si>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</si>
  <si>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</si>
  <si>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</si>
  <si>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</si>
  <si>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</si>
  <si>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</si>
  <si>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</si>
  <si>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</si>
  <si>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</si>
  <si>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</si>
  <si>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</si>
  <si>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</si>
  <si>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</si>
  <si>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</si>
  <si>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</si>
  <si>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</si>
  <si>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</si>
  <si>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</si>
  <si>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</si>
  <si>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</si>
  <si>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</si>
  <si>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</si>
  <si>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</si>
  <si>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</si>
  <si>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</si>
  <si>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</si>
  <si>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</si>
  <si>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</si>
  <si>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</si>
  <si>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</si>
  <si>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</si>
  <si>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</si>
  <si>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</si>
  <si>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</si>
  <si>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</si>
  <si>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</si>
  <si>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</si>
  <si>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</si>
  <si>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</si>
  <si>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</si>
  <si>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</si>
  <si>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</si>
  <si>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</si>
  <si>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</si>
  <si>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</si>
  <si>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</si>
  <si>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</si>
  <si>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</si>
  <si>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</si>
  <si>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</si>
  <si>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</si>
  <si>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</si>
  <si>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</si>
  <si>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</si>
  <si>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</si>
  <si>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</si>
  <si>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</si>
  <si>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</si>
  <si>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</si>
  <si>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</si>
  <si>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</si>
  <si>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</si>
  <si>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</si>
  <si>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</si>
  <si>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</si>
  <si>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</si>
  <si>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</si>
  <si>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</si>
  <si>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</si>
  <si>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</si>
  <si>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</si>
  <si>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</si>
  <si>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</si>
  <si>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</si>
  <si>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</si>
  <si>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</si>
  <si>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</si>
  <si>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</si>
  <si>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</si>
  <si>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</si>
  <si>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</si>
  <si>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</si>
  <si>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</si>
  <si>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</si>
  <si>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</si>
  <si>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</si>
  <si>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</si>
  <si>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</si>
  <si>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</si>
  <si>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</si>
  <si>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</si>
  <si>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</si>
  <si>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</si>
  <si>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</si>
  <si>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</si>
  <si>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</si>
  <si>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</si>
  <si>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</si>
  <si>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</si>
  <si>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</si>
  <si>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</si>
  <si>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</si>
  <si>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</si>
  <si>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</si>
  <si>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</si>
  <si>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</si>
  <si>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</si>
  <si>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</si>
  <si>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</si>
  <si>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</si>
  <si>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</si>
  <si>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</si>
  <si>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</si>
  <si>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</si>
  <si>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</si>
  <si>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</si>
  <si>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</si>
  <si>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</si>
  <si>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</si>
  <si>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</si>
  <si>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</si>
  <si>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</si>
  <si>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</si>
  <si>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</si>
  <si>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</si>
  <si>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</si>
  <si>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</si>
  <si>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</si>
  <si>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</si>
  <si>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</si>
  <si>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</si>
  <si>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</si>
  <si>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</si>
  <si>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</si>
  <si>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</si>
  <si>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</si>
  <si>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</si>
  <si>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</si>
  <si>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</si>
  <si>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</si>
  <si>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</si>
  <si>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</si>
  <si>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</si>
  <si>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</si>
  <si>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</si>
  <si>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</si>
  <si>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</si>
  <si>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</si>
  <si>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</si>
  <si>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</si>
  <si>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</si>
  <si>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</si>
  <si>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</si>
  <si>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</si>
  <si>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</si>
  <si>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</si>
  <si>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</si>
  <si>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</si>
  <si>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</si>
  <si>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</si>
  <si>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</si>
  <si>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</si>
  <si>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</si>
  <si>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</si>
  <si>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</si>
  <si>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</si>
  <si>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</si>
  <si>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</si>
  <si>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</si>
  <si>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</si>
  <si>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</si>
  <si>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</si>
  <si>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</si>
  <si>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</si>
  <si>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</si>
  <si>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</si>
  <si>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</si>
  <si>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</si>
  <si>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</si>
  <si>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</si>
  <si>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</si>
  <si>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</si>
  <si>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</si>
  <si>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</si>
  <si>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</si>
  <si>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</si>
  <si>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</si>
  <si>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</si>
  <si>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</si>
  <si>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</si>
  <si>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</si>
  <si>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</si>
  <si>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</si>
  <si>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</si>
  <si>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</si>
  <si>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</si>
  <si>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</si>
  <si>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</si>
  <si>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</si>
  <si>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</si>
  <si>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</si>
  <si>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</si>
  <si>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</si>
  <si>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</si>
  <si>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</si>
  <si>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</si>
  <si>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</si>
  <si>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</si>
  <si>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</si>
  <si>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</si>
  <si>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</si>
  <si>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</si>
  <si>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</si>
  <si>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</si>
  <si>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</si>
  <si>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</si>
  <si>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</si>
  <si>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</si>
  <si>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</si>
  <si>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</si>
  <si>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</si>
  <si>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</si>
  <si>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</si>
  <si>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</si>
  <si>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</si>
  <si>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</si>
  <si>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</si>
  <si>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</si>
  <si>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</si>
  <si>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</si>
  <si>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</si>
  <si>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</si>
  <si>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</si>
  <si>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</si>
  <si>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</si>
  <si>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</si>
  <si>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</si>
  <si>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</si>
  <si>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</si>
  <si>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</si>
  <si>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</si>
  <si>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</si>
  <si>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</si>
  <si>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</si>
  <si>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</si>
  <si>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</si>
  <si>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</si>
  <si>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</si>
  <si>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</si>
  <si>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</si>
  <si>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</si>
  <si>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</si>
  <si>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</si>
  <si>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</si>
  <si>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</si>
  <si>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</si>
  <si>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</si>
  <si>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</si>
  <si>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</si>
  <si>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</si>
  <si>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</si>
  <si>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</si>
  <si>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</si>
  <si>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</si>
  <si>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</si>
  <si>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</si>
  <si>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</si>
  <si>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Т-1</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</si>
  <si>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</si>
  <si>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</si>
  <si>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</si>
  <si>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</si>
  <si>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</si>
  <si>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</si>
  <si>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</si>
  <si>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</si>
  <si>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</si>
  <si>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</si>
  <si>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L_140-160</t>
  </si>
  <si>
    <t>Приобретение электросетевого комплекса СНТ "Урожай" в г.Гурьевск, Калининградской обл.</t>
  </si>
  <si>
    <t>Гурьевский городской округ</t>
  </si>
  <si>
    <t>МТП 15/0,4 кВ № 260-008</t>
  </si>
  <si>
    <t>МТП 15/0,4 кВ № 260-009</t>
  </si>
  <si>
    <t>ТМГ 250/15 У1</t>
  </si>
  <si>
    <t>ТР-8704.250</t>
  </si>
  <si>
    <t>ВЛ 15 кВ №15-260</t>
  </si>
  <si>
    <t>ж/б</t>
  </si>
  <si>
    <t>ВЛ 0,4 кВ от ТП-260-008 Л-1</t>
  </si>
  <si>
    <t>КЛ 0,4 кВ от ТП-260-008 Л-2</t>
  </si>
  <si>
    <t>70, 95</t>
  </si>
  <si>
    <t>КЛ 0,4 кВ от ТП-260-008 Л-3</t>
  </si>
  <si>
    <t>КЛ 0,4 кВ от ТП-260-008 Л-4</t>
  </si>
  <si>
    <t>КЛ 0,4 кВ от ТП-260-009 Л-1</t>
  </si>
  <si>
    <t>ВЛ 0,4 кВ от ТП-260-009 Л-2</t>
  </si>
  <si>
    <t xml:space="preserve">МТП 15/0,4 кВ - 0,801 млн руб/МВА;
ВЛ 15 кВ - 0,0004 млн руб/км;
ВЛ 0,4 кВ - 0,425 млн руб/км:
КЛ 0,4 кВ - 2,002 млн руб/км;
</t>
  </si>
  <si>
    <t>Договор безвозмездной передачи № 190 от 20.02.2021 с СНТ "Урожай"</t>
  </si>
  <si>
    <t>Приобретение электросетевого комплекса СНТ "Урожай" в г.Гурьевск, Калининградской обл.: 2 МТП 15/0,4 кВ с трансформаторами 2х250 кВА, ВЛ 15 кВ протяженностью 0,035 км, ВЛ 0,4 кВ протяженностью 5,15 км, КЛ 0,4 кВ протяженностью 0,317 км, выносные щиты учета 254 шт.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</si>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</sst>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75713336"/>
        <c:axId val="875713728"/>
      </c:lineChart>
      <c:catAx>
        <c:axId val="875713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713728"/>
        <c:crosses val="autoZero"/>
        <c:auto val="1"/>
        <c:lblAlgn val="ctr"/>
        <c:lblOffset val="100"/>
        <c:noMultiLvlLbl val="0"/>
      </c:catAx>
      <c:valAx>
        <c:axId val="875713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5713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15009176"/>
        <c:axId val="815009568"/>
      </c:lineChart>
      <c:catAx>
        <c:axId val="815009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5009568"/>
        <c:crosses val="autoZero"/>
        <c:auto val="1"/>
        <c:lblAlgn val="ctr"/>
        <c:lblOffset val="100"/>
        <c:noMultiLvlLbl val="0"/>
      </c:catAx>
      <c:valAx>
        <c:axId val="815009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50091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629</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610</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611</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8"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9"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40"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612</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40"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40"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7" t="str">
        <f>CONCATENATE("∆P10тр=",'3.1. паспорт Техсостояние ПС'!O27," МВА; ∆L15лэп=",'3.2 паспорт Техсостояние ЛЭП'!R25," км; ∆L0,4лэп=",('3.2 паспорт Техсостояние ЛЭП'!R32-'3.2 паспорт Техсостояние ЛЭП'!R25)," км")</f>
        <v>∆P10тр=0.5 МВА; ∆L15лэп=0.035 км; ∆L0,4лэп=5.467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7"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6"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6"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6" activePane="bottomRight" state="frozen"/>
      <selection activeCell="A20" sqref="A20"/>
      <selection pane="topRight" activeCell="D20" sqref="D20"/>
      <selection pane="bottomLeft" activeCell="A25" sqref="A25"/>
      <selection pane="bottomRight" activeCell="K52" sqref="K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4" t="str">
        <f>'1. паспорт местоположение'!A12:C12</f>
        <v>L_140-160</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4" t="str">
        <f>'1. паспорт местоположение'!A15</f>
        <v>Приобретение электросетевого комплекса СНТ "Урожай" в г.Гурьевск, Калининградской обл.</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58"/>
      <c r="L17" s="58"/>
      <c r="M17" s="58"/>
      <c r="N17" s="58"/>
      <c r="O17" s="58"/>
      <c r="P17" s="58"/>
      <c r="Q17" s="58"/>
      <c r="R17" s="58"/>
      <c r="S17" s="58"/>
      <c r="T17" s="58"/>
    </row>
    <row r="18" spans="1:24" x14ac:dyDescent="0.25">
      <c r="A18" s="497" t="s">
        <v>473</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58"/>
      <c r="B19" s="58"/>
      <c r="C19" s="58"/>
      <c r="D19" s="58"/>
      <c r="E19" s="58"/>
      <c r="F19" s="58"/>
      <c r="L19" s="58"/>
      <c r="M19" s="58"/>
      <c r="N19" s="58"/>
      <c r="O19" s="58"/>
      <c r="P19" s="58"/>
      <c r="Q19" s="58"/>
      <c r="R19" s="58"/>
      <c r="S19" s="58"/>
      <c r="T19" s="58"/>
    </row>
    <row r="20" spans="1:24" ht="33" customHeight="1" x14ac:dyDescent="0.25">
      <c r="A20" s="498" t="s">
        <v>182</v>
      </c>
      <c r="B20" s="498" t="s">
        <v>181</v>
      </c>
      <c r="C20" s="479" t="s">
        <v>180</v>
      </c>
      <c r="D20" s="479"/>
      <c r="E20" s="500" t="s">
        <v>179</v>
      </c>
      <c r="F20" s="500"/>
      <c r="G20" s="501" t="s">
        <v>603</v>
      </c>
      <c r="H20" s="490" t="s">
        <v>604</v>
      </c>
      <c r="I20" s="491"/>
      <c r="J20" s="491"/>
      <c r="K20" s="491"/>
      <c r="L20" s="490" t="s">
        <v>605</v>
      </c>
      <c r="M20" s="491"/>
      <c r="N20" s="491"/>
      <c r="O20" s="491"/>
      <c r="P20" s="490" t="s">
        <v>606</v>
      </c>
      <c r="Q20" s="491"/>
      <c r="R20" s="491"/>
      <c r="S20" s="491"/>
      <c r="T20" s="504" t="s">
        <v>178</v>
      </c>
      <c r="U20" s="505"/>
      <c r="V20" s="73"/>
      <c r="W20" s="73"/>
      <c r="X20" s="73"/>
    </row>
    <row r="21" spans="1:24" ht="99.75" customHeight="1" x14ac:dyDescent="0.25">
      <c r="A21" s="499"/>
      <c r="B21" s="499"/>
      <c r="C21" s="479"/>
      <c r="D21" s="479"/>
      <c r="E21" s="500"/>
      <c r="F21" s="500"/>
      <c r="G21" s="502"/>
      <c r="H21" s="492" t="s">
        <v>2</v>
      </c>
      <c r="I21" s="492"/>
      <c r="J21" s="492" t="s">
        <v>516</v>
      </c>
      <c r="K21" s="492"/>
      <c r="L21" s="492" t="s">
        <v>2</v>
      </c>
      <c r="M21" s="492"/>
      <c r="N21" s="492" t="s">
        <v>516</v>
      </c>
      <c r="O21" s="492"/>
      <c r="P21" s="492" t="s">
        <v>2</v>
      </c>
      <c r="Q21" s="492"/>
      <c r="R21" s="492" t="s">
        <v>516</v>
      </c>
      <c r="S21" s="492"/>
      <c r="T21" s="506"/>
      <c r="U21" s="507"/>
    </row>
    <row r="22" spans="1:24" ht="89.25" customHeight="1" x14ac:dyDescent="0.25">
      <c r="A22" s="486"/>
      <c r="B22" s="486"/>
      <c r="C22" s="256" t="s">
        <v>2</v>
      </c>
      <c r="D22" s="256" t="s">
        <v>177</v>
      </c>
      <c r="E22" s="222" t="s">
        <v>597</v>
      </c>
      <c r="F22" s="222" t="s">
        <v>602</v>
      </c>
      <c r="G22" s="503"/>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0.5</v>
      </c>
      <c r="K45" s="212">
        <v>0</v>
      </c>
      <c r="L45" s="212">
        <v>0</v>
      </c>
      <c r="M45" s="212">
        <v>0</v>
      </c>
      <c r="N45" s="212">
        <f>N37</f>
        <v>0</v>
      </c>
      <c r="O45" s="212">
        <f>O37</f>
        <v>0</v>
      </c>
      <c r="P45" s="212">
        <v>0</v>
      </c>
      <c r="Q45" s="212">
        <v>0</v>
      </c>
      <c r="R45" s="212">
        <v>0</v>
      </c>
      <c r="S45" s="212">
        <v>0</v>
      </c>
      <c r="T45" s="211">
        <f t="shared" si="4"/>
        <v>0</v>
      </c>
      <c r="U45" s="211">
        <f t="shared" si="5"/>
        <v>0.5</v>
      </c>
    </row>
    <row r="46" spans="1:21" x14ac:dyDescent="0.25">
      <c r="A46" s="68" t="s">
        <v>143</v>
      </c>
      <c r="B46" s="45" t="s">
        <v>142</v>
      </c>
      <c r="C46" s="211">
        <v>0</v>
      </c>
      <c r="D46" s="211">
        <v>0</v>
      </c>
      <c r="E46" s="223">
        <v>0</v>
      </c>
      <c r="F46" s="223">
        <v>0</v>
      </c>
      <c r="G46" s="212">
        <v>0</v>
      </c>
      <c r="H46" s="212">
        <v>0</v>
      </c>
      <c r="I46" s="212">
        <v>0</v>
      </c>
      <c r="J46" s="212">
        <v>0</v>
      </c>
      <c r="K46" s="212">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5.1849999999999996</v>
      </c>
      <c r="K47" s="212">
        <v>0</v>
      </c>
      <c r="L47" s="212">
        <v>0</v>
      </c>
      <c r="M47" s="212">
        <v>0</v>
      </c>
      <c r="N47" s="212">
        <f>N39</f>
        <v>0</v>
      </c>
      <c r="O47" s="212">
        <f>O39</f>
        <v>0</v>
      </c>
      <c r="P47" s="212">
        <v>0</v>
      </c>
      <c r="Q47" s="212">
        <v>0</v>
      </c>
      <c r="R47" s="212">
        <v>0</v>
      </c>
      <c r="S47" s="212">
        <v>0</v>
      </c>
      <c r="T47" s="211">
        <f t="shared" si="4"/>
        <v>0</v>
      </c>
      <c r="U47" s="211">
        <f t="shared" si="5"/>
        <v>5.1849999999999996</v>
      </c>
    </row>
    <row r="48" spans="1:21" ht="31.5" x14ac:dyDescent="0.25">
      <c r="A48" s="68" t="s">
        <v>139</v>
      </c>
      <c r="B48" s="45" t="s">
        <v>138</v>
      </c>
      <c r="C48" s="211">
        <v>0</v>
      </c>
      <c r="D48" s="211">
        <v>0</v>
      </c>
      <c r="E48" s="223">
        <v>0</v>
      </c>
      <c r="F48" s="223">
        <v>0</v>
      </c>
      <c r="G48" s="212">
        <v>0</v>
      </c>
      <c r="H48" s="212">
        <v>0</v>
      </c>
      <c r="I48" s="212">
        <v>0</v>
      </c>
      <c r="J48" s="212">
        <v>0</v>
      </c>
      <c r="K48" s="212">
        <v>0</v>
      </c>
      <c r="L48" s="212">
        <v>0</v>
      </c>
      <c r="M48" s="212">
        <v>0</v>
      </c>
      <c r="N48" s="212">
        <f t="shared" ref="N48:O49" si="9">N40</f>
        <v>0</v>
      </c>
      <c r="O48" s="212">
        <f t="shared" si="9"/>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0.317</v>
      </c>
      <c r="K49" s="212">
        <v>0</v>
      </c>
      <c r="L49" s="212">
        <v>0</v>
      </c>
      <c r="M49" s="212">
        <v>0</v>
      </c>
      <c r="N49" s="212">
        <f t="shared" si="9"/>
        <v>0</v>
      </c>
      <c r="O49" s="212">
        <f t="shared" si="9"/>
        <v>0</v>
      </c>
      <c r="P49" s="212">
        <v>0</v>
      </c>
      <c r="Q49" s="212">
        <v>0</v>
      </c>
      <c r="R49" s="212">
        <v>0</v>
      </c>
      <c r="S49" s="212">
        <v>0</v>
      </c>
      <c r="T49" s="211">
        <f t="shared" si="4"/>
        <v>0</v>
      </c>
      <c r="U49" s="211">
        <f t="shared" si="5"/>
        <v>0.317</v>
      </c>
    </row>
    <row r="50" spans="1:21" ht="18.75" x14ac:dyDescent="0.25">
      <c r="A50" s="68" t="s">
        <v>135</v>
      </c>
      <c r="B50" s="67" t="s">
        <v>608</v>
      </c>
      <c r="C50" s="211">
        <v>0</v>
      </c>
      <c r="D50" s="211">
        <v>0</v>
      </c>
      <c r="E50" s="223">
        <v>0</v>
      </c>
      <c r="F50" s="223">
        <v>0</v>
      </c>
      <c r="G50" s="212">
        <v>0</v>
      </c>
      <c r="H50" s="212">
        <v>0</v>
      </c>
      <c r="I50" s="212">
        <v>0</v>
      </c>
      <c r="J50" s="212">
        <v>254</v>
      </c>
      <c r="K50" s="212">
        <v>0</v>
      </c>
      <c r="L50" s="212">
        <v>0</v>
      </c>
      <c r="M50" s="212">
        <v>0</v>
      </c>
      <c r="N50" s="212">
        <v>0</v>
      </c>
      <c r="O50" s="212">
        <v>0</v>
      </c>
      <c r="P50" s="212">
        <v>0</v>
      </c>
      <c r="Q50" s="212">
        <v>0</v>
      </c>
      <c r="R50" s="212">
        <v>0</v>
      </c>
      <c r="S50" s="212">
        <v>0</v>
      </c>
      <c r="T50" s="211">
        <f t="shared" si="4"/>
        <v>0</v>
      </c>
      <c r="U50" s="211">
        <f t="shared" si="5"/>
        <v>254</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3.3817599999999999</v>
      </c>
      <c r="K52" s="212">
        <v>0</v>
      </c>
      <c r="L52" s="212">
        <v>0</v>
      </c>
      <c r="M52" s="212">
        <v>0</v>
      </c>
      <c r="N52" s="212">
        <v>0</v>
      </c>
      <c r="O52" s="212">
        <f>N52</f>
        <v>0</v>
      </c>
      <c r="P52" s="212">
        <v>0</v>
      </c>
      <c r="Q52" s="212">
        <v>0</v>
      </c>
      <c r="R52" s="212">
        <v>0</v>
      </c>
      <c r="S52" s="212">
        <v>0</v>
      </c>
      <c r="T52" s="211">
        <f t="shared" si="4"/>
        <v>0</v>
      </c>
      <c r="U52" s="211">
        <f t="shared" si="5"/>
        <v>3.3817599999999999</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0">J45</f>
        <v>0.5</v>
      </c>
      <c r="K54" s="212">
        <v>0</v>
      </c>
      <c r="L54" s="212">
        <v>0</v>
      </c>
      <c r="M54" s="212">
        <v>0</v>
      </c>
      <c r="N54" s="212">
        <f>N45</f>
        <v>0</v>
      </c>
      <c r="O54" s="212">
        <f>O45</f>
        <v>0</v>
      </c>
      <c r="P54" s="212">
        <v>0</v>
      </c>
      <c r="Q54" s="212">
        <v>0</v>
      </c>
      <c r="R54" s="212">
        <v>0</v>
      </c>
      <c r="S54" s="212">
        <v>0</v>
      </c>
      <c r="T54" s="211">
        <f t="shared" si="4"/>
        <v>0</v>
      </c>
      <c r="U54" s="211">
        <f t="shared" si="5"/>
        <v>0.5</v>
      </c>
    </row>
    <row r="55" spans="1:21" x14ac:dyDescent="0.25">
      <c r="A55" s="68" t="s">
        <v>129</v>
      </c>
      <c r="B55" s="67" t="s">
        <v>123</v>
      </c>
      <c r="C55" s="211">
        <v>0</v>
      </c>
      <c r="D55" s="211">
        <v>0</v>
      </c>
      <c r="E55" s="223">
        <v>0</v>
      </c>
      <c r="F55" s="223">
        <v>0</v>
      </c>
      <c r="G55" s="212">
        <v>0</v>
      </c>
      <c r="H55" s="212">
        <v>0</v>
      </c>
      <c r="I55" s="212">
        <v>0</v>
      </c>
      <c r="J55" s="212">
        <f t="shared" ref="J55" si="11">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5.5019999999999998</v>
      </c>
      <c r="K56" s="212">
        <v>0</v>
      </c>
      <c r="L56" s="212">
        <v>0</v>
      </c>
      <c r="M56" s="212">
        <v>0</v>
      </c>
      <c r="N56" s="212">
        <f>N47+N48+N49</f>
        <v>0</v>
      </c>
      <c r="O56" s="212">
        <f>O47+O48+O49</f>
        <v>0</v>
      </c>
      <c r="P56" s="212">
        <v>0</v>
      </c>
      <c r="Q56" s="212">
        <v>0</v>
      </c>
      <c r="R56" s="212">
        <v>0</v>
      </c>
      <c r="S56" s="212">
        <v>0</v>
      </c>
      <c r="T56" s="211">
        <f t="shared" si="4"/>
        <v>0</v>
      </c>
      <c r="U56" s="211">
        <f t="shared" si="5"/>
        <v>5.5019999999999998</v>
      </c>
    </row>
    <row r="57" spans="1:21" ht="18.75" x14ac:dyDescent="0.25">
      <c r="A57" s="68" t="s">
        <v>127</v>
      </c>
      <c r="B57" s="67" t="s">
        <v>608</v>
      </c>
      <c r="C57" s="211">
        <v>0</v>
      </c>
      <c r="D57" s="211">
        <v>0</v>
      </c>
      <c r="E57" s="223">
        <v>0</v>
      </c>
      <c r="F57" s="223">
        <v>0</v>
      </c>
      <c r="G57" s="212">
        <v>0</v>
      </c>
      <c r="H57" s="212">
        <v>0</v>
      </c>
      <c r="I57" s="212">
        <v>0</v>
      </c>
      <c r="J57" s="212">
        <f>J50</f>
        <v>254</v>
      </c>
      <c r="K57" s="212">
        <v>0</v>
      </c>
      <c r="L57" s="212">
        <v>0</v>
      </c>
      <c r="M57" s="212">
        <v>0</v>
      </c>
      <c r="N57" s="212">
        <v>0</v>
      </c>
      <c r="O57" s="212">
        <f>N57</f>
        <v>0</v>
      </c>
      <c r="P57" s="212">
        <v>0</v>
      </c>
      <c r="Q57" s="212">
        <v>0</v>
      </c>
      <c r="R57" s="212">
        <f>R50</f>
        <v>0</v>
      </c>
      <c r="S57" s="212">
        <f>S50</f>
        <v>0</v>
      </c>
      <c r="T57" s="211">
        <f t="shared" si="4"/>
        <v>0</v>
      </c>
      <c r="U57" s="211">
        <f t="shared" si="5"/>
        <v>254</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89"/>
      <c r="C66" s="489"/>
      <c r="D66" s="489"/>
      <c r="E66" s="489"/>
      <c r="F66" s="489"/>
      <c r="G66" s="489"/>
      <c r="H66" s="489"/>
      <c r="I66" s="489"/>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4"/>
      <c r="C68" s="494"/>
      <c r="D68" s="494"/>
      <c r="E68" s="494"/>
      <c r="F68" s="494"/>
      <c r="G68" s="494"/>
      <c r="H68" s="494"/>
      <c r="I68" s="494"/>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89"/>
      <c r="C70" s="489"/>
      <c r="D70" s="489"/>
      <c r="E70" s="489"/>
      <c r="F70" s="489"/>
      <c r="G70" s="489"/>
      <c r="H70" s="489"/>
      <c r="I70" s="489"/>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89"/>
      <c r="C72" s="489"/>
      <c r="D72" s="489"/>
      <c r="E72" s="489"/>
      <c r="F72" s="489"/>
      <c r="G72" s="489"/>
      <c r="H72" s="489"/>
      <c r="I72" s="489"/>
      <c r="J72" s="259"/>
      <c r="K72" s="259"/>
      <c r="L72" s="58"/>
      <c r="M72" s="58"/>
      <c r="N72" s="61"/>
      <c r="O72" s="58"/>
      <c r="P72" s="58"/>
      <c r="Q72" s="58"/>
      <c r="R72" s="58"/>
      <c r="S72" s="58"/>
      <c r="T72" s="58"/>
    </row>
    <row r="73" spans="1:20" ht="32.25" customHeight="1" x14ac:dyDescent="0.25">
      <c r="A73" s="58"/>
      <c r="B73" s="494"/>
      <c r="C73" s="494"/>
      <c r="D73" s="494"/>
      <c r="E73" s="494"/>
      <c r="F73" s="494"/>
      <c r="G73" s="494"/>
      <c r="H73" s="494"/>
      <c r="I73" s="494"/>
      <c r="J73" s="260"/>
      <c r="K73" s="260"/>
      <c r="L73" s="58"/>
      <c r="M73" s="58"/>
      <c r="N73" s="58"/>
      <c r="O73" s="58"/>
      <c r="P73" s="58"/>
      <c r="Q73" s="58"/>
      <c r="R73" s="58"/>
      <c r="S73" s="58"/>
      <c r="T73" s="58"/>
    </row>
    <row r="74" spans="1:20" ht="51.75" customHeight="1" x14ac:dyDescent="0.25">
      <c r="A74" s="58"/>
      <c r="B74" s="489"/>
      <c r="C74" s="489"/>
      <c r="D74" s="489"/>
      <c r="E74" s="489"/>
      <c r="F74" s="489"/>
      <c r="G74" s="489"/>
      <c r="H74" s="489"/>
      <c r="I74" s="489"/>
      <c r="J74" s="259"/>
      <c r="K74" s="259"/>
      <c r="L74" s="58"/>
      <c r="M74" s="58"/>
      <c r="N74" s="58"/>
      <c r="O74" s="58"/>
      <c r="P74" s="58"/>
      <c r="Q74" s="58"/>
      <c r="R74" s="58"/>
      <c r="S74" s="58"/>
      <c r="T74" s="58"/>
    </row>
    <row r="75" spans="1:20" ht="21.75" customHeight="1" x14ac:dyDescent="0.25">
      <c r="A75" s="58"/>
      <c r="B75" s="495"/>
      <c r="C75" s="495"/>
      <c r="D75" s="495"/>
      <c r="E75" s="495"/>
      <c r="F75" s="495"/>
      <c r="G75" s="495"/>
      <c r="H75" s="495"/>
      <c r="I75" s="495"/>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3"/>
      <c r="C77" s="493"/>
      <c r="D77" s="493"/>
      <c r="E77" s="493"/>
      <c r="F77" s="493"/>
      <c r="G77" s="493"/>
      <c r="H77" s="493"/>
      <c r="I77" s="493"/>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29" priority="43"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28" priority="42" operator="notEqual">
      <formula>0</formula>
    </cfRule>
  </conditionalFormatting>
  <conditionalFormatting sqref="C24:D28 C46:D53 C45 C55:D64 C54 C30:D44 C29">
    <cfRule type="cellIs" dxfId="27" priority="41" operator="notEqual">
      <formula>0</formula>
    </cfRule>
  </conditionalFormatting>
  <conditionalFormatting sqref="J27:K29">
    <cfRule type="cellIs" dxfId="26" priority="40" operator="notEqual">
      <formula>0</formula>
    </cfRule>
  </conditionalFormatting>
  <conditionalFormatting sqref="T24:U64">
    <cfRule type="cellIs" dxfId="25" priority="39" operator="notEqual">
      <formula>0</formula>
    </cfRule>
  </conditionalFormatting>
  <conditionalFormatting sqref="L52">
    <cfRule type="cellIs" dxfId="24" priority="38" operator="notEqual">
      <formula>0</formula>
    </cfRule>
  </conditionalFormatting>
  <conditionalFormatting sqref="J41">
    <cfRule type="cellIs" dxfId="23" priority="37" operator="notEqual">
      <formula>0</formula>
    </cfRule>
  </conditionalFormatting>
  <conditionalFormatting sqref="K40 K42:K44">
    <cfRule type="cellIs" dxfId="22" priority="34" operator="notEqual">
      <formula>0</formula>
    </cfRule>
  </conditionalFormatting>
  <conditionalFormatting sqref="K41">
    <cfRule type="cellIs" dxfId="21" priority="33" operator="notEqual">
      <formula>0</formula>
    </cfRule>
  </conditionalFormatting>
  <conditionalFormatting sqref="J39">
    <cfRule type="cellIs" dxfId="20" priority="28" operator="notEqual">
      <formula>0</formula>
    </cfRule>
  </conditionalFormatting>
  <conditionalFormatting sqref="K39">
    <cfRule type="cellIs" dxfId="19" priority="27" operator="notEqual">
      <formula>0</formula>
    </cfRule>
  </conditionalFormatting>
  <conditionalFormatting sqref="G45">
    <cfRule type="cellIs" dxfId="18" priority="25" operator="notEqual">
      <formula>0</formula>
    </cfRule>
  </conditionalFormatting>
  <conditionalFormatting sqref="H45:I45 L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I54 L54:O54">
    <cfRule type="cellIs" dxfId="14" priority="21" operator="notEqual">
      <formula>0</formula>
    </cfRule>
  </conditionalFormatting>
  <conditionalFormatting sqref="D54">
    <cfRule type="cellIs" dxfId="13" priority="20" operator="notEqual">
      <formula>0</formula>
    </cfRule>
  </conditionalFormatting>
  <conditionalFormatting sqref="E24:F64">
    <cfRule type="cellIs" dxfId="12" priority="19" operator="notEqual">
      <formula>0</formula>
    </cfRule>
  </conditionalFormatting>
  <conditionalFormatting sqref="O28">
    <cfRule type="cellIs" dxfId="11" priority="18" operator="notEqual">
      <formula>0</formula>
    </cfRule>
  </conditionalFormatting>
  <conditionalFormatting sqref="N28">
    <cfRule type="cellIs" dxfId="10" priority="17" operator="notEqual">
      <formula>0</formula>
    </cfRule>
  </conditionalFormatting>
  <conditionalFormatting sqref="N33">
    <cfRule type="cellIs" dxfId="9" priority="16" operator="notEqual">
      <formula>0</formula>
    </cfRule>
  </conditionalFormatting>
  <conditionalFormatting sqref="N52:O52">
    <cfRule type="cellIs" dxfId="8" priority="15" operator="notEqual">
      <formula>0</formula>
    </cfRule>
  </conditionalFormatting>
  <conditionalFormatting sqref="S51">
    <cfRule type="cellIs" dxfId="7" priority="14" operator="notEqual">
      <formula>0</formula>
    </cfRule>
  </conditionalFormatting>
  <conditionalFormatting sqref="R52:S52">
    <cfRule type="cellIs" dxfId="6" priority="13" operator="notEqual">
      <formula>0</formula>
    </cfRule>
  </conditionalFormatting>
  <conditionalFormatting sqref="D29">
    <cfRule type="cellIs" dxfId="5" priority="12" operator="notEqual">
      <formula>0</formula>
    </cfRule>
  </conditionalFormatting>
  <conditionalFormatting sqref="R45:S49">
    <cfRule type="cellIs" dxfId="4" priority="5" operator="notEqual">
      <formula>0</formula>
    </cfRule>
  </conditionalFormatting>
  <conditionalFormatting sqref="J51 J50:K50 J53:K56">
    <cfRule type="cellIs" dxfId="3" priority="4" operator="notEqual">
      <formula>0</formula>
    </cfRule>
  </conditionalFormatting>
  <conditionalFormatting sqref="K51">
    <cfRule type="cellIs" dxfId="2" priority="3" operator="notEqual">
      <formula>0</formula>
    </cfRule>
  </conditionalFormatting>
  <conditionalFormatting sqref="J52:K52">
    <cfRule type="cellIs" dxfId="1" priority="2" operator="notEqual">
      <formula>0</formula>
    </cfRule>
  </conditionalFormatting>
  <conditionalFormatting sqref="J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4" t="str">
        <f>'1. паспорт местоположение'!A12:C12</f>
        <v>L_140-160</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4" t="str">
        <f>'1. паспорт местоположение'!A15</f>
        <v>Приобретение электросетевого комплекса СНТ "Урожай" в г.Гурьевск, Калининградской обл.</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4"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4" customFormat="1" x14ac:dyDescent="0.25">
      <c r="A21" s="508" t="s">
        <v>486</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4" customFormat="1" ht="58.5" customHeight="1" x14ac:dyDescent="0.25">
      <c r="A22" s="509" t="s">
        <v>50</v>
      </c>
      <c r="B22" s="512" t="s">
        <v>22</v>
      </c>
      <c r="C22" s="509" t="s">
        <v>49</v>
      </c>
      <c r="D22" s="509" t="s">
        <v>48</v>
      </c>
      <c r="E22" s="515" t="s">
        <v>496</v>
      </c>
      <c r="F22" s="516"/>
      <c r="G22" s="516"/>
      <c r="H22" s="516"/>
      <c r="I22" s="516"/>
      <c r="J22" s="516"/>
      <c r="K22" s="516"/>
      <c r="L22" s="517"/>
      <c r="M22" s="509" t="s">
        <v>47</v>
      </c>
      <c r="N22" s="509" t="s">
        <v>46</v>
      </c>
      <c r="O22" s="509" t="s">
        <v>45</v>
      </c>
      <c r="P22" s="518" t="s">
        <v>253</v>
      </c>
      <c r="Q22" s="518" t="s">
        <v>44</v>
      </c>
      <c r="R22" s="518" t="s">
        <v>43</v>
      </c>
      <c r="S22" s="518" t="s">
        <v>42</v>
      </c>
      <c r="T22" s="518"/>
      <c r="U22" s="519" t="s">
        <v>41</v>
      </c>
      <c r="V22" s="519" t="s">
        <v>40</v>
      </c>
      <c r="W22" s="518" t="s">
        <v>39</v>
      </c>
      <c r="X22" s="518" t="s">
        <v>38</v>
      </c>
      <c r="Y22" s="518" t="s">
        <v>37</v>
      </c>
      <c r="Z22" s="532" t="s">
        <v>36</v>
      </c>
      <c r="AA22" s="518" t="s">
        <v>35</v>
      </c>
      <c r="AB22" s="518" t="s">
        <v>34</v>
      </c>
      <c r="AC22" s="518" t="s">
        <v>33</v>
      </c>
      <c r="AD22" s="518" t="s">
        <v>32</v>
      </c>
      <c r="AE22" s="518" t="s">
        <v>31</v>
      </c>
      <c r="AF22" s="518" t="s">
        <v>30</v>
      </c>
      <c r="AG22" s="518"/>
      <c r="AH22" s="518"/>
      <c r="AI22" s="518"/>
      <c r="AJ22" s="518"/>
      <c r="AK22" s="518"/>
      <c r="AL22" s="518" t="s">
        <v>29</v>
      </c>
      <c r="AM22" s="518"/>
      <c r="AN22" s="518"/>
      <c r="AO22" s="518"/>
      <c r="AP22" s="518" t="s">
        <v>28</v>
      </c>
      <c r="AQ22" s="518"/>
      <c r="AR22" s="518" t="s">
        <v>27</v>
      </c>
      <c r="AS22" s="518" t="s">
        <v>26</v>
      </c>
      <c r="AT22" s="518" t="s">
        <v>25</v>
      </c>
      <c r="AU22" s="518" t="s">
        <v>24</v>
      </c>
      <c r="AV22" s="522" t="s">
        <v>23</v>
      </c>
    </row>
    <row r="23" spans="1:48" s="24" customFormat="1" ht="64.5" customHeight="1" x14ac:dyDescent="0.25">
      <c r="A23" s="510"/>
      <c r="B23" s="513"/>
      <c r="C23" s="510"/>
      <c r="D23" s="510"/>
      <c r="E23" s="524" t="s">
        <v>21</v>
      </c>
      <c r="F23" s="526" t="s">
        <v>125</v>
      </c>
      <c r="G23" s="526" t="s">
        <v>124</v>
      </c>
      <c r="H23" s="526" t="s">
        <v>123</v>
      </c>
      <c r="I23" s="530" t="s">
        <v>407</v>
      </c>
      <c r="J23" s="530" t="s">
        <v>408</v>
      </c>
      <c r="K23" s="530" t="s">
        <v>409</v>
      </c>
      <c r="L23" s="526" t="s">
        <v>609</v>
      </c>
      <c r="M23" s="510"/>
      <c r="N23" s="510"/>
      <c r="O23" s="510"/>
      <c r="P23" s="518"/>
      <c r="Q23" s="518"/>
      <c r="R23" s="518"/>
      <c r="S23" s="528" t="s">
        <v>2</v>
      </c>
      <c r="T23" s="528" t="s">
        <v>9</v>
      </c>
      <c r="U23" s="519"/>
      <c r="V23" s="519"/>
      <c r="W23" s="518"/>
      <c r="X23" s="518"/>
      <c r="Y23" s="518"/>
      <c r="Z23" s="518"/>
      <c r="AA23" s="518"/>
      <c r="AB23" s="518"/>
      <c r="AC23" s="518"/>
      <c r="AD23" s="518"/>
      <c r="AE23" s="518"/>
      <c r="AF23" s="518" t="s">
        <v>20</v>
      </c>
      <c r="AG23" s="518"/>
      <c r="AH23" s="518" t="s">
        <v>19</v>
      </c>
      <c r="AI23" s="518"/>
      <c r="AJ23" s="509" t="s">
        <v>18</v>
      </c>
      <c r="AK23" s="509" t="s">
        <v>17</v>
      </c>
      <c r="AL23" s="509" t="s">
        <v>16</v>
      </c>
      <c r="AM23" s="509" t="s">
        <v>15</v>
      </c>
      <c r="AN23" s="509" t="s">
        <v>14</v>
      </c>
      <c r="AO23" s="509" t="s">
        <v>13</v>
      </c>
      <c r="AP23" s="509" t="s">
        <v>12</v>
      </c>
      <c r="AQ23" s="520" t="s">
        <v>9</v>
      </c>
      <c r="AR23" s="518"/>
      <c r="AS23" s="518"/>
      <c r="AT23" s="518"/>
      <c r="AU23" s="518"/>
      <c r="AV23" s="523"/>
    </row>
    <row r="24" spans="1:48" s="24" customFormat="1" ht="96.7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130" t="s">
        <v>11</v>
      </c>
      <c r="AG24" s="130" t="s">
        <v>10</v>
      </c>
      <c r="AH24" s="131" t="s">
        <v>2</v>
      </c>
      <c r="AI24" s="131" t="s">
        <v>9</v>
      </c>
      <c r="AJ24" s="511"/>
      <c r="AK24" s="511"/>
      <c r="AL24" s="511"/>
      <c r="AM24" s="511"/>
      <c r="AN24" s="511"/>
      <c r="AO24" s="511"/>
      <c r="AP24" s="511"/>
      <c r="AQ24" s="521"/>
      <c r="AR24" s="518"/>
      <c r="AS24" s="518"/>
      <c r="AT24" s="518"/>
      <c r="AU24" s="518"/>
      <c r="AV24" s="523"/>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1">
        <f>'6.1. Паспорт сетевой график'!F53</f>
        <v>44247</v>
      </c>
      <c r="E26" s="249"/>
      <c r="F26" s="249"/>
      <c r="G26" s="250">
        <f>'6.2. Паспорт фин осв ввод'!U45</f>
        <v>0.5</v>
      </c>
      <c r="H26" s="250"/>
      <c r="I26" s="250">
        <f>'6.2. Паспорт фин осв ввод'!U47</f>
        <v>5.1849999999999996</v>
      </c>
      <c r="J26" s="250">
        <f>'6.2. Паспорт фин осв ввод'!U48</f>
        <v>0</v>
      </c>
      <c r="K26" s="250">
        <f>'6.2. Паспорт фин осв ввод'!U49</f>
        <v>0.317</v>
      </c>
      <c r="L26" s="394">
        <f>'6.2. Паспорт фин осв ввод'!U50</f>
        <v>254</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7"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3" t="str">
        <f>'1. паспорт местоположение'!A5:C5</f>
        <v>Год раскрытия информации: 2022 год</v>
      </c>
      <c r="B5" s="533"/>
      <c r="C5" s="76"/>
      <c r="D5" s="76"/>
      <c r="E5" s="76"/>
      <c r="F5" s="76"/>
      <c r="G5" s="76"/>
      <c r="H5" s="76"/>
    </row>
    <row r="6" spans="1:8" ht="18.75" x14ac:dyDescent="0.3">
      <c r="A6" s="135"/>
      <c r="B6" s="135"/>
      <c r="C6" s="135"/>
      <c r="D6" s="135"/>
      <c r="E6" s="135"/>
      <c r="F6" s="135"/>
      <c r="G6" s="135"/>
      <c r="H6" s="135"/>
    </row>
    <row r="7" spans="1:8" ht="18.75" x14ac:dyDescent="0.25">
      <c r="A7" s="419" t="s">
        <v>7</v>
      </c>
      <c r="B7" s="419"/>
      <c r="C7" s="134"/>
      <c r="D7" s="134"/>
      <c r="E7" s="134"/>
      <c r="F7" s="134"/>
      <c r="G7" s="134"/>
      <c r="H7" s="134"/>
    </row>
    <row r="8" spans="1:8" ht="18.75" x14ac:dyDescent="0.25">
      <c r="A8" s="134"/>
      <c r="B8" s="134"/>
      <c r="C8" s="134"/>
      <c r="D8" s="134"/>
      <c r="E8" s="134"/>
      <c r="F8" s="134"/>
      <c r="G8" s="134"/>
      <c r="H8" s="134"/>
    </row>
    <row r="9" spans="1:8" x14ac:dyDescent="0.25">
      <c r="A9" s="414" t="str">
        <f>'1. паспорт местоположение'!A9:C9</f>
        <v>Акционерное общество "Янтарьэнерго" ДЗО  ПАО "Россети"</v>
      </c>
      <c r="B9" s="414"/>
      <c r="C9" s="132"/>
      <c r="D9" s="132"/>
      <c r="E9" s="132"/>
      <c r="F9" s="132"/>
      <c r="G9" s="132"/>
      <c r="H9" s="132"/>
    </row>
    <row r="10" spans="1:8" x14ac:dyDescent="0.25">
      <c r="A10" s="415" t="s">
        <v>6</v>
      </c>
      <c r="B10" s="415"/>
      <c r="C10" s="133"/>
      <c r="D10" s="133"/>
      <c r="E10" s="133"/>
      <c r="F10" s="133"/>
      <c r="G10" s="133"/>
      <c r="H10" s="133"/>
    </row>
    <row r="11" spans="1:8" ht="18.75" x14ac:dyDescent="0.25">
      <c r="A11" s="134"/>
      <c r="B11" s="134"/>
      <c r="C11" s="134"/>
      <c r="D11" s="134"/>
      <c r="E11" s="134"/>
      <c r="F11" s="134"/>
      <c r="G11" s="134"/>
      <c r="H11" s="134"/>
    </row>
    <row r="12" spans="1:8" x14ac:dyDescent="0.25">
      <c r="A12" s="414" t="str">
        <f>'1. паспорт местоположение'!A12:C12</f>
        <v>L_140-160</v>
      </c>
      <c r="B12" s="414"/>
      <c r="C12" s="132"/>
      <c r="D12" s="132"/>
      <c r="E12" s="132"/>
      <c r="F12" s="132"/>
      <c r="G12" s="132"/>
      <c r="H12" s="132"/>
    </row>
    <row r="13" spans="1:8" x14ac:dyDescent="0.25">
      <c r="A13" s="415" t="s">
        <v>5</v>
      </c>
      <c r="B13" s="415"/>
      <c r="C13" s="133"/>
      <c r="D13" s="133"/>
      <c r="E13" s="133"/>
      <c r="F13" s="133"/>
      <c r="G13" s="133"/>
      <c r="H13" s="133"/>
    </row>
    <row r="14" spans="1:8" ht="18.75" x14ac:dyDescent="0.25">
      <c r="A14" s="9"/>
      <c r="B14" s="9"/>
      <c r="C14" s="9"/>
      <c r="D14" s="9"/>
      <c r="E14" s="9"/>
      <c r="F14" s="9"/>
      <c r="G14" s="9"/>
      <c r="H14" s="9"/>
    </row>
    <row r="15" spans="1:8" x14ac:dyDescent="0.25">
      <c r="A15" s="537" t="str">
        <f>'1. паспорт местоположение'!A15:C15</f>
        <v>Приобретение электросетевого комплекса СНТ "Урожай" в г.Гурьевск, Калининградской обл.</v>
      </c>
      <c r="B15" s="537"/>
      <c r="C15" s="132"/>
      <c r="D15" s="132"/>
      <c r="E15" s="132"/>
      <c r="F15" s="132"/>
      <c r="G15" s="132"/>
      <c r="H15" s="132"/>
    </row>
    <row r="16" spans="1:8" x14ac:dyDescent="0.25">
      <c r="A16" s="415" t="s">
        <v>4</v>
      </c>
      <c r="B16" s="415"/>
      <c r="C16" s="133"/>
      <c r="D16" s="133"/>
      <c r="E16" s="133"/>
      <c r="F16" s="133"/>
      <c r="G16" s="133"/>
      <c r="H16" s="133"/>
    </row>
    <row r="17" spans="1:3" x14ac:dyDescent="0.25">
      <c r="B17" s="108"/>
    </row>
    <row r="18" spans="1:3" x14ac:dyDescent="0.25">
      <c r="A18" s="538" t="s">
        <v>487</v>
      </c>
      <c r="B18" s="539"/>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СНТ "Урожай" в г.Гурьевск, Калининградской обл.</v>
      </c>
    </row>
    <row r="22" spans="1:3" ht="16.5" thickBot="1" x14ac:dyDescent="0.3">
      <c r="A22" s="110" t="s">
        <v>360</v>
      </c>
      <c r="B22" s="111" t="str">
        <f>CONCATENATE('1. паспорт местоположение'!C26,", ",'1. паспорт местоположение'!C27)</f>
        <v>Калининградская область, Гурьевский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0.5 (0.5) МВА; 5.502 (5.502)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3.3817599999999999</v>
      </c>
    </row>
    <row r="28" spans="1:3" ht="16.5" thickBot="1" x14ac:dyDescent="0.3">
      <c r="A28" s="198" t="s">
        <v>364</v>
      </c>
      <c r="B28" s="198" t="s">
        <v>596</v>
      </c>
    </row>
    <row r="29" spans="1:3" ht="29.25" thickBot="1" x14ac:dyDescent="0.3">
      <c r="A29" s="120" t="s">
        <v>527</v>
      </c>
      <c r="B29" s="227">
        <f>B30</f>
        <v>3.3817599999999999</v>
      </c>
    </row>
    <row r="30" spans="1:3" ht="29.25" thickBot="1" x14ac:dyDescent="0.3">
      <c r="A30" s="120" t="s">
        <v>528</v>
      </c>
      <c r="B30" s="227">
        <f>B32+B41+B50</f>
        <v>3.3817599999999999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3.3817599999999999</v>
      </c>
    </row>
    <row r="51" spans="1:3" ht="30.75" thickBot="1" x14ac:dyDescent="0.3">
      <c r="A51" s="401" t="str">
        <f>CONCATENATE('3.3 паспорт описание'!C27," в ценах 2021 года без НДС, млн. руб.")</f>
        <v>Договор безвозмездной передачи № 190 от 20.02.2021 с СНТ "Урожай" в ценах 2021 года без НДС, млн. руб.</v>
      </c>
      <c r="B51" s="402">
        <f>'5. анализ эконом эфф'!B122</f>
        <v>3.3817599999999999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190 от 20.02.2021 с СНТ "Урожай"</v>
      </c>
    </row>
    <row r="74" spans="1:2" ht="30.75" thickBot="1" x14ac:dyDescent="0.3">
      <c r="A74" s="117" t="s">
        <v>388</v>
      </c>
      <c r="B74" s="230">
        <v>0</v>
      </c>
    </row>
    <row r="75" spans="1:2" ht="29.25" thickBot="1" x14ac:dyDescent="0.3">
      <c r="A75" s="113" t="s">
        <v>389</v>
      </c>
      <c r="B75" s="230">
        <v>0</v>
      </c>
    </row>
    <row r="76" spans="1:2" ht="16.5" thickBot="1" x14ac:dyDescent="0.3">
      <c r="A76" s="117" t="s">
        <v>365</v>
      </c>
      <c r="B76" s="122"/>
    </row>
    <row r="77" spans="1:2" ht="16.5" thickBot="1" x14ac:dyDescent="0.3">
      <c r="A77" s="117" t="s">
        <v>390</v>
      </c>
      <c r="B77" s="230">
        <v>0</v>
      </c>
    </row>
    <row r="78" spans="1:2" ht="16.5" thickBot="1" x14ac:dyDescent="0.3">
      <c r="A78" s="117" t="s">
        <v>391</v>
      </c>
      <c r="B78" s="231">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4" t="s">
        <v>522</v>
      </c>
    </row>
    <row r="86" spans="1:2" x14ac:dyDescent="0.25">
      <c r="A86" s="118" t="s">
        <v>399</v>
      </c>
      <c r="B86" s="535"/>
    </row>
    <row r="87" spans="1:2" x14ac:dyDescent="0.25">
      <c r="A87" s="118" t="s">
        <v>400</v>
      </c>
      <c r="B87" s="535"/>
    </row>
    <row r="88" spans="1:2" x14ac:dyDescent="0.25">
      <c r="A88" s="118" t="s">
        <v>401</v>
      </c>
      <c r="B88" s="535"/>
    </row>
    <row r="89" spans="1:2" x14ac:dyDescent="0.25">
      <c r="A89" s="118" t="s">
        <v>402</v>
      </c>
      <c r="B89" s="535"/>
    </row>
    <row r="90" spans="1:2" ht="16.5" thickBot="1" x14ac:dyDescent="0.3">
      <c r="A90" s="125" t="s">
        <v>403</v>
      </c>
      <c r="B90" s="536"/>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9" t="s">
        <v>7</v>
      </c>
      <c r="B6" s="419"/>
      <c r="C6" s="419"/>
      <c r="D6" s="419"/>
      <c r="E6" s="419"/>
      <c r="F6" s="419"/>
      <c r="G6" s="419"/>
      <c r="H6" s="419"/>
      <c r="I6" s="419"/>
      <c r="J6" s="419"/>
      <c r="K6" s="419"/>
      <c r="L6" s="419"/>
      <c r="M6" s="419"/>
      <c r="N6" s="419"/>
      <c r="O6" s="419"/>
      <c r="P6" s="419"/>
      <c r="Q6" s="419"/>
      <c r="R6" s="419"/>
      <c r="S6" s="419"/>
      <c r="T6" s="11"/>
      <c r="U6" s="11"/>
      <c r="V6" s="11"/>
      <c r="W6" s="11"/>
      <c r="X6" s="11"/>
      <c r="Y6" s="11"/>
      <c r="Z6" s="11"/>
      <c r="AA6" s="11"/>
      <c r="AB6" s="11"/>
    </row>
    <row r="7" spans="1:28" s="10" customFormat="1" ht="18.75" x14ac:dyDescent="0.2">
      <c r="A7" s="419"/>
      <c r="B7" s="419"/>
      <c r="C7" s="419"/>
      <c r="D7" s="419"/>
      <c r="E7" s="419"/>
      <c r="F7" s="419"/>
      <c r="G7" s="419"/>
      <c r="H7" s="419"/>
      <c r="I7" s="419"/>
      <c r="J7" s="419"/>
      <c r="K7" s="419"/>
      <c r="L7" s="419"/>
      <c r="M7" s="419"/>
      <c r="N7" s="419"/>
      <c r="O7" s="419"/>
      <c r="P7" s="419"/>
      <c r="Q7" s="419"/>
      <c r="R7" s="419"/>
      <c r="S7" s="419"/>
      <c r="T7" s="11"/>
      <c r="U7" s="11"/>
      <c r="V7" s="11"/>
      <c r="W7" s="11"/>
      <c r="X7" s="11"/>
      <c r="Y7" s="11"/>
      <c r="Z7" s="11"/>
      <c r="AA7" s="11"/>
      <c r="AB7" s="11"/>
    </row>
    <row r="8" spans="1:28" s="10"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1"/>
      <c r="U8" s="11"/>
      <c r="V8" s="11"/>
      <c r="W8" s="11"/>
      <c r="X8" s="11"/>
      <c r="Y8" s="11"/>
      <c r="Z8" s="11"/>
      <c r="AA8" s="11"/>
      <c r="AB8" s="11"/>
    </row>
    <row r="9" spans="1:28" s="10" customFormat="1" ht="18.75" x14ac:dyDescent="0.2">
      <c r="A9" s="415" t="s">
        <v>6</v>
      </c>
      <c r="B9" s="415"/>
      <c r="C9" s="415"/>
      <c r="D9" s="415"/>
      <c r="E9" s="415"/>
      <c r="F9" s="415"/>
      <c r="G9" s="415"/>
      <c r="H9" s="415"/>
      <c r="I9" s="415"/>
      <c r="J9" s="415"/>
      <c r="K9" s="415"/>
      <c r="L9" s="415"/>
      <c r="M9" s="415"/>
      <c r="N9" s="415"/>
      <c r="O9" s="415"/>
      <c r="P9" s="415"/>
      <c r="Q9" s="415"/>
      <c r="R9" s="415"/>
      <c r="S9" s="415"/>
      <c r="T9" s="11"/>
      <c r="U9" s="11"/>
      <c r="V9" s="11"/>
      <c r="W9" s="11"/>
      <c r="X9" s="11"/>
      <c r="Y9" s="11"/>
      <c r="Z9" s="11"/>
      <c r="AA9" s="11"/>
      <c r="AB9" s="11"/>
    </row>
    <row r="10" spans="1:28" s="10" customFormat="1" ht="18.75" x14ac:dyDescent="0.2">
      <c r="A10" s="419"/>
      <c r="B10" s="419"/>
      <c r="C10" s="419"/>
      <c r="D10" s="419"/>
      <c r="E10" s="419"/>
      <c r="F10" s="419"/>
      <c r="G10" s="419"/>
      <c r="H10" s="419"/>
      <c r="I10" s="419"/>
      <c r="J10" s="419"/>
      <c r="K10" s="419"/>
      <c r="L10" s="419"/>
      <c r="M10" s="419"/>
      <c r="N10" s="419"/>
      <c r="O10" s="419"/>
      <c r="P10" s="419"/>
      <c r="Q10" s="419"/>
      <c r="R10" s="419"/>
      <c r="S10" s="419"/>
      <c r="T10" s="11"/>
      <c r="U10" s="11"/>
      <c r="V10" s="11"/>
      <c r="W10" s="11"/>
      <c r="X10" s="11"/>
      <c r="Y10" s="11"/>
      <c r="Z10" s="11"/>
      <c r="AA10" s="11"/>
      <c r="AB10" s="11"/>
    </row>
    <row r="11" spans="1:28" s="10" customFormat="1" ht="18.75" x14ac:dyDescent="0.2">
      <c r="A11" s="414" t="str">
        <f>'1. паспорт местоположение'!A12:C12</f>
        <v>L_140-160</v>
      </c>
      <c r="B11" s="414"/>
      <c r="C11" s="414"/>
      <c r="D11" s="414"/>
      <c r="E11" s="414"/>
      <c r="F11" s="414"/>
      <c r="G11" s="414"/>
      <c r="H11" s="414"/>
      <c r="I11" s="414"/>
      <c r="J11" s="414"/>
      <c r="K11" s="414"/>
      <c r="L11" s="414"/>
      <c r="M11" s="414"/>
      <c r="N11" s="414"/>
      <c r="O11" s="414"/>
      <c r="P11" s="414"/>
      <c r="Q11" s="414"/>
      <c r="R11" s="414"/>
      <c r="S11" s="414"/>
      <c r="T11" s="11"/>
      <c r="U11" s="11"/>
      <c r="V11" s="11"/>
      <c r="W11" s="11"/>
      <c r="X11" s="11"/>
      <c r="Y11" s="11"/>
      <c r="Z11" s="11"/>
      <c r="AA11" s="11"/>
      <c r="AB11" s="11"/>
    </row>
    <row r="12" spans="1:28" s="10"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1"/>
      <c r="U12" s="11"/>
      <c r="V12" s="11"/>
      <c r="W12" s="11"/>
      <c r="X12" s="11"/>
      <c r="Y12" s="11"/>
      <c r="Z12" s="11"/>
      <c r="AA12" s="11"/>
      <c r="AB12" s="11"/>
    </row>
    <row r="13" spans="1:28" s="7"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8"/>
      <c r="U13" s="8"/>
      <c r="V13" s="8"/>
      <c r="W13" s="8"/>
      <c r="X13" s="8"/>
      <c r="Y13" s="8"/>
      <c r="Z13" s="8"/>
      <c r="AA13" s="8"/>
      <c r="AB13" s="8"/>
    </row>
    <row r="14" spans="1:28" s="2" customFormat="1" ht="12" x14ac:dyDescent="0.2">
      <c r="A14" s="414" t="str">
        <f>'1. паспорт местоположение'!A15:C15</f>
        <v>Приобретение электросетевого комплекса СНТ "Урожай" в г.Гурьевск, Калининградской обл.</v>
      </c>
      <c r="B14" s="414"/>
      <c r="C14" s="414"/>
      <c r="D14" s="414"/>
      <c r="E14" s="414"/>
      <c r="F14" s="414"/>
      <c r="G14" s="414"/>
      <c r="H14" s="414"/>
      <c r="I14" s="414"/>
      <c r="J14" s="414"/>
      <c r="K14" s="414"/>
      <c r="L14" s="414"/>
      <c r="M14" s="414"/>
      <c r="N14" s="414"/>
      <c r="O14" s="414"/>
      <c r="P14" s="414"/>
      <c r="Q14" s="414"/>
      <c r="R14" s="414"/>
      <c r="S14" s="414"/>
      <c r="T14" s="6"/>
      <c r="U14" s="6"/>
      <c r="V14" s="6"/>
      <c r="W14" s="6"/>
      <c r="X14" s="6"/>
      <c r="Y14" s="6"/>
      <c r="Z14" s="6"/>
      <c r="AA14" s="6"/>
      <c r="AB14" s="6"/>
    </row>
    <row r="15" spans="1:28" s="2"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4"/>
      <c r="U15" s="4"/>
      <c r="V15" s="4"/>
      <c r="W15" s="4"/>
      <c r="X15" s="4"/>
      <c r="Y15" s="4"/>
      <c r="Z15" s="4"/>
      <c r="AA15" s="4"/>
      <c r="AB15" s="4"/>
    </row>
    <row r="16" spans="1:28" s="2"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3"/>
      <c r="U16" s="3"/>
      <c r="V16" s="3"/>
      <c r="W16" s="3"/>
      <c r="X16" s="3"/>
      <c r="Y16" s="3"/>
    </row>
    <row r="17" spans="1:28" s="2" customFormat="1" ht="45.75" customHeight="1" x14ac:dyDescent="0.2">
      <c r="A17" s="417" t="s">
        <v>462</v>
      </c>
      <c r="B17" s="417"/>
      <c r="C17" s="417"/>
      <c r="D17" s="417"/>
      <c r="E17" s="417"/>
      <c r="F17" s="417"/>
      <c r="G17" s="417"/>
      <c r="H17" s="417"/>
      <c r="I17" s="417"/>
      <c r="J17" s="417"/>
      <c r="K17" s="417"/>
      <c r="L17" s="417"/>
      <c r="M17" s="417"/>
      <c r="N17" s="417"/>
      <c r="O17" s="417"/>
      <c r="P17" s="417"/>
      <c r="Q17" s="417"/>
      <c r="R17" s="417"/>
      <c r="S17" s="417"/>
      <c r="T17" s="5"/>
      <c r="U17" s="5"/>
      <c r="V17" s="5"/>
      <c r="W17" s="5"/>
      <c r="X17" s="5"/>
      <c r="Y17" s="5"/>
      <c r="Z17" s="5"/>
      <c r="AA17" s="5"/>
      <c r="AB17" s="5"/>
    </row>
    <row r="18" spans="1:28"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3"/>
      <c r="U18" s="3"/>
      <c r="V18" s="3"/>
      <c r="W18" s="3"/>
      <c r="X18" s="3"/>
      <c r="Y18" s="3"/>
    </row>
    <row r="19" spans="1:28" s="2" customFormat="1" ht="54" customHeight="1" x14ac:dyDescent="0.2">
      <c r="A19" s="421" t="s">
        <v>3</v>
      </c>
      <c r="B19" s="421" t="s">
        <v>94</v>
      </c>
      <c r="C19" s="422" t="s">
        <v>358</v>
      </c>
      <c r="D19" s="421" t="s">
        <v>357</v>
      </c>
      <c r="E19" s="421" t="s">
        <v>93</v>
      </c>
      <c r="F19" s="421" t="s">
        <v>92</v>
      </c>
      <c r="G19" s="421" t="s">
        <v>353</v>
      </c>
      <c r="H19" s="421" t="s">
        <v>91</v>
      </c>
      <c r="I19" s="421" t="s">
        <v>90</v>
      </c>
      <c r="J19" s="421" t="s">
        <v>89</v>
      </c>
      <c r="K19" s="421" t="s">
        <v>88</v>
      </c>
      <c r="L19" s="421" t="s">
        <v>87</v>
      </c>
      <c r="M19" s="421" t="s">
        <v>86</v>
      </c>
      <c r="N19" s="421" t="s">
        <v>85</v>
      </c>
      <c r="O19" s="421" t="s">
        <v>84</v>
      </c>
      <c r="P19" s="421" t="s">
        <v>83</v>
      </c>
      <c r="Q19" s="421" t="s">
        <v>356</v>
      </c>
      <c r="R19" s="421"/>
      <c r="S19" s="424" t="s">
        <v>456</v>
      </c>
      <c r="T19" s="3"/>
      <c r="U19" s="3"/>
      <c r="V19" s="3"/>
      <c r="W19" s="3"/>
      <c r="X19" s="3"/>
      <c r="Y19" s="3"/>
    </row>
    <row r="20" spans="1:28" s="2" customFormat="1" ht="180.75" customHeight="1" x14ac:dyDescent="0.2">
      <c r="A20" s="421"/>
      <c r="B20" s="421"/>
      <c r="C20" s="423"/>
      <c r="D20" s="421"/>
      <c r="E20" s="421"/>
      <c r="F20" s="421"/>
      <c r="G20" s="421"/>
      <c r="H20" s="421"/>
      <c r="I20" s="421"/>
      <c r="J20" s="421"/>
      <c r="K20" s="421"/>
      <c r="L20" s="421"/>
      <c r="M20" s="421"/>
      <c r="N20" s="421"/>
      <c r="O20" s="421"/>
      <c r="P20" s="421"/>
      <c r="Q20" s="38" t="s">
        <v>354</v>
      </c>
      <c r="R20" s="39" t="s">
        <v>355</v>
      </c>
      <c r="S20" s="424"/>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F27" sqref="F27"/>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18"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0"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0"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0"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0"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0" customFormat="1" ht="18.75" customHeight="1" x14ac:dyDescent="0.2">
      <c r="A13" s="414" t="str">
        <f>'1. паспорт местоположение'!A12:C12</f>
        <v>L_140-160</v>
      </c>
      <c r="B13" s="414"/>
      <c r="C13" s="414"/>
      <c r="D13" s="414"/>
      <c r="E13" s="414"/>
      <c r="F13" s="414"/>
      <c r="G13" s="414"/>
      <c r="H13" s="414"/>
      <c r="I13" s="414"/>
      <c r="J13" s="414"/>
      <c r="K13" s="414"/>
      <c r="L13" s="414"/>
      <c r="M13" s="414"/>
      <c r="N13" s="414"/>
      <c r="O13" s="414"/>
      <c r="P13" s="414"/>
      <c r="Q13" s="414"/>
      <c r="R13" s="414"/>
      <c r="S13" s="414"/>
      <c r="T13" s="414"/>
    </row>
    <row r="14" spans="1:20" s="10"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7"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2" customFormat="1" ht="12" x14ac:dyDescent="0.2">
      <c r="A16" s="414" t="str">
        <f>'1. паспорт местоположение'!A15</f>
        <v>Приобретение электросетевого комплекса СНТ "Урожай" в г.Гурьевск, Калининградской обл.</v>
      </c>
      <c r="B16" s="414"/>
      <c r="C16" s="414"/>
      <c r="D16" s="414"/>
      <c r="E16" s="414"/>
      <c r="F16" s="414"/>
      <c r="G16" s="414"/>
      <c r="H16" s="414"/>
      <c r="I16" s="414"/>
      <c r="J16" s="414"/>
      <c r="K16" s="414"/>
      <c r="L16" s="414"/>
      <c r="M16" s="414"/>
      <c r="N16" s="414"/>
      <c r="O16" s="414"/>
      <c r="P16" s="414"/>
      <c r="Q16" s="414"/>
      <c r="R16" s="414"/>
      <c r="S16" s="414"/>
      <c r="T16" s="414"/>
    </row>
    <row r="17" spans="1:113" s="2"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2"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2" customFormat="1" ht="15" customHeight="1" x14ac:dyDescent="0.2">
      <c r="A19" s="428" t="s">
        <v>467</v>
      </c>
      <c r="B19" s="428"/>
      <c r="C19" s="428"/>
      <c r="D19" s="428"/>
      <c r="E19" s="428"/>
      <c r="F19" s="428"/>
      <c r="G19" s="428"/>
      <c r="H19" s="428"/>
      <c r="I19" s="428"/>
      <c r="J19" s="428"/>
      <c r="K19" s="428"/>
      <c r="L19" s="428"/>
      <c r="M19" s="428"/>
      <c r="N19" s="428"/>
      <c r="O19" s="428"/>
      <c r="P19" s="428"/>
      <c r="Q19" s="428"/>
      <c r="R19" s="428"/>
      <c r="S19" s="428"/>
      <c r="T19" s="428"/>
    </row>
    <row r="20" spans="1:113" s="54"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217</v>
      </c>
      <c r="C21" s="434"/>
      <c r="D21" s="437" t="s">
        <v>116</v>
      </c>
      <c r="E21" s="433" t="s">
        <v>495</v>
      </c>
      <c r="F21" s="434"/>
      <c r="G21" s="433" t="s">
        <v>267</v>
      </c>
      <c r="H21" s="434"/>
      <c r="I21" s="433" t="s">
        <v>115</v>
      </c>
      <c r="J21" s="434"/>
      <c r="K21" s="437" t="s">
        <v>114</v>
      </c>
      <c r="L21" s="433" t="s">
        <v>113</v>
      </c>
      <c r="M21" s="434"/>
      <c r="N21" s="433" t="s">
        <v>492</v>
      </c>
      <c r="O21" s="434"/>
      <c r="P21" s="437" t="s">
        <v>112</v>
      </c>
      <c r="Q21" s="425" t="s">
        <v>111</v>
      </c>
      <c r="R21" s="426"/>
      <c r="S21" s="425" t="s">
        <v>110</v>
      </c>
      <c r="T21" s="427"/>
    </row>
    <row r="22" spans="1:113" ht="204.75" customHeight="1" x14ac:dyDescent="0.25">
      <c r="A22" s="431"/>
      <c r="B22" s="435"/>
      <c r="C22" s="436"/>
      <c r="D22" s="440"/>
      <c r="E22" s="435"/>
      <c r="F22" s="436"/>
      <c r="G22" s="435"/>
      <c r="H22" s="436"/>
      <c r="I22" s="435"/>
      <c r="J22" s="436"/>
      <c r="K22" s="438"/>
      <c r="L22" s="435"/>
      <c r="M22" s="436"/>
      <c r="N22" s="435"/>
      <c r="O22" s="436"/>
      <c r="P22" s="438"/>
      <c r="Q22" s="100" t="s">
        <v>109</v>
      </c>
      <c r="R22" s="100" t="s">
        <v>466</v>
      </c>
      <c r="S22" s="100" t="s">
        <v>108</v>
      </c>
      <c r="T22" s="100" t="s">
        <v>107</v>
      </c>
    </row>
    <row r="23" spans="1:113" ht="51.75" customHeight="1" x14ac:dyDescent="0.25">
      <c r="A23" s="432"/>
      <c r="B23" s="145" t="s">
        <v>105</v>
      </c>
      <c r="C23" s="145" t="s">
        <v>106</v>
      </c>
      <c r="D23" s="43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31.5" x14ac:dyDescent="0.25">
      <c r="A25" s="55">
        <v>1</v>
      </c>
      <c r="B25" s="55" t="s">
        <v>525</v>
      </c>
      <c r="C25" s="55" t="s">
        <v>613</v>
      </c>
      <c r="D25" s="55" t="s">
        <v>101</v>
      </c>
      <c r="E25" s="55" t="s">
        <v>525</v>
      </c>
      <c r="F25" s="55" t="s">
        <v>615</v>
      </c>
      <c r="G25" s="55" t="s">
        <v>525</v>
      </c>
      <c r="H25" s="55" t="s">
        <v>599</v>
      </c>
      <c r="I25" s="55" t="s">
        <v>525</v>
      </c>
      <c r="J25" s="55" t="s">
        <v>515</v>
      </c>
      <c r="K25" s="55" t="s">
        <v>525</v>
      </c>
      <c r="L25" s="55" t="s">
        <v>525</v>
      </c>
      <c r="M25" s="55">
        <v>15</v>
      </c>
      <c r="N25" s="55" t="s">
        <v>525</v>
      </c>
      <c r="O25" s="55">
        <v>0.25</v>
      </c>
      <c r="P25" s="55" t="s">
        <v>525</v>
      </c>
      <c r="Q25" s="55" t="s">
        <v>525</v>
      </c>
      <c r="R25" s="55" t="s">
        <v>525</v>
      </c>
      <c r="S25" s="55" t="s">
        <v>525</v>
      </c>
      <c r="T25" s="55" t="s">
        <v>525</v>
      </c>
    </row>
    <row r="26" spans="1:113" s="54" customFormat="1" ht="31.5" x14ac:dyDescent="0.25">
      <c r="A26" s="55">
        <v>2</v>
      </c>
      <c r="B26" s="55" t="s">
        <v>525</v>
      </c>
      <c r="C26" s="55" t="s">
        <v>614</v>
      </c>
      <c r="D26" s="55" t="s">
        <v>101</v>
      </c>
      <c r="E26" s="55" t="s">
        <v>525</v>
      </c>
      <c r="F26" s="55" t="s">
        <v>616</v>
      </c>
      <c r="G26" s="55" t="s">
        <v>525</v>
      </c>
      <c r="H26" s="55" t="s">
        <v>599</v>
      </c>
      <c r="I26" s="55" t="s">
        <v>525</v>
      </c>
      <c r="J26" s="55" t="s">
        <v>515</v>
      </c>
      <c r="K26" s="55" t="s">
        <v>525</v>
      </c>
      <c r="L26" s="55" t="s">
        <v>525</v>
      </c>
      <c r="M26" s="55">
        <v>15</v>
      </c>
      <c r="N26" s="55" t="s">
        <v>525</v>
      </c>
      <c r="O26" s="55">
        <v>0.25</v>
      </c>
      <c r="P26" s="55" t="s">
        <v>525</v>
      </c>
      <c r="Q26" s="55" t="s">
        <v>525</v>
      </c>
      <c r="R26" s="55" t="s">
        <v>525</v>
      </c>
      <c r="S26" s="55" t="s">
        <v>525</v>
      </c>
      <c r="T26" s="55" t="s">
        <v>525</v>
      </c>
    </row>
    <row r="27" spans="1:113" s="52" customFormat="1" ht="16.5" customHeight="1" x14ac:dyDescent="0.2">
      <c r="B27" s="53"/>
      <c r="C27" s="53"/>
      <c r="K27" s="53"/>
      <c r="O27" s="52">
        <f>SUM(O25:O26)</f>
        <v>0.5</v>
      </c>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39" t="s">
        <v>501</v>
      </c>
      <c r="C29" s="439"/>
      <c r="D29" s="439"/>
      <c r="E29" s="439"/>
      <c r="F29" s="439"/>
      <c r="G29" s="439"/>
      <c r="H29" s="439"/>
      <c r="I29" s="439"/>
      <c r="J29" s="439"/>
      <c r="K29" s="439"/>
      <c r="L29" s="439"/>
      <c r="M29" s="439"/>
      <c r="N29" s="439"/>
      <c r="O29" s="439"/>
      <c r="P29" s="439"/>
      <c r="Q29" s="439"/>
      <c r="R29" s="439"/>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465</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22" zoomScale="80" zoomScaleSheetLayoutView="80" workbookViewId="0">
      <selection activeCell="R27" sqref="R27:R30"/>
    </sheetView>
  </sheetViews>
  <sheetFormatPr defaultColWidth="10.7109375" defaultRowHeight="15.75" x14ac:dyDescent="0.25"/>
  <cols>
    <col min="1" max="1" width="10.7109375" style="241"/>
    <col min="2" max="2" width="18.5703125" style="46" customWidth="1"/>
    <col min="3" max="3" width="20.140625" style="46" customWidth="1"/>
    <col min="4" max="4" width="18.5703125" style="46" customWidth="1"/>
    <col min="5" max="5" width="19.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2"/>
      <c r="E2" s="16"/>
      <c r="Q2" s="14"/>
      <c r="R2" s="14"/>
      <c r="AA2" s="13" t="s">
        <v>8</v>
      </c>
    </row>
    <row r="3" spans="1:27" s="10" customFormat="1" ht="18.75" customHeight="1" x14ac:dyDescent="0.3">
      <c r="A3" s="242"/>
      <c r="E3" s="16"/>
      <c r="Q3" s="14"/>
      <c r="R3" s="14"/>
      <c r="AA3" s="13" t="s">
        <v>65</v>
      </c>
    </row>
    <row r="4" spans="1:27" s="10" customFormat="1" x14ac:dyDescent="0.2">
      <c r="A4" s="242"/>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2"/>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2"/>
      <c r="E7" s="419" t="s">
        <v>7</v>
      </c>
      <c r="F7" s="419"/>
      <c r="G7" s="419"/>
      <c r="H7" s="419"/>
      <c r="I7" s="419"/>
      <c r="J7" s="419"/>
      <c r="K7" s="419"/>
      <c r="L7" s="419"/>
      <c r="M7" s="419"/>
      <c r="N7" s="419"/>
      <c r="O7" s="419"/>
      <c r="P7" s="419"/>
      <c r="Q7" s="419"/>
      <c r="R7" s="419"/>
      <c r="S7" s="419"/>
      <c r="T7" s="419"/>
      <c r="U7" s="419"/>
      <c r="V7" s="419"/>
      <c r="W7" s="419"/>
      <c r="X7" s="419"/>
      <c r="Y7" s="419"/>
    </row>
    <row r="8" spans="1:27" s="10" customFormat="1" ht="18.75" x14ac:dyDescent="0.2">
      <c r="A8" s="242"/>
      <c r="E8" s="12"/>
      <c r="F8" s="12"/>
      <c r="G8" s="12"/>
      <c r="H8" s="12"/>
      <c r="I8" s="12"/>
      <c r="J8" s="12"/>
      <c r="K8" s="12"/>
      <c r="L8" s="12"/>
      <c r="M8" s="12"/>
      <c r="N8" s="12"/>
      <c r="O8" s="12"/>
      <c r="P8" s="12"/>
      <c r="Q8" s="12"/>
      <c r="R8" s="12"/>
      <c r="S8" s="11"/>
      <c r="T8" s="11"/>
      <c r="U8" s="11"/>
      <c r="V8" s="11"/>
      <c r="W8" s="11"/>
    </row>
    <row r="9" spans="1:27" s="10" customFormat="1" ht="18.75" customHeight="1" x14ac:dyDescent="0.2">
      <c r="A9" s="24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0" customFormat="1" ht="18.75" customHeight="1" x14ac:dyDescent="0.2">
      <c r="A10" s="24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0" customFormat="1" ht="18.75" x14ac:dyDescent="0.2">
      <c r="A11" s="24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2"/>
      <c r="E12" s="414" t="str">
        <f>'1. паспорт местоположение'!A12</f>
        <v>L_140-160</v>
      </c>
      <c r="F12" s="414"/>
      <c r="G12" s="414"/>
      <c r="H12" s="414"/>
      <c r="I12" s="414"/>
      <c r="J12" s="414"/>
      <c r="K12" s="414"/>
      <c r="L12" s="414"/>
      <c r="M12" s="414"/>
      <c r="N12" s="414"/>
      <c r="O12" s="414"/>
      <c r="P12" s="414"/>
      <c r="Q12" s="414"/>
      <c r="R12" s="414"/>
      <c r="S12" s="414"/>
      <c r="T12" s="414"/>
      <c r="U12" s="414"/>
      <c r="V12" s="414"/>
      <c r="W12" s="414"/>
      <c r="X12" s="414"/>
      <c r="Y12" s="414"/>
    </row>
    <row r="13" spans="1:27" s="10" customFormat="1" ht="18.75" customHeight="1" x14ac:dyDescent="0.2">
      <c r="A13" s="24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 customFormat="1" ht="15.75" customHeight="1" x14ac:dyDescent="0.2">
      <c r="A14" s="243"/>
      <c r="E14" s="8"/>
      <c r="F14" s="8"/>
      <c r="G14" s="8"/>
      <c r="H14" s="8"/>
      <c r="I14" s="8"/>
      <c r="J14" s="8"/>
      <c r="K14" s="8"/>
      <c r="L14" s="8"/>
      <c r="M14" s="8"/>
      <c r="N14" s="8"/>
      <c r="O14" s="8"/>
      <c r="P14" s="8"/>
      <c r="Q14" s="8"/>
      <c r="R14" s="8"/>
      <c r="S14" s="8"/>
      <c r="T14" s="8"/>
      <c r="U14" s="8"/>
      <c r="V14" s="8"/>
      <c r="W14" s="8"/>
    </row>
    <row r="15" spans="1:27" s="2" customFormat="1" ht="12" x14ac:dyDescent="0.2">
      <c r="A15" s="244"/>
      <c r="E15" s="414" t="str">
        <f>'1. паспорт местоположение'!A15</f>
        <v>Приобретение электросетевого комплекса СНТ "Урожай" в г.Гурьевск, Калининградской обл.</v>
      </c>
      <c r="F15" s="414"/>
      <c r="G15" s="414"/>
      <c r="H15" s="414"/>
      <c r="I15" s="414"/>
      <c r="J15" s="414"/>
      <c r="K15" s="414"/>
      <c r="L15" s="414"/>
      <c r="M15" s="414"/>
      <c r="N15" s="414"/>
      <c r="O15" s="414"/>
      <c r="P15" s="414"/>
      <c r="Q15" s="414"/>
      <c r="R15" s="414"/>
      <c r="S15" s="414"/>
      <c r="T15" s="414"/>
      <c r="U15" s="414"/>
      <c r="V15" s="414"/>
      <c r="W15" s="414"/>
      <c r="X15" s="414"/>
      <c r="Y15" s="414"/>
    </row>
    <row r="16" spans="1:27" s="2" customFormat="1" ht="15" customHeight="1" x14ac:dyDescent="0.2">
      <c r="A16" s="244"/>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2" customFormat="1" ht="15" customHeight="1" x14ac:dyDescent="0.2">
      <c r="A17" s="244"/>
      <c r="E17" s="3"/>
      <c r="F17" s="3"/>
      <c r="G17" s="3"/>
      <c r="H17" s="3"/>
      <c r="I17" s="3"/>
      <c r="J17" s="3"/>
      <c r="K17" s="3"/>
      <c r="L17" s="3"/>
      <c r="M17" s="3"/>
      <c r="N17" s="3"/>
      <c r="O17" s="3"/>
      <c r="P17" s="3"/>
      <c r="Q17" s="3"/>
      <c r="R17" s="3"/>
      <c r="S17" s="3"/>
      <c r="T17" s="3"/>
      <c r="U17" s="3"/>
      <c r="V17" s="3"/>
      <c r="W17" s="3"/>
    </row>
    <row r="18" spans="1:27" s="2" customFormat="1" ht="15" customHeight="1" x14ac:dyDescent="0.2">
      <c r="A18" s="244"/>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469</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4" customFormat="1" ht="21" customHeight="1" x14ac:dyDescent="0.25">
      <c r="A20" s="245"/>
    </row>
    <row r="21" spans="1:27" ht="15.75" customHeight="1" x14ac:dyDescent="0.25">
      <c r="A21" s="441" t="s">
        <v>3</v>
      </c>
      <c r="B21" s="443" t="s">
        <v>476</v>
      </c>
      <c r="C21" s="444"/>
      <c r="D21" s="443" t="s">
        <v>478</v>
      </c>
      <c r="E21" s="444"/>
      <c r="F21" s="425" t="s">
        <v>88</v>
      </c>
      <c r="G21" s="427"/>
      <c r="H21" s="427"/>
      <c r="I21" s="426"/>
      <c r="J21" s="441" t="s">
        <v>479</v>
      </c>
      <c r="K21" s="443" t="s">
        <v>480</v>
      </c>
      <c r="L21" s="444"/>
      <c r="M21" s="443" t="s">
        <v>481</v>
      </c>
      <c r="N21" s="444"/>
      <c r="O21" s="443" t="s">
        <v>468</v>
      </c>
      <c r="P21" s="444"/>
      <c r="Q21" s="443" t="s">
        <v>121</v>
      </c>
      <c r="R21" s="444"/>
      <c r="S21" s="441" t="s">
        <v>120</v>
      </c>
      <c r="T21" s="441" t="s">
        <v>482</v>
      </c>
      <c r="U21" s="441" t="s">
        <v>477</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00" t="s">
        <v>109</v>
      </c>
      <c r="Y22" s="100" t="s">
        <v>466</v>
      </c>
      <c r="Z22" s="100" t="s">
        <v>108</v>
      </c>
      <c r="AA22" s="100" t="s">
        <v>107</v>
      </c>
    </row>
    <row r="23" spans="1:27" ht="60" customHeight="1" x14ac:dyDescent="0.25">
      <c r="A23" s="442"/>
      <c r="B23" s="143" t="s">
        <v>105</v>
      </c>
      <c r="C23" s="14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233">
        <v>1</v>
      </c>
      <c r="B25" s="233" t="s">
        <v>525</v>
      </c>
      <c r="C25" s="233" t="s">
        <v>617</v>
      </c>
      <c r="D25" s="233" t="s">
        <v>525</v>
      </c>
      <c r="E25" s="233" t="str">
        <f t="shared" ref="E25:E31" si="0">C25</f>
        <v>ВЛ 15 кВ №15-260</v>
      </c>
      <c r="F25" s="233" t="s">
        <v>525</v>
      </c>
      <c r="G25" s="233">
        <v>15</v>
      </c>
      <c r="H25" s="233" t="s">
        <v>525</v>
      </c>
      <c r="I25" s="233">
        <v>15</v>
      </c>
      <c r="J25" s="233" t="s">
        <v>525</v>
      </c>
      <c r="K25" s="233" t="s">
        <v>525</v>
      </c>
      <c r="L25" s="233">
        <v>1</v>
      </c>
      <c r="M25" s="233" t="s">
        <v>525</v>
      </c>
      <c r="N25" s="233">
        <v>50</v>
      </c>
      <c r="O25" s="233" t="s">
        <v>525</v>
      </c>
      <c r="P25" s="233" t="s">
        <v>520</v>
      </c>
      <c r="Q25" s="233" t="s">
        <v>525</v>
      </c>
      <c r="R25" s="395">
        <v>3.5000000000000003E-2</v>
      </c>
      <c r="S25" s="233" t="s">
        <v>525</v>
      </c>
      <c r="T25" s="233" t="s">
        <v>525</v>
      </c>
      <c r="U25" s="233" t="s">
        <v>525</v>
      </c>
      <c r="V25" s="233" t="s">
        <v>525</v>
      </c>
      <c r="W25" s="233" t="s">
        <v>618</v>
      </c>
      <c r="X25" s="233" t="s">
        <v>525</v>
      </c>
      <c r="Y25" s="233" t="s">
        <v>525</v>
      </c>
      <c r="Z25" s="233" t="s">
        <v>525</v>
      </c>
      <c r="AA25" s="233" t="s">
        <v>525</v>
      </c>
    </row>
    <row r="26" spans="1:27" s="154" customFormat="1" ht="31.5" x14ac:dyDescent="0.25">
      <c r="A26" s="233">
        <v>2</v>
      </c>
      <c r="B26" s="233" t="s">
        <v>525</v>
      </c>
      <c r="C26" s="233" t="s">
        <v>619</v>
      </c>
      <c r="D26" s="233" t="s">
        <v>525</v>
      </c>
      <c r="E26" s="233" t="str">
        <f t="shared" si="0"/>
        <v>ВЛ 0,4 кВ от ТП-260-008 Л-1</v>
      </c>
      <c r="F26" s="233" t="s">
        <v>525</v>
      </c>
      <c r="G26" s="233">
        <v>0.4</v>
      </c>
      <c r="H26" s="233" t="s">
        <v>525</v>
      </c>
      <c r="I26" s="233">
        <v>0.4</v>
      </c>
      <c r="J26" s="233" t="s">
        <v>525</v>
      </c>
      <c r="K26" s="233" t="s">
        <v>525</v>
      </c>
      <c r="L26" s="233">
        <v>1</v>
      </c>
      <c r="M26" s="233" t="s">
        <v>525</v>
      </c>
      <c r="N26" s="233">
        <v>95</v>
      </c>
      <c r="O26" s="233" t="s">
        <v>525</v>
      </c>
      <c r="P26" s="233" t="s">
        <v>520</v>
      </c>
      <c r="Q26" s="233" t="s">
        <v>525</v>
      </c>
      <c r="R26" s="395">
        <v>1.93</v>
      </c>
      <c r="S26" s="233" t="s">
        <v>525</v>
      </c>
      <c r="T26" s="233" t="s">
        <v>525</v>
      </c>
      <c r="U26" s="233" t="s">
        <v>525</v>
      </c>
      <c r="V26" s="233" t="s">
        <v>525</v>
      </c>
      <c r="W26" s="233" t="s">
        <v>618</v>
      </c>
      <c r="X26" s="233" t="s">
        <v>525</v>
      </c>
      <c r="Y26" s="233" t="s">
        <v>525</v>
      </c>
      <c r="Z26" s="233" t="s">
        <v>525</v>
      </c>
      <c r="AA26" s="233" t="s">
        <v>525</v>
      </c>
    </row>
    <row r="27" spans="1:27" s="154" customFormat="1" ht="31.5" x14ac:dyDescent="0.25">
      <c r="A27" s="233">
        <v>3</v>
      </c>
      <c r="B27" s="233" t="s">
        <v>525</v>
      </c>
      <c r="C27" s="233" t="s">
        <v>620</v>
      </c>
      <c r="D27" s="233" t="s">
        <v>525</v>
      </c>
      <c r="E27" s="233" t="str">
        <f t="shared" si="0"/>
        <v>КЛ 0,4 кВ от ТП-260-008 Л-2</v>
      </c>
      <c r="F27" s="233" t="s">
        <v>525</v>
      </c>
      <c r="G27" s="233">
        <v>0.4</v>
      </c>
      <c r="H27" s="233" t="s">
        <v>525</v>
      </c>
      <c r="I27" s="233">
        <v>0.4</v>
      </c>
      <c r="J27" s="233" t="s">
        <v>525</v>
      </c>
      <c r="K27" s="233" t="s">
        <v>525</v>
      </c>
      <c r="L27" s="233">
        <v>1</v>
      </c>
      <c r="M27" s="233" t="s">
        <v>525</v>
      </c>
      <c r="N27" s="233">
        <v>95</v>
      </c>
      <c r="O27" s="233" t="s">
        <v>525</v>
      </c>
      <c r="P27" s="233" t="s">
        <v>521</v>
      </c>
      <c r="Q27" s="233" t="s">
        <v>525</v>
      </c>
      <c r="R27" s="395">
        <v>7.0000000000000007E-2</v>
      </c>
      <c r="S27" s="233" t="s">
        <v>525</v>
      </c>
      <c r="T27" s="233" t="s">
        <v>525</v>
      </c>
      <c r="U27" s="233" t="s">
        <v>525</v>
      </c>
      <c r="V27" s="233" t="s">
        <v>525</v>
      </c>
      <c r="W27" s="233" t="s">
        <v>600</v>
      </c>
      <c r="X27" s="233" t="s">
        <v>525</v>
      </c>
      <c r="Y27" s="233" t="s">
        <v>525</v>
      </c>
      <c r="Z27" s="233" t="s">
        <v>525</v>
      </c>
      <c r="AA27" s="233" t="s">
        <v>525</v>
      </c>
    </row>
    <row r="28" spans="1:27" s="154" customFormat="1" ht="31.5" x14ac:dyDescent="0.25">
      <c r="A28" s="233">
        <v>4</v>
      </c>
      <c r="B28" s="233" t="s">
        <v>525</v>
      </c>
      <c r="C28" s="233" t="s">
        <v>622</v>
      </c>
      <c r="D28" s="233" t="s">
        <v>525</v>
      </c>
      <c r="E28" s="233" t="str">
        <f t="shared" si="0"/>
        <v>КЛ 0,4 кВ от ТП-260-008 Л-3</v>
      </c>
      <c r="F28" s="233" t="s">
        <v>525</v>
      </c>
      <c r="G28" s="233">
        <v>0.4</v>
      </c>
      <c r="H28" s="233" t="s">
        <v>525</v>
      </c>
      <c r="I28" s="233">
        <v>0.4</v>
      </c>
      <c r="J28" s="233" t="s">
        <v>525</v>
      </c>
      <c r="K28" s="233" t="s">
        <v>525</v>
      </c>
      <c r="L28" s="233">
        <v>1</v>
      </c>
      <c r="M28" s="233" t="s">
        <v>525</v>
      </c>
      <c r="N28" s="233">
        <v>95</v>
      </c>
      <c r="O28" s="233" t="s">
        <v>525</v>
      </c>
      <c r="P28" s="233" t="s">
        <v>521</v>
      </c>
      <c r="Q28" s="233" t="s">
        <v>525</v>
      </c>
      <c r="R28" s="395">
        <v>0.11</v>
      </c>
      <c r="S28" s="233" t="s">
        <v>525</v>
      </c>
      <c r="T28" s="233" t="s">
        <v>525</v>
      </c>
      <c r="U28" s="233" t="s">
        <v>525</v>
      </c>
      <c r="V28" s="233" t="s">
        <v>525</v>
      </c>
      <c r="W28" s="233" t="s">
        <v>600</v>
      </c>
      <c r="X28" s="233" t="s">
        <v>525</v>
      </c>
      <c r="Y28" s="233" t="s">
        <v>525</v>
      </c>
      <c r="Z28" s="233" t="s">
        <v>525</v>
      </c>
      <c r="AA28" s="233" t="s">
        <v>525</v>
      </c>
    </row>
    <row r="29" spans="1:27" s="154" customFormat="1" ht="31.5" x14ac:dyDescent="0.25">
      <c r="A29" s="233">
        <v>5</v>
      </c>
      <c r="B29" s="233" t="s">
        <v>525</v>
      </c>
      <c r="C29" s="233" t="s">
        <v>623</v>
      </c>
      <c r="D29" s="233" t="s">
        <v>525</v>
      </c>
      <c r="E29" s="233" t="str">
        <f t="shared" ref="E29:E30" si="1">C29</f>
        <v>КЛ 0,4 кВ от ТП-260-008 Л-4</v>
      </c>
      <c r="F29" s="233" t="s">
        <v>525</v>
      </c>
      <c r="G29" s="233">
        <v>0.4</v>
      </c>
      <c r="H29" s="233" t="s">
        <v>525</v>
      </c>
      <c r="I29" s="233">
        <v>0.4</v>
      </c>
      <c r="J29" s="233" t="s">
        <v>525</v>
      </c>
      <c r="K29" s="233" t="s">
        <v>525</v>
      </c>
      <c r="L29" s="233">
        <v>1</v>
      </c>
      <c r="M29" s="233" t="s">
        <v>525</v>
      </c>
      <c r="N29" s="233">
        <v>95</v>
      </c>
      <c r="O29" s="233" t="s">
        <v>525</v>
      </c>
      <c r="P29" s="233" t="s">
        <v>521</v>
      </c>
      <c r="Q29" s="233" t="s">
        <v>525</v>
      </c>
      <c r="R29" s="395">
        <v>7.6999999999999999E-2</v>
      </c>
      <c r="S29" s="233" t="s">
        <v>525</v>
      </c>
      <c r="T29" s="233" t="s">
        <v>525</v>
      </c>
      <c r="U29" s="233" t="s">
        <v>525</v>
      </c>
      <c r="V29" s="233" t="s">
        <v>525</v>
      </c>
      <c r="W29" s="233" t="s">
        <v>600</v>
      </c>
      <c r="X29" s="233" t="s">
        <v>525</v>
      </c>
      <c r="Y29" s="233" t="s">
        <v>525</v>
      </c>
      <c r="Z29" s="233" t="s">
        <v>525</v>
      </c>
      <c r="AA29" s="233" t="s">
        <v>525</v>
      </c>
    </row>
    <row r="30" spans="1:27" s="154" customFormat="1" ht="31.5" x14ac:dyDescent="0.25">
      <c r="A30" s="233">
        <v>6</v>
      </c>
      <c r="B30" s="233" t="s">
        <v>525</v>
      </c>
      <c r="C30" s="233" t="s">
        <v>624</v>
      </c>
      <c r="D30" s="233" t="s">
        <v>525</v>
      </c>
      <c r="E30" s="233" t="str">
        <f t="shared" si="1"/>
        <v>КЛ 0,4 кВ от ТП-260-009 Л-1</v>
      </c>
      <c r="F30" s="233" t="s">
        <v>525</v>
      </c>
      <c r="G30" s="233">
        <v>0.4</v>
      </c>
      <c r="H30" s="233" t="s">
        <v>525</v>
      </c>
      <c r="I30" s="233">
        <v>0.4</v>
      </c>
      <c r="J30" s="233" t="s">
        <v>525</v>
      </c>
      <c r="K30" s="233" t="s">
        <v>525</v>
      </c>
      <c r="L30" s="233">
        <v>1</v>
      </c>
      <c r="M30" s="233" t="s">
        <v>525</v>
      </c>
      <c r="N30" s="233">
        <v>75</v>
      </c>
      <c r="O30" s="233" t="s">
        <v>525</v>
      </c>
      <c r="P30" s="233" t="s">
        <v>521</v>
      </c>
      <c r="Q30" s="233" t="s">
        <v>525</v>
      </c>
      <c r="R30" s="395">
        <v>0.06</v>
      </c>
      <c r="S30" s="233" t="s">
        <v>525</v>
      </c>
      <c r="T30" s="233" t="s">
        <v>525</v>
      </c>
      <c r="U30" s="233" t="s">
        <v>525</v>
      </c>
      <c r="V30" s="233" t="s">
        <v>525</v>
      </c>
      <c r="W30" s="233" t="s">
        <v>600</v>
      </c>
      <c r="X30" s="233" t="s">
        <v>525</v>
      </c>
      <c r="Y30" s="233" t="s">
        <v>525</v>
      </c>
      <c r="Z30" s="233" t="s">
        <v>525</v>
      </c>
      <c r="AA30" s="233" t="s">
        <v>525</v>
      </c>
    </row>
    <row r="31" spans="1:27" s="154" customFormat="1" ht="31.5" x14ac:dyDescent="0.25">
      <c r="A31" s="233">
        <v>7</v>
      </c>
      <c r="B31" s="233" t="s">
        <v>525</v>
      </c>
      <c r="C31" s="233" t="s">
        <v>625</v>
      </c>
      <c r="D31" s="233" t="s">
        <v>525</v>
      </c>
      <c r="E31" s="233" t="str">
        <f t="shared" si="0"/>
        <v>ВЛ 0,4 кВ от ТП-260-009 Л-2</v>
      </c>
      <c r="F31" s="233" t="s">
        <v>525</v>
      </c>
      <c r="G31" s="233">
        <v>0.4</v>
      </c>
      <c r="H31" s="233" t="s">
        <v>525</v>
      </c>
      <c r="I31" s="233">
        <v>0.4</v>
      </c>
      <c r="J31" s="233" t="s">
        <v>525</v>
      </c>
      <c r="K31" s="233" t="s">
        <v>525</v>
      </c>
      <c r="L31" s="233">
        <v>1</v>
      </c>
      <c r="M31" s="233" t="s">
        <v>525</v>
      </c>
      <c r="N31" s="233" t="s">
        <v>621</v>
      </c>
      <c r="O31" s="233" t="s">
        <v>525</v>
      </c>
      <c r="P31" s="233" t="s">
        <v>520</v>
      </c>
      <c r="Q31" s="233" t="s">
        <v>525</v>
      </c>
      <c r="R31" s="395">
        <v>3.22</v>
      </c>
      <c r="S31" s="233" t="s">
        <v>525</v>
      </c>
      <c r="T31" s="233" t="s">
        <v>525</v>
      </c>
      <c r="U31" s="233" t="s">
        <v>525</v>
      </c>
      <c r="V31" s="233" t="s">
        <v>525</v>
      </c>
      <c r="W31" s="233" t="s">
        <v>618</v>
      </c>
      <c r="X31" s="233" t="s">
        <v>525</v>
      </c>
      <c r="Y31" s="233" t="s">
        <v>525</v>
      </c>
      <c r="Z31" s="233" t="s">
        <v>525</v>
      </c>
      <c r="AA31" s="233" t="s">
        <v>525</v>
      </c>
    </row>
    <row r="32" spans="1:27" x14ac:dyDescent="0.25">
      <c r="A32" s="251"/>
      <c r="B32" s="47"/>
      <c r="C32" s="47"/>
      <c r="D32" s="47"/>
      <c r="G32" s="252"/>
      <c r="R32" s="46">
        <f>SUM(R25:R31)</f>
        <v>5.5019999999999998</v>
      </c>
    </row>
    <row r="33" spans="1:18" hidden="1" x14ac:dyDescent="0.25">
      <c r="A33" s="253"/>
      <c r="B33" s="47"/>
      <c r="C33" s="47"/>
      <c r="D33" s="47"/>
      <c r="P33" s="46" t="s">
        <v>520</v>
      </c>
      <c r="R33" s="46" t="e">
        <f>SUMIF(#REF!,"ВЛ",#REF!)</f>
        <v>#REF!</v>
      </c>
    </row>
    <row r="34" spans="1:18" hidden="1" x14ac:dyDescent="0.25">
      <c r="A34" s="253"/>
      <c r="B34" s="47"/>
      <c r="C34" s="254"/>
      <c r="D34" s="47"/>
      <c r="P34" s="46" t="s">
        <v>521</v>
      </c>
      <c r="R34"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9" t="s">
        <v>7</v>
      </c>
      <c r="B7" s="419"/>
      <c r="C7" s="419"/>
      <c r="D7" s="11"/>
      <c r="E7" s="11"/>
      <c r="F7" s="11"/>
      <c r="G7" s="11"/>
      <c r="H7" s="11"/>
      <c r="I7" s="11"/>
      <c r="J7" s="11"/>
      <c r="K7" s="11"/>
      <c r="L7" s="11"/>
      <c r="M7" s="11"/>
      <c r="N7" s="11"/>
      <c r="O7" s="11"/>
      <c r="P7" s="11"/>
      <c r="Q7" s="11"/>
      <c r="R7" s="11"/>
      <c r="S7" s="11"/>
      <c r="T7" s="11"/>
      <c r="U7" s="11"/>
    </row>
    <row r="8" spans="1:29" s="10" customFormat="1" ht="18.75" x14ac:dyDescent="0.2">
      <c r="A8" s="419"/>
      <c r="B8" s="419"/>
      <c r="C8" s="419"/>
      <c r="D8" s="12"/>
      <c r="E8" s="12"/>
      <c r="F8" s="12"/>
      <c r="G8" s="12"/>
      <c r="H8" s="11"/>
      <c r="I8" s="11"/>
      <c r="J8" s="11"/>
      <c r="K8" s="11"/>
      <c r="L8" s="11"/>
      <c r="M8" s="11"/>
      <c r="N8" s="11"/>
      <c r="O8" s="11"/>
      <c r="P8" s="11"/>
      <c r="Q8" s="11"/>
      <c r="R8" s="11"/>
      <c r="S8" s="11"/>
      <c r="T8" s="11"/>
      <c r="U8" s="11"/>
    </row>
    <row r="9" spans="1:29" s="10" customFormat="1" ht="18.75" x14ac:dyDescent="0.2">
      <c r="A9" s="449" t="str">
        <f>'1. паспорт местоположение'!A9:C9</f>
        <v>Акционерное общество "Янтарьэнерго" ДЗО  ПАО "Россети"</v>
      </c>
      <c r="B9" s="449"/>
      <c r="C9" s="449"/>
      <c r="D9" s="6"/>
      <c r="E9" s="6"/>
      <c r="F9" s="6"/>
      <c r="G9" s="6"/>
      <c r="H9" s="11"/>
      <c r="I9" s="11"/>
      <c r="J9" s="11"/>
      <c r="K9" s="11"/>
      <c r="L9" s="11"/>
      <c r="M9" s="11"/>
      <c r="N9" s="11"/>
      <c r="O9" s="11"/>
      <c r="P9" s="11"/>
      <c r="Q9" s="11"/>
      <c r="R9" s="11"/>
      <c r="S9" s="11"/>
      <c r="T9" s="11"/>
      <c r="U9" s="11"/>
    </row>
    <row r="10" spans="1:29" s="10" customFormat="1" ht="18.75" x14ac:dyDescent="0.2">
      <c r="A10" s="415" t="s">
        <v>6</v>
      </c>
      <c r="B10" s="415"/>
      <c r="C10" s="415"/>
      <c r="D10" s="4"/>
      <c r="E10" s="4"/>
      <c r="F10" s="4"/>
      <c r="G10" s="4"/>
      <c r="H10" s="11"/>
      <c r="I10" s="11"/>
      <c r="J10" s="11"/>
      <c r="K10" s="11"/>
      <c r="L10" s="11"/>
      <c r="M10" s="11"/>
      <c r="N10" s="11"/>
      <c r="O10" s="11"/>
      <c r="P10" s="11"/>
      <c r="Q10" s="11"/>
      <c r="R10" s="11"/>
      <c r="S10" s="11"/>
      <c r="T10" s="11"/>
      <c r="U10" s="11"/>
    </row>
    <row r="11" spans="1:29" s="10" customFormat="1" ht="18.75" x14ac:dyDescent="0.2">
      <c r="A11" s="419"/>
      <c r="B11" s="419"/>
      <c r="C11" s="419"/>
      <c r="D11" s="12"/>
      <c r="E11" s="12"/>
      <c r="F11" s="12"/>
      <c r="G11" s="12"/>
      <c r="H11" s="11"/>
      <c r="I11" s="11"/>
      <c r="J11" s="11"/>
      <c r="K11" s="11"/>
      <c r="L11" s="11"/>
      <c r="M11" s="11"/>
      <c r="N11" s="11"/>
      <c r="O11" s="11"/>
      <c r="P11" s="11"/>
      <c r="Q11" s="11"/>
      <c r="R11" s="11"/>
      <c r="S11" s="11"/>
      <c r="T11" s="11"/>
      <c r="U11" s="11"/>
    </row>
    <row r="12" spans="1:29" s="10" customFormat="1" ht="18.75" x14ac:dyDescent="0.2">
      <c r="A12" s="449" t="str">
        <f>'1. паспорт местоположение'!A12:C12</f>
        <v>L_140-160</v>
      </c>
      <c r="B12" s="449"/>
      <c r="C12" s="449"/>
      <c r="D12" s="6"/>
      <c r="E12" s="6"/>
      <c r="F12" s="6"/>
      <c r="G12" s="6"/>
      <c r="H12" s="11"/>
      <c r="I12" s="11"/>
      <c r="J12" s="11"/>
      <c r="K12" s="11"/>
      <c r="L12" s="11"/>
      <c r="M12" s="11"/>
      <c r="N12" s="11"/>
      <c r="O12" s="11"/>
      <c r="P12" s="11"/>
      <c r="Q12" s="11"/>
      <c r="R12" s="11"/>
      <c r="S12" s="11"/>
      <c r="T12" s="11"/>
      <c r="U12" s="11"/>
    </row>
    <row r="13" spans="1:29" s="10" customFormat="1" ht="18.75" x14ac:dyDescent="0.2">
      <c r="A13" s="415" t="s">
        <v>5</v>
      </c>
      <c r="B13" s="415"/>
      <c r="C13" s="4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0"/>
      <c r="B14" s="420"/>
      <c r="C14" s="420"/>
      <c r="D14" s="8"/>
      <c r="E14" s="8"/>
      <c r="F14" s="8"/>
      <c r="G14" s="8"/>
      <c r="H14" s="8"/>
      <c r="I14" s="8"/>
      <c r="J14" s="8"/>
      <c r="K14" s="8"/>
      <c r="L14" s="8"/>
      <c r="M14" s="8"/>
      <c r="N14" s="8"/>
      <c r="O14" s="8"/>
      <c r="P14" s="8"/>
      <c r="Q14" s="8"/>
      <c r="R14" s="8"/>
      <c r="S14" s="8"/>
      <c r="T14" s="8"/>
      <c r="U14" s="8"/>
    </row>
    <row r="15" spans="1:29" s="2" customFormat="1" ht="35.25" customHeight="1" x14ac:dyDescent="0.2">
      <c r="A15" s="448" t="str">
        <f>'1. паспорт местоположение'!A15</f>
        <v>Приобретение электросетевого комплекса СНТ "Урожай" в г.Гурьевск, Калининградской обл.</v>
      </c>
      <c r="B15" s="448"/>
      <c r="C15" s="448"/>
      <c r="D15" s="6"/>
      <c r="E15" s="6"/>
      <c r="F15" s="6"/>
      <c r="G15" s="6"/>
      <c r="H15" s="6"/>
      <c r="I15" s="6"/>
      <c r="J15" s="6"/>
      <c r="K15" s="6"/>
      <c r="L15" s="6"/>
      <c r="M15" s="6"/>
      <c r="N15" s="6"/>
      <c r="O15" s="6"/>
      <c r="P15" s="6"/>
      <c r="Q15" s="6"/>
      <c r="R15" s="6"/>
      <c r="S15" s="6"/>
      <c r="T15" s="6"/>
      <c r="U15" s="6"/>
    </row>
    <row r="16" spans="1:29" s="2" customFormat="1" ht="15" customHeight="1" x14ac:dyDescent="0.2">
      <c r="A16" s="415" t="s">
        <v>4</v>
      </c>
      <c r="B16" s="415"/>
      <c r="C16" s="415"/>
      <c r="D16" s="4"/>
      <c r="E16" s="4"/>
      <c r="F16" s="4"/>
      <c r="G16" s="4"/>
      <c r="H16" s="4"/>
      <c r="I16" s="4"/>
      <c r="J16" s="4"/>
      <c r="K16" s="4"/>
      <c r="L16" s="4"/>
      <c r="M16" s="4"/>
      <c r="N16" s="4"/>
      <c r="O16" s="4"/>
      <c r="P16" s="4"/>
      <c r="Q16" s="4"/>
      <c r="R16" s="4"/>
      <c r="S16" s="4"/>
      <c r="T16" s="4"/>
      <c r="U16" s="4"/>
    </row>
    <row r="17" spans="1:21" s="2" customFormat="1" ht="15" customHeight="1" x14ac:dyDescent="0.2">
      <c r="A17" s="416"/>
      <c r="B17" s="416"/>
      <c r="C17" s="416"/>
      <c r="D17" s="3"/>
      <c r="E17" s="3"/>
      <c r="F17" s="3"/>
      <c r="G17" s="3"/>
      <c r="H17" s="3"/>
      <c r="I17" s="3"/>
      <c r="J17" s="3"/>
      <c r="K17" s="3"/>
      <c r="L17" s="3"/>
      <c r="M17" s="3"/>
      <c r="N17" s="3"/>
      <c r="O17" s="3"/>
      <c r="P17" s="3"/>
      <c r="Q17" s="3"/>
      <c r="R17" s="3"/>
    </row>
    <row r="18" spans="1:21" s="2" customFormat="1" ht="27.75" customHeight="1" x14ac:dyDescent="0.2">
      <c r="A18" s="417" t="s">
        <v>461</v>
      </c>
      <c r="B18" s="417"/>
      <c r="C18" s="4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СНТ "Урожай" в г.Гурьевск, Калининградской обл.</v>
      </c>
      <c r="D23" s="25"/>
      <c r="E23" s="25"/>
      <c r="F23" s="25"/>
      <c r="G23" s="25"/>
      <c r="H23" s="25"/>
      <c r="I23" s="25"/>
      <c r="J23" s="25"/>
      <c r="K23" s="25"/>
      <c r="L23" s="25"/>
      <c r="M23" s="25"/>
      <c r="N23" s="25"/>
      <c r="O23" s="25"/>
      <c r="P23" s="25"/>
      <c r="Q23" s="25"/>
      <c r="R23" s="25"/>
      <c r="S23" s="25"/>
      <c r="T23" s="25"/>
      <c r="U23" s="25"/>
    </row>
    <row r="24" spans="1:21" ht="63" x14ac:dyDescent="0.25">
      <c r="A24" s="26" t="s">
        <v>60</v>
      </c>
      <c r="B24" s="28" t="s">
        <v>494</v>
      </c>
      <c r="C24" s="240" t="s">
        <v>628</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6" t="s">
        <v>626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5">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4"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40"/>
      <c r="AB6" s="140"/>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40"/>
      <c r="AB7" s="140"/>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41"/>
      <c r="AB8" s="141"/>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2"/>
      <c r="AB9" s="142"/>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40"/>
      <c r="AB10" s="140"/>
    </row>
    <row r="11" spans="1:28" x14ac:dyDescent="0.25">
      <c r="A11" s="414" t="str">
        <f>'1. паспорт местоположение'!A12:C12</f>
        <v>L_140-160</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41"/>
      <c r="AB11" s="141"/>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2"/>
      <c r="AB12" s="142"/>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9"/>
      <c r="AB13" s="9"/>
    </row>
    <row r="14" spans="1:28" x14ac:dyDescent="0.25">
      <c r="A14" s="414" t="str">
        <f>'1. паспорт местоположение'!A15</f>
        <v>Приобретение электросетевого комплекса СНТ "Урожай" в г.Гурьевск, Калининградской обл.</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41"/>
      <c r="AB14" s="141"/>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2"/>
      <c r="AB15" s="142"/>
    </row>
    <row r="16" spans="1:28"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150"/>
      <c r="AB16" s="150"/>
    </row>
    <row r="17" spans="1:2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150"/>
      <c r="AB17" s="150"/>
    </row>
    <row r="18" spans="1:28"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150"/>
      <c r="AB18" s="150"/>
    </row>
    <row r="19" spans="1:2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150"/>
      <c r="AB19" s="150"/>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51"/>
      <c r="AB20" s="151"/>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51"/>
      <c r="AB21" s="151"/>
    </row>
    <row r="22" spans="1:28" x14ac:dyDescent="0.25">
      <c r="A22" s="452" t="s">
        <v>493</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52"/>
      <c r="AB22" s="152"/>
    </row>
    <row r="23" spans="1:28" ht="32.25" customHeight="1" x14ac:dyDescent="0.25">
      <c r="A23" s="454" t="s">
        <v>349</v>
      </c>
      <c r="B23" s="455"/>
      <c r="C23" s="455"/>
      <c r="D23" s="455"/>
      <c r="E23" s="455"/>
      <c r="F23" s="455"/>
      <c r="G23" s="455"/>
      <c r="H23" s="455"/>
      <c r="I23" s="455"/>
      <c r="J23" s="455"/>
      <c r="K23" s="455"/>
      <c r="L23" s="456"/>
      <c r="M23" s="453" t="s">
        <v>350</v>
      </c>
      <c r="N23" s="453"/>
      <c r="O23" s="453"/>
      <c r="P23" s="453"/>
      <c r="Q23" s="453"/>
      <c r="R23" s="453"/>
      <c r="S23" s="453"/>
      <c r="T23" s="453"/>
      <c r="U23" s="453"/>
      <c r="V23" s="453"/>
      <c r="W23" s="453"/>
      <c r="X23" s="453"/>
      <c r="Y23" s="453"/>
      <c r="Z23" s="453"/>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0" customFormat="1" ht="18.75" customHeight="1" x14ac:dyDescent="0.2">
      <c r="A1" s="16"/>
      <c r="B1" s="16"/>
      <c r="M1" s="37"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49"/>
      <c r="O5" s="149"/>
      <c r="P5" s="149"/>
      <c r="Q5" s="149"/>
      <c r="R5" s="149"/>
      <c r="S5" s="149"/>
      <c r="T5" s="149"/>
      <c r="U5" s="149"/>
      <c r="V5" s="149"/>
      <c r="W5" s="149"/>
      <c r="X5" s="149"/>
      <c r="Y5" s="149"/>
      <c r="Z5" s="149"/>
    </row>
    <row r="6" spans="1:26" s="10" customFormat="1" ht="15.75" x14ac:dyDescent="0.2">
      <c r="A6" s="15"/>
      <c r="B6" s="15"/>
    </row>
    <row r="7" spans="1:26" s="10" customFormat="1" ht="18.75" x14ac:dyDescent="0.2">
      <c r="A7" s="419" t="s">
        <v>7</v>
      </c>
      <c r="B7" s="419"/>
      <c r="C7" s="419"/>
      <c r="D7" s="419"/>
      <c r="E7" s="419"/>
      <c r="F7" s="419"/>
      <c r="G7" s="419"/>
      <c r="H7" s="419"/>
      <c r="I7" s="419"/>
      <c r="J7" s="419"/>
      <c r="K7" s="419"/>
      <c r="L7" s="419"/>
      <c r="M7" s="419"/>
      <c r="N7" s="11"/>
      <c r="O7" s="11"/>
      <c r="P7" s="11"/>
      <c r="Q7" s="11"/>
      <c r="R7" s="11"/>
      <c r="S7" s="11"/>
      <c r="T7" s="11"/>
      <c r="U7" s="11"/>
      <c r="V7" s="11"/>
      <c r="W7" s="11"/>
      <c r="X7" s="11"/>
    </row>
    <row r="8" spans="1:26" s="10" customFormat="1" ht="18.75" x14ac:dyDescent="0.2">
      <c r="A8" s="419"/>
      <c r="B8" s="419"/>
      <c r="C8" s="419"/>
      <c r="D8" s="419"/>
      <c r="E8" s="419"/>
      <c r="F8" s="419"/>
      <c r="G8" s="419"/>
      <c r="H8" s="419"/>
      <c r="I8" s="419"/>
      <c r="J8" s="419"/>
      <c r="K8" s="419"/>
      <c r="L8" s="419"/>
      <c r="M8" s="419"/>
      <c r="N8" s="11"/>
      <c r="O8" s="11"/>
      <c r="P8" s="11"/>
      <c r="Q8" s="11"/>
      <c r="R8" s="11"/>
      <c r="S8" s="11"/>
      <c r="T8" s="11"/>
      <c r="U8" s="11"/>
      <c r="V8" s="11"/>
      <c r="W8" s="11"/>
      <c r="X8" s="11"/>
    </row>
    <row r="9" spans="1:26" s="10"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11"/>
      <c r="O9" s="11"/>
      <c r="P9" s="11"/>
      <c r="Q9" s="11"/>
      <c r="R9" s="11"/>
      <c r="S9" s="11"/>
      <c r="T9" s="11"/>
      <c r="U9" s="11"/>
      <c r="V9" s="11"/>
      <c r="W9" s="11"/>
      <c r="X9" s="11"/>
    </row>
    <row r="10" spans="1:26" s="10" customFormat="1" ht="18.75" x14ac:dyDescent="0.2">
      <c r="A10" s="415" t="s">
        <v>6</v>
      </c>
      <c r="B10" s="415"/>
      <c r="C10" s="415"/>
      <c r="D10" s="415"/>
      <c r="E10" s="415"/>
      <c r="F10" s="415"/>
      <c r="G10" s="415"/>
      <c r="H10" s="415"/>
      <c r="I10" s="415"/>
      <c r="J10" s="415"/>
      <c r="K10" s="415"/>
      <c r="L10" s="415"/>
      <c r="M10" s="415"/>
      <c r="N10" s="11"/>
      <c r="O10" s="11"/>
      <c r="P10" s="11"/>
      <c r="Q10" s="11"/>
      <c r="R10" s="11"/>
      <c r="S10" s="11"/>
      <c r="T10" s="11"/>
      <c r="U10" s="11"/>
      <c r="V10" s="11"/>
      <c r="W10" s="11"/>
      <c r="X10" s="11"/>
    </row>
    <row r="11" spans="1:26" s="10" customFormat="1" ht="18.75" x14ac:dyDescent="0.2">
      <c r="A11" s="419"/>
      <c r="B11" s="419"/>
      <c r="C11" s="419"/>
      <c r="D11" s="419"/>
      <c r="E11" s="419"/>
      <c r="F11" s="419"/>
      <c r="G11" s="419"/>
      <c r="H11" s="419"/>
      <c r="I11" s="419"/>
      <c r="J11" s="419"/>
      <c r="K11" s="419"/>
      <c r="L11" s="419"/>
      <c r="M11" s="419"/>
      <c r="N11" s="11"/>
      <c r="O11" s="11"/>
      <c r="P11" s="11"/>
      <c r="Q11" s="11"/>
      <c r="R11" s="11"/>
      <c r="S11" s="11"/>
      <c r="T11" s="11"/>
      <c r="U11" s="11"/>
      <c r="V11" s="11"/>
      <c r="W11" s="11"/>
      <c r="X11" s="11"/>
    </row>
    <row r="12" spans="1:26" s="10" customFormat="1" ht="18.75" x14ac:dyDescent="0.2">
      <c r="A12" s="414" t="str">
        <f>'1. паспорт местоположение'!A12:C12</f>
        <v>L_140-160</v>
      </c>
      <c r="B12" s="414"/>
      <c r="C12" s="414"/>
      <c r="D12" s="414"/>
      <c r="E12" s="414"/>
      <c r="F12" s="414"/>
      <c r="G12" s="414"/>
      <c r="H12" s="414"/>
      <c r="I12" s="414"/>
      <c r="J12" s="414"/>
      <c r="K12" s="414"/>
      <c r="L12" s="414"/>
      <c r="M12" s="414"/>
      <c r="N12" s="11"/>
      <c r="O12" s="11"/>
      <c r="P12" s="11"/>
      <c r="Q12" s="11"/>
      <c r="R12" s="11"/>
      <c r="S12" s="11"/>
      <c r="T12" s="11"/>
      <c r="U12" s="11"/>
      <c r="V12" s="11"/>
      <c r="W12" s="11"/>
      <c r="X12" s="11"/>
    </row>
    <row r="13" spans="1:26" s="10" customFormat="1" ht="18.75" x14ac:dyDescent="0.2">
      <c r="A13" s="415" t="s">
        <v>5</v>
      </c>
      <c r="B13" s="415"/>
      <c r="C13" s="415"/>
      <c r="D13" s="415"/>
      <c r="E13" s="415"/>
      <c r="F13" s="415"/>
      <c r="G13" s="415"/>
      <c r="H13" s="415"/>
      <c r="I13" s="415"/>
      <c r="J13" s="415"/>
      <c r="K13" s="415"/>
      <c r="L13" s="415"/>
      <c r="M13" s="415"/>
      <c r="N13" s="11"/>
      <c r="O13" s="11"/>
      <c r="P13" s="11"/>
      <c r="Q13" s="11"/>
      <c r="R13" s="11"/>
      <c r="S13" s="11"/>
      <c r="T13" s="11"/>
      <c r="U13" s="11"/>
      <c r="V13" s="11"/>
      <c r="W13" s="11"/>
      <c r="X13" s="11"/>
    </row>
    <row r="14" spans="1:26" s="7" customFormat="1" ht="15.75" customHeight="1" x14ac:dyDescent="0.2">
      <c r="A14" s="420"/>
      <c r="B14" s="420"/>
      <c r="C14" s="420"/>
      <c r="D14" s="420"/>
      <c r="E14" s="420"/>
      <c r="F14" s="420"/>
      <c r="G14" s="420"/>
      <c r="H14" s="420"/>
      <c r="I14" s="420"/>
      <c r="J14" s="420"/>
      <c r="K14" s="420"/>
      <c r="L14" s="420"/>
      <c r="M14" s="420"/>
      <c r="N14" s="8"/>
      <c r="O14" s="8"/>
      <c r="P14" s="8"/>
      <c r="Q14" s="8"/>
      <c r="R14" s="8"/>
      <c r="S14" s="8"/>
      <c r="T14" s="8"/>
      <c r="U14" s="8"/>
      <c r="V14" s="8"/>
      <c r="W14" s="8"/>
      <c r="X14" s="8"/>
    </row>
    <row r="15" spans="1:26" s="2" customFormat="1" ht="12" x14ac:dyDescent="0.2">
      <c r="A15" s="414" t="str">
        <f>'1. паспорт местоположение'!A15</f>
        <v>Приобретение электросетевого комплекса СНТ "Урожай" в г.Гурьевск, Калининградской обл.</v>
      </c>
      <c r="B15" s="414"/>
      <c r="C15" s="414"/>
      <c r="D15" s="414"/>
      <c r="E15" s="414"/>
      <c r="F15" s="414"/>
      <c r="G15" s="414"/>
      <c r="H15" s="414"/>
      <c r="I15" s="414"/>
      <c r="J15" s="414"/>
      <c r="K15" s="414"/>
      <c r="L15" s="414"/>
      <c r="M15" s="414"/>
      <c r="N15" s="6"/>
      <c r="O15" s="6"/>
      <c r="P15" s="6"/>
      <c r="Q15" s="6"/>
      <c r="R15" s="6"/>
      <c r="S15" s="6"/>
      <c r="T15" s="6"/>
      <c r="U15" s="6"/>
      <c r="V15" s="6"/>
      <c r="W15" s="6"/>
      <c r="X15" s="6"/>
    </row>
    <row r="16" spans="1:26" s="2" customFormat="1" ht="15" customHeight="1" x14ac:dyDescent="0.2">
      <c r="A16" s="415" t="s">
        <v>4</v>
      </c>
      <c r="B16" s="415"/>
      <c r="C16" s="415"/>
      <c r="D16" s="415"/>
      <c r="E16" s="415"/>
      <c r="F16" s="415"/>
      <c r="G16" s="415"/>
      <c r="H16" s="415"/>
      <c r="I16" s="415"/>
      <c r="J16" s="415"/>
      <c r="K16" s="415"/>
      <c r="L16" s="415"/>
      <c r="M16" s="415"/>
      <c r="N16" s="4"/>
      <c r="O16" s="4"/>
      <c r="P16" s="4"/>
      <c r="Q16" s="4"/>
      <c r="R16" s="4"/>
      <c r="S16" s="4"/>
      <c r="T16" s="4"/>
      <c r="U16" s="4"/>
      <c r="V16" s="4"/>
      <c r="W16" s="4"/>
      <c r="X16" s="4"/>
    </row>
    <row r="17" spans="1:24" s="2" customFormat="1" ht="15" customHeight="1" x14ac:dyDescent="0.2">
      <c r="A17" s="416"/>
      <c r="B17" s="416"/>
      <c r="C17" s="416"/>
      <c r="D17" s="416"/>
      <c r="E17" s="416"/>
      <c r="F17" s="416"/>
      <c r="G17" s="416"/>
      <c r="H17" s="416"/>
      <c r="I17" s="416"/>
      <c r="J17" s="416"/>
      <c r="K17" s="416"/>
      <c r="L17" s="416"/>
      <c r="M17" s="416"/>
      <c r="N17" s="3"/>
      <c r="O17" s="3"/>
      <c r="P17" s="3"/>
      <c r="Q17" s="3"/>
      <c r="R17" s="3"/>
      <c r="S17" s="3"/>
      <c r="T17" s="3"/>
      <c r="U17" s="3"/>
    </row>
    <row r="18" spans="1:24" s="2" customFormat="1" ht="91.5" customHeight="1" x14ac:dyDescent="0.2">
      <c r="A18" s="457" t="s">
        <v>470</v>
      </c>
      <c r="B18" s="457"/>
      <c r="C18" s="457"/>
      <c r="D18" s="457"/>
      <c r="E18" s="457"/>
      <c r="F18" s="457"/>
      <c r="G18" s="457"/>
      <c r="H18" s="457"/>
      <c r="I18" s="457"/>
      <c r="J18" s="457"/>
      <c r="K18" s="457"/>
      <c r="L18" s="457"/>
      <c r="M18" s="457"/>
      <c r="N18" s="5"/>
      <c r="O18" s="5"/>
      <c r="P18" s="5"/>
      <c r="Q18" s="5"/>
      <c r="R18" s="5"/>
      <c r="S18" s="5"/>
      <c r="T18" s="5"/>
      <c r="U18" s="5"/>
      <c r="V18" s="5"/>
      <c r="W18" s="5"/>
      <c r="X18" s="5"/>
    </row>
    <row r="19" spans="1:24" s="2" customFormat="1" ht="78" customHeight="1" x14ac:dyDescent="0.2">
      <c r="A19" s="421" t="s">
        <v>3</v>
      </c>
      <c r="B19" s="421" t="s">
        <v>82</v>
      </c>
      <c r="C19" s="421" t="s">
        <v>81</v>
      </c>
      <c r="D19" s="421" t="s">
        <v>73</v>
      </c>
      <c r="E19" s="458" t="s">
        <v>80</v>
      </c>
      <c r="F19" s="459"/>
      <c r="G19" s="459"/>
      <c r="H19" s="459"/>
      <c r="I19" s="460"/>
      <c r="J19" s="421" t="s">
        <v>79</v>
      </c>
      <c r="K19" s="421"/>
      <c r="L19" s="421"/>
      <c r="M19" s="421"/>
      <c r="N19" s="3"/>
      <c r="O19" s="3"/>
      <c r="P19" s="3"/>
      <c r="Q19" s="3"/>
      <c r="R19" s="3"/>
      <c r="S19" s="3"/>
      <c r="T19" s="3"/>
      <c r="U19" s="3"/>
    </row>
    <row r="20" spans="1:24" s="2" customFormat="1" ht="51" customHeight="1" x14ac:dyDescent="0.2">
      <c r="A20" s="421"/>
      <c r="B20" s="421"/>
      <c r="C20" s="421"/>
      <c r="D20" s="421"/>
      <c r="E20" s="38" t="s">
        <v>78</v>
      </c>
      <c r="F20" s="38" t="s">
        <v>77</v>
      </c>
      <c r="G20" s="38" t="s">
        <v>76</v>
      </c>
      <c r="H20" s="38" t="s">
        <v>75</v>
      </c>
      <c r="I20" s="38" t="s">
        <v>74</v>
      </c>
      <c r="J20" s="38">
        <v>2020</v>
      </c>
      <c r="K20" s="229">
        <v>2021</v>
      </c>
      <c r="L20" s="400">
        <v>2022</v>
      </c>
      <c r="M20" s="400">
        <v>2023</v>
      </c>
      <c r="N20" s="30"/>
      <c r="O20" s="30"/>
      <c r="P20" s="30"/>
      <c r="Q20" s="30"/>
      <c r="R20" s="30"/>
      <c r="S20" s="30"/>
      <c r="T20" s="30"/>
      <c r="U20" s="30"/>
      <c r="V20" s="29"/>
      <c r="W20" s="29"/>
      <c r="X20" s="29"/>
    </row>
    <row r="21" spans="1:24"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97" zoomScale="80" zoomScaleNormal="70" zoomScaleSheetLayoutView="80" workbookViewId="0">
      <selection activeCell="B122" sqref="B122"/>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6"/>
      <c r="F2" s="266"/>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7"/>
      <c r="AR2" s="267"/>
    </row>
    <row r="3" spans="1:44" ht="18.75" x14ac:dyDescent="0.3">
      <c r="A3" s="185"/>
      <c r="B3" s="183"/>
      <c r="C3" s="183"/>
      <c r="D3" s="183"/>
      <c r="E3" s="266"/>
      <c r="F3" s="266"/>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7"/>
      <c r="AR3" s="267"/>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8"/>
      <c r="AR4" s="268"/>
    </row>
    <row r="5" spans="1:44" x14ac:dyDescent="0.2">
      <c r="A5" s="469" t="str">
        <f>'1. паспорт местоположение'!A5:C5</f>
        <v>Год раскрытия информации: 2022 год</v>
      </c>
      <c r="B5" s="469"/>
      <c r="C5" s="469"/>
      <c r="D5" s="469"/>
      <c r="E5" s="469"/>
      <c r="F5" s="469"/>
      <c r="G5" s="469"/>
      <c r="H5" s="4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8"/>
      <c r="AR6" s="268"/>
    </row>
    <row r="7" spans="1:44" ht="18.75" x14ac:dyDescent="0.2">
      <c r="A7" s="419" t="s">
        <v>7</v>
      </c>
      <c r="B7" s="419"/>
      <c r="C7" s="419"/>
      <c r="D7" s="419"/>
      <c r="E7" s="419"/>
      <c r="F7" s="419"/>
      <c r="G7" s="419"/>
      <c r="H7" s="419"/>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8"/>
      <c r="AR8" s="268"/>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15" t="s">
        <v>6</v>
      </c>
      <c r="B10" s="415"/>
      <c r="C10" s="415"/>
      <c r="D10" s="415"/>
      <c r="E10" s="415"/>
      <c r="F10" s="415"/>
      <c r="G10" s="415"/>
      <c r="H10" s="415"/>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8"/>
      <c r="AR11" s="268"/>
    </row>
    <row r="12" spans="1:44" ht="18.75" x14ac:dyDescent="0.2">
      <c r="A12" s="428" t="str">
        <f>'1. паспорт местоположение'!A12:C12</f>
        <v>L_140-160</v>
      </c>
      <c r="B12" s="428"/>
      <c r="C12" s="428"/>
      <c r="D12" s="428"/>
      <c r="E12" s="428"/>
      <c r="F12" s="428"/>
      <c r="G12" s="428"/>
      <c r="H12" s="428"/>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15" t="s">
        <v>5</v>
      </c>
      <c r="B13" s="415"/>
      <c r="C13" s="415"/>
      <c r="D13" s="415"/>
      <c r="E13" s="415"/>
      <c r="F13" s="415"/>
      <c r="G13" s="415"/>
      <c r="H13" s="415"/>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70" t="str">
        <f>'1. паспорт местоположение'!A15:C15</f>
        <v>Приобретение электросетевого комплекса СНТ "Урожай" в г.Гурьевск, Калининградской обл.</v>
      </c>
      <c r="B15" s="417"/>
      <c r="C15" s="417"/>
      <c r="D15" s="417"/>
      <c r="E15" s="417"/>
      <c r="F15" s="417"/>
      <c r="G15" s="417"/>
      <c r="H15" s="417"/>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15" t="s">
        <v>4</v>
      </c>
      <c r="B16" s="415"/>
      <c r="C16" s="415"/>
      <c r="D16" s="415"/>
      <c r="E16" s="415"/>
      <c r="F16" s="415"/>
      <c r="G16" s="415"/>
      <c r="H16" s="415"/>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2"/>
      <c r="X17" s="182"/>
      <c r="Y17" s="182"/>
      <c r="Z17" s="182"/>
      <c r="AA17" s="182"/>
      <c r="AB17" s="182"/>
      <c r="AC17" s="182"/>
      <c r="AD17" s="182"/>
      <c r="AE17" s="182"/>
      <c r="AF17" s="182"/>
      <c r="AG17" s="182"/>
      <c r="AH17" s="182"/>
      <c r="AI17" s="182"/>
      <c r="AJ17" s="182"/>
      <c r="AK17" s="182"/>
      <c r="AL17" s="182"/>
      <c r="AM17" s="182"/>
      <c r="AN17" s="182"/>
      <c r="AO17" s="182"/>
      <c r="AP17" s="182"/>
      <c r="AQ17" s="275"/>
      <c r="AR17" s="275"/>
    </row>
    <row r="18" spans="1:44" ht="18.75" x14ac:dyDescent="0.2">
      <c r="A18" s="428" t="s">
        <v>471</v>
      </c>
      <c r="B18" s="428"/>
      <c r="C18" s="428"/>
      <c r="D18" s="428"/>
      <c r="E18" s="428"/>
      <c r="F18" s="428"/>
      <c r="G18" s="428"/>
      <c r="H18" s="42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3381759.9999999995</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71" t="s">
        <v>321</v>
      </c>
      <c r="E28" s="472"/>
      <c r="F28" s="473"/>
      <c r="G28" s="476">
        <f>IF(SUM(B89:L89)=0,"не окупается",SUM(B89:L89))</f>
        <v>1.7155212890041127</v>
      </c>
      <c r="H28" s="477"/>
    </row>
    <row r="29" spans="1:44" ht="15.6" customHeight="1" x14ac:dyDescent="0.2">
      <c r="A29" s="285" t="s">
        <v>317</v>
      </c>
      <c r="B29" s="286">
        <f>$B$126*$B$127</f>
        <v>33817.599999999999</v>
      </c>
      <c r="D29" s="471" t="s">
        <v>319</v>
      </c>
      <c r="E29" s="472"/>
      <c r="F29" s="473"/>
      <c r="G29" s="476">
        <f>IF(SUM(B90:L90)=0,"не окупается",SUM(B90:L90))</f>
        <v>1.8622031532499561</v>
      </c>
      <c r="H29" s="477"/>
    </row>
    <row r="30" spans="1:44" ht="27.6" customHeight="1" x14ac:dyDescent="0.2">
      <c r="A30" s="287" t="s">
        <v>538</v>
      </c>
      <c r="B30" s="288">
        <v>1</v>
      </c>
      <c r="D30" s="471" t="s">
        <v>539</v>
      </c>
      <c r="E30" s="472"/>
      <c r="F30" s="473"/>
      <c r="G30" s="474">
        <f>L87</f>
        <v>5482515.7972836522</v>
      </c>
      <c r="H30" s="475"/>
    </row>
    <row r="31" spans="1:44" x14ac:dyDescent="0.2">
      <c r="A31" s="287" t="s">
        <v>316</v>
      </c>
      <c r="B31" s="288">
        <v>1</v>
      </c>
      <c r="D31" s="463"/>
      <c r="E31" s="464"/>
      <c r="F31" s="465"/>
      <c r="G31" s="463"/>
      <c r="H31" s="465"/>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3381759.9499999997</v>
      </c>
      <c r="C50" s="309">
        <f>C108*(1+C49)</f>
        <v>1190099.1440935638</v>
      </c>
      <c r="D50" s="309">
        <f t="shared" ref="D50:AP50" si="4">D108*(1+D49)</f>
        <v>2480166.616290987</v>
      </c>
      <c r="E50" s="309">
        <f t="shared" si="4"/>
        <v>3915656.9911745586</v>
      </c>
      <c r="F50" s="309">
        <f t="shared" si="4"/>
        <v>4080114.58480389</v>
      </c>
      <c r="G50" s="309">
        <f t="shared" si="4"/>
        <v>4251479.3973656539</v>
      </c>
      <c r="H50" s="309">
        <f t="shared" si="4"/>
        <v>4430041.532055012</v>
      </c>
      <c r="I50" s="309">
        <f t="shared" si="4"/>
        <v>4616103.2764013223</v>
      </c>
      <c r="J50" s="309">
        <f t="shared" si="4"/>
        <v>4809979.6140101785</v>
      </c>
      <c r="K50" s="309">
        <f t="shared" si="4"/>
        <v>5011998.7577986056</v>
      </c>
      <c r="L50" s="309">
        <f t="shared" si="4"/>
        <v>5222502.7056261478</v>
      </c>
      <c r="M50" s="309">
        <f t="shared" si="4"/>
        <v>5441847.8192624459</v>
      </c>
      <c r="N50" s="309">
        <f t="shared" si="4"/>
        <v>5670405.4276714688</v>
      </c>
      <c r="O50" s="309">
        <f t="shared" si="4"/>
        <v>5908562.4556336701</v>
      </c>
      <c r="P50" s="309">
        <f t="shared" si="4"/>
        <v>6156722.0787702855</v>
      </c>
      <c r="Q50" s="309">
        <f t="shared" si="4"/>
        <v>6415304.4060786366</v>
      </c>
      <c r="R50" s="309">
        <f t="shared" si="4"/>
        <v>6684747.1911339406</v>
      </c>
      <c r="S50" s="309">
        <f t="shared" si="4"/>
        <v>6965506.5731615657</v>
      </c>
      <c r="T50" s="309">
        <f t="shared" si="4"/>
        <v>7258057.8492343519</v>
      </c>
      <c r="U50" s="309">
        <f t="shared" si="4"/>
        <v>7562896.2789021954</v>
      </c>
      <c r="V50" s="309">
        <f t="shared" si="4"/>
        <v>7880537.9226160878</v>
      </c>
      <c r="W50" s="309">
        <f t="shared" si="4"/>
        <v>8211520.5153659638</v>
      </c>
      <c r="X50" s="309">
        <f t="shared" si="4"/>
        <v>8556404.3770113345</v>
      </c>
      <c r="Y50" s="309">
        <f t="shared" si="4"/>
        <v>8915773.3608458117</v>
      </c>
      <c r="Z50" s="309">
        <f t="shared" si="4"/>
        <v>9290235.8420013357</v>
      </c>
      <c r="AA50" s="309">
        <f t="shared" si="4"/>
        <v>9680425.7473653927</v>
      </c>
      <c r="AB50" s="309">
        <f t="shared" si="4"/>
        <v>10087003.628754739</v>
      </c>
      <c r="AC50" s="309">
        <f t="shared" si="4"/>
        <v>10510657.781162439</v>
      </c>
      <c r="AD50" s="309">
        <f t="shared" si="4"/>
        <v>10952105.407971263</v>
      </c>
      <c r="AE50" s="309">
        <f t="shared" si="4"/>
        <v>11412093.835106056</v>
      </c>
      <c r="AF50" s="309">
        <f t="shared" si="4"/>
        <v>11891401.776180509</v>
      </c>
      <c r="AG50" s="309">
        <f t="shared" si="4"/>
        <v>12390840.650780091</v>
      </c>
      <c r="AH50" s="309">
        <f t="shared" si="4"/>
        <v>12911255.958112855</v>
      </c>
      <c r="AI50" s="309">
        <f t="shared" si="4"/>
        <v>13453528.708353594</v>
      </c>
      <c r="AJ50" s="309">
        <f t="shared" si="4"/>
        <v>14018576.914104445</v>
      </c>
      <c r="AK50" s="309">
        <f t="shared" si="4"/>
        <v>14607357.144496834</v>
      </c>
      <c r="AL50" s="309">
        <f t="shared" si="4"/>
        <v>15220866.144565701</v>
      </c>
      <c r="AM50" s="309">
        <f t="shared" si="4"/>
        <v>15860142.522637464</v>
      </c>
      <c r="AN50" s="309">
        <f t="shared" si="4"/>
        <v>16526268.508588238</v>
      </c>
      <c r="AO50" s="309">
        <f t="shared" si="4"/>
        <v>17220371.785948943</v>
      </c>
      <c r="AP50" s="309">
        <f t="shared" si="4"/>
        <v>17943627.400958803</v>
      </c>
    </row>
    <row r="51" spans="1:45" ht="16.5" thickBot="1" x14ac:dyDescent="0.25"/>
    <row r="52" spans="1:45" x14ac:dyDescent="0.2">
      <c r="A52" s="310"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4" t="s">
        <v>300</v>
      </c>
      <c r="B59" s="205">
        <f t="shared" ref="B59:AP59" si="10">B50*$B$28</f>
        <v>3381759.9499999997</v>
      </c>
      <c r="C59" s="205">
        <f t="shared" si="10"/>
        <v>1190099.1440935638</v>
      </c>
      <c r="D59" s="205">
        <f t="shared" si="10"/>
        <v>2480166.616290987</v>
      </c>
      <c r="E59" s="205">
        <f t="shared" si="10"/>
        <v>3915656.9911745586</v>
      </c>
      <c r="F59" s="205">
        <f t="shared" si="10"/>
        <v>4080114.58480389</v>
      </c>
      <c r="G59" s="205">
        <f t="shared" si="10"/>
        <v>4251479.3973656539</v>
      </c>
      <c r="H59" s="205">
        <f t="shared" si="10"/>
        <v>4430041.532055012</v>
      </c>
      <c r="I59" s="205">
        <f t="shared" si="10"/>
        <v>4616103.2764013223</v>
      </c>
      <c r="J59" s="205">
        <f t="shared" si="10"/>
        <v>4809979.6140101785</v>
      </c>
      <c r="K59" s="205">
        <f t="shared" si="10"/>
        <v>5011998.7577986056</v>
      </c>
      <c r="L59" s="205">
        <f t="shared" si="10"/>
        <v>5222502.7056261478</v>
      </c>
      <c r="M59" s="205">
        <f t="shared" si="10"/>
        <v>5441847.8192624459</v>
      </c>
      <c r="N59" s="205">
        <f t="shared" si="10"/>
        <v>5670405.4276714688</v>
      </c>
      <c r="O59" s="205">
        <f t="shared" si="10"/>
        <v>5908562.4556336701</v>
      </c>
      <c r="P59" s="205">
        <f t="shared" si="10"/>
        <v>6156722.0787702855</v>
      </c>
      <c r="Q59" s="205">
        <f t="shared" si="10"/>
        <v>6415304.4060786366</v>
      </c>
      <c r="R59" s="205">
        <f t="shared" si="10"/>
        <v>6684747.1911339406</v>
      </c>
      <c r="S59" s="205">
        <f t="shared" si="10"/>
        <v>6965506.5731615657</v>
      </c>
      <c r="T59" s="205">
        <f t="shared" si="10"/>
        <v>7258057.8492343519</v>
      </c>
      <c r="U59" s="205">
        <f t="shared" si="10"/>
        <v>7562896.2789021954</v>
      </c>
      <c r="V59" s="205">
        <f t="shared" si="10"/>
        <v>7880537.9226160878</v>
      </c>
      <c r="W59" s="205">
        <f t="shared" si="10"/>
        <v>8211520.5153659638</v>
      </c>
      <c r="X59" s="205">
        <f t="shared" si="10"/>
        <v>8556404.3770113345</v>
      </c>
      <c r="Y59" s="205">
        <f t="shared" si="10"/>
        <v>8915773.3608458117</v>
      </c>
      <c r="Z59" s="205">
        <f t="shared" si="10"/>
        <v>9290235.8420013357</v>
      </c>
      <c r="AA59" s="205">
        <f t="shared" si="10"/>
        <v>9680425.7473653927</v>
      </c>
      <c r="AB59" s="205">
        <f t="shared" si="10"/>
        <v>10087003.628754739</v>
      </c>
      <c r="AC59" s="205">
        <f t="shared" si="10"/>
        <v>10510657.781162439</v>
      </c>
      <c r="AD59" s="205">
        <f t="shared" si="10"/>
        <v>10952105.407971263</v>
      </c>
      <c r="AE59" s="205">
        <f t="shared" si="10"/>
        <v>11412093.835106056</v>
      </c>
      <c r="AF59" s="205">
        <f t="shared" si="10"/>
        <v>11891401.776180509</v>
      </c>
      <c r="AG59" s="205">
        <f t="shared" si="10"/>
        <v>12390840.650780091</v>
      </c>
      <c r="AH59" s="205">
        <f t="shared" si="10"/>
        <v>12911255.958112855</v>
      </c>
      <c r="AI59" s="205">
        <f t="shared" si="10"/>
        <v>13453528.708353594</v>
      </c>
      <c r="AJ59" s="205">
        <f t="shared" si="10"/>
        <v>14018576.914104445</v>
      </c>
      <c r="AK59" s="205">
        <f t="shared" si="10"/>
        <v>14607357.144496834</v>
      </c>
      <c r="AL59" s="205">
        <f t="shared" si="10"/>
        <v>15220866.144565701</v>
      </c>
      <c r="AM59" s="205">
        <f t="shared" si="10"/>
        <v>15860142.522637464</v>
      </c>
      <c r="AN59" s="205">
        <f t="shared" si="10"/>
        <v>16526268.508588238</v>
      </c>
      <c r="AO59" s="205">
        <f t="shared" si="10"/>
        <v>17220371.785948943</v>
      </c>
      <c r="AP59" s="205">
        <f t="shared" si="10"/>
        <v>17943627.400958803</v>
      </c>
    </row>
    <row r="60" spans="1:45" x14ac:dyDescent="0.2">
      <c r="A60" s="201" t="s">
        <v>299</v>
      </c>
      <c r="B60" s="202">
        <f t="shared" ref="B60:Z60" si="11">SUM(B61:B65)</f>
        <v>0</v>
      </c>
      <c r="C60" s="202">
        <f t="shared" si="11"/>
        <v>-41780.931954822918</v>
      </c>
      <c r="D60" s="202">
        <f>SUM(D61:D65)</f>
        <v>-43535.731096925476</v>
      </c>
      <c r="E60" s="202">
        <f t="shared" si="11"/>
        <v>-45364.23180299635</v>
      </c>
      <c r="F60" s="202">
        <f t="shared" si="11"/>
        <v>-47269.529538722192</v>
      </c>
      <c r="G60" s="202">
        <f t="shared" si="11"/>
        <v>-49254.849779348529</v>
      </c>
      <c r="H60" s="202">
        <f t="shared" si="11"/>
        <v>-51323.553470081177</v>
      </c>
      <c r="I60" s="202">
        <f t="shared" si="11"/>
        <v>-53479.142715824586</v>
      </c>
      <c r="J60" s="202">
        <f t="shared" si="11"/>
        <v>-55725.26670988922</v>
      </c>
      <c r="K60" s="202">
        <f t="shared" si="11"/>
        <v>-58065.727911704576</v>
      </c>
      <c r="L60" s="202">
        <f t="shared" si="11"/>
        <v>-60504.488483996174</v>
      </c>
      <c r="M60" s="202">
        <f t="shared" si="11"/>
        <v>-63045.677000324009</v>
      </c>
      <c r="N60" s="202">
        <f t="shared" si="11"/>
        <v>-65693.595434337622</v>
      </c>
      <c r="O60" s="202">
        <f t="shared" si="11"/>
        <v>-68452.726442579791</v>
      </c>
      <c r="P60" s="202">
        <f t="shared" si="11"/>
        <v>-71327.740953168162</v>
      </c>
      <c r="Q60" s="202">
        <f t="shared" si="11"/>
        <v>-74323.506073201221</v>
      </c>
      <c r="R60" s="202">
        <f t="shared" si="11"/>
        <v>-77445.093328275674</v>
      </c>
      <c r="S60" s="202">
        <f t="shared" si="11"/>
        <v>-80697.78724806325</v>
      </c>
      <c r="T60" s="202">
        <f t="shared" si="11"/>
        <v>-84087.094312481902</v>
      </c>
      <c r="U60" s="202">
        <f t="shared" si="11"/>
        <v>-87618.752273606151</v>
      </c>
      <c r="V60" s="202">
        <f t="shared" si="11"/>
        <v>-91298.739869097626</v>
      </c>
      <c r="W60" s="202">
        <f t="shared" si="11"/>
        <v>-95133.286943599727</v>
      </c>
      <c r="X60" s="202">
        <f t="shared" si="11"/>
        <v>-99128.88499523091</v>
      </c>
      <c r="Y60" s="202">
        <f t="shared" si="11"/>
        <v>-103292.29816503062</v>
      </c>
      <c r="Z60" s="202">
        <f t="shared" si="11"/>
        <v>-107630.57468796191</v>
      </c>
      <c r="AA60" s="202">
        <f t="shared" ref="AA60:AP60" si="12">SUM(AA61:AA65)</f>
        <v>-112151.05882485631</v>
      </c>
      <c r="AB60" s="202">
        <f t="shared" si="12"/>
        <v>-116861.40329550029</v>
      </c>
      <c r="AC60" s="202">
        <f t="shared" si="12"/>
        <v>-121769.58223391132</v>
      </c>
      <c r="AD60" s="202">
        <f t="shared" si="12"/>
        <v>-126883.9046877356</v>
      </c>
      <c r="AE60" s="202">
        <f t="shared" si="12"/>
        <v>-132213.02868462051</v>
      </c>
      <c r="AF60" s="202">
        <f t="shared" si="12"/>
        <v>-137765.97588937456</v>
      </c>
      <c r="AG60" s="202">
        <f t="shared" si="12"/>
        <v>-143552.14687672828</v>
      </c>
      <c r="AH60" s="202">
        <f t="shared" si="12"/>
        <v>-149581.33704555087</v>
      </c>
      <c r="AI60" s="202">
        <f t="shared" si="12"/>
        <v>-155863.75320146402</v>
      </c>
      <c r="AJ60" s="202">
        <f t="shared" si="12"/>
        <v>-162410.03083592549</v>
      </c>
      <c r="AK60" s="202">
        <f t="shared" si="12"/>
        <v>-169231.25213103439</v>
      </c>
      <c r="AL60" s="202">
        <f t="shared" si="12"/>
        <v>-176338.96472053783</v>
      </c>
      <c r="AM60" s="202">
        <f t="shared" si="12"/>
        <v>-183745.20123880045</v>
      </c>
      <c r="AN60" s="202">
        <f t="shared" si="12"/>
        <v>-191462.4996908301</v>
      </c>
      <c r="AO60" s="202">
        <f t="shared" si="12"/>
        <v>-199503.92467784495</v>
      </c>
      <c r="AP60" s="202">
        <f t="shared" si="12"/>
        <v>-207883.08951431446</v>
      </c>
    </row>
    <row r="61" spans="1:45" x14ac:dyDescent="0.2">
      <c r="A61" s="206" t="s">
        <v>544</v>
      </c>
      <c r="B61" s="202"/>
      <c r="C61" s="202">
        <f>-IF(C$47&lt;=$B$30,0,$B$29*(1+C$49)*$B$28)</f>
        <v>-41780.931954822918</v>
      </c>
      <c r="D61" s="202">
        <f>-IF(D$47&lt;=$B$30,0,$B$29*(1+D$49)*$B$28)</f>
        <v>-43535.731096925476</v>
      </c>
      <c r="E61" s="202">
        <f t="shared" ref="E61:AP61" si="13">-IF(E$47&lt;=$B$30,0,$B$29*(1+E$49)*$B$28)</f>
        <v>-45364.23180299635</v>
      </c>
      <c r="F61" s="202">
        <f t="shared" si="13"/>
        <v>-47269.529538722192</v>
      </c>
      <c r="G61" s="202">
        <f t="shared" si="13"/>
        <v>-49254.849779348529</v>
      </c>
      <c r="H61" s="202">
        <f t="shared" si="13"/>
        <v>-51323.553470081177</v>
      </c>
      <c r="I61" s="202">
        <f t="shared" si="13"/>
        <v>-53479.142715824586</v>
      </c>
      <c r="J61" s="202">
        <f t="shared" si="13"/>
        <v>-55725.26670988922</v>
      </c>
      <c r="K61" s="202">
        <f t="shared" si="13"/>
        <v>-58065.727911704576</v>
      </c>
      <c r="L61" s="202">
        <f t="shared" si="13"/>
        <v>-60504.488483996174</v>
      </c>
      <c r="M61" s="202">
        <f t="shared" si="13"/>
        <v>-63045.677000324009</v>
      </c>
      <c r="N61" s="202">
        <f t="shared" si="13"/>
        <v>-65693.595434337622</v>
      </c>
      <c r="O61" s="202">
        <f t="shared" si="13"/>
        <v>-68452.726442579791</v>
      </c>
      <c r="P61" s="202">
        <f t="shared" si="13"/>
        <v>-71327.740953168162</v>
      </c>
      <c r="Q61" s="202">
        <f t="shared" si="13"/>
        <v>-74323.506073201221</v>
      </c>
      <c r="R61" s="202">
        <f t="shared" si="13"/>
        <v>-77445.093328275674</v>
      </c>
      <c r="S61" s="202">
        <f t="shared" si="13"/>
        <v>-80697.78724806325</v>
      </c>
      <c r="T61" s="202">
        <f t="shared" si="13"/>
        <v>-84087.094312481902</v>
      </c>
      <c r="U61" s="202">
        <f t="shared" si="13"/>
        <v>-87618.752273606151</v>
      </c>
      <c r="V61" s="202">
        <f t="shared" si="13"/>
        <v>-91298.739869097626</v>
      </c>
      <c r="W61" s="202">
        <f t="shared" si="13"/>
        <v>-95133.286943599727</v>
      </c>
      <c r="X61" s="202">
        <f t="shared" si="13"/>
        <v>-99128.88499523091</v>
      </c>
      <c r="Y61" s="202">
        <f t="shared" si="13"/>
        <v>-103292.29816503062</v>
      </c>
      <c r="Z61" s="202">
        <f t="shared" si="13"/>
        <v>-107630.57468796191</v>
      </c>
      <c r="AA61" s="202">
        <f t="shared" si="13"/>
        <v>-112151.05882485631</v>
      </c>
      <c r="AB61" s="202">
        <f t="shared" si="13"/>
        <v>-116861.40329550029</v>
      </c>
      <c r="AC61" s="202">
        <f t="shared" si="13"/>
        <v>-121769.58223391132</v>
      </c>
      <c r="AD61" s="202">
        <f t="shared" si="13"/>
        <v>-126883.9046877356</v>
      </c>
      <c r="AE61" s="202">
        <f t="shared" si="13"/>
        <v>-132213.02868462051</v>
      </c>
      <c r="AF61" s="202">
        <f t="shared" si="13"/>
        <v>-137765.97588937456</v>
      </c>
      <c r="AG61" s="202">
        <f t="shared" si="13"/>
        <v>-143552.14687672828</v>
      </c>
      <c r="AH61" s="202">
        <f t="shared" si="13"/>
        <v>-149581.33704555087</v>
      </c>
      <c r="AI61" s="202">
        <f t="shared" si="13"/>
        <v>-155863.75320146402</v>
      </c>
      <c r="AJ61" s="202">
        <f t="shared" si="13"/>
        <v>-162410.03083592549</v>
      </c>
      <c r="AK61" s="202">
        <f t="shared" si="13"/>
        <v>-169231.25213103439</v>
      </c>
      <c r="AL61" s="202">
        <f t="shared" si="13"/>
        <v>-176338.96472053783</v>
      </c>
      <c r="AM61" s="202">
        <f t="shared" si="13"/>
        <v>-183745.20123880045</v>
      </c>
      <c r="AN61" s="202">
        <f t="shared" si="13"/>
        <v>-191462.4996908301</v>
      </c>
      <c r="AO61" s="202">
        <f t="shared" si="13"/>
        <v>-199503.92467784495</v>
      </c>
      <c r="AP61" s="202">
        <f t="shared" si="13"/>
        <v>-207883.08951431446</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5" t="s">
        <v>546</v>
      </c>
      <c r="B66" s="205">
        <f t="shared" ref="B66:AO66" si="14">B59+B60</f>
        <v>3381759.9499999997</v>
      </c>
      <c r="C66" s="205">
        <f t="shared" si="14"/>
        <v>1148318.2121387408</v>
      </c>
      <c r="D66" s="205">
        <f t="shared" si="14"/>
        <v>2436630.8851940613</v>
      </c>
      <c r="E66" s="205">
        <f t="shared" si="14"/>
        <v>3870292.7593715624</v>
      </c>
      <c r="F66" s="205">
        <f t="shared" si="14"/>
        <v>4032845.0552651677</v>
      </c>
      <c r="G66" s="205">
        <f t="shared" si="14"/>
        <v>4202224.5475863051</v>
      </c>
      <c r="H66" s="205">
        <f t="shared" si="14"/>
        <v>4378717.9785849312</v>
      </c>
      <c r="I66" s="205">
        <f t="shared" si="14"/>
        <v>4562624.1336854976</v>
      </c>
      <c r="J66" s="205">
        <f t="shared" si="14"/>
        <v>4754254.3473002892</v>
      </c>
      <c r="K66" s="205">
        <f t="shared" si="14"/>
        <v>4953933.0298869014</v>
      </c>
      <c r="L66" s="205">
        <f t="shared" si="14"/>
        <v>5161998.2171421517</v>
      </c>
      <c r="M66" s="205">
        <f t="shared" si="14"/>
        <v>5378802.1422621217</v>
      </c>
      <c r="N66" s="205">
        <f t="shared" si="14"/>
        <v>5604711.832237131</v>
      </c>
      <c r="O66" s="205">
        <f t="shared" si="14"/>
        <v>5840109.72919109</v>
      </c>
      <c r="P66" s="205">
        <f t="shared" si="14"/>
        <v>6085394.3378171176</v>
      </c>
      <c r="Q66" s="205">
        <f t="shared" si="14"/>
        <v>6340980.9000054356</v>
      </c>
      <c r="R66" s="205">
        <f t="shared" si="14"/>
        <v>6607302.0978056649</v>
      </c>
      <c r="S66" s="205">
        <f t="shared" si="14"/>
        <v>6884808.7859135028</v>
      </c>
      <c r="T66" s="205">
        <f t="shared" si="14"/>
        <v>7173970.7549218703</v>
      </c>
      <c r="U66" s="205">
        <f t="shared" si="14"/>
        <v>7475277.5266285893</v>
      </c>
      <c r="V66" s="205">
        <f t="shared" si="14"/>
        <v>7789239.1827469906</v>
      </c>
      <c r="W66" s="205">
        <f t="shared" si="14"/>
        <v>8116387.2284223642</v>
      </c>
      <c r="X66" s="205">
        <f t="shared" si="14"/>
        <v>8457275.4920161031</v>
      </c>
      <c r="Y66" s="205">
        <f t="shared" si="14"/>
        <v>8812481.0626807809</v>
      </c>
      <c r="Z66" s="205">
        <f t="shared" si="14"/>
        <v>9182605.2673133742</v>
      </c>
      <c r="AA66" s="205">
        <f t="shared" si="14"/>
        <v>9568274.6885405369</v>
      </c>
      <c r="AB66" s="205">
        <f t="shared" si="14"/>
        <v>9970142.2254592385</v>
      </c>
      <c r="AC66" s="205">
        <f t="shared" si="14"/>
        <v>10388888.198928528</v>
      </c>
      <c r="AD66" s="205">
        <f t="shared" si="14"/>
        <v>10825221.503283527</v>
      </c>
      <c r="AE66" s="205">
        <f t="shared" si="14"/>
        <v>11279880.806421436</v>
      </c>
      <c r="AF66" s="205">
        <f t="shared" si="14"/>
        <v>11753635.800291134</v>
      </c>
      <c r="AG66" s="205">
        <f t="shared" si="14"/>
        <v>12247288.503903363</v>
      </c>
      <c r="AH66" s="205">
        <f t="shared" si="14"/>
        <v>12761674.621067304</v>
      </c>
      <c r="AI66" s="205">
        <f t="shared" si="14"/>
        <v>13297664.95515213</v>
      </c>
      <c r="AJ66" s="205">
        <f t="shared" si="14"/>
        <v>13856166.88326852</v>
      </c>
      <c r="AK66" s="205">
        <f t="shared" si="14"/>
        <v>14438125.8923658</v>
      </c>
      <c r="AL66" s="205">
        <f t="shared" si="14"/>
        <v>15044527.179845164</v>
      </c>
      <c r="AM66" s="205">
        <f t="shared" si="14"/>
        <v>15676397.321398664</v>
      </c>
      <c r="AN66" s="205">
        <f t="shared" si="14"/>
        <v>16334806.008897407</v>
      </c>
      <c r="AO66" s="205">
        <f t="shared" si="14"/>
        <v>17020867.861271098</v>
      </c>
      <c r="AP66" s="205">
        <f>AP59+AP60</f>
        <v>17735744.311444487</v>
      </c>
    </row>
    <row r="67" spans="1:45" x14ac:dyDescent="0.2">
      <c r="A67" s="206" t="s">
        <v>294</v>
      </c>
      <c r="B67" s="316"/>
      <c r="C67" s="202">
        <f>-($B$25)*1.18*$B$28/$B$27</f>
        <v>-133015.89333333331</v>
      </c>
      <c r="D67" s="202">
        <f>C67</f>
        <v>-133015.89333333331</v>
      </c>
      <c r="E67" s="202">
        <f t="shared" ref="E67:AP67" si="15">D67</f>
        <v>-133015.89333333331</v>
      </c>
      <c r="F67" s="202">
        <f t="shared" si="15"/>
        <v>-133015.89333333331</v>
      </c>
      <c r="G67" s="202">
        <f t="shared" si="15"/>
        <v>-133015.89333333331</v>
      </c>
      <c r="H67" s="202">
        <f t="shared" si="15"/>
        <v>-133015.89333333331</v>
      </c>
      <c r="I67" s="202">
        <f t="shared" si="15"/>
        <v>-133015.89333333331</v>
      </c>
      <c r="J67" s="202">
        <f t="shared" si="15"/>
        <v>-133015.89333333331</v>
      </c>
      <c r="K67" s="202">
        <f t="shared" si="15"/>
        <v>-133015.89333333331</v>
      </c>
      <c r="L67" s="202">
        <f t="shared" si="15"/>
        <v>-133015.89333333331</v>
      </c>
      <c r="M67" s="202">
        <f t="shared" si="15"/>
        <v>-133015.89333333331</v>
      </c>
      <c r="N67" s="202">
        <f t="shared" si="15"/>
        <v>-133015.89333333331</v>
      </c>
      <c r="O67" s="202">
        <f t="shared" si="15"/>
        <v>-133015.89333333331</v>
      </c>
      <c r="P67" s="202">
        <f t="shared" si="15"/>
        <v>-133015.89333333331</v>
      </c>
      <c r="Q67" s="202">
        <f t="shared" si="15"/>
        <v>-133015.89333333331</v>
      </c>
      <c r="R67" s="202">
        <f t="shared" si="15"/>
        <v>-133015.89333333331</v>
      </c>
      <c r="S67" s="202">
        <f t="shared" si="15"/>
        <v>-133015.89333333331</v>
      </c>
      <c r="T67" s="202">
        <f t="shared" si="15"/>
        <v>-133015.89333333331</v>
      </c>
      <c r="U67" s="202">
        <f t="shared" si="15"/>
        <v>-133015.89333333331</v>
      </c>
      <c r="V67" s="202">
        <f t="shared" si="15"/>
        <v>-133015.89333333331</v>
      </c>
      <c r="W67" s="202">
        <f t="shared" si="15"/>
        <v>-133015.89333333331</v>
      </c>
      <c r="X67" s="202">
        <f t="shared" si="15"/>
        <v>-133015.89333333331</v>
      </c>
      <c r="Y67" s="202">
        <f t="shared" si="15"/>
        <v>-133015.89333333331</v>
      </c>
      <c r="Z67" s="202">
        <f t="shared" si="15"/>
        <v>-133015.89333333331</v>
      </c>
      <c r="AA67" s="202">
        <f t="shared" si="15"/>
        <v>-133015.89333333331</v>
      </c>
      <c r="AB67" s="202">
        <f t="shared" si="15"/>
        <v>-133015.89333333331</v>
      </c>
      <c r="AC67" s="202">
        <f t="shared" si="15"/>
        <v>-133015.89333333331</v>
      </c>
      <c r="AD67" s="202">
        <f t="shared" si="15"/>
        <v>-133015.89333333331</v>
      </c>
      <c r="AE67" s="202">
        <f t="shared" si="15"/>
        <v>-133015.89333333331</v>
      </c>
      <c r="AF67" s="202">
        <f t="shared" si="15"/>
        <v>-133015.89333333331</v>
      </c>
      <c r="AG67" s="202">
        <f t="shared" si="15"/>
        <v>-133015.89333333331</v>
      </c>
      <c r="AH67" s="202">
        <f t="shared" si="15"/>
        <v>-133015.89333333331</v>
      </c>
      <c r="AI67" s="202">
        <f t="shared" si="15"/>
        <v>-133015.89333333331</v>
      </c>
      <c r="AJ67" s="202">
        <f t="shared" si="15"/>
        <v>-133015.89333333331</v>
      </c>
      <c r="AK67" s="202">
        <f t="shared" si="15"/>
        <v>-133015.89333333331</v>
      </c>
      <c r="AL67" s="202">
        <f t="shared" si="15"/>
        <v>-133015.89333333331</v>
      </c>
      <c r="AM67" s="202">
        <f t="shared" si="15"/>
        <v>-133015.89333333331</v>
      </c>
      <c r="AN67" s="202">
        <f t="shared" si="15"/>
        <v>-133015.89333333331</v>
      </c>
      <c r="AO67" s="202">
        <f t="shared" si="15"/>
        <v>-133015.89333333331</v>
      </c>
      <c r="AP67" s="202">
        <f t="shared" si="15"/>
        <v>-133015.89333333331</v>
      </c>
      <c r="AQ67" s="317">
        <f>SUM(B67:AA67)/1.18</f>
        <v>-2818133.3333333349</v>
      </c>
      <c r="AR67" s="318">
        <f>SUM(B67:AF67)/1.18</f>
        <v>-3381760.0000000023</v>
      </c>
      <c r="AS67" s="318">
        <f>SUM(B67:AP67)/1.18</f>
        <v>-4509013.3333333377</v>
      </c>
    </row>
    <row r="68" spans="1:45" ht="28.5" x14ac:dyDescent="0.2">
      <c r="A68" s="315" t="s">
        <v>547</v>
      </c>
      <c r="B68" s="205">
        <f t="shared" ref="B68:J68" si="16">B66+B67</f>
        <v>3381759.9499999997</v>
      </c>
      <c r="C68" s="205">
        <f>C66+C67</f>
        <v>1015302.3188054075</v>
      </c>
      <c r="D68" s="205">
        <f>D66+D67</f>
        <v>2303614.9918607278</v>
      </c>
      <c r="E68" s="205">
        <f t="shared" si="16"/>
        <v>3737276.8660382293</v>
      </c>
      <c r="F68" s="205">
        <f>F66+C67</f>
        <v>3899829.1619318342</v>
      </c>
      <c r="G68" s="205">
        <f t="shared" si="16"/>
        <v>4069208.6542529715</v>
      </c>
      <c r="H68" s="205">
        <f t="shared" si="16"/>
        <v>4245702.0852515977</v>
      </c>
      <c r="I68" s="205">
        <f t="shared" si="16"/>
        <v>4429608.240352164</v>
      </c>
      <c r="J68" s="205">
        <f t="shared" si="16"/>
        <v>4621238.4539669557</v>
      </c>
      <c r="K68" s="205">
        <f>K66+K67</f>
        <v>4820917.1365535678</v>
      </c>
      <c r="L68" s="205">
        <f>L66+L67</f>
        <v>5028982.3238088181</v>
      </c>
      <c r="M68" s="205">
        <f t="shared" ref="M68:AO68" si="17">M66+M67</f>
        <v>5245786.2489287881</v>
      </c>
      <c r="N68" s="205">
        <f t="shared" si="17"/>
        <v>5471695.9389037974</v>
      </c>
      <c r="O68" s="205">
        <f t="shared" si="17"/>
        <v>5707093.8358577564</v>
      </c>
      <c r="P68" s="205">
        <f t="shared" si="17"/>
        <v>5952378.444483784</v>
      </c>
      <c r="Q68" s="205">
        <f t="shared" si="17"/>
        <v>6207965.006672102</v>
      </c>
      <c r="R68" s="205">
        <f t="shared" si="17"/>
        <v>6474286.2044723313</v>
      </c>
      <c r="S68" s="205">
        <f t="shared" si="17"/>
        <v>6751792.8925801693</v>
      </c>
      <c r="T68" s="205">
        <f t="shared" si="17"/>
        <v>7040954.8615885368</v>
      </c>
      <c r="U68" s="205">
        <f t="shared" si="17"/>
        <v>7342261.6332952557</v>
      </c>
      <c r="V68" s="205">
        <f t="shared" si="17"/>
        <v>7656223.289413657</v>
      </c>
      <c r="W68" s="205">
        <f t="shared" si="17"/>
        <v>7983371.3350890307</v>
      </c>
      <c r="X68" s="205">
        <f t="shared" si="17"/>
        <v>8324259.5986827696</v>
      </c>
      <c r="Y68" s="205">
        <f t="shared" si="17"/>
        <v>8679465.1693474483</v>
      </c>
      <c r="Z68" s="205">
        <f t="shared" si="17"/>
        <v>9049589.3739800416</v>
      </c>
      <c r="AA68" s="205">
        <f t="shared" si="17"/>
        <v>9435258.7952072043</v>
      </c>
      <c r="AB68" s="205">
        <f t="shared" si="17"/>
        <v>9837126.3321259059</v>
      </c>
      <c r="AC68" s="205">
        <f t="shared" si="17"/>
        <v>10255872.305595195</v>
      </c>
      <c r="AD68" s="205">
        <f t="shared" si="17"/>
        <v>10692205.609950194</v>
      </c>
      <c r="AE68" s="205">
        <f t="shared" si="17"/>
        <v>11146864.913088104</v>
      </c>
      <c r="AF68" s="205">
        <f t="shared" si="17"/>
        <v>11620619.906957801</v>
      </c>
      <c r="AG68" s="205">
        <f t="shared" si="17"/>
        <v>12114272.61057003</v>
      </c>
      <c r="AH68" s="205">
        <f t="shared" si="17"/>
        <v>12628658.727733972</v>
      </c>
      <c r="AI68" s="205">
        <f t="shared" si="17"/>
        <v>13164649.061818797</v>
      </c>
      <c r="AJ68" s="205">
        <f t="shared" si="17"/>
        <v>13723150.989935188</v>
      </c>
      <c r="AK68" s="205">
        <f t="shared" si="17"/>
        <v>14305109.999032468</v>
      </c>
      <c r="AL68" s="205">
        <f t="shared" si="17"/>
        <v>14911511.286511831</v>
      </c>
      <c r="AM68" s="205">
        <f t="shared" si="17"/>
        <v>15543381.428065332</v>
      </c>
      <c r="AN68" s="205">
        <f t="shared" si="17"/>
        <v>16201790.115564074</v>
      </c>
      <c r="AO68" s="205">
        <f t="shared" si="17"/>
        <v>16887851.967937764</v>
      </c>
      <c r="AP68" s="205">
        <f>AP66+AP67</f>
        <v>17602728.418111153</v>
      </c>
      <c r="AQ68" s="265">
        <v>25</v>
      </c>
      <c r="AR68" s="265">
        <v>30</v>
      </c>
      <c r="AS68" s="265">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5" t="s">
        <v>297</v>
      </c>
      <c r="B70" s="205">
        <f t="shared" ref="B70:AO70" si="19">B68+B69</f>
        <v>3381759.9499999997</v>
      </c>
      <c r="C70" s="205">
        <f t="shared" si="19"/>
        <v>1015302.3188054075</v>
      </c>
      <c r="D70" s="205">
        <f t="shared" si="19"/>
        <v>2303614.9918607278</v>
      </c>
      <c r="E70" s="205">
        <f t="shared" si="19"/>
        <v>3737276.8660382293</v>
      </c>
      <c r="F70" s="205">
        <f t="shared" si="19"/>
        <v>3899829.1619318342</v>
      </c>
      <c r="G70" s="205">
        <f t="shared" si="19"/>
        <v>4069208.6542529715</v>
      </c>
      <c r="H70" s="205">
        <f t="shared" si="19"/>
        <v>4245702.0852515977</v>
      </c>
      <c r="I70" s="205">
        <f t="shared" si="19"/>
        <v>4429608.240352164</v>
      </c>
      <c r="J70" s="205">
        <f t="shared" si="19"/>
        <v>4621238.4539669557</v>
      </c>
      <c r="K70" s="205">
        <f t="shared" si="19"/>
        <v>4820917.1365535678</v>
      </c>
      <c r="L70" s="205">
        <f t="shared" si="19"/>
        <v>5028982.3238088181</v>
      </c>
      <c r="M70" s="205">
        <f t="shared" si="19"/>
        <v>5245786.2489287881</v>
      </c>
      <c r="N70" s="205">
        <f t="shared" si="19"/>
        <v>5471695.9389037974</v>
      </c>
      <c r="O70" s="205">
        <f t="shared" si="19"/>
        <v>5707093.8358577564</v>
      </c>
      <c r="P70" s="205">
        <f t="shared" si="19"/>
        <v>5952378.444483784</v>
      </c>
      <c r="Q70" s="205">
        <f t="shared" si="19"/>
        <v>6207965.006672102</v>
      </c>
      <c r="R70" s="205">
        <f t="shared" si="19"/>
        <v>6474286.2044723313</v>
      </c>
      <c r="S70" s="205">
        <f t="shared" si="19"/>
        <v>6751792.8925801693</v>
      </c>
      <c r="T70" s="205">
        <f t="shared" si="19"/>
        <v>7040954.8615885368</v>
      </c>
      <c r="U70" s="205">
        <f t="shared" si="19"/>
        <v>7342261.6332952557</v>
      </c>
      <c r="V70" s="205">
        <f t="shared" si="19"/>
        <v>7656223.289413657</v>
      </c>
      <c r="W70" s="205">
        <f t="shared" si="19"/>
        <v>7983371.3350890307</v>
      </c>
      <c r="X70" s="205">
        <f t="shared" si="19"/>
        <v>8324259.5986827696</v>
      </c>
      <c r="Y70" s="205">
        <f t="shared" si="19"/>
        <v>8679465.1693474483</v>
      </c>
      <c r="Z70" s="205">
        <f t="shared" si="19"/>
        <v>9049589.3739800416</v>
      </c>
      <c r="AA70" s="205">
        <f t="shared" si="19"/>
        <v>9435258.7952072043</v>
      </c>
      <c r="AB70" s="205">
        <f t="shared" si="19"/>
        <v>9837126.3321259059</v>
      </c>
      <c r="AC70" s="205">
        <f t="shared" si="19"/>
        <v>10255872.305595195</v>
      </c>
      <c r="AD70" s="205">
        <f t="shared" si="19"/>
        <v>10692205.609950194</v>
      </c>
      <c r="AE70" s="205">
        <f t="shared" si="19"/>
        <v>11146864.913088104</v>
      </c>
      <c r="AF70" s="205">
        <f t="shared" si="19"/>
        <v>11620619.906957801</v>
      </c>
      <c r="AG70" s="205">
        <f t="shared" si="19"/>
        <v>12114272.61057003</v>
      </c>
      <c r="AH70" s="205">
        <f t="shared" si="19"/>
        <v>12628658.727733972</v>
      </c>
      <c r="AI70" s="205">
        <f t="shared" si="19"/>
        <v>13164649.061818797</v>
      </c>
      <c r="AJ70" s="205">
        <f t="shared" si="19"/>
        <v>13723150.989935188</v>
      </c>
      <c r="AK70" s="205">
        <f t="shared" si="19"/>
        <v>14305109.999032468</v>
      </c>
      <c r="AL70" s="205">
        <f t="shared" si="19"/>
        <v>14911511.286511831</v>
      </c>
      <c r="AM70" s="205">
        <f t="shared" si="19"/>
        <v>15543381.428065332</v>
      </c>
      <c r="AN70" s="205">
        <f t="shared" si="19"/>
        <v>16201790.115564074</v>
      </c>
      <c r="AO70" s="205">
        <f t="shared" si="19"/>
        <v>16887851.967937764</v>
      </c>
      <c r="AP70" s="205">
        <f>AP68+AP69</f>
        <v>17602728.418111153</v>
      </c>
    </row>
    <row r="71" spans="1:45" x14ac:dyDescent="0.2">
      <c r="A71" s="206" t="s">
        <v>292</v>
      </c>
      <c r="B71" s="202">
        <f t="shared" ref="B71:AP71" si="20">-B70*$B$36</f>
        <v>-676351.99</v>
      </c>
      <c r="C71" s="202">
        <f t="shared" si="20"/>
        <v>-203060.46376108151</v>
      </c>
      <c r="D71" s="202">
        <f t="shared" si="20"/>
        <v>-460722.99837214558</v>
      </c>
      <c r="E71" s="202">
        <f t="shared" si="20"/>
        <v>-747455.37320764596</v>
      </c>
      <c r="F71" s="202">
        <f t="shared" si="20"/>
        <v>-779965.83238636691</v>
      </c>
      <c r="G71" s="202">
        <f t="shared" si="20"/>
        <v>-813841.73085059435</v>
      </c>
      <c r="H71" s="202">
        <f t="shared" si="20"/>
        <v>-849140.41705031961</v>
      </c>
      <c r="I71" s="202">
        <f t="shared" si="20"/>
        <v>-885921.64807043283</v>
      </c>
      <c r="J71" s="202">
        <f t="shared" si="20"/>
        <v>-924247.6907933912</v>
      </c>
      <c r="K71" s="202">
        <f t="shared" si="20"/>
        <v>-964183.42731071357</v>
      </c>
      <c r="L71" s="202">
        <f t="shared" si="20"/>
        <v>-1005796.4647617637</v>
      </c>
      <c r="M71" s="202">
        <f t="shared" si="20"/>
        <v>-1049157.2497857576</v>
      </c>
      <c r="N71" s="202">
        <f t="shared" si="20"/>
        <v>-1094339.1877807595</v>
      </c>
      <c r="O71" s="202">
        <f t="shared" si="20"/>
        <v>-1141418.7671715512</v>
      </c>
      <c r="P71" s="202">
        <f t="shared" si="20"/>
        <v>-1190475.6888967569</v>
      </c>
      <c r="Q71" s="202">
        <f t="shared" si="20"/>
        <v>-1241593.0013344204</v>
      </c>
      <c r="R71" s="202">
        <f t="shared" si="20"/>
        <v>-1294857.2408944664</v>
      </c>
      <c r="S71" s="202">
        <f t="shared" si="20"/>
        <v>-1350358.5785160339</v>
      </c>
      <c r="T71" s="202">
        <f t="shared" si="20"/>
        <v>-1408190.9723177075</v>
      </c>
      <c r="U71" s="202">
        <f t="shared" si="20"/>
        <v>-1468452.3266590512</v>
      </c>
      <c r="V71" s="202">
        <f t="shared" si="20"/>
        <v>-1531244.6578827314</v>
      </c>
      <c r="W71" s="202">
        <f t="shared" si="20"/>
        <v>-1596674.2670178062</v>
      </c>
      <c r="X71" s="202">
        <f t="shared" si="20"/>
        <v>-1664851.9197365539</v>
      </c>
      <c r="Y71" s="202">
        <f t="shared" si="20"/>
        <v>-1735893.0338694898</v>
      </c>
      <c r="Z71" s="202">
        <f t="shared" si="20"/>
        <v>-1809917.8747960085</v>
      </c>
      <c r="AA71" s="202">
        <f t="shared" si="20"/>
        <v>-1887051.7590414409</v>
      </c>
      <c r="AB71" s="202">
        <f t="shared" si="20"/>
        <v>-1967425.2664251812</v>
      </c>
      <c r="AC71" s="202">
        <f t="shared" si="20"/>
        <v>-2051174.461119039</v>
      </c>
      <c r="AD71" s="202">
        <f t="shared" si="20"/>
        <v>-2138441.121990039</v>
      </c>
      <c r="AE71" s="202">
        <f t="shared" si="20"/>
        <v>-2229372.9826176208</v>
      </c>
      <c r="AF71" s="202">
        <f t="shared" si="20"/>
        <v>-2324123.9813915603</v>
      </c>
      <c r="AG71" s="202">
        <f t="shared" si="20"/>
        <v>-2422854.5221140063</v>
      </c>
      <c r="AH71" s="202">
        <f t="shared" si="20"/>
        <v>-2525731.7455467945</v>
      </c>
      <c r="AI71" s="202">
        <f t="shared" si="20"/>
        <v>-2632929.8123637596</v>
      </c>
      <c r="AJ71" s="202">
        <f t="shared" si="20"/>
        <v>-2744630.1979870377</v>
      </c>
      <c r="AK71" s="202">
        <f t="shared" si="20"/>
        <v>-2861021.9998064935</v>
      </c>
      <c r="AL71" s="202">
        <f t="shared" si="20"/>
        <v>-2982302.2573023662</v>
      </c>
      <c r="AM71" s="202">
        <f t="shared" si="20"/>
        <v>-3108676.2856130665</v>
      </c>
      <c r="AN71" s="202">
        <f t="shared" si="20"/>
        <v>-3240358.0231128149</v>
      </c>
      <c r="AO71" s="202">
        <f t="shared" si="20"/>
        <v>-3377570.3935875529</v>
      </c>
      <c r="AP71" s="202">
        <f t="shared" si="20"/>
        <v>-3520545.6836222308</v>
      </c>
    </row>
    <row r="72" spans="1:45" ht="15" thickBot="1" x14ac:dyDescent="0.25">
      <c r="A72" s="319" t="s">
        <v>296</v>
      </c>
      <c r="B72" s="207">
        <f t="shared" ref="B72:AO72" si="21">B70+B71</f>
        <v>2705407.96</v>
      </c>
      <c r="C72" s="207">
        <f t="shared" si="21"/>
        <v>812241.85504432605</v>
      </c>
      <c r="D72" s="207">
        <f t="shared" si="21"/>
        <v>1842891.9934885823</v>
      </c>
      <c r="E72" s="207">
        <f t="shared" si="21"/>
        <v>2989821.4928305834</v>
      </c>
      <c r="F72" s="207">
        <f t="shared" si="21"/>
        <v>3119863.3295454672</v>
      </c>
      <c r="G72" s="207">
        <f t="shared" si="21"/>
        <v>3255366.9234023774</v>
      </c>
      <c r="H72" s="207">
        <f t="shared" si="21"/>
        <v>3396561.668201278</v>
      </c>
      <c r="I72" s="207">
        <f t="shared" si="21"/>
        <v>3543686.5922817313</v>
      </c>
      <c r="J72" s="207">
        <f t="shared" si="21"/>
        <v>3696990.7631735643</v>
      </c>
      <c r="K72" s="207">
        <f t="shared" si="21"/>
        <v>3856733.7092428543</v>
      </c>
      <c r="L72" s="207">
        <f t="shared" si="21"/>
        <v>4023185.8590470543</v>
      </c>
      <c r="M72" s="207">
        <f t="shared" si="21"/>
        <v>4196628.9991430305</v>
      </c>
      <c r="N72" s="207">
        <f t="shared" si="21"/>
        <v>4377356.7511230381</v>
      </c>
      <c r="O72" s="207">
        <f t="shared" si="21"/>
        <v>4565675.068686205</v>
      </c>
      <c r="P72" s="207">
        <f t="shared" si="21"/>
        <v>4761902.7555870274</v>
      </c>
      <c r="Q72" s="207">
        <f t="shared" si="21"/>
        <v>4966372.0053376816</v>
      </c>
      <c r="R72" s="207">
        <f t="shared" si="21"/>
        <v>5179428.9635778647</v>
      </c>
      <c r="S72" s="207">
        <f t="shared" si="21"/>
        <v>5401434.3140641358</v>
      </c>
      <c r="T72" s="207">
        <f t="shared" si="21"/>
        <v>5632763.889270829</v>
      </c>
      <c r="U72" s="207">
        <f t="shared" si="21"/>
        <v>5873809.3066362049</v>
      </c>
      <c r="V72" s="207">
        <f t="shared" si="21"/>
        <v>6124978.6315309256</v>
      </c>
      <c r="W72" s="207">
        <f t="shared" si="21"/>
        <v>6386697.0680712247</v>
      </c>
      <c r="X72" s="207">
        <f t="shared" si="21"/>
        <v>6659407.6789462157</v>
      </c>
      <c r="Y72" s="207">
        <f t="shared" si="21"/>
        <v>6943572.1354779582</v>
      </c>
      <c r="Z72" s="207">
        <f t="shared" si="21"/>
        <v>7239671.4991840329</v>
      </c>
      <c r="AA72" s="207">
        <f t="shared" si="21"/>
        <v>7548207.0361657636</v>
      </c>
      <c r="AB72" s="207">
        <f t="shared" si="21"/>
        <v>7869701.0657007247</v>
      </c>
      <c r="AC72" s="207">
        <f t="shared" si="21"/>
        <v>8204697.8444761559</v>
      </c>
      <c r="AD72" s="207">
        <f t="shared" si="21"/>
        <v>8553764.4879601561</v>
      </c>
      <c r="AE72" s="207">
        <f t="shared" si="21"/>
        <v>8917491.9304704834</v>
      </c>
      <c r="AF72" s="207">
        <f t="shared" si="21"/>
        <v>9296495.9255662411</v>
      </c>
      <c r="AG72" s="207">
        <f t="shared" si="21"/>
        <v>9691418.0884560235</v>
      </c>
      <c r="AH72" s="207">
        <f t="shared" si="21"/>
        <v>10102926.982187178</v>
      </c>
      <c r="AI72" s="207">
        <f t="shared" si="21"/>
        <v>10531719.249455038</v>
      </c>
      <c r="AJ72" s="207">
        <f t="shared" si="21"/>
        <v>10978520.791948151</v>
      </c>
      <c r="AK72" s="207">
        <f t="shared" si="21"/>
        <v>11444087.999225974</v>
      </c>
      <c r="AL72" s="207">
        <f t="shared" si="21"/>
        <v>11929209.029209465</v>
      </c>
      <c r="AM72" s="207">
        <f t="shared" si="21"/>
        <v>12434705.142452266</v>
      </c>
      <c r="AN72" s="207">
        <f t="shared" si="21"/>
        <v>12961432.092451259</v>
      </c>
      <c r="AO72" s="207">
        <f t="shared" si="21"/>
        <v>13510281.574350212</v>
      </c>
      <c r="AP72" s="207">
        <f>AP70+AP71</f>
        <v>14082182.734488923</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4" t="s">
        <v>547</v>
      </c>
      <c r="B75" s="205">
        <f t="shared" ref="B75:AO75" si="24">B68</f>
        <v>3381759.9499999997</v>
      </c>
      <c r="C75" s="205">
        <f t="shared" si="24"/>
        <v>1015302.3188054075</v>
      </c>
      <c r="D75" s="205">
        <f>D68</f>
        <v>2303614.9918607278</v>
      </c>
      <c r="E75" s="205">
        <f t="shared" si="24"/>
        <v>3737276.8660382293</v>
      </c>
      <c r="F75" s="205">
        <f t="shared" si="24"/>
        <v>3899829.1619318342</v>
      </c>
      <c r="G75" s="205">
        <f t="shared" si="24"/>
        <v>4069208.6542529715</v>
      </c>
      <c r="H75" s="205">
        <f t="shared" si="24"/>
        <v>4245702.0852515977</v>
      </c>
      <c r="I75" s="205">
        <f t="shared" si="24"/>
        <v>4429608.240352164</v>
      </c>
      <c r="J75" s="205">
        <f t="shared" si="24"/>
        <v>4621238.4539669557</v>
      </c>
      <c r="K75" s="205">
        <f t="shared" si="24"/>
        <v>4820917.1365535678</v>
      </c>
      <c r="L75" s="205">
        <f t="shared" si="24"/>
        <v>5028982.3238088181</v>
      </c>
      <c r="M75" s="205">
        <f t="shared" si="24"/>
        <v>5245786.2489287881</v>
      </c>
      <c r="N75" s="205">
        <f t="shared" si="24"/>
        <v>5471695.9389037974</v>
      </c>
      <c r="O75" s="205">
        <f t="shared" si="24"/>
        <v>5707093.8358577564</v>
      </c>
      <c r="P75" s="205">
        <f t="shared" si="24"/>
        <v>5952378.444483784</v>
      </c>
      <c r="Q75" s="205">
        <f t="shared" si="24"/>
        <v>6207965.006672102</v>
      </c>
      <c r="R75" s="205">
        <f t="shared" si="24"/>
        <v>6474286.2044723313</v>
      </c>
      <c r="S75" s="205">
        <f t="shared" si="24"/>
        <v>6751792.8925801693</v>
      </c>
      <c r="T75" s="205">
        <f t="shared" si="24"/>
        <v>7040954.8615885368</v>
      </c>
      <c r="U75" s="205">
        <f t="shared" si="24"/>
        <v>7342261.6332952557</v>
      </c>
      <c r="V75" s="205">
        <f t="shared" si="24"/>
        <v>7656223.289413657</v>
      </c>
      <c r="W75" s="205">
        <f t="shared" si="24"/>
        <v>7983371.3350890307</v>
      </c>
      <c r="X75" s="205">
        <f t="shared" si="24"/>
        <v>8324259.5986827696</v>
      </c>
      <c r="Y75" s="205">
        <f t="shared" si="24"/>
        <v>8679465.1693474483</v>
      </c>
      <c r="Z75" s="205">
        <f t="shared" si="24"/>
        <v>9049589.3739800416</v>
      </c>
      <c r="AA75" s="205">
        <f t="shared" si="24"/>
        <v>9435258.7952072043</v>
      </c>
      <c r="AB75" s="205">
        <f t="shared" si="24"/>
        <v>9837126.3321259059</v>
      </c>
      <c r="AC75" s="205">
        <f t="shared" si="24"/>
        <v>10255872.305595195</v>
      </c>
      <c r="AD75" s="205">
        <f t="shared" si="24"/>
        <v>10692205.609950194</v>
      </c>
      <c r="AE75" s="205">
        <f t="shared" si="24"/>
        <v>11146864.913088104</v>
      </c>
      <c r="AF75" s="205">
        <f t="shared" si="24"/>
        <v>11620619.906957801</v>
      </c>
      <c r="AG75" s="205">
        <f t="shared" si="24"/>
        <v>12114272.61057003</v>
      </c>
      <c r="AH75" s="205">
        <f t="shared" si="24"/>
        <v>12628658.727733972</v>
      </c>
      <c r="AI75" s="205">
        <f t="shared" si="24"/>
        <v>13164649.061818797</v>
      </c>
      <c r="AJ75" s="205">
        <f t="shared" si="24"/>
        <v>13723150.989935188</v>
      </c>
      <c r="AK75" s="205">
        <f t="shared" si="24"/>
        <v>14305109.999032468</v>
      </c>
      <c r="AL75" s="205">
        <f t="shared" si="24"/>
        <v>14911511.286511831</v>
      </c>
      <c r="AM75" s="205">
        <f t="shared" si="24"/>
        <v>15543381.428065332</v>
      </c>
      <c r="AN75" s="205">
        <f t="shared" si="24"/>
        <v>16201790.115564074</v>
      </c>
      <c r="AO75" s="205">
        <f t="shared" si="24"/>
        <v>16887851.967937764</v>
      </c>
      <c r="AP75" s="205">
        <f>AP68</f>
        <v>17602728.418111153</v>
      </c>
    </row>
    <row r="76" spans="1:45" x14ac:dyDescent="0.2">
      <c r="A76" s="206" t="s">
        <v>294</v>
      </c>
      <c r="B76" s="202">
        <f t="shared" ref="B76:AO76" si="25">-B67</f>
        <v>0</v>
      </c>
      <c r="C76" s="202">
        <f>-C67</f>
        <v>133015.89333333331</v>
      </c>
      <c r="D76" s="202">
        <f t="shared" si="25"/>
        <v>133015.89333333331</v>
      </c>
      <c r="E76" s="202">
        <f t="shared" si="25"/>
        <v>133015.89333333331</v>
      </c>
      <c r="F76" s="202">
        <f>-C67</f>
        <v>133015.89333333331</v>
      </c>
      <c r="G76" s="202">
        <f t="shared" si="25"/>
        <v>133015.89333333331</v>
      </c>
      <c r="H76" s="202">
        <f t="shared" si="25"/>
        <v>133015.89333333331</v>
      </c>
      <c r="I76" s="202">
        <f t="shared" si="25"/>
        <v>133015.89333333331</v>
      </c>
      <c r="J76" s="202">
        <f t="shared" si="25"/>
        <v>133015.89333333331</v>
      </c>
      <c r="K76" s="202">
        <f t="shared" si="25"/>
        <v>133015.89333333331</v>
      </c>
      <c r="L76" s="202">
        <f>-L67</f>
        <v>133015.89333333331</v>
      </c>
      <c r="M76" s="202">
        <f>-M67</f>
        <v>133015.89333333331</v>
      </c>
      <c r="N76" s="202">
        <f t="shared" si="25"/>
        <v>133015.89333333331</v>
      </c>
      <c r="O76" s="202">
        <f t="shared" si="25"/>
        <v>133015.89333333331</v>
      </c>
      <c r="P76" s="202">
        <f t="shared" si="25"/>
        <v>133015.89333333331</v>
      </c>
      <c r="Q76" s="202">
        <f t="shared" si="25"/>
        <v>133015.89333333331</v>
      </c>
      <c r="R76" s="202">
        <f t="shared" si="25"/>
        <v>133015.89333333331</v>
      </c>
      <c r="S76" s="202">
        <f t="shared" si="25"/>
        <v>133015.89333333331</v>
      </c>
      <c r="T76" s="202">
        <f t="shared" si="25"/>
        <v>133015.89333333331</v>
      </c>
      <c r="U76" s="202">
        <f t="shared" si="25"/>
        <v>133015.89333333331</v>
      </c>
      <c r="V76" s="202">
        <f t="shared" si="25"/>
        <v>133015.89333333331</v>
      </c>
      <c r="W76" s="202">
        <f t="shared" si="25"/>
        <v>133015.89333333331</v>
      </c>
      <c r="X76" s="202">
        <f t="shared" si="25"/>
        <v>133015.89333333331</v>
      </c>
      <c r="Y76" s="202">
        <f t="shared" si="25"/>
        <v>133015.89333333331</v>
      </c>
      <c r="Z76" s="202">
        <f t="shared" si="25"/>
        <v>133015.89333333331</v>
      </c>
      <c r="AA76" s="202">
        <f t="shared" si="25"/>
        <v>133015.89333333331</v>
      </c>
      <c r="AB76" s="202">
        <f t="shared" si="25"/>
        <v>133015.89333333331</v>
      </c>
      <c r="AC76" s="202">
        <f t="shared" si="25"/>
        <v>133015.89333333331</v>
      </c>
      <c r="AD76" s="202">
        <f t="shared" si="25"/>
        <v>133015.89333333331</v>
      </c>
      <c r="AE76" s="202">
        <f t="shared" si="25"/>
        <v>133015.89333333331</v>
      </c>
      <c r="AF76" s="202">
        <f t="shared" si="25"/>
        <v>133015.89333333331</v>
      </c>
      <c r="AG76" s="202">
        <f t="shared" si="25"/>
        <v>133015.89333333331</v>
      </c>
      <c r="AH76" s="202">
        <f t="shared" si="25"/>
        <v>133015.89333333331</v>
      </c>
      <c r="AI76" s="202">
        <f t="shared" si="25"/>
        <v>133015.89333333331</v>
      </c>
      <c r="AJ76" s="202">
        <f t="shared" si="25"/>
        <v>133015.89333333331</v>
      </c>
      <c r="AK76" s="202">
        <f t="shared" si="25"/>
        <v>133015.89333333331</v>
      </c>
      <c r="AL76" s="202">
        <f t="shared" si="25"/>
        <v>133015.89333333331</v>
      </c>
      <c r="AM76" s="202">
        <f t="shared" si="25"/>
        <v>133015.89333333331</v>
      </c>
      <c r="AN76" s="202">
        <f t="shared" si="25"/>
        <v>133015.89333333331</v>
      </c>
      <c r="AO76" s="202">
        <f t="shared" si="25"/>
        <v>133015.89333333331</v>
      </c>
      <c r="AP76" s="202">
        <f>-AP67</f>
        <v>133015.89333333331</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-676351.99</v>
      </c>
      <c r="C78" s="202">
        <f>IF(SUM($B$71:C71)+SUM($A$78:B78)&gt;0,0,SUM($B$71:C71)-SUM($A$78:B78))</f>
        <v>-203060.46376108145</v>
      </c>
      <c r="D78" s="202">
        <f>IF(SUM($B$71:D71)+SUM($A$78:C78)&gt;0,0,SUM($B$71:D71)-SUM($A$78:C78))</f>
        <v>-460722.9983721457</v>
      </c>
      <c r="E78" s="202">
        <f>IF(SUM($B$71:E71)+SUM($A$78:D78)&gt;0,0,SUM($B$71:E71)-SUM($A$78:D78))</f>
        <v>-747455.37320764596</v>
      </c>
      <c r="F78" s="202">
        <f>IF(SUM($B$71:F71)+SUM($A$78:E78)&gt;0,0,SUM($B$71:F71)-SUM($A$78:E78))</f>
        <v>-779965.83238636702</v>
      </c>
      <c r="G78" s="202">
        <f>IF(SUM($B$71:G71)+SUM($A$78:F78)&gt;0,0,SUM($B$71:G71)-SUM($A$78:F78))</f>
        <v>-813841.73085059458</v>
      </c>
      <c r="H78" s="202">
        <f>IF(SUM($B$71:H71)+SUM($A$78:G78)&gt;0,0,SUM($B$71:H71)-SUM($A$78:G78))</f>
        <v>-849140.41705031972</v>
      </c>
      <c r="I78" s="202">
        <f>IF(SUM($B$71:I71)+SUM($A$78:H78)&gt;0,0,SUM($B$71:I71)-SUM($A$78:H78))</f>
        <v>-885921.64807043318</v>
      </c>
      <c r="J78" s="202">
        <f>IF(SUM($B$71:J71)+SUM($A$78:I78)&gt;0,0,SUM($B$71:J71)-SUM($A$78:I78))</f>
        <v>-924247.69079339132</v>
      </c>
      <c r="K78" s="202">
        <f>IF(SUM($B$71:K71)+SUM($A$78:J78)&gt;0,0,SUM($B$71:K71)-SUM($A$78:J78))</f>
        <v>-964183.42731071357</v>
      </c>
      <c r="L78" s="202">
        <f>IF(SUM($B$71:L71)+SUM($A$78:K78)&gt;0,0,SUM($B$71:L71)-SUM($A$78:K78))</f>
        <v>-1005796.4647617638</v>
      </c>
      <c r="M78" s="202">
        <f>IF(SUM($B$71:M71)+SUM($A$78:L78)&gt;0,0,SUM($B$71:M71)-SUM($A$78:L78))</f>
        <v>-1049157.2497857567</v>
      </c>
      <c r="N78" s="202">
        <f>IF(SUM($B$71:N71)+SUM($A$78:M78)&gt;0,0,SUM($B$71:N71)-SUM($A$78:M78))</f>
        <v>-1094339.1877807602</v>
      </c>
      <c r="O78" s="202">
        <f>IF(SUM($B$71:O71)+SUM($A$78:N78)&gt;0,0,SUM($B$71:O71)-SUM($A$78:N78))</f>
        <v>-1141418.7671715505</v>
      </c>
      <c r="P78" s="202">
        <f>IF(SUM($B$71:P71)+SUM($A$78:O78)&gt;0,0,SUM($B$71:P71)-SUM($A$78:O78))</f>
        <v>-1190475.6888967566</v>
      </c>
      <c r="Q78" s="202">
        <f>IF(SUM($B$71:Q71)+SUM($A$78:P78)&gt;0,0,SUM($B$71:Q71)-SUM($A$78:P78))</f>
        <v>-1241593.0013344213</v>
      </c>
      <c r="R78" s="202">
        <f>IF(SUM($B$71:R71)+SUM($A$78:Q78)&gt;0,0,SUM($B$71:R71)-SUM($A$78:Q78))</f>
        <v>-1294857.2408944666</v>
      </c>
      <c r="S78" s="202">
        <f>IF(SUM($B$71:S71)+SUM($A$78:R78)&gt;0,0,SUM($B$71:S71)-SUM($A$78:R78))</f>
        <v>-1350358.5785160344</v>
      </c>
      <c r="T78" s="202">
        <f>IF(SUM($B$71:T71)+SUM($A$78:S78)&gt;0,0,SUM($B$71:T71)-SUM($A$78:S78))</f>
        <v>-1408190.9723177087</v>
      </c>
      <c r="U78" s="202">
        <f>IF(SUM($B$71:U71)+SUM($A$78:T78)&gt;0,0,SUM($B$71:U71)-SUM($A$78:T78))</f>
        <v>-1468452.3266590498</v>
      </c>
      <c r="V78" s="202">
        <f>IF(SUM($B$71:V71)+SUM($A$78:U78)&gt;0,0,SUM($B$71:V71)-SUM($A$78:U78))</f>
        <v>-1531244.6578827314</v>
      </c>
      <c r="W78" s="202">
        <f>IF(SUM($B$71:W71)+SUM($A$78:V78)&gt;0,0,SUM($B$71:W71)-SUM($A$78:V78))</f>
        <v>-1596674.2670178078</v>
      </c>
      <c r="X78" s="202">
        <f>IF(SUM($B$71:X71)+SUM($A$78:W78)&gt;0,0,SUM($B$71:X71)-SUM($A$78:W78))</f>
        <v>-1664851.919736553</v>
      </c>
      <c r="Y78" s="202">
        <f>IF(SUM($B$71:Y71)+SUM($A$78:X78)&gt;0,0,SUM($B$71:Y71)-SUM($A$78:X78))</f>
        <v>-1735893.03386949</v>
      </c>
      <c r="Z78" s="202">
        <f>IF(SUM($B$71:Z71)+SUM($A$78:Y78)&gt;0,0,SUM($B$71:Z71)-SUM($A$78:Y78))</f>
        <v>-1809917.8747960068</v>
      </c>
      <c r="AA78" s="202">
        <f>IF(SUM($B$71:AA71)+SUM($A$78:Z78)&gt;0,0,SUM($B$71:AA71)-SUM($A$78:Z78))</f>
        <v>-1887051.7590414397</v>
      </c>
      <c r="AB78" s="202">
        <f>IF(SUM($B$71:AB71)+SUM($A$78:AA78)&gt;0,0,SUM($B$71:AB71)-SUM($A$78:AA78))</f>
        <v>-1967425.2664251812</v>
      </c>
      <c r="AC78" s="202">
        <f>IF(SUM($B$71:AC71)+SUM($A$78:AB78)&gt;0,0,SUM($B$71:AC71)-SUM($A$78:AB78))</f>
        <v>-2051174.4611190408</v>
      </c>
      <c r="AD78" s="202">
        <f>IF(SUM($B$71:AD71)+SUM($A$78:AC78)&gt;0,0,SUM($B$71:AD71)-SUM($A$78:AC78))</f>
        <v>-2138441.1219900399</v>
      </c>
      <c r="AE78" s="202">
        <f>IF(SUM($B$71:AE71)+SUM($A$78:AD78)&gt;0,0,SUM($B$71:AE71)-SUM($A$78:AD78))</f>
        <v>-2229372.9826176241</v>
      </c>
      <c r="AF78" s="202">
        <f>IF(SUM($B$71:AF71)+SUM($A$78:AE78)&gt;0,0,SUM($B$71:AF71)-SUM($A$78:AE78))</f>
        <v>-2324123.9813915566</v>
      </c>
      <c r="AG78" s="202">
        <f>IF(SUM($B$71:AG71)+SUM($A$78:AF78)&gt;0,0,SUM($B$71:AG71)-SUM($A$78:AF78))</f>
        <v>-2422854.5221140087</v>
      </c>
      <c r="AH78" s="202">
        <f>IF(SUM($B$71:AH71)+SUM($A$78:AG78)&gt;0,0,SUM($B$71:AH71)-SUM($A$78:AG78))</f>
        <v>-2525731.7455467954</v>
      </c>
      <c r="AI78" s="202">
        <f>IF(SUM($B$71:AI71)+SUM($A$78:AH78)&gt;0,0,SUM($B$71:AI71)-SUM($A$78:AH78))</f>
        <v>-2632929.8123637587</v>
      </c>
      <c r="AJ78" s="202">
        <f>IF(SUM($B$71:AJ71)+SUM($A$78:AI78)&gt;0,0,SUM($B$71:AJ71)-SUM($A$78:AI78))</f>
        <v>-2744630.1979870349</v>
      </c>
      <c r="AK78" s="202">
        <f>IF(SUM($B$71:AK71)+SUM($A$78:AJ78)&gt;0,0,SUM($B$71:AK71)-SUM($A$78:AJ78))</f>
        <v>-2861021.9998064935</v>
      </c>
      <c r="AL78" s="202">
        <f>IF(SUM($B$71:AL71)+SUM($A$78:AK78)&gt;0,0,SUM($B$71:AL71)-SUM($A$78:AK78))</f>
        <v>-2982302.2573023662</v>
      </c>
      <c r="AM78" s="202">
        <f>IF(SUM($B$71:AM71)+SUM($A$78:AL78)&gt;0,0,SUM($B$71:AM71)-SUM($A$78:AL78))</f>
        <v>-3108676.2856130674</v>
      </c>
      <c r="AN78" s="202">
        <f>IF(SUM($B$71:AN71)+SUM($A$78:AM78)&gt;0,0,SUM($B$71:AN71)-SUM($A$78:AM78))</f>
        <v>-3240358.0231128111</v>
      </c>
      <c r="AO78" s="202">
        <f>IF(SUM($B$71:AO71)+SUM($A$78:AN78)&gt;0,0,SUM($B$71:AO71)-SUM($A$78:AN78))</f>
        <v>-3377570.393587552</v>
      </c>
      <c r="AP78" s="202">
        <f>IF(SUM($B$71:AP71)+SUM($A$78:AO78)&gt;0,0,SUM($B$71:AP71)-SUM($A$78:AO78))</f>
        <v>-3520545.6836222336</v>
      </c>
    </row>
    <row r="79" spans="1:45" x14ac:dyDescent="0.2">
      <c r="A79" s="206" t="s">
        <v>291</v>
      </c>
      <c r="B79" s="202">
        <f>IF(((SUM($B$59:B59)+SUM($B$61:B64))+SUM($B$81:B81))&lt;0,((SUM($B$59:B59)+SUM($B$61:B64))+SUM($B$81:B81))*0.18-SUM($A$79:A79),IF(SUM(A$79:$B79)&lt;0,0-SUM(A$79:$B79),0))</f>
        <v>-8.9999999664723863E-3</v>
      </c>
      <c r="C79" s="202">
        <f>IF(((SUM($B$59:C59)+SUM($B$61:C64))+SUM($B$81:C81))&lt;0,((SUM($B$59:C59)+SUM($B$61:C64))+SUM($B$81:C81))*0.18-SUM($A$79:B79),IF(SUM($B$79:B79)&lt;0,0-SUM($B$79:B79),0))</f>
        <v>8.9999999664723863E-3</v>
      </c>
      <c r="D79" s="202">
        <f>IF(((SUM($B$59:D59)+SUM($B$61:D64))+SUM($B$81:D81))&lt;0,((SUM($B$59:D59)+SUM($B$61:D64))+SUM($B$81:D81))*0.18-SUM($A$79:C79),IF(SUM($B$79:C79)&lt;0,0-SUM($B$79:C79),0))</f>
        <v>0</v>
      </c>
      <c r="E79" s="202">
        <f>IF(((SUM($B$59:E59)+SUM($B$61:E64))+SUM($B$81:E81))&lt;0,((SUM($B$59:E59)+SUM($B$61:E64))+SUM($B$81:E81))*0.18-SUM($A$79:D79),IF(SUM($B$79:D79)&lt;0,0-SUM($B$79:D79),0))</f>
        <v>0</v>
      </c>
      <c r="F79" s="202">
        <f>IF(((SUM($B$59:F59)+SUM($B$61:F64))+SUM($B$81:F81))&lt;0,((SUM($B$59:F59)+SUM($B$61:F64))+SUM($B$81:F81))*0.18-SUM($A$79:E79),IF(SUM($B$79:E79)&lt;0,0-SUM($B$79:E79),0))</f>
        <v>0</v>
      </c>
      <c r="G79" s="202">
        <f>IF(((SUM($B$59:G59)+SUM($B$61:G64))+SUM($B$81:G81))&lt;0,((SUM($B$59:G59)+SUM($B$61:G64))+SUM($B$81:G81))*0.18-SUM($A$79:F79),IF(SUM($B$79:F79)&lt;0,0-SUM($B$79:F79),0))</f>
        <v>0</v>
      </c>
      <c r="H79" s="202">
        <f>IF(((SUM($B$59:H59)+SUM($B$61:H64))+SUM($B$81:H81))&lt;0,((SUM($B$59:H59)+SUM($B$61:H64))+SUM($B$81:H81))*0.18-SUM($A$79:G79),IF(SUM($B$79:G79)&lt;0,0-SUM($B$79:G79),0))</f>
        <v>0</v>
      </c>
      <c r="I79" s="202">
        <f>IF(((SUM($B$59:I59)+SUM($B$61:I64))+SUM($B$81:I81))&lt;0,((SUM($B$59:I59)+SUM($B$61:I64))+SUM($B$81:I81))*0.18-SUM($A$79:H79),IF(SUM($B$79:H79)&lt;0,0-SUM($B$79:H79),0))</f>
        <v>0</v>
      </c>
      <c r="J79" s="202">
        <f>IF(((SUM($B$59:J59)+SUM($B$61:J64))+SUM($B$81:J81))&lt;0,((SUM($B$59:J59)+SUM($B$61:J64))+SUM($B$81:J81))*0.18-SUM($A$79:I79),IF(SUM($B$79:I79)&lt;0,0-SUM($B$79:I79),0))</f>
        <v>0</v>
      </c>
      <c r="K79" s="202">
        <f>IF(((SUM($B$59:K59)+SUM($B$61:K64))+SUM($B$81:K81))&lt;0,((SUM($B$59:K59)+SUM($B$61:K64))+SUM($B$81:K81))*0.18-SUM($A$79:J79),IF(SUM($B$79:J79)&lt;0,0-SUM($B$79:J79),0))</f>
        <v>0</v>
      </c>
      <c r="L79" s="202">
        <f>IF(((SUM($B$59:L59)+SUM($B$61:L64))+SUM($B$81:L81))&lt;0,((SUM($B$59:L59)+SUM($B$61:L64))+SUM($B$81:L81))*0.18-SUM($A$79:K79),IF(SUM($B$79:K79)&lt;0,0-SUM($B$79:K79),0))</f>
        <v>0</v>
      </c>
      <c r="M79" s="202">
        <f>IF(((SUM($B$59:M59)+SUM($B$61:M64))+SUM($B$81:M81))&lt;0,((SUM($B$59:M59)+SUM($B$61:M64))+SUM($B$81:M81))*0.18-SUM($A$79:L79),IF(SUM($B$79:L79)&lt;0,0-SUM($B$79:L79),0))</f>
        <v>0</v>
      </c>
      <c r="N79" s="202">
        <f>IF(((SUM($B$59:N59)+SUM($B$61:N64))+SUM($B$81:N81))&lt;0,((SUM($B$59:N59)+SUM($B$61:N64))+SUM($B$81:N81))*0.18-SUM($A$79:M79),IF(SUM($B$79:M79)&lt;0,0-SUM($B$79:M79),0))</f>
        <v>0</v>
      </c>
      <c r="O79" s="202">
        <f>IF(((SUM($B$59:O59)+SUM($B$61:O64))+SUM($B$81:O81))&lt;0,((SUM($B$59:O59)+SUM($B$61:O64))+SUM($B$81:O81))*0.18-SUM($A$79:N79),IF(SUM($B$79:N79)&lt;0,0-SUM($B$79:N79),0))</f>
        <v>0</v>
      </c>
      <c r="P79" s="202">
        <f>IF(((SUM($B$59:P59)+SUM($B$61:P64))+SUM($B$81:P81))&lt;0,((SUM($B$59:P59)+SUM($B$61:P64))+SUM($B$81:P81))*0.18-SUM($A$79:O79),IF(SUM($B$79:O79)&lt;0,0-SUM($B$79:O79),0))</f>
        <v>0</v>
      </c>
      <c r="Q79" s="202">
        <f>IF(((SUM($B$59:Q59)+SUM($B$61:Q64))+SUM($B$81:Q81))&lt;0,((SUM($B$59:Q59)+SUM($B$61:Q64))+SUM($B$81:Q81))*0.18-SUM($A$79:P79),IF(SUM($B$79:P79)&lt;0,0-SUM($B$79:P79),0))</f>
        <v>0</v>
      </c>
      <c r="R79" s="202">
        <f>IF(((SUM($B$59:R59)+SUM($B$61:R64))+SUM($B$81:R81))&lt;0,((SUM($B$59:R59)+SUM($B$61:R64))+SUM($B$81:R81))*0.18-SUM($A$79:Q79),IF(SUM($B$79:Q79)&lt;0,0-SUM($B$79:Q79),0))</f>
        <v>0</v>
      </c>
      <c r="S79" s="202">
        <f>IF(((SUM($B$59:S59)+SUM($B$61:S64))+SUM($B$81:S81))&lt;0,((SUM($B$59:S59)+SUM($B$61:S64))+SUM($B$81:S81))*0.18-SUM($A$79:R79),IF(SUM($B$79:R79)&lt;0,0-SUM($B$79:R79),0))</f>
        <v>0</v>
      </c>
      <c r="T79" s="202">
        <f>IF(((SUM($B$59:T59)+SUM($B$61:T64))+SUM($B$81:T81))&lt;0,((SUM($B$59:T59)+SUM($B$61:T64))+SUM($B$81:T81))*0.18-SUM($A$79:S79),IF(SUM($B$79:S79)&lt;0,0-SUM($B$79:S79),0))</f>
        <v>0</v>
      </c>
      <c r="U79" s="202">
        <f>IF(((SUM($B$59:U59)+SUM($B$61:U64))+SUM($B$81:U81))&lt;0,((SUM($B$59:U59)+SUM($B$61:U64))+SUM($B$81:U81))*0.18-SUM($A$79:T79),IF(SUM($B$79:T79)&lt;0,0-SUM($B$79:T79),0))</f>
        <v>0</v>
      </c>
      <c r="V79" s="202">
        <f>IF(((SUM($B$59:V59)+SUM($B$61:V64))+SUM($B$81:V81))&lt;0,((SUM($B$59:V59)+SUM($B$61:V64))+SUM($B$81:V81))*0.18-SUM($A$79:U79),IF(SUM($B$79:U79)&lt;0,0-SUM($B$79:U79),0))</f>
        <v>0</v>
      </c>
      <c r="W79" s="202">
        <f>IF(((SUM($B$59:W59)+SUM($B$61:W64))+SUM($B$81:W81))&lt;0,((SUM($B$59:W59)+SUM($B$61:W64))+SUM($B$81:W81))*0.18-SUM($A$79:V79),IF(SUM($B$79:V79)&lt;0,0-SUM($B$79:V79),0))</f>
        <v>0</v>
      </c>
      <c r="X79" s="202">
        <f>IF(((SUM($B$59:X59)+SUM($B$61:X64))+SUM($B$81:X81))&lt;0,((SUM($B$59:X59)+SUM($B$61:X64))+SUM($B$81:X81))*0.18-SUM($A$79:W79),IF(SUM($B$79:W79)&lt;0,0-SUM($B$79:W79),0))</f>
        <v>0</v>
      </c>
      <c r="Y79" s="202">
        <f>IF(((SUM($B$59:Y59)+SUM($B$61:Y64))+SUM($B$81:Y81))&lt;0,((SUM($B$59:Y59)+SUM($B$61:Y64))+SUM($B$81:Y81))*0.18-SUM($A$79:X79),IF(SUM($B$79:X79)&lt;0,0-SUM($B$79:X79),0))</f>
        <v>0</v>
      </c>
      <c r="Z79" s="202">
        <f>IF(((SUM($B$59:Z59)+SUM($B$61:Z64))+SUM($B$81:Z81))&lt;0,((SUM($B$59:Z59)+SUM($B$61:Z64))+SUM($B$81:Z81))*0.18-SUM($A$79:Y79),IF(SUM($B$79:Y79)&lt;0,0-SUM($B$79:Y79),0))</f>
        <v>0</v>
      </c>
      <c r="AA79" s="202">
        <f>IF(((SUM($B$59:AA59)+SUM($B$61:AA64))+SUM($B$81:AA81))&lt;0,((SUM($B$59:AA59)+SUM($B$61:AA64))+SUM($B$81:AA81))*0.18-SUM($A$79:Z79),IF(SUM($B$79:Z79)&lt;0,0-SUM($B$79:Z79),0))</f>
        <v>0</v>
      </c>
      <c r="AB79" s="202">
        <f>IF(((SUM($B$59:AB59)+SUM($B$61:AB64))+SUM($B$81:AB81))&lt;0,((SUM($B$59:AB59)+SUM($B$61:AB64))+SUM($B$81:AB81))*0.18-SUM($A$79:AA79),IF(SUM($B$79:AA79)&lt;0,0-SUM($B$79:AA79),0))</f>
        <v>0</v>
      </c>
      <c r="AC79" s="202">
        <f>IF(((SUM($B$59:AC59)+SUM($B$61:AC64))+SUM($B$81:AC81))&lt;0,((SUM($B$59:AC59)+SUM($B$61:AC64))+SUM($B$81:AC81))*0.18-SUM($A$79:AB79),IF(SUM($B$79:AB79)&lt;0,0-SUM($B$79:AB79),0))</f>
        <v>0</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-3381759.9999999995</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7">
        <f>SUM(B81:AP81)</f>
        <v>-3381759.9999999995</v>
      </c>
      <c r="AR81" s="318"/>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5" t="s">
        <v>288</v>
      </c>
      <c r="B83" s="205">
        <f>SUM(B75:B82)</f>
        <v>-676352.04899999965</v>
      </c>
      <c r="C83" s="205">
        <f t="shared" ref="C83:V83" si="29">SUM(C75:C82)</f>
        <v>945257.75737765932</v>
      </c>
      <c r="D83" s="205">
        <f t="shared" si="29"/>
        <v>1975907.8868219156</v>
      </c>
      <c r="E83" s="205">
        <f t="shared" si="29"/>
        <v>3122837.3861639169</v>
      </c>
      <c r="F83" s="205">
        <f t="shared" si="29"/>
        <v>3252879.2228788007</v>
      </c>
      <c r="G83" s="205">
        <f t="shared" si="29"/>
        <v>3388382.8167357105</v>
      </c>
      <c r="H83" s="205">
        <f t="shared" si="29"/>
        <v>3529577.5615346115</v>
      </c>
      <c r="I83" s="205">
        <f t="shared" si="29"/>
        <v>3676702.4856150644</v>
      </c>
      <c r="J83" s="205">
        <f t="shared" si="29"/>
        <v>3830006.6565068979</v>
      </c>
      <c r="K83" s="205">
        <f t="shared" si="29"/>
        <v>3989749.6025761878</v>
      </c>
      <c r="L83" s="205">
        <f t="shared" si="29"/>
        <v>4156201.7523803879</v>
      </c>
      <c r="M83" s="205">
        <f t="shared" si="29"/>
        <v>4329644.892476365</v>
      </c>
      <c r="N83" s="205">
        <f t="shared" si="29"/>
        <v>4510372.6444563707</v>
      </c>
      <c r="O83" s="205">
        <f t="shared" si="29"/>
        <v>4698690.9620195394</v>
      </c>
      <c r="P83" s="205">
        <f t="shared" si="29"/>
        <v>4894918.648920361</v>
      </c>
      <c r="Q83" s="205">
        <f t="shared" si="29"/>
        <v>5099387.8986710142</v>
      </c>
      <c r="R83" s="205">
        <f t="shared" si="29"/>
        <v>5312444.8569111982</v>
      </c>
      <c r="S83" s="205">
        <f t="shared" si="29"/>
        <v>5534450.2073974684</v>
      </c>
      <c r="T83" s="205">
        <f t="shared" si="29"/>
        <v>5765779.7826041616</v>
      </c>
      <c r="U83" s="205">
        <f t="shared" si="29"/>
        <v>6006825.1999695394</v>
      </c>
      <c r="V83" s="205">
        <f t="shared" si="29"/>
        <v>6257994.5248642592</v>
      </c>
      <c r="W83" s="205">
        <f>SUM(W75:W82)</f>
        <v>6519712.9614045564</v>
      </c>
      <c r="X83" s="205">
        <f>SUM(X75:X82)</f>
        <v>6792423.5722795501</v>
      </c>
      <c r="Y83" s="205">
        <f>SUM(Y75:Y82)</f>
        <v>7076588.0288112909</v>
      </c>
      <c r="Z83" s="205">
        <f>SUM(Z75:Z82)</f>
        <v>7372687.3925173674</v>
      </c>
      <c r="AA83" s="205">
        <f t="shared" ref="AA83:AP83" si="30">SUM(AA75:AA82)</f>
        <v>7681222.9294990972</v>
      </c>
      <c r="AB83" s="205">
        <f t="shared" si="30"/>
        <v>8002716.9590340573</v>
      </c>
      <c r="AC83" s="205">
        <f t="shared" si="30"/>
        <v>8337713.7378094867</v>
      </c>
      <c r="AD83" s="205">
        <f t="shared" si="30"/>
        <v>8686780.3812934868</v>
      </c>
      <c r="AE83" s="205">
        <f t="shared" si="30"/>
        <v>9050507.8238038123</v>
      </c>
      <c r="AF83" s="205">
        <f t="shared" si="30"/>
        <v>9429511.8188995775</v>
      </c>
      <c r="AG83" s="205">
        <f t="shared" si="30"/>
        <v>9824433.9817893542</v>
      </c>
      <c r="AH83" s="205">
        <f t="shared" si="30"/>
        <v>10235942.875520509</v>
      </c>
      <c r="AI83" s="205">
        <f t="shared" si="30"/>
        <v>10664735.142788371</v>
      </c>
      <c r="AJ83" s="205">
        <f t="shared" si="30"/>
        <v>11111536.685281485</v>
      </c>
      <c r="AK83" s="205">
        <f t="shared" si="30"/>
        <v>11577103.892559307</v>
      </c>
      <c r="AL83" s="205">
        <f t="shared" si="30"/>
        <v>12062224.922542797</v>
      </c>
      <c r="AM83" s="205">
        <f t="shared" si="30"/>
        <v>12567721.035785597</v>
      </c>
      <c r="AN83" s="205">
        <f t="shared" si="30"/>
        <v>13094447.985784596</v>
      </c>
      <c r="AO83" s="205">
        <f t="shared" si="30"/>
        <v>13643297.467683546</v>
      </c>
      <c r="AP83" s="205">
        <f t="shared" si="30"/>
        <v>14215198.627822254</v>
      </c>
    </row>
    <row r="84" spans="1:45" ht="14.25" x14ac:dyDescent="0.2">
      <c r="A84" s="315" t="s">
        <v>549</v>
      </c>
      <c r="B84" s="205">
        <f>SUM($B$83:B83)</f>
        <v>-676352.04899999965</v>
      </c>
      <c r="C84" s="205">
        <f>SUM($B$83:C83)</f>
        <v>268905.70837765967</v>
      </c>
      <c r="D84" s="205">
        <f>SUM($B$83:D83)</f>
        <v>2244813.5951995752</v>
      </c>
      <c r="E84" s="205">
        <f>SUM($B$83:E83)</f>
        <v>5367650.9813634921</v>
      </c>
      <c r="F84" s="205">
        <f>SUM($B$83:F83)</f>
        <v>8620530.2042422928</v>
      </c>
      <c r="G84" s="205">
        <f>SUM($B$83:G83)</f>
        <v>12008913.020978004</v>
      </c>
      <c r="H84" s="205">
        <f>SUM($B$83:H83)</f>
        <v>15538490.582512615</v>
      </c>
      <c r="I84" s="205">
        <f>SUM($B$83:I83)</f>
        <v>19215193.068127681</v>
      </c>
      <c r="J84" s="205">
        <f>SUM($B$83:J83)</f>
        <v>23045199.72463458</v>
      </c>
      <c r="K84" s="205">
        <f>SUM($B$83:K83)</f>
        <v>27034949.327210769</v>
      </c>
      <c r="L84" s="205">
        <f>SUM($B$83:L83)</f>
        <v>31191151.079591155</v>
      </c>
      <c r="M84" s="205">
        <f>SUM($B$83:M83)</f>
        <v>35520795.97206752</v>
      </c>
      <c r="N84" s="205">
        <f>SUM($B$83:N83)</f>
        <v>40031168.616523892</v>
      </c>
      <c r="O84" s="205">
        <f>SUM($B$83:O83)</f>
        <v>44729859.578543432</v>
      </c>
      <c r="P84" s="205">
        <f>SUM($B$83:P83)</f>
        <v>49624778.227463797</v>
      </c>
      <c r="Q84" s="205">
        <f>SUM($B$83:Q83)</f>
        <v>54724166.126134813</v>
      </c>
      <c r="R84" s="205">
        <f>SUM($B$83:R83)</f>
        <v>60036610.98304601</v>
      </c>
      <c r="S84" s="205">
        <f>SUM($B$83:S83)</f>
        <v>65571061.190443479</v>
      </c>
      <c r="T84" s="205">
        <f>SUM($B$83:T83)</f>
        <v>71336840.973047644</v>
      </c>
      <c r="U84" s="205">
        <f>SUM($B$83:U83)</f>
        <v>77343666.173017189</v>
      </c>
      <c r="V84" s="205">
        <f>SUM($B$83:V83)</f>
        <v>83601660.697881445</v>
      </c>
      <c r="W84" s="205">
        <f>SUM($B$83:W83)</f>
        <v>90121373.659286007</v>
      </c>
      <c r="X84" s="205">
        <f>SUM($B$83:X83)</f>
        <v>96913797.231565565</v>
      </c>
      <c r="Y84" s="205">
        <f>SUM($B$83:Y83)</f>
        <v>103990385.26037686</v>
      </c>
      <c r="Z84" s="205">
        <f>SUM($B$83:Z83)</f>
        <v>111363072.65289423</v>
      </c>
      <c r="AA84" s="205">
        <f>SUM($B$83:AA83)</f>
        <v>119044295.58239332</v>
      </c>
      <c r="AB84" s="205">
        <f>SUM($B$83:AB83)</f>
        <v>127047012.54142737</v>
      </c>
      <c r="AC84" s="205">
        <f>SUM($B$83:AC83)</f>
        <v>135384726.27923685</v>
      </c>
      <c r="AD84" s="205">
        <f>SUM($B$83:AD83)</f>
        <v>144071506.66053033</v>
      </c>
      <c r="AE84" s="205">
        <f>SUM($B$83:AE83)</f>
        <v>153122014.48433414</v>
      </c>
      <c r="AF84" s="205">
        <f>SUM($B$83:AF83)</f>
        <v>162551526.30323371</v>
      </c>
      <c r="AG84" s="205">
        <f>SUM($B$83:AG83)</f>
        <v>172375960.28502306</v>
      </c>
      <c r="AH84" s="205">
        <f>SUM($B$83:AH83)</f>
        <v>182611903.16054356</v>
      </c>
      <c r="AI84" s="205">
        <f>SUM($B$83:AI83)</f>
        <v>193276638.30333194</v>
      </c>
      <c r="AJ84" s="205">
        <f>SUM($B$83:AJ83)</f>
        <v>204388174.98861343</v>
      </c>
      <c r="AK84" s="205">
        <f>SUM($B$83:AK83)</f>
        <v>215965278.88117275</v>
      </c>
      <c r="AL84" s="205">
        <f>SUM($B$83:AL83)</f>
        <v>228027503.80371556</v>
      </c>
      <c r="AM84" s="205">
        <f>SUM($B$83:AM83)</f>
        <v>240595224.83950114</v>
      </c>
      <c r="AN84" s="205">
        <f>SUM($B$83:AN83)</f>
        <v>253689672.82528573</v>
      </c>
      <c r="AO84" s="205">
        <f>SUM($B$83:AO83)</f>
        <v>267332970.29296929</v>
      </c>
      <c r="AP84" s="205">
        <f>SUM($B$83:AP83)</f>
        <v>281548168.92079157</v>
      </c>
    </row>
    <row r="85" spans="1:45" x14ac:dyDescent="0.2">
      <c r="A85" s="206"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5">
        <f>B83*B85</f>
        <v>-352142.25896059483</v>
      </c>
      <c r="C86" s="205">
        <f>C83*C85</f>
        <v>408421.44642274047</v>
      </c>
      <c r="D86" s="205">
        <f t="shared" ref="D86:AO86" si="32">D83*D85</f>
        <v>708496.87121798797</v>
      </c>
      <c r="E86" s="205">
        <f t="shared" si="32"/>
        <v>929252.12972341198</v>
      </c>
      <c r="F86" s="205">
        <f t="shared" si="32"/>
        <v>803276.5460834098</v>
      </c>
      <c r="G86" s="205">
        <f t="shared" si="32"/>
        <v>694388.58345173381</v>
      </c>
      <c r="H86" s="205">
        <f t="shared" si="32"/>
        <v>600268.81858663459</v>
      </c>
      <c r="I86" s="205">
        <f t="shared" si="32"/>
        <v>518912.93451955152</v>
      </c>
      <c r="J86" s="205">
        <f t="shared" si="32"/>
        <v>448588.8650959045</v>
      </c>
      <c r="K86" s="205">
        <f t="shared" si="32"/>
        <v>387799.77588144876</v>
      </c>
      <c r="L86" s="205">
        <f t="shared" si="32"/>
        <v>335252.08526142425</v>
      </c>
      <c r="M86" s="205">
        <f t="shared" si="32"/>
        <v>289827.83839578746</v>
      </c>
      <c r="N86" s="205">
        <f t="shared" si="32"/>
        <v>250560.84061407647</v>
      </c>
      <c r="O86" s="205">
        <f t="shared" si="32"/>
        <v>216616.03788846082</v>
      </c>
      <c r="P86" s="205">
        <f t="shared" si="32"/>
        <v>187271.7019809286</v>
      </c>
      <c r="Q86" s="205">
        <f t="shared" si="32"/>
        <v>161904.03824418757</v>
      </c>
      <c r="R86" s="205">
        <f t="shared" si="32"/>
        <v>139973.88617957884</v>
      </c>
      <c r="S86" s="205">
        <f t="shared" si="32"/>
        <v>121015.22785206171</v>
      </c>
      <c r="T86" s="205">
        <f t="shared" si="32"/>
        <v>104625.25810915137</v>
      </c>
      <c r="U86" s="205">
        <f t="shared" si="32"/>
        <v>90455.804090226156</v>
      </c>
      <c r="V86" s="205">
        <f t="shared" si="32"/>
        <v>78205.910471731273</v>
      </c>
      <c r="W86" s="205">
        <f t="shared" si="32"/>
        <v>67615.431899472111</v>
      </c>
      <c r="X86" s="205">
        <f t="shared" si="32"/>
        <v>58459.49565235871</v>
      </c>
      <c r="Y86" s="205">
        <f t="shared" si="32"/>
        <v>50543.716229335172</v>
      </c>
      <c r="Z86" s="205">
        <f t="shared" si="32"/>
        <v>43700.059655520163</v>
      </c>
      <c r="AA86" s="205">
        <f t="shared" si="32"/>
        <v>37783.269212308456</v>
      </c>
      <c r="AB86" s="205">
        <f t="shared" si="32"/>
        <v>32667.776309255216</v>
      </c>
      <c r="AC86" s="205">
        <f t="shared" si="32"/>
        <v>28245.030591822499</v>
      </c>
      <c r="AD86" s="205">
        <f t="shared" si="32"/>
        <v>24421.192341936556</v>
      </c>
      <c r="AE86" s="205">
        <f t="shared" si="32"/>
        <v>21115.137970636515</v>
      </c>
      <c r="AF86" s="205">
        <f t="shared" si="32"/>
        <v>18256.736090377246</v>
      </c>
      <c r="AG86" s="205">
        <f t="shared" si="32"/>
        <v>15785.357432509691</v>
      </c>
      <c r="AH86" s="205">
        <f t="shared" si="32"/>
        <v>13648.586867192087</v>
      </c>
      <c r="AI86" s="205">
        <f t="shared" si="32"/>
        <v>11801.110095629499</v>
      </c>
      <c r="AJ86" s="205">
        <f t="shared" si="32"/>
        <v>10203.751310612937</v>
      </c>
      <c r="AK86" s="205">
        <f t="shared" si="32"/>
        <v>8822.6413407216533</v>
      </c>
      <c r="AL86" s="205">
        <f t="shared" si="32"/>
        <v>7628.4985752548509</v>
      </c>
      <c r="AM86" s="205">
        <f t="shared" si="32"/>
        <v>6596.0073705520763</v>
      </c>
      <c r="AN86" s="205">
        <f t="shared" si="32"/>
        <v>5703.2807153035174</v>
      </c>
      <c r="AO86" s="205">
        <f t="shared" si="32"/>
        <v>4931.3957271863246</v>
      </c>
      <c r="AP86" s="205">
        <f>AP83*AP85</f>
        <v>4263.992104079256</v>
      </c>
    </row>
    <row r="87" spans="1:45" ht="14.25" x14ac:dyDescent="0.2">
      <c r="A87" s="314" t="s">
        <v>551</v>
      </c>
      <c r="B87" s="205">
        <f>SUM($B$86:B86)</f>
        <v>-352142.25896059483</v>
      </c>
      <c r="C87" s="205">
        <f>SUM($B$86:C86)</f>
        <v>56279.187462145637</v>
      </c>
      <c r="D87" s="205">
        <f>SUM($B$86:D86)</f>
        <v>764776.05868013366</v>
      </c>
      <c r="E87" s="205">
        <f>SUM($B$86:E86)</f>
        <v>1694028.1884035456</v>
      </c>
      <c r="F87" s="205">
        <f>SUM($B$86:F86)</f>
        <v>2497304.7344869552</v>
      </c>
      <c r="G87" s="205">
        <f>SUM($B$86:G86)</f>
        <v>3191693.3179386891</v>
      </c>
      <c r="H87" s="205">
        <f>SUM($B$86:H86)</f>
        <v>3791962.1365253236</v>
      </c>
      <c r="I87" s="205">
        <f>SUM($B$86:I86)</f>
        <v>4310875.0710448753</v>
      </c>
      <c r="J87" s="205">
        <f>SUM($B$86:J86)</f>
        <v>4759463.9361407794</v>
      </c>
      <c r="K87" s="205">
        <f>SUM($B$86:K86)</f>
        <v>5147263.7120222282</v>
      </c>
      <c r="L87" s="205">
        <f>SUM($B$86:L86)</f>
        <v>5482515.7972836522</v>
      </c>
      <c r="M87" s="205">
        <f>SUM($B$86:M86)</f>
        <v>5772343.6356794396</v>
      </c>
      <c r="N87" s="205">
        <f>SUM($B$86:N86)</f>
        <v>6022904.4762935163</v>
      </c>
      <c r="O87" s="205">
        <f>SUM($B$86:O86)</f>
        <v>6239520.5141819771</v>
      </c>
      <c r="P87" s="205">
        <f>SUM($B$86:P86)</f>
        <v>6426792.216162906</v>
      </c>
      <c r="Q87" s="205">
        <f>SUM($B$86:Q86)</f>
        <v>6588696.2544070939</v>
      </c>
      <c r="R87" s="205">
        <f>SUM($B$86:R86)</f>
        <v>6728670.1405866724</v>
      </c>
      <c r="S87" s="205">
        <f>SUM($B$86:S86)</f>
        <v>6849685.3684387337</v>
      </c>
      <c r="T87" s="205">
        <f>SUM($B$86:T86)</f>
        <v>6954310.6265478851</v>
      </c>
      <c r="U87" s="205">
        <f>SUM($B$86:U86)</f>
        <v>7044766.4306381112</v>
      </c>
      <c r="V87" s="205">
        <f>SUM($B$86:V86)</f>
        <v>7122972.3411098421</v>
      </c>
      <c r="W87" s="205">
        <f>SUM($B$86:W86)</f>
        <v>7190587.7730093142</v>
      </c>
      <c r="X87" s="205">
        <f>SUM($B$86:X86)</f>
        <v>7249047.2686616732</v>
      </c>
      <c r="Y87" s="205">
        <f>SUM($B$86:Y86)</f>
        <v>7299590.9848910086</v>
      </c>
      <c r="Z87" s="205">
        <f>SUM($B$86:Z86)</f>
        <v>7343291.0445465287</v>
      </c>
      <c r="AA87" s="205">
        <f>SUM($B$86:AA86)</f>
        <v>7381074.3137588371</v>
      </c>
      <c r="AB87" s="205">
        <f>SUM($B$86:AB86)</f>
        <v>7413742.0900680926</v>
      </c>
      <c r="AC87" s="205">
        <f>SUM($B$86:AC86)</f>
        <v>7441987.1206599148</v>
      </c>
      <c r="AD87" s="205">
        <f>SUM($B$86:AD86)</f>
        <v>7466408.3130018516</v>
      </c>
      <c r="AE87" s="205">
        <f>SUM($B$86:AE86)</f>
        <v>7487523.4509724882</v>
      </c>
      <c r="AF87" s="205">
        <f>SUM($B$86:AF86)</f>
        <v>7505780.1870628651</v>
      </c>
      <c r="AG87" s="205">
        <f>SUM($B$86:AG86)</f>
        <v>7521565.5444953749</v>
      </c>
      <c r="AH87" s="205">
        <f>SUM($B$86:AH86)</f>
        <v>7535214.1313625667</v>
      </c>
      <c r="AI87" s="205">
        <f>SUM($B$86:AI86)</f>
        <v>7547015.2414581962</v>
      </c>
      <c r="AJ87" s="205">
        <f>SUM($B$86:AJ86)</f>
        <v>7557218.9927688092</v>
      </c>
      <c r="AK87" s="205">
        <f>SUM($B$86:AK86)</f>
        <v>7566041.6341095306</v>
      </c>
      <c r="AL87" s="205">
        <f>SUM($B$86:AL86)</f>
        <v>7573670.1326847859</v>
      </c>
      <c r="AM87" s="205">
        <f>SUM($B$86:AM86)</f>
        <v>7580266.1400553379</v>
      </c>
      <c r="AN87" s="205">
        <f>SUM($B$86:AN86)</f>
        <v>7585969.4207706414</v>
      </c>
      <c r="AO87" s="205">
        <f>SUM($B$86:AO86)</f>
        <v>7590900.8164978279</v>
      </c>
      <c r="AP87" s="205">
        <f>SUM($B$86:AP86)</f>
        <v>7595164.8086019075</v>
      </c>
    </row>
    <row r="88" spans="1:45" ht="14.25" x14ac:dyDescent="0.2">
      <c r="A88" s="314" t="s">
        <v>552</v>
      </c>
      <c r="B88" s="208">
        <f>IF((ISERR(IRR($B$83:B83))),0,IF(IRR($B$83:B83)&lt;0,0,IRR($B$83:B83)))</f>
        <v>0</v>
      </c>
      <c r="C88" s="208">
        <f>IF((ISERR(IRR($B$83:C83))),0,IF(IRR($B$83:C83)&lt;0,0,IRR($B$83:C83)))</f>
        <v>0.39758245543166804</v>
      </c>
      <c r="D88" s="208">
        <f>IF((ISERR(IRR($B$83:D83))),0,IF(IRR($B$83:D83)&lt;0,0,IRR($B$83:D83)))</f>
        <v>1.5453362222308367</v>
      </c>
      <c r="E88" s="208">
        <f>IF((ISERR(IRR($B$83:E83))),0,IF(IRR($B$83:E83)&lt;0,0,IRR($B$83:E83)))</f>
        <v>1.9314524430959858</v>
      </c>
      <c r="F88" s="208">
        <f>IF((ISERR(IRR($B$83:F83))),0,IF(IRR($B$83:F83)&lt;0,0,IRR($B$83:F83)))</f>
        <v>2.0341474630906844</v>
      </c>
      <c r="G88" s="208">
        <f>IF((ISERR(IRR($B$83:G83))),0,IF(IRR($B$83:G83)&lt;0,0,IRR($B$83:G83)))</f>
        <v>2.0655505502313569</v>
      </c>
      <c r="H88" s="208">
        <f>IF((ISERR(IRR($B$83:H83))),0,IF(IRR($B$83:H83)&lt;0,0,IRR($B$83:H83)))</f>
        <v>2.0757190077550027</v>
      </c>
      <c r="I88" s="208">
        <f>IF((ISERR(IRR($B$83:I83))),0,IF(IRR($B$83:I83)&lt;0,0,IRR($B$83:I83)))</f>
        <v>2.0790949554169078</v>
      </c>
      <c r="J88" s="208">
        <f>IF((ISERR(IRR($B$83:J83))),0,IF(IRR($B$83:J83)&lt;0,0,IRR($B$83:J83)))</f>
        <v>2.0802279095421645</v>
      </c>
      <c r="K88" s="208">
        <f>IF((ISERR(IRR($B$83:K83))),0,IF(IRR($B$83:K83)&lt;0,0,IRR($B$83:K83)))</f>
        <v>2.0806098430212923</v>
      </c>
      <c r="L88" s="208">
        <f>IF((ISERR(IRR($B$83:L83))),0,IF(IRR($B$83:L83)&lt;0,0,IRR($B$83:L83)))</f>
        <v>2.0807388348542593</v>
      </c>
      <c r="M88" s="208">
        <f>IF((ISERR(IRR($B$83:M83))),0,IF(IRR($B$83:M83)&lt;0,0,IRR($B$83:M83)))</f>
        <v>2.0807824318297299</v>
      </c>
      <c r="N88" s="208">
        <f>IF((ISERR(IRR($B$83:N83))),0,IF(IRR($B$83:N83)&lt;0,0,IRR($B$83:N83)))</f>
        <v>2.0807971711487352</v>
      </c>
      <c r="O88" s="208">
        <f>IF((ISERR(IRR($B$83:O83))),0,IF(IRR($B$83:O83)&lt;0,0,IRR($B$83:O83)))</f>
        <v>2.0808021548225115</v>
      </c>
      <c r="P88" s="208">
        <f>IF((ISERR(IRR($B$83:P83))),0,IF(IRR($B$83:P83)&lt;0,0,IRR($B$83:P83)))</f>
        <v>2.0808038399919897</v>
      </c>
      <c r="Q88" s="208">
        <f>IF((ISERR(IRR($B$83:Q83))),0,IF(IRR($B$83:Q83)&lt;0,0,IRR($B$83:Q83)))</f>
        <v>2.0808044098256993</v>
      </c>
      <c r="R88" s="208">
        <f>IF((ISERR(IRR($B$83:R83))),0,IF(IRR($B$83:R83)&lt;0,0,IRR($B$83:R83)))</f>
        <v>2.0808046025155971</v>
      </c>
      <c r="S88" s="208">
        <f>IF((ISERR(IRR($B$83:S83))),0,IF(IRR($B$83:S83)&lt;0,0,IRR($B$83:S83)))</f>
        <v>2.0808046676745819</v>
      </c>
      <c r="T88" s="208">
        <f>IF((ISERR(IRR($B$83:T83))),0,IF(IRR($B$83:T83)&lt;0,0,IRR($B$83:T83)))</f>
        <v>2.0808046897085912</v>
      </c>
      <c r="U88" s="208">
        <f>IF((ISERR(IRR($B$83:U83))),0,IF(IRR($B$83:U83)&lt;0,0,IRR($B$83:U83)))</f>
        <v>2.0808046971596195</v>
      </c>
      <c r="V88" s="208">
        <f>IF((ISERR(IRR($B$83:V83))),0,IF(IRR($B$83:V83)&lt;0,0,IRR($B$83:V83)))</f>
        <v>2.0808046996792782</v>
      </c>
      <c r="W88" s="208">
        <f>IF((ISERR(IRR($B$83:W83))),0,IF(IRR($B$83:W83)&lt;0,0,IRR($B$83:W83)))</f>
        <v>2.0808047005313353</v>
      </c>
      <c r="X88" s="208">
        <f>IF((ISERR(IRR($B$83:X83))),0,IF(IRR($B$83:X83)&lt;0,0,IRR($B$83:X83)))</f>
        <v>2.0808047008194586</v>
      </c>
      <c r="Y88" s="208">
        <f>IF((ISERR(IRR($B$83:Y83))),0,IF(IRR($B$83:Y83)&lt;0,0,IRR($B$83:Y83)))</f>
        <v>2.080804700916862</v>
      </c>
      <c r="Z88" s="208">
        <f>IF((ISERR(IRR($B$83:Z83))),0,IF(IRR($B$83:Z83)&lt;0,0,IRR($B$83:Z83)))</f>
        <v>2.0808047009497348</v>
      </c>
      <c r="AA88" s="208">
        <f>IF((ISERR(IRR($B$83:AA83))),0,IF(IRR($B$83:AA83)&lt;0,0,IRR($B$83:AA83)))</f>
        <v>2.0808047009610182</v>
      </c>
      <c r="AB88" s="208">
        <f>IF((ISERR(IRR($B$83:AB83))),0,IF(IRR($B$83:AB83)&lt;0,0,IRR($B$83:AB83)))</f>
        <v>2.0808047009647876</v>
      </c>
      <c r="AC88" s="208">
        <f>IF((ISERR(IRR($B$83:AC83))),0,IF(IRR($B$83:AC83)&lt;0,0,IRR($B$83:AC83)))</f>
        <v>2.0808047009660617</v>
      </c>
      <c r="AD88" s="208">
        <f>IF((ISERR(IRR($B$83:AD83))),0,IF(IRR($B$83:AD83)&lt;0,0,IRR($B$83:AD83)))</f>
        <v>2.0808047009664925</v>
      </c>
      <c r="AE88" s="208">
        <f>IF((ISERR(IRR($B$83:AE83))),0,IF(IRR($B$83:AE83)&lt;0,0,IRR($B$83:AE83)))</f>
        <v>2.0808047009666391</v>
      </c>
      <c r="AF88" s="208">
        <f>IF((ISERR(IRR($B$83:AF83))),0,IF(IRR($B$83:AF83)&lt;0,0,IRR($B$83:AF83)))</f>
        <v>2.0808047009666888</v>
      </c>
      <c r="AG88" s="208">
        <f>IF((ISERR(IRR($B$83:AG83))),0,IF(IRR($B$83:AG83)&lt;0,0,IRR($B$83:AG83)))</f>
        <v>2.0808047009667043</v>
      </c>
      <c r="AH88" s="208">
        <f>IF((ISERR(IRR($B$83:AH83))),0,IF(IRR($B$83:AH83)&lt;0,0,IRR($B$83:AH83)))</f>
        <v>2.0808047009667106</v>
      </c>
      <c r="AI88" s="208">
        <f>IF((ISERR(IRR($B$83:AI83))),0,IF(IRR($B$83:AI83)&lt;0,0,IRR($B$83:AI83)))</f>
        <v>2.0808047009667119</v>
      </c>
      <c r="AJ88" s="208">
        <f>IF((ISERR(IRR($B$83:AJ83))),0,IF(IRR($B$83:AJ83)&lt;0,0,IRR($B$83:AJ83)))</f>
        <v>2.0808047009667128</v>
      </c>
      <c r="AK88" s="208">
        <f>IF((ISERR(IRR($B$83:AK83))),0,IF(IRR($B$83:AK83)&lt;0,0,IRR($B$83:AK83)))</f>
        <v>2.0808047009667128</v>
      </c>
      <c r="AL88" s="208">
        <f>IF((ISERR(IRR($B$83:AL83))),0,IF(IRR($B$83:AL83)&lt;0,0,IRR($B$83:AL83)))</f>
        <v>2.0808047009667128</v>
      </c>
      <c r="AM88" s="208">
        <f>IF((ISERR(IRR($B$83:AM83))),0,IF(IRR($B$83:AM83)&lt;0,0,IRR($B$83:AM83)))</f>
        <v>2.0808047009667128</v>
      </c>
      <c r="AN88" s="208">
        <f>IF((ISERR(IRR($B$83:AN83))),0,IF(IRR($B$83:AN83)&lt;0,0,IRR($B$83:AN83)))</f>
        <v>2.0808047009667128</v>
      </c>
      <c r="AO88" s="208">
        <f>IF((ISERR(IRR($B$83:AO83))),0,IF(IRR($B$83:AO83)&lt;0,0,IRR($B$83:AO83)))</f>
        <v>2.0808047009667128</v>
      </c>
      <c r="AP88" s="208">
        <f>IF((ISERR(IRR($B$83:AP83))),0,IF(IRR($B$83:AP83)&lt;0,0,IRR($B$83:AP83)))</f>
        <v>2.0808047009667128</v>
      </c>
    </row>
    <row r="89" spans="1:45" ht="14.25" x14ac:dyDescent="0.2">
      <c r="A89" s="314" t="s">
        <v>553</v>
      </c>
      <c r="B89" s="209">
        <f>IF(AND(B84&gt;0,A84&lt;0),(B74-(B84/(B84-A84))),0)</f>
        <v>0</v>
      </c>
      <c r="C89" s="209">
        <f t="shared" ref="C89:AP89" si="33">IF(AND(C84&gt;0,B84&lt;0),(C74-(C84/(C84-B84))),0)</f>
        <v>1.7155212890041127</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3" t="s">
        <v>554</v>
      </c>
      <c r="B90" s="210">
        <f t="shared" ref="B90:AP90" si="34">IF(AND(B87&gt;0,A87&lt;0),(B74-(B87/(B87-A87))),0)</f>
        <v>0</v>
      </c>
      <c r="C90" s="210">
        <f t="shared" si="34"/>
        <v>1.8622031532499561</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66" t="s">
        <v>560</v>
      </c>
      <c r="B97" s="466"/>
      <c r="C97" s="466"/>
      <c r="D97" s="466"/>
      <c r="E97" s="466"/>
      <c r="F97" s="466"/>
      <c r="G97" s="466"/>
      <c r="H97" s="466"/>
      <c r="I97" s="466"/>
      <c r="J97" s="466"/>
      <c r="K97" s="466"/>
      <c r="L97" s="466"/>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-1760711.1672438825</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-1760711.1672438825</v>
      </c>
      <c r="AR99" s="335"/>
      <c r="AS99" s="335"/>
    </row>
    <row r="100" spans="1:71" s="339" customFormat="1" x14ac:dyDescent="0.2">
      <c r="A100" s="337">
        <f>AQ99</f>
        <v>-1760711.1672438825</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7595164.8086019075</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5.3136915071033188</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5.4825157972836527</v>
      </c>
      <c r="B105" s="347">
        <f>L88</f>
        <v>2.0807388348542593</v>
      </c>
      <c r="C105" s="348">
        <f>G28</f>
        <v>1.7155212890041127</v>
      </c>
      <c r="D105" s="348">
        <f>G29</f>
        <v>1.8622031532499561</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963269.4852</v>
      </c>
      <c r="D108" s="355">
        <f t="shared" ref="D108:AP108" si="38">D109*$B$111*$B$112*1000</f>
        <v>1926538.9704</v>
      </c>
      <c r="E108" s="355">
        <f>E109*$B$111*$B$112*1000</f>
        <v>2918998.4400000004</v>
      </c>
      <c r="F108" s="355">
        <f t="shared" si="38"/>
        <v>2918998.4400000004</v>
      </c>
      <c r="G108" s="355">
        <f t="shared" si="38"/>
        <v>2918998.4400000004</v>
      </c>
      <c r="H108" s="355">
        <f t="shared" si="38"/>
        <v>2918998.4400000004</v>
      </c>
      <c r="I108" s="355">
        <f t="shared" si="38"/>
        <v>2918998.4400000004</v>
      </c>
      <c r="J108" s="355">
        <f t="shared" si="38"/>
        <v>2918998.4400000004</v>
      </c>
      <c r="K108" s="355">
        <f t="shared" si="38"/>
        <v>2918998.4400000004</v>
      </c>
      <c r="L108" s="355">
        <f t="shared" si="38"/>
        <v>2918998.4400000004</v>
      </c>
      <c r="M108" s="355">
        <f t="shared" si="38"/>
        <v>2918998.4400000004</v>
      </c>
      <c r="N108" s="355">
        <f t="shared" si="38"/>
        <v>2918998.4400000004</v>
      </c>
      <c r="O108" s="355">
        <f t="shared" si="38"/>
        <v>2918998.4400000004</v>
      </c>
      <c r="P108" s="355">
        <f t="shared" si="38"/>
        <v>2918998.4400000004</v>
      </c>
      <c r="Q108" s="355">
        <f t="shared" si="38"/>
        <v>2918998.4400000004</v>
      </c>
      <c r="R108" s="355">
        <f t="shared" si="38"/>
        <v>2918998.4400000004</v>
      </c>
      <c r="S108" s="355">
        <f t="shared" si="38"/>
        <v>2918998.4400000004</v>
      </c>
      <c r="T108" s="355">
        <f t="shared" si="38"/>
        <v>2918998.4400000004</v>
      </c>
      <c r="U108" s="355">
        <f t="shared" si="38"/>
        <v>2918998.4400000004</v>
      </c>
      <c r="V108" s="355">
        <f t="shared" si="38"/>
        <v>2918998.4400000004</v>
      </c>
      <c r="W108" s="355">
        <f t="shared" si="38"/>
        <v>2918998.4400000004</v>
      </c>
      <c r="X108" s="355">
        <f t="shared" si="38"/>
        <v>2918998.4400000004</v>
      </c>
      <c r="Y108" s="355">
        <f t="shared" si="38"/>
        <v>2918998.4400000004</v>
      </c>
      <c r="Z108" s="355">
        <f t="shared" si="38"/>
        <v>2918998.4400000004</v>
      </c>
      <c r="AA108" s="355">
        <f t="shared" si="38"/>
        <v>2918998.4400000004</v>
      </c>
      <c r="AB108" s="355">
        <f t="shared" si="38"/>
        <v>2918998.4400000004</v>
      </c>
      <c r="AC108" s="355">
        <f t="shared" si="38"/>
        <v>2918998.4400000004</v>
      </c>
      <c r="AD108" s="355">
        <f t="shared" si="38"/>
        <v>2918998.4400000004</v>
      </c>
      <c r="AE108" s="355">
        <f t="shared" si="38"/>
        <v>2918998.4400000004</v>
      </c>
      <c r="AF108" s="355">
        <f t="shared" si="38"/>
        <v>2918998.4400000004</v>
      </c>
      <c r="AG108" s="355">
        <f t="shared" si="38"/>
        <v>2918998.4400000004</v>
      </c>
      <c r="AH108" s="355">
        <f t="shared" si="38"/>
        <v>2918998.4400000004</v>
      </c>
      <c r="AI108" s="355">
        <f t="shared" si="38"/>
        <v>2918998.4400000004</v>
      </c>
      <c r="AJ108" s="355">
        <f t="shared" si="38"/>
        <v>2918998.4400000004</v>
      </c>
      <c r="AK108" s="355">
        <f t="shared" si="38"/>
        <v>2918998.4400000004</v>
      </c>
      <c r="AL108" s="355">
        <f t="shared" si="38"/>
        <v>2918998.4400000004</v>
      </c>
      <c r="AM108" s="355">
        <f t="shared" si="38"/>
        <v>2918998.4400000004</v>
      </c>
      <c r="AN108" s="355">
        <f t="shared" si="38"/>
        <v>2918998.4400000004</v>
      </c>
      <c r="AO108" s="355">
        <f t="shared" si="38"/>
        <v>2918998.4400000004</v>
      </c>
      <c r="AP108" s="355">
        <f t="shared" si="38"/>
        <v>2918998.4400000004</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0.15345</v>
      </c>
      <c r="D109" s="353">
        <f>C109+$I$120*D113</f>
        <v>0.30690000000000001</v>
      </c>
      <c r="E109" s="353">
        <f t="shared" ref="E109:AP109" si="39">D109+$I$120*E113</f>
        <v>0.46500000000000002</v>
      </c>
      <c r="F109" s="353">
        <f t="shared" si="39"/>
        <v>0.46500000000000002</v>
      </c>
      <c r="G109" s="353">
        <f t="shared" si="39"/>
        <v>0.46500000000000002</v>
      </c>
      <c r="H109" s="353">
        <f t="shared" si="39"/>
        <v>0.46500000000000002</v>
      </c>
      <c r="I109" s="353">
        <f t="shared" si="39"/>
        <v>0.46500000000000002</v>
      </c>
      <c r="J109" s="353">
        <f t="shared" si="39"/>
        <v>0.46500000000000002</v>
      </c>
      <c r="K109" s="353">
        <f t="shared" si="39"/>
        <v>0.46500000000000002</v>
      </c>
      <c r="L109" s="353">
        <f t="shared" si="39"/>
        <v>0.46500000000000002</v>
      </c>
      <c r="M109" s="353">
        <f t="shared" si="39"/>
        <v>0.46500000000000002</v>
      </c>
      <c r="N109" s="353">
        <f t="shared" si="39"/>
        <v>0.46500000000000002</v>
      </c>
      <c r="O109" s="353">
        <f t="shared" si="39"/>
        <v>0.46500000000000002</v>
      </c>
      <c r="P109" s="353">
        <f t="shared" si="39"/>
        <v>0.46500000000000002</v>
      </c>
      <c r="Q109" s="353">
        <f t="shared" si="39"/>
        <v>0.46500000000000002</v>
      </c>
      <c r="R109" s="353">
        <f t="shared" si="39"/>
        <v>0.46500000000000002</v>
      </c>
      <c r="S109" s="353">
        <f t="shared" si="39"/>
        <v>0.46500000000000002</v>
      </c>
      <c r="T109" s="353">
        <f t="shared" si="39"/>
        <v>0.46500000000000002</v>
      </c>
      <c r="U109" s="353">
        <f t="shared" si="39"/>
        <v>0.46500000000000002</v>
      </c>
      <c r="V109" s="353">
        <f t="shared" si="39"/>
        <v>0.46500000000000002</v>
      </c>
      <c r="W109" s="353">
        <f t="shared" si="39"/>
        <v>0.46500000000000002</v>
      </c>
      <c r="X109" s="353">
        <f t="shared" si="39"/>
        <v>0.46500000000000002</v>
      </c>
      <c r="Y109" s="353">
        <f t="shared" si="39"/>
        <v>0.46500000000000002</v>
      </c>
      <c r="Z109" s="353">
        <f t="shared" si="39"/>
        <v>0.46500000000000002</v>
      </c>
      <c r="AA109" s="353">
        <f t="shared" si="39"/>
        <v>0.46500000000000002</v>
      </c>
      <c r="AB109" s="353">
        <f t="shared" si="39"/>
        <v>0.46500000000000002</v>
      </c>
      <c r="AC109" s="353">
        <f t="shared" si="39"/>
        <v>0.46500000000000002</v>
      </c>
      <c r="AD109" s="353">
        <f t="shared" si="39"/>
        <v>0.46500000000000002</v>
      </c>
      <c r="AE109" s="353">
        <f t="shared" si="39"/>
        <v>0.46500000000000002</v>
      </c>
      <c r="AF109" s="353">
        <f t="shared" si="39"/>
        <v>0.46500000000000002</v>
      </c>
      <c r="AG109" s="353">
        <f t="shared" si="39"/>
        <v>0.46500000000000002</v>
      </c>
      <c r="AH109" s="353">
        <f t="shared" si="39"/>
        <v>0.46500000000000002</v>
      </c>
      <c r="AI109" s="353">
        <f t="shared" si="39"/>
        <v>0.46500000000000002</v>
      </c>
      <c r="AJ109" s="353">
        <f t="shared" si="39"/>
        <v>0.46500000000000002</v>
      </c>
      <c r="AK109" s="353">
        <f t="shared" si="39"/>
        <v>0.46500000000000002</v>
      </c>
      <c r="AL109" s="353">
        <f t="shared" si="39"/>
        <v>0.46500000000000002</v>
      </c>
      <c r="AM109" s="353">
        <f t="shared" si="39"/>
        <v>0.46500000000000002</v>
      </c>
      <c r="AN109" s="353">
        <f t="shared" si="39"/>
        <v>0.46500000000000002</v>
      </c>
      <c r="AO109" s="353">
        <f t="shared" si="39"/>
        <v>0.46500000000000002</v>
      </c>
      <c r="AP109" s="353">
        <f t="shared" si="39"/>
        <v>0.46500000000000002</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67" t="s">
        <v>574</v>
      </c>
      <c r="C116" s="468"/>
      <c r="D116" s="467" t="s">
        <v>575</v>
      </c>
      <c r="E116" s="468"/>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f>'3.1. паспорт Техсостояние ПС'!O27</f>
        <v>0.5</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0.46500000000000002</v>
      </c>
      <c r="E118" s="351" t="s">
        <v>125</v>
      </c>
      <c r="F118" s="354" t="s">
        <v>578</v>
      </c>
      <c r="G118" s="351">
        <f>D117-B117</f>
        <v>0.5</v>
      </c>
      <c r="H118" s="351" t="s">
        <v>577</v>
      </c>
      <c r="I118" s="361">
        <f>$B$110*G118</f>
        <v>0.46500000000000002</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0.5</v>
      </c>
      <c r="H120" s="351" t="s">
        <v>577</v>
      </c>
      <c r="I120" s="356">
        <f>I118</f>
        <v>0.46500000000000002</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3.3817599999999999</v>
      </c>
      <c r="C122" s="349"/>
      <c r="D122" s="461" t="s">
        <v>320</v>
      </c>
      <c r="E122" s="368" t="s">
        <v>520</v>
      </c>
      <c r="F122" s="369">
        <v>35</v>
      </c>
      <c r="G122" s="462"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61"/>
      <c r="E123" s="368" t="s">
        <v>521</v>
      </c>
      <c r="F123" s="369">
        <v>30</v>
      </c>
      <c r="G123" s="462"/>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61"/>
      <c r="E124" s="368" t="s">
        <v>585</v>
      </c>
      <c r="F124" s="369">
        <v>30</v>
      </c>
      <c r="G124" s="462"/>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61"/>
      <c r="E125" s="368" t="s">
        <v>586</v>
      </c>
      <c r="F125" s="369">
        <v>30</v>
      </c>
      <c r="G125" s="462"/>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3381759.9999999995</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0.01</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F53" sqref="F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4" t="str">
        <f>'1. паспорт местоположение'!A12:C12</f>
        <v>L_140-160</v>
      </c>
      <c r="B12" s="414"/>
      <c r="C12" s="414"/>
      <c r="D12" s="414"/>
      <c r="E12" s="414"/>
      <c r="F12" s="414"/>
      <c r="G12" s="414"/>
      <c r="H12" s="414"/>
      <c r="I12" s="414"/>
      <c r="J12" s="414"/>
      <c r="K12" s="414"/>
      <c r="L12" s="414"/>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4" t="str">
        <f>'1. паспорт местоположение'!A15</f>
        <v>Приобретение электросетевого комплекса СНТ "Урожай" в г.Гурьевск, Калининградской обл.</v>
      </c>
      <c r="B15" s="414"/>
      <c r="C15" s="414"/>
      <c r="D15" s="414"/>
      <c r="E15" s="414"/>
      <c r="F15" s="414"/>
      <c r="G15" s="414"/>
      <c r="H15" s="414"/>
      <c r="I15" s="414"/>
      <c r="J15" s="414"/>
      <c r="K15" s="414"/>
      <c r="L15" s="414"/>
    </row>
    <row r="16" spans="1:44" x14ac:dyDescent="0.25">
      <c r="A16" s="415" t="s">
        <v>4</v>
      </c>
      <c r="B16" s="415"/>
      <c r="C16" s="415"/>
      <c r="D16" s="415"/>
      <c r="E16" s="415"/>
      <c r="F16" s="415"/>
      <c r="G16" s="415"/>
      <c r="H16" s="415"/>
      <c r="I16" s="415"/>
      <c r="J16" s="415"/>
      <c r="K16" s="415"/>
      <c r="L16" s="415"/>
    </row>
    <row r="17" spans="1:12" ht="15.75" customHeight="1" x14ac:dyDescent="0.25">
      <c r="L17" s="87"/>
    </row>
    <row r="18" spans="1:12" x14ac:dyDescent="0.25">
      <c r="K18" s="86"/>
    </row>
    <row r="19" spans="1:12" ht="15.75" customHeight="1" x14ac:dyDescent="0.25">
      <c r="A19" s="478" t="s">
        <v>472</v>
      </c>
      <c r="B19" s="478"/>
      <c r="C19" s="478"/>
      <c r="D19" s="478"/>
      <c r="E19" s="478"/>
      <c r="F19" s="478"/>
      <c r="G19" s="478"/>
      <c r="H19" s="478"/>
      <c r="I19" s="478"/>
      <c r="J19" s="478"/>
      <c r="K19" s="478"/>
      <c r="L19" s="478"/>
    </row>
    <row r="20" spans="1:12" x14ac:dyDescent="0.25">
      <c r="A20" s="60"/>
      <c r="B20" s="60"/>
      <c r="C20" s="85"/>
      <c r="D20" s="85"/>
      <c r="E20" s="85"/>
      <c r="F20" s="85"/>
      <c r="G20" s="85"/>
      <c r="H20" s="85"/>
      <c r="I20" s="85"/>
      <c r="J20" s="85"/>
      <c r="K20" s="85"/>
      <c r="L20" s="85"/>
    </row>
    <row r="21" spans="1:12" ht="28.5" customHeight="1" x14ac:dyDescent="0.25">
      <c r="A21" s="479" t="s">
        <v>216</v>
      </c>
      <c r="B21" s="479" t="s">
        <v>215</v>
      </c>
      <c r="C21" s="485" t="s">
        <v>404</v>
      </c>
      <c r="D21" s="485"/>
      <c r="E21" s="485"/>
      <c r="F21" s="485"/>
      <c r="G21" s="485"/>
      <c r="H21" s="485"/>
      <c r="I21" s="480" t="s">
        <v>214</v>
      </c>
      <c r="J21" s="482" t="s">
        <v>406</v>
      </c>
      <c r="K21" s="479" t="s">
        <v>213</v>
      </c>
      <c r="L21" s="481" t="s">
        <v>405</v>
      </c>
    </row>
    <row r="22" spans="1:12" ht="58.5" customHeight="1" x14ac:dyDescent="0.25">
      <c r="A22" s="479"/>
      <c r="B22" s="479"/>
      <c r="C22" s="486" t="s">
        <v>2</v>
      </c>
      <c r="D22" s="486"/>
      <c r="E22" s="487" t="s">
        <v>516</v>
      </c>
      <c r="F22" s="488"/>
      <c r="G22" s="487" t="s">
        <v>530</v>
      </c>
      <c r="H22" s="488"/>
      <c r="I22" s="480"/>
      <c r="J22" s="483"/>
      <c r="K22" s="479"/>
      <c r="L22" s="481"/>
    </row>
    <row r="23" spans="1:12" ht="31.5" x14ac:dyDescent="0.25">
      <c r="A23" s="479"/>
      <c r="B23" s="479"/>
      <c r="C23" s="84" t="s">
        <v>212</v>
      </c>
      <c r="D23" s="84" t="s">
        <v>211</v>
      </c>
      <c r="E23" s="84" t="s">
        <v>212</v>
      </c>
      <c r="F23" s="84" t="s">
        <v>211</v>
      </c>
      <c r="G23" s="84" t="s">
        <v>212</v>
      </c>
      <c r="H23" s="84" t="s">
        <v>211</v>
      </c>
      <c r="I23" s="480"/>
      <c r="J23" s="484"/>
      <c r="K23" s="479"/>
      <c r="L23" s="481"/>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8">
        <v>44247</v>
      </c>
      <c r="F53" s="248">
        <v>44247</v>
      </c>
      <c r="G53" s="248">
        <v>43496</v>
      </c>
      <c r="H53" s="248">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2022-02-11T12:25:46Z</dcterms:modified>
</cp:coreProperties>
</file>