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ЛЭП'!$1:$27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K50" i="27" l="1"/>
  <c r="K52" i="27" l="1"/>
  <c r="R27" i="14"/>
  <c r="E26" i="14"/>
  <c r="E25" i="14"/>
  <c r="K57" i="27" l="1"/>
  <c r="K55" i="27"/>
  <c r="K54" i="27"/>
  <c r="K53" i="27"/>
  <c r="J57" i="27" l="1"/>
  <c r="A15" i="10"/>
  <c r="A12" i="10"/>
  <c r="A9" i="10"/>
  <c r="A5" i="10"/>
  <c r="A51" i="22" l="1"/>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F140" i="26"/>
  <c r="G140" i="26" s="1"/>
  <c r="H140" i="26" s="1"/>
  <c r="I140" i="26" s="1"/>
  <c r="J140" i="26" s="1"/>
  <c r="K140" i="26" s="1"/>
  <c r="L140" i="26" s="1"/>
  <c r="M140" i="26" s="1"/>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R137" i="26"/>
  <c r="L49" i="26"/>
  <c r="S136" i="26"/>
  <c r="M48" i="26"/>
  <c r="K80" i="26"/>
  <c r="L108" i="26"/>
  <c r="L50" i="26" s="1"/>
  <c r="L59" i="26" s="1"/>
  <c r="M109" i="26"/>
  <c r="X140" i="26"/>
  <c r="X141" i="26"/>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1" i="26"/>
  <c r="AL73" i="26" s="1"/>
  <c r="AL85" i="26" s="1"/>
  <c r="AL99" i="26" s="1"/>
  <c r="AQ140" i="26"/>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C40" i="7" l="1"/>
  <c r="J49" i="27"/>
  <c r="B73" i="22"/>
  <c r="B22" i="22"/>
  <c r="J56" i="27" l="1"/>
  <c r="K49" i="27"/>
  <c r="K56" i="27" s="1"/>
  <c r="J24" i="27"/>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29" i="14"/>
  <c r="R28"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C79" i="26"/>
  <c r="C76" i="26"/>
  <c r="D67" i="26"/>
  <c r="F76" i="26"/>
  <c r="F75" i="26"/>
  <c r="C68" i="26"/>
  <c r="B55" i="26"/>
  <c r="B56" i="26" s="1"/>
  <c r="B69" i="26" s="1"/>
  <c r="B77" i="26" s="1"/>
  <c r="B75" i="26"/>
  <c r="B67" i="22"/>
  <c r="B65" i="22"/>
  <c r="B32" i="22"/>
  <c r="B41" i="22"/>
  <c r="B50" i="22"/>
  <c r="B30" i="22" s="1"/>
  <c r="B82" i="26" l="1"/>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M55" i="26" s="1"/>
  <c r="M56" i="26" s="1"/>
  <c r="M69" i="26" s="1"/>
  <c r="K72" i="26"/>
  <c r="W75" i="26"/>
  <c r="Y67" i="26"/>
  <c r="X76" i="26"/>
  <c r="X68" i="26"/>
  <c r="L56" i="26"/>
  <c r="L69" i="26" s="1"/>
  <c r="K84" i="26" l="1"/>
  <c r="K89" i="26" s="1"/>
  <c r="K88" i="26"/>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8" i="26" s="1"/>
  <c r="U72" i="26"/>
  <c r="AO75" i="26"/>
  <c r="W55" i="26"/>
  <c r="W56" i="26" s="1"/>
  <c r="W69" i="26" s="1"/>
  <c r="V71" i="26"/>
  <c r="V78" i="26" s="1"/>
  <c r="V83" i="26" s="1"/>
  <c r="AP76" i="26"/>
  <c r="AP68" i="26"/>
  <c r="U84" i="26" l="1"/>
  <c r="U89" i="26" s="1"/>
  <c r="U86" i="26"/>
  <c r="U87" i="26" s="1"/>
  <c r="U90" i="26" s="1"/>
  <c r="V72" i="26"/>
  <c r="V86" i="26"/>
  <c r="V88" i="26"/>
  <c r="V84" i="26"/>
  <c r="V89" i="26" s="1"/>
  <c r="X53" i="26"/>
  <c r="W82" i="26"/>
  <c r="W77" i="26"/>
  <c r="W70" i="26"/>
  <c r="AP75" i="26"/>
  <c r="V87" i="26" l="1"/>
  <c r="V90" i="26" s="1"/>
  <c r="W71" i="26"/>
  <c r="W78" i="26" s="1"/>
  <c r="W83" i="26" s="1"/>
  <c r="X55" i="26"/>
  <c r="X82" i="26" s="1"/>
  <c r="X56" i="26" l="1"/>
  <c r="X69" i="26" s="1"/>
  <c r="X77" i="26" s="1"/>
  <c r="W72" i="26"/>
  <c r="W86" i="26"/>
  <c r="W87" i="26" s="1"/>
  <c r="W90" i="26" s="1"/>
  <c r="W88" i="26"/>
  <c r="W84" i="26"/>
  <c r="W89" i="26" s="1"/>
  <c r="Y53" i="26"/>
  <c r="X70" i="26" l="1"/>
  <c r="X71" i="26" s="1"/>
  <c r="X78" i="26" s="1"/>
  <c r="X83" i="26" s="1"/>
  <c r="Y55" i="26"/>
  <c r="Y82" i="26" s="1"/>
  <c r="Z53" i="26" l="1"/>
  <c r="Z55" i="26" s="1"/>
  <c r="Z82" i="26" s="1"/>
  <c r="X86" i="26"/>
  <c r="X87" i="26" s="1"/>
  <c r="X90" i="26" s="1"/>
  <c r="X88" i="26"/>
  <c r="X84" i="26"/>
  <c r="X89" i="26" s="1"/>
  <c r="Y56" i="26"/>
  <c r="Y69" i="26" s="1"/>
  <c r="Y70" i="26" s="1"/>
  <c r="X72" i="26"/>
  <c r="Y77" i="26"/>
  <c r="Z56" i="26" l="1"/>
  <c r="Z69" i="26" s="1"/>
  <c r="Z77" i="26" s="1"/>
  <c r="Y71" i="26"/>
  <c r="Y78" i="26" s="1"/>
  <c r="Y83"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D71" i="26"/>
  <c r="AD72" i="26" s="1"/>
  <c r="AE77" i="26" l="1"/>
  <c r="AD78" i="26"/>
  <c r="AD83" i="26" s="1"/>
  <c r="AD86" i="26" s="1"/>
  <c r="AC86" i="26"/>
  <c r="AC87" i="26" s="1"/>
  <c r="AC90" i="26" s="1"/>
  <c r="AC84" i="26"/>
  <c r="AC89" i="26" s="1"/>
  <c r="AC88" i="26"/>
  <c r="AF77" i="26"/>
  <c r="AF70" i="26"/>
  <c r="AE71" i="26"/>
  <c r="AG53" i="26"/>
  <c r="AF82" i="26"/>
  <c r="AE78" i="26" l="1"/>
  <c r="AE83" i="26" s="1"/>
  <c r="AE86" i="26" s="1"/>
  <c r="AE87" i="26" s="1"/>
  <c r="AD84" i="26"/>
  <c r="AD89" i="26" s="1"/>
  <c r="AD88" i="26"/>
  <c r="AE84" i="26"/>
  <c r="AD87" i="26"/>
  <c r="AD90" i="26" s="1"/>
  <c r="AE72" i="26"/>
  <c r="AF71" i="26"/>
  <c r="AG55" i="26"/>
  <c r="AE89" i="26" l="1"/>
  <c r="AF78" i="26"/>
  <c r="AF83" i="26" s="1"/>
  <c r="AF86" i="26" s="1"/>
  <c r="AF87" i="26" s="1"/>
  <c r="AF90" i="26" s="1"/>
  <c r="AE88" i="26"/>
  <c r="AF72" i="26"/>
  <c r="AE90" i="26"/>
  <c r="AH53" i="26"/>
  <c r="AG82" i="26"/>
  <c r="AG56" i="26"/>
  <c r="AG69" i="26" s="1"/>
  <c r="AF88" i="26" l="1"/>
  <c r="AF84" i="26"/>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<sst xmlns="http://schemas.openxmlformats.org/spreadsheetml/2006/main" count="1125" uniqueCount="618">
  <si>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</si>
  <si>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</si>
  <si>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</si>
  <si>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</si>
  <si>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</si>
  <si>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</si>
  <si>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</si>
  <si>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</si>
  <si>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</si>
  <si>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</si>
  <si>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</si>
  <si>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</si>
  <si>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</si>
  <si>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</si>
  <si>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</si>
  <si>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</si>
  <si>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</si>
  <si>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</si>
  <si>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</si>
  <si>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</si>
  <si>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</si>
  <si>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</si>
  <si>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</si>
  <si>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</si>
  <si>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</si>
  <si>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</si>
  <si>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</si>
  <si>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</si>
  <si>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</si>
  <si>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</si>
  <si>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</si>
  <si>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</si>
  <si>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</si>
  <si>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</si>
  <si>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</si>
  <si>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</si>
  <si>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</si>
  <si>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</si>
  <si>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</si>
  <si>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</si>
  <si>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</si>
  <si>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</si>
  <si>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</si>
  <si>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</si>
  <si>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</si>
  <si>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</si>
  <si>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</si>
  <si>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</si>
  <si>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</si>
  <si>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</si>
  <si>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</si>
  <si>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</si>
  <si>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</si>
  <si>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</si>
  <si>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</si>
  <si>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</si>
  <si>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</si>
  <si>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</si>
  <si>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</si>
  <si>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</si>
  <si>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</si>
  <si>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</si>
  <si>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</si>
  <si>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</si>
  <si>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</si>
  <si>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</si>
  <si>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</si>
  <si>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</si>
  <si>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</si>
  <si>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</si>
  <si>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</si>
  <si>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</si>
  <si>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</si>
  <si>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</si>
  <si>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</si>
  <si>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</si>
  <si>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</si>
  <si>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</si>
  <si>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</si>
  <si>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</si>
  <si>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</si>
  <si>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</si>
  <si>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</si>
  <si>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</si>
  <si>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</si>
  <si>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</si>
  <si>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</si>
  <si>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</si>
  <si>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</si>
  <si>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</si>
  <si>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</si>
  <si>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</si>
  <si>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</si>
  <si>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</si>
  <si>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</si>
  <si>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</si>
  <si>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</si>
  <si>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</si>
  <si>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</si>
  <si>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</si>
  <si>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</si>
  <si>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</si>
  <si>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</si>
  <si>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</si>
  <si>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</si>
  <si>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</si>
  <si>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</si>
  <si>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</si>
  <si>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</si>
  <si>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</si>
  <si>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</si>
  <si>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</si>
  <si>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</si>
  <si>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</si>
  <si>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</si>
  <si>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</si>
  <si>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</si>
  <si>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</si>
  <si>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</si>
  <si>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</si>
  <si>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</si>
  <si>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</si>
  <si>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</si>
  <si>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</si>
  <si>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</si>
  <si>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</si>
  <si>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</si>
  <si>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</si>
  <si>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</si>
  <si>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</si>
  <si>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</si>
  <si>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</si>
  <si>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</si>
  <si>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</si>
  <si>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</si>
  <si>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</si>
  <si>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</si>
  <si>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</si>
  <si>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</si>
  <si>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</si>
  <si>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</si>
  <si>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</si>
  <si>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</si>
  <si>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</si>
  <si>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</si>
  <si>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</si>
  <si>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</si>
  <si>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</si>
  <si>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</si>
  <si>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</si>
  <si>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</si>
  <si>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</si>
  <si>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</si>
  <si>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</si>
  <si>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</si>
  <si>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</si>
  <si>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</si>
  <si>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</si>
  <si>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</si>
  <si>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</si>
  <si>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</si>
  <si>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</si>
  <si>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</si>
  <si>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</si>
  <si>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</si>
  <si>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</si>
  <si>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</si>
  <si>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</si>
  <si>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</si>
  <si>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</si>
  <si>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</si>
  <si>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</si>
  <si>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</si>
  <si>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</si>
  <si>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</si>
  <si>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</si>
  <si>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</si>
  <si>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</si>
  <si>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</si>
  <si>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</si>
  <si>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</si>
  <si>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</si>
  <si>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</si>
  <si>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</si>
  <si>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</si>
  <si>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</si>
  <si>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</si>
  <si>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</si>
  <si>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</si>
  <si>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</si>
  <si>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</si>
  <si>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</si>
  <si>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</si>
  <si>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</si>
  <si>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</si>
  <si>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</si>
  <si>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</si>
  <si>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</si>
  <si>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</si>
  <si>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</si>
  <si>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</si>
  <si>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</si>
  <si>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</si>
  <si>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</si>
  <si>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</si>
  <si>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</si>
  <si>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</si>
  <si>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</si>
  <si>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</si>
  <si>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</si>
  <si>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</si>
  <si>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</si>
  <si>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</si>
  <si>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</si>
  <si>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</si>
  <si>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</si>
  <si>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</si>
  <si>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</si>
  <si>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</si>
  <si>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</si>
  <si>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</si>
  <si>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</si>
  <si>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</si>
  <si>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</si>
  <si>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</si>
  <si>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</si>
  <si>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</si>
  <si>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</si>
  <si>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</si>
  <si>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</si>
  <si>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</si>
  <si>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</si>
  <si>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</si>
  <si>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</si>
  <si>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</si>
  <si>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</si>
  <si>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</si>
  <si>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</si>
  <si>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</si>
  <si>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</si>
  <si>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</si>
  <si>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</si>
  <si>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</si>
  <si>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</si>
  <si>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</si>
  <si>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</si>
  <si>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</si>
  <si>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</si>
  <si>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</si>
  <si>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</si>
  <si>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</si>
  <si>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</si>
  <si>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</si>
  <si>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</si>
  <si>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</si>
  <si>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</si>
  <si>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</si>
  <si>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</si>
  <si>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</si>
  <si>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</si>
  <si>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</si>
  <si>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</si>
  <si>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</si>
  <si>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</si>
  <si>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</si>
  <si>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</si>
  <si>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</si>
  <si>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</si>
  <si>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</si>
  <si>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</si>
  <si>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</si>
  <si>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</si>
  <si>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</si>
  <si>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</si>
  <si>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</si>
  <si>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</si>
  <si>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</si>
  <si>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</si>
  <si>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</si>
  <si>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</si>
  <si>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</si>
  <si>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</si>
  <si>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</si>
  <si>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</si>
  <si>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</si>
  <si>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</si>
  <si>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</si>
  <si>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</si>
  <si>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</si>
  <si>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</si>
  <si>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</si>
  <si>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</si>
  <si>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</si>
  <si>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</si>
  <si>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</si>
  <si>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</si>
  <si>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</si>
  <si>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</si>
  <si>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</si>
  <si>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</si>
  <si>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</si>
  <si>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</si>
  <si>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</si>
  <si>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</si>
  <si>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</si>
  <si>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</si>
  <si>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</si>
  <si>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</si>
  <si>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</si>
  <si>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</si>
  <si>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</si>
  <si>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</si>
  <si>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</si>
  <si>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</si>
  <si>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</si>
  <si>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</si>
  <si>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</si>
  <si>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</si>
  <si>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</si>
  <si>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</si>
  <si>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</si>
  <si>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</si>
  <si>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</si>
  <si>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</si>
  <si>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</si>
  <si>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</si>
  <si>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</si>
  <si>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</si>
  <si>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</si>
  <si>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</si>
  <si>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</si>
  <si>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</si>
  <si>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</si>
  <si>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</si>
  <si>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</si>
  <si>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</si>
  <si>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</si>
  <si>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</si>
  <si>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</si>
  <si>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</si>
  <si>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</si>
  <si>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</si>
  <si>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</si>
  <si>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</si>
  <si>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</si>
  <si>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</si>
  <si>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</si>
  <si>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</si>
  <si>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</si>
  <si>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</si>
  <si>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</si>
  <si>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</si>
  <si>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</si>
  <si>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</si>
  <si>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</si>
  <si>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</si>
  <si>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</si>
  <si>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</si>
  <si>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</si>
  <si>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</si>
  <si>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</si>
  <si>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</si>
  <si>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</si>
  <si>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</si>
  <si>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</si>
  <si>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</si>
  <si>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</si>
  <si>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</si>
  <si>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</si>
  <si>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</si>
  <si>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</si>
  <si>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</si>
  <si>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</si>
  <si>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</si>
  <si>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</si>
  <si>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</si>
  <si>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</si>
  <si>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</si>
  <si>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</si>
  <si>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</si>
  <si>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</si>
  <si>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</si>
  <si>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</si>
  <si>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</si>
  <si>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</si>
  <si>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</si>
  <si>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</si>
  <si>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</si>
  <si>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</si>
  <si>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</si>
  <si>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</si>
  <si>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</si>
  <si>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</si>
  <si>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</si>
  <si>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</si>
  <si>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</si>
  <si>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</si>
  <si>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</si>
  <si>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</si>
  <si>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</si>
  <si>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</si>
  <si>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</si>
  <si>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</si>
  <si>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</si>
  <si>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</si>
  <si>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</si>
  <si>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</si>
  <si>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</si>
  <si>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</si>
  <si>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</si>
  <si>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</si>
  <si>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</si>
  <si>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</si>
  <si>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</si>
  <si>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</si>
  <si>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</si>
  <si>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</si>
  <si>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</si>
  <si>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</si>
  <si>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</si>
  <si>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</si>
  <si>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</si>
  <si>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</si>
  <si>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</si>
  <si>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</si>
  <si>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</si>
  <si>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</si>
  <si>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</si>
  <si>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</si>
  <si>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</si>
  <si>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</si>
  <si>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</si>
  <si>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</si>
  <si>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</si>
  <si>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</si>
  <si>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</si>
  <si>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</si>
  <si>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</si>
  <si>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</si>
  <si>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</si>
  <si>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</si>
  <si>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</si>
  <si>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</si>
  <si>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</si>
  <si>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</si>
  <si>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</si>
  <si>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</si>
  <si>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</si>
  <si>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</si>
  <si>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</si>
  <si>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</si>
  <si>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</si>
  <si>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</si>
  <si>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</si>
  <si>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</si>
  <si>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</si>
  <si>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</si>
  <si>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</si>
  <si>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</si>
  <si>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</si>
  <si>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</si>
  <si>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</si>
  <si>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</si>
  <si>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</si>
  <si>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</si>
  <si>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</si>
  <si>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</si>
  <si>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</si>
  <si>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</si>
  <si>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</si>
  <si>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</si>
  <si>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</si>
  <si>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</si>
  <si>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</si>
  <si>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</si>
  <si>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</si>
  <si>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</si>
  <si>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</si>
  <si>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</si>
  <si>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</si>
  <si>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</si>
  <si>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</si>
  <si>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</si>
  <si>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</si>
  <si>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</si>
  <si>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</si>
  <si>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</si>
  <si>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</si>
  <si>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</si>
  <si>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</si>
  <si>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</si>
  <si>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</si>
  <si>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</si>
  <si>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</si>
  <si>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</si>
  <si>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</si>
  <si>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</si>
  <si>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</si>
  <si>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</si>
  <si>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</si>
  <si>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</si>
  <si>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</si>
  <si>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</si>
  <si>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</si>
  <si>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</si>
  <si>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</si>
  <si>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</si>
  <si>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</si>
  <si>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</si>
  <si>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</si>
  <si>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</si>
  <si>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</si>
  <si>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</si>
  <si>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</si>
  <si>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</si>
  <si>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</si>
  <si>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</si>
  <si>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</si>
  <si>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</si>
  <si>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</si>
  <si>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</si>
  <si>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</si>
  <si>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</si>
  <si>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</si>
  <si>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</si>
  <si>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</si>
  <si>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</si>
  <si>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</si>
  <si>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</si>
  <si>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</si>
  <si>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</si>
  <si>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</si>
  <si>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</si>
  <si>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</si>
  <si>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</si>
  <si>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</si>
  <si>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</si>
  <si>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</si>
  <si>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</si>
  <si>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</si>
  <si>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</si>
  <si>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</si>
  <si>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</si>
  <si>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</si>
  <si>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</si>
  <si>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</si>
  <si>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</si>
  <si>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</si>
  <si>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</si>
  <si>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</si>
  <si>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</si>
  <si>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</si>
  <si>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</si>
  <si>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</si>
  <si>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</si>
  <si>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</si>
  <si>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</si>
  <si>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</si>
  <si>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</si>
  <si>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</si>
  <si>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</si>
  <si>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</si>
  <si>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</si>
  <si>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</si>
  <si>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</si>
  <si>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</si>
  <si>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</si>
  <si>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</si>
  <si>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</si>
  <si>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</si>
  <si>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</si>
  <si>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</si>
  <si>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</si>
  <si>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</si>
  <si>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</si>
  <si>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</si>
  <si>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</si>
  <si>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</si>
  <si>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</si>
  <si>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</si>
  <si>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</si>
  <si>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</si>
  <si>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</si>
  <si>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</si>
  <si>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</si>
  <si>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</si>
  <si>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</si>
  <si>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</si>
  <si>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</si>
  <si>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</si>
  <si>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</si>
  <si>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</si>
  <si>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</si>
  <si>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</si>
  <si>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</si>
  <si>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</si>
  <si>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</si>
  <si>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</si>
  <si>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</si>
  <si>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в земле</t>
  </si>
  <si>
    <t>Городской округ "Город Калининград"</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</si>
  <si>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</si>
  <si>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</si>
  <si>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</si>
  <si>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</si>
  <si>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</si>
  <si>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</si>
  <si>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</si>
  <si>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</si>
  <si>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</si>
  <si>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Год раскрытия информации: 2022 год</t>
  </si>
  <si>
    <t>L_140-176</t>
  </si>
  <si>
    <t>Приобретение электросетевого комплекса в г.Калининграде, ул.Айвазовского д.2</t>
  </si>
  <si>
    <t>КЛ-1 0,4 кВ от ВЩУ-2 о,4 кВ ТП 160 2с до ВРУ-2 0,4 кВ ж/д 2</t>
  </si>
  <si>
    <t>КЛ-1 0,4 кВ от ВЩУ-1 о,4 кВ ТП 160 1с до ВРУ-1 0,4 кВ ж/д 2</t>
  </si>
  <si>
    <t>Приобретение электросетевого комплекса в г.Калининграде, ул.Айвазовского д.2: КЛ 0,4 кВ протяженностью 0,133 км, ВЩУ-0,4кВ - 2шт, счетчик с ТТ - 2шт.</t>
  </si>
  <si>
    <t>КЛ 0,4 кВ - 1,286 млн руб/км</t>
  </si>
  <si>
    <t>Договор безвозмездной передачи № 1088 от 22.12.2021 с гр.Смирновой Д.О.</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</si>
</sst>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174" fontId="40" fillId="31" borderId="29" xfId="2" applyNumberFormat="1" applyFont="1" applyFill="1" applyBorder="1" applyAlignment="1">
      <alignment horizontal="justify" vertical="top" wrapText="1"/>
    </xf>
    <xf numFmtId="174" fontId="11" fillId="0" borderId="0" xfId="62" applyNumberFormat="1" applyFont="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475216616"/>
        <c:axId val="475215832"/>
      </c:lineChart>
      <c:catAx>
        <c:axId val="475216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5215832"/>
        <c:crosses val="autoZero"/>
        <c:auto val="1"/>
        <c:lblAlgn val="ctr"/>
        <c:lblOffset val="100"/>
        <c:noMultiLvlLbl val="0"/>
      </c:catAx>
      <c:valAx>
        <c:axId val="475215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52166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609237760"/>
        <c:axId val="833871872"/>
      </c:lineChart>
      <c:catAx>
        <c:axId val="6092377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3871872"/>
        <c:crosses val="autoZero"/>
        <c:auto val="1"/>
        <c:lblAlgn val="ctr"/>
        <c:lblOffset val="100"/>
        <c:noMultiLvlLbl val="0"/>
      </c:catAx>
      <c:valAx>
        <c:axId val="8338718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92377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90" zoomScaleSheetLayoutView="90" workbookViewId="0">
      <selection activeCell="A15" sqref="A15:C15"/>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9" t="s">
        <v>610</v>
      </c>
      <c r="B5" s="409"/>
      <c r="C5" s="409"/>
      <c r="D5" s="147"/>
      <c r="E5" s="147"/>
      <c r="F5" s="147"/>
      <c r="G5" s="147"/>
      <c r="H5" s="147"/>
      <c r="I5" s="147"/>
      <c r="J5" s="147"/>
    </row>
    <row r="6" spans="1:22" s="14" customFormat="1" ht="18.75" x14ac:dyDescent="0.3">
      <c r="A6" s="161"/>
      <c r="H6" s="160"/>
    </row>
    <row r="7" spans="1:22" s="14" customFormat="1" ht="18.75" x14ac:dyDescent="0.2">
      <c r="A7" s="413" t="s">
        <v>7</v>
      </c>
      <c r="B7" s="413"/>
      <c r="C7" s="413"/>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4" t="s">
        <v>514</v>
      </c>
      <c r="B9" s="414"/>
      <c r="C9" s="414"/>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10" t="s">
        <v>6</v>
      </c>
      <c r="B10" s="410"/>
      <c r="C10" s="410"/>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5" t="s">
        <v>611</v>
      </c>
      <c r="B12" s="415"/>
      <c r="C12" s="415"/>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10" t="s">
        <v>5</v>
      </c>
      <c r="B13" s="410"/>
      <c r="C13" s="410"/>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6" t="s">
        <v>612</v>
      </c>
      <c r="B15" s="416"/>
      <c r="C15" s="416"/>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10" t="s">
        <v>4</v>
      </c>
      <c r="B16" s="410"/>
      <c r="C16" s="410"/>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1" t="s">
        <v>488</v>
      </c>
      <c r="B18" s="412"/>
      <c r="C18" s="412"/>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6"/>
      <c r="B24" s="407"/>
      <c r="C24" s="408"/>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600</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6"/>
      <c r="B39" s="407"/>
      <c r="C39" s="408"/>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ЛЭП'!R27," км")</f>
        <v>∆L0,4лэп=0,133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6"/>
      <c r="B47" s="407"/>
      <c r="C47" s="408"/>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3" ySplit="5" topLeftCell="D49"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row>
    <row r="5" spans="1:21" ht="18.75" x14ac:dyDescent="0.3">
      <c r="A5" s="58"/>
      <c r="B5" s="58"/>
      <c r="C5" s="58"/>
      <c r="D5" s="58"/>
      <c r="E5" s="58"/>
      <c r="F5" s="58"/>
      <c r="L5" s="58"/>
      <c r="M5" s="58"/>
      <c r="U5" s="184"/>
    </row>
    <row r="6" spans="1:21" ht="18.75" x14ac:dyDescent="0.25">
      <c r="A6" s="418" t="s">
        <v>7</v>
      </c>
      <c r="B6" s="418"/>
      <c r="C6" s="418"/>
      <c r="D6" s="418"/>
      <c r="E6" s="418"/>
      <c r="F6" s="418"/>
      <c r="G6" s="418"/>
      <c r="H6" s="418"/>
      <c r="I6" s="418"/>
      <c r="J6" s="418"/>
      <c r="K6" s="418"/>
      <c r="L6" s="418"/>
      <c r="M6" s="418"/>
      <c r="N6" s="418"/>
      <c r="O6" s="418"/>
      <c r="P6" s="418"/>
      <c r="Q6" s="418"/>
      <c r="R6" s="418"/>
      <c r="S6" s="418"/>
      <c r="T6" s="418"/>
      <c r="U6" s="418"/>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row>
    <row r="9" spans="1:21" ht="18.75" customHeight="1" x14ac:dyDescent="0.25">
      <c r="A9" s="423" t="s">
        <v>6</v>
      </c>
      <c r="B9" s="423"/>
      <c r="C9" s="423"/>
      <c r="D9" s="423"/>
      <c r="E9" s="423"/>
      <c r="F9" s="423"/>
      <c r="G9" s="423"/>
      <c r="H9" s="423"/>
      <c r="I9" s="423"/>
      <c r="J9" s="423"/>
      <c r="K9" s="423"/>
      <c r="L9" s="423"/>
      <c r="M9" s="423"/>
      <c r="N9" s="423"/>
      <c r="O9" s="423"/>
      <c r="P9" s="423"/>
      <c r="Q9" s="423"/>
      <c r="R9" s="423"/>
      <c r="S9" s="423"/>
      <c r="T9" s="423"/>
      <c r="U9" s="423"/>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9" t="str">
        <f>'1. паспорт местоположение'!A12:C12</f>
        <v>L_140-176</v>
      </c>
      <c r="B11" s="419"/>
      <c r="C11" s="419"/>
      <c r="D11" s="419"/>
      <c r="E11" s="419"/>
      <c r="F11" s="419"/>
      <c r="G11" s="419"/>
      <c r="H11" s="419"/>
      <c r="I11" s="419"/>
      <c r="J11" s="419"/>
      <c r="K11" s="419"/>
      <c r="L11" s="419"/>
      <c r="M11" s="419"/>
      <c r="N11" s="419"/>
      <c r="O11" s="419"/>
      <c r="P11" s="419"/>
      <c r="Q11" s="419"/>
      <c r="R11" s="419"/>
      <c r="S11" s="419"/>
      <c r="T11" s="419"/>
      <c r="U11" s="419"/>
    </row>
    <row r="12" spans="1:21"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9" t="str">
        <f>'1. паспорт местоположение'!A15</f>
        <v>Приобретение электросетевого комплекса в г.Калининграде, ул.Айвазовского д.2</v>
      </c>
      <c r="B14" s="419"/>
      <c r="C14" s="419"/>
      <c r="D14" s="419"/>
      <c r="E14" s="419"/>
      <c r="F14" s="419"/>
      <c r="G14" s="419"/>
      <c r="H14" s="419"/>
      <c r="I14" s="419"/>
      <c r="J14" s="419"/>
      <c r="K14" s="419"/>
      <c r="L14" s="419"/>
      <c r="M14" s="419"/>
      <c r="N14" s="419"/>
      <c r="O14" s="419"/>
      <c r="P14" s="419"/>
      <c r="Q14" s="419"/>
      <c r="R14" s="419"/>
      <c r="S14" s="419"/>
      <c r="T14" s="419"/>
      <c r="U14" s="419"/>
    </row>
    <row r="15" spans="1:21" ht="15.75" customHeight="1"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row>
    <row r="16" spans="1:21" x14ac:dyDescent="0.25">
      <c r="A16" s="492"/>
      <c r="B16" s="492"/>
      <c r="C16" s="492"/>
      <c r="D16" s="492"/>
      <c r="E16" s="492"/>
      <c r="F16" s="492"/>
      <c r="G16" s="492"/>
      <c r="H16" s="492"/>
      <c r="I16" s="492"/>
      <c r="J16" s="492"/>
      <c r="K16" s="492"/>
      <c r="L16" s="492"/>
      <c r="M16" s="492"/>
      <c r="N16" s="492"/>
      <c r="O16" s="492"/>
      <c r="P16" s="492"/>
      <c r="Q16" s="492"/>
      <c r="R16" s="492"/>
      <c r="S16" s="492"/>
      <c r="T16" s="492"/>
      <c r="U16" s="492"/>
    </row>
    <row r="17" spans="1:24" x14ac:dyDescent="0.25">
      <c r="A17" s="58"/>
      <c r="L17" s="58"/>
      <c r="M17" s="58"/>
      <c r="N17" s="58"/>
      <c r="O17" s="58"/>
      <c r="P17" s="58"/>
      <c r="Q17" s="58"/>
      <c r="R17" s="58"/>
      <c r="S17" s="58"/>
      <c r="T17" s="58"/>
    </row>
    <row r="18" spans="1:24" x14ac:dyDescent="0.25">
      <c r="A18" s="493" t="s">
        <v>473</v>
      </c>
      <c r="B18" s="493"/>
      <c r="C18" s="493"/>
      <c r="D18" s="493"/>
      <c r="E18" s="493"/>
      <c r="F18" s="493"/>
      <c r="G18" s="493"/>
      <c r="H18" s="493"/>
      <c r="I18" s="493"/>
      <c r="J18" s="493"/>
      <c r="K18" s="493"/>
      <c r="L18" s="493"/>
      <c r="M18" s="493"/>
      <c r="N18" s="493"/>
      <c r="O18" s="493"/>
      <c r="P18" s="493"/>
      <c r="Q18" s="493"/>
      <c r="R18" s="493"/>
      <c r="S18" s="493"/>
      <c r="T18" s="493"/>
      <c r="U18" s="493"/>
    </row>
    <row r="19" spans="1:24" x14ac:dyDescent="0.25">
      <c r="A19" s="58"/>
      <c r="B19" s="58"/>
      <c r="C19" s="58"/>
      <c r="D19" s="58"/>
      <c r="E19" s="58"/>
      <c r="F19" s="58"/>
      <c r="L19" s="58"/>
      <c r="M19" s="58"/>
      <c r="N19" s="58"/>
      <c r="O19" s="58"/>
      <c r="P19" s="58"/>
      <c r="Q19" s="58"/>
      <c r="R19" s="58"/>
      <c r="S19" s="58"/>
      <c r="T19" s="58"/>
    </row>
    <row r="20" spans="1:24" ht="33" customHeight="1" x14ac:dyDescent="0.25">
      <c r="A20" s="494" t="s">
        <v>182</v>
      </c>
      <c r="B20" s="494" t="s">
        <v>181</v>
      </c>
      <c r="C20" s="481" t="s">
        <v>180</v>
      </c>
      <c r="D20" s="481"/>
      <c r="E20" s="496" t="s">
        <v>179</v>
      </c>
      <c r="F20" s="496"/>
      <c r="G20" s="497" t="s">
        <v>603</v>
      </c>
      <c r="H20" s="500" t="s">
        <v>604</v>
      </c>
      <c r="I20" s="501"/>
      <c r="J20" s="501"/>
      <c r="K20" s="501"/>
      <c r="L20" s="500" t="s">
        <v>605</v>
      </c>
      <c r="M20" s="501"/>
      <c r="N20" s="501"/>
      <c r="O20" s="501"/>
      <c r="P20" s="500" t="s">
        <v>606</v>
      </c>
      <c r="Q20" s="501"/>
      <c r="R20" s="501"/>
      <c r="S20" s="501"/>
      <c r="T20" s="502" t="s">
        <v>178</v>
      </c>
      <c r="U20" s="503"/>
      <c r="V20" s="73"/>
      <c r="W20" s="73"/>
      <c r="X20" s="73"/>
    </row>
    <row r="21" spans="1:24" ht="99.75" customHeight="1" x14ac:dyDescent="0.25">
      <c r="A21" s="495"/>
      <c r="B21" s="495"/>
      <c r="C21" s="481"/>
      <c r="D21" s="481"/>
      <c r="E21" s="496"/>
      <c r="F21" s="496"/>
      <c r="G21" s="498"/>
      <c r="H21" s="506" t="s">
        <v>2</v>
      </c>
      <c r="I21" s="506"/>
      <c r="J21" s="506" t="s">
        <v>516</v>
      </c>
      <c r="K21" s="506"/>
      <c r="L21" s="506" t="s">
        <v>2</v>
      </c>
      <c r="M21" s="506"/>
      <c r="N21" s="506" t="s">
        <v>516</v>
      </c>
      <c r="O21" s="506"/>
      <c r="P21" s="506" t="s">
        <v>2</v>
      </c>
      <c r="Q21" s="506"/>
      <c r="R21" s="506" t="s">
        <v>516</v>
      </c>
      <c r="S21" s="506"/>
      <c r="T21" s="504"/>
      <c r="U21" s="505"/>
    </row>
    <row r="22" spans="1:24" ht="89.25" customHeight="1" x14ac:dyDescent="0.25">
      <c r="A22" s="488"/>
      <c r="B22" s="488"/>
      <c r="C22" s="255" t="s">
        <v>2</v>
      </c>
      <c r="D22" s="255" t="s">
        <v>177</v>
      </c>
      <c r="E22" s="222" t="s">
        <v>597</v>
      </c>
      <c r="F22" s="222" t="s">
        <v>602</v>
      </c>
      <c r="G22" s="499"/>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v>
      </c>
      <c r="K47" s="212">
        <v>0</v>
      </c>
      <c r="L47" s="212">
        <v>0</v>
      </c>
      <c r="M47" s="212">
        <v>0</v>
      </c>
      <c r="N47" s="212">
        <f>N39</f>
        <v>0</v>
      </c>
      <c r="O47" s="212">
        <f>O39</f>
        <v>0</v>
      </c>
      <c r="P47" s="212">
        <v>0</v>
      </c>
      <c r="Q47" s="212">
        <v>0</v>
      </c>
      <c r="R47" s="212">
        <v>0</v>
      </c>
      <c r="S47" s="212">
        <v>0</v>
      </c>
      <c r="T47" s="211">
        <f t="shared" si="4"/>
        <v>0</v>
      </c>
      <c r="U47" s="211">
        <f t="shared" si="5"/>
        <v>0</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f>'3.2 паспорт Техсостояние ЛЭП'!R27</f>
        <v>0.13300000000000001</v>
      </c>
      <c r="K49" s="212">
        <f>J49</f>
        <v>0.13300000000000001</v>
      </c>
      <c r="L49" s="212">
        <v>0</v>
      </c>
      <c r="M49" s="212">
        <v>0</v>
      </c>
      <c r="N49" s="212">
        <f t="shared" si="11"/>
        <v>0</v>
      </c>
      <c r="O49" s="212">
        <f t="shared" si="11"/>
        <v>0</v>
      </c>
      <c r="P49" s="212">
        <v>0</v>
      </c>
      <c r="Q49" s="212">
        <v>0</v>
      </c>
      <c r="R49" s="212">
        <v>0</v>
      </c>
      <c r="S49" s="212">
        <v>0</v>
      </c>
      <c r="T49" s="211">
        <f t="shared" si="4"/>
        <v>0</v>
      </c>
      <c r="U49" s="211">
        <f t="shared" si="5"/>
        <v>0.13300000000000001</v>
      </c>
    </row>
    <row r="50" spans="1:21" ht="18.75" x14ac:dyDescent="0.25">
      <c r="A50" s="68" t="s">
        <v>135</v>
      </c>
      <c r="B50" s="67" t="s">
        <v>608</v>
      </c>
      <c r="C50" s="211">
        <v>0</v>
      </c>
      <c r="D50" s="211">
        <v>0</v>
      </c>
      <c r="E50" s="223">
        <v>0</v>
      </c>
      <c r="F50" s="223">
        <v>0</v>
      </c>
      <c r="G50" s="212">
        <v>0</v>
      </c>
      <c r="H50" s="212">
        <v>0</v>
      </c>
      <c r="I50" s="212">
        <v>0</v>
      </c>
      <c r="J50" s="212">
        <v>2</v>
      </c>
      <c r="K50" s="212">
        <f>J50</f>
        <v>2</v>
      </c>
      <c r="L50" s="212">
        <v>0</v>
      </c>
      <c r="M50" s="212">
        <v>0</v>
      </c>
      <c r="N50" s="212">
        <v>0</v>
      </c>
      <c r="O50" s="212">
        <v>0</v>
      </c>
      <c r="P50" s="212">
        <v>0</v>
      </c>
      <c r="Q50" s="212">
        <v>0</v>
      </c>
      <c r="R50" s="212">
        <v>0</v>
      </c>
      <c r="S50" s="212">
        <v>0</v>
      </c>
      <c r="T50" s="211">
        <f t="shared" si="4"/>
        <v>0</v>
      </c>
      <c r="U50" s="211">
        <f t="shared" si="5"/>
        <v>2</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0.23489599999999999</v>
      </c>
      <c r="K52" s="212">
        <f>J52</f>
        <v>0.23489599999999999</v>
      </c>
      <c r="L52" s="212">
        <v>0</v>
      </c>
      <c r="M52" s="212">
        <v>0</v>
      </c>
      <c r="N52" s="212">
        <v>0</v>
      </c>
      <c r="O52" s="212">
        <f>N52</f>
        <v>0</v>
      </c>
      <c r="P52" s="212">
        <v>0</v>
      </c>
      <c r="Q52" s="212">
        <v>0</v>
      </c>
      <c r="R52" s="212">
        <v>0</v>
      </c>
      <c r="S52" s="212">
        <v>0</v>
      </c>
      <c r="T52" s="211">
        <f t="shared" si="4"/>
        <v>0</v>
      </c>
      <c r="U52" s="211">
        <f t="shared" si="5"/>
        <v>0.23489599999999999</v>
      </c>
    </row>
    <row r="53" spans="1:21" x14ac:dyDescent="0.25">
      <c r="A53" s="68" t="s">
        <v>131</v>
      </c>
      <c r="B53" s="45" t="s">
        <v>125</v>
      </c>
      <c r="C53" s="211">
        <v>0</v>
      </c>
      <c r="D53" s="211">
        <v>0</v>
      </c>
      <c r="E53" s="223">
        <v>0</v>
      </c>
      <c r="F53" s="223">
        <v>0</v>
      </c>
      <c r="G53" s="212">
        <v>0</v>
      </c>
      <c r="H53" s="212">
        <v>0</v>
      </c>
      <c r="I53" s="212">
        <v>0</v>
      </c>
      <c r="J53" s="212">
        <f>J44</f>
        <v>0</v>
      </c>
      <c r="K53" s="212">
        <f>K44</f>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K54" si="12">J45</f>
        <v>0</v>
      </c>
      <c r="K54" s="212">
        <f t="shared" si="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K55" si="13">J46</f>
        <v>0</v>
      </c>
      <c r="K55" s="212">
        <f t="shared" si="13"/>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0.13300000000000001</v>
      </c>
      <c r="K56" s="212">
        <f>K47+K48+K49</f>
        <v>0.13300000000000001</v>
      </c>
      <c r="L56" s="212">
        <v>0</v>
      </c>
      <c r="M56" s="212">
        <v>0</v>
      </c>
      <c r="N56" s="212">
        <f>N47+N48+N49</f>
        <v>0</v>
      </c>
      <c r="O56" s="212">
        <f>O47+O48+O49</f>
        <v>0</v>
      </c>
      <c r="P56" s="212">
        <v>0</v>
      </c>
      <c r="Q56" s="212">
        <v>0</v>
      </c>
      <c r="R56" s="212">
        <v>0</v>
      </c>
      <c r="S56" s="212">
        <v>0</v>
      </c>
      <c r="T56" s="211">
        <f t="shared" si="4"/>
        <v>0</v>
      </c>
      <c r="U56" s="211">
        <f t="shared" si="5"/>
        <v>0.13300000000000001</v>
      </c>
    </row>
    <row r="57" spans="1:21" ht="18.75" x14ac:dyDescent="0.25">
      <c r="A57" s="68" t="s">
        <v>127</v>
      </c>
      <c r="B57" s="67" t="s">
        <v>608</v>
      </c>
      <c r="C57" s="211">
        <v>0</v>
      </c>
      <c r="D57" s="211">
        <v>0</v>
      </c>
      <c r="E57" s="223">
        <v>0</v>
      </c>
      <c r="F57" s="223">
        <v>0</v>
      </c>
      <c r="G57" s="212">
        <v>0</v>
      </c>
      <c r="H57" s="212">
        <v>0</v>
      </c>
      <c r="I57" s="212">
        <v>0</v>
      </c>
      <c r="J57" s="212">
        <f>J50</f>
        <v>2</v>
      </c>
      <c r="K57" s="212">
        <f>K50</f>
        <v>2</v>
      </c>
      <c r="L57" s="212">
        <v>0</v>
      </c>
      <c r="M57" s="212">
        <v>0</v>
      </c>
      <c r="N57" s="212">
        <v>0</v>
      </c>
      <c r="O57" s="212">
        <f>N57</f>
        <v>0</v>
      </c>
      <c r="P57" s="212">
        <v>0</v>
      </c>
      <c r="Q57" s="212">
        <v>0</v>
      </c>
      <c r="R57" s="212">
        <f>R50</f>
        <v>0</v>
      </c>
      <c r="S57" s="212">
        <f>S50</f>
        <v>0</v>
      </c>
      <c r="T57" s="211">
        <f t="shared" si="4"/>
        <v>0</v>
      </c>
      <c r="U57" s="211">
        <f t="shared" si="5"/>
        <v>2</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507"/>
      <c r="C66" s="507"/>
      <c r="D66" s="507"/>
      <c r="E66" s="507"/>
      <c r="F66" s="507"/>
      <c r="G66" s="507"/>
      <c r="H66" s="507"/>
      <c r="I66" s="507"/>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509"/>
      <c r="C68" s="509"/>
      <c r="D68" s="509"/>
      <c r="E68" s="509"/>
      <c r="F68" s="509"/>
      <c r="G68" s="509"/>
      <c r="H68" s="509"/>
      <c r="I68" s="509"/>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507"/>
      <c r="C70" s="507"/>
      <c r="D70" s="507"/>
      <c r="E70" s="507"/>
      <c r="F70" s="507"/>
      <c r="G70" s="507"/>
      <c r="H70" s="507"/>
      <c r="I70" s="507"/>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507"/>
      <c r="C72" s="507"/>
      <c r="D72" s="507"/>
      <c r="E72" s="507"/>
      <c r="F72" s="507"/>
      <c r="G72" s="507"/>
      <c r="H72" s="507"/>
      <c r="I72" s="507"/>
      <c r="J72" s="258"/>
      <c r="K72" s="258"/>
      <c r="L72" s="58"/>
      <c r="M72" s="58"/>
      <c r="N72" s="61"/>
      <c r="O72" s="58"/>
      <c r="P72" s="58"/>
      <c r="Q72" s="58"/>
      <c r="R72" s="58"/>
      <c r="S72" s="58"/>
      <c r="T72" s="58"/>
    </row>
    <row r="73" spans="1:20" ht="32.25" customHeight="1" x14ac:dyDescent="0.25">
      <c r="A73" s="58"/>
      <c r="B73" s="509"/>
      <c r="C73" s="509"/>
      <c r="D73" s="509"/>
      <c r="E73" s="509"/>
      <c r="F73" s="509"/>
      <c r="G73" s="509"/>
      <c r="H73" s="509"/>
      <c r="I73" s="509"/>
      <c r="J73" s="259"/>
      <c r="K73" s="259"/>
      <c r="L73" s="58"/>
      <c r="M73" s="58"/>
      <c r="N73" s="58"/>
      <c r="O73" s="58"/>
      <c r="P73" s="58"/>
      <c r="Q73" s="58"/>
      <c r="R73" s="58"/>
      <c r="S73" s="58"/>
      <c r="T73" s="58"/>
    </row>
    <row r="74" spans="1:20" ht="51.75" customHeight="1" x14ac:dyDescent="0.25">
      <c r="A74" s="58"/>
      <c r="B74" s="507"/>
      <c r="C74" s="507"/>
      <c r="D74" s="507"/>
      <c r="E74" s="507"/>
      <c r="F74" s="507"/>
      <c r="G74" s="507"/>
      <c r="H74" s="507"/>
      <c r="I74" s="507"/>
      <c r="J74" s="258"/>
      <c r="K74" s="258"/>
      <c r="L74" s="58"/>
      <c r="M74" s="58"/>
      <c r="N74" s="58"/>
      <c r="O74" s="58"/>
      <c r="P74" s="58"/>
      <c r="Q74" s="58"/>
      <c r="R74" s="58"/>
      <c r="S74" s="58"/>
      <c r="T74" s="58"/>
    </row>
    <row r="75" spans="1:20" ht="21.75" customHeight="1" x14ac:dyDescent="0.25">
      <c r="A75" s="58"/>
      <c r="B75" s="510"/>
      <c r="C75" s="510"/>
      <c r="D75" s="510"/>
      <c r="E75" s="510"/>
      <c r="F75" s="510"/>
      <c r="G75" s="510"/>
      <c r="H75" s="510"/>
      <c r="I75" s="510"/>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508"/>
      <c r="C77" s="508"/>
      <c r="D77" s="508"/>
      <c r="E77" s="508"/>
      <c r="F77" s="508"/>
      <c r="G77" s="508"/>
      <c r="H77" s="508"/>
      <c r="I77" s="508"/>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B66:I66"/>
    <mergeCell ref="L20:O20"/>
    <mergeCell ref="P20:S20"/>
    <mergeCell ref="R21:S21"/>
    <mergeCell ref="B77:I77"/>
    <mergeCell ref="B68:I68"/>
    <mergeCell ref="B70:I70"/>
    <mergeCell ref="B72:I72"/>
    <mergeCell ref="B73:I73"/>
    <mergeCell ref="B74:I74"/>
    <mergeCell ref="B75:I75"/>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A12:U12"/>
    <mergeCell ref="A4:U4"/>
    <mergeCell ref="A6:U6"/>
    <mergeCell ref="A8:U8"/>
    <mergeCell ref="A9:U9"/>
    <mergeCell ref="A11:U11"/>
  </mergeCells>
  <conditionalFormatting sqref="G24:G44 G46:G53 G55:G64">
    <cfRule type="cellIs" dxfId="34" priority="50" operator="notEqual">
      <formula>0</formula>
    </cfRule>
  </conditionalFormatting>
  <conditionalFormatting sqref="H27:I29 L29:S29 H40:J40 H42:J44 H41:I41 H39:I39 H46:I53 P54:Q54 H33:M33 M52 L27:M28 N27:O27 H34:S38 P52:Q52 L51:R51 L46:O50 H30:S32 P27:S28 O33:S33 L39:S44 P50:S50 L53:S53 L55:Q56 H24:S26 R54:S56 P45:Q49 H55:I56 H57:J64 L57:S64">
    <cfRule type="cellIs" dxfId="33" priority="49" operator="notEqual">
      <formula>0</formula>
    </cfRule>
  </conditionalFormatting>
  <conditionalFormatting sqref="C24:D28 C46:D53 C45 C55:D64 C54 C30:D44 C29">
    <cfRule type="cellIs" dxfId="32" priority="48" operator="notEqual">
      <formula>0</formula>
    </cfRule>
  </conditionalFormatting>
  <conditionalFormatting sqref="J27:K29">
    <cfRule type="cellIs" dxfId="31" priority="47" operator="notEqual">
      <formula>0</formula>
    </cfRule>
  </conditionalFormatting>
  <conditionalFormatting sqref="T24:U64">
    <cfRule type="cellIs" dxfId="30" priority="46" operator="notEqual">
      <formula>0</formula>
    </cfRule>
  </conditionalFormatting>
  <conditionalFormatting sqref="L52">
    <cfRule type="cellIs" dxfId="29" priority="45" operator="notEqual">
      <formula>0</formula>
    </cfRule>
  </conditionalFormatting>
  <conditionalFormatting sqref="J41">
    <cfRule type="cellIs" dxfId="28" priority="44" operator="notEqual">
      <formula>0</formula>
    </cfRule>
  </conditionalFormatting>
  <conditionalFormatting sqref="K40 K42:K44">
    <cfRule type="cellIs" dxfId="27" priority="41" operator="notEqual">
      <formula>0</formula>
    </cfRule>
  </conditionalFormatting>
  <conditionalFormatting sqref="K41">
    <cfRule type="cellIs" dxfId="26" priority="40" operator="notEqual">
      <formula>0</formula>
    </cfRule>
  </conditionalFormatting>
  <conditionalFormatting sqref="J39">
    <cfRule type="cellIs" dxfId="25" priority="35" operator="notEqual">
      <formula>0</formula>
    </cfRule>
  </conditionalFormatting>
  <conditionalFormatting sqref="K39">
    <cfRule type="cellIs" dxfId="24" priority="34" operator="notEqual">
      <formula>0</formula>
    </cfRule>
  </conditionalFormatting>
  <conditionalFormatting sqref="G45">
    <cfRule type="cellIs" dxfId="23" priority="32" operator="notEqual">
      <formula>0</formula>
    </cfRule>
  </conditionalFormatting>
  <conditionalFormatting sqref="H45:I45 L45:O45">
    <cfRule type="cellIs" dxfId="22" priority="31" operator="notEqual">
      <formula>0</formula>
    </cfRule>
  </conditionalFormatting>
  <conditionalFormatting sqref="D45">
    <cfRule type="cellIs" dxfId="21" priority="30" operator="notEqual">
      <formula>0</formula>
    </cfRule>
  </conditionalFormatting>
  <conditionalFormatting sqref="G54">
    <cfRule type="cellIs" dxfId="20" priority="29" operator="notEqual">
      <formula>0</formula>
    </cfRule>
  </conditionalFormatting>
  <conditionalFormatting sqref="H54:I54 L54:O54">
    <cfRule type="cellIs" dxfId="19" priority="28" operator="notEqual">
      <formula>0</formula>
    </cfRule>
  </conditionalFormatting>
  <conditionalFormatting sqref="D54">
    <cfRule type="cellIs" dxfId="18" priority="27" operator="notEqual">
      <formula>0</formula>
    </cfRule>
  </conditionalFormatting>
  <conditionalFormatting sqref="E24:F64">
    <cfRule type="cellIs" dxfId="17" priority="26" operator="notEqual">
      <formula>0</formula>
    </cfRule>
  </conditionalFormatting>
  <conditionalFormatting sqref="O28">
    <cfRule type="cellIs" dxfId="16" priority="25" operator="notEqual">
      <formula>0</formula>
    </cfRule>
  </conditionalFormatting>
  <conditionalFormatting sqref="N28">
    <cfRule type="cellIs" dxfId="15" priority="24" operator="notEqual">
      <formula>0</formula>
    </cfRule>
  </conditionalFormatting>
  <conditionalFormatting sqref="N33">
    <cfRule type="cellIs" dxfId="14" priority="23" operator="notEqual">
      <formula>0</formula>
    </cfRule>
  </conditionalFormatting>
  <conditionalFormatting sqref="N52:O52">
    <cfRule type="cellIs" dxfId="13" priority="22" operator="notEqual">
      <formula>0</formula>
    </cfRule>
  </conditionalFormatting>
  <conditionalFormatting sqref="S51">
    <cfRule type="cellIs" dxfId="12" priority="21" operator="notEqual">
      <formula>0</formula>
    </cfRule>
  </conditionalFormatting>
  <conditionalFormatting sqref="R52:S52">
    <cfRule type="cellIs" dxfId="11" priority="20" operator="notEqual">
      <formula>0</formula>
    </cfRule>
  </conditionalFormatting>
  <conditionalFormatting sqref="D29">
    <cfRule type="cellIs" dxfId="10" priority="19" operator="notEqual">
      <formula>0</formula>
    </cfRule>
  </conditionalFormatting>
  <conditionalFormatting sqref="R45:S49">
    <cfRule type="cellIs" dxfId="9" priority="12" operator="notEqual">
      <formula>0</formula>
    </cfRule>
  </conditionalFormatting>
  <conditionalFormatting sqref="J51 J53:J56">
    <cfRule type="cellIs" dxfId="8" priority="11" operator="notEqual">
      <formula>0</formula>
    </cfRule>
  </conditionalFormatting>
  <conditionalFormatting sqref="J52">
    <cfRule type="cellIs" dxfId="7" priority="9" operator="notEqual">
      <formula>0</formula>
    </cfRule>
  </conditionalFormatting>
  <conditionalFormatting sqref="J45:K48 J49">
    <cfRule type="cellIs" dxfId="6" priority="8" operator="notEqual">
      <formula>0</formula>
    </cfRule>
  </conditionalFormatting>
  <conditionalFormatting sqref="J50">
    <cfRule type="cellIs" dxfId="5" priority="7" operator="notEqual">
      <formula>0</formula>
    </cfRule>
  </conditionalFormatting>
  <conditionalFormatting sqref="K57:K64">
    <cfRule type="cellIs" dxfId="4" priority="5" operator="notEqual">
      <formula>0</formula>
    </cfRule>
  </conditionalFormatting>
  <conditionalFormatting sqref="K51 K53:K56">
    <cfRule type="cellIs" dxfId="3" priority="4" operator="notEqual">
      <formula>0</formula>
    </cfRule>
  </conditionalFormatting>
  <conditionalFormatting sqref="K52">
    <cfRule type="cellIs" dxfId="2" priority="3" operator="notEqual">
      <formula>0</formula>
    </cfRule>
  </conditionalFormatting>
  <conditionalFormatting sqref="K49">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3"/>
    </row>
    <row r="7" spans="1:48" ht="18.75" x14ac:dyDescent="0.25">
      <c r="A7" s="418" t="s">
        <v>7</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3" t="s">
        <v>6</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x14ac:dyDescent="0.25">
      <c r="A12" s="419" t="str">
        <f>'1. паспорт местоположение'!A12:C12</f>
        <v>L_140-176</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23" t="s">
        <v>5</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x14ac:dyDescent="0.25">
      <c r="A15" s="419" t="str">
        <f>'1. паспорт местоположение'!A15</f>
        <v>Приобретение электросетевого комплекса в г.Калининграде, ул.Айвазовского д.2</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3" t="s">
        <v>4</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row>
    <row r="18" spans="1:48" ht="14.25" customHeight="1"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c r="AT18" s="459"/>
      <c r="AU18" s="459"/>
      <c r="AV18" s="459"/>
    </row>
    <row r="19" spans="1:4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c r="AT19" s="459"/>
      <c r="AU19" s="459"/>
      <c r="AV19" s="459"/>
    </row>
    <row r="20" spans="1:48" s="24"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24" customFormat="1" x14ac:dyDescent="0.25">
      <c r="A21" s="525" t="s">
        <v>486</v>
      </c>
      <c r="B21" s="525"/>
      <c r="C21" s="525"/>
      <c r="D21" s="525"/>
      <c r="E21" s="525"/>
      <c r="F21" s="525"/>
      <c r="G21" s="525"/>
      <c r="H21" s="525"/>
      <c r="I21" s="525"/>
      <c r="J21" s="525"/>
      <c r="K21" s="525"/>
      <c r="L21" s="525"/>
      <c r="M21" s="525"/>
      <c r="N21" s="525"/>
      <c r="O21" s="525"/>
      <c r="P21" s="525"/>
      <c r="Q21" s="525"/>
      <c r="R21" s="525"/>
      <c r="S21" s="525"/>
      <c r="T21" s="525"/>
      <c r="U21" s="525"/>
      <c r="V21" s="525"/>
      <c r="W21" s="525"/>
      <c r="X21" s="525"/>
      <c r="Y21" s="525"/>
      <c r="Z21" s="525"/>
      <c r="AA21" s="525"/>
      <c r="AB21" s="525"/>
      <c r="AC21" s="525"/>
      <c r="AD21" s="525"/>
      <c r="AE21" s="525"/>
      <c r="AF21" s="525"/>
      <c r="AG21" s="525"/>
      <c r="AH21" s="525"/>
      <c r="AI21" s="525"/>
      <c r="AJ21" s="525"/>
      <c r="AK21" s="525"/>
      <c r="AL21" s="525"/>
      <c r="AM21" s="525"/>
      <c r="AN21" s="525"/>
      <c r="AO21" s="525"/>
      <c r="AP21" s="525"/>
      <c r="AQ21" s="525"/>
      <c r="AR21" s="525"/>
      <c r="AS21" s="525"/>
      <c r="AT21" s="525"/>
      <c r="AU21" s="525"/>
      <c r="AV21" s="525"/>
    </row>
    <row r="22" spans="1:48" s="24" customFormat="1" ht="58.5" customHeight="1" x14ac:dyDescent="0.25">
      <c r="A22" s="516" t="s">
        <v>50</v>
      </c>
      <c r="B22" s="527" t="s">
        <v>22</v>
      </c>
      <c r="C22" s="516" t="s">
        <v>49</v>
      </c>
      <c r="D22" s="516" t="s">
        <v>48</v>
      </c>
      <c r="E22" s="530" t="s">
        <v>496</v>
      </c>
      <c r="F22" s="531"/>
      <c r="G22" s="531"/>
      <c r="H22" s="531"/>
      <c r="I22" s="531"/>
      <c r="J22" s="531"/>
      <c r="K22" s="531"/>
      <c r="L22" s="532"/>
      <c r="M22" s="516" t="s">
        <v>47</v>
      </c>
      <c r="N22" s="516" t="s">
        <v>46</v>
      </c>
      <c r="O22" s="516" t="s">
        <v>45</v>
      </c>
      <c r="P22" s="511" t="s">
        <v>253</v>
      </c>
      <c r="Q22" s="511" t="s">
        <v>44</v>
      </c>
      <c r="R22" s="511" t="s">
        <v>43</v>
      </c>
      <c r="S22" s="511" t="s">
        <v>42</v>
      </c>
      <c r="T22" s="511"/>
      <c r="U22" s="533" t="s">
        <v>41</v>
      </c>
      <c r="V22" s="533" t="s">
        <v>40</v>
      </c>
      <c r="W22" s="511" t="s">
        <v>39</v>
      </c>
      <c r="X22" s="511" t="s">
        <v>38</v>
      </c>
      <c r="Y22" s="511" t="s">
        <v>37</v>
      </c>
      <c r="Z22" s="518" t="s">
        <v>36</v>
      </c>
      <c r="AA22" s="511" t="s">
        <v>35</v>
      </c>
      <c r="AB22" s="511" t="s">
        <v>34</v>
      </c>
      <c r="AC22" s="511" t="s">
        <v>33</v>
      </c>
      <c r="AD22" s="511" t="s">
        <v>32</v>
      </c>
      <c r="AE22" s="511" t="s">
        <v>31</v>
      </c>
      <c r="AF22" s="511" t="s">
        <v>30</v>
      </c>
      <c r="AG22" s="511"/>
      <c r="AH22" s="511"/>
      <c r="AI22" s="511"/>
      <c r="AJ22" s="511"/>
      <c r="AK22" s="511"/>
      <c r="AL22" s="511" t="s">
        <v>29</v>
      </c>
      <c r="AM22" s="511"/>
      <c r="AN22" s="511"/>
      <c r="AO22" s="511"/>
      <c r="AP22" s="511" t="s">
        <v>28</v>
      </c>
      <c r="AQ22" s="511"/>
      <c r="AR22" s="511" t="s">
        <v>27</v>
      </c>
      <c r="AS22" s="511" t="s">
        <v>26</v>
      </c>
      <c r="AT22" s="511" t="s">
        <v>25</v>
      </c>
      <c r="AU22" s="511" t="s">
        <v>24</v>
      </c>
      <c r="AV22" s="519" t="s">
        <v>23</v>
      </c>
    </row>
    <row r="23" spans="1:48" s="24" customFormat="1" ht="64.5" customHeight="1" x14ac:dyDescent="0.25">
      <c r="A23" s="526"/>
      <c r="B23" s="528"/>
      <c r="C23" s="526"/>
      <c r="D23" s="526"/>
      <c r="E23" s="521" t="s">
        <v>21</v>
      </c>
      <c r="F23" s="512" t="s">
        <v>125</v>
      </c>
      <c r="G23" s="512" t="s">
        <v>124</v>
      </c>
      <c r="H23" s="512" t="s">
        <v>123</v>
      </c>
      <c r="I23" s="514" t="s">
        <v>407</v>
      </c>
      <c r="J23" s="514" t="s">
        <v>408</v>
      </c>
      <c r="K23" s="514" t="s">
        <v>409</v>
      </c>
      <c r="L23" s="512" t="s">
        <v>609</v>
      </c>
      <c r="M23" s="526"/>
      <c r="N23" s="526"/>
      <c r="O23" s="526"/>
      <c r="P23" s="511"/>
      <c r="Q23" s="511"/>
      <c r="R23" s="511"/>
      <c r="S23" s="523" t="s">
        <v>2</v>
      </c>
      <c r="T23" s="523" t="s">
        <v>9</v>
      </c>
      <c r="U23" s="533"/>
      <c r="V23" s="533"/>
      <c r="W23" s="511"/>
      <c r="X23" s="511"/>
      <c r="Y23" s="511"/>
      <c r="Z23" s="511"/>
      <c r="AA23" s="511"/>
      <c r="AB23" s="511"/>
      <c r="AC23" s="511"/>
      <c r="AD23" s="511"/>
      <c r="AE23" s="511"/>
      <c r="AF23" s="511" t="s">
        <v>20</v>
      </c>
      <c r="AG23" s="511"/>
      <c r="AH23" s="511" t="s">
        <v>19</v>
      </c>
      <c r="AI23" s="511"/>
      <c r="AJ23" s="516" t="s">
        <v>18</v>
      </c>
      <c r="AK23" s="516" t="s">
        <v>17</v>
      </c>
      <c r="AL23" s="516" t="s">
        <v>16</v>
      </c>
      <c r="AM23" s="516" t="s">
        <v>15</v>
      </c>
      <c r="AN23" s="516" t="s">
        <v>14</v>
      </c>
      <c r="AO23" s="516" t="s">
        <v>13</v>
      </c>
      <c r="AP23" s="516" t="s">
        <v>12</v>
      </c>
      <c r="AQ23" s="534" t="s">
        <v>9</v>
      </c>
      <c r="AR23" s="511"/>
      <c r="AS23" s="511"/>
      <c r="AT23" s="511"/>
      <c r="AU23" s="511"/>
      <c r="AV23" s="520"/>
    </row>
    <row r="24" spans="1:48" s="24" customFormat="1" ht="96.75" customHeight="1" x14ac:dyDescent="0.25">
      <c r="A24" s="517"/>
      <c r="B24" s="529"/>
      <c r="C24" s="517"/>
      <c r="D24" s="517"/>
      <c r="E24" s="522"/>
      <c r="F24" s="513"/>
      <c r="G24" s="513"/>
      <c r="H24" s="513"/>
      <c r="I24" s="515"/>
      <c r="J24" s="515"/>
      <c r="K24" s="515"/>
      <c r="L24" s="513"/>
      <c r="M24" s="517"/>
      <c r="N24" s="517"/>
      <c r="O24" s="517"/>
      <c r="P24" s="511"/>
      <c r="Q24" s="511"/>
      <c r="R24" s="511"/>
      <c r="S24" s="524"/>
      <c r="T24" s="524"/>
      <c r="U24" s="533"/>
      <c r="V24" s="533"/>
      <c r="W24" s="511"/>
      <c r="X24" s="511"/>
      <c r="Y24" s="511"/>
      <c r="Z24" s="511"/>
      <c r="AA24" s="511"/>
      <c r="AB24" s="511"/>
      <c r="AC24" s="511"/>
      <c r="AD24" s="511"/>
      <c r="AE24" s="511"/>
      <c r="AF24" s="130" t="s">
        <v>11</v>
      </c>
      <c r="AG24" s="130" t="s">
        <v>10</v>
      </c>
      <c r="AH24" s="131" t="s">
        <v>2</v>
      </c>
      <c r="AI24" s="131" t="s">
        <v>9</v>
      </c>
      <c r="AJ24" s="517"/>
      <c r="AK24" s="517"/>
      <c r="AL24" s="517"/>
      <c r="AM24" s="517"/>
      <c r="AN24" s="517"/>
      <c r="AO24" s="517"/>
      <c r="AP24" s="517"/>
      <c r="AQ24" s="535"/>
      <c r="AR24" s="511"/>
      <c r="AS24" s="511"/>
      <c r="AT24" s="511"/>
      <c r="AU24" s="511"/>
      <c r="AV24" s="520"/>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44552</v>
      </c>
      <c r="E26" s="248"/>
      <c r="F26" s="248"/>
      <c r="G26" s="249">
        <f>'6.2. Паспорт фин осв ввод'!U45</f>
        <v>0</v>
      </c>
      <c r="H26" s="249"/>
      <c r="I26" s="249">
        <f>'6.2. Паспорт фин осв ввод'!U47</f>
        <v>0</v>
      </c>
      <c r="J26" s="249">
        <f>'6.2. Паспорт фин осв ввод'!U48</f>
        <v>0</v>
      </c>
      <c r="K26" s="249">
        <f>'6.2. Паспорт фин осв ввод'!U49</f>
        <v>0.13300000000000001</v>
      </c>
      <c r="L26" s="393">
        <f>'6.2. Паспорт фин осв ввод'!U50</f>
        <v>2</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6" zoomScale="90" zoomScaleNormal="90" zoomScaleSheetLayoutView="90" workbookViewId="0">
      <selection activeCell="A19" sqref="A19"/>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42" t="str">
        <f>'1. паспорт местоположение'!A5:C5</f>
        <v>Год раскрытия информации: 2022 год</v>
      </c>
      <c r="B5" s="542"/>
      <c r="C5" s="76"/>
      <c r="D5" s="76"/>
      <c r="E5" s="76"/>
      <c r="F5" s="76"/>
      <c r="G5" s="76"/>
      <c r="H5" s="76"/>
    </row>
    <row r="6" spans="1:8" ht="18.75" x14ac:dyDescent="0.3">
      <c r="A6" s="135"/>
      <c r="B6" s="135"/>
      <c r="C6" s="135"/>
      <c r="D6" s="135"/>
      <c r="E6" s="135"/>
      <c r="F6" s="135"/>
      <c r="G6" s="135"/>
      <c r="H6" s="135"/>
    </row>
    <row r="7" spans="1:8" ht="18.75" x14ac:dyDescent="0.25">
      <c r="A7" s="418" t="s">
        <v>7</v>
      </c>
      <c r="B7" s="418"/>
      <c r="C7" s="134"/>
      <c r="D7" s="134"/>
      <c r="E7" s="134"/>
      <c r="F7" s="134"/>
      <c r="G7" s="134"/>
      <c r="H7" s="134"/>
    </row>
    <row r="8" spans="1:8" ht="18.75" x14ac:dyDescent="0.25">
      <c r="A8" s="134"/>
      <c r="B8" s="134"/>
      <c r="C8" s="134"/>
      <c r="D8" s="134"/>
      <c r="E8" s="134"/>
      <c r="F8" s="134"/>
      <c r="G8" s="134"/>
      <c r="H8" s="134"/>
    </row>
    <row r="9" spans="1:8" x14ac:dyDescent="0.25">
      <c r="A9" s="419" t="str">
        <f>'1. паспорт местоположение'!A9:C9</f>
        <v>Акционерное общество "Янтарьэнерго" ДЗО  ПАО "Россети"</v>
      </c>
      <c r="B9" s="419"/>
      <c r="C9" s="132"/>
      <c r="D9" s="132"/>
      <c r="E9" s="132"/>
      <c r="F9" s="132"/>
      <c r="G9" s="132"/>
      <c r="H9" s="132"/>
    </row>
    <row r="10" spans="1:8" x14ac:dyDescent="0.25">
      <c r="A10" s="423" t="s">
        <v>6</v>
      </c>
      <c r="B10" s="423"/>
      <c r="C10" s="133"/>
      <c r="D10" s="133"/>
      <c r="E10" s="133"/>
      <c r="F10" s="133"/>
      <c r="G10" s="133"/>
      <c r="H10" s="133"/>
    </row>
    <row r="11" spans="1:8" ht="18.75" x14ac:dyDescent="0.25">
      <c r="A11" s="134"/>
      <c r="B11" s="134"/>
      <c r="C11" s="134"/>
      <c r="D11" s="134"/>
      <c r="E11" s="134"/>
      <c r="F11" s="134"/>
      <c r="G11" s="134"/>
      <c r="H11" s="134"/>
    </row>
    <row r="12" spans="1:8" x14ac:dyDescent="0.25">
      <c r="A12" s="419" t="str">
        <f>'1. паспорт местоположение'!A12:C12</f>
        <v>L_140-176</v>
      </c>
      <c r="B12" s="419"/>
      <c r="C12" s="132"/>
      <c r="D12" s="132"/>
      <c r="E12" s="132"/>
      <c r="F12" s="132"/>
      <c r="G12" s="132"/>
      <c r="H12" s="132"/>
    </row>
    <row r="13" spans="1:8" x14ac:dyDescent="0.25">
      <c r="A13" s="423" t="s">
        <v>5</v>
      </c>
      <c r="B13" s="423"/>
      <c r="C13" s="133"/>
      <c r="D13" s="133"/>
      <c r="E13" s="133"/>
      <c r="F13" s="133"/>
      <c r="G13" s="133"/>
      <c r="H13" s="133"/>
    </row>
    <row r="14" spans="1:8" ht="18.75" x14ac:dyDescent="0.25">
      <c r="A14" s="9"/>
      <c r="B14" s="9"/>
      <c r="C14" s="9"/>
      <c r="D14" s="9"/>
      <c r="E14" s="9"/>
      <c r="F14" s="9"/>
      <c r="G14" s="9"/>
      <c r="H14" s="9"/>
    </row>
    <row r="15" spans="1:8" x14ac:dyDescent="0.25">
      <c r="A15" s="539" t="str">
        <f>'1. паспорт местоположение'!A15:C15</f>
        <v>Приобретение электросетевого комплекса в г.Калининграде, ул.Айвазовского д.2</v>
      </c>
      <c r="B15" s="539"/>
      <c r="C15" s="132"/>
      <c r="D15" s="132"/>
      <c r="E15" s="132"/>
      <c r="F15" s="132"/>
      <c r="G15" s="132"/>
      <c r="H15" s="132"/>
    </row>
    <row r="16" spans="1:8" x14ac:dyDescent="0.25">
      <c r="A16" s="423" t="s">
        <v>4</v>
      </c>
      <c r="B16" s="423"/>
      <c r="C16" s="133"/>
      <c r="D16" s="133"/>
      <c r="E16" s="133"/>
      <c r="F16" s="133"/>
      <c r="G16" s="133"/>
      <c r="H16" s="133"/>
    </row>
    <row r="17" spans="1:3" x14ac:dyDescent="0.25">
      <c r="B17" s="108"/>
    </row>
    <row r="18" spans="1:3" x14ac:dyDescent="0.25">
      <c r="A18" s="540" t="s">
        <v>487</v>
      </c>
      <c r="B18" s="541"/>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в г.Калининграде, ул.Айвазовского д.2</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0,133 (0,133)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607</v>
      </c>
      <c r="B27" s="227">
        <f>'6.2. Паспорт фин осв ввод'!U52</f>
        <v>0.23489599999999999</v>
      </c>
    </row>
    <row r="28" spans="1:3" ht="16.5" thickBot="1" x14ac:dyDescent="0.3">
      <c r="A28" s="198" t="s">
        <v>364</v>
      </c>
      <c r="B28" s="198" t="s">
        <v>596</v>
      </c>
    </row>
    <row r="29" spans="1:3" ht="29.25" thickBot="1" x14ac:dyDescent="0.3">
      <c r="A29" s="120" t="s">
        <v>527</v>
      </c>
      <c r="B29" s="227">
        <f>B30</f>
        <v>0.23489599999999999</v>
      </c>
    </row>
    <row r="30" spans="1:3" ht="29.25" thickBot="1" x14ac:dyDescent="0.3">
      <c r="A30" s="120" t="s">
        <v>528</v>
      </c>
      <c r="B30" s="227">
        <f>B32+B41+B50</f>
        <v>0.23489599999999999</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0.23489599999999999</v>
      </c>
    </row>
    <row r="51" spans="1:3" ht="30.75" thickBot="1" x14ac:dyDescent="0.3">
      <c r="A51" s="403" t="str">
        <f>CONCATENATE('3.3 паспорт описание'!C27," в ценах 2021 года без НДС, млн. руб.")</f>
        <v>Договор безвозмездной передачи № 1088 от 22.12.2021 с гр.Смирновой Д.О. в ценах 2021 года без НДС, млн. руб.</v>
      </c>
      <c r="B51" s="404">
        <f>'5. анализ эконом эфф'!B122</f>
        <v>0.23489599999999999</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1088 от 22.12.2021 с гр.Смирновой Д.О.</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6" t="s">
        <v>522</v>
      </c>
    </row>
    <row r="86" spans="1:2" x14ac:dyDescent="0.25">
      <c r="A86" s="118" t="s">
        <v>399</v>
      </c>
      <c r="B86" s="537"/>
    </row>
    <row r="87" spans="1:2" x14ac:dyDescent="0.25">
      <c r="A87" s="118" t="s">
        <v>400</v>
      </c>
      <c r="B87" s="537"/>
    </row>
    <row r="88" spans="1:2" x14ac:dyDescent="0.25">
      <c r="A88" s="118" t="s">
        <v>401</v>
      </c>
      <c r="B88" s="537"/>
    </row>
    <row r="89" spans="1:2" x14ac:dyDescent="0.25">
      <c r="A89" s="118" t="s">
        <v>402</v>
      </c>
      <c r="B89" s="537"/>
    </row>
    <row r="90" spans="1:2" ht="16.5" thickBot="1" x14ac:dyDescent="0.3">
      <c r="A90" s="125" t="s">
        <v>403</v>
      </c>
      <c r="B90" s="538"/>
    </row>
    <row r="93" spans="1:2" x14ac:dyDescent="0.25">
      <c r="A93" s="126"/>
      <c r="B93" s="127"/>
    </row>
    <row r="94" spans="1:2" x14ac:dyDescent="0.25">
      <c r="B94" s="128"/>
    </row>
    <row r="95" spans="1:2" x14ac:dyDescent="0.25">
      <c r="B95" s="12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row>
    <row r="5" spans="1:28" s="10" customFormat="1" ht="15.75" x14ac:dyDescent="0.2">
      <c r="A5" s="15"/>
    </row>
    <row r="6" spans="1:28" s="10" customFormat="1" ht="18.75" x14ac:dyDescent="0.2">
      <c r="A6" s="418" t="s">
        <v>7</v>
      </c>
      <c r="B6" s="418"/>
      <c r="C6" s="418"/>
      <c r="D6" s="418"/>
      <c r="E6" s="418"/>
      <c r="F6" s="418"/>
      <c r="G6" s="418"/>
      <c r="H6" s="418"/>
      <c r="I6" s="418"/>
      <c r="J6" s="418"/>
      <c r="K6" s="418"/>
      <c r="L6" s="418"/>
      <c r="M6" s="418"/>
      <c r="N6" s="418"/>
      <c r="O6" s="418"/>
      <c r="P6" s="418"/>
      <c r="Q6" s="418"/>
      <c r="R6" s="418"/>
      <c r="S6" s="418"/>
      <c r="T6" s="11"/>
      <c r="U6" s="11"/>
      <c r="V6" s="11"/>
      <c r="W6" s="11"/>
      <c r="X6" s="11"/>
      <c r="Y6" s="11"/>
      <c r="Z6" s="11"/>
      <c r="AA6" s="11"/>
      <c r="AB6" s="11"/>
    </row>
    <row r="7" spans="1:28" s="10" customFormat="1" ht="18.75" x14ac:dyDescent="0.2">
      <c r="A7" s="418"/>
      <c r="B7" s="418"/>
      <c r="C7" s="418"/>
      <c r="D7" s="418"/>
      <c r="E7" s="418"/>
      <c r="F7" s="418"/>
      <c r="G7" s="418"/>
      <c r="H7" s="418"/>
      <c r="I7" s="418"/>
      <c r="J7" s="418"/>
      <c r="K7" s="418"/>
      <c r="L7" s="418"/>
      <c r="M7" s="418"/>
      <c r="N7" s="418"/>
      <c r="O7" s="418"/>
      <c r="P7" s="418"/>
      <c r="Q7" s="418"/>
      <c r="R7" s="418"/>
      <c r="S7" s="418"/>
      <c r="T7" s="11"/>
      <c r="U7" s="11"/>
      <c r="V7" s="11"/>
      <c r="W7" s="11"/>
      <c r="X7" s="11"/>
      <c r="Y7" s="11"/>
      <c r="Z7" s="11"/>
      <c r="AA7" s="11"/>
      <c r="AB7" s="11"/>
    </row>
    <row r="8" spans="1:28" s="10" customFormat="1" ht="18.75" x14ac:dyDescent="0.2">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11"/>
      <c r="U8" s="11"/>
      <c r="V8" s="11"/>
      <c r="W8" s="11"/>
      <c r="X8" s="11"/>
      <c r="Y8" s="11"/>
      <c r="Z8" s="11"/>
      <c r="AA8" s="11"/>
      <c r="AB8" s="11"/>
    </row>
    <row r="9" spans="1:28" s="10" customFormat="1" ht="18.75" x14ac:dyDescent="0.2">
      <c r="A9" s="423" t="s">
        <v>6</v>
      </c>
      <c r="B9" s="423"/>
      <c r="C9" s="423"/>
      <c r="D9" s="423"/>
      <c r="E9" s="423"/>
      <c r="F9" s="423"/>
      <c r="G9" s="423"/>
      <c r="H9" s="423"/>
      <c r="I9" s="423"/>
      <c r="J9" s="423"/>
      <c r="K9" s="423"/>
      <c r="L9" s="423"/>
      <c r="M9" s="423"/>
      <c r="N9" s="423"/>
      <c r="O9" s="423"/>
      <c r="P9" s="423"/>
      <c r="Q9" s="423"/>
      <c r="R9" s="423"/>
      <c r="S9" s="423"/>
      <c r="T9" s="11"/>
      <c r="U9" s="11"/>
      <c r="V9" s="11"/>
      <c r="W9" s="11"/>
      <c r="X9" s="11"/>
      <c r="Y9" s="11"/>
      <c r="Z9" s="11"/>
      <c r="AA9" s="11"/>
      <c r="AB9" s="11"/>
    </row>
    <row r="10" spans="1:28" s="10" customFormat="1" ht="18.75" x14ac:dyDescent="0.2">
      <c r="A10" s="418"/>
      <c r="B10" s="418"/>
      <c r="C10" s="418"/>
      <c r="D10" s="418"/>
      <c r="E10" s="418"/>
      <c r="F10" s="418"/>
      <c r="G10" s="418"/>
      <c r="H10" s="418"/>
      <c r="I10" s="418"/>
      <c r="J10" s="418"/>
      <c r="K10" s="418"/>
      <c r="L10" s="418"/>
      <c r="M10" s="418"/>
      <c r="N10" s="418"/>
      <c r="O10" s="418"/>
      <c r="P10" s="418"/>
      <c r="Q10" s="418"/>
      <c r="R10" s="418"/>
      <c r="S10" s="418"/>
      <c r="T10" s="11"/>
      <c r="U10" s="11"/>
      <c r="V10" s="11"/>
      <c r="W10" s="11"/>
      <c r="X10" s="11"/>
      <c r="Y10" s="11"/>
      <c r="Z10" s="11"/>
      <c r="AA10" s="11"/>
      <c r="AB10" s="11"/>
    </row>
    <row r="11" spans="1:28" s="10" customFormat="1" ht="18.75" x14ac:dyDescent="0.2">
      <c r="A11" s="419" t="str">
        <f>'1. паспорт местоположение'!A12:C12</f>
        <v>L_140-176</v>
      </c>
      <c r="B11" s="419"/>
      <c r="C11" s="419"/>
      <c r="D11" s="419"/>
      <c r="E11" s="419"/>
      <c r="F11" s="419"/>
      <c r="G11" s="419"/>
      <c r="H11" s="419"/>
      <c r="I11" s="419"/>
      <c r="J11" s="419"/>
      <c r="K11" s="419"/>
      <c r="L11" s="419"/>
      <c r="M11" s="419"/>
      <c r="N11" s="419"/>
      <c r="O11" s="419"/>
      <c r="P11" s="419"/>
      <c r="Q11" s="419"/>
      <c r="R11" s="419"/>
      <c r="S11" s="419"/>
      <c r="T11" s="11"/>
      <c r="U11" s="11"/>
      <c r="V11" s="11"/>
      <c r="W11" s="11"/>
      <c r="X11" s="11"/>
      <c r="Y11" s="11"/>
      <c r="Z11" s="11"/>
      <c r="AA11" s="11"/>
      <c r="AB11" s="11"/>
    </row>
    <row r="12" spans="1:28" s="10" customFormat="1" ht="18.75" x14ac:dyDescent="0.2">
      <c r="A12" s="423" t="s">
        <v>5</v>
      </c>
      <c r="B12" s="423"/>
      <c r="C12" s="423"/>
      <c r="D12" s="423"/>
      <c r="E12" s="423"/>
      <c r="F12" s="423"/>
      <c r="G12" s="423"/>
      <c r="H12" s="423"/>
      <c r="I12" s="423"/>
      <c r="J12" s="423"/>
      <c r="K12" s="423"/>
      <c r="L12" s="423"/>
      <c r="M12" s="423"/>
      <c r="N12" s="423"/>
      <c r="O12" s="423"/>
      <c r="P12" s="423"/>
      <c r="Q12" s="423"/>
      <c r="R12" s="423"/>
      <c r="S12" s="423"/>
      <c r="T12" s="11"/>
      <c r="U12" s="11"/>
      <c r="V12" s="11"/>
      <c r="W12" s="11"/>
      <c r="X12" s="11"/>
      <c r="Y12" s="11"/>
      <c r="Z12" s="11"/>
      <c r="AA12" s="11"/>
      <c r="AB12" s="11"/>
    </row>
    <row r="13" spans="1:28" s="7"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8"/>
      <c r="U13" s="8"/>
      <c r="V13" s="8"/>
      <c r="W13" s="8"/>
      <c r="X13" s="8"/>
      <c r="Y13" s="8"/>
      <c r="Z13" s="8"/>
      <c r="AA13" s="8"/>
      <c r="AB13" s="8"/>
    </row>
    <row r="14" spans="1:28" s="2" customFormat="1" ht="12" x14ac:dyDescent="0.2">
      <c r="A14" s="419" t="str">
        <f>'1. паспорт местоположение'!A15:C15</f>
        <v>Приобретение электросетевого комплекса в г.Калининграде, ул.Айвазовского д.2</v>
      </c>
      <c r="B14" s="419"/>
      <c r="C14" s="419"/>
      <c r="D14" s="419"/>
      <c r="E14" s="419"/>
      <c r="F14" s="419"/>
      <c r="G14" s="419"/>
      <c r="H14" s="419"/>
      <c r="I14" s="419"/>
      <c r="J14" s="419"/>
      <c r="K14" s="419"/>
      <c r="L14" s="419"/>
      <c r="M14" s="419"/>
      <c r="N14" s="419"/>
      <c r="O14" s="419"/>
      <c r="P14" s="419"/>
      <c r="Q14" s="419"/>
      <c r="R14" s="419"/>
      <c r="S14" s="419"/>
      <c r="T14" s="6"/>
      <c r="U14" s="6"/>
      <c r="V14" s="6"/>
      <c r="W14" s="6"/>
      <c r="X14" s="6"/>
      <c r="Y14" s="6"/>
      <c r="Z14" s="6"/>
      <c r="AA14" s="6"/>
      <c r="AB14" s="6"/>
    </row>
    <row r="15" spans="1:28" s="2" customFormat="1" ht="15" customHeight="1" x14ac:dyDescent="0.2">
      <c r="A15" s="423" t="s">
        <v>4</v>
      </c>
      <c r="B15" s="423"/>
      <c r="C15" s="423"/>
      <c r="D15" s="423"/>
      <c r="E15" s="423"/>
      <c r="F15" s="423"/>
      <c r="G15" s="423"/>
      <c r="H15" s="423"/>
      <c r="I15" s="423"/>
      <c r="J15" s="423"/>
      <c r="K15" s="423"/>
      <c r="L15" s="423"/>
      <c r="M15" s="423"/>
      <c r="N15" s="423"/>
      <c r="O15" s="423"/>
      <c r="P15" s="423"/>
      <c r="Q15" s="423"/>
      <c r="R15" s="423"/>
      <c r="S15" s="423"/>
      <c r="T15" s="4"/>
      <c r="U15" s="4"/>
      <c r="V15" s="4"/>
      <c r="W15" s="4"/>
      <c r="X15" s="4"/>
      <c r="Y15" s="4"/>
      <c r="Z15" s="4"/>
      <c r="AA15" s="4"/>
      <c r="AB15" s="4"/>
    </row>
    <row r="16" spans="1:28" s="2"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3"/>
      <c r="U16" s="3"/>
      <c r="V16" s="3"/>
      <c r="W16" s="3"/>
      <c r="X16" s="3"/>
      <c r="Y16" s="3"/>
    </row>
    <row r="17" spans="1:28" s="2" customFormat="1" ht="45.75" customHeight="1" x14ac:dyDescent="0.2">
      <c r="A17" s="426" t="s">
        <v>462</v>
      </c>
      <c r="B17" s="426"/>
      <c r="C17" s="426"/>
      <c r="D17" s="426"/>
      <c r="E17" s="426"/>
      <c r="F17" s="426"/>
      <c r="G17" s="426"/>
      <c r="H17" s="426"/>
      <c r="I17" s="426"/>
      <c r="J17" s="426"/>
      <c r="K17" s="426"/>
      <c r="L17" s="426"/>
      <c r="M17" s="426"/>
      <c r="N17" s="426"/>
      <c r="O17" s="426"/>
      <c r="P17" s="426"/>
      <c r="Q17" s="426"/>
      <c r="R17" s="426"/>
      <c r="S17" s="426"/>
      <c r="T17" s="5"/>
      <c r="U17" s="5"/>
      <c r="V17" s="5"/>
      <c r="W17" s="5"/>
      <c r="X17" s="5"/>
      <c r="Y17" s="5"/>
      <c r="Z17" s="5"/>
      <c r="AA17" s="5"/>
      <c r="AB17" s="5"/>
    </row>
    <row r="18" spans="1:28" s="2"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3"/>
      <c r="U18" s="3"/>
      <c r="V18" s="3"/>
      <c r="W18" s="3"/>
      <c r="X18" s="3"/>
      <c r="Y18" s="3"/>
    </row>
    <row r="19" spans="1:28" s="2" customFormat="1" ht="54" customHeight="1" x14ac:dyDescent="0.2">
      <c r="A19" s="417" t="s">
        <v>3</v>
      </c>
      <c r="B19" s="417" t="s">
        <v>94</v>
      </c>
      <c r="C19" s="420" t="s">
        <v>358</v>
      </c>
      <c r="D19" s="417" t="s">
        <v>357</v>
      </c>
      <c r="E19" s="417" t="s">
        <v>93</v>
      </c>
      <c r="F19" s="417" t="s">
        <v>92</v>
      </c>
      <c r="G19" s="417" t="s">
        <v>353</v>
      </c>
      <c r="H19" s="417" t="s">
        <v>91</v>
      </c>
      <c r="I19" s="417" t="s">
        <v>90</v>
      </c>
      <c r="J19" s="417" t="s">
        <v>89</v>
      </c>
      <c r="K19" s="417" t="s">
        <v>88</v>
      </c>
      <c r="L19" s="417" t="s">
        <v>87</v>
      </c>
      <c r="M19" s="417" t="s">
        <v>86</v>
      </c>
      <c r="N19" s="417" t="s">
        <v>85</v>
      </c>
      <c r="O19" s="417" t="s">
        <v>84</v>
      </c>
      <c r="P19" s="417" t="s">
        <v>83</v>
      </c>
      <c r="Q19" s="417" t="s">
        <v>356</v>
      </c>
      <c r="R19" s="417"/>
      <c r="S19" s="422" t="s">
        <v>456</v>
      </c>
      <c r="T19" s="3"/>
      <c r="U19" s="3"/>
      <c r="V19" s="3"/>
      <c r="W19" s="3"/>
      <c r="X19" s="3"/>
      <c r="Y19" s="3"/>
    </row>
    <row r="20" spans="1:28" s="2" customFormat="1" ht="180.75" customHeight="1" x14ac:dyDescent="0.2">
      <c r="A20" s="417"/>
      <c r="B20" s="417"/>
      <c r="C20" s="421"/>
      <c r="D20" s="417"/>
      <c r="E20" s="417"/>
      <c r="F20" s="417"/>
      <c r="G20" s="417"/>
      <c r="H20" s="417"/>
      <c r="I20" s="417"/>
      <c r="J20" s="417"/>
      <c r="K20" s="417"/>
      <c r="L20" s="417"/>
      <c r="M20" s="417"/>
      <c r="N20" s="417"/>
      <c r="O20" s="417"/>
      <c r="P20" s="417"/>
      <c r="Q20" s="38" t="s">
        <v>354</v>
      </c>
      <c r="R20" s="39" t="s">
        <v>355</v>
      </c>
      <c r="S20" s="422"/>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9"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9" t="str">
        <f>'1. паспорт местоположение'!A5:C5</f>
        <v>Год раскрытия информации: 2022 год</v>
      </c>
      <c r="B6" s="409"/>
      <c r="C6" s="409"/>
      <c r="D6" s="409"/>
      <c r="E6" s="409"/>
      <c r="F6" s="409"/>
      <c r="G6" s="409"/>
      <c r="H6" s="409"/>
      <c r="I6" s="409"/>
      <c r="J6" s="409"/>
      <c r="K6" s="409"/>
      <c r="L6" s="409"/>
      <c r="M6" s="409"/>
      <c r="N6" s="409"/>
      <c r="O6" s="409"/>
      <c r="P6" s="409"/>
      <c r="Q6" s="409"/>
      <c r="R6" s="409"/>
      <c r="S6" s="409"/>
      <c r="T6" s="409"/>
    </row>
    <row r="7" spans="1:20" s="10" customFormat="1" x14ac:dyDescent="0.2">
      <c r="A7" s="15"/>
      <c r="H7" s="14"/>
    </row>
    <row r="8" spans="1:20" s="10" customFormat="1" ht="18.75" x14ac:dyDescent="0.2">
      <c r="A8" s="418" t="s">
        <v>7</v>
      </c>
      <c r="B8" s="418"/>
      <c r="C8" s="418"/>
      <c r="D8" s="418"/>
      <c r="E8" s="418"/>
      <c r="F8" s="418"/>
      <c r="G8" s="418"/>
      <c r="H8" s="418"/>
      <c r="I8" s="418"/>
      <c r="J8" s="418"/>
      <c r="K8" s="418"/>
      <c r="L8" s="418"/>
      <c r="M8" s="418"/>
      <c r="N8" s="418"/>
      <c r="O8" s="418"/>
      <c r="P8" s="418"/>
      <c r="Q8" s="418"/>
      <c r="R8" s="418"/>
      <c r="S8" s="418"/>
      <c r="T8" s="418"/>
    </row>
    <row r="9" spans="1:20" s="10"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0" customFormat="1" ht="18.75" customHeight="1" x14ac:dyDescent="0.2">
      <c r="A10" s="419" t="str">
        <f>'1. паспорт местоположение'!A9:C9</f>
        <v>Акционерное общество "Янтарьэнерго" ДЗО  ПАО "Россети"</v>
      </c>
      <c r="B10" s="419"/>
      <c r="C10" s="419"/>
      <c r="D10" s="419"/>
      <c r="E10" s="419"/>
      <c r="F10" s="419"/>
      <c r="G10" s="419"/>
      <c r="H10" s="419"/>
      <c r="I10" s="419"/>
      <c r="J10" s="419"/>
      <c r="K10" s="419"/>
      <c r="L10" s="419"/>
      <c r="M10" s="419"/>
      <c r="N10" s="419"/>
      <c r="O10" s="419"/>
      <c r="P10" s="419"/>
      <c r="Q10" s="419"/>
      <c r="R10" s="419"/>
      <c r="S10" s="419"/>
      <c r="T10" s="419"/>
    </row>
    <row r="11" spans="1:20" s="10" customFormat="1" ht="18.75" customHeight="1" x14ac:dyDescent="0.2">
      <c r="A11" s="423" t="s">
        <v>6</v>
      </c>
      <c r="B11" s="423"/>
      <c r="C11" s="423"/>
      <c r="D11" s="423"/>
      <c r="E11" s="423"/>
      <c r="F11" s="423"/>
      <c r="G11" s="423"/>
      <c r="H11" s="423"/>
      <c r="I11" s="423"/>
      <c r="J11" s="423"/>
      <c r="K11" s="423"/>
      <c r="L11" s="423"/>
      <c r="M11" s="423"/>
      <c r="N11" s="423"/>
      <c r="O11" s="423"/>
      <c r="P11" s="423"/>
      <c r="Q11" s="423"/>
      <c r="R11" s="423"/>
      <c r="S11" s="423"/>
      <c r="T11" s="423"/>
    </row>
    <row r="12" spans="1:20" s="10"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0" customFormat="1" ht="18.75" customHeight="1" x14ac:dyDescent="0.2">
      <c r="A13" s="419" t="str">
        <f>'1. паспорт местоположение'!A12:C12</f>
        <v>L_140-176</v>
      </c>
      <c r="B13" s="419"/>
      <c r="C13" s="419"/>
      <c r="D13" s="419"/>
      <c r="E13" s="419"/>
      <c r="F13" s="419"/>
      <c r="G13" s="419"/>
      <c r="H13" s="419"/>
      <c r="I13" s="419"/>
      <c r="J13" s="419"/>
      <c r="K13" s="419"/>
      <c r="L13" s="419"/>
      <c r="M13" s="419"/>
      <c r="N13" s="419"/>
      <c r="O13" s="419"/>
      <c r="P13" s="419"/>
      <c r="Q13" s="419"/>
      <c r="R13" s="419"/>
      <c r="S13" s="419"/>
      <c r="T13" s="419"/>
    </row>
    <row r="14" spans="1:20" s="10" customFormat="1" ht="18.75" customHeight="1" x14ac:dyDescent="0.2">
      <c r="A14" s="423" t="s">
        <v>5</v>
      </c>
      <c r="B14" s="423"/>
      <c r="C14" s="423"/>
      <c r="D14" s="423"/>
      <c r="E14" s="423"/>
      <c r="F14" s="423"/>
      <c r="G14" s="423"/>
      <c r="H14" s="423"/>
      <c r="I14" s="423"/>
      <c r="J14" s="423"/>
      <c r="K14" s="423"/>
      <c r="L14" s="423"/>
      <c r="M14" s="423"/>
      <c r="N14" s="423"/>
      <c r="O14" s="423"/>
      <c r="P14" s="423"/>
      <c r="Q14" s="423"/>
      <c r="R14" s="423"/>
      <c r="S14" s="423"/>
      <c r="T14" s="423"/>
    </row>
    <row r="15" spans="1:20" s="7"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2" customFormat="1" ht="12" x14ac:dyDescent="0.2">
      <c r="A16" s="419" t="str">
        <f>'1. паспорт местоположение'!A15</f>
        <v>Приобретение электросетевого комплекса в г.Калининграде, ул.Айвазовского д.2</v>
      </c>
      <c r="B16" s="419"/>
      <c r="C16" s="419"/>
      <c r="D16" s="419"/>
      <c r="E16" s="419"/>
      <c r="F16" s="419"/>
      <c r="G16" s="419"/>
      <c r="H16" s="419"/>
      <c r="I16" s="419"/>
      <c r="J16" s="419"/>
      <c r="K16" s="419"/>
      <c r="L16" s="419"/>
      <c r="M16" s="419"/>
      <c r="N16" s="419"/>
      <c r="O16" s="419"/>
      <c r="P16" s="419"/>
      <c r="Q16" s="419"/>
      <c r="R16" s="419"/>
      <c r="S16" s="419"/>
      <c r="T16" s="419"/>
    </row>
    <row r="17" spans="1:113" s="2" customFormat="1" ht="15" customHeight="1" x14ac:dyDescent="0.2">
      <c r="A17" s="423" t="s">
        <v>4</v>
      </c>
      <c r="B17" s="423"/>
      <c r="C17" s="423"/>
      <c r="D17" s="423"/>
      <c r="E17" s="423"/>
      <c r="F17" s="423"/>
      <c r="G17" s="423"/>
      <c r="H17" s="423"/>
      <c r="I17" s="423"/>
      <c r="J17" s="423"/>
      <c r="K17" s="423"/>
      <c r="L17" s="423"/>
      <c r="M17" s="423"/>
      <c r="N17" s="423"/>
      <c r="O17" s="423"/>
      <c r="P17" s="423"/>
      <c r="Q17" s="423"/>
      <c r="R17" s="423"/>
      <c r="S17" s="423"/>
      <c r="T17" s="423"/>
    </row>
    <row r="18" spans="1:113" s="2"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25"/>
    </row>
    <row r="19" spans="1:113" s="2" customFormat="1" ht="15" customHeight="1" x14ac:dyDescent="0.2">
      <c r="A19" s="442" t="s">
        <v>467</v>
      </c>
      <c r="B19" s="442"/>
      <c r="C19" s="442"/>
      <c r="D19" s="442"/>
      <c r="E19" s="442"/>
      <c r="F19" s="442"/>
      <c r="G19" s="442"/>
      <c r="H19" s="442"/>
      <c r="I19" s="442"/>
      <c r="J19" s="442"/>
      <c r="K19" s="442"/>
      <c r="L19" s="442"/>
      <c r="M19" s="442"/>
      <c r="N19" s="442"/>
      <c r="O19" s="442"/>
      <c r="P19" s="442"/>
      <c r="Q19" s="442"/>
      <c r="R19" s="442"/>
      <c r="S19" s="442"/>
      <c r="T19" s="442"/>
    </row>
    <row r="20" spans="1:113" s="54" customFormat="1" ht="21" customHeight="1" x14ac:dyDescent="0.25">
      <c r="A20" s="443"/>
      <c r="B20" s="443"/>
      <c r="C20" s="443"/>
      <c r="D20" s="443"/>
      <c r="E20" s="443"/>
      <c r="F20" s="443"/>
      <c r="G20" s="443"/>
      <c r="H20" s="443"/>
      <c r="I20" s="443"/>
      <c r="J20" s="443"/>
      <c r="K20" s="443"/>
      <c r="L20" s="443"/>
      <c r="M20" s="443"/>
      <c r="N20" s="443"/>
      <c r="O20" s="443"/>
      <c r="P20" s="443"/>
      <c r="Q20" s="443"/>
      <c r="R20" s="443"/>
      <c r="S20" s="443"/>
      <c r="T20" s="443"/>
    </row>
    <row r="21" spans="1:113" ht="46.5" customHeight="1" x14ac:dyDescent="0.25">
      <c r="A21" s="436" t="s">
        <v>3</v>
      </c>
      <c r="B21" s="429" t="s">
        <v>217</v>
      </c>
      <c r="C21" s="430"/>
      <c r="D21" s="433" t="s">
        <v>116</v>
      </c>
      <c r="E21" s="429" t="s">
        <v>495</v>
      </c>
      <c r="F21" s="430"/>
      <c r="G21" s="429" t="s">
        <v>267</v>
      </c>
      <c r="H21" s="430"/>
      <c r="I21" s="429" t="s">
        <v>115</v>
      </c>
      <c r="J21" s="430"/>
      <c r="K21" s="433" t="s">
        <v>114</v>
      </c>
      <c r="L21" s="429" t="s">
        <v>113</v>
      </c>
      <c r="M21" s="430"/>
      <c r="N21" s="429" t="s">
        <v>492</v>
      </c>
      <c r="O21" s="430"/>
      <c r="P21" s="433" t="s">
        <v>112</v>
      </c>
      <c r="Q21" s="439" t="s">
        <v>111</v>
      </c>
      <c r="R21" s="440"/>
      <c r="S21" s="439" t="s">
        <v>110</v>
      </c>
      <c r="T21" s="441"/>
    </row>
    <row r="22" spans="1:113" ht="204.75" customHeight="1" x14ac:dyDescent="0.25">
      <c r="A22" s="437"/>
      <c r="B22" s="431"/>
      <c r="C22" s="432"/>
      <c r="D22" s="435"/>
      <c r="E22" s="431"/>
      <c r="F22" s="432"/>
      <c r="G22" s="431"/>
      <c r="H22" s="432"/>
      <c r="I22" s="431"/>
      <c r="J22" s="432"/>
      <c r="K22" s="434"/>
      <c r="L22" s="431"/>
      <c r="M22" s="432"/>
      <c r="N22" s="431"/>
      <c r="O22" s="432"/>
      <c r="P22" s="434"/>
      <c r="Q22" s="100" t="s">
        <v>109</v>
      </c>
      <c r="R22" s="100" t="s">
        <v>466</v>
      </c>
      <c r="S22" s="100" t="s">
        <v>108</v>
      </c>
      <c r="T22" s="100" t="s">
        <v>107</v>
      </c>
    </row>
    <row r="23" spans="1:113" ht="51.75" customHeight="1" x14ac:dyDescent="0.25">
      <c r="A23" s="438"/>
      <c r="B23" s="145" t="s">
        <v>105</v>
      </c>
      <c r="C23" s="145" t="s">
        <v>106</v>
      </c>
      <c r="D23" s="434"/>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28" t="s">
        <v>501</v>
      </c>
      <c r="C28" s="428"/>
      <c r="D28" s="428"/>
      <c r="E28" s="428"/>
      <c r="F28" s="428"/>
      <c r="G28" s="428"/>
      <c r="H28" s="428"/>
      <c r="I28" s="428"/>
      <c r="J28" s="428"/>
      <c r="K28" s="428"/>
      <c r="L28" s="428"/>
      <c r="M28" s="428"/>
      <c r="N28" s="428"/>
      <c r="O28" s="428"/>
      <c r="P28" s="428"/>
      <c r="Q28" s="428"/>
      <c r="R28" s="428"/>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H21" zoomScale="80" zoomScaleSheetLayoutView="80" workbookViewId="0">
      <selection activeCell="C26" sqref="C26"/>
    </sheetView>
  </sheetViews>
  <sheetFormatPr defaultColWidth="10.7109375" defaultRowHeight="15.75" x14ac:dyDescent="0.25"/>
  <cols>
    <col min="1" max="1" width="10.7109375" style="240"/>
    <col min="2" max="2" width="13.140625" style="46" customWidth="1"/>
    <col min="3" max="3" width="33.85546875" style="46" customWidth="1"/>
    <col min="4" max="4" width="13.140625" style="46" customWidth="1"/>
    <col min="5" max="5" width="32.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18" t="s">
        <v>7</v>
      </c>
      <c r="F7" s="418"/>
      <c r="G7" s="418"/>
      <c r="H7" s="418"/>
      <c r="I7" s="418"/>
      <c r="J7" s="418"/>
      <c r="K7" s="418"/>
      <c r="L7" s="418"/>
      <c r="M7" s="418"/>
      <c r="N7" s="418"/>
      <c r="O7" s="418"/>
      <c r="P7" s="418"/>
      <c r="Q7" s="418"/>
      <c r="R7" s="418"/>
      <c r="S7" s="418"/>
      <c r="T7" s="418"/>
      <c r="U7" s="418"/>
      <c r="V7" s="418"/>
      <c r="W7" s="418"/>
      <c r="X7" s="418"/>
      <c r="Y7" s="418"/>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9" t="str">
        <f>'1. паспорт местоположение'!A9</f>
        <v>Акционерное общество "Янтарьэнерго" ДЗО  ПАО "Россети"</v>
      </c>
      <c r="F9" s="419"/>
      <c r="G9" s="419"/>
      <c r="H9" s="419"/>
      <c r="I9" s="419"/>
      <c r="J9" s="419"/>
      <c r="K9" s="419"/>
      <c r="L9" s="419"/>
      <c r="M9" s="419"/>
      <c r="N9" s="419"/>
      <c r="O9" s="419"/>
      <c r="P9" s="419"/>
      <c r="Q9" s="419"/>
      <c r="R9" s="419"/>
      <c r="S9" s="419"/>
      <c r="T9" s="419"/>
      <c r="U9" s="419"/>
      <c r="V9" s="419"/>
      <c r="W9" s="419"/>
      <c r="X9" s="419"/>
      <c r="Y9" s="419"/>
    </row>
    <row r="10" spans="1:27" s="10" customFormat="1" ht="18.75" customHeight="1" x14ac:dyDescent="0.2">
      <c r="A10" s="241"/>
      <c r="E10" s="423" t="s">
        <v>6</v>
      </c>
      <c r="F10" s="423"/>
      <c r="G10" s="423"/>
      <c r="H10" s="423"/>
      <c r="I10" s="423"/>
      <c r="J10" s="423"/>
      <c r="K10" s="423"/>
      <c r="L10" s="423"/>
      <c r="M10" s="423"/>
      <c r="N10" s="423"/>
      <c r="O10" s="423"/>
      <c r="P10" s="423"/>
      <c r="Q10" s="423"/>
      <c r="R10" s="423"/>
      <c r="S10" s="423"/>
      <c r="T10" s="423"/>
      <c r="U10" s="423"/>
      <c r="V10" s="423"/>
      <c r="W10" s="423"/>
      <c r="X10" s="423"/>
      <c r="Y10" s="423"/>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9" t="str">
        <f>'1. паспорт местоположение'!A12</f>
        <v>L_140-176</v>
      </c>
      <c r="F12" s="419"/>
      <c r="G12" s="419"/>
      <c r="H12" s="419"/>
      <c r="I12" s="419"/>
      <c r="J12" s="419"/>
      <c r="K12" s="419"/>
      <c r="L12" s="419"/>
      <c r="M12" s="419"/>
      <c r="N12" s="419"/>
      <c r="O12" s="419"/>
      <c r="P12" s="419"/>
      <c r="Q12" s="419"/>
      <c r="R12" s="419"/>
      <c r="S12" s="419"/>
      <c r="T12" s="419"/>
      <c r="U12" s="419"/>
      <c r="V12" s="419"/>
      <c r="W12" s="419"/>
      <c r="X12" s="419"/>
      <c r="Y12" s="419"/>
    </row>
    <row r="13" spans="1:27" s="10" customFormat="1" ht="18.75" customHeight="1" x14ac:dyDescent="0.2">
      <c r="A13" s="241"/>
      <c r="E13" s="423" t="s">
        <v>5</v>
      </c>
      <c r="F13" s="423"/>
      <c r="G13" s="423"/>
      <c r="H13" s="423"/>
      <c r="I13" s="423"/>
      <c r="J13" s="423"/>
      <c r="K13" s="423"/>
      <c r="L13" s="423"/>
      <c r="M13" s="423"/>
      <c r="N13" s="423"/>
      <c r="O13" s="423"/>
      <c r="P13" s="423"/>
      <c r="Q13" s="423"/>
      <c r="R13" s="423"/>
      <c r="S13" s="423"/>
      <c r="T13" s="423"/>
      <c r="U13" s="423"/>
      <c r="V13" s="423"/>
      <c r="W13" s="423"/>
      <c r="X13" s="423"/>
      <c r="Y13" s="423"/>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9" t="str">
        <f>'1. паспорт местоположение'!A15</f>
        <v>Приобретение электросетевого комплекса в г.Калининграде, ул.Айвазовского д.2</v>
      </c>
      <c r="F15" s="419"/>
      <c r="G15" s="419"/>
      <c r="H15" s="419"/>
      <c r="I15" s="419"/>
      <c r="J15" s="419"/>
      <c r="K15" s="419"/>
      <c r="L15" s="419"/>
      <c r="M15" s="419"/>
      <c r="N15" s="419"/>
      <c r="O15" s="419"/>
      <c r="P15" s="419"/>
      <c r="Q15" s="419"/>
      <c r="R15" s="419"/>
      <c r="S15" s="419"/>
      <c r="T15" s="419"/>
      <c r="U15" s="419"/>
      <c r="V15" s="419"/>
      <c r="W15" s="419"/>
      <c r="X15" s="419"/>
      <c r="Y15" s="419"/>
    </row>
    <row r="16" spans="1:27" s="2" customFormat="1" ht="15" customHeight="1" x14ac:dyDescent="0.2">
      <c r="A16" s="243"/>
      <c r="E16" s="423" t="s">
        <v>4</v>
      </c>
      <c r="F16" s="423"/>
      <c r="G16" s="423"/>
      <c r="H16" s="423"/>
      <c r="I16" s="423"/>
      <c r="J16" s="423"/>
      <c r="K16" s="423"/>
      <c r="L16" s="423"/>
      <c r="M16" s="423"/>
      <c r="N16" s="423"/>
      <c r="O16" s="423"/>
      <c r="P16" s="423"/>
      <c r="Q16" s="423"/>
      <c r="R16" s="423"/>
      <c r="S16" s="423"/>
      <c r="T16" s="423"/>
      <c r="U16" s="423"/>
      <c r="V16" s="423"/>
      <c r="W16" s="423"/>
      <c r="X16" s="423"/>
      <c r="Y16" s="423"/>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42"/>
      <c r="F18" s="442"/>
      <c r="G18" s="442"/>
      <c r="H18" s="442"/>
      <c r="I18" s="442"/>
      <c r="J18" s="442"/>
      <c r="K18" s="442"/>
      <c r="L18" s="442"/>
      <c r="M18" s="442"/>
      <c r="N18" s="442"/>
      <c r="O18" s="442"/>
      <c r="P18" s="442"/>
      <c r="Q18" s="442"/>
      <c r="R18" s="442"/>
      <c r="S18" s="442"/>
      <c r="T18" s="442"/>
      <c r="U18" s="442"/>
      <c r="V18" s="442"/>
      <c r="W18" s="442"/>
      <c r="X18" s="442"/>
      <c r="Y18" s="442"/>
    </row>
    <row r="19" spans="1:27" ht="25.5" customHeight="1" x14ac:dyDescent="0.25">
      <c r="A19" s="442" t="s">
        <v>469</v>
      </c>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row>
    <row r="20" spans="1:27" s="54" customFormat="1" ht="21" customHeight="1" x14ac:dyDescent="0.25">
      <c r="A20" s="244"/>
    </row>
    <row r="21" spans="1:27" ht="15.75" customHeight="1" x14ac:dyDescent="0.25">
      <c r="A21" s="444" t="s">
        <v>3</v>
      </c>
      <c r="B21" s="447" t="s">
        <v>476</v>
      </c>
      <c r="C21" s="448"/>
      <c r="D21" s="447" t="s">
        <v>478</v>
      </c>
      <c r="E21" s="448"/>
      <c r="F21" s="439" t="s">
        <v>88</v>
      </c>
      <c r="G21" s="441"/>
      <c r="H21" s="441"/>
      <c r="I21" s="440"/>
      <c r="J21" s="444" t="s">
        <v>479</v>
      </c>
      <c r="K21" s="447" t="s">
        <v>480</v>
      </c>
      <c r="L21" s="448"/>
      <c r="M21" s="447" t="s">
        <v>481</v>
      </c>
      <c r="N21" s="448"/>
      <c r="O21" s="447" t="s">
        <v>468</v>
      </c>
      <c r="P21" s="448"/>
      <c r="Q21" s="447" t="s">
        <v>121</v>
      </c>
      <c r="R21" s="448"/>
      <c r="S21" s="444" t="s">
        <v>120</v>
      </c>
      <c r="T21" s="444" t="s">
        <v>482</v>
      </c>
      <c r="U21" s="444" t="s">
        <v>477</v>
      </c>
      <c r="V21" s="447" t="s">
        <v>119</v>
      </c>
      <c r="W21" s="448"/>
      <c r="X21" s="439" t="s">
        <v>111</v>
      </c>
      <c r="Y21" s="441"/>
      <c r="Z21" s="439" t="s">
        <v>110</v>
      </c>
      <c r="AA21" s="441"/>
    </row>
    <row r="22" spans="1:27" ht="216" customHeight="1" x14ac:dyDescent="0.25">
      <c r="A22" s="445"/>
      <c r="B22" s="449"/>
      <c r="C22" s="450"/>
      <c r="D22" s="449"/>
      <c r="E22" s="450"/>
      <c r="F22" s="439" t="s">
        <v>118</v>
      </c>
      <c r="G22" s="440"/>
      <c r="H22" s="439" t="s">
        <v>117</v>
      </c>
      <c r="I22" s="440"/>
      <c r="J22" s="446"/>
      <c r="K22" s="449"/>
      <c r="L22" s="450"/>
      <c r="M22" s="449"/>
      <c r="N22" s="450"/>
      <c r="O22" s="449"/>
      <c r="P22" s="450"/>
      <c r="Q22" s="449"/>
      <c r="R22" s="450"/>
      <c r="S22" s="446"/>
      <c r="T22" s="446"/>
      <c r="U22" s="446"/>
      <c r="V22" s="449"/>
      <c r="W22" s="450"/>
      <c r="X22" s="100" t="s">
        <v>109</v>
      </c>
      <c r="Y22" s="100" t="s">
        <v>466</v>
      </c>
      <c r="Z22" s="100" t="s">
        <v>108</v>
      </c>
      <c r="AA22" s="100" t="s">
        <v>107</v>
      </c>
    </row>
    <row r="23" spans="1:27" ht="60" customHeight="1" x14ac:dyDescent="0.25">
      <c r="A23" s="446"/>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ht="47.25" x14ac:dyDescent="0.25">
      <c r="A25" s="232">
        <v>1</v>
      </c>
      <c r="B25" s="232" t="s">
        <v>525</v>
      </c>
      <c r="C25" s="232" t="s">
        <v>614</v>
      </c>
      <c r="D25" s="232" t="s">
        <v>525</v>
      </c>
      <c r="E25" s="232" t="str">
        <f t="shared" ref="E25:E26" si="0">C25</f>
        <v>КЛ-1 0,4 кВ от ВЩУ-1 о,4 кВ ТП 160 1с до ВРУ-1 0,4 кВ ж/д 2</v>
      </c>
      <c r="F25" s="232" t="s">
        <v>525</v>
      </c>
      <c r="G25" s="232">
        <v>0.4</v>
      </c>
      <c r="H25" s="232" t="s">
        <v>525</v>
      </c>
      <c r="I25" s="232">
        <v>0.4</v>
      </c>
      <c r="J25" s="232" t="s">
        <v>525</v>
      </c>
      <c r="K25" s="232" t="s">
        <v>525</v>
      </c>
      <c r="L25" s="232">
        <v>1</v>
      </c>
      <c r="M25" s="232" t="s">
        <v>525</v>
      </c>
      <c r="N25" s="232">
        <v>185</v>
      </c>
      <c r="O25" s="232" t="s">
        <v>525</v>
      </c>
      <c r="P25" s="232" t="s">
        <v>521</v>
      </c>
      <c r="Q25" s="232" t="s">
        <v>525</v>
      </c>
      <c r="R25" s="394">
        <v>3.5000000000000003E-2</v>
      </c>
      <c r="S25" s="232" t="s">
        <v>525</v>
      </c>
      <c r="T25" s="232" t="s">
        <v>525</v>
      </c>
      <c r="U25" s="232" t="s">
        <v>525</v>
      </c>
      <c r="V25" s="232" t="s">
        <v>525</v>
      </c>
      <c r="W25" s="232" t="s">
        <v>599</v>
      </c>
      <c r="X25" s="232" t="s">
        <v>525</v>
      </c>
      <c r="Y25" s="232" t="s">
        <v>525</v>
      </c>
      <c r="Z25" s="232" t="s">
        <v>525</v>
      </c>
      <c r="AA25" s="232" t="s">
        <v>525</v>
      </c>
    </row>
    <row r="26" spans="1:27" s="154" customFormat="1" ht="47.25" x14ac:dyDescent="0.25">
      <c r="A26" s="232">
        <v>2</v>
      </c>
      <c r="B26" s="232" t="s">
        <v>525</v>
      </c>
      <c r="C26" s="232" t="s">
        <v>613</v>
      </c>
      <c r="D26" s="232" t="s">
        <v>525</v>
      </c>
      <c r="E26" s="232" t="str">
        <f t="shared" si="0"/>
        <v>КЛ-1 0,4 кВ от ВЩУ-2 о,4 кВ ТП 160 2с до ВРУ-2 0,4 кВ ж/д 2</v>
      </c>
      <c r="F26" s="232" t="s">
        <v>525</v>
      </c>
      <c r="G26" s="232">
        <v>0.4</v>
      </c>
      <c r="H26" s="232" t="s">
        <v>525</v>
      </c>
      <c r="I26" s="232">
        <v>0.4</v>
      </c>
      <c r="J26" s="232" t="s">
        <v>525</v>
      </c>
      <c r="K26" s="232" t="s">
        <v>525</v>
      </c>
      <c r="L26" s="232">
        <v>1</v>
      </c>
      <c r="M26" s="232" t="s">
        <v>525</v>
      </c>
      <c r="N26" s="232">
        <v>185</v>
      </c>
      <c r="O26" s="232" t="s">
        <v>525</v>
      </c>
      <c r="P26" s="232" t="s">
        <v>521</v>
      </c>
      <c r="Q26" s="232" t="s">
        <v>525</v>
      </c>
      <c r="R26" s="394">
        <v>9.8000000000000004E-2</v>
      </c>
      <c r="S26" s="232" t="s">
        <v>525</v>
      </c>
      <c r="T26" s="232" t="s">
        <v>525</v>
      </c>
      <c r="U26" s="232" t="s">
        <v>525</v>
      </c>
      <c r="V26" s="232" t="s">
        <v>525</v>
      </c>
      <c r="W26" s="232" t="s">
        <v>599</v>
      </c>
      <c r="X26" s="232" t="s">
        <v>525</v>
      </c>
      <c r="Y26" s="232" t="s">
        <v>525</v>
      </c>
      <c r="Z26" s="232" t="s">
        <v>525</v>
      </c>
      <c r="AA26" s="232" t="s">
        <v>525</v>
      </c>
    </row>
    <row r="27" spans="1:27" x14ac:dyDescent="0.25">
      <c r="A27" s="250"/>
      <c r="B27" s="47"/>
      <c r="C27" s="47"/>
      <c r="D27" s="47"/>
      <c r="G27" s="251"/>
      <c r="R27" s="405">
        <f>SUM(R25:R26)</f>
        <v>0.13300000000000001</v>
      </c>
    </row>
    <row r="28" spans="1:27" hidden="1" x14ac:dyDescent="0.25">
      <c r="A28" s="252"/>
      <c r="B28" s="47"/>
      <c r="C28" s="47"/>
      <c r="D28" s="47"/>
      <c r="P28" s="46" t="s">
        <v>520</v>
      </c>
      <c r="R28" s="46" t="e">
        <f>SUMIF(#REF!,"ВЛ",#REF!)</f>
        <v>#REF!</v>
      </c>
    </row>
    <row r="29" spans="1:27" hidden="1" x14ac:dyDescent="0.25">
      <c r="A29" s="252"/>
      <c r="B29" s="47"/>
      <c r="C29" s="253"/>
      <c r="D29" s="47"/>
      <c r="P29" s="46" t="s">
        <v>521</v>
      </c>
      <c r="R29" s="46" t="e">
        <f>SUMIF(#REF!,"КЛ",#REF!)</f>
        <v>#REF!</v>
      </c>
    </row>
  </sheetData>
  <autoFilter ref="A24:WVQ24"/>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abSelected="1" view="pageBreakPreview" topLeftCell="A21"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9" t="str">
        <f>'1. паспорт местоположение'!A5:C5</f>
        <v>Год раскрытия информации: 2022 год</v>
      </c>
      <c r="B5" s="409"/>
      <c r="C5" s="40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8" t="s">
        <v>7</v>
      </c>
      <c r="B7" s="418"/>
      <c r="C7" s="418"/>
      <c r="D7" s="11"/>
      <c r="E7" s="11"/>
      <c r="F7" s="11"/>
      <c r="G7" s="11"/>
      <c r="H7" s="11"/>
      <c r="I7" s="11"/>
      <c r="J7" s="11"/>
      <c r="K7" s="11"/>
      <c r="L7" s="11"/>
      <c r="M7" s="11"/>
      <c r="N7" s="11"/>
      <c r="O7" s="11"/>
      <c r="P7" s="11"/>
      <c r="Q7" s="11"/>
      <c r="R7" s="11"/>
      <c r="S7" s="11"/>
      <c r="T7" s="11"/>
      <c r="U7" s="11"/>
    </row>
    <row r="8" spans="1:29" s="10" customFormat="1" ht="18.75" x14ac:dyDescent="0.2">
      <c r="A8" s="418"/>
      <c r="B8" s="418"/>
      <c r="C8" s="418"/>
      <c r="D8" s="12"/>
      <c r="E8" s="12"/>
      <c r="F8" s="12"/>
      <c r="G8" s="12"/>
      <c r="H8" s="11"/>
      <c r="I8" s="11"/>
      <c r="J8" s="11"/>
      <c r="K8" s="11"/>
      <c r="L8" s="11"/>
      <c r="M8" s="11"/>
      <c r="N8" s="11"/>
      <c r="O8" s="11"/>
      <c r="P8" s="11"/>
      <c r="Q8" s="11"/>
      <c r="R8" s="11"/>
      <c r="S8" s="11"/>
      <c r="T8" s="11"/>
      <c r="U8" s="11"/>
    </row>
    <row r="9" spans="1:29" s="10" customFormat="1" ht="18.75" x14ac:dyDescent="0.2">
      <c r="A9" s="452" t="str">
        <f>'1. паспорт местоположение'!A9:C9</f>
        <v>Акционерное общество "Янтарьэнерго" ДЗО  ПАО "Россети"</v>
      </c>
      <c r="B9" s="452"/>
      <c r="C9" s="452"/>
      <c r="D9" s="6"/>
      <c r="E9" s="6"/>
      <c r="F9" s="6"/>
      <c r="G9" s="6"/>
      <c r="H9" s="11"/>
      <c r="I9" s="11"/>
      <c r="J9" s="11"/>
      <c r="K9" s="11"/>
      <c r="L9" s="11"/>
      <c r="M9" s="11"/>
      <c r="N9" s="11"/>
      <c r="O9" s="11"/>
      <c r="P9" s="11"/>
      <c r="Q9" s="11"/>
      <c r="R9" s="11"/>
      <c r="S9" s="11"/>
      <c r="T9" s="11"/>
      <c r="U9" s="11"/>
    </row>
    <row r="10" spans="1:29" s="10" customFormat="1" ht="18.75" x14ac:dyDescent="0.2">
      <c r="A10" s="423" t="s">
        <v>6</v>
      </c>
      <c r="B10" s="423"/>
      <c r="C10" s="423"/>
      <c r="D10" s="4"/>
      <c r="E10" s="4"/>
      <c r="F10" s="4"/>
      <c r="G10" s="4"/>
      <c r="H10" s="11"/>
      <c r="I10" s="11"/>
      <c r="J10" s="11"/>
      <c r="K10" s="11"/>
      <c r="L10" s="11"/>
      <c r="M10" s="11"/>
      <c r="N10" s="11"/>
      <c r="O10" s="11"/>
      <c r="P10" s="11"/>
      <c r="Q10" s="11"/>
      <c r="R10" s="11"/>
      <c r="S10" s="11"/>
      <c r="T10" s="11"/>
      <c r="U10" s="11"/>
    </row>
    <row r="11" spans="1:29" s="10" customFormat="1" ht="18.75" x14ac:dyDescent="0.2">
      <c r="A11" s="418"/>
      <c r="B11" s="418"/>
      <c r="C11" s="418"/>
      <c r="D11" s="12"/>
      <c r="E11" s="12"/>
      <c r="F11" s="12"/>
      <c r="G11" s="12"/>
      <c r="H11" s="11"/>
      <c r="I11" s="11"/>
      <c r="J11" s="11"/>
      <c r="K11" s="11"/>
      <c r="L11" s="11"/>
      <c r="M11" s="11"/>
      <c r="N11" s="11"/>
      <c r="O11" s="11"/>
      <c r="P11" s="11"/>
      <c r="Q11" s="11"/>
      <c r="R11" s="11"/>
      <c r="S11" s="11"/>
      <c r="T11" s="11"/>
      <c r="U11" s="11"/>
    </row>
    <row r="12" spans="1:29" s="10" customFormat="1" ht="18.75" x14ac:dyDescent="0.2">
      <c r="A12" s="452" t="str">
        <f>'1. паспорт местоположение'!A12:C12</f>
        <v>L_140-176</v>
      </c>
      <c r="B12" s="452"/>
      <c r="C12" s="452"/>
      <c r="D12" s="6"/>
      <c r="E12" s="6"/>
      <c r="F12" s="6"/>
      <c r="G12" s="6"/>
      <c r="H12" s="11"/>
      <c r="I12" s="11"/>
      <c r="J12" s="11"/>
      <c r="K12" s="11"/>
      <c r="L12" s="11"/>
      <c r="M12" s="11"/>
      <c r="N12" s="11"/>
      <c r="O12" s="11"/>
      <c r="P12" s="11"/>
      <c r="Q12" s="11"/>
      <c r="R12" s="11"/>
      <c r="S12" s="11"/>
      <c r="T12" s="11"/>
      <c r="U12" s="11"/>
    </row>
    <row r="13" spans="1:29" s="10" customFormat="1" ht="18.75" x14ac:dyDescent="0.2">
      <c r="A13" s="423" t="s">
        <v>5</v>
      </c>
      <c r="B13" s="423"/>
      <c r="C13" s="4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4"/>
      <c r="B14" s="424"/>
      <c r="C14" s="424"/>
      <c r="D14" s="8"/>
      <c r="E14" s="8"/>
      <c r="F14" s="8"/>
      <c r="G14" s="8"/>
      <c r="H14" s="8"/>
      <c r="I14" s="8"/>
      <c r="J14" s="8"/>
      <c r="K14" s="8"/>
      <c r="L14" s="8"/>
      <c r="M14" s="8"/>
      <c r="N14" s="8"/>
      <c r="O14" s="8"/>
      <c r="P14" s="8"/>
      <c r="Q14" s="8"/>
      <c r="R14" s="8"/>
      <c r="S14" s="8"/>
      <c r="T14" s="8"/>
      <c r="U14" s="8"/>
    </row>
    <row r="15" spans="1:29" s="2" customFormat="1" ht="35.25" customHeight="1" x14ac:dyDescent="0.2">
      <c r="A15" s="451" t="str">
        <f>'1. паспорт местоположение'!A15</f>
        <v>Приобретение электросетевого комплекса в г.Калининграде, ул.Айвазовского д.2</v>
      </c>
      <c r="B15" s="451"/>
      <c r="C15" s="451"/>
      <c r="D15" s="6"/>
      <c r="E15" s="6"/>
      <c r="F15" s="6"/>
      <c r="G15" s="6"/>
      <c r="H15" s="6"/>
      <c r="I15" s="6"/>
      <c r="J15" s="6"/>
      <c r="K15" s="6"/>
      <c r="L15" s="6"/>
      <c r="M15" s="6"/>
      <c r="N15" s="6"/>
      <c r="O15" s="6"/>
      <c r="P15" s="6"/>
      <c r="Q15" s="6"/>
      <c r="R15" s="6"/>
      <c r="S15" s="6"/>
      <c r="T15" s="6"/>
      <c r="U15" s="6"/>
    </row>
    <row r="16" spans="1:29" s="2" customFormat="1" ht="15" customHeight="1" x14ac:dyDescent="0.2">
      <c r="A16" s="423" t="s">
        <v>4</v>
      </c>
      <c r="B16" s="423"/>
      <c r="C16" s="423"/>
      <c r="D16" s="4"/>
      <c r="E16" s="4"/>
      <c r="F16" s="4"/>
      <c r="G16" s="4"/>
      <c r="H16" s="4"/>
      <c r="I16" s="4"/>
      <c r="J16" s="4"/>
      <c r="K16" s="4"/>
      <c r="L16" s="4"/>
      <c r="M16" s="4"/>
      <c r="N16" s="4"/>
      <c r="O16" s="4"/>
      <c r="P16" s="4"/>
      <c r="Q16" s="4"/>
      <c r="R16" s="4"/>
      <c r="S16" s="4"/>
      <c r="T16" s="4"/>
      <c r="U16" s="4"/>
    </row>
    <row r="17" spans="1:21" s="2" customFormat="1" ht="15" customHeight="1" x14ac:dyDescent="0.2">
      <c r="A17" s="425"/>
      <c r="B17" s="425"/>
      <c r="C17" s="425"/>
      <c r="D17" s="3"/>
      <c r="E17" s="3"/>
      <c r="F17" s="3"/>
      <c r="G17" s="3"/>
      <c r="H17" s="3"/>
      <c r="I17" s="3"/>
      <c r="J17" s="3"/>
      <c r="K17" s="3"/>
      <c r="L17" s="3"/>
      <c r="M17" s="3"/>
      <c r="N17" s="3"/>
      <c r="O17" s="3"/>
      <c r="P17" s="3"/>
      <c r="Q17" s="3"/>
      <c r="R17" s="3"/>
    </row>
    <row r="18" spans="1:21" s="2" customFormat="1" ht="27.75" customHeight="1" x14ac:dyDescent="0.2">
      <c r="A18" s="426" t="s">
        <v>461</v>
      </c>
      <c r="B18" s="426"/>
      <c r="C18" s="42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в г.Калининграде, ул.Айвазовского д.2</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615</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616</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617</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40"/>
      <c r="AB6" s="140"/>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40"/>
      <c r="AB7" s="140"/>
    </row>
    <row r="8" spans="1:28" x14ac:dyDescent="0.25">
      <c r="A8" s="419" t="str">
        <f>'1. паспорт местоположение'!A9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41"/>
      <c r="AB8" s="141"/>
    </row>
    <row r="9" spans="1:28" ht="15.75"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42"/>
      <c r="AB9" s="142"/>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40"/>
      <c r="AB10" s="140"/>
    </row>
    <row r="11" spans="1:28" x14ac:dyDescent="0.25">
      <c r="A11" s="419" t="str">
        <f>'1. паспорт местоположение'!A12:C12</f>
        <v>L_140-176</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141"/>
      <c r="AB11" s="141"/>
    </row>
    <row r="12" spans="1:28" ht="15.75"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42"/>
      <c r="AB12" s="142"/>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9"/>
      <c r="AB13" s="9"/>
    </row>
    <row r="14" spans="1:28" x14ac:dyDescent="0.25">
      <c r="A14" s="419" t="str">
        <f>'1. паспорт местоположение'!A15</f>
        <v>Приобретение электросетевого комплекса в г.Калининграде, ул.Айвазовского д.2</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41"/>
      <c r="AB14" s="141"/>
    </row>
    <row r="15" spans="1:28" ht="15.75"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42"/>
      <c r="AB15" s="142"/>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150"/>
      <c r="AB16" s="150"/>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150"/>
      <c r="AB17" s="150"/>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150"/>
      <c r="AB18" s="150"/>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150"/>
      <c r="AB19" s="150"/>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51"/>
      <c r="AB20" s="151"/>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51"/>
      <c r="AB21" s="151"/>
    </row>
    <row r="22" spans="1:28" x14ac:dyDescent="0.25">
      <c r="A22" s="454" t="s">
        <v>493</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52"/>
      <c r="AB22" s="152"/>
    </row>
    <row r="23" spans="1:28" ht="32.25" customHeight="1" x14ac:dyDescent="0.25">
      <c r="A23" s="456" t="s">
        <v>349</v>
      </c>
      <c r="B23" s="457"/>
      <c r="C23" s="457"/>
      <c r="D23" s="457"/>
      <c r="E23" s="457"/>
      <c r="F23" s="457"/>
      <c r="G23" s="457"/>
      <c r="H23" s="457"/>
      <c r="I23" s="457"/>
      <c r="J23" s="457"/>
      <c r="K23" s="457"/>
      <c r="L23" s="458"/>
      <c r="M23" s="455" t="s">
        <v>350</v>
      </c>
      <c r="N23" s="455"/>
      <c r="O23" s="455"/>
      <c r="P23" s="455"/>
      <c r="Q23" s="455"/>
      <c r="R23" s="455"/>
      <c r="S23" s="455"/>
      <c r="T23" s="455"/>
      <c r="U23" s="455"/>
      <c r="V23" s="455"/>
      <c r="W23" s="455"/>
      <c r="X23" s="455"/>
      <c r="Y23" s="455"/>
      <c r="Z23" s="455"/>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18" t="s">
        <v>7</v>
      </c>
      <c r="B7" s="418"/>
      <c r="C7" s="418"/>
      <c r="D7" s="418"/>
      <c r="E7" s="418"/>
      <c r="F7" s="418"/>
      <c r="G7" s="418"/>
      <c r="H7" s="418"/>
      <c r="I7" s="418"/>
      <c r="J7" s="418"/>
      <c r="K7" s="418"/>
      <c r="L7" s="418"/>
      <c r="M7" s="418"/>
      <c r="N7" s="140"/>
      <c r="O7" s="140"/>
      <c r="P7" s="140"/>
      <c r="Q7" s="140"/>
      <c r="R7" s="140"/>
      <c r="S7" s="140"/>
      <c r="T7" s="140"/>
      <c r="U7" s="140"/>
      <c r="V7" s="140"/>
      <c r="W7" s="140"/>
    </row>
    <row r="8" spans="1:25" s="183" customFormat="1" ht="18.75" x14ac:dyDescent="0.2">
      <c r="A8" s="418"/>
      <c r="B8" s="418"/>
      <c r="C8" s="418"/>
      <c r="D8" s="418"/>
      <c r="E8" s="418"/>
      <c r="F8" s="418"/>
      <c r="G8" s="418"/>
      <c r="H8" s="418"/>
      <c r="I8" s="418"/>
      <c r="J8" s="418"/>
      <c r="K8" s="418"/>
      <c r="L8" s="418"/>
      <c r="M8" s="418"/>
      <c r="N8" s="140"/>
      <c r="O8" s="140"/>
      <c r="P8" s="140"/>
      <c r="Q8" s="140"/>
      <c r="R8" s="140"/>
      <c r="S8" s="140"/>
      <c r="T8" s="140"/>
      <c r="U8" s="140"/>
      <c r="V8" s="140"/>
      <c r="W8" s="140"/>
    </row>
    <row r="9" spans="1:25" s="183" customFormat="1" ht="18.75" x14ac:dyDescent="0.2">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140"/>
      <c r="O9" s="140"/>
      <c r="P9" s="140"/>
      <c r="Q9" s="140"/>
      <c r="R9" s="140"/>
      <c r="S9" s="140"/>
      <c r="T9" s="140"/>
      <c r="U9" s="140"/>
      <c r="V9" s="140"/>
      <c r="W9" s="140"/>
    </row>
    <row r="10" spans="1:25" s="183" customFormat="1" ht="18.75" x14ac:dyDescent="0.2">
      <c r="A10" s="423" t="s">
        <v>6</v>
      </c>
      <c r="B10" s="423"/>
      <c r="C10" s="423"/>
      <c r="D10" s="423"/>
      <c r="E10" s="423"/>
      <c r="F10" s="423"/>
      <c r="G10" s="423"/>
      <c r="H10" s="423"/>
      <c r="I10" s="423"/>
      <c r="J10" s="423"/>
      <c r="K10" s="423"/>
      <c r="L10" s="423"/>
      <c r="M10" s="423"/>
      <c r="N10" s="140"/>
      <c r="O10" s="140"/>
      <c r="P10" s="140"/>
      <c r="Q10" s="140"/>
      <c r="R10" s="140"/>
      <c r="S10" s="140"/>
      <c r="T10" s="140"/>
      <c r="U10" s="140"/>
      <c r="V10" s="140"/>
      <c r="W10" s="140"/>
    </row>
    <row r="11" spans="1:25" s="183" customFormat="1" ht="18.75" x14ac:dyDescent="0.2">
      <c r="A11" s="418"/>
      <c r="B11" s="418"/>
      <c r="C11" s="418"/>
      <c r="D11" s="418"/>
      <c r="E11" s="418"/>
      <c r="F11" s="418"/>
      <c r="G11" s="418"/>
      <c r="H11" s="418"/>
      <c r="I11" s="418"/>
      <c r="J11" s="418"/>
      <c r="K11" s="418"/>
      <c r="L11" s="418"/>
      <c r="M11" s="418"/>
      <c r="N11" s="140"/>
      <c r="O11" s="140"/>
      <c r="P11" s="140"/>
      <c r="Q11" s="140"/>
      <c r="R11" s="140"/>
      <c r="S11" s="140"/>
      <c r="T11" s="140"/>
      <c r="U11" s="140"/>
      <c r="V11" s="140"/>
      <c r="W11" s="140"/>
    </row>
    <row r="12" spans="1:25" s="183" customFormat="1" ht="18.75" x14ac:dyDescent="0.2">
      <c r="A12" s="419" t="str">
        <f>'1. паспорт местоположение'!A12:C12</f>
        <v>L_140-176</v>
      </c>
      <c r="B12" s="419"/>
      <c r="C12" s="419"/>
      <c r="D12" s="419"/>
      <c r="E12" s="419"/>
      <c r="F12" s="419"/>
      <c r="G12" s="419"/>
      <c r="H12" s="419"/>
      <c r="I12" s="419"/>
      <c r="J12" s="419"/>
      <c r="K12" s="419"/>
      <c r="L12" s="419"/>
      <c r="M12" s="419"/>
      <c r="N12" s="140"/>
      <c r="O12" s="140"/>
      <c r="P12" s="140"/>
      <c r="Q12" s="140"/>
      <c r="R12" s="140"/>
      <c r="S12" s="140"/>
      <c r="T12" s="140"/>
      <c r="U12" s="140"/>
      <c r="V12" s="140"/>
      <c r="W12" s="140"/>
    </row>
    <row r="13" spans="1:25" s="183" customFormat="1" ht="18.75" x14ac:dyDescent="0.2">
      <c r="A13" s="423" t="s">
        <v>5</v>
      </c>
      <c r="B13" s="423"/>
      <c r="C13" s="423"/>
      <c r="D13" s="423"/>
      <c r="E13" s="423"/>
      <c r="F13" s="423"/>
      <c r="G13" s="423"/>
      <c r="H13" s="423"/>
      <c r="I13" s="423"/>
      <c r="J13" s="423"/>
      <c r="K13" s="423"/>
      <c r="L13" s="423"/>
      <c r="M13" s="423"/>
      <c r="N13" s="140"/>
      <c r="O13" s="140"/>
      <c r="P13" s="140"/>
      <c r="Q13" s="140"/>
      <c r="R13" s="140"/>
      <c r="S13" s="140"/>
      <c r="T13" s="140"/>
      <c r="U13" s="140"/>
      <c r="V13" s="140"/>
      <c r="W13" s="140"/>
    </row>
    <row r="14" spans="1:25" s="7" customFormat="1" ht="15.75" customHeight="1" x14ac:dyDescent="0.2">
      <c r="A14" s="424"/>
      <c r="B14" s="424"/>
      <c r="C14" s="424"/>
      <c r="D14" s="424"/>
      <c r="E14" s="424"/>
      <c r="F14" s="424"/>
      <c r="G14" s="424"/>
      <c r="H14" s="424"/>
      <c r="I14" s="424"/>
      <c r="J14" s="424"/>
      <c r="K14" s="424"/>
      <c r="L14" s="424"/>
      <c r="M14" s="424"/>
      <c r="N14" s="401"/>
      <c r="O14" s="401"/>
      <c r="P14" s="401"/>
      <c r="Q14" s="401"/>
      <c r="R14" s="401"/>
      <c r="S14" s="401"/>
      <c r="T14" s="401"/>
      <c r="U14" s="401"/>
      <c r="V14" s="401"/>
      <c r="W14" s="401"/>
    </row>
    <row r="15" spans="1:25" s="182" customFormat="1" ht="12" x14ac:dyDescent="0.2">
      <c r="A15" s="419" t="str">
        <f>'1. паспорт местоположение'!A15</f>
        <v>Приобретение электросетевого комплекса в г.Калининграде, ул.Айвазовского д.2</v>
      </c>
      <c r="B15" s="419"/>
      <c r="C15" s="419"/>
      <c r="D15" s="419"/>
      <c r="E15" s="419"/>
      <c r="F15" s="419"/>
      <c r="G15" s="419"/>
      <c r="H15" s="419"/>
      <c r="I15" s="419"/>
      <c r="J15" s="419"/>
      <c r="K15" s="419"/>
      <c r="L15" s="419"/>
      <c r="M15" s="419"/>
      <c r="N15" s="141"/>
      <c r="O15" s="141"/>
      <c r="P15" s="141"/>
      <c r="Q15" s="141"/>
      <c r="R15" s="141"/>
      <c r="S15" s="141"/>
      <c r="T15" s="141"/>
      <c r="U15" s="141"/>
      <c r="V15" s="141"/>
      <c r="W15" s="141"/>
    </row>
    <row r="16" spans="1:25" s="182" customFormat="1" ht="15" customHeight="1" x14ac:dyDescent="0.2">
      <c r="A16" s="423" t="s">
        <v>4</v>
      </c>
      <c r="B16" s="423"/>
      <c r="C16" s="423"/>
      <c r="D16" s="423"/>
      <c r="E16" s="423"/>
      <c r="F16" s="423"/>
      <c r="G16" s="423"/>
      <c r="H16" s="423"/>
      <c r="I16" s="423"/>
      <c r="J16" s="423"/>
      <c r="K16" s="423"/>
      <c r="L16" s="423"/>
      <c r="M16" s="423"/>
      <c r="N16" s="142"/>
      <c r="O16" s="142"/>
      <c r="P16" s="142"/>
      <c r="Q16" s="142"/>
      <c r="R16" s="142"/>
      <c r="S16" s="142"/>
      <c r="T16" s="142"/>
      <c r="U16" s="142"/>
      <c r="V16" s="142"/>
      <c r="W16" s="142"/>
    </row>
    <row r="17" spans="1:23" s="182" customFormat="1" ht="15" customHeight="1" x14ac:dyDescent="0.2">
      <c r="A17" s="425"/>
      <c r="B17" s="425"/>
      <c r="C17" s="425"/>
      <c r="D17" s="425"/>
      <c r="E17" s="425"/>
      <c r="F17" s="425"/>
      <c r="G17" s="425"/>
      <c r="H17" s="425"/>
      <c r="I17" s="425"/>
      <c r="J17" s="425"/>
      <c r="K17" s="425"/>
      <c r="L17" s="425"/>
      <c r="M17" s="425"/>
      <c r="N17" s="400"/>
      <c r="O17" s="400"/>
      <c r="P17" s="400"/>
      <c r="Q17" s="400"/>
      <c r="R17" s="400"/>
      <c r="S17" s="400"/>
      <c r="T17" s="400"/>
    </row>
    <row r="18" spans="1:23" s="182" customFormat="1" ht="91.5" customHeight="1" x14ac:dyDescent="0.2">
      <c r="A18" s="460" t="s">
        <v>470</v>
      </c>
      <c r="B18" s="460"/>
      <c r="C18" s="460"/>
      <c r="D18" s="460"/>
      <c r="E18" s="460"/>
      <c r="F18" s="460"/>
      <c r="G18" s="460"/>
      <c r="H18" s="460"/>
      <c r="I18" s="460"/>
      <c r="J18" s="460"/>
      <c r="K18" s="460"/>
      <c r="L18" s="460"/>
      <c r="M18" s="460"/>
      <c r="N18" s="5"/>
      <c r="O18" s="5"/>
      <c r="P18" s="5"/>
      <c r="Q18" s="5"/>
      <c r="R18" s="5"/>
      <c r="S18" s="5"/>
      <c r="T18" s="5"/>
      <c r="U18" s="5"/>
      <c r="V18" s="5"/>
      <c r="W18" s="5"/>
    </row>
    <row r="19" spans="1:23" s="182" customFormat="1" ht="78" customHeight="1" x14ac:dyDescent="0.2">
      <c r="A19" s="417" t="s">
        <v>3</v>
      </c>
      <c r="B19" s="417" t="s">
        <v>82</v>
      </c>
      <c r="C19" s="417" t="s">
        <v>81</v>
      </c>
      <c r="D19" s="417" t="s">
        <v>73</v>
      </c>
      <c r="E19" s="461" t="s">
        <v>80</v>
      </c>
      <c r="F19" s="462"/>
      <c r="G19" s="462"/>
      <c r="H19" s="462"/>
      <c r="I19" s="463"/>
      <c r="J19" s="417" t="s">
        <v>79</v>
      </c>
      <c r="K19" s="417"/>
      <c r="L19" s="417"/>
      <c r="M19" s="417"/>
      <c r="N19" s="400"/>
      <c r="O19" s="400"/>
      <c r="P19" s="400"/>
      <c r="Q19" s="400"/>
      <c r="R19" s="400"/>
      <c r="S19" s="400"/>
      <c r="T19" s="400"/>
    </row>
    <row r="20" spans="1:23" s="182" customFormat="1" ht="51" customHeight="1" x14ac:dyDescent="0.2">
      <c r="A20" s="417"/>
      <c r="B20" s="417"/>
      <c r="C20" s="417"/>
      <c r="D20" s="417"/>
      <c r="E20" s="402" t="s">
        <v>78</v>
      </c>
      <c r="F20" s="402" t="s">
        <v>77</v>
      </c>
      <c r="G20" s="402" t="s">
        <v>76</v>
      </c>
      <c r="H20" s="402" t="s">
        <v>75</v>
      </c>
      <c r="I20" s="402" t="s">
        <v>74</v>
      </c>
      <c r="J20" s="402">
        <v>2020</v>
      </c>
      <c r="K20" s="402">
        <v>2021</v>
      </c>
      <c r="L20" s="402">
        <v>2022</v>
      </c>
      <c r="M20" s="402">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601</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6"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71" t="str">
        <f>'1. паспорт местоположение'!A5:C5</f>
        <v>Год раскрытия информации: 2022 год</v>
      </c>
      <c r="B5" s="471"/>
      <c r="C5" s="471"/>
      <c r="D5" s="471"/>
      <c r="E5" s="471"/>
      <c r="F5" s="471"/>
      <c r="G5" s="471"/>
      <c r="H5" s="471"/>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18" t="s">
        <v>7</v>
      </c>
      <c r="B7" s="418"/>
      <c r="C7" s="418"/>
      <c r="D7" s="418"/>
      <c r="E7" s="418"/>
      <c r="F7" s="418"/>
      <c r="G7" s="418"/>
      <c r="H7" s="418"/>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42" t="str">
        <f>'1. паспорт местоположение'!A9:C9</f>
        <v>Акционерное общество "Янтарьэнерго" ДЗО  ПАО "Россети"</v>
      </c>
      <c r="B9" s="442"/>
      <c r="C9" s="442"/>
      <c r="D9" s="442"/>
      <c r="E9" s="442"/>
      <c r="F9" s="442"/>
      <c r="G9" s="442"/>
      <c r="H9" s="442"/>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23" t="s">
        <v>6</v>
      </c>
      <c r="B10" s="423"/>
      <c r="C10" s="423"/>
      <c r="D10" s="423"/>
      <c r="E10" s="423"/>
      <c r="F10" s="423"/>
      <c r="G10" s="423"/>
      <c r="H10" s="423"/>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42" t="str">
        <f>'1. паспорт местоположение'!A12:C12</f>
        <v>L_140-176</v>
      </c>
      <c r="B12" s="442"/>
      <c r="C12" s="442"/>
      <c r="D12" s="442"/>
      <c r="E12" s="442"/>
      <c r="F12" s="442"/>
      <c r="G12" s="442"/>
      <c r="H12" s="442"/>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23" t="s">
        <v>5</v>
      </c>
      <c r="B13" s="423"/>
      <c r="C13" s="423"/>
      <c r="D13" s="423"/>
      <c r="E13" s="423"/>
      <c r="F13" s="423"/>
      <c r="G13" s="423"/>
      <c r="H13" s="423"/>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72" t="str">
        <f>'1. паспорт местоположение'!A15:C15</f>
        <v>Приобретение электросетевого комплекса в г.Калининграде, ул.Айвазовского д.2</v>
      </c>
      <c r="B15" s="426"/>
      <c r="C15" s="426"/>
      <c r="D15" s="426"/>
      <c r="E15" s="426"/>
      <c r="F15" s="426"/>
      <c r="G15" s="426"/>
      <c r="H15" s="426"/>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23" t="s">
        <v>4</v>
      </c>
      <c r="B16" s="423"/>
      <c r="C16" s="423"/>
      <c r="D16" s="423"/>
      <c r="E16" s="423"/>
      <c r="F16" s="423"/>
      <c r="G16" s="423"/>
      <c r="H16" s="423"/>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42" t="s">
        <v>471</v>
      </c>
      <c r="B18" s="442"/>
      <c r="C18" s="442"/>
      <c r="D18" s="442"/>
      <c r="E18" s="442"/>
      <c r="F18" s="442"/>
      <c r="G18" s="442"/>
      <c r="H18" s="442"/>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234896</v>
      </c>
    </row>
    <row r="26" spans="1:44" x14ac:dyDescent="0.2">
      <c r="A26" s="286" t="s">
        <v>537</v>
      </c>
      <c r="B26" s="287">
        <v>0</v>
      </c>
    </row>
    <row r="27" spans="1:44" x14ac:dyDescent="0.2">
      <c r="A27" s="286" t="s">
        <v>320</v>
      </c>
      <c r="B27" s="287">
        <f>$B$123</f>
        <v>30</v>
      </c>
      <c r="D27" s="279" t="s">
        <v>322</v>
      </c>
    </row>
    <row r="28" spans="1:44" ht="16.149999999999999" customHeight="1" thickBot="1" x14ac:dyDescent="0.25">
      <c r="A28" s="288" t="s">
        <v>318</v>
      </c>
      <c r="B28" s="289">
        <v>1</v>
      </c>
      <c r="D28" s="464" t="s">
        <v>321</v>
      </c>
      <c r="E28" s="465"/>
      <c r="F28" s="466"/>
      <c r="G28" s="469" t="str">
        <f>IF(SUM(B89:L89)=0,"не окупается",SUM(B89:L89))</f>
        <v>не окупается</v>
      </c>
      <c r="H28" s="470"/>
    </row>
    <row r="29" spans="1:44" ht="15.6" customHeight="1" x14ac:dyDescent="0.2">
      <c r="A29" s="284" t="s">
        <v>317</v>
      </c>
      <c r="B29" s="285">
        <f>$B$126*$B$127</f>
        <v>7046.88</v>
      </c>
      <c r="D29" s="464" t="s">
        <v>319</v>
      </c>
      <c r="E29" s="465"/>
      <c r="F29" s="466"/>
      <c r="G29" s="469" t="str">
        <f>IF(SUM(B90:L90)=0,"не окупается",SUM(B90:L90))</f>
        <v>не окупается</v>
      </c>
      <c r="H29" s="470"/>
    </row>
    <row r="30" spans="1:44" ht="27.6" customHeight="1" x14ac:dyDescent="0.2">
      <c r="A30" s="286" t="s">
        <v>538</v>
      </c>
      <c r="B30" s="287">
        <v>1</v>
      </c>
      <c r="D30" s="464" t="s">
        <v>539</v>
      </c>
      <c r="E30" s="465"/>
      <c r="F30" s="466"/>
      <c r="G30" s="467">
        <f>L87</f>
        <v>-41375.610675720149</v>
      </c>
      <c r="H30" s="468"/>
    </row>
    <row r="31" spans="1:44" x14ac:dyDescent="0.2">
      <c r="A31" s="286" t="s">
        <v>316</v>
      </c>
      <c r="B31" s="287">
        <v>1</v>
      </c>
      <c r="D31" s="475"/>
      <c r="E31" s="476"/>
      <c r="F31" s="477"/>
      <c r="G31" s="475"/>
      <c r="H31" s="477"/>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234895.95</v>
      </c>
      <c r="C50" s="308">
        <f>C108*(1+C49)</f>
        <v>0</v>
      </c>
      <c r="D50" s="308">
        <f t="shared" ref="D50:AP50" si="4">D108*(1+D49)</f>
        <v>0</v>
      </c>
      <c r="E50" s="308">
        <f t="shared" si="4"/>
        <v>0</v>
      </c>
      <c r="F50" s="308">
        <f t="shared" si="4"/>
        <v>0</v>
      </c>
      <c r="G50" s="308">
        <f t="shared" si="4"/>
        <v>0</v>
      </c>
      <c r="H50" s="308">
        <f t="shared" si="4"/>
        <v>0</v>
      </c>
      <c r="I50" s="308">
        <f t="shared" si="4"/>
        <v>0</v>
      </c>
      <c r="J50" s="308">
        <f t="shared" si="4"/>
        <v>0</v>
      </c>
      <c r="K50" s="308">
        <f t="shared" si="4"/>
        <v>0</v>
      </c>
      <c r="L50" s="308">
        <f t="shared" si="4"/>
        <v>0</v>
      </c>
      <c r="M50" s="308">
        <f t="shared" si="4"/>
        <v>0</v>
      </c>
      <c r="N50" s="308">
        <f t="shared" si="4"/>
        <v>0</v>
      </c>
      <c r="O50" s="308">
        <f t="shared" si="4"/>
        <v>0</v>
      </c>
      <c r="P50" s="308">
        <f t="shared" si="4"/>
        <v>0</v>
      </c>
      <c r="Q50" s="308">
        <f t="shared" si="4"/>
        <v>0</v>
      </c>
      <c r="R50" s="308">
        <f t="shared" si="4"/>
        <v>0</v>
      </c>
      <c r="S50" s="308">
        <f t="shared" si="4"/>
        <v>0</v>
      </c>
      <c r="T50" s="308">
        <f t="shared" si="4"/>
        <v>0</v>
      </c>
      <c r="U50" s="308">
        <f t="shared" si="4"/>
        <v>0</v>
      </c>
      <c r="V50" s="308">
        <f t="shared" si="4"/>
        <v>0</v>
      </c>
      <c r="W50" s="308">
        <f t="shared" si="4"/>
        <v>0</v>
      </c>
      <c r="X50" s="308">
        <f t="shared" si="4"/>
        <v>0</v>
      </c>
      <c r="Y50" s="308">
        <f t="shared" si="4"/>
        <v>0</v>
      </c>
      <c r="Z50" s="308">
        <f t="shared" si="4"/>
        <v>0</v>
      </c>
      <c r="AA50" s="308">
        <f t="shared" si="4"/>
        <v>0</v>
      </c>
      <c r="AB50" s="308">
        <f t="shared" si="4"/>
        <v>0</v>
      </c>
      <c r="AC50" s="308">
        <f t="shared" si="4"/>
        <v>0</v>
      </c>
      <c r="AD50" s="308">
        <f t="shared" si="4"/>
        <v>0</v>
      </c>
      <c r="AE50" s="308">
        <f t="shared" si="4"/>
        <v>0</v>
      </c>
      <c r="AF50" s="308">
        <f t="shared" si="4"/>
        <v>0</v>
      </c>
      <c r="AG50" s="308">
        <f t="shared" si="4"/>
        <v>0</v>
      </c>
      <c r="AH50" s="308">
        <f t="shared" si="4"/>
        <v>0</v>
      </c>
      <c r="AI50" s="308">
        <f t="shared" si="4"/>
        <v>0</v>
      </c>
      <c r="AJ50" s="308">
        <f t="shared" si="4"/>
        <v>0</v>
      </c>
      <c r="AK50" s="308">
        <f t="shared" si="4"/>
        <v>0</v>
      </c>
      <c r="AL50" s="308">
        <f t="shared" si="4"/>
        <v>0</v>
      </c>
      <c r="AM50" s="308">
        <f t="shared" si="4"/>
        <v>0</v>
      </c>
      <c r="AN50" s="308">
        <f t="shared" si="4"/>
        <v>0</v>
      </c>
      <c r="AO50" s="308">
        <f t="shared" si="4"/>
        <v>0</v>
      </c>
      <c r="AP50" s="308">
        <f t="shared" si="4"/>
        <v>0</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234895.95</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-8706.2716979857396</v>
      </c>
      <c r="D60" s="202">
        <f>SUM(D61:D65)</f>
        <v>-9071.935109301141</v>
      </c>
      <c r="E60" s="202">
        <f t="shared" si="11"/>
        <v>-9452.9563838917875</v>
      </c>
      <c r="F60" s="202">
        <f t="shared" si="11"/>
        <v>-9849.980552015244</v>
      </c>
      <c r="G60" s="202">
        <f t="shared" si="11"/>
        <v>-10263.679735199885</v>
      </c>
      <c r="H60" s="202">
        <f t="shared" si="11"/>
        <v>-10694.754284078281</v>
      </c>
      <c r="I60" s="202">
        <f t="shared" si="11"/>
        <v>-11143.933964009568</v>
      </c>
      <c r="J60" s="202">
        <f t="shared" si="11"/>
        <v>-11611.97919049797</v>
      </c>
      <c r="K60" s="202">
        <f t="shared" si="11"/>
        <v>-12099.682316498887</v>
      </c>
      <c r="L60" s="202">
        <f t="shared" si="11"/>
        <v>-12607.868973791841</v>
      </c>
      <c r="M60" s="202">
        <f t="shared" si="11"/>
        <v>-13137.399470691098</v>
      </c>
      <c r="N60" s="202">
        <f t="shared" si="11"/>
        <v>-13689.170248460125</v>
      </c>
      <c r="O60" s="202">
        <f t="shared" si="11"/>
        <v>-14264.11539889545</v>
      </c>
      <c r="P60" s="202">
        <f t="shared" si="11"/>
        <v>-14863.208245649061</v>
      </c>
      <c r="Q60" s="202">
        <f t="shared" si="11"/>
        <v>-15487.46299196632</v>
      </c>
      <c r="R60" s="202">
        <f t="shared" si="11"/>
        <v>-16137.936437628907</v>
      </c>
      <c r="S60" s="202">
        <f t="shared" si="11"/>
        <v>-16815.729768009318</v>
      </c>
      <c r="T60" s="202">
        <f t="shared" si="11"/>
        <v>-17521.990418265712</v>
      </c>
      <c r="U60" s="202">
        <f t="shared" si="11"/>
        <v>-18257.914015832874</v>
      </c>
      <c r="V60" s="202">
        <f t="shared" si="11"/>
        <v>-19024.746404497855</v>
      </c>
      <c r="W60" s="202">
        <f t="shared" si="11"/>
        <v>-19823.785753486765</v>
      </c>
      <c r="X60" s="202">
        <f t="shared" si="11"/>
        <v>-20656.384755133211</v>
      </c>
      <c r="Y60" s="202">
        <f t="shared" si="11"/>
        <v>-21523.952914848807</v>
      </c>
      <c r="Z60" s="202">
        <f t="shared" si="11"/>
        <v>-22427.958937272459</v>
      </c>
      <c r="AA60" s="202">
        <f t="shared" ref="AA60:AP60" si="12">SUM(AA61:AA65)</f>
        <v>-23369.933212637901</v>
      </c>
      <c r="AB60" s="202">
        <f t="shared" si="12"/>
        <v>-24351.470407568697</v>
      </c>
      <c r="AC60" s="202">
        <f t="shared" si="12"/>
        <v>-25374.232164686586</v>
      </c>
      <c r="AD60" s="202">
        <f t="shared" si="12"/>
        <v>-26439.949915603422</v>
      </c>
      <c r="AE60" s="202">
        <f t="shared" si="12"/>
        <v>-27550.427812058766</v>
      </c>
      <c r="AF60" s="202">
        <f t="shared" si="12"/>
        <v>-28707.545780165234</v>
      </c>
      <c r="AG60" s="202">
        <f t="shared" si="12"/>
        <v>-29913.262702932174</v>
      </c>
      <c r="AH60" s="202">
        <f t="shared" si="12"/>
        <v>-31169.619736455323</v>
      </c>
      <c r="AI60" s="202">
        <f t="shared" si="12"/>
        <v>-32478.743765386447</v>
      </c>
      <c r="AJ60" s="202">
        <f t="shared" si="12"/>
        <v>-33842.851003532676</v>
      </c>
      <c r="AK60" s="202">
        <f t="shared" si="12"/>
        <v>-35264.250745681056</v>
      </c>
      <c r="AL60" s="202">
        <f t="shared" si="12"/>
        <v>-36745.349276999659</v>
      </c>
      <c r="AM60" s="202">
        <f t="shared" si="12"/>
        <v>-38288.653946633654</v>
      </c>
      <c r="AN60" s="202">
        <f t="shared" si="12"/>
        <v>-39896.777412392272</v>
      </c>
      <c r="AO60" s="202">
        <f t="shared" si="12"/>
        <v>-41572.442063712748</v>
      </c>
      <c r="AP60" s="202">
        <f t="shared" si="12"/>
        <v>-43318.484630388681</v>
      </c>
    </row>
    <row r="61" spans="1:45" x14ac:dyDescent="0.2">
      <c r="A61" s="206" t="s">
        <v>544</v>
      </c>
      <c r="B61" s="202"/>
      <c r="C61" s="202">
        <f>-IF(C$47&lt;=$B$30,0,$B$29*(1+C$49)*$B$28)</f>
        <v>-8706.2716979857396</v>
      </c>
      <c r="D61" s="202">
        <f>-IF(D$47&lt;=$B$30,0,$B$29*(1+D$49)*$B$28)</f>
        <v>-9071.935109301141</v>
      </c>
      <c r="E61" s="202">
        <f t="shared" ref="E61:AP61" si="13">-IF(E$47&lt;=$B$30,0,$B$29*(1+E$49)*$B$28)</f>
        <v>-9452.9563838917875</v>
      </c>
      <c r="F61" s="202">
        <f t="shared" si="13"/>
        <v>-9849.980552015244</v>
      </c>
      <c r="G61" s="202">
        <f t="shared" si="13"/>
        <v>-10263.679735199885</v>
      </c>
      <c r="H61" s="202">
        <f t="shared" si="13"/>
        <v>-10694.754284078281</v>
      </c>
      <c r="I61" s="202">
        <f t="shared" si="13"/>
        <v>-11143.933964009568</v>
      </c>
      <c r="J61" s="202">
        <f t="shared" si="13"/>
        <v>-11611.97919049797</v>
      </c>
      <c r="K61" s="202">
        <f t="shared" si="13"/>
        <v>-12099.682316498887</v>
      </c>
      <c r="L61" s="202">
        <f t="shared" si="13"/>
        <v>-12607.868973791841</v>
      </c>
      <c r="M61" s="202">
        <f t="shared" si="13"/>
        <v>-13137.399470691098</v>
      </c>
      <c r="N61" s="202">
        <f t="shared" si="13"/>
        <v>-13689.170248460125</v>
      </c>
      <c r="O61" s="202">
        <f t="shared" si="13"/>
        <v>-14264.11539889545</v>
      </c>
      <c r="P61" s="202">
        <f t="shared" si="13"/>
        <v>-14863.208245649061</v>
      </c>
      <c r="Q61" s="202">
        <f t="shared" si="13"/>
        <v>-15487.46299196632</v>
      </c>
      <c r="R61" s="202">
        <f t="shared" si="13"/>
        <v>-16137.936437628907</v>
      </c>
      <c r="S61" s="202">
        <f t="shared" si="13"/>
        <v>-16815.729768009318</v>
      </c>
      <c r="T61" s="202">
        <f t="shared" si="13"/>
        <v>-17521.990418265712</v>
      </c>
      <c r="U61" s="202">
        <f t="shared" si="13"/>
        <v>-18257.914015832874</v>
      </c>
      <c r="V61" s="202">
        <f t="shared" si="13"/>
        <v>-19024.746404497855</v>
      </c>
      <c r="W61" s="202">
        <f t="shared" si="13"/>
        <v>-19823.785753486765</v>
      </c>
      <c r="X61" s="202">
        <f t="shared" si="13"/>
        <v>-20656.384755133211</v>
      </c>
      <c r="Y61" s="202">
        <f t="shared" si="13"/>
        <v>-21523.952914848807</v>
      </c>
      <c r="Z61" s="202">
        <f t="shared" si="13"/>
        <v>-22427.958937272459</v>
      </c>
      <c r="AA61" s="202">
        <f t="shared" si="13"/>
        <v>-23369.933212637901</v>
      </c>
      <c r="AB61" s="202">
        <f t="shared" si="13"/>
        <v>-24351.470407568697</v>
      </c>
      <c r="AC61" s="202">
        <f t="shared" si="13"/>
        <v>-25374.232164686586</v>
      </c>
      <c r="AD61" s="202">
        <f t="shared" si="13"/>
        <v>-26439.949915603422</v>
      </c>
      <c r="AE61" s="202">
        <f t="shared" si="13"/>
        <v>-27550.427812058766</v>
      </c>
      <c r="AF61" s="202">
        <f t="shared" si="13"/>
        <v>-28707.545780165234</v>
      </c>
      <c r="AG61" s="202">
        <f t="shared" si="13"/>
        <v>-29913.262702932174</v>
      </c>
      <c r="AH61" s="202">
        <f t="shared" si="13"/>
        <v>-31169.619736455323</v>
      </c>
      <c r="AI61" s="202">
        <f t="shared" si="13"/>
        <v>-32478.743765386447</v>
      </c>
      <c r="AJ61" s="202">
        <f t="shared" si="13"/>
        <v>-33842.851003532676</v>
      </c>
      <c r="AK61" s="202">
        <f t="shared" si="13"/>
        <v>-35264.250745681056</v>
      </c>
      <c r="AL61" s="202">
        <f t="shared" si="13"/>
        <v>-36745.349276999659</v>
      </c>
      <c r="AM61" s="202">
        <f t="shared" si="13"/>
        <v>-38288.653946633654</v>
      </c>
      <c r="AN61" s="202">
        <f t="shared" si="13"/>
        <v>-39896.777412392272</v>
      </c>
      <c r="AO61" s="202">
        <f t="shared" si="13"/>
        <v>-41572.442063712748</v>
      </c>
      <c r="AP61" s="202">
        <f t="shared" si="13"/>
        <v>-43318.484630388681</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234895.95</v>
      </c>
      <c r="C66" s="205">
        <f t="shared" si="14"/>
        <v>-8706.2716979857396</v>
      </c>
      <c r="D66" s="205">
        <f t="shared" si="14"/>
        <v>-9071.935109301141</v>
      </c>
      <c r="E66" s="205">
        <f t="shared" si="14"/>
        <v>-9452.9563838917875</v>
      </c>
      <c r="F66" s="205">
        <f t="shared" si="14"/>
        <v>-9849.980552015244</v>
      </c>
      <c r="G66" s="205">
        <f t="shared" si="14"/>
        <v>-10263.679735199885</v>
      </c>
      <c r="H66" s="205">
        <f t="shared" si="14"/>
        <v>-10694.754284078281</v>
      </c>
      <c r="I66" s="205">
        <f t="shared" si="14"/>
        <v>-11143.933964009568</v>
      </c>
      <c r="J66" s="205">
        <f t="shared" si="14"/>
        <v>-11611.97919049797</v>
      </c>
      <c r="K66" s="205">
        <f t="shared" si="14"/>
        <v>-12099.682316498887</v>
      </c>
      <c r="L66" s="205">
        <f t="shared" si="14"/>
        <v>-12607.868973791841</v>
      </c>
      <c r="M66" s="205">
        <f t="shared" si="14"/>
        <v>-13137.399470691098</v>
      </c>
      <c r="N66" s="205">
        <f t="shared" si="14"/>
        <v>-13689.170248460125</v>
      </c>
      <c r="O66" s="205">
        <f t="shared" si="14"/>
        <v>-14264.11539889545</v>
      </c>
      <c r="P66" s="205">
        <f t="shared" si="14"/>
        <v>-14863.208245649061</v>
      </c>
      <c r="Q66" s="205">
        <f t="shared" si="14"/>
        <v>-15487.46299196632</v>
      </c>
      <c r="R66" s="205">
        <f t="shared" si="14"/>
        <v>-16137.936437628907</v>
      </c>
      <c r="S66" s="205">
        <f t="shared" si="14"/>
        <v>-16815.729768009318</v>
      </c>
      <c r="T66" s="205">
        <f t="shared" si="14"/>
        <v>-17521.990418265712</v>
      </c>
      <c r="U66" s="205">
        <f t="shared" si="14"/>
        <v>-18257.914015832874</v>
      </c>
      <c r="V66" s="205">
        <f t="shared" si="14"/>
        <v>-19024.746404497855</v>
      </c>
      <c r="W66" s="205">
        <f t="shared" si="14"/>
        <v>-19823.785753486765</v>
      </c>
      <c r="X66" s="205">
        <f t="shared" si="14"/>
        <v>-20656.384755133211</v>
      </c>
      <c r="Y66" s="205">
        <f t="shared" si="14"/>
        <v>-21523.952914848807</v>
      </c>
      <c r="Z66" s="205">
        <f t="shared" si="14"/>
        <v>-22427.958937272459</v>
      </c>
      <c r="AA66" s="205">
        <f t="shared" si="14"/>
        <v>-23369.933212637901</v>
      </c>
      <c r="AB66" s="205">
        <f t="shared" si="14"/>
        <v>-24351.470407568697</v>
      </c>
      <c r="AC66" s="205">
        <f t="shared" si="14"/>
        <v>-25374.232164686586</v>
      </c>
      <c r="AD66" s="205">
        <f t="shared" si="14"/>
        <v>-26439.949915603422</v>
      </c>
      <c r="AE66" s="205">
        <f t="shared" si="14"/>
        <v>-27550.427812058766</v>
      </c>
      <c r="AF66" s="205">
        <f t="shared" si="14"/>
        <v>-28707.545780165234</v>
      </c>
      <c r="AG66" s="205">
        <f t="shared" si="14"/>
        <v>-29913.262702932174</v>
      </c>
      <c r="AH66" s="205">
        <f t="shared" si="14"/>
        <v>-31169.619736455323</v>
      </c>
      <c r="AI66" s="205">
        <f t="shared" si="14"/>
        <v>-32478.743765386447</v>
      </c>
      <c r="AJ66" s="205">
        <f t="shared" si="14"/>
        <v>-33842.851003532676</v>
      </c>
      <c r="AK66" s="205">
        <f t="shared" si="14"/>
        <v>-35264.250745681056</v>
      </c>
      <c r="AL66" s="205">
        <f t="shared" si="14"/>
        <v>-36745.349276999659</v>
      </c>
      <c r="AM66" s="205">
        <f t="shared" si="14"/>
        <v>-38288.653946633654</v>
      </c>
      <c r="AN66" s="205">
        <f t="shared" si="14"/>
        <v>-39896.777412392272</v>
      </c>
      <c r="AO66" s="205">
        <f t="shared" si="14"/>
        <v>-41572.442063712748</v>
      </c>
      <c r="AP66" s="205">
        <f>AP59+AP60</f>
        <v>-43318.484630388681</v>
      </c>
    </row>
    <row r="67" spans="1:45" x14ac:dyDescent="0.2">
      <c r="A67" s="206" t="s">
        <v>294</v>
      </c>
      <c r="B67" s="315"/>
      <c r="C67" s="202">
        <f>-($B$25)*1.18*$B$28/$B$27</f>
        <v>-9239.2426666666652</v>
      </c>
      <c r="D67" s="202">
        <f>C67</f>
        <v>-9239.2426666666652</v>
      </c>
      <c r="E67" s="202">
        <f t="shared" ref="E67:AP67" si="15">D67</f>
        <v>-9239.2426666666652</v>
      </c>
      <c r="F67" s="202">
        <f t="shared" si="15"/>
        <v>-9239.2426666666652</v>
      </c>
      <c r="G67" s="202">
        <f t="shared" si="15"/>
        <v>-9239.2426666666652</v>
      </c>
      <c r="H67" s="202">
        <f t="shared" si="15"/>
        <v>-9239.2426666666652</v>
      </c>
      <c r="I67" s="202">
        <f t="shared" si="15"/>
        <v>-9239.2426666666652</v>
      </c>
      <c r="J67" s="202">
        <f t="shared" si="15"/>
        <v>-9239.2426666666652</v>
      </c>
      <c r="K67" s="202">
        <f t="shared" si="15"/>
        <v>-9239.2426666666652</v>
      </c>
      <c r="L67" s="202">
        <f t="shared" si="15"/>
        <v>-9239.2426666666652</v>
      </c>
      <c r="M67" s="202">
        <f t="shared" si="15"/>
        <v>-9239.2426666666652</v>
      </c>
      <c r="N67" s="202">
        <f t="shared" si="15"/>
        <v>-9239.2426666666652</v>
      </c>
      <c r="O67" s="202">
        <f t="shared" si="15"/>
        <v>-9239.2426666666652</v>
      </c>
      <c r="P67" s="202">
        <f t="shared" si="15"/>
        <v>-9239.2426666666652</v>
      </c>
      <c r="Q67" s="202">
        <f t="shared" si="15"/>
        <v>-9239.2426666666652</v>
      </c>
      <c r="R67" s="202">
        <f t="shared" si="15"/>
        <v>-9239.2426666666652</v>
      </c>
      <c r="S67" s="202">
        <f t="shared" si="15"/>
        <v>-9239.2426666666652</v>
      </c>
      <c r="T67" s="202">
        <f t="shared" si="15"/>
        <v>-9239.2426666666652</v>
      </c>
      <c r="U67" s="202">
        <f t="shared" si="15"/>
        <v>-9239.2426666666652</v>
      </c>
      <c r="V67" s="202">
        <f t="shared" si="15"/>
        <v>-9239.2426666666652</v>
      </c>
      <c r="W67" s="202">
        <f t="shared" si="15"/>
        <v>-9239.2426666666652</v>
      </c>
      <c r="X67" s="202">
        <f t="shared" si="15"/>
        <v>-9239.2426666666652</v>
      </c>
      <c r="Y67" s="202">
        <f t="shared" si="15"/>
        <v>-9239.2426666666652</v>
      </c>
      <c r="Z67" s="202">
        <f t="shared" si="15"/>
        <v>-9239.2426666666652</v>
      </c>
      <c r="AA67" s="202">
        <f t="shared" si="15"/>
        <v>-9239.2426666666652</v>
      </c>
      <c r="AB67" s="202">
        <f t="shared" si="15"/>
        <v>-9239.2426666666652</v>
      </c>
      <c r="AC67" s="202">
        <f t="shared" si="15"/>
        <v>-9239.2426666666652</v>
      </c>
      <c r="AD67" s="202">
        <f t="shared" si="15"/>
        <v>-9239.2426666666652</v>
      </c>
      <c r="AE67" s="202">
        <f t="shared" si="15"/>
        <v>-9239.2426666666652</v>
      </c>
      <c r="AF67" s="202">
        <f t="shared" si="15"/>
        <v>-9239.2426666666652</v>
      </c>
      <c r="AG67" s="202">
        <f t="shared" si="15"/>
        <v>-9239.2426666666652</v>
      </c>
      <c r="AH67" s="202">
        <f t="shared" si="15"/>
        <v>-9239.2426666666652</v>
      </c>
      <c r="AI67" s="202">
        <f t="shared" si="15"/>
        <v>-9239.2426666666652</v>
      </c>
      <c r="AJ67" s="202">
        <f t="shared" si="15"/>
        <v>-9239.2426666666652</v>
      </c>
      <c r="AK67" s="202">
        <f t="shared" si="15"/>
        <v>-9239.2426666666652</v>
      </c>
      <c r="AL67" s="202">
        <f t="shared" si="15"/>
        <v>-9239.2426666666652</v>
      </c>
      <c r="AM67" s="202">
        <f t="shared" si="15"/>
        <v>-9239.2426666666652</v>
      </c>
      <c r="AN67" s="202">
        <f t="shared" si="15"/>
        <v>-9239.2426666666652</v>
      </c>
      <c r="AO67" s="202">
        <f t="shared" si="15"/>
        <v>-9239.2426666666652</v>
      </c>
      <c r="AP67" s="202">
        <f t="shared" si="15"/>
        <v>-9239.2426666666652</v>
      </c>
      <c r="AQ67" s="316">
        <f>SUM(B67:AA67)/1.18</f>
        <v>-195746.66666666654</v>
      </c>
      <c r="AR67" s="317">
        <f>SUM(B67:AF67)/1.18</f>
        <v>-234895.99999999988</v>
      </c>
      <c r="AS67" s="317">
        <f>SUM(B67:AP67)/1.18</f>
        <v>-313194.66666666674</v>
      </c>
    </row>
    <row r="68" spans="1:45" ht="28.5" x14ac:dyDescent="0.2">
      <c r="A68" s="314" t="s">
        <v>547</v>
      </c>
      <c r="B68" s="205">
        <f t="shared" ref="B68:J68" si="16">B66+B67</f>
        <v>234895.95</v>
      </c>
      <c r="C68" s="205">
        <f>C66+C67</f>
        <v>-17945.514364652405</v>
      </c>
      <c r="D68" s="205">
        <f>D66+D67</f>
        <v>-18311.177775967808</v>
      </c>
      <c r="E68" s="205">
        <f t="shared" si="16"/>
        <v>-18692.199050558454</v>
      </c>
      <c r="F68" s="205">
        <f>F66+C67</f>
        <v>-19089.223218681909</v>
      </c>
      <c r="G68" s="205">
        <f t="shared" si="16"/>
        <v>-19502.922401866548</v>
      </c>
      <c r="H68" s="205">
        <f t="shared" si="16"/>
        <v>-19933.996950744946</v>
      </c>
      <c r="I68" s="205">
        <f t="shared" si="16"/>
        <v>-20383.176630676233</v>
      </c>
      <c r="J68" s="205">
        <f t="shared" si="16"/>
        <v>-20851.221857164637</v>
      </c>
      <c r="K68" s="205">
        <f>K66+K67</f>
        <v>-21338.924983165554</v>
      </c>
      <c r="L68" s="205">
        <f>L66+L67</f>
        <v>-21847.111640458505</v>
      </c>
      <c r="M68" s="205">
        <f t="shared" ref="M68:AO68" si="17">M66+M67</f>
        <v>-22376.642137357761</v>
      </c>
      <c r="N68" s="205">
        <f t="shared" si="17"/>
        <v>-22928.412915126792</v>
      </c>
      <c r="O68" s="205">
        <f t="shared" si="17"/>
        <v>-23503.358065562115</v>
      </c>
      <c r="P68" s="205">
        <f t="shared" si="17"/>
        <v>-24102.450912315726</v>
      </c>
      <c r="Q68" s="205">
        <f t="shared" si="17"/>
        <v>-24726.705658632985</v>
      </c>
      <c r="R68" s="205">
        <f t="shared" si="17"/>
        <v>-25377.179104295574</v>
      </c>
      <c r="S68" s="205">
        <f t="shared" si="17"/>
        <v>-26054.972434675983</v>
      </c>
      <c r="T68" s="205">
        <f t="shared" si="17"/>
        <v>-26761.233084932377</v>
      </c>
      <c r="U68" s="205">
        <f t="shared" si="17"/>
        <v>-27497.156682499539</v>
      </c>
      <c r="V68" s="205">
        <f t="shared" si="17"/>
        <v>-28263.98907116452</v>
      </c>
      <c r="W68" s="205">
        <f t="shared" si="17"/>
        <v>-29063.02842015343</v>
      </c>
      <c r="X68" s="205">
        <f t="shared" si="17"/>
        <v>-29895.627421799876</v>
      </c>
      <c r="Y68" s="205">
        <f t="shared" si="17"/>
        <v>-30763.195581515472</v>
      </c>
      <c r="Z68" s="205">
        <f t="shared" si="17"/>
        <v>-31667.201603939124</v>
      </c>
      <c r="AA68" s="205">
        <f t="shared" si="17"/>
        <v>-32609.175879304566</v>
      </c>
      <c r="AB68" s="205">
        <f t="shared" si="17"/>
        <v>-33590.713074235362</v>
      </c>
      <c r="AC68" s="205">
        <f t="shared" si="17"/>
        <v>-34613.474831353247</v>
      </c>
      <c r="AD68" s="205">
        <f t="shared" si="17"/>
        <v>-35679.192582270087</v>
      </c>
      <c r="AE68" s="205">
        <f t="shared" si="17"/>
        <v>-36789.670478725428</v>
      </c>
      <c r="AF68" s="205">
        <f t="shared" si="17"/>
        <v>-37946.788446831895</v>
      </c>
      <c r="AG68" s="205">
        <f t="shared" si="17"/>
        <v>-39152.505369598839</v>
      </c>
      <c r="AH68" s="205">
        <f t="shared" si="17"/>
        <v>-40408.862403121988</v>
      </c>
      <c r="AI68" s="205">
        <f t="shared" si="17"/>
        <v>-41717.986432053112</v>
      </c>
      <c r="AJ68" s="205">
        <f t="shared" si="17"/>
        <v>-43082.093670199341</v>
      </c>
      <c r="AK68" s="205">
        <f t="shared" si="17"/>
        <v>-44503.493412347721</v>
      </c>
      <c r="AL68" s="205">
        <f t="shared" si="17"/>
        <v>-45984.591943666324</v>
      </c>
      <c r="AM68" s="205">
        <f t="shared" si="17"/>
        <v>-47527.89661330032</v>
      </c>
      <c r="AN68" s="205">
        <f t="shared" si="17"/>
        <v>-49136.020079058937</v>
      </c>
      <c r="AO68" s="205">
        <f t="shared" si="17"/>
        <v>-50811.684730379413</v>
      </c>
      <c r="AP68" s="205">
        <f>AP66+AP67</f>
        <v>-52557.727297055346</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234895.95</v>
      </c>
      <c r="C70" s="205">
        <f t="shared" si="19"/>
        <v>-17945.514364652405</v>
      </c>
      <c r="D70" s="205">
        <f t="shared" si="19"/>
        <v>-18311.177775967808</v>
      </c>
      <c r="E70" s="205">
        <f t="shared" si="19"/>
        <v>-18692.199050558454</v>
      </c>
      <c r="F70" s="205">
        <f t="shared" si="19"/>
        <v>-19089.223218681909</v>
      </c>
      <c r="G70" s="205">
        <f t="shared" si="19"/>
        <v>-19502.922401866548</v>
      </c>
      <c r="H70" s="205">
        <f t="shared" si="19"/>
        <v>-19933.996950744946</v>
      </c>
      <c r="I70" s="205">
        <f t="shared" si="19"/>
        <v>-20383.176630676233</v>
      </c>
      <c r="J70" s="205">
        <f t="shared" si="19"/>
        <v>-20851.221857164637</v>
      </c>
      <c r="K70" s="205">
        <f t="shared" si="19"/>
        <v>-21338.924983165554</v>
      </c>
      <c r="L70" s="205">
        <f t="shared" si="19"/>
        <v>-21847.111640458505</v>
      </c>
      <c r="M70" s="205">
        <f t="shared" si="19"/>
        <v>-22376.642137357761</v>
      </c>
      <c r="N70" s="205">
        <f t="shared" si="19"/>
        <v>-22928.412915126792</v>
      </c>
      <c r="O70" s="205">
        <f t="shared" si="19"/>
        <v>-23503.358065562115</v>
      </c>
      <c r="P70" s="205">
        <f t="shared" si="19"/>
        <v>-24102.450912315726</v>
      </c>
      <c r="Q70" s="205">
        <f t="shared" si="19"/>
        <v>-24726.705658632985</v>
      </c>
      <c r="R70" s="205">
        <f t="shared" si="19"/>
        <v>-25377.179104295574</v>
      </c>
      <c r="S70" s="205">
        <f t="shared" si="19"/>
        <v>-26054.972434675983</v>
      </c>
      <c r="T70" s="205">
        <f t="shared" si="19"/>
        <v>-26761.233084932377</v>
      </c>
      <c r="U70" s="205">
        <f t="shared" si="19"/>
        <v>-27497.156682499539</v>
      </c>
      <c r="V70" s="205">
        <f t="shared" si="19"/>
        <v>-28263.98907116452</v>
      </c>
      <c r="W70" s="205">
        <f t="shared" si="19"/>
        <v>-29063.02842015343</v>
      </c>
      <c r="X70" s="205">
        <f t="shared" si="19"/>
        <v>-29895.627421799876</v>
      </c>
      <c r="Y70" s="205">
        <f t="shared" si="19"/>
        <v>-30763.195581515472</v>
      </c>
      <c r="Z70" s="205">
        <f t="shared" si="19"/>
        <v>-31667.201603939124</v>
      </c>
      <c r="AA70" s="205">
        <f t="shared" si="19"/>
        <v>-32609.175879304566</v>
      </c>
      <c r="AB70" s="205">
        <f t="shared" si="19"/>
        <v>-33590.713074235362</v>
      </c>
      <c r="AC70" s="205">
        <f t="shared" si="19"/>
        <v>-34613.474831353247</v>
      </c>
      <c r="AD70" s="205">
        <f t="shared" si="19"/>
        <v>-35679.192582270087</v>
      </c>
      <c r="AE70" s="205">
        <f t="shared" si="19"/>
        <v>-36789.670478725428</v>
      </c>
      <c r="AF70" s="205">
        <f t="shared" si="19"/>
        <v>-37946.788446831895</v>
      </c>
      <c r="AG70" s="205">
        <f t="shared" si="19"/>
        <v>-39152.505369598839</v>
      </c>
      <c r="AH70" s="205">
        <f t="shared" si="19"/>
        <v>-40408.862403121988</v>
      </c>
      <c r="AI70" s="205">
        <f t="shared" si="19"/>
        <v>-41717.986432053112</v>
      </c>
      <c r="AJ70" s="205">
        <f t="shared" si="19"/>
        <v>-43082.093670199341</v>
      </c>
      <c r="AK70" s="205">
        <f t="shared" si="19"/>
        <v>-44503.493412347721</v>
      </c>
      <c r="AL70" s="205">
        <f t="shared" si="19"/>
        <v>-45984.591943666324</v>
      </c>
      <c r="AM70" s="205">
        <f t="shared" si="19"/>
        <v>-47527.89661330032</v>
      </c>
      <c r="AN70" s="205">
        <f t="shared" si="19"/>
        <v>-49136.020079058937</v>
      </c>
      <c r="AO70" s="205">
        <f t="shared" si="19"/>
        <v>-50811.684730379413</v>
      </c>
      <c r="AP70" s="205">
        <f>AP68+AP69</f>
        <v>-52557.727297055346</v>
      </c>
    </row>
    <row r="71" spans="1:45" x14ac:dyDescent="0.2">
      <c r="A71" s="206" t="s">
        <v>292</v>
      </c>
      <c r="B71" s="202">
        <f t="shared" ref="B71:AP71" si="20">-B70*$B$36</f>
        <v>-46979.19</v>
      </c>
      <c r="C71" s="202">
        <f t="shared" si="20"/>
        <v>3589.1028729304812</v>
      </c>
      <c r="D71" s="202">
        <f t="shared" si="20"/>
        <v>3662.2355551935616</v>
      </c>
      <c r="E71" s="202">
        <f t="shared" si="20"/>
        <v>3738.4398101116913</v>
      </c>
      <c r="F71" s="202">
        <f t="shared" si="20"/>
        <v>3817.8446437363818</v>
      </c>
      <c r="G71" s="202">
        <f t="shared" si="20"/>
        <v>3900.5844803733098</v>
      </c>
      <c r="H71" s="202">
        <f t="shared" si="20"/>
        <v>3986.7993901489895</v>
      </c>
      <c r="I71" s="202">
        <f t="shared" si="20"/>
        <v>4076.6353261352469</v>
      </c>
      <c r="J71" s="202">
        <f t="shared" si="20"/>
        <v>4170.2443714329274</v>
      </c>
      <c r="K71" s="202">
        <f t="shared" si="20"/>
        <v>4267.7849966331114</v>
      </c>
      <c r="L71" s="202">
        <f t="shared" si="20"/>
        <v>4369.4223280917013</v>
      </c>
      <c r="M71" s="202">
        <f t="shared" si="20"/>
        <v>4475.3284274715525</v>
      </c>
      <c r="N71" s="202">
        <f t="shared" si="20"/>
        <v>4585.6825830253583</v>
      </c>
      <c r="O71" s="202">
        <f t="shared" si="20"/>
        <v>4700.6716131124231</v>
      </c>
      <c r="P71" s="202">
        <f t="shared" si="20"/>
        <v>4820.4901824631452</v>
      </c>
      <c r="Q71" s="202">
        <f t="shared" si="20"/>
        <v>4945.3411317265973</v>
      </c>
      <c r="R71" s="202">
        <f t="shared" si="20"/>
        <v>5075.4358208591148</v>
      </c>
      <c r="S71" s="202">
        <f t="shared" si="20"/>
        <v>5210.9944869351966</v>
      </c>
      <c r="T71" s="202">
        <f t="shared" si="20"/>
        <v>5352.2466169864756</v>
      </c>
      <c r="U71" s="202">
        <f t="shared" si="20"/>
        <v>5499.431336499908</v>
      </c>
      <c r="V71" s="202">
        <f t="shared" si="20"/>
        <v>5652.7978142329048</v>
      </c>
      <c r="W71" s="202">
        <f t="shared" si="20"/>
        <v>5812.6056840306865</v>
      </c>
      <c r="X71" s="202">
        <f t="shared" si="20"/>
        <v>5979.1254843599754</v>
      </c>
      <c r="Y71" s="202">
        <f t="shared" si="20"/>
        <v>6152.6391163030949</v>
      </c>
      <c r="Z71" s="202">
        <f t="shared" si="20"/>
        <v>6333.4403207878249</v>
      </c>
      <c r="AA71" s="202">
        <f t="shared" si="20"/>
        <v>6521.8351758609133</v>
      </c>
      <c r="AB71" s="202">
        <f t="shared" si="20"/>
        <v>6718.1426148470728</v>
      </c>
      <c r="AC71" s="202">
        <f t="shared" si="20"/>
        <v>6922.6949662706502</v>
      </c>
      <c r="AD71" s="202">
        <f t="shared" si="20"/>
        <v>7135.8385164540177</v>
      </c>
      <c r="AE71" s="202">
        <f t="shared" si="20"/>
        <v>7357.9340957450859</v>
      </c>
      <c r="AF71" s="202">
        <f t="shared" si="20"/>
        <v>7589.3576893663794</v>
      </c>
      <c r="AG71" s="202">
        <f t="shared" si="20"/>
        <v>7830.5010739197678</v>
      </c>
      <c r="AH71" s="202">
        <f t="shared" si="20"/>
        <v>8081.7724806243978</v>
      </c>
      <c r="AI71" s="202">
        <f t="shared" si="20"/>
        <v>8343.5972864106225</v>
      </c>
      <c r="AJ71" s="202">
        <f t="shared" si="20"/>
        <v>8616.4187340398694</v>
      </c>
      <c r="AK71" s="202">
        <f t="shared" si="20"/>
        <v>8900.698682469545</v>
      </c>
      <c r="AL71" s="202">
        <f t="shared" si="20"/>
        <v>9196.9183887332656</v>
      </c>
      <c r="AM71" s="202">
        <f t="shared" si="20"/>
        <v>9505.5793226600636</v>
      </c>
      <c r="AN71" s="202">
        <f t="shared" si="20"/>
        <v>9827.2040158117888</v>
      </c>
      <c r="AO71" s="202">
        <f t="shared" si="20"/>
        <v>10162.336946075884</v>
      </c>
      <c r="AP71" s="202">
        <f t="shared" si="20"/>
        <v>10511.545459411071</v>
      </c>
    </row>
    <row r="72" spans="1:45" ht="15" thickBot="1" x14ac:dyDescent="0.25">
      <c r="A72" s="318" t="s">
        <v>296</v>
      </c>
      <c r="B72" s="207">
        <f t="shared" ref="B72:AO72" si="21">B70+B71</f>
        <v>187916.76</v>
      </c>
      <c r="C72" s="207">
        <f t="shared" si="21"/>
        <v>-14356.411491721923</v>
      </c>
      <c r="D72" s="207">
        <f t="shared" si="21"/>
        <v>-14648.942220774246</v>
      </c>
      <c r="E72" s="207">
        <f t="shared" si="21"/>
        <v>-14953.759240446763</v>
      </c>
      <c r="F72" s="207">
        <f t="shared" si="21"/>
        <v>-15271.378574945527</v>
      </c>
      <c r="G72" s="207">
        <f t="shared" si="21"/>
        <v>-15602.337921493239</v>
      </c>
      <c r="H72" s="207">
        <f t="shared" si="21"/>
        <v>-15947.197560595956</v>
      </c>
      <c r="I72" s="207">
        <f t="shared" si="21"/>
        <v>-16306.541304540986</v>
      </c>
      <c r="J72" s="207">
        <f t="shared" si="21"/>
        <v>-16680.97748573171</v>
      </c>
      <c r="K72" s="207">
        <f t="shared" si="21"/>
        <v>-17071.139986532442</v>
      </c>
      <c r="L72" s="207">
        <f t="shared" si="21"/>
        <v>-17477.689312366805</v>
      </c>
      <c r="M72" s="207">
        <f t="shared" si="21"/>
        <v>-17901.31370988621</v>
      </c>
      <c r="N72" s="207">
        <f t="shared" si="21"/>
        <v>-18342.730332101433</v>
      </c>
      <c r="O72" s="207">
        <f t="shared" si="21"/>
        <v>-18802.686452449692</v>
      </c>
      <c r="P72" s="207">
        <f t="shared" si="21"/>
        <v>-19281.960729852581</v>
      </c>
      <c r="Q72" s="207">
        <f t="shared" si="21"/>
        <v>-19781.364526906389</v>
      </c>
      <c r="R72" s="207">
        <f t="shared" si="21"/>
        <v>-20301.743283436459</v>
      </c>
      <c r="S72" s="207">
        <f t="shared" si="21"/>
        <v>-20843.977947740786</v>
      </c>
      <c r="T72" s="207">
        <f t="shared" si="21"/>
        <v>-21408.986467945902</v>
      </c>
      <c r="U72" s="207">
        <f t="shared" si="21"/>
        <v>-21997.725345999632</v>
      </c>
      <c r="V72" s="207">
        <f t="shared" si="21"/>
        <v>-22611.191256931615</v>
      </c>
      <c r="W72" s="207">
        <f t="shared" si="21"/>
        <v>-23250.422736122746</v>
      </c>
      <c r="X72" s="207">
        <f t="shared" si="21"/>
        <v>-23916.501937439902</v>
      </c>
      <c r="Y72" s="207">
        <f t="shared" si="21"/>
        <v>-24610.556465212379</v>
      </c>
      <c r="Z72" s="207">
        <f t="shared" si="21"/>
        <v>-25333.7612831513</v>
      </c>
      <c r="AA72" s="207">
        <f t="shared" si="21"/>
        <v>-26087.340703443653</v>
      </c>
      <c r="AB72" s="207">
        <f t="shared" si="21"/>
        <v>-26872.570459388291</v>
      </c>
      <c r="AC72" s="207">
        <f t="shared" si="21"/>
        <v>-27690.779865082597</v>
      </c>
      <c r="AD72" s="207">
        <f t="shared" si="21"/>
        <v>-28543.354065816071</v>
      </c>
      <c r="AE72" s="207">
        <f t="shared" si="21"/>
        <v>-29431.736382980343</v>
      </c>
      <c r="AF72" s="207">
        <f t="shared" si="21"/>
        <v>-30357.430757465518</v>
      </c>
      <c r="AG72" s="207">
        <f t="shared" si="21"/>
        <v>-31322.004295679071</v>
      </c>
      <c r="AH72" s="207">
        <f t="shared" si="21"/>
        <v>-32327.089922497591</v>
      </c>
      <c r="AI72" s="207">
        <f t="shared" si="21"/>
        <v>-33374.38914564249</v>
      </c>
      <c r="AJ72" s="207">
        <f t="shared" si="21"/>
        <v>-34465.67493615947</v>
      </c>
      <c r="AK72" s="207">
        <f t="shared" si="21"/>
        <v>-35602.79472987818</v>
      </c>
      <c r="AL72" s="207">
        <f t="shared" si="21"/>
        <v>-36787.673554933062</v>
      </c>
      <c r="AM72" s="207">
        <f t="shared" si="21"/>
        <v>-38022.317290640254</v>
      </c>
      <c r="AN72" s="207">
        <f t="shared" si="21"/>
        <v>-39308.816063247148</v>
      </c>
      <c r="AO72" s="207">
        <f t="shared" si="21"/>
        <v>-40649.347784303529</v>
      </c>
      <c r="AP72" s="207">
        <f>AP70+AP71</f>
        <v>-42046.181837644275</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234895.95</v>
      </c>
      <c r="C75" s="205">
        <f t="shared" si="24"/>
        <v>-17945.514364652405</v>
      </c>
      <c r="D75" s="205">
        <f>D68</f>
        <v>-18311.177775967808</v>
      </c>
      <c r="E75" s="205">
        <f t="shared" si="24"/>
        <v>-18692.199050558454</v>
      </c>
      <c r="F75" s="205">
        <f t="shared" si="24"/>
        <v>-19089.223218681909</v>
      </c>
      <c r="G75" s="205">
        <f t="shared" si="24"/>
        <v>-19502.922401866548</v>
      </c>
      <c r="H75" s="205">
        <f t="shared" si="24"/>
        <v>-19933.996950744946</v>
      </c>
      <c r="I75" s="205">
        <f t="shared" si="24"/>
        <v>-20383.176630676233</v>
      </c>
      <c r="J75" s="205">
        <f t="shared" si="24"/>
        <v>-20851.221857164637</v>
      </c>
      <c r="K75" s="205">
        <f t="shared" si="24"/>
        <v>-21338.924983165554</v>
      </c>
      <c r="L75" s="205">
        <f t="shared" si="24"/>
        <v>-21847.111640458505</v>
      </c>
      <c r="M75" s="205">
        <f t="shared" si="24"/>
        <v>-22376.642137357761</v>
      </c>
      <c r="N75" s="205">
        <f t="shared" si="24"/>
        <v>-22928.412915126792</v>
      </c>
      <c r="O75" s="205">
        <f t="shared" si="24"/>
        <v>-23503.358065562115</v>
      </c>
      <c r="P75" s="205">
        <f t="shared" si="24"/>
        <v>-24102.450912315726</v>
      </c>
      <c r="Q75" s="205">
        <f t="shared" si="24"/>
        <v>-24726.705658632985</v>
      </c>
      <c r="R75" s="205">
        <f t="shared" si="24"/>
        <v>-25377.179104295574</v>
      </c>
      <c r="S75" s="205">
        <f t="shared" si="24"/>
        <v>-26054.972434675983</v>
      </c>
      <c r="T75" s="205">
        <f t="shared" si="24"/>
        <v>-26761.233084932377</v>
      </c>
      <c r="U75" s="205">
        <f t="shared" si="24"/>
        <v>-27497.156682499539</v>
      </c>
      <c r="V75" s="205">
        <f t="shared" si="24"/>
        <v>-28263.98907116452</v>
      </c>
      <c r="W75" s="205">
        <f t="shared" si="24"/>
        <v>-29063.02842015343</v>
      </c>
      <c r="X75" s="205">
        <f t="shared" si="24"/>
        <v>-29895.627421799876</v>
      </c>
      <c r="Y75" s="205">
        <f t="shared" si="24"/>
        <v>-30763.195581515472</v>
      </c>
      <c r="Z75" s="205">
        <f t="shared" si="24"/>
        <v>-31667.201603939124</v>
      </c>
      <c r="AA75" s="205">
        <f t="shared" si="24"/>
        <v>-32609.175879304566</v>
      </c>
      <c r="AB75" s="205">
        <f t="shared" si="24"/>
        <v>-33590.713074235362</v>
      </c>
      <c r="AC75" s="205">
        <f t="shared" si="24"/>
        <v>-34613.474831353247</v>
      </c>
      <c r="AD75" s="205">
        <f t="shared" si="24"/>
        <v>-35679.192582270087</v>
      </c>
      <c r="AE75" s="205">
        <f t="shared" si="24"/>
        <v>-36789.670478725428</v>
      </c>
      <c r="AF75" s="205">
        <f t="shared" si="24"/>
        <v>-37946.788446831895</v>
      </c>
      <c r="AG75" s="205">
        <f t="shared" si="24"/>
        <v>-39152.505369598839</v>
      </c>
      <c r="AH75" s="205">
        <f t="shared" si="24"/>
        <v>-40408.862403121988</v>
      </c>
      <c r="AI75" s="205">
        <f t="shared" si="24"/>
        <v>-41717.986432053112</v>
      </c>
      <c r="AJ75" s="205">
        <f t="shared" si="24"/>
        <v>-43082.093670199341</v>
      </c>
      <c r="AK75" s="205">
        <f t="shared" si="24"/>
        <v>-44503.493412347721</v>
      </c>
      <c r="AL75" s="205">
        <f t="shared" si="24"/>
        <v>-45984.591943666324</v>
      </c>
      <c r="AM75" s="205">
        <f t="shared" si="24"/>
        <v>-47527.89661330032</v>
      </c>
      <c r="AN75" s="205">
        <f t="shared" si="24"/>
        <v>-49136.020079058937</v>
      </c>
      <c r="AO75" s="205">
        <f t="shared" si="24"/>
        <v>-50811.684730379413</v>
      </c>
      <c r="AP75" s="205">
        <f>AP68</f>
        <v>-52557.727297055346</v>
      </c>
    </row>
    <row r="76" spans="1:45" x14ac:dyDescent="0.2">
      <c r="A76" s="206" t="s">
        <v>294</v>
      </c>
      <c r="B76" s="202">
        <f t="shared" ref="B76:AO76" si="25">-B67</f>
        <v>0</v>
      </c>
      <c r="C76" s="202">
        <f>-C67</f>
        <v>9239.2426666666652</v>
      </c>
      <c r="D76" s="202">
        <f t="shared" si="25"/>
        <v>9239.2426666666652</v>
      </c>
      <c r="E76" s="202">
        <f t="shared" si="25"/>
        <v>9239.2426666666652</v>
      </c>
      <c r="F76" s="202">
        <f>-C67</f>
        <v>9239.2426666666652</v>
      </c>
      <c r="G76" s="202">
        <f t="shared" si="25"/>
        <v>9239.2426666666652</v>
      </c>
      <c r="H76" s="202">
        <f t="shared" si="25"/>
        <v>9239.2426666666652</v>
      </c>
      <c r="I76" s="202">
        <f t="shared" si="25"/>
        <v>9239.2426666666652</v>
      </c>
      <c r="J76" s="202">
        <f t="shared" si="25"/>
        <v>9239.2426666666652</v>
      </c>
      <c r="K76" s="202">
        <f t="shared" si="25"/>
        <v>9239.2426666666652</v>
      </c>
      <c r="L76" s="202">
        <f>-L67</f>
        <v>9239.2426666666652</v>
      </c>
      <c r="M76" s="202">
        <f>-M67</f>
        <v>9239.2426666666652</v>
      </c>
      <c r="N76" s="202">
        <f t="shared" si="25"/>
        <v>9239.2426666666652</v>
      </c>
      <c r="O76" s="202">
        <f t="shared" si="25"/>
        <v>9239.2426666666652</v>
      </c>
      <c r="P76" s="202">
        <f t="shared" si="25"/>
        <v>9239.2426666666652</v>
      </c>
      <c r="Q76" s="202">
        <f t="shared" si="25"/>
        <v>9239.2426666666652</v>
      </c>
      <c r="R76" s="202">
        <f t="shared" si="25"/>
        <v>9239.2426666666652</v>
      </c>
      <c r="S76" s="202">
        <f t="shared" si="25"/>
        <v>9239.2426666666652</v>
      </c>
      <c r="T76" s="202">
        <f t="shared" si="25"/>
        <v>9239.2426666666652</v>
      </c>
      <c r="U76" s="202">
        <f t="shared" si="25"/>
        <v>9239.2426666666652</v>
      </c>
      <c r="V76" s="202">
        <f t="shared" si="25"/>
        <v>9239.2426666666652</v>
      </c>
      <c r="W76" s="202">
        <f t="shared" si="25"/>
        <v>9239.2426666666652</v>
      </c>
      <c r="X76" s="202">
        <f t="shared" si="25"/>
        <v>9239.2426666666652</v>
      </c>
      <c r="Y76" s="202">
        <f t="shared" si="25"/>
        <v>9239.2426666666652</v>
      </c>
      <c r="Z76" s="202">
        <f t="shared" si="25"/>
        <v>9239.2426666666652</v>
      </c>
      <c r="AA76" s="202">
        <f t="shared" si="25"/>
        <v>9239.2426666666652</v>
      </c>
      <c r="AB76" s="202">
        <f t="shared" si="25"/>
        <v>9239.2426666666652</v>
      </c>
      <c r="AC76" s="202">
        <f t="shared" si="25"/>
        <v>9239.2426666666652</v>
      </c>
      <c r="AD76" s="202">
        <f t="shared" si="25"/>
        <v>9239.2426666666652</v>
      </c>
      <c r="AE76" s="202">
        <f t="shared" si="25"/>
        <v>9239.2426666666652</v>
      </c>
      <c r="AF76" s="202">
        <f t="shared" si="25"/>
        <v>9239.2426666666652</v>
      </c>
      <c r="AG76" s="202">
        <f t="shared" si="25"/>
        <v>9239.2426666666652</v>
      </c>
      <c r="AH76" s="202">
        <f t="shared" si="25"/>
        <v>9239.2426666666652</v>
      </c>
      <c r="AI76" s="202">
        <f t="shared" si="25"/>
        <v>9239.2426666666652</v>
      </c>
      <c r="AJ76" s="202">
        <f t="shared" si="25"/>
        <v>9239.2426666666652</v>
      </c>
      <c r="AK76" s="202">
        <f t="shared" si="25"/>
        <v>9239.2426666666652</v>
      </c>
      <c r="AL76" s="202">
        <f t="shared" si="25"/>
        <v>9239.2426666666652</v>
      </c>
      <c r="AM76" s="202">
        <f t="shared" si="25"/>
        <v>9239.2426666666652</v>
      </c>
      <c r="AN76" s="202">
        <f t="shared" si="25"/>
        <v>9239.2426666666652</v>
      </c>
      <c r="AO76" s="202">
        <f t="shared" si="25"/>
        <v>9239.2426666666652</v>
      </c>
      <c r="AP76" s="202">
        <f>-AP67</f>
        <v>9239.2426666666652</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-46979.19</v>
      </c>
      <c r="C78" s="202">
        <f>IF(SUM($B$71:C71)+SUM($A$78:B78)&gt;0,0,SUM($B$71:C71)-SUM($A$78:B78))</f>
        <v>3589.1028729304817</v>
      </c>
      <c r="D78" s="202">
        <f>IF(SUM($B$71:D71)+SUM($A$78:C78)&gt;0,0,SUM($B$71:D71)-SUM($A$78:C78))</f>
        <v>3662.2355551935616</v>
      </c>
      <c r="E78" s="202">
        <f>IF(SUM($B$71:E71)+SUM($A$78:D78)&gt;0,0,SUM($B$71:E71)-SUM($A$78:D78))</f>
        <v>3738.4398101116894</v>
      </c>
      <c r="F78" s="202">
        <f>IF(SUM($B$71:F71)+SUM($A$78:E78)&gt;0,0,SUM($B$71:F71)-SUM($A$78:E78))</f>
        <v>3817.8446437363818</v>
      </c>
      <c r="G78" s="202">
        <f>IF(SUM($B$71:G71)+SUM($A$78:F78)&gt;0,0,SUM($B$71:G71)-SUM($A$78:F78))</f>
        <v>3900.5844803733089</v>
      </c>
      <c r="H78" s="202">
        <f>IF(SUM($B$71:H71)+SUM($A$78:G78)&gt;0,0,SUM($B$71:H71)-SUM($A$78:G78))</f>
        <v>3986.7993901489899</v>
      </c>
      <c r="I78" s="202">
        <f>IF(SUM($B$71:I71)+SUM($A$78:H78)&gt;0,0,SUM($B$71:I71)-SUM($A$78:H78))</f>
        <v>4076.6353261352451</v>
      </c>
      <c r="J78" s="202">
        <f>IF(SUM($B$71:J71)+SUM($A$78:I78)&gt;0,0,SUM($B$71:J71)-SUM($A$78:I78))</f>
        <v>4170.2443714329274</v>
      </c>
      <c r="K78" s="202">
        <f>IF(SUM($B$71:K71)+SUM($A$78:J78)&gt;0,0,SUM($B$71:K71)-SUM($A$78:J78))</f>
        <v>4267.7849966331123</v>
      </c>
      <c r="L78" s="202">
        <f>IF(SUM($B$71:L71)+SUM($A$78:K78)&gt;0,0,SUM($B$71:L71)-SUM($A$78:K78))</f>
        <v>4369.4223280917013</v>
      </c>
      <c r="M78" s="202">
        <f>IF(SUM($B$71:M71)+SUM($A$78:L78)&gt;0,0,SUM($B$71:M71)-SUM($A$78:L78))</f>
        <v>4475.3284274715525</v>
      </c>
      <c r="N78" s="202">
        <f>IF(SUM($B$71:N71)+SUM($A$78:M78)&gt;0,0,SUM($B$71:N71)-SUM($A$78:M78))</f>
        <v>4585.6825830253583</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-8.9999999979045245E-3</v>
      </c>
      <c r="C79" s="202">
        <f>IF(((SUM($B$59:C59)+SUM($B$61:C64))+SUM($B$81:C81))&lt;0,((SUM($B$59:C59)+SUM($B$61:C64))+SUM($B$81:C81))*0.18-SUM($A$79:B79),IF(SUM($B$79:B79)&lt;0,0-SUM($B$79:B79),0))</f>
        <v>-1567.1289056374324</v>
      </c>
      <c r="D79" s="202">
        <f>IF(((SUM($B$59:D59)+SUM($B$61:D64))+SUM($B$81:D81))&lt;0,((SUM($B$59:D59)+SUM($B$61:D64))+SUM($B$81:D81))*0.18-SUM($A$79:C79),IF(SUM($B$79:C79)&lt;0,0-SUM($B$79:C79),0))</f>
        <v>-1632.9483196742071</v>
      </c>
      <c r="E79" s="202">
        <f>IF(((SUM($B$59:E59)+SUM($B$61:E64))+SUM($B$81:E81))&lt;0,((SUM($B$59:E59)+SUM($B$61:E64))+SUM($B$81:E81))*0.18-SUM($A$79:D79),IF(SUM($B$79:D79)&lt;0,0-SUM($B$79:D79),0))</f>
        <v>-1701.5321491005207</v>
      </c>
      <c r="F79" s="202">
        <f>IF(((SUM($B$59:F59)+SUM($B$61:F64))+SUM($B$81:F81))&lt;0,((SUM($B$59:F59)+SUM($B$61:F64))+SUM($B$81:F81))*0.18-SUM($A$79:E79),IF(SUM($B$79:E79)&lt;0,0-SUM($B$79:E79),0))</f>
        <v>-1772.9964993627436</v>
      </c>
      <c r="G79" s="202">
        <f>IF(((SUM($B$59:G59)+SUM($B$61:G64))+SUM($B$81:G81))&lt;0,((SUM($B$59:G59)+SUM($B$61:G64))+SUM($B$81:G81))*0.18-SUM($A$79:F79),IF(SUM($B$79:F79)&lt;0,0-SUM($B$79:F79),0))</f>
        <v>-1847.462352335976</v>
      </c>
      <c r="H79" s="202">
        <f>IF(((SUM($B$59:H59)+SUM($B$61:H64))+SUM($B$81:H81))&lt;0,((SUM($B$59:H59)+SUM($B$61:H64))+SUM($B$81:H81))*0.18-SUM($A$79:G79),IF(SUM($B$79:G79)&lt;0,0-SUM($B$79:G79),0))</f>
        <v>-1925.0557711340971</v>
      </c>
      <c r="I79" s="202">
        <f>IF(((SUM($B$59:I59)+SUM($B$61:I64))+SUM($B$81:I81))&lt;0,((SUM($B$59:I59)+SUM($B$61:I64))+SUM($B$81:I81))*0.18-SUM($A$79:H79),IF(SUM($B$79:H79)&lt;0,0-SUM($B$79:H79),0))</f>
        <v>-2005.908113521722</v>
      </c>
      <c r="J79" s="202">
        <f>IF(((SUM($B$59:J59)+SUM($B$61:J64))+SUM($B$81:J81))&lt;0,((SUM($B$59:J59)+SUM($B$61:J64))+SUM($B$81:J81))*0.18-SUM($A$79:I79),IF(SUM($B$79:I79)&lt;0,0-SUM($B$79:I79),0))</f>
        <v>-2090.1562542896318</v>
      </c>
      <c r="K79" s="202">
        <f>IF(((SUM($B$59:K59)+SUM($B$61:K64))+SUM($B$81:K81))&lt;0,((SUM($B$59:K59)+SUM($B$61:K64))+SUM($B$81:K81))*0.18-SUM($A$79:J79),IF(SUM($B$79:J79)&lt;0,0-SUM($B$79:J79),0))</f>
        <v>-2177.9428169697985</v>
      </c>
      <c r="L79" s="202">
        <f>IF(((SUM($B$59:L59)+SUM($B$61:L64))+SUM($B$81:L81))&lt;0,((SUM($B$59:L59)+SUM($B$61:L64))+SUM($B$81:L81))*0.18-SUM($A$79:K79),IF(SUM($B$79:K79)&lt;0,0-SUM($B$79:K79),0))</f>
        <v>-2269.4164152825324</v>
      </c>
      <c r="M79" s="202">
        <f>IF(((SUM($B$59:M59)+SUM($B$61:M64))+SUM($B$81:M81))&lt;0,((SUM($B$59:M59)+SUM($B$61:M64))+SUM($B$81:M81))*0.18-SUM($A$79:L79),IF(SUM($B$79:L79)&lt;0,0-SUM($B$79:L79),0))</f>
        <v>-2364.7319047243982</v>
      </c>
      <c r="N79" s="202">
        <f>IF(((SUM($B$59:N59)+SUM($B$61:N64))+SUM($B$81:N81))&lt;0,((SUM($B$59:N59)+SUM($B$61:N64))+SUM($B$81:N81))*0.18-SUM($A$79:M79),IF(SUM($B$79:M79)&lt;0,0-SUM($B$79:M79),0))</f>
        <v>-2464.0506447228254</v>
      </c>
      <c r="O79" s="202">
        <f>IF(((SUM($B$59:O59)+SUM($B$61:O64))+SUM($B$81:O81))&lt;0,((SUM($B$59:O59)+SUM($B$61:O64))+SUM($B$81:O81))*0.18-SUM($A$79:N79),IF(SUM($B$79:N79)&lt;0,0-SUM($B$79:N79),0))</f>
        <v>-2567.5407718011811</v>
      </c>
      <c r="P79" s="202">
        <f>IF(((SUM($B$59:P59)+SUM($B$61:P64))+SUM($B$81:P81))&lt;0,((SUM($B$59:P59)+SUM($B$61:P64))+SUM($B$81:P81))*0.18-SUM($A$79:O79),IF(SUM($B$79:O79)&lt;0,0-SUM($B$79:O79),0))</f>
        <v>-2675.3774842168314</v>
      </c>
      <c r="Q79" s="202">
        <f>IF(((SUM($B$59:Q59)+SUM($B$61:Q64))+SUM($B$81:Q81))&lt;0,((SUM($B$59:Q59)+SUM($B$61:Q64))+SUM($B$81:Q81))*0.18-SUM($A$79:P79),IF(SUM($B$79:P79)&lt;0,0-SUM($B$79:P79),0))</f>
        <v>-2787.7433385539371</v>
      </c>
      <c r="R79" s="202">
        <f>IF(((SUM($B$59:R59)+SUM($B$61:R64))+SUM($B$81:R81))&lt;0,((SUM($B$59:R59)+SUM($B$61:R64))+SUM($B$81:R81))*0.18-SUM($A$79:Q79),IF(SUM($B$79:Q79)&lt;0,0-SUM($B$79:Q79),0))</f>
        <v>-2904.8285587731989</v>
      </c>
      <c r="S79" s="202">
        <f>IF(((SUM($B$59:S59)+SUM($B$61:S64))+SUM($B$81:S81))&lt;0,((SUM($B$59:S59)+SUM($B$61:S64))+SUM($B$81:S81))*0.18-SUM($A$79:R79),IF(SUM($B$79:R79)&lt;0,0-SUM($B$79:R79),0))</f>
        <v>-3026.8313582416813</v>
      </c>
      <c r="T79" s="202">
        <f>IF(((SUM($B$59:T59)+SUM($B$61:T64))+SUM($B$81:T81))&lt;0,((SUM($B$59:T59)+SUM($B$61:T64))+SUM($B$81:T81))*0.18-SUM($A$79:S79),IF(SUM($B$79:S79)&lt;0,0-SUM($B$79:S79),0))</f>
        <v>-3153.9582752878268</v>
      </c>
      <c r="U79" s="202">
        <f>IF(((SUM($B$59:U59)+SUM($B$61:U64))+SUM($B$81:U81))&lt;0,((SUM($B$59:U59)+SUM($B$61:U64))+SUM($B$81:U81))*0.18-SUM($A$79:T79),IF(SUM($B$79:T79)&lt;0,0-SUM($B$79:T79),0))</f>
        <v>-3286.4245228499203</v>
      </c>
      <c r="V79" s="202">
        <f>IF(((SUM($B$59:V59)+SUM($B$61:V64))+SUM($B$81:V81))&lt;0,((SUM($B$59:V59)+SUM($B$61:V64))+SUM($B$81:V81))*0.18-SUM($A$79:U79),IF(SUM($B$79:U79)&lt;0,0-SUM($B$79:U79),0))</f>
        <v>-3424.4543528096183</v>
      </c>
      <c r="W79" s="202">
        <f>IF(((SUM($B$59:W59)+SUM($B$61:W64))+SUM($B$81:W81))&lt;0,((SUM($B$59:W59)+SUM($B$61:W64))+SUM($B$81:W81))*0.18-SUM($A$79:V79),IF(SUM($B$79:V79)&lt;0,0-SUM($B$79:V79),0))</f>
        <v>-3568.2814356276212</v>
      </c>
      <c r="X79" s="202">
        <f>IF(((SUM($B$59:X59)+SUM($B$61:X64))+SUM($B$81:X81))&lt;0,((SUM($B$59:X59)+SUM($B$61:X64))+SUM($B$81:X81))*0.18-SUM($A$79:W79),IF(SUM($B$79:W79)&lt;0,0-SUM($B$79:W79),0))</f>
        <v>-3718.1492559239705</v>
      </c>
      <c r="Y79" s="202">
        <f>IF(((SUM($B$59:Y59)+SUM($B$61:Y64))+SUM($B$81:Y81))&lt;0,((SUM($B$59:Y59)+SUM($B$61:Y64))+SUM($B$81:Y81))*0.18-SUM($A$79:X79),IF(SUM($B$79:X79)&lt;0,0-SUM($B$79:X79),0))</f>
        <v>-3874.311524672783</v>
      </c>
      <c r="Z79" s="202">
        <f>IF(((SUM($B$59:Z59)+SUM($B$61:Z64))+SUM($B$81:Z81))&lt;0,((SUM($B$59:Z59)+SUM($B$61:Z64))+SUM($B$81:Z81))*0.18-SUM($A$79:Y79),IF(SUM($B$79:Y79)&lt;0,0-SUM($B$79:Y79),0))</f>
        <v>-4037.0326087090434</v>
      </c>
      <c r="AA79" s="202">
        <f>IF(((SUM($B$59:AA59)+SUM($B$61:AA64))+SUM($B$81:AA81))&lt;0,((SUM($B$59:AA59)+SUM($B$61:AA64))+SUM($B$81:AA81))*0.18-SUM($A$79:Z79),IF(SUM($B$79:Z79)&lt;0,0-SUM($B$79:Z79),0))</f>
        <v>-4206.5879782748234</v>
      </c>
      <c r="AB79" s="202">
        <f>IF(((SUM($B$59:AB59)+SUM($B$61:AB64))+SUM($B$81:AB81))&lt;0,((SUM($B$59:AB59)+SUM($B$61:AB64))+SUM($B$81:AB81))*0.18-SUM($A$79:AA79),IF(SUM($B$79:AA79)&lt;0,0-SUM($B$79:AA79),0))</f>
        <v>-4383.2646733623551</v>
      </c>
      <c r="AC79" s="202">
        <f>IF(((SUM($B$59:AC59)+SUM($B$61:AC64))+SUM($B$81:AC81))&lt;0,((SUM($B$59:AC59)+SUM($B$61:AC64))+SUM($B$81:AC81))*0.18-SUM($A$79:AB79),IF(SUM($B$79:AB79)&lt;0,0-SUM($B$79:AB79),0))</f>
        <v>-4567.3617896435899</v>
      </c>
      <c r="AD79" s="202">
        <f>IF(((SUM($B$59:AD59)+SUM($B$61:AD64))+SUM($B$81:AD81))&lt;0,((SUM($B$59:AD59)+SUM($B$61:AD64))+SUM($B$81:AD81))*0.18-SUM($A$79:AC79),IF(SUM($B$79:AC79)&lt;0,0-SUM($B$79:AC79),0))</f>
        <v>-4759.1909848086216</v>
      </c>
      <c r="AE79" s="202">
        <f>IF(((SUM($B$59:AE59)+SUM($B$61:AE64))+SUM($B$81:AE81))&lt;0,((SUM($B$59:AE59)+SUM($B$61:AE64))+SUM($B$81:AE81))*0.18-SUM($A$79:AD79),IF(SUM($B$79:AD79)&lt;0,0-SUM($B$79:AD79),0))</f>
        <v>-4959.0770061705844</v>
      </c>
      <c r="AF79" s="202">
        <f>IF(((SUM($B$59:AF59)+SUM($B$61:AF64))+SUM($B$81:AF81))&lt;0,((SUM($B$59:AF59)+SUM($B$61:AF64))+SUM($B$81:AF81))*0.18-SUM($A$79:AE79),IF(SUM($B$79:AE79)&lt;0,0-SUM($B$79:AE79),0))</f>
        <v>-5167.358240429734</v>
      </c>
      <c r="AG79" s="202">
        <f>IF(((SUM($B$59:AG59)+SUM($B$61:AG64))+SUM($B$81:AG81))&lt;0,((SUM($B$59:AG59)+SUM($B$61:AG64))+SUM($B$81:AG81))*0.18-SUM($A$79:AF79),IF(SUM($B$79:AF79)&lt;0,0-SUM($B$79:AF79),0))</f>
        <v>-5384.3872865278099</v>
      </c>
      <c r="AH79" s="202">
        <f>IF(((SUM($B$59:AH59)+SUM($B$61:AH64))+SUM($B$81:AH81))&lt;0,((SUM($B$59:AH59)+SUM($B$61:AH64))+SUM($B$81:AH81))*0.18-SUM($A$79:AG79),IF(SUM($B$79:AG79)&lt;0,0-SUM($B$79:AG79),0))</f>
        <v>-5610.5315525619662</v>
      </c>
      <c r="AI79" s="202">
        <f>IF(((SUM($B$59:AI59)+SUM($B$61:AI64))+SUM($B$81:AI81))&lt;0,((SUM($B$59:AI59)+SUM($B$61:AI64))+SUM($B$81:AI81))*0.18-SUM($A$79:AH79),IF(SUM($B$79:AH79)&lt;0,0-SUM($B$79:AH79),0))</f>
        <v>-5846.1738777695427</v>
      </c>
      <c r="AJ79" s="202">
        <f>IF(((SUM($B$59:AJ59)+SUM($B$61:AJ64))+SUM($B$81:AJ81))&lt;0,((SUM($B$59:AJ59)+SUM($B$61:AJ64))+SUM($B$81:AJ81))*0.18-SUM($A$79:AI79),IF(SUM($B$79:AI79)&lt;0,0-SUM($B$79:AI79),0))</f>
        <v>-6091.7131806358957</v>
      </c>
      <c r="AK79" s="202">
        <f>IF(((SUM($B$59:AK59)+SUM($B$61:AK64))+SUM($B$81:AK81))&lt;0,((SUM($B$59:AK59)+SUM($B$61:AK64))+SUM($B$81:AK81))*0.18-SUM($A$79:AJ79),IF(SUM($B$79:AJ79)&lt;0,0-SUM($B$79:AJ79),0))</f>
        <v>-6347.5651342225901</v>
      </c>
      <c r="AL79" s="202">
        <f>IF(((SUM($B$59:AL59)+SUM($B$61:AL64))+SUM($B$81:AL81))&lt;0,((SUM($B$59:AL59)+SUM($B$61:AL64))+SUM($B$81:AL81))*0.18-SUM($A$79:AK79),IF(SUM($B$79:AK79)&lt;0,0-SUM($B$79:AK79),0))</f>
        <v>-6614.1628698599525</v>
      </c>
      <c r="AM79" s="202">
        <f>IF(((SUM($B$59:AM59)+SUM($B$61:AM64))+SUM($B$81:AM81))&lt;0,((SUM($B$59:AM59)+SUM($B$61:AM64))+SUM($B$81:AM81))*0.18-SUM($A$79:AL79),IF(SUM($B$79:AL79)&lt;0,0-SUM($B$79:AL79),0))</f>
        <v>-6891.9577103940537</v>
      </c>
      <c r="AN79" s="202">
        <f>IF(((SUM($B$59:AN59)+SUM($B$61:AN64))+SUM($B$81:AN81))&lt;0,((SUM($B$59:AN59)+SUM($B$61:AN64))+SUM($B$81:AN81))*0.18-SUM($A$79:AM79),IF(SUM($B$79:AM79)&lt;0,0-SUM($B$79:AM79),0))</f>
        <v>-7181.4199342305947</v>
      </c>
      <c r="AO79" s="202">
        <f>IF(((SUM($B$59:AO59)+SUM($B$61:AO64))+SUM($B$81:AO81))&lt;0,((SUM($B$59:AO59)+SUM($B$61:AO64))+SUM($B$81:AO81))*0.18-SUM($A$79:AN79),IF(SUM($B$79:AN79)&lt;0,0-SUM($B$79:AN79),0))</f>
        <v>-7483.0395714683109</v>
      </c>
      <c r="AP79" s="202">
        <f>IF(((SUM($B$59:AP59)+SUM($B$61:AP64))+SUM($B$81:AP81))&lt;0,((SUM($B$59:AP59)+SUM($B$61:AP64))+SUM($B$81:AP81))*0.18-SUM($A$79:AO79),IF(SUM($B$79:AO79)&lt;0,0-SUM($B$79:AO79),0))</f>
        <v>-7797.3272334699577</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-234896</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-234896</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-46979.248999999982</v>
      </c>
      <c r="C83" s="205">
        <f t="shared" ref="C83:V83" si="29">SUM(C75:C82)</f>
        <v>-6684.2977306926905</v>
      </c>
      <c r="D83" s="205">
        <f t="shared" si="29"/>
        <v>-7042.6478737817888</v>
      </c>
      <c r="E83" s="205">
        <f t="shared" si="29"/>
        <v>-7416.0487228806205</v>
      </c>
      <c r="F83" s="205">
        <f t="shared" si="29"/>
        <v>-7805.1324076416058</v>
      </c>
      <c r="G83" s="205">
        <f t="shared" si="29"/>
        <v>-8210.557607162551</v>
      </c>
      <c r="H83" s="205">
        <f t="shared" si="29"/>
        <v>-8633.0106650633879</v>
      </c>
      <c r="I83" s="205">
        <f t="shared" si="29"/>
        <v>-9073.2067513960446</v>
      </c>
      <c r="J83" s="205">
        <f t="shared" si="29"/>
        <v>-9531.8910733546763</v>
      </c>
      <c r="K83" s="205">
        <f t="shared" si="29"/>
        <v>-10009.840136835575</v>
      </c>
      <c r="L83" s="205">
        <f t="shared" si="29"/>
        <v>-10507.863060982671</v>
      </c>
      <c r="M83" s="205">
        <f t="shared" si="29"/>
        <v>-11026.802947943943</v>
      </c>
      <c r="N83" s="205">
        <f t="shared" si="29"/>
        <v>-11567.538310157594</v>
      </c>
      <c r="O83" s="205">
        <f t="shared" si="29"/>
        <v>-16831.656170696631</v>
      </c>
      <c r="P83" s="205">
        <f t="shared" si="29"/>
        <v>-17538.585729865892</v>
      </c>
      <c r="Q83" s="205">
        <f t="shared" si="29"/>
        <v>-18275.206330520257</v>
      </c>
      <c r="R83" s="205">
        <f t="shared" si="29"/>
        <v>-19042.764996402107</v>
      </c>
      <c r="S83" s="205">
        <f t="shared" si="29"/>
        <v>-19842.561126250999</v>
      </c>
      <c r="T83" s="205">
        <f t="shared" si="29"/>
        <v>-20675.948693553539</v>
      </c>
      <c r="U83" s="205">
        <f t="shared" si="29"/>
        <v>-21544.338538682794</v>
      </c>
      <c r="V83" s="205">
        <f t="shared" si="29"/>
        <v>-22449.200757307473</v>
      </c>
      <c r="W83" s="205">
        <f>SUM(W75:W82)</f>
        <v>-23392.067189114387</v>
      </c>
      <c r="X83" s="205">
        <f>SUM(X75:X82)</f>
        <v>-24374.534011057181</v>
      </c>
      <c r="Y83" s="205">
        <f>SUM(Y75:Y82)</f>
        <v>-25398.26443952159</v>
      </c>
      <c r="Z83" s="205">
        <f>SUM(Z75:Z82)</f>
        <v>-26464.991545981502</v>
      </c>
      <c r="AA83" s="205">
        <f t="shared" ref="AA83:AP83" si="30">SUM(AA75:AA82)</f>
        <v>-27576.521190912725</v>
      </c>
      <c r="AB83" s="205">
        <f t="shared" si="30"/>
        <v>-28734.735080931052</v>
      </c>
      <c r="AC83" s="205">
        <f t="shared" si="30"/>
        <v>-29941.593954330172</v>
      </c>
      <c r="AD83" s="205">
        <f t="shared" si="30"/>
        <v>-31199.140900412043</v>
      </c>
      <c r="AE83" s="205">
        <f t="shared" si="30"/>
        <v>-32509.504818229347</v>
      </c>
      <c r="AF83" s="205">
        <f t="shared" si="30"/>
        <v>-33874.904020594964</v>
      </c>
      <c r="AG83" s="205">
        <f t="shared" si="30"/>
        <v>-35297.649989459984</v>
      </c>
      <c r="AH83" s="205">
        <f t="shared" si="30"/>
        <v>-36780.151289017289</v>
      </c>
      <c r="AI83" s="205">
        <f t="shared" si="30"/>
        <v>-38324.91764315599</v>
      </c>
      <c r="AJ83" s="205">
        <f t="shared" si="30"/>
        <v>-39934.564184168572</v>
      </c>
      <c r="AK83" s="205">
        <f t="shared" si="30"/>
        <v>-41611.815879903646</v>
      </c>
      <c r="AL83" s="205">
        <f t="shared" si="30"/>
        <v>-43359.512146859612</v>
      </c>
      <c r="AM83" s="205">
        <f t="shared" si="30"/>
        <v>-45180.611657027708</v>
      </c>
      <c r="AN83" s="205">
        <f t="shared" si="30"/>
        <v>-47078.197346622866</v>
      </c>
      <c r="AO83" s="205">
        <f t="shared" si="30"/>
        <v>-49055.481635181059</v>
      </c>
      <c r="AP83" s="205">
        <f t="shared" si="30"/>
        <v>-51115.811863858638</v>
      </c>
    </row>
    <row r="84" spans="1:45" ht="14.25" x14ac:dyDescent="0.2">
      <c r="A84" s="314" t="s">
        <v>549</v>
      </c>
      <c r="B84" s="205">
        <f>SUM($B$83:B83)</f>
        <v>-46979.248999999982</v>
      </c>
      <c r="C84" s="205">
        <f>SUM($B$83:C83)</f>
        <v>-53663.546730692673</v>
      </c>
      <c r="D84" s="205">
        <f>SUM($B$83:D83)</f>
        <v>-60706.194604474462</v>
      </c>
      <c r="E84" s="205">
        <f>SUM($B$83:E83)</f>
        <v>-68122.243327355085</v>
      </c>
      <c r="F84" s="205">
        <f>SUM($B$83:F83)</f>
        <v>-75927.375734996691</v>
      </c>
      <c r="G84" s="205">
        <f>SUM($B$83:G83)</f>
        <v>-84137.933342159246</v>
      </c>
      <c r="H84" s="205">
        <f>SUM($B$83:H83)</f>
        <v>-92770.944007222628</v>
      </c>
      <c r="I84" s="205">
        <f>SUM($B$83:I83)</f>
        <v>-101844.15075861868</v>
      </c>
      <c r="J84" s="205">
        <f>SUM($B$83:J83)</f>
        <v>-111376.04183197336</v>
      </c>
      <c r="K84" s="205">
        <f>SUM($B$83:K83)</f>
        <v>-121385.88196880893</v>
      </c>
      <c r="L84" s="205">
        <f>SUM($B$83:L83)</f>
        <v>-131893.74502979161</v>
      </c>
      <c r="M84" s="205">
        <f>SUM($B$83:M83)</f>
        <v>-142920.54797773555</v>
      </c>
      <c r="N84" s="205">
        <f>SUM($B$83:N83)</f>
        <v>-154488.08628789315</v>
      </c>
      <c r="O84" s="205">
        <f>SUM($B$83:O83)</f>
        <v>-171319.74245858978</v>
      </c>
      <c r="P84" s="205">
        <f>SUM($B$83:P83)</f>
        <v>-188858.32818845566</v>
      </c>
      <c r="Q84" s="205">
        <f>SUM($B$83:Q83)</f>
        <v>-207133.53451897591</v>
      </c>
      <c r="R84" s="205">
        <f>SUM($B$83:R83)</f>
        <v>-226176.29951537802</v>
      </c>
      <c r="S84" s="205">
        <f>SUM($B$83:S83)</f>
        <v>-246018.86064162903</v>
      </c>
      <c r="T84" s="205">
        <f>SUM($B$83:T83)</f>
        <v>-266694.80933518254</v>
      </c>
      <c r="U84" s="205">
        <f>SUM($B$83:U83)</f>
        <v>-288239.14787386532</v>
      </c>
      <c r="V84" s="205">
        <f>SUM($B$83:V83)</f>
        <v>-310688.34863117279</v>
      </c>
      <c r="W84" s="205">
        <f>SUM($B$83:W83)</f>
        <v>-334080.41582028719</v>
      </c>
      <c r="X84" s="205">
        <f>SUM($B$83:X83)</f>
        <v>-358454.94983134436</v>
      </c>
      <c r="Y84" s="205">
        <f>SUM($B$83:Y83)</f>
        <v>-383853.21427086595</v>
      </c>
      <c r="Z84" s="205">
        <f>SUM($B$83:Z83)</f>
        <v>-410318.20581684745</v>
      </c>
      <c r="AA84" s="205">
        <f>SUM($B$83:AA83)</f>
        <v>-437894.7270077602</v>
      </c>
      <c r="AB84" s="205">
        <f>SUM($B$83:AB83)</f>
        <v>-466629.46208869125</v>
      </c>
      <c r="AC84" s="205">
        <f>SUM($B$83:AC83)</f>
        <v>-496571.05604302144</v>
      </c>
      <c r="AD84" s="205">
        <f>SUM($B$83:AD83)</f>
        <v>-527770.19694343349</v>
      </c>
      <c r="AE84" s="205">
        <f>SUM($B$83:AE83)</f>
        <v>-560279.70176166284</v>
      </c>
      <c r="AF84" s="205">
        <f>SUM($B$83:AF83)</f>
        <v>-594154.60578225786</v>
      </c>
      <c r="AG84" s="205">
        <f>SUM($B$83:AG83)</f>
        <v>-629452.25577171787</v>
      </c>
      <c r="AH84" s="205">
        <f>SUM($B$83:AH83)</f>
        <v>-666232.40706073516</v>
      </c>
      <c r="AI84" s="205">
        <f>SUM($B$83:AI83)</f>
        <v>-704557.32470389118</v>
      </c>
      <c r="AJ84" s="205">
        <f>SUM($B$83:AJ83)</f>
        <v>-744491.88888805977</v>
      </c>
      <c r="AK84" s="205">
        <f>SUM($B$83:AK83)</f>
        <v>-786103.70476796338</v>
      </c>
      <c r="AL84" s="205">
        <f>SUM($B$83:AL83)</f>
        <v>-829463.21691482305</v>
      </c>
      <c r="AM84" s="205">
        <f>SUM($B$83:AM83)</f>
        <v>-874643.82857185078</v>
      </c>
      <c r="AN84" s="205">
        <f>SUM($B$83:AN83)</f>
        <v>-921722.02591847361</v>
      </c>
      <c r="AO84" s="205">
        <f>SUM($B$83:AO83)</f>
        <v>-970777.50755365472</v>
      </c>
      <c r="AP84" s="205">
        <f>SUM($B$83:AP83)</f>
        <v>-1021893.3194175133</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-24459.715752457589</v>
      </c>
      <c r="C86" s="205">
        <f>C83*C85</f>
        <v>-2888.112291258381</v>
      </c>
      <c r="D86" s="205">
        <f t="shared" ref="D86:AO86" si="32">D83*D85</f>
        <v>-2525.2664949325763</v>
      </c>
      <c r="E86" s="205">
        <f t="shared" si="32"/>
        <v>-2206.7684665242059</v>
      </c>
      <c r="F86" s="205">
        <f t="shared" si="32"/>
        <v>-1927.4247128626455</v>
      </c>
      <c r="G86" s="205">
        <f t="shared" si="32"/>
        <v>-1682.6072420231956</v>
      </c>
      <c r="H86" s="205">
        <f t="shared" si="32"/>
        <v>-1468.2003787757251</v>
      </c>
      <c r="I86" s="205">
        <f t="shared" si="32"/>
        <v>-1280.5508085819208</v>
      </c>
      <c r="J86" s="205">
        <f t="shared" si="32"/>
        <v>-1116.421088080753</v>
      </c>
      <c r="K86" s="205">
        <f t="shared" si="32"/>
        <v>-972.94671303870132</v>
      </c>
      <c r="L86" s="205">
        <f t="shared" si="32"/>
        <v>-847.59672718445961</v>
      </c>
      <c r="M86" s="205">
        <f t="shared" si="32"/>
        <v>-738.13777854446425</v>
      </c>
      <c r="N86" s="205">
        <f t="shared" si="32"/>
        <v>-642.60147692917667</v>
      </c>
      <c r="O86" s="205">
        <f t="shared" si="32"/>
        <v>-775.96222017335674</v>
      </c>
      <c r="P86" s="205">
        <f t="shared" si="32"/>
        <v>-670.99803603372413</v>
      </c>
      <c r="Q86" s="205">
        <f t="shared" si="32"/>
        <v>-580.23232659513724</v>
      </c>
      <c r="R86" s="205">
        <f t="shared" si="32"/>
        <v>-501.74446830882414</v>
      </c>
      <c r="S86" s="205">
        <f t="shared" si="32"/>
        <v>-433.8736398155973</v>
      </c>
      <c r="T86" s="205">
        <f t="shared" si="32"/>
        <v>-375.18367857913074</v>
      </c>
      <c r="U86" s="205">
        <f t="shared" si="32"/>
        <v>-324.43269135224421</v>
      </c>
      <c r="V86" s="205">
        <f t="shared" si="32"/>
        <v>-280.54677542658794</v>
      </c>
      <c r="W86" s="205">
        <f t="shared" si="32"/>
        <v>-242.59729460124856</v>
      </c>
      <c r="X86" s="205">
        <f t="shared" si="32"/>
        <v>-209.78122902448206</v>
      </c>
      <c r="Y86" s="205">
        <f t="shared" si="32"/>
        <v>-181.40418310664759</v>
      </c>
      <c r="Z86" s="205">
        <f t="shared" si="32"/>
        <v>-156.86569194782308</v>
      </c>
      <c r="AA86" s="205">
        <f t="shared" si="32"/>
        <v>-135.64651536069013</v>
      </c>
      <c r="AB86" s="205">
        <f t="shared" si="32"/>
        <v>-117.29765062725235</v>
      </c>
      <c r="AC86" s="205">
        <f t="shared" si="32"/>
        <v>-101.43083149676099</v>
      </c>
      <c r="AD86" s="205">
        <f t="shared" si="32"/>
        <v>-87.710312381431478</v>
      </c>
      <c r="AE86" s="205">
        <f t="shared" si="32"/>
        <v>-75.845763901619634</v>
      </c>
      <c r="AF86" s="205">
        <f t="shared" si="32"/>
        <v>-65.586129448537434</v>
      </c>
      <c r="AG86" s="205">
        <f t="shared" si="32"/>
        <v>-56.714312767946936</v>
      </c>
      <c r="AH86" s="205">
        <f t="shared" si="32"/>
        <v>-49.042584152863633</v>
      </c>
      <c r="AI86" s="205">
        <f t="shared" si="32"/>
        <v>-42.408608039239724</v>
      </c>
      <c r="AJ86" s="205">
        <f t="shared" si="32"/>
        <v>-36.672007947624742</v>
      </c>
      <c r="AK86" s="205">
        <f t="shared" si="32"/>
        <v>-31.711396084170104</v>
      </c>
      <c r="AL86" s="205">
        <f t="shared" si="32"/>
        <v>-27.421804746643364</v>
      </c>
      <c r="AM86" s="205">
        <f t="shared" si="32"/>
        <v>-23.712465183404461</v>
      </c>
      <c r="AN86" s="205">
        <f t="shared" si="32"/>
        <v>-20.504886905483353</v>
      </c>
      <c r="AO86" s="205">
        <f t="shared" si="32"/>
        <v>-17.731196809554909</v>
      </c>
      <c r="AP86" s="205">
        <f>AP83*AP85</f>
        <v>-15.332702967266574</v>
      </c>
    </row>
    <row r="87" spans="1:45" ht="14.25" x14ac:dyDescent="0.2">
      <c r="A87" s="313" t="s">
        <v>551</v>
      </c>
      <c r="B87" s="205">
        <f>SUM($B$86:B86)</f>
        <v>-24459.715752457589</v>
      </c>
      <c r="C87" s="205">
        <f>SUM($B$86:C86)</f>
        <v>-27347.82804371597</v>
      </c>
      <c r="D87" s="205">
        <f>SUM($B$86:D86)</f>
        <v>-29873.094538648547</v>
      </c>
      <c r="E87" s="205">
        <f>SUM($B$86:E86)</f>
        <v>-32079.863005172752</v>
      </c>
      <c r="F87" s="205">
        <f>SUM($B$86:F86)</f>
        <v>-34007.287718035397</v>
      </c>
      <c r="G87" s="205">
        <f>SUM($B$86:G86)</f>
        <v>-35689.894960058591</v>
      </c>
      <c r="H87" s="205">
        <f>SUM($B$86:H86)</f>
        <v>-37158.095338834319</v>
      </c>
      <c r="I87" s="205">
        <f>SUM($B$86:I86)</f>
        <v>-38438.646147416242</v>
      </c>
      <c r="J87" s="205">
        <f>SUM($B$86:J86)</f>
        <v>-39555.067235496994</v>
      </c>
      <c r="K87" s="205">
        <f>SUM($B$86:K86)</f>
        <v>-40528.013948535692</v>
      </c>
      <c r="L87" s="205">
        <f>SUM($B$86:L86)</f>
        <v>-41375.610675720149</v>
      </c>
      <c r="M87" s="205">
        <f>SUM($B$86:M86)</f>
        <v>-42113.748454264613</v>
      </c>
      <c r="N87" s="205">
        <f>SUM($B$86:N86)</f>
        <v>-42756.349931193792</v>
      </c>
      <c r="O87" s="205">
        <f>SUM($B$86:O86)</f>
        <v>-43532.31215136715</v>
      </c>
      <c r="P87" s="205">
        <f>SUM($B$86:P86)</f>
        <v>-44203.310187400872</v>
      </c>
      <c r="Q87" s="205">
        <f>SUM($B$86:Q86)</f>
        <v>-44783.542513996006</v>
      </c>
      <c r="R87" s="205">
        <f>SUM($B$86:R86)</f>
        <v>-45285.286982304831</v>
      </c>
      <c r="S87" s="205">
        <f>SUM($B$86:S86)</f>
        <v>-45719.160622120427</v>
      </c>
      <c r="T87" s="205">
        <f>SUM($B$86:T86)</f>
        <v>-46094.344300699559</v>
      </c>
      <c r="U87" s="205">
        <f>SUM($B$86:U86)</f>
        <v>-46418.776992051804</v>
      </c>
      <c r="V87" s="205">
        <f>SUM($B$86:V86)</f>
        <v>-46699.323767478389</v>
      </c>
      <c r="W87" s="205">
        <f>SUM($B$86:W86)</f>
        <v>-46941.921062079637</v>
      </c>
      <c r="X87" s="205">
        <f>SUM($B$86:X86)</f>
        <v>-47151.70229110412</v>
      </c>
      <c r="Y87" s="205">
        <f>SUM($B$86:Y86)</f>
        <v>-47333.10647421077</v>
      </c>
      <c r="Z87" s="205">
        <f>SUM($B$86:Z86)</f>
        <v>-47489.972166158594</v>
      </c>
      <c r="AA87" s="205">
        <f>SUM($B$86:AA86)</f>
        <v>-47625.618681519285</v>
      </c>
      <c r="AB87" s="205">
        <f>SUM($B$86:AB86)</f>
        <v>-47742.916332146538</v>
      </c>
      <c r="AC87" s="205">
        <f>SUM($B$86:AC86)</f>
        <v>-47844.347163643302</v>
      </c>
      <c r="AD87" s="205">
        <f>SUM($B$86:AD86)</f>
        <v>-47932.057476024733</v>
      </c>
      <c r="AE87" s="205">
        <f>SUM($B$86:AE86)</f>
        <v>-48007.903239926352</v>
      </c>
      <c r="AF87" s="205">
        <f>SUM($B$86:AF86)</f>
        <v>-48073.489369374889</v>
      </c>
      <c r="AG87" s="205">
        <f>SUM($B$86:AG86)</f>
        <v>-48130.203682142834</v>
      </c>
      <c r="AH87" s="205">
        <f>SUM($B$86:AH86)</f>
        <v>-48179.246266295697</v>
      </c>
      <c r="AI87" s="205">
        <f>SUM($B$86:AI86)</f>
        <v>-48221.654874334934</v>
      </c>
      <c r="AJ87" s="205">
        <f>SUM($B$86:AJ86)</f>
        <v>-48258.326882282556</v>
      </c>
      <c r="AK87" s="205">
        <f>SUM($B$86:AK86)</f>
        <v>-48290.038278366723</v>
      </c>
      <c r="AL87" s="205">
        <f>SUM($B$86:AL86)</f>
        <v>-48317.460083113365</v>
      </c>
      <c r="AM87" s="205">
        <f>SUM($B$86:AM86)</f>
        <v>-48341.172548296767</v>
      </c>
      <c r="AN87" s="205">
        <f>SUM($B$86:AN86)</f>
        <v>-48361.677435202248</v>
      </c>
      <c r="AO87" s="205">
        <f>SUM($B$86:AO86)</f>
        <v>-48379.4086320118</v>
      </c>
      <c r="AP87" s="205">
        <f>SUM($B$86:AP86)</f>
        <v>-48394.741334979066</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2"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78" t="s">
        <v>560</v>
      </c>
      <c r="B97" s="478"/>
      <c r="C97" s="478"/>
      <c r="D97" s="478"/>
      <c r="E97" s="478"/>
      <c r="F97" s="478"/>
      <c r="G97" s="478"/>
      <c r="H97" s="478"/>
      <c r="I97" s="478"/>
      <c r="J97" s="478"/>
      <c r="K97" s="478"/>
      <c r="L97" s="478"/>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-122298.4512031957</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-122298.4512031957</v>
      </c>
      <c r="AR99" s="334"/>
      <c r="AS99" s="334"/>
    </row>
    <row r="100" spans="1:71" s="338" customFormat="1" x14ac:dyDescent="0.2">
      <c r="A100" s="336">
        <f>AQ99</f>
        <v>-122298.4512031957</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f>AP87</f>
        <v>-48394.741334979066</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f>(A101+-A100)/-A100</f>
        <v>0.60428982657701469</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f>G30/1000/1000</f>
        <v>-4.1375610675720147E-2</v>
      </c>
      <c r="B105" s="346">
        <f>L88</f>
        <v>0</v>
      </c>
      <c r="C105" s="347" t="str">
        <f>G28</f>
        <v>не окупается</v>
      </c>
      <c r="D105" s="347" t="str">
        <f>G29</f>
        <v>не окупается</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f>C109*$B$111*$B$112*1000</f>
        <v>0</v>
      </c>
      <c r="D108" s="354">
        <f t="shared" ref="D108:AP108" si="38">D109*$B$111*$B$112*1000</f>
        <v>0</v>
      </c>
      <c r="E108" s="354">
        <f>E109*$B$111*$B$112*1000</f>
        <v>0</v>
      </c>
      <c r="F108" s="354">
        <f t="shared" si="38"/>
        <v>0</v>
      </c>
      <c r="G108" s="354">
        <f t="shared" si="38"/>
        <v>0</v>
      </c>
      <c r="H108" s="354">
        <f t="shared" si="38"/>
        <v>0</v>
      </c>
      <c r="I108" s="354">
        <f t="shared" si="38"/>
        <v>0</v>
      </c>
      <c r="J108" s="354">
        <f t="shared" si="38"/>
        <v>0</v>
      </c>
      <c r="K108" s="354">
        <f t="shared" si="38"/>
        <v>0</v>
      </c>
      <c r="L108" s="354">
        <f t="shared" si="38"/>
        <v>0</v>
      </c>
      <c r="M108" s="354">
        <f t="shared" si="38"/>
        <v>0</v>
      </c>
      <c r="N108" s="354">
        <f t="shared" si="38"/>
        <v>0</v>
      </c>
      <c r="O108" s="354">
        <f t="shared" si="38"/>
        <v>0</v>
      </c>
      <c r="P108" s="354">
        <f t="shared" si="38"/>
        <v>0</v>
      </c>
      <c r="Q108" s="354">
        <f t="shared" si="38"/>
        <v>0</v>
      </c>
      <c r="R108" s="354">
        <f t="shared" si="38"/>
        <v>0</v>
      </c>
      <c r="S108" s="354">
        <f t="shared" si="38"/>
        <v>0</v>
      </c>
      <c r="T108" s="354">
        <f t="shared" si="38"/>
        <v>0</v>
      </c>
      <c r="U108" s="354">
        <f t="shared" si="38"/>
        <v>0</v>
      </c>
      <c r="V108" s="354">
        <f t="shared" si="38"/>
        <v>0</v>
      </c>
      <c r="W108" s="354">
        <f t="shared" si="38"/>
        <v>0</v>
      </c>
      <c r="X108" s="354">
        <f t="shared" si="38"/>
        <v>0</v>
      </c>
      <c r="Y108" s="354">
        <f t="shared" si="38"/>
        <v>0</v>
      </c>
      <c r="Z108" s="354">
        <f t="shared" si="38"/>
        <v>0</v>
      </c>
      <c r="AA108" s="354">
        <f t="shared" si="38"/>
        <v>0</v>
      </c>
      <c r="AB108" s="354">
        <f t="shared" si="38"/>
        <v>0</v>
      </c>
      <c r="AC108" s="354">
        <f t="shared" si="38"/>
        <v>0</v>
      </c>
      <c r="AD108" s="354">
        <f t="shared" si="38"/>
        <v>0</v>
      </c>
      <c r="AE108" s="354">
        <f t="shared" si="38"/>
        <v>0</v>
      </c>
      <c r="AF108" s="354">
        <f t="shared" si="38"/>
        <v>0</v>
      </c>
      <c r="AG108" s="354">
        <f t="shared" si="38"/>
        <v>0</v>
      </c>
      <c r="AH108" s="354">
        <f t="shared" si="38"/>
        <v>0</v>
      </c>
      <c r="AI108" s="354">
        <f t="shared" si="38"/>
        <v>0</v>
      </c>
      <c r="AJ108" s="354">
        <f t="shared" si="38"/>
        <v>0</v>
      </c>
      <c r="AK108" s="354">
        <f t="shared" si="38"/>
        <v>0</v>
      </c>
      <c r="AL108" s="354">
        <f t="shared" si="38"/>
        <v>0</v>
      </c>
      <c r="AM108" s="354">
        <f t="shared" si="38"/>
        <v>0</v>
      </c>
      <c r="AN108" s="354">
        <f t="shared" si="38"/>
        <v>0</v>
      </c>
      <c r="AO108" s="354">
        <f t="shared" si="38"/>
        <v>0</v>
      </c>
      <c r="AP108" s="354">
        <f t="shared" si="38"/>
        <v>0</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f>B109+$I$120*C113</f>
        <v>0</v>
      </c>
      <c r="D109" s="352">
        <f>C109+$I$120*D113</f>
        <v>0</v>
      </c>
      <c r="E109" s="352">
        <f t="shared" ref="E109:AP109" si="39">D109+$I$120*E113</f>
        <v>0</v>
      </c>
      <c r="F109" s="352">
        <f t="shared" si="39"/>
        <v>0</v>
      </c>
      <c r="G109" s="352">
        <f t="shared" si="39"/>
        <v>0</v>
      </c>
      <c r="H109" s="352">
        <f t="shared" si="39"/>
        <v>0</v>
      </c>
      <c r="I109" s="352">
        <f t="shared" si="39"/>
        <v>0</v>
      </c>
      <c r="J109" s="352">
        <f t="shared" si="39"/>
        <v>0</v>
      </c>
      <c r="K109" s="352">
        <f t="shared" si="39"/>
        <v>0</v>
      </c>
      <c r="L109" s="352">
        <f t="shared" si="39"/>
        <v>0</v>
      </c>
      <c r="M109" s="352">
        <f t="shared" si="39"/>
        <v>0</v>
      </c>
      <c r="N109" s="352">
        <f t="shared" si="39"/>
        <v>0</v>
      </c>
      <c r="O109" s="352">
        <f t="shared" si="39"/>
        <v>0</v>
      </c>
      <c r="P109" s="352">
        <f t="shared" si="39"/>
        <v>0</v>
      </c>
      <c r="Q109" s="352">
        <f t="shared" si="39"/>
        <v>0</v>
      </c>
      <c r="R109" s="352">
        <f t="shared" si="39"/>
        <v>0</v>
      </c>
      <c r="S109" s="352">
        <f t="shared" si="39"/>
        <v>0</v>
      </c>
      <c r="T109" s="352">
        <f t="shared" si="39"/>
        <v>0</v>
      </c>
      <c r="U109" s="352">
        <f t="shared" si="39"/>
        <v>0</v>
      </c>
      <c r="V109" s="352">
        <f t="shared" si="39"/>
        <v>0</v>
      </c>
      <c r="W109" s="352">
        <f t="shared" si="39"/>
        <v>0</v>
      </c>
      <c r="X109" s="352">
        <f t="shared" si="39"/>
        <v>0</v>
      </c>
      <c r="Y109" s="352">
        <f t="shared" si="39"/>
        <v>0</v>
      </c>
      <c r="Z109" s="352">
        <f t="shared" si="39"/>
        <v>0</v>
      </c>
      <c r="AA109" s="352">
        <f t="shared" si="39"/>
        <v>0</v>
      </c>
      <c r="AB109" s="352">
        <f t="shared" si="39"/>
        <v>0</v>
      </c>
      <c r="AC109" s="352">
        <f t="shared" si="39"/>
        <v>0</v>
      </c>
      <c r="AD109" s="352">
        <f t="shared" si="39"/>
        <v>0</v>
      </c>
      <c r="AE109" s="352">
        <f t="shared" si="39"/>
        <v>0</v>
      </c>
      <c r="AF109" s="352">
        <f t="shared" si="39"/>
        <v>0</v>
      </c>
      <c r="AG109" s="352">
        <f t="shared" si="39"/>
        <v>0</v>
      </c>
      <c r="AH109" s="352">
        <f t="shared" si="39"/>
        <v>0</v>
      </c>
      <c r="AI109" s="352">
        <f t="shared" si="39"/>
        <v>0</v>
      </c>
      <c r="AJ109" s="352">
        <f t="shared" si="39"/>
        <v>0</v>
      </c>
      <c r="AK109" s="352">
        <f t="shared" si="39"/>
        <v>0</v>
      </c>
      <c r="AL109" s="352">
        <f t="shared" si="39"/>
        <v>0</v>
      </c>
      <c r="AM109" s="352">
        <f t="shared" si="39"/>
        <v>0</v>
      </c>
      <c r="AN109" s="352">
        <f t="shared" si="39"/>
        <v>0</v>
      </c>
      <c r="AO109" s="352">
        <f t="shared" si="39"/>
        <v>0</v>
      </c>
      <c r="AP109" s="352">
        <f t="shared" si="39"/>
        <v>0</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79" t="s">
        <v>574</v>
      </c>
      <c r="C116" s="480"/>
      <c r="D116" s="479" t="s">
        <v>575</v>
      </c>
      <c r="E116" s="480"/>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v>0</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f>$B$110*D117</f>
        <v>0</v>
      </c>
      <c r="E118" s="350" t="s">
        <v>125</v>
      </c>
      <c r="F118" s="353" t="s">
        <v>578</v>
      </c>
      <c r="G118" s="350">
        <f>D117-B117</f>
        <v>0</v>
      </c>
      <c r="H118" s="350" t="s">
        <v>577</v>
      </c>
      <c r="I118" s="360">
        <f>$B$110*G118</f>
        <v>0</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f>G118</f>
        <v>0</v>
      </c>
      <c r="H120" s="350" t="s">
        <v>577</v>
      </c>
      <c r="I120" s="355">
        <f>I118</f>
        <v>0</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0.23489599999999999</v>
      </c>
      <c r="C122" s="348"/>
      <c r="D122" s="473" t="s">
        <v>320</v>
      </c>
      <c r="E122" s="367" t="s">
        <v>520</v>
      </c>
      <c r="F122" s="368">
        <v>35</v>
      </c>
      <c r="G122" s="474"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30</v>
      </c>
      <c r="C123" s="348"/>
      <c r="D123" s="473"/>
      <c r="E123" s="367" t="s">
        <v>521</v>
      </c>
      <c r="F123" s="368">
        <v>30</v>
      </c>
      <c r="G123" s="474"/>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73"/>
      <c r="E124" s="367" t="s">
        <v>585</v>
      </c>
      <c r="F124" s="368">
        <v>30</v>
      </c>
      <c r="G124" s="474"/>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73"/>
      <c r="E125" s="367" t="s">
        <v>586</v>
      </c>
      <c r="F125" s="368">
        <v>30</v>
      </c>
      <c r="G125" s="474"/>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234896</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0.03</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9" t="str">
        <f>'2. паспорт  ТП'!A4:S4</f>
        <v>Год раскрытия информации: 2022 год</v>
      </c>
      <c r="B5" s="409"/>
      <c r="C5" s="409"/>
      <c r="D5" s="409"/>
      <c r="E5" s="409"/>
      <c r="F5" s="409"/>
      <c r="G5" s="409"/>
      <c r="H5" s="409"/>
      <c r="I5" s="409"/>
      <c r="J5" s="409"/>
      <c r="K5" s="409"/>
      <c r="L5" s="40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8" t="s">
        <v>7</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row>
    <row r="10" spans="1:44" x14ac:dyDescent="0.25">
      <c r="A10" s="423" t="s">
        <v>6</v>
      </c>
      <c r="B10" s="423"/>
      <c r="C10" s="423"/>
      <c r="D10" s="423"/>
      <c r="E10" s="423"/>
      <c r="F10" s="423"/>
      <c r="G10" s="423"/>
      <c r="H10" s="423"/>
      <c r="I10" s="423"/>
      <c r="J10" s="423"/>
      <c r="K10" s="423"/>
      <c r="L10" s="423"/>
    </row>
    <row r="11" spans="1:44" ht="18.75" x14ac:dyDescent="0.25">
      <c r="A11" s="418"/>
      <c r="B11" s="418"/>
      <c r="C11" s="418"/>
      <c r="D11" s="418"/>
      <c r="E11" s="418"/>
      <c r="F11" s="418"/>
      <c r="G11" s="418"/>
      <c r="H11" s="418"/>
      <c r="I11" s="418"/>
      <c r="J11" s="418"/>
      <c r="K11" s="418"/>
      <c r="L11" s="418"/>
    </row>
    <row r="12" spans="1:44" x14ac:dyDescent="0.25">
      <c r="A12" s="419" t="str">
        <f>'1. паспорт местоположение'!A12:C12</f>
        <v>L_140-176</v>
      </c>
      <c r="B12" s="419"/>
      <c r="C12" s="419"/>
      <c r="D12" s="419"/>
      <c r="E12" s="419"/>
      <c r="F12" s="419"/>
      <c r="G12" s="419"/>
      <c r="H12" s="419"/>
      <c r="I12" s="419"/>
      <c r="J12" s="419"/>
      <c r="K12" s="419"/>
      <c r="L12" s="419"/>
    </row>
    <row r="13" spans="1:44" x14ac:dyDescent="0.25">
      <c r="A13" s="423" t="s">
        <v>5</v>
      </c>
      <c r="B13" s="423"/>
      <c r="C13" s="423"/>
      <c r="D13" s="423"/>
      <c r="E13" s="423"/>
      <c r="F13" s="423"/>
      <c r="G13" s="423"/>
      <c r="H13" s="423"/>
      <c r="I13" s="423"/>
      <c r="J13" s="423"/>
      <c r="K13" s="423"/>
      <c r="L13" s="423"/>
    </row>
    <row r="14" spans="1:44" ht="18.75" x14ac:dyDescent="0.25">
      <c r="A14" s="424"/>
      <c r="B14" s="424"/>
      <c r="C14" s="424"/>
      <c r="D14" s="424"/>
      <c r="E14" s="424"/>
      <c r="F14" s="424"/>
      <c r="G14" s="424"/>
      <c r="H14" s="424"/>
      <c r="I14" s="424"/>
      <c r="J14" s="424"/>
      <c r="K14" s="424"/>
      <c r="L14" s="424"/>
    </row>
    <row r="15" spans="1:44" x14ac:dyDescent="0.25">
      <c r="A15" s="419" t="str">
        <f>'1. паспорт местоположение'!A15</f>
        <v>Приобретение электросетевого комплекса в г.Калининграде, ул.Айвазовского д.2</v>
      </c>
      <c r="B15" s="419"/>
      <c r="C15" s="419"/>
      <c r="D15" s="419"/>
      <c r="E15" s="419"/>
      <c r="F15" s="419"/>
      <c r="G15" s="419"/>
      <c r="H15" s="419"/>
      <c r="I15" s="419"/>
      <c r="J15" s="419"/>
      <c r="K15" s="419"/>
      <c r="L15" s="419"/>
    </row>
    <row r="16" spans="1:44" x14ac:dyDescent="0.25">
      <c r="A16" s="423" t="s">
        <v>4</v>
      </c>
      <c r="B16" s="423"/>
      <c r="C16" s="423"/>
      <c r="D16" s="423"/>
      <c r="E16" s="423"/>
      <c r="F16" s="423"/>
      <c r="G16" s="423"/>
      <c r="H16" s="423"/>
      <c r="I16" s="423"/>
      <c r="J16" s="423"/>
      <c r="K16" s="423"/>
      <c r="L16" s="423"/>
    </row>
    <row r="17" spans="1:12" ht="15.75" customHeight="1" x14ac:dyDescent="0.25">
      <c r="L17" s="87"/>
    </row>
    <row r="18" spans="1:12" x14ac:dyDescent="0.25">
      <c r="K18" s="86"/>
    </row>
    <row r="19" spans="1:12" ht="15.75" customHeight="1" x14ac:dyDescent="0.25">
      <c r="A19" s="491" t="s">
        <v>472</v>
      </c>
      <c r="B19" s="491"/>
      <c r="C19" s="491"/>
      <c r="D19" s="491"/>
      <c r="E19" s="491"/>
      <c r="F19" s="491"/>
      <c r="G19" s="491"/>
      <c r="H19" s="491"/>
      <c r="I19" s="491"/>
      <c r="J19" s="491"/>
      <c r="K19" s="491"/>
      <c r="L19" s="491"/>
    </row>
    <row r="20" spans="1:12" x14ac:dyDescent="0.25">
      <c r="A20" s="60"/>
      <c r="B20" s="60"/>
      <c r="C20" s="85"/>
      <c r="D20" s="85"/>
      <c r="E20" s="85"/>
      <c r="F20" s="85"/>
      <c r="G20" s="85"/>
      <c r="H20" s="85"/>
      <c r="I20" s="85"/>
      <c r="J20" s="85"/>
      <c r="K20" s="85"/>
      <c r="L20" s="85"/>
    </row>
    <row r="21" spans="1:12" ht="28.5" customHeight="1" x14ac:dyDescent="0.25">
      <c r="A21" s="481" t="s">
        <v>216</v>
      </c>
      <c r="B21" s="481" t="s">
        <v>215</v>
      </c>
      <c r="C21" s="487" t="s">
        <v>404</v>
      </c>
      <c r="D21" s="487"/>
      <c r="E21" s="487"/>
      <c r="F21" s="487"/>
      <c r="G21" s="487"/>
      <c r="H21" s="487"/>
      <c r="I21" s="482" t="s">
        <v>214</v>
      </c>
      <c r="J21" s="484" t="s">
        <v>406</v>
      </c>
      <c r="K21" s="481" t="s">
        <v>213</v>
      </c>
      <c r="L21" s="483" t="s">
        <v>405</v>
      </c>
    </row>
    <row r="22" spans="1:12" ht="58.5" customHeight="1" x14ac:dyDescent="0.25">
      <c r="A22" s="481"/>
      <c r="B22" s="481"/>
      <c r="C22" s="488" t="s">
        <v>2</v>
      </c>
      <c r="D22" s="488"/>
      <c r="E22" s="489" t="s">
        <v>516</v>
      </c>
      <c r="F22" s="490"/>
      <c r="G22" s="489" t="s">
        <v>530</v>
      </c>
      <c r="H22" s="490"/>
      <c r="I22" s="482"/>
      <c r="J22" s="485"/>
      <c r="K22" s="481"/>
      <c r="L22" s="483"/>
    </row>
    <row r="23" spans="1:12" ht="31.5" x14ac:dyDescent="0.25">
      <c r="A23" s="481"/>
      <c r="B23" s="481"/>
      <c r="C23" s="84" t="s">
        <v>212</v>
      </c>
      <c r="D23" s="84" t="s">
        <v>211</v>
      </c>
      <c r="E23" s="84" t="s">
        <v>212</v>
      </c>
      <c r="F23" s="84" t="s">
        <v>211</v>
      </c>
      <c r="G23" s="84" t="s">
        <v>212</v>
      </c>
      <c r="H23" s="84" t="s">
        <v>211</v>
      </c>
      <c r="I23" s="482"/>
      <c r="J23" s="486"/>
      <c r="K23" s="481"/>
      <c r="L23" s="483"/>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44552</v>
      </c>
      <c r="F53" s="247">
        <v>44552</v>
      </c>
      <c r="G53" s="247">
        <v>43496</v>
      </c>
      <c r="H53" s="247">
        <v>43496</v>
      </c>
      <c r="I53" s="217">
        <v>100</v>
      </c>
      <c r="J53" s="217">
        <v>100</v>
      </c>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2022-02-05T16:31:24Z</dcterms:modified>
</cp:coreProperties>
</file>