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1600" windowHeight="9735" tabRatio="857"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1"/>
</workbook>
</file>

<file path=xl/calcChain.xml><?xml version="1.0" encoding="utf-8"?>
<calcChain xmlns="http://schemas.openxmlformats.org/spreadsheetml/2006/main">
  <c r="J50" i="15" l="1"/>
  <c r="J30" i="15"/>
  <c r="J52" i="15" s="1"/>
  <c r="J24" i="15"/>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B81" i="22" l="1"/>
  <c r="B67" i="22"/>
  <c r="B65" i="22"/>
  <c r="B54" i="22"/>
  <c r="B32" i="22"/>
  <c r="D26" i="5" l="1"/>
  <c r="H30" i="15" l="1"/>
  <c r="G30" i="15"/>
  <c r="C57" i="15"/>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U32" i="15"/>
  <c r="T32" i="15"/>
  <c r="E32" i="15"/>
  <c r="F32" i="15" s="1"/>
  <c r="U31" i="15"/>
  <c r="T31" i="15"/>
  <c r="E31" i="15"/>
  <c r="F31" i="15" s="1"/>
  <c r="S30" i="15"/>
  <c r="R30" i="15"/>
  <c r="Q30" i="15"/>
  <c r="P30" i="15"/>
  <c r="O30" i="15"/>
  <c r="N30" i="15"/>
  <c r="M30" i="15"/>
  <c r="L30" i="15"/>
  <c r="K30" i="15"/>
  <c r="U30" i="15"/>
  <c r="C49" i="7" s="1"/>
  <c r="I30" i="15"/>
  <c r="D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K24" i="15"/>
  <c r="U24" i="15"/>
  <c r="C48" i="7" s="1"/>
  <c r="I24" i="15"/>
  <c r="H24" i="15"/>
  <c r="B81" i="23" s="1"/>
  <c r="G24" i="15"/>
  <c r="D24" i="15"/>
  <c r="C24" i="15"/>
  <c r="E30" i="15" l="1"/>
  <c r="B25" i="23"/>
  <c r="C67" i="23" s="1"/>
  <c r="T30" i="15"/>
  <c r="E57" i="15"/>
  <c r="F57" i="15" s="1"/>
  <c r="T57" i="15"/>
  <c r="L26" i="5"/>
  <c r="F30" i="15"/>
  <c r="C52" i="15"/>
  <c r="T52" i="15" s="1"/>
  <c r="F33" i="15"/>
  <c r="B27" i="22"/>
  <c r="B34" i="22" s="1"/>
  <c r="B38" i="22"/>
  <c r="T24" i="15"/>
  <c r="F24" i="15"/>
  <c r="E24" i="15"/>
  <c r="B51" i="22" l="1"/>
  <c r="B43" i="22"/>
  <c r="B66" i="22"/>
  <c r="B47" i="22"/>
  <c r="B64" i="22"/>
  <c r="B56" i="22"/>
  <c r="B37" i="22"/>
  <c r="B30" i="22" s="1"/>
  <c r="B59" i="22" s="1"/>
  <c r="AD26" i="5"/>
  <c r="AD28" i="5" s="1"/>
  <c r="B29" i="22" s="1"/>
  <c r="B39" i="22"/>
  <c r="E52" i="15"/>
  <c r="C40" i="7"/>
  <c r="F52" i="15" l="1"/>
  <c r="A15" i="23" l="1"/>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H102" i="23" l="1"/>
  <c r="E48" i="23" s="1"/>
  <c r="E103" i="23"/>
  <c r="B49" i="23" s="1"/>
  <c r="C74" i="23"/>
  <c r="C52" i="23"/>
  <c r="C47" i="23"/>
  <c r="D58" i="23"/>
  <c r="B46" i="23"/>
  <c r="B85" i="23"/>
  <c r="C85" i="23"/>
  <c r="B66" i="23"/>
  <c r="B68" i="23" s="1"/>
  <c r="B54" i="23" l="1"/>
  <c r="B55" i="23" s="1"/>
  <c r="B29" i="23"/>
  <c r="B79" i="23"/>
  <c r="F76" i="23"/>
  <c r="F103" i="23"/>
  <c r="C49" i="23" s="1"/>
  <c r="C59" i="23"/>
  <c r="I102" i="23"/>
  <c r="F48" i="23" s="1"/>
  <c r="D74" i="23"/>
  <c r="D52" i="23"/>
  <c r="E58" i="23"/>
  <c r="D47" i="23"/>
  <c r="B75" i="23"/>
  <c r="C61" i="23" l="1"/>
  <c r="C60" i="23" s="1"/>
  <c r="C53" i="23"/>
  <c r="B82" i="23"/>
  <c r="B56" i="23"/>
  <c r="B69" i="23" s="1"/>
  <c r="B77" i="23" s="1"/>
  <c r="D67" i="23"/>
  <c r="E67" i="23" s="1"/>
  <c r="E76" i="23" s="1"/>
  <c r="C76" i="23"/>
  <c r="D59" i="23"/>
  <c r="D80" i="23" s="1"/>
  <c r="D76" i="23"/>
  <c r="J102" i="23"/>
  <c r="G48" i="23" s="1"/>
  <c r="G103" i="23"/>
  <c r="D49" i="23" s="1"/>
  <c r="D61" i="23" s="1"/>
  <c r="D60" i="23" s="1"/>
  <c r="D66" i="23" s="1"/>
  <c r="C79" i="23"/>
  <c r="C80" i="23"/>
  <c r="C66" i="23"/>
  <c r="C68" i="23" s="1"/>
  <c r="C75" i="23" s="1"/>
  <c r="F67" i="23"/>
  <c r="G67" i="23" s="1"/>
  <c r="E85" i="23"/>
  <c r="C55" i="23"/>
  <c r="D53" i="23" s="1"/>
  <c r="F58" i="23"/>
  <c r="E52" i="23"/>
  <c r="E47" i="23"/>
  <c r="E74" i="23"/>
  <c r="D85" i="23"/>
  <c r="D79" i="23" l="1"/>
  <c r="B70" i="23"/>
  <c r="B71" i="23" s="1"/>
  <c r="D68" i="23"/>
  <c r="K102" i="23"/>
  <c r="H48" i="23" s="1"/>
  <c r="H103" i="23"/>
  <c r="E49" i="23" s="1"/>
  <c r="E61" i="23" s="1"/>
  <c r="E60" i="23" s="1"/>
  <c r="E59" i="23"/>
  <c r="E80" i="23" s="1"/>
  <c r="D75" i="23"/>
  <c r="G58" i="23"/>
  <c r="F74" i="23"/>
  <c r="F52" i="23"/>
  <c r="F47" i="23"/>
  <c r="H67" i="23"/>
  <c r="G76" i="23"/>
  <c r="D55" i="23"/>
  <c r="C82" i="23"/>
  <c r="C56" i="23"/>
  <c r="C69" i="23" s="1"/>
  <c r="E66" i="23" l="1"/>
  <c r="E68" i="23" s="1"/>
  <c r="E75" i="23" s="1"/>
  <c r="I103" i="23"/>
  <c r="F49" i="23" s="1"/>
  <c r="F61" i="23" s="1"/>
  <c r="F60" i="23" s="1"/>
  <c r="E79" i="23"/>
  <c r="F59" i="23"/>
  <c r="F80" i="23" s="1"/>
  <c r="L102" i="23"/>
  <c r="I48" i="23" s="1"/>
  <c r="C77" i="23"/>
  <c r="C70" i="23"/>
  <c r="B78" i="23"/>
  <c r="B83" i="23" s="1"/>
  <c r="D82" i="23"/>
  <c r="D56" i="23"/>
  <c r="D69" i="23" s="1"/>
  <c r="I67" i="23"/>
  <c r="H76" i="23"/>
  <c r="G74" i="23"/>
  <c r="G47" i="23"/>
  <c r="H58" i="23"/>
  <c r="G52" i="23"/>
  <c r="B72" i="23"/>
  <c r="E53" i="23"/>
  <c r="G85" i="23"/>
  <c r="F85" i="23"/>
  <c r="M102" i="23" l="1"/>
  <c r="J48" i="23" s="1"/>
  <c r="J103" i="23"/>
  <c r="G49" i="23" s="1"/>
  <c r="F79" i="23"/>
  <c r="G61" i="23"/>
  <c r="G60" i="23" s="1"/>
  <c r="G59" i="23"/>
  <c r="G80" i="23" s="1"/>
  <c r="F66" i="23"/>
  <c r="F68" i="23" s="1"/>
  <c r="F75" i="23" s="1"/>
  <c r="D77" i="23"/>
  <c r="D70" i="23"/>
  <c r="C71" i="23"/>
  <c r="C72" i="23" s="1"/>
  <c r="B88" i="23"/>
  <c r="B84" i="23"/>
  <c r="B89" i="23" s="1"/>
  <c r="B86" i="23"/>
  <c r="E55" i="23"/>
  <c r="F53" i="23" s="1"/>
  <c r="J67" i="23"/>
  <c r="I76" i="23"/>
  <c r="H85" i="23"/>
  <c r="H74" i="23"/>
  <c r="H52" i="23"/>
  <c r="H47" i="23"/>
  <c r="I58" i="23"/>
  <c r="G79" i="23" l="1"/>
  <c r="H59" i="23"/>
  <c r="H80" i="23" s="1"/>
  <c r="K103" i="23"/>
  <c r="H49" i="23" s="1"/>
  <c r="H61" i="23" s="1"/>
  <c r="H60" i="23" s="1"/>
  <c r="G66" i="23"/>
  <c r="G68" i="23" s="1"/>
  <c r="G75" i="23" s="1"/>
  <c r="N102" i="23"/>
  <c r="K48" i="23" s="1"/>
  <c r="F55" i="23"/>
  <c r="J58" i="23"/>
  <c r="I52" i="23"/>
  <c r="I74" i="23"/>
  <c r="I47" i="23"/>
  <c r="C78" i="23"/>
  <c r="C83" i="23" s="1"/>
  <c r="J76" i="23"/>
  <c r="K67" i="23"/>
  <c r="B87" i="23"/>
  <c r="B90" i="23" s="1"/>
  <c r="D71" i="23"/>
  <c r="E82" i="23"/>
  <c r="E56" i="23"/>
  <c r="E69" i="23" s="1"/>
  <c r="H66" i="23" l="1"/>
  <c r="H68" i="23" s="1"/>
  <c r="H75" i="23" s="1"/>
  <c r="H79" i="23"/>
  <c r="O102" i="23"/>
  <c r="L48" i="23" s="1"/>
  <c r="L103" i="23"/>
  <c r="I49" i="23" s="1"/>
  <c r="I61" i="23" s="1"/>
  <c r="I60" i="23" s="1"/>
  <c r="I59" i="23"/>
  <c r="K76" i="23"/>
  <c r="L67" i="23"/>
  <c r="J85" i="23"/>
  <c r="I85" i="23"/>
  <c r="J52" i="23"/>
  <c r="K58" i="23"/>
  <c r="J74" i="23"/>
  <c r="J47" i="23"/>
  <c r="C86" i="23"/>
  <c r="C84" i="23"/>
  <c r="C89" i="23" s="1"/>
  <c r="C88" i="23"/>
  <c r="F56" i="23"/>
  <c r="F69" i="23" s="1"/>
  <c r="F82" i="23"/>
  <c r="E77" i="23"/>
  <c r="E70" i="23"/>
  <c r="D72" i="23"/>
  <c r="D78" i="23"/>
  <c r="D83" i="23" s="1"/>
  <c r="D86" i="23" s="1"/>
  <c r="G53" i="23"/>
  <c r="D84" i="23" l="1"/>
  <c r="D89" i="23" s="1"/>
  <c r="M103" i="23"/>
  <c r="J49" i="23" s="1"/>
  <c r="J61" i="23" s="1"/>
  <c r="J60" i="23" s="1"/>
  <c r="I80" i="23"/>
  <c r="I66" i="23"/>
  <c r="I68" i="23" s="1"/>
  <c r="I75" i="23" s="1"/>
  <c r="I79" i="23"/>
  <c r="J59" i="23"/>
  <c r="P102" i="23"/>
  <c r="M48" i="23" s="1"/>
  <c r="E71" i="23"/>
  <c r="F77" i="23"/>
  <c r="F70" i="23"/>
  <c r="C87" i="23"/>
  <c r="C90" i="23" s="1"/>
  <c r="D87" i="23"/>
  <c r="L58" i="23"/>
  <c r="K74" i="23"/>
  <c r="K52" i="23"/>
  <c r="K47" i="23"/>
  <c r="D88" i="23"/>
  <c r="M67" i="23"/>
  <c r="L76" i="23"/>
  <c r="G55" i="23"/>
  <c r="H53" i="23" s="1"/>
  <c r="K59" i="23" l="1"/>
  <c r="K80" i="23" s="1"/>
  <c r="J66" i="23"/>
  <c r="J68" i="23" s="1"/>
  <c r="J75" i="23" s="1"/>
  <c r="J80" i="23"/>
  <c r="J79" i="23"/>
  <c r="N103" i="23"/>
  <c r="K49" i="23" s="1"/>
  <c r="K61" i="23" s="1"/>
  <c r="K60" i="23" s="1"/>
  <c r="Q102" i="23"/>
  <c r="N48" i="23" s="1"/>
  <c r="F71" i="23"/>
  <c r="N67" i="23"/>
  <c r="M76" i="23"/>
  <c r="D90" i="23"/>
  <c r="H55" i="23"/>
  <c r="L74" i="23"/>
  <c r="L47" i="23"/>
  <c r="L52" i="23"/>
  <c r="M58" i="23"/>
  <c r="E78" i="23"/>
  <c r="E83" i="23" s="1"/>
  <c r="G82" i="23"/>
  <c r="G56" i="23"/>
  <c r="G69" i="23" s="1"/>
  <c r="K85" i="23"/>
  <c r="E72" i="23"/>
  <c r="K79" i="23" l="1"/>
  <c r="K66" i="23"/>
  <c r="K68" i="23" s="1"/>
  <c r="K75" i="23" s="1"/>
  <c r="O103" i="23"/>
  <c r="L49" i="23" s="1"/>
  <c r="L61" i="23" s="1"/>
  <c r="L60" i="23" s="1"/>
  <c r="R102" i="23"/>
  <c r="O48" i="23" s="1"/>
  <c r="L59" i="23"/>
  <c r="E86" i="23"/>
  <c r="E84" i="23"/>
  <c r="E89" i="23" s="1"/>
  <c r="E88" i="23"/>
  <c r="M85" i="23"/>
  <c r="N76" i="23"/>
  <c r="O67" i="23"/>
  <c r="N58" i="23"/>
  <c r="M52" i="23"/>
  <c r="M47" i="23"/>
  <c r="M74" i="23"/>
  <c r="H82" i="23"/>
  <c r="H56" i="23"/>
  <c r="H69" i="23" s="1"/>
  <c r="I53" i="23"/>
  <c r="F72" i="23"/>
  <c r="G77" i="23"/>
  <c r="G70" i="23"/>
  <c r="F78" i="23"/>
  <c r="F83" i="23" s="1"/>
  <c r="F86" i="23" s="1"/>
  <c r="L85" i="23"/>
  <c r="L79" i="23" l="1"/>
  <c r="M59" i="23"/>
  <c r="M80" i="23" s="1"/>
  <c r="L80" i="23"/>
  <c r="L66" i="23"/>
  <c r="L68" i="23" s="1"/>
  <c r="L75" i="23" s="1"/>
  <c r="F88" i="23"/>
  <c r="S102" i="23"/>
  <c r="P48" i="23" s="1"/>
  <c r="P103" i="23"/>
  <c r="M49" i="23" s="1"/>
  <c r="M61" i="23" s="1"/>
  <c r="M60" i="23" s="1"/>
  <c r="F84" i="23"/>
  <c r="F89" i="23" s="1"/>
  <c r="H77" i="23"/>
  <c r="H70" i="23"/>
  <c r="N74" i="23"/>
  <c r="N52" i="23"/>
  <c r="N47" i="23"/>
  <c r="O58" i="23"/>
  <c r="P67" i="23"/>
  <c r="O76" i="23"/>
  <c r="I55" i="23"/>
  <c r="J53" i="23" s="1"/>
  <c r="N85" i="23"/>
  <c r="G71" i="23"/>
  <c r="G72" i="23" s="1"/>
  <c r="F87" i="23"/>
  <c r="E87" i="23"/>
  <c r="E90" i="23" s="1"/>
  <c r="M79" i="23" l="1"/>
  <c r="M66" i="23"/>
  <c r="M68" i="23" s="1"/>
  <c r="M75" i="23" s="1"/>
  <c r="Q103" i="23"/>
  <c r="N49" i="23" s="1"/>
  <c r="N61" i="23" s="1"/>
  <c r="N60" i="23" s="1"/>
  <c r="T102" i="23"/>
  <c r="Q48" i="23" s="1"/>
  <c r="N59" i="23"/>
  <c r="H71" i="23"/>
  <c r="H72" i="23" s="1"/>
  <c r="F90" i="23"/>
  <c r="J55" i="23"/>
  <c r="O52" i="23"/>
  <c r="P58" i="23"/>
  <c r="O74" i="23"/>
  <c r="O47" i="23"/>
  <c r="G78" i="23"/>
  <c r="G83" i="23" s="1"/>
  <c r="O85" i="23"/>
  <c r="I82" i="23"/>
  <c r="I56" i="23"/>
  <c r="I69" i="23" s="1"/>
  <c r="P76" i="23"/>
  <c r="Q67" i="23"/>
  <c r="U102" i="23" l="1"/>
  <c r="R48" i="23" s="1"/>
  <c r="O59" i="23"/>
  <c r="O80" i="23" s="1"/>
  <c r="N80" i="23"/>
  <c r="N79" i="23"/>
  <c r="R103" i="23"/>
  <c r="O49" i="23" s="1"/>
  <c r="O61" i="23" s="1"/>
  <c r="O60" i="23" s="1"/>
  <c r="N66" i="23"/>
  <c r="N68" i="23" s="1"/>
  <c r="N75" i="23" s="1"/>
  <c r="I77" i="23"/>
  <c r="I70" i="23"/>
  <c r="G86" i="23"/>
  <c r="G84" i="23"/>
  <c r="G89" i="23" s="1"/>
  <c r="G88" i="23"/>
  <c r="J56" i="23"/>
  <c r="J69" i="23" s="1"/>
  <c r="J82" i="23"/>
  <c r="H78" i="23"/>
  <c r="H83" i="23" s="1"/>
  <c r="H86" i="23" s="1"/>
  <c r="K53" i="23"/>
  <c r="R67" i="23"/>
  <c r="Q76" i="23"/>
  <c r="P85" i="23"/>
  <c r="P74" i="23"/>
  <c r="Q58" i="23"/>
  <c r="P47" i="23"/>
  <c r="P52" i="23"/>
  <c r="S103" i="23" l="1"/>
  <c r="P49" i="23" s="1"/>
  <c r="P61" i="23" s="1"/>
  <c r="P60" i="23" s="1"/>
  <c r="P59" i="23"/>
  <c r="O79" i="23"/>
  <c r="V102" i="23"/>
  <c r="S48" i="23" s="1"/>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I72" i="23"/>
  <c r="W102" i="23"/>
  <c r="T48" i="23" s="1"/>
  <c r="Q59" i="23"/>
  <c r="P80" i="23"/>
  <c r="P79" i="23"/>
  <c r="T103" i="23"/>
  <c r="Q49" i="23" s="1"/>
  <c r="Q61" i="23" s="1"/>
  <c r="Q60" i="23" s="1"/>
  <c r="H90" i="23"/>
  <c r="I86" i="23"/>
  <c r="I84" i="23"/>
  <c r="I89" i="23" s="1"/>
  <c r="I88" i="23"/>
  <c r="R74" i="23"/>
  <c r="S58" i="23"/>
  <c r="R52" i="23"/>
  <c r="R47" i="23"/>
  <c r="T67" i="23"/>
  <c r="S76" i="23"/>
  <c r="L55" i="23"/>
  <c r="K82" i="23"/>
  <c r="K56" i="23"/>
  <c r="K69" i="23" s="1"/>
  <c r="J71" i="23"/>
  <c r="J78" i="23" s="1"/>
  <c r="J83" i="23" s="1"/>
  <c r="Q80" i="23" l="1"/>
  <c r="Q79" i="23"/>
  <c r="R59" i="23"/>
  <c r="U103" i="23"/>
  <c r="R49" i="23" s="1"/>
  <c r="R61" i="23" s="1"/>
  <c r="R60" i="23" s="1"/>
  <c r="Q66" i="23"/>
  <c r="Q68" i="23" s="1"/>
  <c r="Q75" i="23" s="1"/>
  <c r="X102" i="23"/>
  <c r="U48" i="23" s="1"/>
  <c r="J72" i="23"/>
  <c r="J86" i="23"/>
  <c r="J87" i="23" s="1"/>
  <c r="J88" i="23"/>
  <c r="J84" i="23"/>
  <c r="J89" i="23" s="1"/>
  <c r="K77" i="23"/>
  <c r="K70" i="23"/>
  <c r="U67" i="23"/>
  <c r="T76" i="23"/>
  <c r="R85" i="23"/>
  <c r="S74" i="23"/>
  <c r="S52" i="23"/>
  <c r="T58" i="23"/>
  <c r="S47" i="23"/>
  <c r="L82" i="23"/>
  <c r="L56" i="23"/>
  <c r="L69" i="23" s="1"/>
  <c r="M53" i="23"/>
  <c r="I87" i="23"/>
  <c r="I90" i="23" s="1"/>
  <c r="R79" i="23" l="1"/>
  <c r="R66" i="23"/>
  <c r="R68" i="23" s="1"/>
  <c r="R75" i="23" s="1"/>
  <c r="R80" i="23"/>
  <c r="V103" i="23"/>
  <c r="S49" i="23" s="1"/>
  <c r="S61" i="23" s="1"/>
  <c r="S60" i="23" s="1"/>
  <c r="S59" i="23"/>
  <c r="S80" i="23" s="1"/>
  <c r="Y102" i="23"/>
  <c r="V48" i="23" s="1"/>
  <c r="J90" i="23"/>
  <c r="T85" i="23"/>
  <c r="L77" i="23"/>
  <c r="L70" i="23"/>
  <c r="S85" i="23"/>
  <c r="M55" i="23"/>
  <c r="N53" i="23" s="1"/>
  <c r="T74" i="23"/>
  <c r="T52" i="23"/>
  <c r="U58" i="23"/>
  <c r="T47" i="23"/>
  <c r="K71" i="23"/>
  <c r="K78" i="23" s="1"/>
  <c r="K83" i="23" s="1"/>
  <c r="V67" i="23"/>
  <c r="U76" i="23"/>
  <c r="S66" i="23" l="1"/>
  <c r="S68" i="23" s="1"/>
  <c r="S75" i="23" s="1"/>
  <c r="S79" i="23"/>
  <c r="W103" i="23"/>
  <c r="T49" i="23" s="1"/>
  <c r="T61" i="23" s="1"/>
  <c r="T60" i="23" s="1"/>
  <c r="Z102" i="23"/>
  <c r="W48" i="23" s="1"/>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59" i="23" l="1"/>
  <c r="U80" i="23" s="1"/>
  <c r="X103" i="23"/>
  <c r="U49" i="23" s="1"/>
  <c r="U61" i="23" s="1"/>
  <c r="U60" i="23" s="1"/>
  <c r="T79" i="23"/>
  <c r="AA102" i="23"/>
  <c r="X48" i="23" s="1"/>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Y103" i="23" l="1"/>
  <c r="V49" i="23" s="1"/>
  <c r="V61" i="23" s="1"/>
  <c r="V60" i="23" s="1"/>
  <c r="AB102" i="23"/>
  <c r="Y48" i="23" s="1"/>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V79" i="23" l="1"/>
  <c r="V66" i="23"/>
  <c r="V68" i="23" s="1"/>
  <c r="V75" i="23" s="1"/>
  <c r="W59" i="23"/>
  <c r="M72" i="23"/>
  <c r="AC102" i="23"/>
  <c r="Z48" i="23" s="1"/>
  <c r="Z103" i="23"/>
  <c r="W49" i="23" s="1"/>
  <c r="W61" i="23" s="1"/>
  <c r="W60" i="23" s="1"/>
  <c r="X74" i="23"/>
  <c r="X52" i="23"/>
  <c r="X47" i="23"/>
  <c r="Y58" i="23"/>
  <c r="O77" i="23"/>
  <c r="O70" i="23"/>
  <c r="N71" i="23"/>
  <c r="N78" i="23" s="1"/>
  <c r="N83" i="23" s="1"/>
  <c r="M86" i="23"/>
  <c r="M87" i="23" s="1"/>
  <c r="M90" i="23" s="1"/>
  <c r="M84" i="23"/>
  <c r="M89" i="23" s="1"/>
  <c r="M88" i="23"/>
  <c r="X85" i="23"/>
  <c r="P82" i="23"/>
  <c r="P56" i="23"/>
  <c r="P69" i="23" s="1"/>
  <c r="Z67" i="23"/>
  <c r="Y76" i="23"/>
  <c r="W85" i="23"/>
  <c r="Q53" i="23"/>
  <c r="AA103" i="23" l="1"/>
  <c r="X49" i="23" s="1"/>
  <c r="X61" i="23" s="1"/>
  <c r="X60" i="23" s="1"/>
  <c r="W80" i="23"/>
  <c r="W66" i="23"/>
  <c r="W68" i="23" s="1"/>
  <c r="W75" i="23" s="1"/>
  <c r="X59" i="23"/>
  <c r="X80" i="23" s="1"/>
  <c r="AD102" i="23"/>
  <c r="AA48" i="23" s="1"/>
  <c r="W79" i="23"/>
  <c r="N72" i="23"/>
  <c r="P77" i="23"/>
  <c r="P70" i="23"/>
  <c r="N86" i="23"/>
  <c r="N87" i="23" s="1"/>
  <c r="N90" i="23" s="1"/>
  <c r="N84" i="23"/>
  <c r="N89" i="23" s="1"/>
  <c r="N88" i="23"/>
  <c r="O71" i="23"/>
  <c r="O78" i="23" s="1"/>
  <c r="O83" i="23" s="1"/>
  <c r="Q55" i="23"/>
  <c r="Z58" i="23"/>
  <c r="Y52" i="23"/>
  <c r="Y74" i="23"/>
  <c r="Y47" i="23"/>
  <c r="Z76" i="23"/>
  <c r="AA67" i="23"/>
  <c r="Y59" i="23" l="1"/>
  <c r="Y80" i="23" s="1"/>
  <c r="X79" i="23"/>
  <c r="AB103" i="23"/>
  <c r="Y49" i="23" s="1"/>
  <c r="Y61" i="23" s="1"/>
  <c r="Y60" i="23" s="1"/>
  <c r="Y66" i="23" s="1"/>
  <c r="Y68" i="23" s="1"/>
  <c r="Y75" i="23" s="1"/>
  <c r="AE102" i="23"/>
  <c r="AB48" i="23" s="1"/>
  <c r="X66" i="23"/>
  <c r="X68" i="23" s="1"/>
  <c r="X75" i="23" s="1"/>
  <c r="O72" i="23"/>
  <c r="AA76" i="23"/>
  <c r="AB67" i="23"/>
  <c r="Z52" i="23"/>
  <c r="AA58" i="23"/>
  <c r="Z74" i="23"/>
  <c r="Z47" i="23"/>
  <c r="Z85" i="23"/>
  <c r="O86" i="23"/>
  <c r="O87" i="23" s="1"/>
  <c r="O90" i="23" s="1"/>
  <c r="O88" i="23"/>
  <c r="O84" i="23"/>
  <c r="O89" i="23" s="1"/>
  <c r="Q82" i="23"/>
  <c r="Q56" i="23"/>
  <c r="Q69" i="23" s="1"/>
  <c r="P71" i="23"/>
  <c r="P78" i="23" s="1"/>
  <c r="P83" i="23" s="1"/>
  <c r="Y85" i="23"/>
  <c r="R53" i="23"/>
  <c r="Y79" i="23" l="1"/>
  <c r="AF102" i="23"/>
  <c r="AC48" i="23" s="1"/>
  <c r="Z59" i="23"/>
  <c r="Z80" i="23" s="1"/>
  <c r="AC103" i="23"/>
  <c r="Z49" i="23" s="1"/>
  <c r="Z61" i="23" s="1"/>
  <c r="Z60" i="23" s="1"/>
  <c r="Q77" i="23"/>
  <c r="Q70" i="23"/>
  <c r="AC67" i="23"/>
  <c r="AB76" i="23"/>
  <c r="P86" i="23"/>
  <c r="P87" i="23" s="1"/>
  <c r="P90" i="23" s="1"/>
  <c r="P88" i="23"/>
  <c r="P84" i="23"/>
  <c r="P89" i="23" s="1"/>
  <c r="R55" i="23"/>
  <c r="S53" i="23" s="1"/>
  <c r="P72" i="23"/>
  <c r="AB58" i="23"/>
  <c r="AA74" i="23"/>
  <c r="AA52" i="23"/>
  <c r="AA47" i="23"/>
  <c r="Z79" i="23"/>
  <c r="AG102" i="23" l="1"/>
  <c r="AD48" i="23" s="1"/>
  <c r="AD103" i="23"/>
  <c r="AA49" i="23" s="1"/>
  <c r="AA61" i="23" s="1"/>
  <c r="AA60" i="23" s="1"/>
  <c r="AA59" i="23"/>
  <c r="AA80" i="23" s="1"/>
  <c r="Z66" i="23"/>
  <c r="Z68" i="23" s="1"/>
  <c r="Z75" i="23" s="1"/>
  <c r="AB74" i="23"/>
  <c r="AB47" i="23"/>
  <c r="AC58" i="23"/>
  <c r="AB52" i="23"/>
  <c r="AD67" i="23"/>
  <c r="AC76" i="23"/>
  <c r="S55" i="23"/>
  <c r="T53" i="23" s="1"/>
  <c r="AB85" i="23"/>
  <c r="Q71" i="23"/>
  <c r="Q78" i="23" s="1"/>
  <c r="Q83" i="23" s="1"/>
  <c r="R56" i="23"/>
  <c r="R69" i="23" s="1"/>
  <c r="R82" i="23"/>
  <c r="AA85" i="23"/>
  <c r="Q72" i="23" l="1"/>
  <c r="AA79" i="23"/>
  <c r="AB59" i="23"/>
  <c r="AH102" i="23"/>
  <c r="AE48" i="23" s="1"/>
  <c r="AE103" i="23"/>
  <c r="AB49" i="23" s="1"/>
  <c r="AB61" i="23" s="1"/>
  <c r="AB60" i="23" s="1"/>
  <c r="AA66" i="23"/>
  <c r="AA68" i="23" s="1"/>
  <c r="AA75" i="23" s="1"/>
  <c r="AD58" i="23"/>
  <c r="AC52" i="23"/>
  <c r="AC47" i="23"/>
  <c r="AC74" i="23"/>
  <c r="R77" i="23"/>
  <c r="R70" i="23"/>
  <c r="Q86" i="23"/>
  <c r="Q87" i="23" s="1"/>
  <c r="Q90" i="23" s="1"/>
  <c r="Q84" i="23"/>
  <c r="Q89" i="23" s="1"/>
  <c r="Q88" i="23"/>
  <c r="T55" i="23"/>
  <c r="U53" i="23" s="1"/>
  <c r="S82" i="23"/>
  <c r="S56" i="23"/>
  <c r="S69" i="23" s="1"/>
  <c r="AD76" i="23"/>
  <c r="AE67" i="23"/>
  <c r="AF103" i="23" l="1"/>
  <c r="AC49" i="23" s="1"/>
  <c r="AC61" i="23" s="1"/>
  <c r="AC60" i="23" s="1"/>
  <c r="AB66" i="23"/>
  <c r="AB68" i="23" s="1"/>
  <c r="AB75" i="23" s="1"/>
  <c r="AB80" i="23"/>
  <c r="AI102" i="23"/>
  <c r="AF48" i="23" s="1"/>
  <c r="AC59" i="23"/>
  <c r="AB79" i="23"/>
  <c r="U55" i="23"/>
  <c r="AF67" i="23"/>
  <c r="AE76" i="23"/>
  <c r="AC85" i="23"/>
  <c r="R71" i="23"/>
  <c r="R78" i="23" s="1"/>
  <c r="R83" i="23" s="1"/>
  <c r="S77" i="23"/>
  <c r="S70" i="23"/>
  <c r="T82" i="23"/>
  <c r="T56" i="23"/>
  <c r="T69" i="23" s="1"/>
  <c r="AD74" i="23"/>
  <c r="AD52" i="23"/>
  <c r="AE58" i="23"/>
  <c r="AD47" i="23"/>
  <c r="AC80" i="23" l="1"/>
  <c r="AC79" i="23"/>
  <c r="AC66" i="23"/>
  <c r="AC68" i="23" s="1"/>
  <c r="AC75" i="23" s="1"/>
  <c r="AD59" i="23"/>
  <c r="AD80" i="23" s="1"/>
  <c r="AJ102" i="23"/>
  <c r="AG48" i="23" s="1"/>
  <c r="AG103" i="23"/>
  <c r="AD49" i="23" s="1"/>
  <c r="AD61" i="23" s="1"/>
  <c r="AD60" i="23" s="1"/>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79" i="23" l="1"/>
  <c r="AK102" i="23"/>
  <c r="AH48" i="23" s="1"/>
  <c r="AE59" i="23"/>
  <c r="AE80" i="23" s="1"/>
  <c r="AH103" i="23"/>
  <c r="AE49" i="23" s="1"/>
  <c r="AE61" i="23" s="1"/>
  <c r="AE60" i="23" s="1"/>
  <c r="AD66" i="23"/>
  <c r="AD68" i="23" s="1"/>
  <c r="AD75" i="23" s="1"/>
  <c r="S86" i="23"/>
  <c r="S87" i="23" s="1"/>
  <c r="S90" i="23" s="1"/>
  <c r="S88" i="23"/>
  <c r="S84" i="23"/>
  <c r="S89" i="23" s="1"/>
  <c r="V55" i="23"/>
  <c r="AF85" i="23"/>
  <c r="U77" i="23"/>
  <c r="U70" i="23"/>
  <c r="T71" i="23"/>
  <c r="T78" i="23" s="1"/>
  <c r="T83" i="23" s="1"/>
  <c r="S72" i="23"/>
  <c r="AH67" i="23"/>
  <c r="AG76" i="23"/>
  <c r="AE85" i="23"/>
  <c r="AF74" i="23"/>
  <c r="AG58" i="23"/>
  <c r="AF47" i="23"/>
  <c r="AF52" i="23"/>
  <c r="AI103" i="23" l="1"/>
  <c r="AF49" i="23" s="1"/>
  <c r="AL102" i="23"/>
  <c r="AI48" i="23" s="1"/>
  <c r="AF61" i="23"/>
  <c r="AF60"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F66" i="23" l="1"/>
  <c r="AF68" i="23" s="1"/>
  <c r="AF75" i="23" s="1"/>
  <c r="AG59" i="23"/>
  <c r="AG80" i="23" s="1"/>
  <c r="AM102" i="23"/>
  <c r="AJ48" i="23" s="1"/>
  <c r="AF79" i="23"/>
  <c r="AJ103" i="23"/>
  <c r="AG49" i="23" s="1"/>
  <c r="AG61" i="23" s="1"/>
  <c r="AG60" i="23" s="1"/>
  <c r="U72" i="23"/>
  <c r="AH85" i="23"/>
  <c r="AH74" i="23"/>
  <c r="AH52" i="23"/>
  <c r="AI58" i="23"/>
  <c r="AH47" i="23"/>
  <c r="AJ67" i="23"/>
  <c r="AI76" i="23"/>
  <c r="W55" i="23"/>
  <c r="X53" i="23" s="1"/>
  <c r="V77" i="23"/>
  <c r="V70" i="23"/>
  <c r="AG85" i="23"/>
  <c r="U86" i="23"/>
  <c r="U87" i="23" s="1"/>
  <c r="U90" i="23" s="1"/>
  <c r="U84" i="23"/>
  <c r="U89" i="23" s="1"/>
  <c r="U88" i="23"/>
  <c r="AG79" i="23" l="1"/>
  <c r="AK103" i="23"/>
  <c r="AH49" i="23" s="1"/>
  <c r="AH61" i="23" s="1"/>
  <c r="AH60" i="23" s="1"/>
  <c r="AN102" i="23"/>
  <c r="AK48" i="23" s="1"/>
  <c r="AG66" i="23"/>
  <c r="AG68" i="23" s="1"/>
  <c r="AG75" i="23" s="1"/>
  <c r="AH59" i="23"/>
  <c r="X55" i="23"/>
  <c r="V71" i="23"/>
  <c r="V78" i="23" s="1"/>
  <c r="V83" i="23" s="1"/>
  <c r="AI74" i="23"/>
  <c r="AI52" i="23"/>
  <c r="AJ58" i="23"/>
  <c r="AI47" i="23"/>
  <c r="W82" i="23"/>
  <c r="W56" i="23"/>
  <c r="W69" i="23" s="1"/>
  <c r="AK67" i="23"/>
  <c r="AJ76" i="23"/>
  <c r="AH80" i="23" l="1"/>
  <c r="AH79" i="23"/>
  <c r="AO102" i="23"/>
  <c r="AL48" i="23" s="1"/>
  <c r="AI59" i="23"/>
  <c r="AI80" i="23" s="1"/>
  <c r="AL103" i="23"/>
  <c r="AI49" i="23" s="1"/>
  <c r="AI61" i="23" s="1"/>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I66" i="23" l="1"/>
  <c r="AI68" i="23" s="1"/>
  <c r="AI75" i="23" s="1"/>
  <c r="AI79" i="23"/>
  <c r="AJ79" i="23" s="1"/>
  <c r="AM103" i="23"/>
  <c r="AJ49" i="23" s="1"/>
  <c r="AJ61" i="23" s="1"/>
  <c r="AJ60" i="23" s="1"/>
  <c r="AP102" i="23"/>
  <c r="AM48" i="23" s="1"/>
  <c r="AJ59" i="23"/>
  <c r="AJ80" i="23" s="1"/>
  <c r="Y55" i="23"/>
  <c r="Z53" i="23" s="1"/>
  <c r="X77" i="23"/>
  <c r="X70" i="23"/>
  <c r="AK85" i="23"/>
  <c r="AL76" i="23"/>
  <c r="AM67" i="23"/>
  <c r="AL58" i="23"/>
  <c r="AK52" i="23"/>
  <c r="AK47" i="23"/>
  <c r="AK74" i="23"/>
  <c r="W71" i="23"/>
  <c r="W78" i="23" s="1"/>
  <c r="W83" i="23" s="1"/>
  <c r="AK59" i="23" l="1"/>
  <c r="AQ102" i="23"/>
  <c r="AN48" i="23" s="1"/>
  <c r="AN103" i="23"/>
  <c r="AK49" i="23" s="1"/>
  <c r="AK61" i="23" s="1"/>
  <c r="AK60" i="23" s="1"/>
  <c r="AJ66" i="23"/>
  <c r="AJ68" i="23" s="1"/>
  <c r="AJ75" i="23" s="1"/>
  <c r="W72" i="23"/>
  <c r="W86" i="23"/>
  <c r="W87" i="23" s="1"/>
  <c r="W90" i="23" s="1"/>
  <c r="W88" i="23"/>
  <c r="W84" i="23"/>
  <c r="W89" i="23" s="1"/>
  <c r="AN67" i="23"/>
  <c r="AM76" i="23"/>
  <c r="X71" i="23"/>
  <c r="X78" i="23" s="1"/>
  <c r="X83" i="23" s="1"/>
  <c r="AM58" i="23"/>
  <c r="AL74" i="23"/>
  <c r="AL52" i="23"/>
  <c r="AL47" i="23"/>
  <c r="Z55" i="23"/>
  <c r="Y82" i="23"/>
  <c r="Y56" i="23"/>
  <c r="Y69" i="23" s="1"/>
  <c r="AK79" i="23" l="1"/>
  <c r="X72" i="23"/>
  <c r="AR102" i="23"/>
  <c r="AL59" i="23"/>
  <c r="AL80" i="23" s="1"/>
  <c r="AO103" i="23"/>
  <c r="AL49" i="23" s="1"/>
  <c r="AL61" i="23" s="1"/>
  <c r="AL60" i="23" s="1"/>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S102" i="23" l="1"/>
  <c r="AO48" i="23"/>
  <c r="AL79" i="23"/>
  <c r="AP103" i="23"/>
  <c r="AM49" i="23" s="1"/>
  <c r="AL66" i="23"/>
  <c r="AL68" i="23" s="1"/>
  <c r="AL75" i="23" s="1"/>
  <c r="AM61" i="23"/>
  <c r="AM60" i="23" s="1"/>
  <c r="AM59" i="23"/>
  <c r="Y71" i="23"/>
  <c r="Y78" i="23" s="1"/>
  <c r="Y83" i="23" s="1"/>
  <c r="Z77" i="23"/>
  <c r="Z70" i="23"/>
  <c r="AA55" i="23"/>
  <c r="AB53" i="23" s="1"/>
  <c r="AN74" i="23"/>
  <c r="AN52" i="23"/>
  <c r="AN47" i="23"/>
  <c r="AO58" i="23"/>
  <c r="AN85" i="23"/>
  <c r="AM85" i="23"/>
  <c r="AP67" i="23"/>
  <c r="AO76" i="23"/>
  <c r="AT102" i="23" l="1"/>
  <c r="AU102" i="23" s="1"/>
  <c r="AV102" i="23" s="1"/>
  <c r="AW102" i="23" s="1"/>
  <c r="AX102" i="23" s="1"/>
  <c r="AY102" i="23" s="1"/>
  <c r="AP48" i="23"/>
  <c r="AM79" i="23"/>
  <c r="AN59" i="23"/>
  <c r="AQ103" i="23"/>
  <c r="AN49" i="23" s="1"/>
  <c r="AN61" i="23" s="1"/>
  <c r="AN60" i="23" s="1"/>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O59" i="23" l="1"/>
  <c r="AN80" i="23"/>
  <c r="AN66" i="23"/>
  <c r="AN68" i="23" s="1"/>
  <c r="AN75" i="23" s="1"/>
  <c r="AR103" i="23"/>
  <c r="AN79" i="23"/>
  <c r="Z86" i="23"/>
  <c r="Z87" i="23" s="1"/>
  <c r="Z90" i="23" s="1"/>
  <c r="Z84" i="23"/>
  <c r="Z89" i="23" s="1"/>
  <c r="Z88" i="23"/>
  <c r="AP85" i="23"/>
  <c r="AA77" i="23"/>
  <c r="AA70" i="23"/>
  <c r="AB82" i="23"/>
  <c r="AB56" i="23"/>
  <c r="AB69" i="23" s="1"/>
  <c r="AO85" i="23"/>
  <c r="AC53" i="23"/>
  <c r="AP52" i="23"/>
  <c r="AP74" i="23"/>
  <c r="AP47" i="23"/>
  <c r="Z72" i="23"/>
  <c r="AS103" i="23" l="1"/>
  <c r="AO49" i="23"/>
  <c r="AO61" i="23" s="1"/>
  <c r="AO60" i="23" s="1"/>
  <c r="AO66" i="23" s="1"/>
  <c r="AO68" i="23" s="1"/>
  <c r="AO75" i="23" s="1"/>
  <c r="AP59" i="23"/>
  <c r="AP80" i="23" s="1"/>
  <c r="AO80" i="23"/>
  <c r="AC55" i="23"/>
  <c r="AD53" i="23" s="1"/>
  <c r="AA71" i="23"/>
  <c r="AA78" i="23" s="1"/>
  <c r="AA83" i="23" s="1"/>
  <c r="AB77" i="23"/>
  <c r="AB70" i="23"/>
  <c r="AO79" i="23" l="1"/>
  <c r="AT103" i="23"/>
  <c r="AU103" i="23" s="1"/>
  <c r="AV103" i="23" s="1"/>
  <c r="AW103" i="23" s="1"/>
  <c r="AX103" i="23" s="1"/>
  <c r="AY103" i="23" s="1"/>
  <c r="AP49" i="23"/>
  <c r="AP61" i="23" s="1"/>
  <c r="AP79" i="23" s="1"/>
  <c r="AA86" i="23"/>
  <c r="AA87" i="23" s="1"/>
  <c r="AA90" i="23" s="1"/>
  <c r="AA88" i="23"/>
  <c r="AA84" i="23"/>
  <c r="AA89" i="23" s="1"/>
  <c r="AD55" i="23"/>
  <c r="AE53" i="23" s="1"/>
  <c r="AB71" i="23"/>
  <c r="AB78" i="23" s="1"/>
  <c r="AB83" i="23" s="1"/>
  <c r="AC82" i="23"/>
  <c r="AC56" i="23"/>
  <c r="AC69" i="23" s="1"/>
  <c r="AA72" i="23"/>
  <c r="AP60" i="23" l="1"/>
  <c r="AP66" i="23" s="1"/>
  <c r="AP68" i="23" s="1"/>
  <c r="AP75" i="23" s="1"/>
  <c r="AB72" i="23"/>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F82" i="23"/>
  <c r="AF56" i="23"/>
  <c r="AF69" i="23" s="1"/>
  <c r="AD83" i="23"/>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<sst xmlns="http://schemas.openxmlformats.org/spreadsheetml/2006/main" count="1059" uniqueCount="596">
  <si>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</si>
  <si>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</si>
  <si>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</si>
  <si>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</si>
  <si>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</si>
  <si>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</si>
  <si>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</si>
  <si>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</si>
  <si>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</si>
  <si>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</si>
  <si>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</si>
  <si>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</si>
  <si>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</si>
  <si>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</si>
  <si>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</si>
  <si>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</si>
  <si>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</si>
  <si>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</si>
  <si>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</si>
  <si>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</si>
  <si>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</si>
  <si>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</si>
  <si>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</si>
  <si>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</si>
  <si>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</si>
  <si>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</si>
  <si>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</si>
  <si>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</si>
  <si>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</si>
  <si>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</si>
  <si>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</si>
  <si>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</si>
  <si>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</si>
  <si>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</si>
  <si>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</si>
  <si>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</si>
  <si>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</si>
  <si>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</si>
  <si>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</si>
  <si>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</si>
  <si>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</si>
  <si>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</si>
  <si>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</si>
  <si>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</si>
  <si>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</si>
  <si>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</si>
  <si>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</si>
  <si>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</si>
  <si>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</si>
  <si>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</si>
  <si>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</si>
  <si>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</si>
  <si>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</si>
  <si>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</si>
  <si>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</si>
  <si>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</si>
  <si>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</si>
  <si>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</si>
  <si>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</si>
  <si>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</si>
  <si>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</si>
  <si>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</si>
  <si>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</si>
  <si>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</si>
  <si>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</si>
  <si>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</si>
  <si>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</si>
  <si>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</si>
  <si>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</si>
  <si>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</si>
  <si>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</si>
  <si>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</si>
  <si>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</si>
  <si>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</si>
  <si>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</si>
  <si>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</si>
  <si>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</si>
  <si>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</si>
  <si>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</si>
  <si>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</si>
  <si>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</si>
  <si>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</si>
  <si>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</si>
  <si>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</si>
  <si>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</si>
  <si>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</si>
  <si>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</si>
  <si>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</si>
  <si>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</si>
  <si>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</si>
  <si>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</si>
  <si>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</si>
  <si>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</si>
  <si>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</si>
  <si>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</si>
  <si>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</si>
  <si>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</si>
  <si>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</si>
  <si>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</si>
  <si>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</si>
  <si>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</si>
  <si>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</si>
  <si>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</si>
  <si>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</si>
  <si>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</si>
  <si>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</si>
  <si>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</si>
  <si>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</si>
  <si>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</si>
  <si>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</si>
  <si>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</si>
  <si>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</si>
  <si>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</si>
  <si>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</si>
  <si>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</si>
  <si>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</si>
  <si>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</si>
  <si>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</si>
  <si>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</si>
  <si>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</si>
  <si>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</si>
  <si>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</si>
  <si>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</si>
  <si>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</si>
  <si>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</si>
  <si>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</si>
  <si>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</si>
  <si>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</si>
  <si>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</si>
  <si>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</si>
  <si>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</si>
  <si>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</si>
  <si>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</si>
  <si>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</si>
  <si>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</si>
  <si>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</si>
  <si>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</si>
  <si>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</si>
  <si>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</si>
  <si>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</si>
  <si>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</si>
  <si>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</si>
  <si>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</si>
  <si>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</si>
  <si>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</si>
  <si>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</si>
  <si>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</si>
  <si>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</si>
  <si>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</si>
  <si>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</si>
  <si>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</si>
  <si>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</si>
  <si>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</si>
  <si>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</si>
  <si>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</si>
  <si>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</si>
  <si>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</si>
  <si>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</si>
  <si>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</si>
  <si>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</si>
  <si>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</si>
  <si>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</si>
  <si>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</si>
  <si>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</si>
  <si>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</si>
  <si>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</si>
  <si>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</si>
  <si>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</si>
  <si>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</si>
  <si>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</si>
  <si>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</si>
  <si>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</si>
  <si>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</si>
  <si>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</si>
  <si>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</si>
  <si>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</si>
  <si>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</si>
  <si>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</si>
  <si>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</si>
  <si>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</si>
  <si>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</si>
  <si>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</si>
  <si>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</si>
  <si>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</si>
  <si>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</si>
  <si>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</si>
  <si>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</si>
  <si>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</si>
  <si>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</si>
  <si>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</si>
  <si>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</si>
  <si>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</si>
  <si>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</si>
  <si>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</si>
  <si>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</si>
  <si>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</si>
  <si>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</si>
  <si>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</si>
  <si>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</si>
  <si>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</si>
  <si>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</si>
  <si>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</si>
  <si>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</si>
  <si>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</si>
  <si>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</si>
  <si>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</si>
  <si>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</si>
  <si>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</si>
  <si>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</si>
  <si>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</si>
  <si>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</si>
  <si>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</si>
  <si>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</si>
  <si>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</si>
  <si>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</si>
  <si>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</si>
  <si>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</si>
  <si>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</si>
  <si>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</si>
  <si>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</si>
  <si>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</si>
  <si>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</si>
  <si>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</si>
  <si>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</si>
  <si>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</si>
  <si>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</si>
  <si>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</si>
  <si>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</si>
  <si>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</si>
  <si>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</si>
  <si>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</si>
  <si>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</si>
  <si>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</si>
  <si>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</si>
  <si>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</si>
  <si>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</si>
  <si>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</si>
  <si>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</si>
  <si>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</si>
  <si>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</si>
  <si>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</si>
  <si>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</si>
  <si>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</si>
  <si>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</si>
  <si>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</si>
  <si>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</si>
  <si>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</si>
  <si>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</si>
  <si>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</si>
  <si>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</si>
  <si>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</si>
  <si>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</si>
  <si>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</si>
  <si>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</si>
  <si>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</si>
  <si>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</si>
  <si>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</si>
  <si>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</si>
  <si>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</si>
  <si>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</si>
  <si>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</si>
  <si>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</si>
  <si>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</si>
  <si>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</si>
  <si>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</si>
  <si>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</si>
  <si>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</si>
  <si>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</si>
  <si>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</si>
  <si>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</si>
  <si>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</si>
  <si>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</si>
  <si>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</si>
  <si>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</si>
  <si>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</si>
  <si>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</si>
  <si>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</si>
  <si>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</si>
  <si>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</si>
  <si>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</si>
  <si>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</si>
  <si>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</si>
  <si>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</si>
  <si>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</si>
  <si>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</si>
  <si>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</si>
  <si>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</si>
  <si>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</si>
  <si>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</si>
  <si>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</si>
  <si>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</si>
  <si>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</si>
  <si>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</si>
  <si>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</si>
  <si>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</si>
  <si>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</si>
  <si>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</si>
  <si>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</si>
  <si>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</si>
  <si>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</si>
  <si>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</si>
  <si>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</si>
  <si>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</si>
  <si>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</si>
  <si>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</si>
  <si>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</si>
  <si>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</si>
  <si>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</si>
  <si>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</si>
  <si>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</si>
  <si>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</si>
  <si>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</si>
  <si>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</si>
  <si>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</si>
  <si>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</si>
  <si>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</si>
  <si>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</si>
  <si>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</si>
  <si>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</si>
  <si>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</si>
  <si>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</si>
  <si>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</si>
  <si>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</si>
  <si>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</si>
  <si>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</si>
  <si>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</si>
  <si>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</si>
  <si>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</si>
  <si>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</si>
  <si>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</si>
  <si>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</si>
  <si>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</si>
  <si>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</si>
  <si>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</si>
  <si>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</si>
  <si>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</si>
  <si>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</si>
  <si>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</si>
  <si>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</si>
  <si>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</si>
  <si>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</si>
  <si>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</si>
  <si>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</si>
  <si>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</si>
  <si>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</si>
  <si>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</si>
  <si>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</si>
  <si>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</si>
  <si>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</si>
  <si>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</si>
  <si>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</si>
  <si>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</si>
  <si>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</si>
  <si>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</si>
  <si>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</si>
  <si>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</si>
  <si>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</si>
  <si>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</si>
  <si>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</si>
  <si>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</si>
  <si>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</si>
  <si>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</si>
  <si>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</si>
  <si>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</si>
  <si>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</si>
  <si>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</si>
  <si>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</si>
  <si>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</si>
  <si>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</si>
  <si>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</si>
  <si>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</si>
  <si>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</si>
  <si>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</si>
  <si>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</si>
  <si>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</si>
  <si>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</si>
  <si>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</si>
  <si>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</si>
  <si>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</si>
  <si>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</si>
  <si>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</si>
  <si>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</si>
  <si>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</si>
  <si>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</si>
  <si>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</si>
  <si>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</si>
  <si>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</si>
  <si>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</si>
  <si>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</si>
  <si>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</si>
  <si>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</si>
  <si>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</si>
  <si>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</si>
  <si>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</si>
  <si>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</si>
  <si>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</si>
  <si>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</si>
  <si>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</si>
  <si>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</si>
  <si>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</si>
  <si>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</si>
  <si>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</si>
  <si>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</si>
  <si>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</si>
  <si>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</si>
  <si>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</si>
  <si>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</si>
  <si>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</si>
  <si>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</si>
  <si>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</si>
  <si>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</si>
  <si>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</si>
  <si>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</si>
  <si>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</si>
  <si>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</si>
  <si>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</si>
  <si>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</si>
  <si>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</si>
  <si>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</si>
  <si>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</si>
  <si>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</si>
  <si>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</si>
  <si>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</si>
  <si>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</si>
  <si>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</si>
  <si>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</si>
  <si>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</si>
  <si>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</si>
  <si>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</si>
  <si>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</si>
  <si>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</si>
  <si>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</si>
  <si>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</si>
  <si>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</si>
  <si>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</si>
  <si>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</si>
  <si>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</si>
  <si>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</si>
  <si>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</si>
  <si>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</si>
  <si>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</si>
  <si>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</si>
  <si>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</si>
  <si>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</si>
  <si>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</si>
  <si>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</si>
  <si>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</si>
  <si>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</si>
  <si>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</si>
  <si>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</si>
  <si>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</si>
  <si>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</si>
  <si>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</si>
  <si>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</si>
  <si>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</si>
  <si>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</si>
  <si>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</si>
  <si>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</si>
  <si>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</si>
  <si>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</si>
  <si>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</si>
  <si>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</si>
  <si>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</si>
  <si>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</si>
  <si>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</si>
  <si>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</si>
  <si>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</si>
  <si>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</si>
  <si>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</si>
  <si>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</si>
  <si>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</si>
  <si>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</si>
  <si>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</si>
  <si>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</si>
  <si>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</si>
  <si>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</si>
  <si>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</si>
  <si>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</si>
  <si>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</si>
  <si>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</si>
  <si>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</si>
  <si>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</si>
  <si>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</si>
  <si>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</si>
  <si>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</si>
  <si>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</si>
  <si>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</si>
  <si>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</si>
  <si>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</si>
  <si>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</si>
  <si>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</si>
  <si>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</si>
  <si>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</si>
  <si>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</si>
  <si>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</si>
  <si>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</si>
  <si>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</si>
  <si>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</si>
  <si>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</si>
  <si>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</si>
  <si>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</si>
  <si>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</si>
  <si>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</si>
  <si>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</si>
  <si>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</si>
  <si>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</si>
  <si>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</si>
  <si>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</si>
  <si>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</si>
  <si>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</si>
  <si>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</si>
  <si>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</si>
  <si>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</si>
  <si>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</si>
  <si>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</si>
  <si>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</si>
  <si>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</si>
  <si>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</si>
  <si>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</si>
  <si>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</si>
  <si>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</si>
  <si>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</si>
  <si>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</si>
  <si>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</si>
  <si>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</si>
  <si>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</si>
  <si>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</si>
  <si>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</si>
  <si>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</si>
  <si>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</si>
  <si>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</si>
  <si>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</si>
  <si>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</si>
  <si>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</si>
  <si>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</si>
  <si>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</si>
  <si>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</si>
  <si>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</si>
  <si>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</si>
  <si>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</si>
  <si>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</si>
  <si>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</si>
  <si>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</si>
  <si>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</si>
  <si>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</si>
  <si>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</si>
  <si>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</si>
  <si>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</si>
  <si>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</si>
  <si>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</si>
  <si>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</si>
  <si>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</si>
  <si>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</si>
  <si>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</si>
  <si>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</si>
  <si>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</si>
  <si>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</si>
  <si>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</si>
  <si>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</si>
  <si>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</si>
  <si>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 xml:space="preserve">План 2020 года </t>
  </si>
  <si>
    <t>2023 год</t>
  </si>
  <si>
    <t xml:space="preserve"> по состоянию на 01.01.2020</t>
  </si>
  <si>
    <t xml:space="preserve"> по состоянию на 01.01.2021</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</si>
  <si>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</si>
  <si>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</si>
  <si>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</si>
  <si>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</si>
  <si>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</si>
  <si>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</si>
  <si>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</si>
  <si>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</si>
  <si>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</si>
  <si>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</si>
  <si>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</si>
  <si>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</si>
  <si>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</si>
  <si>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</si>
  <si>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</si>
  <si>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</si>
  <si>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</si>
  <si>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</si>
  <si>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</si>
  <si>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</si>
  <si>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</si>
  <si>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 xml:space="preserve">Покупка бурильно-крановой установки на автомобильном шасси в количестве четырех единиц для установки опор, завинчивания свай, бурения </t>
  </si>
  <si>
    <t>БКУ - 4 шт.</t>
  </si>
  <si>
    <t>АО "Янтарьэнерго" ЗЭС</t>
  </si>
  <si>
    <t>БКУ - 3,75 млн. руб./шт.</t>
  </si>
  <si>
    <t>L_92-6-21</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</si>
  <si>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</si>
  <si>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</si>
  <si>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15.06.2021
15.09.2021</t>
  </si>
  <si>
    <t>30.06.2021
30.09.2021</t>
  </si>
  <si>
    <t>Год раскрытия информации: 2022 год</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</si>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</sst>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6">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8" fillId="0" borderId="1" xfId="2" applyNumberFormat="1" applyFont="1" applyBorder="1" applyAlignment="1">
      <alignment horizontal="center" vertical="center"/>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applyBorder="1"/>
    <xf numFmtId="0" fontId="66"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7"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645741592"/>
        <c:axId val="645737280"/>
      </c:lineChart>
      <c:catAx>
        <c:axId val="645741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5737280"/>
        <c:crosses val="autoZero"/>
        <c:auto val="1"/>
        <c:lblAlgn val="ctr"/>
        <c:lblOffset val="100"/>
        <c:noMultiLvlLbl val="0"/>
      </c:catAx>
      <c:valAx>
        <c:axId val="645737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57415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509</v>
      </c>
    </row>
    <row r="4" spans="1:22" s="100" customFormat="1" ht="18.75" x14ac:dyDescent="0.3">
      <c r="A4" s="142"/>
      <c r="H4" s="91"/>
    </row>
    <row r="5" spans="1:22" s="100" customFormat="1" ht="15.75" x14ac:dyDescent="0.25">
      <c r="A5" s="254" t="s">
        <v>594</v>
      </c>
      <c r="B5" s="254"/>
      <c r="C5" s="254"/>
      <c r="D5" s="57"/>
      <c r="E5" s="57"/>
      <c r="F5" s="57"/>
      <c r="G5" s="57"/>
      <c r="H5" s="57"/>
      <c r="I5" s="57"/>
      <c r="J5" s="57"/>
    </row>
    <row r="6" spans="1:22" s="100" customFormat="1" ht="18.75" x14ac:dyDescent="0.3">
      <c r="A6" s="142"/>
      <c r="H6" s="91"/>
    </row>
    <row r="7" spans="1:22"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59" t="s">
        <v>503</v>
      </c>
      <c r="B9" s="259"/>
      <c r="C9" s="259"/>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55" t="s">
        <v>6</v>
      </c>
      <c r="B10" s="255"/>
      <c r="C10" s="255"/>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57" t="s">
        <v>589</v>
      </c>
      <c r="B12" s="257"/>
      <c r="C12" s="257"/>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55" t="s">
        <v>5</v>
      </c>
      <c r="B13" s="255"/>
      <c r="C13" s="255"/>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60" t="s">
        <v>585</v>
      </c>
      <c r="B15" s="260"/>
      <c r="C15" s="260"/>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56" t="s">
        <v>470</v>
      </c>
      <c r="B18" s="257"/>
      <c r="C18" s="257"/>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2" t="s">
        <v>64</v>
      </c>
      <c r="C20" s="191" t="s">
        <v>63</v>
      </c>
      <c r="D20" s="211"/>
      <c r="E20" s="211"/>
      <c r="F20" s="211"/>
      <c r="G20" s="211"/>
      <c r="H20" s="211"/>
      <c r="I20" s="144"/>
      <c r="J20" s="144"/>
      <c r="K20" s="144"/>
      <c r="L20" s="144"/>
      <c r="M20" s="144"/>
      <c r="N20" s="144"/>
      <c r="O20" s="144"/>
      <c r="P20" s="144"/>
      <c r="Q20" s="144"/>
      <c r="R20" s="144"/>
      <c r="S20" s="144"/>
      <c r="T20" s="190"/>
      <c r="U20" s="190"/>
      <c r="V20" s="190"/>
    </row>
    <row r="21" spans="1:22" s="147" customFormat="1" ht="16.5" customHeight="1" x14ac:dyDescent="0.2">
      <c r="A21" s="191">
        <v>1</v>
      </c>
      <c r="B21" s="192">
        <v>2</v>
      </c>
      <c r="C21" s="191">
        <v>3</v>
      </c>
      <c r="D21" s="211"/>
      <c r="E21" s="211"/>
      <c r="F21" s="211"/>
      <c r="G21" s="211"/>
      <c r="H21" s="211"/>
      <c r="I21" s="144"/>
      <c r="J21" s="144"/>
      <c r="K21" s="144"/>
      <c r="L21" s="144"/>
      <c r="M21" s="144"/>
      <c r="N21" s="144"/>
      <c r="O21" s="144"/>
      <c r="P21" s="144"/>
      <c r="Q21" s="144"/>
      <c r="R21" s="144"/>
      <c r="S21" s="144"/>
      <c r="T21" s="190"/>
      <c r="U21" s="190"/>
      <c r="V21" s="190"/>
    </row>
    <row r="22" spans="1:22" s="147" customFormat="1" ht="39" customHeight="1" x14ac:dyDescent="0.2">
      <c r="A22" s="193" t="s">
        <v>62</v>
      </c>
      <c r="B22" s="222" t="s">
        <v>324</v>
      </c>
      <c r="C22" s="214" t="s">
        <v>507</v>
      </c>
      <c r="D22" s="211"/>
      <c r="E22" s="211"/>
      <c r="F22" s="211"/>
      <c r="G22" s="211"/>
      <c r="H22" s="211"/>
      <c r="I22" s="144"/>
      <c r="J22" s="144"/>
      <c r="K22" s="144"/>
      <c r="L22" s="144"/>
      <c r="M22" s="144"/>
      <c r="N22" s="144"/>
      <c r="O22" s="144"/>
      <c r="P22" s="144"/>
      <c r="Q22" s="144"/>
      <c r="R22" s="144"/>
      <c r="S22" s="144"/>
      <c r="T22" s="190"/>
      <c r="U22" s="190"/>
      <c r="V22" s="190"/>
    </row>
    <row r="23" spans="1:22" s="147" customFormat="1" ht="41.25" customHeight="1" x14ac:dyDescent="0.2">
      <c r="A23" s="193" t="s">
        <v>61</v>
      </c>
      <c r="B23" s="212" t="s">
        <v>553</v>
      </c>
      <c r="C23" s="214" t="s">
        <v>555</v>
      </c>
      <c r="D23" s="211"/>
      <c r="E23" s="211"/>
      <c r="F23" s="211"/>
      <c r="G23" s="211"/>
      <c r="H23" s="211"/>
      <c r="I23" s="144"/>
      <c r="J23" s="144"/>
      <c r="K23" s="144"/>
      <c r="L23" s="144"/>
      <c r="M23" s="144"/>
      <c r="N23" s="144"/>
      <c r="O23" s="144"/>
      <c r="P23" s="144"/>
      <c r="Q23" s="144"/>
      <c r="R23" s="144"/>
      <c r="S23" s="144"/>
      <c r="T23" s="190"/>
      <c r="U23" s="190"/>
      <c r="V23" s="190"/>
    </row>
    <row r="24" spans="1:22" s="147" customFormat="1" ht="22.5" customHeight="1" x14ac:dyDescent="0.2">
      <c r="A24" s="251"/>
      <c r="B24" s="252"/>
      <c r="C24" s="253"/>
      <c r="D24" s="211"/>
      <c r="E24" s="211"/>
      <c r="F24" s="211"/>
      <c r="G24" s="211"/>
      <c r="H24" s="211"/>
      <c r="I24" s="144"/>
      <c r="J24" s="144"/>
      <c r="K24" s="144"/>
      <c r="L24" s="144"/>
      <c r="M24" s="144"/>
      <c r="N24" s="144"/>
      <c r="O24" s="144"/>
      <c r="P24" s="144"/>
      <c r="Q24" s="144"/>
      <c r="R24" s="144"/>
      <c r="S24" s="144"/>
      <c r="T24" s="190"/>
      <c r="U24" s="190"/>
      <c r="V24" s="190"/>
    </row>
    <row r="25" spans="1:22" s="147" customFormat="1" ht="58.5" customHeight="1" x14ac:dyDescent="0.2">
      <c r="A25" s="193" t="s">
        <v>60</v>
      </c>
      <c r="B25" s="214" t="s">
        <v>419</v>
      </c>
      <c r="C25" s="127" t="s">
        <v>554</v>
      </c>
      <c r="D25" s="211"/>
      <c r="E25" s="211"/>
      <c r="F25" s="211"/>
      <c r="G25" s="211"/>
      <c r="H25" s="144"/>
      <c r="I25" s="144"/>
      <c r="J25" s="144"/>
      <c r="K25" s="144"/>
      <c r="L25" s="144"/>
      <c r="M25" s="144"/>
      <c r="N25" s="144"/>
      <c r="O25" s="144"/>
      <c r="P25" s="144"/>
      <c r="Q25" s="144"/>
      <c r="R25" s="144"/>
      <c r="S25" s="190"/>
      <c r="T25" s="190"/>
      <c r="U25" s="190"/>
      <c r="V25" s="190"/>
    </row>
    <row r="26" spans="1:22" s="147" customFormat="1" ht="42.75" customHeight="1" x14ac:dyDescent="0.2">
      <c r="A26" s="193" t="s">
        <v>59</v>
      </c>
      <c r="B26" s="214" t="s">
        <v>72</v>
      </c>
      <c r="C26" s="127" t="s">
        <v>486</v>
      </c>
      <c r="D26" s="211"/>
      <c r="E26" s="211"/>
      <c r="F26" s="211"/>
      <c r="G26" s="211"/>
      <c r="H26" s="144"/>
      <c r="I26" s="144"/>
      <c r="J26" s="144"/>
      <c r="K26" s="144"/>
      <c r="L26" s="144"/>
      <c r="M26" s="144"/>
      <c r="N26" s="144"/>
      <c r="O26" s="144"/>
      <c r="P26" s="144"/>
      <c r="Q26" s="144"/>
      <c r="R26" s="144"/>
      <c r="S26" s="190"/>
      <c r="T26" s="190"/>
      <c r="U26" s="190"/>
      <c r="V26" s="190"/>
    </row>
    <row r="27" spans="1:22" s="147" customFormat="1" ht="51.75" customHeight="1" x14ac:dyDescent="0.2">
      <c r="A27" s="193" t="s">
        <v>57</v>
      </c>
      <c r="B27" s="214" t="s">
        <v>71</v>
      </c>
      <c r="C27" s="127" t="s">
        <v>486</v>
      </c>
      <c r="D27" s="211"/>
      <c r="E27" s="211"/>
      <c r="F27" s="211"/>
      <c r="G27" s="211"/>
      <c r="H27" s="144"/>
      <c r="I27" s="144"/>
      <c r="J27" s="144"/>
      <c r="K27" s="144"/>
      <c r="L27" s="144"/>
      <c r="M27" s="144"/>
      <c r="N27" s="144"/>
      <c r="O27" s="144"/>
      <c r="P27" s="144"/>
      <c r="Q27" s="144"/>
      <c r="R27" s="144"/>
      <c r="S27" s="190"/>
      <c r="T27" s="190"/>
      <c r="U27" s="190"/>
      <c r="V27" s="190"/>
    </row>
    <row r="28" spans="1:22" s="147" customFormat="1" ht="42.75" customHeight="1" x14ac:dyDescent="0.2">
      <c r="A28" s="193" t="s">
        <v>56</v>
      </c>
      <c r="B28" s="214" t="s">
        <v>420</v>
      </c>
      <c r="C28" s="127" t="s">
        <v>489</v>
      </c>
      <c r="D28" s="211"/>
      <c r="E28" s="211"/>
      <c r="F28" s="211"/>
      <c r="G28" s="211"/>
      <c r="H28" s="144"/>
      <c r="I28" s="144"/>
      <c r="J28" s="144"/>
      <c r="K28" s="144"/>
      <c r="L28" s="144"/>
      <c r="M28" s="144"/>
      <c r="N28" s="144"/>
      <c r="O28" s="144"/>
      <c r="P28" s="144"/>
      <c r="Q28" s="144"/>
      <c r="R28" s="144"/>
      <c r="S28" s="190"/>
      <c r="T28" s="190"/>
      <c r="U28" s="190"/>
      <c r="V28" s="190"/>
    </row>
    <row r="29" spans="1:22" s="147" customFormat="1" ht="51.75" customHeight="1" x14ac:dyDescent="0.2">
      <c r="A29" s="193" t="s">
        <v>54</v>
      </c>
      <c r="B29" s="214" t="s">
        <v>421</v>
      </c>
      <c r="C29" s="127" t="s">
        <v>489</v>
      </c>
      <c r="D29" s="211"/>
      <c r="E29" s="211"/>
      <c r="F29" s="211"/>
      <c r="G29" s="211"/>
      <c r="H29" s="144"/>
      <c r="I29" s="144"/>
      <c r="J29" s="144"/>
      <c r="K29" s="144"/>
      <c r="L29" s="144"/>
      <c r="M29" s="144"/>
      <c r="N29" s="144"/>
      <c r="O29" s="144"/>
      <c r="P29" s="144"/>
      <c r="Q29" s="144"/>
      <c r="R29" s="144"/>
      <c r="S29" s="190"/>
      <c r="T29" s="190"/>
      <c r="U29" s="190"/>
      <c r="V29" s="190"/>
    </row>
    <row r="30" spans="1:22" s="147" customFormat="1" ht="51.75" customHeight="1" x14ac:dyDescent="0.2">
      <c r="A30" s="193" t="s">
        <v>52</v>
      </c>
      <c r="B30" s="214" t="s">
        <v>422</v>
      </c>
      <c r="C30" s="127" t="s">
        <v>489</v>
      </c>
      <c r="D30" s="211"/>
      <c r="E30" s="211"/>
      <c r="F30" s="211"/>
      <c r="G30" s="211"/>
      <c r="H30" s="144"/>
      <c r="I30" s="144"/>
      <c r="J30" s="144"/>
      <c r="K30" s="144"/>
      <c r="L30" s="144"/>
      <c r="M30" s="144"/>
      <c r="N30" s="144"/>
      <c r="O30" s="144"/>
      <c r="P30" s="144"/>
      <c r="Q30" s="144"/>
      <c r="R30" s="144"/>
      <c r="S30" s="190"/>
      <c r="T30" s="190"/>
      <c r="U30" s="190"/>
      <c r="V30" s="190"/>
    </row>
    <row r="31" spans="1:22" s="147" customFormat="1" ht="51.75" customHeight="1" x14ac:dyDescent="0.2">
      <c r="A31" s="193" t="s">
        <v>70</v>
      </c>
      <c r="B31" s="214" t="s">
        <v>423</v>
      </c>
      <c r="C31" s="127" t="s">
        <v>489</v>
      </c>
      <c r="D31" s="211"/>
      <c r="E31" s="211"/>
      <c r="F31" s="211"/>
      <c r="G31" s="211"/>
      <c r="H31" s="144"/>
      <c r="I31" s="144"/>
      <c r="J31" s="144"/>
      <c r="K31" s="144"/>
      <c r="L31" s="144"/>
      <c r="M31" s="144"/>
      <c r="N31" s="144"/>
      <c r="O31" s="144"/>
      <c r="P31" s="144"/>
      <c r="Q31" s="144"/>
      <c r="R31" s="144"/>
      <c r="S31" s="190"/>
      <c r="T31" s="190"/>
      <c r="U31" s="190"/>
      <c r="V31" s="190"/>
    </row>
    <row r="32" spans="1:22" s="147" customFormat="1" ht="51.75" customHeight="1" x14ac:dyDescent="0.2">
      <c r="A32" s="193" t="s">
        <v>68</v>
      </c>
      <c r="B32" s="214" t="s">
        <v>424</v>
      </c>
      <c r="C32" s="127" t="s">
        <v>489</v>
      </c>
      <c r="D32" s="211"/>
      <c r="E32" s="211"/>
      <c r="F32" s="211"/>
      <c r="G32" s="211"/>
      <c r="H32" s="144"/>
      <c r="I32" s="144"/>
      <c r="J32" s="144"/>
      <c r="K32" s="144"/>
      <c r="L32" s="144"/>
      <c r="M32" s="144"/>
      <c r="N32" s="144"/>
      <c r="O32" s="144"/>
      <c r="P32" s="144"/>
      <c r="Q32" s="144"/>
      <c r="R32" s="144"/>
      <c r="S32" s="190"/>
      <c r="T32" s="190"/>
      <c r="U32" s="190"/>
      <c r="V32" s="190"/>
    </row>
    <row r="33" spans="1:22" s="147" customFormat="1" ht="101.25" customHeight="1" x14ac:dyDescent="0.2">
      <c r="A33" s="193" t="s">
        <v>67</v>
      </c>
      <c r="B33" s="214" t="s">
        <v>425</v>
      </c>
      <c r="C33" s="127" t="s">
        <v>556</v>
      </c>
      <c r="D33" s="211"/>
      <c r="E33" s="211"/>
      <c r="F33" s="211"/>
      <c r="G33" s="211"/>
      <c r="H33" s="144"/>
      <c r="I33" s="144"/>
      <c r="J33" s="144"/>
      <c r="K33" s="144"/>
      <c r="L33" s="144"/>
      <c r="M33" s="144"/>
      <c r="N33" s="144"/>
      <c r="O33" s="144"/>
      <c r="P33" s="144"/>
      <c r="Q33" s="144"/>
      <c r="R33" s="144"/>
      <c r="S33" s="190"/>
      <c r="T33" s="190"/>
      <c r="U33" s="190"/>
      <c r="V33" s="190"/>
    </row>
    <row r="34" spans="1:22" ht="111" customHeight="1" x14ac:dyDescent="0.25">
      <c r="A34" s="193" t="s">
        <v>439</v>
      </c>
      <c r="B34" s="214" t="s">
        <v>426</v>
      </c>
      <c r="C34" s="127" t="s">
        <v>489</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193" t="s">
        <v>429</v>
      </c>
      <c r="B35" s="214" t="s">
        <v>69</v>
      </c>
      <c r="C35" s="127" t="s">
        <v>489</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193" t="s">
        <v>440</v>
      </c>
      <c r="B36" s="214" t="s">
        <v>427</v>
      </c>
      <c r="C36" s="127" t="s">
        <v>489</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193" t="s">
        <v>430</v>
      </c>
      <c r="B37" s="214" t="s">
        <v>428</v>
      </c>
      <c r="C37" s="127" t="s">
        <v>489</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193" t="s">
        <v>441</v>
      </c>
      <c r="B38" s="214" t="s">
        <v>227</v>
      </c>
      <c r="C38" s="127" t="s">
        <v>489</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251"/>
      <c r="B39" s="252"/>
      <c r="C39" s="253"/>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193" t="s">
        <v>431</v>
      </c>
      <c r="B40" s="214" t="s">
        <v>482</v>
      </c>
      <c r="C40" s="214" t="str">
        <f>CONCATENATE("Фхо=",ROUND('6.2. Паспорт фин осв ввод'!C24,2)," млн рублей")</f>
        <v>Фхо=18,02 млн рублей</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193" t="s">
        <v>442</v>
      </c>
      <c r="B41" s="214" t="s">
        <v>465</v>
      </c>
      <c r="C41" s="214" t="s">
        <v>557</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193" t="s">
        <v>432</v>
      </c>
      <c r="B42" s="214" t="s">
        <v>479</v>
      </c>
      <c r="C42" s="214" t="s">
        <v>557</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193" t="s">
        <v>445</v>
      </c>
      <c r="B43" s="214" t="s">
        <v>446</v>
      </c>
      <c r="C43" s="214" t="s">
        <v>554</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193" t="s">
        <v>433</v>
      </c>
      <c r="B44" s="214" t="s">
        <v>471</v>
      </c>
      <c r="C44" s="214" t="s">
        <v>554</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193" t="s">
        <v>466</v>
      </c>
      <c r="B45" s="214" t="s">
        <v>472</v>
      </c>
      <c r="C45" s="214" t="s">
        <v>554</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193" t="s">
        <v>434</v>
      </c>
      <c r="B46" s="214" t="s">
        <v>473</v>
      </c>
      <c r="C46" s="214" t="s">
        <v>554</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251"/>
      <c r="B47" s="252"/>
      <c r="C47" s="253"/>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193" t="s">
        <v>467</v>
      </c>
      <c r="B48" s="214" t="s">
        <v>480</v>
      </c>
      <c r="C48" s="214" t="str">
        <f>CONCATENATE(ROUND('6.2. Паспорт фин осв ввод'!U24,2)," млн рублей")</f>
        <v>18,02 млн рублей</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193" t="s">
        <v>435</v>
      </c>
      <c r="B49" s="214" t="s">
        <v>481</v>
      </c>
      <c r="C49" s="214" t="str">
        <f>CONCATENATE(ROUND('6.2. Паспорт фин осв ввод'!U30,2)," млн рублей")</f>
        <v>15,02 млн рублей</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H30" sqref="H30"/>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row>
    <row r="5" spans="1:21" ht="18.75" x14ac:dyDescent="0.3">
      <c r="A5" s="9"/>
      <c r="B5" s="9"/>
      <c r="C5" s="9"/>
      <c r="D5" s="9"/>
      <c r="E5" s="9"/>
      <c r="F5" s="9"/>
      <c r="U5" s="2"/>
    </row>
    <row r="6" spans="1:21" ht="18.75" x14ac:dyDescent="0.25">
      <c r="A6" s="326" t="s">
        <v>7</v>
      </c>
      <c r="B6" s="326"/>
      <c r="C6" s="326"/>
      <c r="D6" s="326"/>
      <c r="E6" s="326"/>
      <c r="F6" s="326"/>
      <c r="G6" s="326"/>
      <c r="H6" s="326"/>
      <c r="I6" s="326"/>
      <c r="J6" s="326"/>
      <c r="K6" s="326"/>
      <c r="L6" s="326"/>
      <c r="M6" s="326"/>
      <c r="N6" s="326"/>
      <c r="O6" s="326"/>
      <c r="P6" s="326"/>
      <c r="Q6" s="326"/>
      <c r="R6" s="326"/>
      <c r="S6" s="326"/>
      <c r="T6" s="326"/>
      <c r="U6" s="326"/>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27" t="str">
        <f>'1. паспорт местоположение'!A9:C9</f>
        <v>Акционерное общество "Янтарьэнерго" ДЗО  ПАО "Россети"</v>
      </c>
      <c r="B8" s="327"/>
      <c r="C8" s="327"/>
      <c r="D8" s="327"/>
      <c r="E8" s="327"/>
      <c r="F8" s="327"/>
      <c r="G8" s="327"/>
      <c r="H8" s="327"/>
      <c r="I8" s="327"/>
      <c r="J8" s="327"/>
      <c r="K8" s="327"/>
      <c r="L8" s="327"/>
      <c r="M8" s="327"/>
      <c r="N8" s="327"/>
      <c r="O8" s="327"/>
      <c r="P8" s="327"/>
      <c r="Q8" s="327"/>
      <c r="R8" s="327"/>
      <c r="S8" s="327"/>
      <c r="T8" s="327"/>
      <c r="U8" s="327"/>
    </row>
    <row r="9" spans="1:21" ht="18.75" customHeight="1" x14ac:dyDescent="0.25">
      <c r="A9" s="328" t="s">
        <v>6</v>
      </c>
      <c r="B9" s="328"/>
      <c r="C9" s="328"/>
      <c r="D9" s="328"/>
      <c r="E9" s="328"/>
      <c r="F9" s="328"/>
      <c r="G9" s="328"/>
      <c r="H9" s="328"/>
      <c r="I9" s="328"/>
      <c r="J9" s="328"/>
      <c r="K9" s="328"/>
      <c r="L9" s="328"/>
      <c r="M9" s="328"/>
      <c r="N9" s="328"/>
      <c r="O9" s="328"/>
      <c r="P9" s="328"/>
      <c r="Q9" s="328"/>
      <c r="R9" s="328"/>
      <c r="S9" s="328"/>
      <c r="T9" s="328"/>
      <c r="U9" s="328"/>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27" t="str">
        <f>'1. паспорт местоположение'!A12:C12</f>
        <v>L_92-6-21</v>
      </c>
      <c r="B11" s="327"/>
      <c r="C11" s="327"/>
      <c r="D11" s="327"/>
      <c r="E11" s="327"/>
      <c r="F11" s="327"/>
      <c r="G11" s="327"/>
      <c r="H11" s="327"/>
      <c r="I11" s="327"/>
      <c r="J11" s="327"/>
      <c r="K11" s="327"/>
      <c r="L11" s="327"/>
      <c r="M11" s="327"/>
      <c r="N11" s="327"/>
      <c r="O11" s="327"/>
      <c r="P11" s="327"/>
      <c r="Q11" s="327"/>
      <c r="R11" s="327"/>
      <c r="S11" s="327"/>
      <c r="T11" s="327"/>
      <c r="U11" s="327"/>
    </row>
    <row r="12" spans="1:21" x14ac:dyDescent="0.25">
      <c r="A12" s="328" t="s">
        <v>5</v>
      </c>
      <c r="B12" s="328"/>
      <c r="C12" s="328"/>
      <c r="D12" s="328"/>
      <c r="E12" s="328"/>
      <c r="F12" s="328"/>
      <c r="G12" s="328"/>
      <c r="H12" s="328"/>
      <c r="I12" s="328"/>
      <c r="J12" s="328"/>
      <c r="K12" s="328"/>
      <c r="L12" s="328"/>
      <c r="M12" s="328"/>
      <c r="N12" s="328"/>
      <c r="O12" s="328"/>
      <c r="P12" s="328"/>
      <c r="Q12" s="328"/>
      <c r="R12" s="328"/>
      <c r="S12" s="328"/>
      <c r="T12" s="328"/>
      <c r="U12" s="328"/>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9" t="str">
        <f>'1. паспорт местоположение'!A15</f>
        <v xml:space="preserve">Покупка бурильно-крановой установки на автомобильном шасси в количестве четырех единиц для установки опор, завинчивания свай, бурения </v>
      </c>
      <c r="B14" s="329"/>
      <c r="C14" s="329"/>
      <c r="D14" s="329"/>
      <c r="E14" s="329"/>
      <c r="F14" s="329"/>
      <c r="G14" s="329"/>
      <c r="H14" s="329"/>
      <c r="I14" s="329"/>
      <c r="J14" s="329"/>
      <c r="K14" s="329"/>
      <c r="L14" s="329"/>
      <c r="M14" s="329"/>
      <c r="N14" s="329"/>
      <c r="O14" s="329"/>
      <c r="P14" s="329"/>
      <c r="Q14" s="329"/>
      <c r="R14" s="329"/>
      <c r="S14" s="329"/>
      <c r="T14" s="329"/>
      <c r="U14" s="329"/>
    </row>
    <row r="15" spans="1:21" ht="15.75" customHeight="1" x14ac:dyDescent="0.25">
      <c r="A15" s="328" t="s">
        <v>4</v>
      </c>
      <c r="B15" s="328"/>
      <c r="C15" s="328"/>
      <c r="D15" s="328"/>
      <c r="E15" s="328"/>
      <c r="F15" s="328"/>
      <c r="G15" s="328"/>
      <c r="H15" s="328"/>
      <c r="I15" s="328"/>
      <c r="J15" s="328"/>
      <c r="K15" s="328"/>
      <c r="L15" s="328"/>
      <c r="M15" s="328"/>
      <c r="N15" s="328"/>
      <c r="O15" s="328"/>
      <c r="P15" s="328"/>
      <c r="Q15" s="328"/>
      <c r="R15" s="328"/>
      <c r="S15" s="328"/>
      <c r="T15" s="328"/>
      <c r="U15" s="328"/>
    </row>
    <row r="16" spans="1:21" x14ac:dyDescent="0.25">
      <c r="A16" s="330"/>
      <c r="B16" s="330"/>
      <c r="C16" s="330"/>
      <c r="D16" s="330"/>
      <c r="E16" s="330"/>
      <c r="F16" s="330"/>
      <c r="G16" s="330"/>
      <c r="H16" s="330"/>
      <c r="I16" s="330"/>
      <c r="J16" s="330"/>
      <c r="K16" s="330"/>
      <c r="L16" s="330"/>
      <c r="M16" s="330"/>
      <c r="N16" s="330"/>
      <c r="O16" s="330"/>
      <c r="P16" s="330"/>
      <c r="Q16" s="330"/>
      <c r="R16" s="330"/>
      <c r="S16" s="330"/>
      <c r="T16" s="330"/>
      <c r="U16" s="330"/>
    </row>
    <row r="17" spans="1:24" x14ac:dyDescent="0.25">
      <c r="A17" s="9"/>
      <c r="T17" s="9"/>
    </row>
    <row r="18" spans="1:24" x14ac:dyDescent="0.25">
      <c r="A18" s="331" t="s">
        <v>455</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9"/>
      <c r="B19" s="9"/>
      <c r="C19" s="9"/>
      <c r="D19" s="9"/>
      <c r="E19" s="9"/>
      <c r="F19" s="9"/>
      <c r="T19" s="9"/>
    </row>
    <row r="20" spans="1:24" ht="33" customHeight="1" x14ac:dyDescent="0.25">
      <c r="A20" s="320" t="s">
        <v>183</v>
      </c>
      <c r="B20" s="320" t="s">
        <v>182</v>
      </c>
      <c r="C20" s="307" t="s">
        <v>181</v>
      </c>
      <c r="D20" s="307"/>
      <c r="E20" s="313" t="s">
        <v>180</v>
      </c>
      <c r="F20" s="313"/>
      <c r="G20" s="320" t="s">
        <v>560</v>
      </c>
      <c r="H20" s="318" t="s">
        <v>510</v>
      </c>
      <c r="I20" s="319"/>
      <c r="J20" s="319"/>
      <c r="K20" s="319"/>
      <c r="L20" s="318" t="s">
        <v>511</v>
      </c>
      <c r="M20" s="319"/>
      <c r="N20" s="319"/>
      <c r="O20" s="319"/>
      <c r="P20" s="318" t="s">
        <v>561</v>
      </c>
      <c r="Q20" s="319"/>
      <c r="R20" s="319"/>
      <c r="S20" s="319"/>
      <c r="T20" s="332" t="s">
        <v>179</v>
      </c>
      <c r="U20" s="332"/>
      <c r="V20" s="22"/>
      <c r="W20" s="22"/>
      <c r="X20" s="22"/>
    </row>
    <row r="21" spans="1:24" ht="99.75" customHeight="1" x14ac:dyDescent="0.25">
      <c r="A21" s="321"/>
      <c r="B21" s="321"/>
      <c r="C21" s="307"/>
      <c r="D21" s="307"/>
      <c r="E21" s="313"/>
      <c r="F21" s="313"/>
      <c r="G21" s="321"/>
      <c r="H21" s="307" t="s">
        <v>2</v>
      </c>
      <c r="I21" s="307"/>
      <c r="J21" s="307" t="s">
        <v>9</v>
      </c>
      <c r="K21" s="307"/>
      <c r="L21" s="307" t="s">
        <v>2</v>
      </c>
      <c r="M21" s="307"/>
      <c r="N21" s="307" t="s">
        <v>9</v>
      </c>
      <c r="O21" s="307"/>
      <c r="P21" s="307" t="s">
        <v>2</v>
      </c>
      <c r="Q21" s="307"/>
      <c r="R21" s="307" t="s">
        <v>9</v>
      </c>
      <c r="S21" s="307"/>
      <c r="T21" s="332"/>
      <c r="U21" s="332"/>
    </row>
    <row r="22" spans="1:24" ht="89.25" customHeight="1" x14ac:dyDescent="0.25">
      <c r="A22" s="314"/>
      <c r="B22" s="314"/>
      <c r="C22" s="84" t="s">
        <v>2</v>
      </c>
      <c r="D22" s="84" t="s">
        <v>177</v>
      </c>
      <c r="E22" s="21" t="s">
        <v>562</v>
      </c>
      <c r="F22" s="21" t="s">
        <v>563</v>
      </c>
      <c r="G22" s="314"/>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18.020972019999999</v>
      </c>
      <c r="D24" s="136">
        <f t="shared" ref="D24:S24" si="0">SUM(D25:D29)</f>
        <v>0</v>
      </c>
      <c r="E24" s="136">
        <f t="shared" si="0"/>
        <v>18.020972019999999</v>
      </c>
      <c r="F24" s="136">
        <f t="shared" si="0"/>
        <v>18.020972019999999</v>
      </c>
      <c r="G24" s="136">
        <f t="shared" si="0"/>
        <v>0</v>
      </c>
      <c r="H24" s="136">
        <f t="shared" si="0"/>
        <v>18.020972019999999</v>
      </c>
      <c r="I24" s="136">
        <f t="shared" si="0"/>
        <v>18.020972019999999</v>
      </c>
      <c r="J24" s="136">
        <f t="shared" si="0"/>
        <v>18.020972019999999</v>
      </c>
      <c r="K24" s="136">
        <f t="shared" si="0"/>
        <v>18.020972019999999</v>
      </c>
      <c r="L24" s="136">
        <f t="shared" si="0"/>
        <v>0</v>
      </c>
      <c r="M24" s="136">
        <f t="shared" si="0"/>
        <v>0</v>
      </c>
      <c r="N24" s="136">
        <f t="shared" si="0"/>
        <v>0</v>
      </c>
      <c r="O24" s="136">
        <f t="shared" si="0"/>
        <v>0</v>
      </c>
      <c r="P24" s="136">
        <f t="shared" si="0"/>
        <v>0</v>
      </c>
      <c r="Q24" s="136">
        <f t="shared" si="0"/>
        <v>0</v>
      </c>
      <c r="R24" s="136">
        <f t="shared" si="0"/>
        <v>0</v>
      </c>
      <c r="S24" s="136">
        <f t="shared" si="0"/>
        <v>0</v>
      </c>
      <c r="T24" s="136">
        <f t="shared" ref="T24:T64" si="1">H24+L24+P24</f>
        <v>18.020972019999999</v>
      </c>
      <c r="U24" s="79">
        <f>J24+N24+R24</f>
        <v>18.020972019999999</v>
      </c>
    </row>
    <row r="25" spans="1:24" ht="24" customHeight="1" x14ac:dyDescent="0.25">
      <c r="A25" s="16" t="s">
        <v>175</v>
      </c>
      <c r="B25" s="7" t="s">
        <v>174</v>
      </c>
      <c r="C25" s="136">
        <v>0</v>
      </c>
      <c r="D25" s="136">
        <v>0</v>
      </c>
      <c r="E25" s="223">
        <f>C25</f>
        <v>0</v>
      </c>
      <c r="F25" s="223">
        <f>E25-G25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94">
        <f t="shared" ref="E26:E64" si="3">C26</f>
        <v>0</v>
      </c>
      <c r="F26" s="94">
        <f t="shared" ref="F26:F64" si="4">E26-G26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18.020972019999999</v>
      </c>
      <c r="D27" s="136">
        <v>0</v>
      </c>
      <c r="E27" s="94">
        <f t="shared" si="3"/>
        <v>18.020972019999999</v>
      </c>
      <c r="F27" s="94">
        <f>E27-G27</f>
        <v>18.020972019999999</v>
      </c>
      <c r="G27" s="94">
        <v>0</v>
      </c>
      <c r="H27" s="94">
        <v>18.020972019999999</v>
      </c>
      <c r="I27" s="94">
        <v>18.020972019999999</v>
      </c>
      <c r="J27" s="94">
        <v>18.020972019999999</v>
      </c>
      <c r="K27" s="94">
        <v>18.020972019999999</v>
      </c>
      <c r="L27" s="94">
        <v>0</v>
      </c>
      <c r="M27" s="94">
        <v>0</v>
      </c>
      <c r="N27" s="93">
        <v>0</v>
      </c>
      <c r="O27" s="94">
        <v>0</v>
      </c>
      <c r="P27" s="94">
        <v>0</v>
      </c>
      <c r="Q27" s="94">
        <v>0</v>
      </c>
      <c r="R27" s="94">
        <v>0</v>
      </c>
      <c r="S27" s="94">
        <v>0</v>
      </c>
      <c r="T27" s="136">
        <f t="shared" si="1"/>
        <v>18.020972019999999</v>
      </c>
      <c r="U27" s="79">
        <f t="shared" si="2"/>
        <v>18.020972019999999</v>
      </c>
    </row>
    <row r="28" spans="1:24" x14ac:dyDescent="0.25">
      <c r="A28" s="16" t="s">
        <v>170</v>
      </c>
      <c r="B28" s="7" t="s">
        <v>169</v>
      </c>
      <c r="C28" s="136">
        <v>0</v>
      </c>
      <c r="D28" s="136">
        <v>0</v>
      </c>
      <c r="E28" s="94">
        <f t="shared" si="3"/>
        <v>0</v>
      </c>
      <c r="F28" s="94">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94">
        <f t="shared" si="3"/>
        <v>0</v>
      </c>
      <c r="F29" s="94">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D30" si="5">SUM(C31:C34)</f>
        <v>15.01747668</v>
      </c>
      <c r="D30" s="136">
        <f t="shared" si="5"/>
        <v>0</v>
      </c>
      <c r="E30" s="136">
        <f t="shared" si="3"/>
        <v>15.01747668</v>
      </c>
      <c r="F30" s="136">
        <f t="shared" si="4"/>
        <v>15.01747668</v>
      </c>
      <c r="G30" s="136">
        <f>SUM(G31:G34)</f>
        <v>0</v>
      </c>
      <c r="H30" s="136">
        <f t="shared" ref="H30:S30" si="6">SUM(H31:H34)</f>
        <v>15.01747668</v>
      </c>
      <c r="I30" s="136">
        <f t="shared" si="6"/>
        <v>0</v>
      </c>
      <c r="J30" s="136">
        <f t="shared" si="6"/>
        <v>15.01747668</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15.01747668</v>
      </c>
      <c r="U30" s="79">
        <f t="shared" si="2"/>
        <v>15.01747668</v>
      </c>
    </row>
    <row r="31" spans="1:24" x14ac:dyDescent="0.25">
      <c r="A31" s="19" t="s">
        <v>165</v>
      </c>
      <c r="B31" s="7" t="s">
        <v>164</v>
      </c>
      <c r="C31" s="136">
        <v>0</v>
      </c>
      <c r="D31" s="136">
        <v>0</v>
      </c>
      <c r="E31" s="94">
        <f t="shared" si="3"/>
        <v>0</v>
      </c>
      <c r="F31" s="94">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94">
        <f t="shared" si="3"/>
        <v>0</v>
      </c>
      <c r="F32" s="94">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15.01747668</v>
      </c>
      <c r="D33" s="136">
        <v>0</v>
      </c>
      <c r="E33" s="94">
        <f t="shared" si="3"/>
        <v>15.01747668</v>
      </c>
      <c r="F33" s="94">
        <f t="shared" si="4"/>
        <v>15.01747668</v>
      </c>
      <c r="G33" s="94">
        <v>0</v>
      </c>
      <c r="H33" s="94">
        <v>15.01747668</v>
      </c>
      <c r="I33" s="94">
        <v>0</v>
      </c>
      <c r="J33" s="94">
        <v>15.01747668</v>
      </c>
      <c r="K33" s="94">
        <v>0</v>
      </c>
      <c r="L33" s="94">
        <v>0</v>
      </c>
      <c r="M33" s="94">
        <v>0</v>
      </c>
      <c r="N33" s="94">
        <v>0</v>
      </c>
      <c r="O33" s="94">
        <v>0</v>
      </c>
      <c r="P33" s="94">
        <v>0</v>
      </c>
      <c r="Q33" s="94">
        <v>0</v>
      </c>
      <c r="R33" s="94">
        <v>0</v>
      </c>
      <c r="S33" s="94">
        <v>0</v>
      </c>
      <c r="T33" s="136">
        <f t="shared" si="1"/>
        <v>15.01747668</v>
      </c>
      <c r="U33" s="79">
        <f t="shared" si="2"/>
        <v>15.01747668</v>
      </c>
    </row>
    <row r="34" spans="1:21" x14ac:dyDescent="0.25">
      <c r="A34" s="19" t="s">
        <v>159</v>
      </c>
      <c r="B34" s="7" t="s">
        <v>158</v>
      </c>
      <c r="C34" s="136">
        <v>0</v>
      </c>
      <c r="D34" s="136">
        <v>0</v>
      </c>
      <c r="E34" s="94">
        <f t="shared" si="3"/>
        <v>0</v>
      </c>
      <c r="F34" s="94">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4">
        <f t="shared" si="3"/>
        <v>0</v>
      </c>
      <c r="F35" s="224">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25">
        <v>0</v>
      </c>
      <c r="D36" s="136">
        <v>0</v>
      </c>
      <c r="E36" s="94">
        <f t="shared" si="3"/>
        <v>0</v>
      </c>
      <c r="F36" s="94">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25">
        <v>0</v>
      </c>
      <c r="D37" s="136">
        <v>0</v>
      </c>
      <c r="E37" s="94">
        <f t="shared" si="3"/>
        <v>0</v>
      </c>
      <c r="F37" s="94">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25">
        <v>0</v>
      </c>
      <c r="D38" s="136">
        <v>0</v>
      </c>
      <c r="E38" s="94">
        <f t="shared" si="3"/>
        <v>0</v>
      </c>
      <c r="F38" s="94">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94">
        <f t="shared" si="3"/>
        <v>0</v>
      </c>
      <c r="F39" s="94">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94">
        <f t="shared" si="3"/>
        <v>0</v>
      </c>
      <c r="F40" s="94">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94">
        <f t="shared" si="3"/>
        <v>0</v>
      </c>
      <c r="F41" s="94">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564</v>
      </c>
      <c r="C42" s="225">
        <v>0</v>
      </c>
      <c r="D42" s="136">
        <v>0</v>
      </c>
      <c r="E42" s="94">
        <f t="shared" si="3"/>
        <v>0</v>
      </c>
      <c r="F42" s="94">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4">
        <f t="shared" si="3"/>
        <v>0</v>
      </c>
      <c r="F43" s="224">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94">
        <f t="shared" si="3"/>
        <v>0</v>
      </c>
      <c r="F44" s="94">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94">
        <f t="shared" si="3"/>
        <v>0</v>
      </c>
      <c r="F45" s="94">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94">
        <f t="shared" si="3"/>
        <v>0</v>
      </c>
      <c r="F46" s="94">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94">
        <f t="shared" si="3"/>
        <v>0</v>
      </c>
      <c r="F47" s="94">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94">
        <f t="shared" si="3"/>
        <v>0</v>
      </c>
      <c r="F48" s="94">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94">
        <f t="shared" si="3"/>
        <v>0</v>
      </c>
      <c r="F49" s="94">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564</v>
      </c>
      <c r="C50" s="225">
        <v>4</v>
      </c>
      <c r="D50" s="136">
        <v>0</v>
      </c>
      <c r="E50" s="94">
        <f t="shared" si="3"/>
        <v>4</v>
      </c>
      <c r="F50" s="94">
        <f t="shared" si="4"/>
        <v>4</v>
      </c>
      <c r="G50" s="94">
        <v>0</v>
      </c>
      <c r="H50" s="94">
        <v>4</v>
      </c>
      <c r="I50" s="94">
        <v>0</v>
      </c>
      <c r="J50" s="94">
        <f>J57</f>
        <v>4</v>
      </c>
      <c r="K50" s="94">
        <v>0</v>
      </c>
      <c r="L50" s="94">
        <v>0</v>
      </c>
      <c r="M50" s="94">
        <v>0</v>
      </c>
      <c r="N50" s="94">
        <v>0</v>
      </c>
      <c r="O50" s="94">
        <v>0</v>
      </c>
      <c r="P50" s="94">
        <v>0</v>
      </c>
      <c r="Q50" s="94">
        <v>0</v>
      </c>
      <c r="R50" s="94">
        <v>0</v>
      </c>
      <c r="S50" s="94">
        <v>0</v>
      </c>
      <c r="T50" s="136">
        <f t="shared" si="1"/>
        <v>4</v>
      </c>
      <c r="U50" s="79">
        <f t="shared" si="2"/>
        <v>4</v>
      </c>
    </row>
    <row r="51" spans="1:21" ht="35.25" customHeight="1" x14ac:dyDescent="0.25">
      <c r="A51" s="19" t="s">
        <v>57</v>
      </c>
      <c r="B51" s="18" t="s">
        <v>134</v>
      </c>
      <c r="C51" s="136">
        <v>0</v>
      </c>
      <c r="D51" s="136">
        <v>0</v>
      </c>
      <c r="E51" s="224">
        <f t="shared" si="3"/>
        <v>0</v>
      </c>
      <c r="F51" s="224">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15.01747668</v>
      </c>
      <c r="D52" s="136">
        <v>0</v>
      </c>
      <c r="E52" s="94">
        <f t="shared" si="3"/>
        <v>15.01747668</v>
      </c>
      <c r="F52" s="94">
        <f t="shared" si="4"/>
        <v>15.01747668</v>
      </c>
      <c r="G52" s="94">
        <v>0</v>
      </c>
      <c r="H52" s="94">
        <v>15.01747668</v>
      </c>
      <c r="I52" s="94">
        <v>0</v>
      </c>
      <c r="J52" s="94">
        <f>J30</f>
        <v>15.01747668</v>
      </c>
      <c r="K52" s="94">
        <v>0</v>
      </c>
      <c r="L52" s="94">
        <v>0</v>
      </c>
      <c r="M52" s="94">
        <v>0</v>
      </c>
      <c r="N52" s="94">
        <v>0</v>
      </c>
      <c r="O52" s="94">
        <v>0</v>
      </c>
      <c r="P52" s="94">
        <v>0</v>
      </c>
      <c r="Q52" s="94">
        <v>0</v>
      </c>
      <c r="R52" s="94">
        <v>0</v>
      </c>
      <c r="S52" s="94">
        <v>0</v>
      </c>
      <c r="T52" s="136">
        <f t="shared" si="1"/>
        <v>15.01747668</v>
      </c>
      <c r="U52" s="79">
        <f t="shared" si="2"/>
        <v>15.01747668</v>
      </c>
    </row>
    <row r="53" spans="1:21" x14ac:dyDescent="0.25">
      <c r="A53" s="16" t="s">
        <v>131</v>
      </c>
      <c r="B53" s="7" t="s">
        <v>125</v>
      </c>
      <c r="C53" s="136">
        <v>0</v>
      </c>
      <c r="D53" s="136">
        <v>0</v>
      </c>
      <c r="E53" s="94">
        <f t="shared" si="3"/>
        <v>0</v>
      </c>
      <c r="F53" s="94">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25">
        <v>0</v>
      </c>
      <c r="D54" s="136">
        <v>0</v>
      </c>
      <c r="E54" s="94">
        <f t="shared" si="3"/>
        <v>0</v>
      </c>
      <c r="F54" s="94">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25">
        <v>0</v>
      </c>
      <c r="D55" s="136">
        <v>0</v>
      </c>
      <c r="E55" s="94">
        <f t="shared" si="3"/>
        <v>0</v>
      </c>
      <c r="F55" s="94">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25">
        <v>0</v>
      </c>
      <c r="D56" s="136">
        <v>0</v>
      </c>
      <c r="E56" s="94">
        <f t="shared" si="3"/>
        <v>0</v>
      </c>
      <c r="F56" s="94">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564</v>
      </c>
      <c r="C57" s="225">
        <f>C50</f>
        <v>4</v>
      </c>
      <c r="D57" s="136">
        <v>0</v>
      </c>
      <c r="E57" s="94">
        <f t="shared" si="3"/>
        <v>4</v>
      </c>
      <c r="F57" s="94">
        <f t="shared" si="4"/>
        <v>4</v>
      </c>
      <c r="G57" s="94">
        <v>0</v>
      </c>
      <c r="H57" s="94">
        <v>4</v>
      </c>
      <c r="I57" s="94">
        <v>0</v>
      </c>
      <c r="J57" s="94">
        <v>4</v>
      </c>
      <c r="K57" s="94">
        <v>0</v>
      </c>
      <c r="L57" s="94">
        <v>0</v>
      </c>
      <c r="M57" s="94">
        <v>0</v>
      </c>
      <c r="N57" s="94">
        <v>0</v>
      </c>
      <c r="O57" s="94">
        <v>0</v>
      </c>
      <c r="P57" s="94">
        <v>0</v>
      </c>
      <c r="Q57" s="94">
        <v>0</v>
      </c>
      <c r="R57" s="94">
        <v>0</v>
      </c>
      <c r="S57" s="94">
        <v>0</v>
      </c>
      <c r="T57" s="136">
        <f t="shared" si="1"/>
        <v>4</v>
      </c>
      <c r="U57" s="79">
        <f t="shared" si="2"/>
        <v>4</v>
      </c>
    </row>
    <row r="58" spans="1:21" ht="36.75" customHeight="1" x14ac:dyDescent="0.25">
      <c r="A58" s="19" t="s">
        <v>56</v>
      </c>
      <c r="B58" s="29" t="s">
        <v>225</v>
      </c>
      <c r="C58" s="225">
        <v>0</v>
      </c>
      <c r="D58" s="136">
        <v>0</v>
      </c>
      <c r="E58" s="224">
        <f t="shared" si="3"/>
        <v>0</v>
      </c>
      <c r="F58" s="224">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4">
        <f t="shared" si="3"/>
        <v>0</v>
      </c>
      <c r="F59" s="224">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26">
        <v>0</v>
      </c>
      <c r="D60" s="136">
        <v>0</v>
      </c>
      <c r="E60" s="94">
        <f t="shared" si="3"/>
        <v>0</v>
      </c>
      <c r="F60" s="94">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26">
        <v>0</v>
      </c>
      <c r="D61" s="136">
        <v>0</v>
      </c>
      <c r="E61" s="94">
        <f t="shared" si="3"/>
        <v>0</v>
      </c>
      <c r="F61" s="94">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26">
        <v>0</v>
      </c>
      <c r="D62" s="136">
        <v>0</v>
      </c>
      <c r="E62" s="94">
        <f t="shared" si="3"/>
        <v>0</v>
      </c>
      <c r="F62" s="94">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26">
        <v>0</v>
      </c>
      <c r="D63" s="136">
        <v>0</v>
      </c>
      <c r="E63" s="94">
        <f t="shared" si="3"/>
        <v>0</v>
      </c>
      <c r="F63" s="94">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564</v>
      </c>
      <c r="C64" s="225">
        <v>0</v>
      </c>
      <c r="D64" s="136">
        <v>0</v>
      </c>
      <c r="E64" s="94">
        <f t="shared" si="3"/>
        <v>0</v>
      </c>
      <c r="F64" s="94">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3"/>
      <c r="C66" s="323"/>
      <c r="D66" s="323"/>
      <c r="E66" s="323"/>
      <c r="F66" s="323"/>
      <c r="G66" s="323"/>
      <c r="H66" s="323"/>
      <c r="I66" s="323"/>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24"/>
      <c r="C68" s="324"/>
      <c r="D68" s="324"/>
      <c r="E68" s="324"/>
      <c r="F68" s="324"/>
      <c r="G68" s="324"/>
      <c r="H68" s="324"/>
      <c r="I68" s="324"/>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23"/>
      <c r="C70" s="323"/>
      <c r="D70" s="323"/>
      <c r="E70" s="323"/>
      <c r="F70" s="323"/>
      <c r="G70" s="323"/>
      <c r="H70" s="323"/>
      <c r="I70" s="323"/>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23"/>
      <c r="C72" s="323"/>
      <c r="D72" s="323"/>
      <c r="E72" s="323"/>
      <c r="F72" s="323"/>
      <c r="G72" s="323"/>
      <c r="H72" s="323"/>
      <c r="I72" s="323"/>
      <c r="J72" s="87"/>
      <c r="K72" s="87"/>
      <c r="L72" s="87"/>
      <c r="M72" s="87"/>
      <c r="N72" s="87"/>
      <c r="O72" s="87"/>
      <c r="P72" s="87"/>
      <c r="Q72" s="87"/>
      <c r="R72" s="87"/>
      <c r="S72" s="87"/>
      <c r="T72" s="9"/>
    </row>
    <row r="73" spans="1:20" ht="32.25" customHeight="1" x14ac:dyDescent="0.25">
      <c r="A73" s="9"/>
      <c r="B73" s="324"/>
      <c r="C73" s="324"/>
      <c r="D73" s="324"/>
      <c r="E73" s="324"/>
      <c r="F73" s="324"/>
      <c r="G73" s="324"/>
      <c r="H73" s="324"/>
      <c r="I73" s="324"/>
      <c r="J73" s="88"/>
      <c r="K73" s="88"/>
      <c r="L73" s="88"/>
      <c r="M73" s="88"/>
      <c r="N73" s="88"/>
      <c r="O73" s="88"/>
      <c r="P73" s="88"/>
      <c r="Q73" s="88"/>
      <c r="R73" s="88"/>
      <c r="S73" s="88"/>
      <c r="T73" s="9"/>
    </row>
    <row r="74" spans="1:20" ht="51.75" customHeight="1" x14ac:dyDescent="0.25">
      <c r="A74" s="9"/>
      <c r="B74" s="323"/>
      <c r="C74" s="323"/>
      <c r="D74" s="323"/>
      <c r="E74" s="323"/>
      <c r="F74" s="323"/>
      <c r="G74" s="323"/>
      <c r="H74" s="323"/>
      <c r="I74" s="323"/>
      <c r="J74" s="87"/>
      <c r="K74" s="87"/>
      <c r="L74" s="87"/>
      <c r="M74" s="87"/>
      <c r="N74" s="87"/>
      <c r="O74" s="87"/>
      <c r="P74" s="87"/>
      <c r="Q74" s="87"/>
      <c r="R74" s="87"/>
      <c r="S74" s="87"/>
      <c r="T74" s="9"/>
    </row>
    <row r="75" spans="1:20" ht="21.75" customHeight="1" x14ac:dyDescent="0.25">
      <c r="A75" s="9"/>
      <c r="B75" s="325"/>
      <c r="C75" s="325"/>
      <c r="D75" s="325"/>
      <c r="E75" s="325"/>
      <c r="F75" s="325"/>
      <c r="G75" s="325"/>
      <c r="H75" s="325"/>
      <c r="I75" s="325"/>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2"/>
      <c r="C77" s="322"/>
      <c r="D77" s="322"/>
      <c r="E77" s="322"/>
      <c r="F77" s="322"/>
      <c r="G77" s="322"/>
      <c r="H77" s="322"/>
      <c r="I77" s="322"/>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4:I24 C25:D64 G25:I26 K30:T64 K24:S26 K28:S29 L27:S27 G28:I64 G27:H27">
    <cfRule type="cellIs" dxfId="6" priority="6" operator="notEqual">
      <formula>0</formula>
    </cfRule>
  </conditionalFormatting>
  <conditionalFormatting sqref="U24:U64">
    <cfRule type="cellIs" dxfId="5" priority="5" operator="notEqual">
      <formula>0</formula>
    </cfRule>
  </conditionalFormatting>
  <conditionalFormatting sqref="E25:F64">
    <cfRule type="cellIs" dxfId="4" priority="4" operator="notEqual">
      <formula>0</formula>
    </cfRule>
  </conditionalFormatting>
  <conditionalFormatting sqref="T24:T29">
    <cfRule type="cellIs" dxfId="3" priority="3" operator="notEqual">
      <formula>0</formula>
    </cfRule>
  </conditionalFormatting>
  <conditionalFormatting sqref="J24:J26 J28:J64">
    <cfRule type="cellIs" dxfId="2" priority="2" operator="notEqual">
      <formula>0</formula>
    </cfRule>
  </conditionalFormatting>
  <conditionalFormatting sqref="I27:K2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6" sqref="B26"/>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91"/>
    </row>
    <row r="7" spans="1:48" ht="18.75" x14ac:dyDescent="0.25">
      <c r="A7" s="258" t="s">
        <v>7</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62" t="str">
        <f>'1. паспорт местоположение'!A9:C9</f>
        <v>Акционерное общество "Янтарьэнерго" ДЗО  ПАО "Россети"</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5" t="s">
        <v>6</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62" t="str">
        <f>'1. паспорт местоположение'!A12:C12</f>
        <v>L_92-6-21</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row>
    <row r="13" spans="1:48" ht="15.75" x14ac:dyDescent="0.25">
      <c r="A13" s="255" t="s">
        <v>5</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x14ac:dyDescent="0.25">
      <c r="A15" s="262" t="str">
        <f>'1. паспорт местоположение'!A15</f>
        <v xml:space="preserve">Покупка бурильно-крановой установки на автомобильном шасси в количестве четырех единиц для установки опор, завинчивания свай, бурения </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5" t="s">
        <v>4</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47" t="s">
        <v>468</v>
      </c>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47"/>
    </row>
    <row r="22" spans="1:48" ht="58.5" customHeight="1" x14ac:dyDescent="0.25">
      <c r="A22" s="338" t="s">
        <v>50</v>
      </c>
      <c r="B22" s="349" t="s">
        <v>22</v>
      </c>
      <c r="C22" s="338" t="s">
        <v>49</v>
      </c>
      <c r="D22" s="338" t="s">
        <v>48</v>
      </c>
      <c r="E22" s="352" t="s">
        <v>478</v>
      </c>
      <c r="F22" s="353"/>
      <c r="G22" s="353"/>
      <c r="H22" s="353"/>
      <c r="I22" s="353"/>
      <c r="J22" s="353"/>
      <c r="K22" s="353"/>
      <c r="L22" s="354"/>
      <c r="M22" s="338" t="s">
        <v>47</v>
      </c>
      <c r="N22" s="338" t="s">
        <v>46</v>
      </c>
      <c r="O22" s="338" t="s">
        <v>45</v>
      </c>
      <c r="P22" s="333" t="s">
        <v>246</v>
      </c>
      <c r="Q22" s="333" t="s">
        <v>44</v>
      </c>
      <c r="R22" s="333" t="s">
        <v>43</v>
      </c>
      <c r="S22" s="333" t="s">
        <v>42</v>
      </c>
      <c r="T22" s="333"/>
      <c r="U22" s="355" t="s">
        <v>41</v>
      </c>
      <c r="V22" s="355" t="s">
        <v>40</v>
      </c>
      <c r="W22" s="333" t="s">
        <v>39</v>
      </c>
      <c r="X22" s="333" t="s">
        <v>38</v>
      </c>
      <c r="Y22" s="333" t="s">
        <v>37</v>
      </c>
      <c r="Z22" s="340" t="s">
        <v>36</v>
      </c>
      <c r="AA22" s="333" t="s">
        <v>35</v>
      </c>
      <c r="AB22" s="333" t="s">
        <v>34</v>
      </c>
      <c r="AC22" s="333" t="s">
        <v>33</v>
      </c>
      <c r="AD22" s="333" t="s">
        <v>32</v>
      </c>
      <c r="AE22" s="333" t="s">
        <v>31</v>
      </c>
      <c r="AF22" s="333" t="s">
        <v>30</v>
      </c>
      <c r="AG22" s="333"/>
      <c r="AH22" s="333"/>
      <c r="AI22" s="333"/>
      <c r="AJ22" s="333"/>
      <c r="AK22" s="333"/>
      <c r="AL22" s="333" t="s">
        <v>29</v>
      </c>
      <c r="AM22" s="333"/>
      <c r="AN22" s="333"/>
      <c r="AO22" s="333"/>
      <c r="AP22" s="333" t="s">
        <v>28</v>
      </c>
      <c r="AQ22" s="333"/>
      <c r="AR22" s="333" t="s">
        <v>27</v>
      </c>
      <c r="AS22" s="333" t="s">
        <v>26</v>
      </c>
      <c r="AT22" s="333" t="s">
        <v>25</v>
      </c>
      <c r="AU22" s="333" t="s">
        <v>24</v>
      </c>
      <c r="AV22" s="341" t="s">
        <v>23</v>
      </c>
    </row>
    <row r="23" spans="1:48" ht="64.5" customHeight="1" x14ac:dyDescent="0.25">
      <c r="A23" s="348"/>
      <c r="B23" s="350"/>
      <c r="C23" s="348"/>
      <c r="D23" s="348"/>
      <c r="E23" s="343" t="s">
        <v>21</v>
      </c>
      <c r="F23" s="334" t="s">
        <v>125</v>
      </c>
      <c r="G23" s="334" t="s">
        <v>124</v>
      </c>
      <c r="H23" s="334" t="s">
        <v>123</v>
      </c>
      <c r="I23" s="336" t="s">
        <v>389</v>
      </c>
      <c r="J23" s="336" t="s">
        <v>390</v>
      </c>
      <c r="K23" s="336" t="s">
        <v>391</v>
      </c>
      <c r="L23" s="334" t="s">
        <v>578</v>
      </c>
      <c r="M23" s="348"/>
      <c r="N23" s="348"/>
      <c r="O23" s="348"/>
      <c r="P23" s="333"/>
      <c r="Q23" s="333"/>
      <c r="R23" s="333"/>
      <c r="S23" s="345" t="s">
        <v>2</v>
      </c>
      <c r="T23" s="345" t="s">
        <v>9</v>
      </c>
      <c r="U23" s="355"/>
      <c r="V23" s="355"/>
      <c r="W23" s="333"/>
      <c r="X23" s="333"/>
      <c r="Y23" s="333"/>
      <c r="Z23" s="333"/>
      <c r="AA23" s="333"/>
      <c r="AB23" s="333"/>
      <c r="AC23" s="333"/>
      <c r="AD23" s="333"/>
      <c r="AE23" s="333"/>
      <c r="AF23" s="333" t="s">
        <v>20</v>
      </c>
      <c r="AG23" s="333"/>
      <c r="AH23" s="333" t="s">
        <v>19</v>
      </c>
      <c r="AI23" s="333"/>
      <c r="AJ23" s="338" t="s">
        <v>18</v>
      </c>
      <c r="AK23" s="338" t="s">
        <v>17</v>
      </c>
      <c r="AL23" s="338" t="s">
        <v>16</v>
      </c>
      <c r="AM23" s="338" t="s">
        <v>15</v>
      </c>
      <c r="AN23" s="338" t="s">
        <v>14</v>
      </c>
      <c r="AO23" s="338" t="s">
        <v>13</v>
      </c>
      <c r="AP23" s="338" t="s">
        <v>12</v>
      </c>
      <c r="AQ23" s="356" t="s">
        <v>9</v>
      </c>
      <c r="AR23" s="333"/>
      <c r="AS23" s="333"/>
      <c r="AT23" s="333"/>
      <c r="AU23" s="333"/>
      <c r="AV23" s="342"/>
    </row>
    <row r="24" spans="1:48" ht="96.75" customHeight="1" x14ac:dyDescent="0.25">
      <c r="A24" s="339"/>
      <c r="B24" s="351"/>
      <c r="C24" s="339"/>
      <c r="D24" s="339"/>
      <c r="E24" s="344"/>
      <c r="F24" s="335"/>
      <c r="G24" s="335"/>
      <c r="H24" s="335"/>
      <c r="I24" s="337"/>
      <c r="J24" s="337"/>
      <c r="K24" s="337"/>
      <c r="L24" s="335"/>
      <c r="M24" s="339"/>
      <c r="N24" s="339"/>
      <c r="O24" s="339"/>
      <c r="P24" s="333"/>
      <c r="Q24" s="333"/>
      <c r="R24" s="333"/>
      <c r="S24" s="346"/>
      <c r="T24" s="346"/>
      <c r="U24" s="355"/>
      <c r="V24" s="355"/>
      <c r="W24" s="333"/>
      <c r="X24" s="333"/>
      <c r="Y24" s="333"/>
      <c r="Z24" s="333"/>
      <c r="AA24" s="333"/>
      <c r="AB24" s="333"/>
      <c r="AC24" s="333"/>
      <c r="AD24" s="333"/>
      <c r="AE24" s="333"/>
      <c r="AF24" s="129" t="s">
        <v>11</v>
      </c>
      <c r="AG24" s="129" t="s">
        <v>10</v>
      </c>
      <c r="AH24" s="130" t="s">
        <v>2</v>
      </c>
      <c r="AI24" s="130" t="s">
        <v>9</v>
      </c>
      <c r="AJ24" s="339"/>
      <c r="AK24" s="339"/>
      <c r="AL24" s="339"/>
      <c r="AM24" s="339"/>
      <c r="AN24" s="339"/>
      <c r="AO24" s="339"/>
      <c r="AP24" s="339"/>
      <c r="AQ24" s="357"/>
      <c r="AR24" s="333"/>
      <c r="AS24" s="333"/>
      <c r="AT24" s="333"/>
      <c r="AU24" s="333"/>
      <c r="AV24" s="342"/>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29" customFormat="1" ht="56.25" x14ac:dyDescent="0.2">
      <c r="A26" s="227">
        <v>1</v>
      </c>
      <c r="B26" s="134" t="s">
        <v>587</v>
      </c>
      <c r="C26" s="227" t="s">
        <v>333</v>
      </c>
      <c r="D26" s="230" t="str">
        <f>'6.1. Паспорт сетевой график'!D53</f>
        <v>30.06.2021
30.09.2021</v>
      </c>
      <c r="E26" s="227" t="s">
        <v>333</v>
      </c>
      <c r="F26" s="227" t="s">
        <v>333</v>
      </c>
      <c r="G26" s="227" t="s">
        <v>333</v>
      </c>
      <c r="H26" s="227" t="s">
        <v>333</v>
      </c>
      <c r="I26" s="227" t="s">
        <v>333</v>
      </c>
      <c r="J26" s="227" t="s">
        <v>333</v>
      </c>
      <c r="K26" s="227" t="s">
        <v>333</v>
      </c>
      <c r="L26" s="227">
        <f>'6.2. Паспорт фин осв ввод'!C57</f>
        <v>4</v>
      </c>
      <c r="M26" s="134" t="s">
        <v>565</v>
      </c>
      <c r="N26" s="227" t="s">
        <v>566</v>
      </c>
      <c r="O26" s="134" t="s">
        <v>567</v>
      </c>
      <c r="P26" s="228">
        <v>120100</v>
      </c>
      <c r="Q26" s="134" t="s">
        <v>568</v>
      </c>
      <c r="R26" s="228">
        <v>120100</v>
      </c>
      <c r="S26" s="134" t="s">
        <v>569</v>
      </c>
      <c r="T26" s="134" t="s">
        <v>570</v>
      </c>
      <c r="U26" s="227" t="s">
        <v>61</v>
      </c>
      <c r="V26" s="227" t="s">
        <v>61</v>
      </c>
      <c r="W26" s="227" t="s">
        <v>571</v>
      </c>
      <c r="X26" s="227">
        <v>120100</v>
      </c>
      <c r="Y26" s="227"/>
      <c r="Z26" s="227">
        <v>1</v>
      </c>
      <c r="AA26" s="244">
        <v>120100</v>
      </c>
      <c r="AB26" s="244">
        <v>120100</v>
      </c>
      <c r="AC26" s="227" t="s">
        <v>571</v>
      </c>
      <c r="AD26" s="244">
        <f>'8. Общие сведения'!B38*1000</f>
        <v>18020.972019999997</v>
      </c>
      <c r="AE26" s="227">
        <v>0</v>
      </c>
      <c r="AF26" s="227" t="s">
        <v>572</v>
      </c>
      <c r="AG26" s="227" t="s">
        <v>573</v>
      </c>
      <c r="AH26" s="231">
        <v>43802</v>
      </c>
      <c r="AI26" s="231">
        <v>43802</v>
      </c>
      <c r="AJ26" s="231">
        <v>43840</v>
      </c>
      <c r="AK26" s="231">
        <v>43854</v>
      </c>
      <c r="AL26" s="227"/>
      <c r="AM26" s="227"/>
      <c r="AN26" s="227"/>
      <c r="AO26" s="227"/>
      <c r="AP26" s="227" t="s">
        <v>574</v>
      </c>
      <c r="AQ26" s="227" t="s">
        <v>574</v>
      </c>
      <c r="AR26" s="227" t="s">
        <v>574</v>
      </c>
      <c r="AS26" s="227" t="s">
        <v>574</v>
      </c>
      <c r="AT26" s="227" t="s">
        <v>575</v>
      </c>
      <c r="AU26" s="227"/>
      <c r="AV26" s="227" t="s">
        <v>576</v>
      </c>
    </row>
    <row r="27" spans="1:48" s="229" customFormat="1" ht="12.75" x14ac:dyDescent="0.2">
      <c r="A27" s="227"/>
      <c r="B27" s="134"/>
      <c r="C27" s="227"/>
      <c r="D27" s="227"/>
      <c r="E27" s="227"/>
      <c r="F27" s="227"/>
      <c r="G27" s="227"/>
      <c r="H27" s="227"/>
      <c r="I27" s="227"/>
      <c r="J27" s="227"/>
      <c r="K27" s="227"/>
      <c r="L27" s="227"/>
      <c r="M27" s="134"/>
      <c r="N27" s="133"/>
      <c r="O27" s="134"/>
      <c r="P27" s="228"/>
      <c r="Q27" s="134"/>
      <c r="R27" s="228"/>
      <c r="S27" s="134"/>
      <c r="T27" s="134"/>
      <c r="U27" s="227"/>
      <c r="V27" s="227"/>
      <c r="W27" s="227" t="s">
        <v>577</v>
      </c>
      <c r="X27" s="227">
        <v>120100</v>
      </c>
      <c r="Y27" s="227"/>
      <c r="Z27" s="227"/>
      <c r="AA27" s="244">
        <v>120100</v>
      </c>
      <c r="AB27" s="244"/>
      <c r="AC27" s="227"/>
      <c r="AD27" s="244"/>
      <c r="AE27" s="227"/>
      <c r="AF27" s="227"/>
      <c r="AG27" s="227"/>
      <c r="AH27" s="227"/>
      <c r="AI27" s="227"/>
      <c r="AJ27" s="227"/>
      <c r="AK27" s="227"/>
      <c r="AL27" s="227"/>
      <c r="AM27" s="227"/>
      <c r="AN27" s="227"/>
      <c r="AO27" s="227"/>
      <c r="AP27" s="227"/>
      <c r="AQ27" s="227"/>
      <c r="AR27" s="227"/>
      <c r="AS27" s="227"/>
      <c r="AT27" s="227"/>
      <c r="AU27" s="227"/>
      <c r="AV27" s="227"/>
    </row>
    <row r="28" spans="1:48" s="229" customFormat="1" ht="12.75" x14ac:dyDescent="0.2">
      <c r="A28" s="227"/>
      <c r="B28" s="134" t="s">
        <v>579</v>
      </c>
      <c r="C28" s="227"/>
      <c r="D28" s="227"/>
      <c r="E28" s="227"/>
      <c r="F28" s="227"/>
      <c r="G28" s="227"/>
      <c r="H28" s="227"/>
      <c r="I28" s="227"/>
      <c r="J28" s="227"/>
      <c r="K28" s="227"/>
      <c r="L28" s="227"/>
      <c r="M28" s="134"/>
      <c r="N28" s="133"/>
      <c r="O28" s="134"/>
      <c r="P28" s="228"/>
      <c r="Q28" s="134"/>
      <c r="R28" s="228"/>
      <c r="S28" s="134"/>
      <c r="T28" s="134"/>
      <c r="U28" s="227"/>
      <c r="V28" s="227"/>
      <c r="W28" s="227"/>
      <c r="X28" s="227"/>
      <c r="Y28" s="227"/>
      <c r="Z28" s="227"/>
      <c r="AA28" s="244"/>
      <c r="AB28" s="244"/>
      <c r="AC28" s="227"/>
      <c r="AD28" s="244">
        <f>SUM(AD26:AD27)</f>
        <v>18020.972019999997</v>
      </c>
      <c r="AE28" s="227"/>
      <c r="AF28" s="227"/>
      <c r="AG28" s="227"/>
      <c r="AH28" s="227"/>
      <c r="AI28" s="227"/>
      <c r="AJ28" s="227"/>
      <c r="AK28" s="227"/>
      <c r="AL28" s="227"/>
      <c r="AM28" s="227"/>
      <c r="AN28" s="227"/>
      <c r="AO28" s="227"/>
      <c r="AP28" s="227"/>
      <c r="AQ28" s="227"/>
      <c r="AR28" s="227"/>
      <c r="AS28" s="227"/>
      <c r="AT28" s="227"/>
      <c r="AU28" s="227"/>
      <c r="AV28" s="22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19" zoomScale="80" zoomScaleNormal="90" zoomScaleSheetLayoutView="80" workbookViewId="0">
      <selection activeCell="B28" sqref="B28"/>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1" t="str">
        <f>'1. паспорт местоположение'!A5:C5</f>
        <v>Год раскрытия информации: 2022 год</v>
      </c>
      <c r="B5" s="361"/>
      <c r="C5" s="25"/>
      <c r="D5" s="25"/>
      <c r="E5" s="25"/>
      <c r="F5" s="25"/>
      <c r="G5" s="25"/>
      <c r="H5" s="25"/>
    </row>
    <row r="6" spans="1:8" ht="18.75" x14ac:dyDescent="0.3">
      <c r="A6" s="89"/>
      <c r="B6" s="89"/>
      <c r="C6" s="89"/>
      <c r="D6" s="89"/>
      <c r="E6" s="89"/>
      <c r="F6" s="89"/>
      <c r="G6" s="89"/>
      <c r="H6" s="89"/>
    </row>
    <row r="7" spans="1:8" ht="18.75" x14ac:dyDescent="0.25">
      <c r="A7" s="258" t="s">
        <v>7</v>
      </c>
      <c r="B7" s="258"/>
      <c r="C7" s="123"/>
      <c r="D7" s="123"/>
      <c r="E7" s="123"/>
      <c r="F7" s="123"/>
      <c r="G7" s="123"/>
      <c r="H7" s="123"/>
    </row>
    <row r="8" spans="1:8" ht="18.75" x14ac:dyDescent="0.25">
      <c r="A8" s="123"/>
      <c r="B8" s="123"/>
      <c r="C8" s="123"/>
      <c r="D8" s="123"/>
      <c r="E8" s="123"/>
      <c r="F8" s="123"/>
      <c r="G8" s="123"/>
      <c r="H8" s="123"/>
    </row>
    <row r="9" spans="1:8" x14ac:dyDescent="0.25">
      <c r="A9" s="262" t="str">
        <f>'7. Паспорт отчет о закупке'!A9:AV9</f>
        <v>Акционерное общество "Янтарьэнерго" ДЗО  ПАО "Россети"</v>
      </c>
      <c r="B9" s="262"/>
      <c r="C9" s="124"/>
      <c r="D9" s="124"/>
      <c r="E9" s="124"/>
      <c r="F9" s="124"/>
      <c r="G9" s="124"/>
      <c r="H9" s="124"/>
    </row>
    <row r="10" spans="1:8" x14ac:dyDescent="0.25">
      <c r="A10" s="255" t="s">
        <v>6</v>
      </c>
      <c r="B10" s="255"/>
      <c r="C10" s="125"/>
      <c r="D10" s="125"/>
      <c r="E10" s="125"/>
      <c r="F10" s="125"/>
      <c r="G10" s="125"/>
      <c r="H10" s="125"/>
    </row>
    <row r="11" spans="1:8" ht="18.75" x14ac:dyDescent="0.25">
      <c r="A11" s="123"/>
      <c r="B11" s="123"/>
      <c r="C11" s="123"/>
      <c r="D11" s="123"/>
      <c r="E11" s="123"/>
      <c r="F11" s="123"/>
      <c r="G11" s="123"/>
      <c r="H11" s="123"/>
    </row>
    <row r="12" spans="1:8" x14ac:dyDescent="0.25">
      <c r="A12" s="362" t="str">
        <f>'7. Паспорт отчет о закупке'!A12:AV12</f>
        <v>L_92-6-21</v>
      </c>
      <c r="B12" s="362"/>
      <c r="C12" s="124"/>
      <c r="D12" s="124"/>
      <c r="E12" s="124"/>
      <c r="F12" s="124"/>
      <c r="G12" s="124"/>
      <c r="H12" s="124"/>
    </row>
    <row r="13" spans="1:8" x14ac:dyDescent="0.25">
      <c r="A13" s="255" t="s">
        <v>5</v>
      </c>
      <c r="B13" s="255"/>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3" t="str">
        <f>'7. Паспорт отчет о закупке'!A15:AV15</f>
        <v xml:space="preserve">Покупка бурильно-крановой установки на автомобильном шасси в количестве четырех единиц для установки опор, завинчивания свай, бурения </v>
      </c>
      <c r="B15" s="363"/>
      <c r="C15" s="124"/>
      <c r="D15" s="124"/>
      <c r="E15" s="124"/>
      <c r="F15" s="124"/>
      <c r="G15" s="124"/>
      <c r="H15" s="124"/>
    </row>
    <row r="16" spans="1:8" x14ac:dyDescent="0.25">
      <c r="A16" s="255" t="s">
        <v>4</v>
      </c>
      <c r="B16" s="255"/>
      <c r="C16" s="125"/>
      <c r="D16" s="125"/>
      <c r="E16" s="125"/>
      <c r="F16" s="125"/>
      <c r="G16" s="125"/>
      <c r="H16" s="125"/>
    </row>
    <row r="17" spans="1:4" x14ac:dyDescent="0.25">
      <c r="B17" s="32"/>
    </row>
    <row r="18" spans="1:4" x14ac:dyDescent="0.25">
      <c r="A18" s="364" t="s">
        <v>469</v>
      </c>
      <c r="B18" s="365"/>
    </row>
    <row r="19" spans="1:4" x14ac:dyDescent="0.25">
      <c r="B19" s="6"/>
    </row>
    <row r="20" spans="1:4" ht="16.5" thickBot="1" x14ac:dyDescent="0.3">
      <c r="B20" s="33"/>
    </row>
    <row r="21" spans="1:4" ht="45.75" thickBot="1" x14ac:dyDescent="0.3">
      <c r="A21" s="34" t="s">
        <v>340</v>
      </c>
      <c r="B21" s="92" t="str">
        <f>A15</f>
        <v xml:space="preserve">Покупка бурильно-крановой установки на автомобильном шасси в количестве четырех единиц для установки опор, завинчивания свай, бурения </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506</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591</v>
      </c>
    </row>
    <row r="27" spans="1:4" ht="29.25" thickBot="1" x14ac:dyDescent="0.3">
      <c r="A27" s="45" t="s">
        <v>580</v>
      </c>
      <c r="B27" s="232">
        <f>'6.2. Паспорт фин осв ввод'!C24</f>
        <v>18.020972019999999</v>
      </c>
    </row>
    <row r="28" spans="1:4" ht="16.5" thickBot="1" x14ac:dyDescent="0.3">
      <c r="A28" s="40" t="s">
        <v>345</v>
      </c>
      <c r="B28" s="38" t="s">
        <v>581</v>
      </c>
    </row>
    <row r="29" spans="1:4" ht="29.25" thickBot="1" x14ac:dyDescent="0.3">
      <c r="A29" s="46" t="s">
        <v>346</v>
      </c>
      <c r="B29" s="233">
        <f>'7. Паспорт отчет о закупке'!AD28/1000</f>
        <v>18.020972019999999</v>
      </c>
      <c r="C29" s="31"/>
      <c r="D29" s="31"/>
    </row>
    <row r="30" spans="1:4" ht="29.25" thickBot="1" x14ac:dyDescent="0.3">
      <c r="A30" s="46" t="s">
        <v>347</v>
      </c>
      <c r="B30" s="233">
        <f>B32+B37+B54</f>
        <v>18.020972019999999</v>
      </c>
    </row>
    <row r="31" spans="1:4" ht="16.5" thickBot="1" x14ac:dyDescent="0.3">
      <c r="A31" s="40" t="s">
        <v>348</v>
      </c>
      <c r="B31" s="234"/>
    </row>
    <row r="32" spans="1:4" ht="29.25" thickBot="1" x14ac:dyDescent="0.3">
      <c r="A32" s="46" t="s">
        <v>349</v>
      </c>
      <c r="B32" s="233">
        <f>SUMIF(C33:C36,10,B33:B36)</f>
        <v>0</v>
      </c>
    </row>
    <row r="33" spans="1:3" ht="16.5" thickBot="1" x14ac:dyDescent="0.3">
      <c r="A33" s="235" t="s">
        <v>350</v>
      </c>
      <c r="B33" s="236"/>
      <c r="C33" s="9">
        <v>10</v>
      </c>
    </row>
    <row r="34" spans="1:3" ht="16.5" thickBot="1" x14ac:dyDescent="0.3">
      <c r="A34" s="40" t="s">
        <v>351</v>
      </c>
      <c r="B34" s="237">
        <f>B33/$B$27</f>
        <v>0</v>
      </c>
    </row>
    <row r="35" spans="1:3" ht="16.5" thickBot="1" x14ac:dyDescent="0.3">
      <c r="A35" s="40" t="s">
        <v>352</v>
      </c>
      <c r="B35" s="233"/>
      <c r="C35" s="9">
        <v>1</v>
      </c>
    </row>
    <row r="36" spans="1:3" ht="16.5" thickBot="1" x14ac:dyDescent="0.3">
      <c r="A36" s="40" t="s">
        <v>353</v>
      </c>
      <c r="B36" s="233"/>
      <c r="C36" s="9">
        <v>2</v>
      </c>
    </row>
    <row r="37" spans="1:3" ht="29.25" thickBot="1" x14ac:dyDescent="0.3">
      <c r="A37" s="46" t="s">
        <v>354</v>
      </c>
      <c r="B37" s="233">
        <f>SUMIF(C38:C53,20,B38:B53)</f>
        <v>18.020972019999999</v>
      </c>
    </row>
    <row r="38" spans="1:3" ht="30.75" thickBot="1" x14ac:dyDescent="0.3">
      <c r="A38" s="245" t="s">
        <v>583</v>
      </c>
      <c r="B38" s="246">
        <f>'6.2. Паспорт фин осв ввод'!C24</f>
        <v>18.020972019999999</v>
      </c>
      <c r="C38" s="9">
        <v>20</v>
      </c>
    </row>
    <row r="39" spans="1:3" ht="16.5" thickBot="1" x14ac:dyDescent="0.3">
      <c r="A39" s="40" t="s">
        <v>351</v>
      </c>
      <c r="B39" s="237">
        <f>B38/$B$27</f>
        <v>1</v>
      </c>
    </row>
    <row r="40" spans="1:3" ht="16.5" thickBot="1" x14ac:dyDescent="0.3">
      <c r="A40" s="40" t="s">
        <v>352</v>
      </c>
      <c r="B40" s="233">
        <v>18.020972019999999</v>
      </c>
      <c r="C40" s="9">
        <v>1</v>
      </c>
    </row>
    <row r="41" spans="1:3" ht="16.5" thickBot="1" x14ac:dyDescent="0.3">
      <c r="A41" s="40" t="s">
        <v>353</v>
      </c>
      <c r="B41" s="233">
        <v>18.020972019999999</v>
      </c>
      <c r="C41" s="9">
        <v>2</v>
      </c>
    </row>
    <row r="42" spans="1:3" ht="16.5" thickBot="1" x14ac:dyDescent="0.3">
      <c r="A42" s="235" t="s">
        <v>350</v>
      </c>
      <c r="B42" s="236"/>
      <c r="C42" s="9">
        <v>20</v>
      </c>
    </row>
    <row r="43" spans="1:3" ht="16.5" thickBot="1" x14ac:dyDescent="0.3">
      <c r="A43" s="40" t="s">
        <v>351</v>
      </c>
      <c r="B43" s="237">
        <f t="shared" ref="B43" si="0">B42/$B$27</f>
        <v>0</v>
      </c>
    </row>
    <row r="44" spans="1:3" ht="16.5" thickBot="1" x14ac:dyDescent="0.3">
      <c r="A44" s="40" t="s">
        <v>352</v>
      </c>
      <c r="B44" s="233"/>
      <c r="C44" s="9">
        <v>1</v>
      </c>
    </row>
    <row r="45" spans="1:3" ht="16.5" thickBot="1" x14ac:dyDescent="0.3">
      <c r="A45" s="40" t="s">
        <v>353</v>
      </c>
      <c r="B45" s="233"/>
      <c r="C45" s="9">
        <v>2</v>
      </c>
    </row>
    <row r="46" spans="1:3" ht="16.5" thickBot="1" x14ac:dyDescent="0.3">
      <c r="A46" s="235" t="s">
        <v>350</v>
      </c>
      <c r="B46" s="236"/>
      <c r="C46" s="9">
        <v>20</v>
      </c>
    </row>
    <row r="47" spans="1:3" ht="16.5" thickBot="1" x14ac:dyDescent="0.3">
      <c r="A47" s="40" t="s">
        <v>351</v>
      </c>
      <c r="B47" s="237">
        <f t="shared" ref="B47" si="1">B46/$B$27</f>
        <v>0</v>
      </c>
    </row>
    <row r="48" spans="1:3" ht="16.5" thickBot="1" x14ac:dyDescent="0.3">
      <c r="A48" s="40" t="s">
        <v>352</v>
      </c>
      <c r="B48" s="233"/>
      <c r="C48" s="9">
        <v>1</v>
      </c>
    </row>
    <row r="49" spans="1:3" ht="16.5" thickBot="1" x14ac:dyDescent="0.3">
      <c r="A49" s="40" t="s">
        <v>353</v>
      </c>
      <c r="B49" s="233"/>
      <c r="C49" s="9">
        <v>2</v>
      </c>
    </row>
    <row r="50" spans="1:3" ht="16.5" thickBot="1" x14ac:dyDescent="0.3">
      <c r="A50" s="235" t="s">
        <v>350</v>
      </c>
      <c r="B50" s="236"/>
      <c r="C50" s="9">
        <v>20</v>
      </c>
    </row>
    <row r="51" spans="1:3" ht="16.5" thickBot="1" x14ac:dyDescent="0.3">
      <c r="A51" s="40" t="s">
        <v>351</v>
      </c>
      <c r="B51" s="237">
        <f t="shared" ref="B51" si="2">B50/$B$27</f>
        <v>0</v>
      </c>
    </row>
    <row r="52" spans="1:3" ht="16.5" thickBot="1" x14ac:dyDescent="0.3">
      <c r="A52" s="40" t="s">
        <v>352</v>
      </c>
      <c r="B52" s="233"/>
      <c r="C52" s="9">
        <v>1</v>
      </c>
    </row>
    <row r="53" spans="1:3" ht="16.5" thickBot="1" x14ac:dyDescent="0.3">
      <c r="A53" s="40" t="s">
        <v>353</v>
      </c>
      <c r="B53" s="233"/>
      <c r="C53" s="9">
        <v>2</v>
      </c>
    </row>
    <row r="54" spans="1:3" ht="29.25" thickBot="1" x14ac:dyDescent="0.3">
      <c r="A54" s="46" t="s">
        <v>355</v>
      </c>
      <c r="B54" s="233">
        <f>SUMIF(C55:C58,30,B55:B58)</f>
        <v>0</v>
      </c>
    </row>
    <row r="55" spans="1:3" ht="16.5" thickBot="1" x14ac:dyDescent="0.3">
      <c r="A55" s="235" t="s">
        <v>350</v>
      </c>
      <c r="B55" s="236"/>
      <c r="C55" s="9">
        <v>30</v>
      </c>
    </row>
    <row r="56" spans="1:3" ht="16.5" thickBot="1" x14ac:dyDescent="0.3">
      <c r="A56" s="40" t="s">
        <v>351</v>
      </c>
      <c r="B56" s="237">
        <f t="shared" ref="B56" si="3">B55/$B$27</f>
        <v>0</v>
      </c>
    </row>
    <row r="57" spans="1:3" ht="16.5" thickBot="1" x14ac:dyDescent="0.3">
      <c r="A57" s="40" t="s">
        <v>352</v>
      </c>
      <c r="B57" s="233"/>
      <c r="C57" s="9">
        <v>1</v>
      </c>
    </row>
    <row r="58" spans="1:3" ht="16.5" thickBot="1" x14ac:dyDescent="0.3">
      <c r="A58" s="40" t="s">
        <v>353</v>
      </c>
      <c r="B58" s="233"/>
      <c r="C58" s="9">
        <v>2</v>
      </c>
    </row>
    <row r="59" spans="1:3" ht="29.25" thickBot="1" x14ac:dyDescent="0.3">
      <c r="A59" s="39" t="s">
        <v>356</v>
      </c>
      <c r="B59" s="238">
        <f>B30/B27</f>
        <v>1</v>
      </c>
    </row>
    <row r="60" spans="1:3" ht="16.5" thickBot="1" x14ac:dyDescent="0.3">
      <c r="A60" s="41" t="s">
        <v>348</v>
      </c>
      <c r="B60" s="47"/>
    </row>
    <row r="61" spans="1:3" ht="16.5" thickBot="1" x14ac:dyDescent="0.3">
      <c r="A61" s="41" t="s">
        <v>357</v>
      </c>
      <c r="B61" s="238"/>
    </row>
    <row r="62" spans="1:3" ht="16.5" thickBot="1" x14ac:dyDescent="0.3">
      <c r="A62" s="41" t="s">
        <v>358</v>
      </c>
      <c r="B62" s="238"/>
    </row>
    <row r="63" spans="1:3" ht="16.5" thickBot="1" x14ac:dyDescent="0.3">
      <c r="A63" s="41" t="s">
        <v>359</v>
      </c>
      <c r="B63" s="238"/>
    </row>
    <row r="64" spans="1:3" ht="16.5" thickBot="1" x14ac:dyDescent="0.3">
      <c r="A64" s="36" t="s">
        <v>360</v>
      </c>
      <c r="B64" s="239">
        <f>B65/$B$27</f>
        <v>1</v>
      </c>
    </row>
    <row r="65" spans="1:2" ht="16.5" thickBot="1" x14ac:dyDescent="0.3">
      <c r="A65" s="36" t="s">
        <v>361</v>
      </c>
      <c r="B65" s="240">
        <f xml:space="preserve"> SUMIF(C33:C58, 1,B33:B58)</f>
        <v>18.020972019999999</v>
      </c>
    </row>
    <row r="66" spans="1:2" ht="16.5" thickBot="1" x14ac:dyDescent="0.3">
      <c r="A66" s="36" t="s">
        <v>362</v>
      </c>
      <c r="B66" s="239">
        <f>B67/$B$27</f>
        <v>1</v>
      </c>
    </row>
    <row r="67" spans="1:2" ht="16.5" thickBot="1" x14ac:dyDescent="0.3">
      <c r="A67" s="37" t="s">
        <v>363</v>
      </c>
      <c r="B67" s="240">
        <f xml:space="preserve"> SUMIF(C33:C58, 2,B33:B58)</f>
        <v>18.020972019999999</v>
      </c>
    </row>
    <row r="68" spans="1:2" ht="30" x14ac:dyDescent="0.25">
      <c r="A68" s="39" t="s">
        <v>364</v>
      </c>
      <c r="B68" s="41" t="s">
        <v>582</v>
      </c>
    </row>
    <row r="69" spans="1:2" x14ac:dyDescent="0.25">
      <c r="A69" s="43" t="s">
        <v>365</v>
      </c>
      <c r="B69" s="43" t="s">
        <v>488</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584</v>
      </c>
    </row>
    <row r="74" spans="1:2" ht="30.75" thickBot="1" x14ac:dyDescent="0.3">
      <c r="A74" s="41" t="s">
        <v>370</v>
      </c>
      <c r="B74" s="42" t="s">
        <v>557</v>
      </c>
    </row>
    <row r="75" spans="1:2" ht="29.25" thickBot="1" x14ac:dyDescent="0.3">
      <c r="A75" s="36" t="s">
        <v>371</v>
      </c>
      <c r="B75" s="241">
        <v>0</v>
      </c>
    </row>
    <row r="76" spans="1:2" ht="16.5" thickBot="1" x14ac:dyDescent="0.3">
      <c r="A76" s="41" t="s">
        <v>348</v>
      </c>
      <c r="B76" s="242"/>
    </row>
    <row r="77" spans="1:2" ht="16.5" thickBot="1" x14ac:dyDescent="0.3">
      <c r="A77" s="41" t="s">
        <v>372</v>
      </c>
      <c r="B77" s="241">
        <v>0</v>
      </c>
    </row>
    <row r="78" spans="1:2" ht="16.5" thickBot="1" x14ac:dyDescent="0.3">
      <c r="A78" s="41" t="s">
        <v>373</v>
      </c>
      <c r="B78" s="241">
        <v>0</v>
      </c>
    </row>
    <row r="79" spans="1:2" ht="16.5" thickBot="1" x14ac:dyDescent="0.3">
      <c r="A79" s="50" t="s">
        <v>374</v>
      </c>
      <c r="B79" s="51" t="s">
        <v>586</v>
      </c>
    </row>
    <row r="80" spans="1:2" ht="16.5" thickBot="1" x14ac:dyDescent="0.3">
      <c r="A80" s="36" t="s">
        <v>375</v>
      </c>
      <c r="B80" s="48"/>
    </row>
    <row r="81" spans="1:2" ht="30.75" thickBot="1" x14ac:dyDescent="0.3">
      <c r="A81" s="43" t="s">
        <v>376</v>
      </c>
      <c r="B81" s="243" t="str">
        <f>'6.1. Паспорт сетевой график'!D43</f>
        <v>30.06.2021
30.09.2021</v>
      </c>
    </row>
    <row r="82" spans="1:2" ht="16.5" thickBot="1" x14ac:dyDescent="0.3">
      <c r="A82" s="43" t="s">
        <v>377</v>
      </c>
      <c r="B82" s="51" t="s">
        <v>554</v>
      </c>
    </row>
    <row r="83" spans="1:2" ht="16.5" thickBot="1" x14ac:dyDescent="0.3">
      <c r="A83" s="43" t="s">
        <v>378</v>
      </c>
      <c r="B83" s="51" t="s">
        <v>554</v>
      </c>
    </row>
    <row r="84" spans="1:2" ht="29.25" thickBot="1" x14ac:dyDescent="0.3">
      <c r="A84" s="52" t="s">
        <v>379</v>
      </c>
      <c r="B84" s="49" t="s">
        <v>595</v>
      </c>
    </row>
    <row r="85" spans="1:2" ht="28.5" x14ac:dyDescent="0.25">
      <c r="A85" s="39" t="s">
        <v>380</v>
      </c>
      <c r="B85" s="358" t="s">
        <v>557</v>
      </c>
    </row>
    <row r="86" spans="1:2" x14ac:dyDescent="0.25">
      <c r="A86" s="43" t="s">
        <v>381</v>
      </c>
      <c r="B86" s="359"/>
    </row>
    <row r="87" spans="1:2" x14ac:dyDescent="0.25">
      <c r="A87" s="43" t="s">
        <v>382</v>
      </c>
      <c r="B87" s="359"/>
    </row>
    <row r="88" spans="1:2" x14ac:dyDescent="0.25">
      <c r="A88" s="43" t="s">
        <v>383</v>
      </c>
      <c r="B88" s="359"/>
    </row>
    <row r="89" spans="1:2" x14ac:dyDescent="0.25">
      <c r="A89" s="43" t="s">
        <v>384</v>
      </c>
      <c r="B89" s="359"/>
    </row>
    <row r="90" spans="1:2" ht="16.5" thickBot="1" x14ac:dyDescent="0.3">
      <c r="A90" s="53" t="s">
        <v>385</v>
      </c>
      <c r="B90" s="36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6" customWidth="1"/>
    <col min="2" max="2" width="35.85546875" style="196" customWidth="1"/>
    <col min="3" max="3" width="31.140625" style="196" customWidth="1"/>
    <col min="4" max="4" width="25" style="196" customWidth="1"/>
    <col min="5" max="5" width="50" style="196" customWidth="1"/>
    <col min="6" max="6" width="57" style="196" customWidth="1"/>
    <col min="7" max="7" width="57.5703125" style="196" customWidth="1"/>
    <col min="8" max="10" width="20.5703125" style="196" customWidth="1"/>
    <col min="11" max="11" width="16" style="196" customWidth="1"/>
    <col min="12" max="12" width="20.5703125" style="196" customWidth="1"/>
    <col min="13" max="13" width="21.28515625" style="196" customWidth="1"/>
    <col min="14" max="14" width="23.85546875" style="196" customWidth="1"/>
    <col min="15" max="15" width="17.85546875" style="196" customWidth="1"/>
    <col min="16" max="16" width="23.85546875" style="196" customWidth="1"/>
    <col min="17" max="17" width="58" style="196" customWidth="1"/>
    <col min="18" max="18" width="27" style="196" customWidth="1"/>
    <col min="19" max="19" width="43" style="196" customWidth="1"/>
    <col min="20" max="16384" width="9.140625" style="196"/>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row>
    <row r="5" spans="1:28" s="100" customFormat="1" ht="15.75" x14ac:dyDescent="0.2">
      <c r="A5" s="142"/>
    </row>
    <row r="6" spans="1:28" s="100" customFormat="1" ht="18.75" x14ac:dyDescent="0.2">
      <c r="A6" s="258" t="s">
        <v>7</v>
      </c>
      <c r="B6" s="258"/>
      <c r="C6" s="258"/>
      <c r="D6" s="258"/>
      <c r="E6" s="258"/>
      <c r="F6" s="258"/>
      <c r="G6" s="258"/>
      <c r="H6" s="258"/>
      <c r="I6" s="258"/>
      <c r="J6" s="258"/>
      <c r="K6" s="258"/>
      <c r="L6" s="258"/>
      <c r="M6" s="258"/>
      <c r="N6" s="258"/>
      <c r="O6" s="258"/>
      <c r="P6" s="258"/>
      <c r="Q6" s="258"/>
      <c r="R6" s="258"/>
      <c r="S6" s="258"/>
      <c r="T6" s="123"/>
      <c r="U6" s="123"/>
      <c r="V6" s="123"/>
      <c r="W6" s="123"/>
      <c r="X6" s="123"/>
      <c r="Y6" s="123"/>
      <c r="Z6" s="123"/>
      <c r="AA6" s="123"/>
      <c r="AB6" s="123"/>
    </row>
    <row r="7" spans="1:28" s="100" customFormat="1" ht="18.75" x14ac:dyDescent="0.2">
      <c r="A7" s="258"/>
      <c r="B7" s="258"/>
      <c r="C7" s="258"/>
      <c r="D7" s="258"/>
      <c r="E7" s="258"/>
      <c r="F7" s="258"/>
      <c r="G7" s="258"/>
      <c r="H7" s="258"/>
      <c r="I7" s="258"/>
      <c r="J7" s="258"/>
      <c r="K7" s="258"/>
      <c r="L7" s="258"/>
      <c r="M7" s="258"/>
      <c r="N7" s="258"/>
      <c r="O7" s="258"/>
      <c r="P7" s="258"/>
      <c r="Q7" s="258"/>
      <c r="R7" s="258"/>
      <c r="S7" s="258"/>
      <c r="T7" s="123"/>
      <c r="U7" s="123"/>
      <c r="V7" s="123"/>
      <c r="W7" s="123"/>
      <c r="X7" s="123"/>
      <c r="Y7" s="123"/>
      <c r="Z7" s="123"/>
      <c r="AA7" s="123"/>
      <c r="AB7" s="123"/>
    </row>
    <row r="8" spans="1:28" s="100" customFormat="1" ht="18.75" x14ac:dyDescent="0.2">
      <c r="A8" s="262" t="str">
        <f>'1. паспорт местоположение'!A9:C9</f>
        <v>Акционерное общество "Янтарьэнерго" ДЗО  ПАО "Россети"</v>
      </c>
      <c r="B8" s="262"/>
      <c r="C8" s="262"/>
      <c r="D8" s="262"/>
      <c r="E8" s="262"/>
      <c r="F8" s="262"/>
      <c r="G8" s="262"/>
      <c r="H8" s="262"/>
      <c r="I8" s="262"/>
      <c r="J8" s="262"/>
      <c r="K8" s="262"/>
      <c r="L8" s="262"/>
      <c r="M8" s="262"/>
      <c r="N8" s="262"/>
      <c r="O8" s="262"/>
      <c r="P8" s="262"/>
      <c r="Q8" s="262"/>
      <c r="R8" s="262"/>
      <c r="S8" s="262"/>
      <c r="T8" s="123"/>
      <c r="U8" s="123"/>
      <c r="V8" s="123"/>
      <c r="W8" s="123"/>
      <c r="X8" s="123"/>
      <c r="Y8" s="123"/>
      <c r="Z8" s="123"/>
      <c r="AA8" s="123"/>
      <c r="AB8" s="123"/>
    </row>
    <row r="9" spans="1:28" s="100" customFormat="1" ht="18.75" x14ac:dyDescent="0.2">
      <c r="A9" s="255" t="s">
        <v>6</v>
      </c>
      <c r="B9" s="255"/>
      <c r="C9" s="255"/>
      <c r="D9" s="255"/>
      <c r="E9" s="255"/>
      <c r="F9" s="255"/>
      <c r="G9" s="255"/>
      <c r="H9" s="255"/>
      <c r="I9" s="255"/>
      <c r="J9" s="255"/>
      <c r="K9" s="255"/>
      <c r="L9" s="255"/>
      <c r="M9" s="255"/>
      <c r="N9" s="255"/>
      <c r="O9" s="255"/>
      <c r="P9" s="255"/>
      <c r="Q9" s="255"/>
      <c r="R9" s="255"/>
      <c r="S9" s="255"/>
      <c r="T9" s="123"/>
      <c r="U9" s="123"/>
      <c r="V9" s="123"/>
      <c r="W9" s="123"/>
      <c r="X9" s="123"/>
      <c r="Y9" s="123"/>
      <c r="Z9" s="123"/>
      <c r="AA9" s="123"/>
      <c r="AB9" s="123"/>
    </row>
    <row r="10" spans="1:28" s="100" customFormat="1" ht="18.75" x14ac:dyDescent="0.2">
      <c r="A10" s="258"/>
      <c r="B10" s="258"/>
      <c r="C10" s="258"/>
      <c r="D10" s="258"/>
      <c r="E10" s="258"/>
      <c r="F10" s="258"/>
      <c r="G10" s="258"/>
      <c r="H10" s="258"/>
      <c r="I10" s="258"/>
      <c r="J10" s="258"/>
      <c r="K10" s="258"/>
      <c r="L10" s="258"/>
      <c r="M10" s="258"/>
      <c r="N10" s="258"/>
      <c r="O10" s="258"/>
      <c r="P10" s="258"/>
      <c r="Q10" s="258"/>
      <c r="R10" s="258"/>
      <c r="S10" s="258"/>
      <c r="T10" s="123"/>
      <c r="U10" s="123"/>
      <c r="V10" s="123"/>
      <c r="W10" s="123"/>
      <c r="X10" s="123"/>
      <c r="Y10" s="123"/>
      <c r="Z10" s="123"/>
      <c r="AA10" s="123"/>
      <c r="AB10" s="123"/>
    </row>
    <row r="11" spans="1:28" s="100" customFormat="1" ht="18.75" x14ac:dyDescent="0.2">
      <c r="A11" s="262" t="str">
        <f>'1. паспорт местоположение'!A12:C12</f>
        <v>L_92-6-21</v>
      </c>
      <c r="B11" s="262"/>
      <c r="C11" s="262"/>
      <c r="D11" s="262"/>
      <c r="E11" s="262"/>
      <c r="F11" s="262"/>
      <c r="G11" s="262"/>
      <c r="H11" s="262"/>
      <c r="I11" s="262"/>
      <c r="J11" s="262"/>
      <c r="K11" s="262"/>
      <c r="L11" s="262"/>
      <c r="M11" s="262"/>
      <c r="N11" s="262"/>
      <c r="O11" s="262"/>
      <c r="P11" s="262"/>
      <c r="Q11" s="262"/>
      <c r="R11" s="262"/>
      <c r="S11" s="262"/>
      <c r="T11" s="123"/>
      <c r="U11" s="123"/>
      <c r="V11" s="123"/>
      <c r="W11" s="123"/>
      <c r="X11" s="123"/>
      <c r="Y11" s="123"/>
      <c r="Z11" s="123"/>
      <c r="AA11" s="123"/>
      <c r="AB11" s="123"/>
    </row>
    <row r="12" spans="1:28" s="100" customFormat="1" ht="18.75" x14ac:dyDescent="0.2">
      <c r="A12" s="255" t="s">
        <v>5</v>
      </c>
      <c r="B12" s="255"/>
      <c r="C12" s="255"/>
      <c r="D12" s="255"/>
      <c r="E12" s="255"/>
      <c r="F12" s="255"/>
      <c r="G12" s="255"/>
      <c r="H12" s="255"/>
      <c r="I12" s="255"/>
      <c r="J12" s="255"/>
      <c r="K12" s="255"/>
      <c r="L12" s="255"/>
      <c r="M12" s="255"/>
      <c r="N12" s="255"/>
      <c r="O12" s="255"/>
      <c r="P12" s="255"/>
      <c r="Q12" s="255"/>
      <c r="R12" s="255"/>
      <c r="S12" s="255"/>
      <c r="T12" s="123"/>
      <c r="U12" s="123"/>
      <c r="V12" s="123"/>
      <c r="W12" s="123"/>
      <c r="X12" s="123"/>
      <c r="Y12" s="123"/>
      <c r="Z12" s="123"/>
      <c r="AA12" s="123"/>
      <c r="AB12" s="123"/>
    </row>
    <row r="13" spans="1:28" s="145"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144"/>
      <c r="U13" s="144"/>
      <c r="V13" s="144"/>
      <c r="W13" s="144"/>
      <c r="X13" s="144"/>
      <c r="Y13" s="144"/>
      <c r="Z13" s="144"/>
      <c r="AA13" s="144"/>
      <c r="AB13" s="144"/>
    </row>
    <row r="14" spans="1:28" s="147" customFormat="1" ht="12" x14ac:dyDescent="0.2">
      <c r="A14" s="262" t="str">
        <f>'1. паспорт местоположение'!A15:C15</f>
        <v xml:space="preserve">Покупка бурильно-крановой установки на автомобильном шасси в количестве четырех единиц для установки опор, завинчивания свай, бурения </v>
      </c>
      <c r="B14" s="262"/>
      <c r="C14" s="262"/>
      <c r="D14" s="262"/>
      <c r="E14" s="262"/>
      <c r="F14" s="262"/>
      <c r="G14" s="262"/>
      <c r="H14" s="262"/>
      <c r="I14" s="262"/>
      <c r="J14" s="262"/>
      <c r="K14" s="262"/>
      <c r="L14" s="262"/>
      <c r="M14" s="262"/>
      <c r="N14" s="262"/>
      <c r="O14" s="262"/>
      <c r="P14" s="262"/>
      <c r="Q14" s="262"/>
      <c r="R14" s="262"/>
      <c r="S14" s="262"/>
      <c r="T14" s="124"/>
      <c r="U14" s="124"/>
      <c r="V14" s="124"/>
      <c r="W14" s="124"/>
      <c r="X14" s="124"/>
      <c r="Y14" s="124"/>
      <c r="Z14" s="124"/>
      <c r="AA14" s="124"/>
      <c r="AB14" s="124"/>
    </row>
    <row r="15" spans="1:28" s="147" customFormat="1" ht="15" customHeight="1" x14ac:dyDescent="0.2">
      <c r="A15" s="255" t="s">
        <v>4</v>
      </c>
      <c r="B15" s="255"/>
      <c r="C15" s="255"/>
      <c r="D15" s="255"/>
      <c r="E15" s="255"/>
      <c r="F15" s="255"/>
      <c r="G15" s="255"/>
      <c r="H15" s="255"/>
      <c r="I15" s="255"/>
      <c r="J15" s="255"/>
      <c r="K15" s="255"/>
      <c r="L15" s="255"/>
      <c r="M15" s="255"/>
      <c r="N15" s="255"/>
      <c r="O15" s="255"/>
      <c r="P15" s="255"/>
      <c r="Q15" s="255"/>
      <c r="R15" s="255"/>
      <c r="S15" s="255"/>
      <c r="T15" s="125"/>
      <c r="U15" s="125"/>
      <c r="V15" s="125"/>
      <c r="W15" s="125"/>
      <c r="X15" s="125"/>
      <c r="Y15" s="125"/>
      <c r="Z15" s="125"/>
      <c r="AA15" s="125"/>
      <c r="AB15" s="125"/>
    </row>
    <row r="16" spans="1:28" s="147"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146"/>
      <c r="U16" s="146"/>
      <c r="V16" s="146"/>
      <c r="W16" s="146"/>
      <c r="X16" s="146"/>
      <c r="Y16" s="146"/>
    </row>
    <row r="17" spans="1:28" s="147" customFormat="1" ht="45.75" customHeight="1" x14ac:dyDescent="0.2">
      <c r="A17" s="256" t="s">
        <v>444</v>
      </c>
      <c r="B17" s="256"/>
      <c r="C17" s="256"/>
      <c r="D17" s="256"/>
      <c r="E17" s="256"/>
      <c r="F17" s="256"/>
      <c r="G17" s="256"/>
      <c r="H17" s="256"/>
      <c r="I17" s="256"/>
      <c r="J17" s="256"/>
      <c r="K17" s="256"/>
      <c r="L17" s="256"/>
      <c r="M17" s="256"/>
      <c r="N17" s="256"/>
      <c r="O17" s="256"/>
      <c r="P17" s="256"/>
      <c r="Q17" s="256"/>
      <c r="R17" s="256"/>
      <c r="S17" s="256"/>
      <c r="T17" s="148"/>
      <c r="U17" s="148"/>
      <c r="V17" s="148"/>
      <c r="W17" s="148"/>
      <c r="X17" s="148"/>
      <c r="Y17" s="148"/>
      <c r="Z17" s="148"/>
      <c r="AA17" s="148"/>
      <c r="AB17" s="148"/>
    </row>
    <row r="18" spans="1:28" s="147"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146"/>
      <c r="U18" s="146"/>
      <c r="V18" s="146"/>
      <c r="W18" s="146"/>
      <c r="X18" s="146"/>
      <c r="Y18" s="146"/>
    </row>
    <row r="19" spans="1:28" s="147" customFormat="1" ht="54" customHeight="1" x14ac:dyDescent="0.2">
      <c r="A19" s="261" t="s">
        <v>3</v>
      </c>
      <c r="B19" s="261" t="s">
        <v>94</v>
      </c>
      <c r="C19" s="263" t="s">
        <v>339</v>
      </c>
      <c r="D19" s="261" t="s">
        <v>338</v>
      </c>
      <c r="E19" s="261" t="s">
        <v>93</v>
      </c>
      <c r="F19" s="261" t="s">
        <v>92</v>
      </c>
      <c r="G19" s="261" t="s">
        <v>334</v>
      </c>
      <c r="H19" s="261" t="s">
        <v>91</v>
      </c>
      <c r="I19" s="261" t="s">
        <v>90</v>
      </c>
      <c r="J19" s="261" t="s">
        <v>89</v>
      </c>
      <c r="K19" s="261" t="s">
        <v>88</v>
      </c>
      <c r="L19" s="261" t="s">
        <v>87</v>
      </c>
      <c r="M19" s="261" t="s">
        <v>86</v>
      </c>
      <c r="N19" s="261" t="s">
        <v>85</v>
      </c>
      <c r="O19" s="261" t="s">
        <v>84</v>
      </c>
      <c r="P19" s="261" t="s">
        <v>83</v>
      </c>
      <c r="Q19" s="261" t="s">
        <v>337</v>
      </c>
      <c r="R19" s="261"/>
      <c r="S19" s="265" t="s">
        <v>438</v>
      </c>
      <c r="T19" s="146"/>
      <c r="U19" s="146"/>
      <c r="V19" s="146"/>
      <c r="W19" s="146"/>
      <c r="X19" s="146"/>
      <c r="Y19" s="146"/>
    </row>
    <row r="20" spans="1:28" s="147" customFormat="1" ht="180.75" customHeight="1" x14ac:dyDescent="0.2">
      <c r="A20" s="261"/>
      <c r="B20" s="261"/>
      <c r="C20" s="264"/>
      <c r="D20" s="261"/>
      <c r="E20" s="261"/>
      <c r="F20" s="261"/>
      <c r="G20" s="261"/>
      <c r="H20" s="261"/>
      <c r="I20" s="261"/>
      <c r="J20" s="261"/>
      <c r="K20" s="261"/>
      <c r="L20" s="261"/>
      <c r="M20" s="261"/>
      <c r="N20" s="261"/>
      <c r="O20" s="261"/>
      <c r="P20" s="261"/>
      <c r="Q20" s="187" t="s">
        <v>335</v>
      </c>
      <c r="R20" s="215" t="s">
        <v>336</v>
      </c>
      <c r="S20" s="265"/>
      <c r="T20" s="144"/>
      <c r="U20" s="144"/>
      <c r="V20" s="144"/>
      <c r="W20" s="144"/>
      <c r="X20" s="144"/>
      <c r="Y20" s="144"/>
      <c r="Z20" s="190"/>
      <c r="AA20" s="190"/>
      <c r="AB20" s="190"/>
    </row>
    <row r="21" spans="1:28" s="147" customFormat="1" ht="18.75" x14ac:dyDescent="0.2">
      <c r="A21" s="187">
        <v>1</v>
      </c>
      <c r="B21" s="216">
        <v>2</v>
      </c>
      <c r="C21" s="187">
        <v>3</v>
      </c>
      <c r="D21" s="216">
        <v>4</v>
      </c>
      <c r="E21" s="187">
        <v>5</v>
      </c>
      <c r="F21" s="216">
        <v>6</v>
      </c>
      <c r="G21" s="187">
        <v>7</v>
      </c>
      <c r="H21" s="216">
        <v>8</v>
      </c>
      <c r="I21" s="187">
        <v>9</v>
      </c>
      <c r="J21" s="216">
        <v>10</v>
      </c>
      <c r="K21" s="187">
        <v>11</v>
      </c>
      <c r="L21" s="216">
        <v>12</v>
      </c>
      <c r="M21" s="187">
        <v>13</v>
      </c>
      <c r="N21" s="216">
        <v>14</v>
      </c>
      <c r="O21" s="187">
        <v>15</v>
      </c>
      <c r="P21" s="216">
        <v>16</v>
      </c>
      <c r="Q21" s="187">
        <v>17</v>
      </c>
      <c r="R21" s="216">
        <v>18</v>
      </c>
      <c r="S21" s="187">
        <v>19</v>
      </c>
      <c r="T21" s="144"/>
      <c r="U21" s="144"/>
      <c r="V21" s="144"/>
      <c r="W21" s="144"/>
      <c r="X21" s="144"/>
      <c r="Y21" s="144"/>
      <c r="Z21" s="190"/>
      <c r="AA21" s="190"/>
      <c r="AB21" s="190"/>
    </row>
    <row r="22" spans="1:28" s="147" customFormat="1" ht="18.75" x14ac:dyDescent="0.2">
      <c r="A22" s="217" t="s">
        <v>333</v>
      </c>
      <c r="B22" s="217" t="s">
        <v>333</v>
      </c>
      <c r="C22" s="217" t="s">
        <v>333</v>
      </c>
      <c r="D22" s="217" t="s">
        <v>333</v>
      </c>
      <c r="E22" s="217" t="s">
        <v>333</v>
      </c>
      <c r="F22" s="217" t="s">
        <v>333</v>
      </c>
      <c r="G22" s="217" t="s">
        <v>333</v>
      </c>
      <c r="H22" s="217" t="s">
        <v>333</v>
      </c>
      <c r="I22" s="217" t="s">
        <v>333</v>
      </c>
      <c r="J22" s="217" t="s">
        <v>333</v>
      </c>
      <c r="K22" s="217" t="s">
        <v>333</v>
      </c>
      <c r="L22" s="217" t="s">
        <v>333</v>
      </c>
      <c r="M22" s="217" t="s">
        <v>333</v>
      </c>
      <c r="N22" s="217" t="s">
        <v>333</v>
      </c>
      <c r="O22" s="217" t="s">
        <v>333</v>
      </c>
      <c r="P22" s="217" t="s">
        <v>333</v>
      </c>
      <c r="Q22" s="217" t="s">
        <v>333</v>
      </c>
      <c r="R22" s="218" t="s">
        <v>333</v>
      </c>
      <c r="S22" s="218" t="s">
        <v>333</v>
      </c>
      <c r="T22" s="144"/>
      <c r="U22" s="144"/>
      <c r="V22" s="144"/>
      <c r="W22" s="144"/>
      <c r="X22" s="190"/>
      <c r="Y22" s="190"/>
      <c r="Z22" s="190"/>
      <c r="AA22" s="190"/>
      <c r="AB22" s="190"/>
    </row>
    <row r="23" spans="1:28" ht="20.25" customHeight="1" x14ac:dyDescent="0.25">
      <c r="A23" s="219"/>
      <c r="B23" s="216" t="s">
        <v>332</v>
      </c>
      <c r="C23" s="216"/>
      <c r="D23" s="216"/>
      <c r="E23" s="219" t="s">
        <v>333</v>
      </c>
      <c r="F23" s="219" t="s">
        <v>333</v>
      </c>
      <c r="G23" s="219" t="s">
        <v>333</v>
      </c>
      <c r="H23" s="219"/>
      <c r="I23" s="219"/>
      <c r="J23" s="219"/>
      <c r="K23" s="219"/>
      <c r="L23" s="219"/>
      <c r="M23" s="219"/>
      <c r="N23" s="219"/>
      <c r="O23" s="219"/>
      <c r="P23" s="219"/>
      <c r="Q23" s="220"/>
      <c r="R23" s="221"/>
      <c r="S23" s="221"/>
      <c r="T23" s="195"/>
      <c r="U23" s="195"/>
      <c r="V23" s="195"/>
      <c r="W23" s="195"/>
      <c r="X23" s="195"/>
      <c r="Y23" s="195"/>
      <c r="Z23" s="195"/>
      <c r="AA23" s="195"/>
      <c r="AB23" s="195"/>
    </row>
    <row r="24" spans="1:28"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28"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row>
    <row r="29" spans="1:28"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28"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28"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28"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28"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row>
    <row r="48" spans="1:28"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row>
    <row r="50" spans="1:28"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28"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28"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row>
    <row r="53" spans="1:28"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row>
    <row r="54" spans="1:28"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row>
    <row r="55" spans="1:28"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row>
    <row r="56" spans="1:28"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row>
    <row r="57" spans="1:28"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row>
    <row r="58" spans="1:28"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row>
    <row r="59" spans="1:28"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row>
    <row r="60" spans="1:28"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row>
    <row r="61" spans="1:28"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row>
    <row r="62" spans="1:28"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row>
    <row r="63" spans="1:28"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row>
    <row r="64" spans="1:28"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row>
    <row r="65" spans="1:28"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row>
    <row r="66" spans="1:28"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row>
    <row r="67" spans="1:28"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row>
    <row r="68" spans="1:28"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row>
    <row r="69" spans="1:28"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row>
    <row r="70" spans="1:28"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row>
    <row r="71" spans="1:28"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row>
    <row r="72" spans="1:28"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row>
    <row r="73" spans="1:28"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row>
    <row r="74" spans="1:28"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row>
    <row r="75" spans="1:28"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row>
    <row r="76" spans="1:28"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row>
    <row r="77" spans="1:28"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row>
    <row r="78" spans="1:28"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row>
    <row r="79" spans="1:28"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row>
    <row r="80" spans="1:28"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row>
    <row r="81" spans="1:28"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row>
    <row r="82" spans="1:28"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row>
    <row r="83" spans="1:28"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row>
    <row r="84" spans="1:28"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row>
    <row r="85" spans="1:28"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row>
    <row r="86" spans="1:28"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row>
    <row r="87" spans="1:28"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row>
    <row r="88" spans="1:28"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row>
    <row r="89" spans="1:28"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row>
    <row r="90" spans="1:28"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row>
    <row r="91" spans="1:28"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row>
    <row r="92" spans="1:28"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row>
    <row r="93" spans="1:28"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row>
    <row r="94" spans="1:28"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row>
    <row r="95" spans="1:28"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row>
    <row r="96" spans="1:28"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row>
    <row r="97" spans="1:28"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row>
    <row r="98" spans="1:28"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row>
    <row r="99" spans="1:28"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row>
    <row r="100" spans="1:28"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row>
    <row r="101" spans="1:28"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row>
    <row r="102" spans="1:28"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row>
    <row r="103" spans="1:28"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row>
    <row r="104" spans="1:28"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row>
    <row r="105" spans="1:28"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row>
    <row r="106" spans="1:28"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row>
    <row r="107" spans="1:28"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row>
    <row r="108" spans="1:28"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row>
    <row r="109" spans="1:28"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row>
    <row r="110" spans="1:28"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row>
    <row r="111" spans="1:28"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row>
    <row r="112" spans="1:28"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row>
    <row r="113" spans="1:28"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c r="Y113" s="195"/>
      <c r="Z113" s="195"/>
      <c r="AA113" s="195"/>
      <c r="AB113" s="195"/>
    </row>
    <row r="114" spans="1:28"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row>
    <row r="115" spans="1:28"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row>
    <row r="116" spans="1:28"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row>
    <row r="117" spans="1:28"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row>
    <row r="118" spans="1:28"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c r="Y118" s="195"/>
      <c r="Z118" s="195"/>
      <c r="AA118" s="195"/>
      <c r="AB118" s="195"/>
    </row>
    <row r="119" spans="1:28"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5"/>
      <c r="AB119" s="195"/>
    </row>
    <row r="120" spans="1:28"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row>
    <row r="121" spans="1:28"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row>
    <row r="122" spans="1:28"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row>
    <row r="123" spans="1:28"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row>
    <row r="124" spans="1:28"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row>
    <row r="125" spans="1:28"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row>
    <row r="126" spans="1:28"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row>
    <row r="127" spans="1:28"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row>
    <row r="128" spans="1:28"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row>
    <row r="129" spans="1:28"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row>
    <row r="130" spans="1:28"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row>
    <row r="131" spans="1:28"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row>
    <row r="132" spans="1:28"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row>
    <row r="133" spans="1:28"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row>
    <row r="134" spans="1:28"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row>
    <row r="135" spans="1:28"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row>
    <row r="136" spans="1:28"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row>
    <row r="137" spans="1:28"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row>
    <row r="138" spans="1:28"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row>
    <row r="139" spans="1:28"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row>
    <row r="140" spans="1:28"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row>
    <row r="141" spans="1:28"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row>
    <row r="142" spans="1:28"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row>
    <row r="143" spans="1:28"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row>
    <row r="144" spans="1:28"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row r="145" spans="1:28"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row>
    <row r="146" spans="1:28"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28"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row>
    <row r="148" spans="1:28"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row>
    <row r="149" spans="1:28"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row>
    <row r="150" spans="1:28"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row>
    <row r="151" spans="1:28"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row>
    <row r="152" spans="1:28"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row>
    <row r="153" spans="1:28"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row>
    <row r="154" spans="1:28"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row>
    <row r="155" spans="1:28"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row>
    <row r="156" spans="1:28"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row>
    <row r="157" spans="1:28"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row>
    <row r="158" spans="1:28"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row>
    <row r="159" spans="1:28"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row>
    <row r="160" spans="1:28"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row>
    <row r="161" spans="1:28"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row>
    <row r="162" spans="1:28"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row>
    <row r="163" spans="1:28"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row>
    <row r="164" spans="1:28"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row>
    <row r="165" spans="1:28"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row>
    <row r="166" spans="1:28"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row>
    <row r="167" spans="1:28"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row>
    <row r="168" spans="1:28"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row>
    <row r="169" spans="1:28"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row>
    <row r="170" spans="1:28"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row>
    <row r="171" spans="1:28"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row>
    <row r="172" spans="1:28"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row>
    <row r="173" spans="1:28"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row>
    <row r="174" spans="1:28"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row>
    <row r="175" spans="1:28"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row>
    <row r="176" spans="1:28"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row>
    <row r="177" spans="1:28"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row>
    <row r="178" spans="1:28"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row>
    <row r="179" spans="1:28"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row>
    <row r="180" spans="1:28"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row>
    <row r="181" spans="1:28"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row>
    <row r="182" spans="1:28"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row>
    <row r="183" spans="1:28"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row>
    <row r="184" spans="1:28"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row>
    <row r="185" spans="1:28"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row>
    <row r="186" spans="1:28"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row>
    <row r="187" spans="1:28"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row>
    <row r="188" spans="1:28"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row>
    <row r="189" spans="1:28"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row>
    <row r="190" spans="1:28"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row>
    <row r="191" spans="1:28"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row>
    <row r="192" spans="1:28"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row>
    <row r="193" spans="1:28"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row>
    <row r="194" spans="1:28"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row>
    <row r="195" spans="1:28"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row>
    <row r="196" spans="1:28"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row>
    <row r="197" spans="1:28"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row>
    <row r="198" spans="1:28"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row>
    <row r="199" spans="1:28"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row>
    <row r="200" spans="1:28"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row>
    <row r="201" spans="1:28"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row>
    <row r="202" spans="1:28"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row>
    <row r="203" spans="1:28"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row>
    <row r="204" spans="1:28"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row>
    <row r="205" spans="1:28"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row>
    <row r="206" spans="1:28"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row>
    <row r="207" spans="1:28"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row>
    <row r="208" spans="1:28"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row>
    <row r="209" spans="1:28"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c r="Y209" s="195"/>
      <c r="Z209" s="195"/>
      <c r="AA209" s="195"/>
      <c r="AB209" s="195"/>
    </row>
    <row r="210" spans="1:28"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c r="Y210" s="195"/>
      <c r="Z210" s="195"/>
      <c r="AA210" s="195"/>
      <c r="AB210" s="195"/>
    </row>
    <row r="211" spans="1:28"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c r="Y211" s="195"/>
      <c r="Z211" s="195"/>
      <c r="AA211" s="195"/>
      <c r="AB211" s="195"/>
    </row>
    <row r="212" spans="1:28"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c r="Y212" s="195"/>
      <c r="Z212" s="195"/>
      <c r="AA212" s="195"/>
      <c r="AB212" s="195"/>
    </row>
    <row r="213" spans="1:28"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c r="Y213" s="195"/>
      <c r="Z213" s="195"/>
      <c r="AA213" s="195"/>
      <c r="AB213" s="195"/>
    </row>
    <row r="214" spans="1:28"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c r="Y214" s="195"/>
      <c r="Z214" s="195"/>
      <c r="AA214" s="195"/>
      <c r="AB214" s="195"/>
    </row>
    <row r="215" spans="1:28"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c r="Y215" s="195"/>
      <c r="Z215" s="195"/>
      <c r="AA215" s="195"/>
      <c r="AB215" s="195"/>
    </row>
    <row r="216" spans="1:28"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row>
    <row r="217" spans="1:28"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c r="Y217" s="195"/>
      <c r="Z217" s="195"/>
      <c r="AA217" s="195"/>
      <c r="AB217" s="195"/>
    </row>
    <row r="218" spans="1:28"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c r="Y218" s="195"/>
      <c r="Z218" s="195"/>
      <c r="AA218" s="195"/>
      <c r="AB218" s="195"/>
    </row>
    <row r="219" spans="1:28"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c r="Y219" s="195"/>
      <c r="Z219" s="195"/>
      <c r="AA219" s="195"/>
      <c r="AB219" s="195"/>
    </row>
    <row r="220" spans="1:28"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c r="Y220" s="195"/>
      <c r="Z220" s="195"/>
      <c r="AA220" s="195"/>
      <c r="AB220" s="195"/>
    </row>
    <row r="221" spans="1:28"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195"/>
      <c r="AA221" s="195"/>
      <c r="AB221" s="195"/>
    </row>
    <row r="222" spans="1:28"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row>
    <row r="223" spans="1:28"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c r="Y223" s="195"/>
      <c r="Z223" s="195"/>
      <c r="AA223" s="195"/>
      <c r="AB223" s="195"/>
    </row>
    <row r="224" spans="1:28"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c r="Y224" s="195"/>
      <c r="Z224" s="195"/>
      <c r="AA224" s="195"/>
      <c r="AB224" s="195"/>
    </row>
    <row r="225" spans="1:28"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c r="Y225" s="195"/>
      <c r="Z225" s="195"/>
      <c r="AA225" s="195"/>
      <c r="AB225" s="195"/>
    </row>
    <row r="226" spans="1:28"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row>
    <row r="227" spans="1:28"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c r="Y227" s="195"/>
      <c r="Z227" s="195"/>
      <c r="AA227" s="195"/>
      <c r="AB227" s="195"/>
    </row>
    <row r="228" spans="1:28"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c r="Y228" s="195"/>
      <c r="Z228" s="195"/>
      <c r="AA228" s="195"/>
      <c r="AB228" s="195"/>
    </row>
    <row r="229" spans="1:28"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c r="Y229" s="195"/>
      <c r="Z229" s="195"/>
      <c r="AA229" s="195"/>
      <c r="AB229" s="195"/>
    </row>
    <row r="230" spans="1:28"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95"/>
      <c r="AA230" s="195"/>
      <c r="AB230" s="195"/>
    </row>
    <row r="231" spans="1:28"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c r="Y231" s="195"/>
      <c r="Z231" s="195"/>
      <c r="AA231" s="195"/>
      <c r="AB231" s="195"/>
    </row>
    <row r="232" spans="1:28"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c r="Y232" s="195"/>
      <c r="Z232" s="195"/>
      <c r="AA232" s="195"/>
      <c r="AB232" s="195"/>
    </row>
    <row r="233" spans="1:28"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c r="Y233" s="195"/>
      <c r="Z233" s="195"/>
      <c r="AA233" s="195"/>
      <c r="AB233" s="195"/>
    </row>
    <row r="234" spans="1:28"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c r="Y234" s="195"/>
      <c r="Z234" s="195"/>
      <c r="AA234" s="195"/>
      <c r="AB234" s="195"/>
    </row>
    <row r="235" spans="1:28"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c r="Y235" s="195"/>
      <c r="Z235" s="195"/>
      <c r="AA235" s="195"/>
      <c r="AB235" s="195"/>
    </row>
    <row r="236" spans="1:28"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c r="Y236" s="195"/>
      <c r="Z236" s="195"/>
      <c r="AA236" s="195"/>
      <c r="AB236" s="195"/>
    </row>
    <row r="237" spans="1:28"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c r="Y237" s="195"/>
      <c r="Z237" s="195"/>
      <c r="AA237" s="195"/>
      <c r="AB237" s="195"/>
    </row>
    <row r="238" spans="1:28"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c r="Y238" s="195"/>
      <c r="Z238" s="195"/>
      <c r="AA238" s="195"/>
      <c r="AB238" s="195"/>
    </row>
    <row r="239" spans="1:28"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c r="Y239" s="195"/>
      <c r="Z239" s="195"/>
      <c r="AA239" s="195"/>
      <c r="AB239" s="195"/>
    </row>
    <row r="240" spans="1:28"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c r="Y240" s="195"/>
      <c r="Z240" s="195"/>
      <c r="AA240" s="195"/>
      <c r="AB240" s="195"/>
    </row>
    <row r="241" spans="1:28"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c r="Y241" s="195"/>
      <c r="Z241" s="195"/>
      <c r="AA241" s="195"/>
      <c r="AB241" s="195"/>
    </row>
    <row r="242" spans="1:28"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c r="Y242" s="195"/>
      <c r="Z242" s="195"/>
      <c r="AA242" s="195"/>
      <c r="AB242" s="195"/>
    </row>
    <row r="243" spans="1:28"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c r="Y243" s="195"/>
      <c r="Z243" s="195"/>
      <c r="AA243" s="195"/>
      <c r="AB243" s="195"/>
    </row>
    <row r="244" spans="1:28"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c r="Y244" s="195"/>
      <c r="Z244" s="195"/>
      <c r="AA244" s="195"/>
      <c r="AB244" s="195"/>
    </row>
    <row r="245" spans="1:28"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c r="Y245" s="195"/>
      <c r="Z245" s="195"/>
      <c r="AA245" s="195"/>
      <c r="AB245" s="195"/>
    </row>
    <row r="246" spans="1:28"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row>
    <row r="247" spans="1:28"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c r="Y247" s="195"/>
      <c r="Z247" s="195"/>
      <c r="AA247" s="195"/>
      <c r="AB247" s="195"/>
    </row>
    <row r="248" spans="1:28"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c r="Y248" s="195"/>
      <c r="Z248" s="195"/>
      <c r="AA248" s="195"/>
      <c r="AB248" s="195"/>
    </row>
    <row r="249" spans="1:28"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c r="Y249" s="195"/>
      <c r="Z249" s="195"/>
      <c r="AA249" s="195"/>
      <c r="AB249" s="195"/>
    </row>
    <row r="250" spans="1:28"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c r="Y250" s="195"/>
      <c r="Z250" s="195"/>
      <c r="AA250" s="195"/>
      <c r="AB250" s="195"/>
    </row>
    <row r="251" spans="1:28"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c r="Y251" s="195"/>
      <c r="Z251" s="195"/>
      <c r="AA251" s="195"/>
      <c r="AB251" s="195"/>
    </row>
    <row r="252" spans="1:28"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c r="Y252" s="195"/>
      <c r="Z252" s="195"/>
      <c r="AA252" s="195"/>
      <c r="AB252" s="195"/>
    </row>
    <row r="253" spans="1:28"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c r="Y253" s="195"/>
      <c r="Z253" s="195"/>
      <c r="AA253" s="195"/>
      <c r="AB253" s="195"/>
    </row>
    <row r="254" spans="1:28"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c r="Y254" s="195"/>
      <c r="Z254" s="195"/>
      <c r="AA254" s="195"/>
      <c r="AB254" s="195"/>
    </row>
    <row r="255" spans="1:28"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c r="Y255" s="195"/>
      <c r="Z255" s="195"/>
      <c r="AA255" s="195"/>
      <c r="AB255" s="195"/>
    </row>
    <row r="256" spans="1:28"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c r="Y256" s="195"/>
      <c r="Z256" s="195"/>
      <c r="AA256" s="195"/>
      <c r="AB256" s="195"/>
    </row>
    <row r="257" spans="1:28"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c r="Y257" s="195"/>
      <c r="Z257" s="195"/>
      <c r="AA257" s="195"/>
      <c r="AB257" s="195"/>
    </row>
    <row r="258" spans="1:28"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c r="Y258" s="195"/>
      <c r="Z258" s="195"/>
      <c r="AA258" s="195"/>
      <c r="AB258" s="195"/>
    </row>
    <row r="259" spans="1:28"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c r="Y259" s="195"/>
      <c r="Z259" s="195"/>
      <c r="AA259" s="195"/>
      <c r="AB259" s="195"/>
    </row>
    <row r="260" spans="1:28"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c r="Y260" s="195"/>
      <c r="Z260" s="195"/>
      <c r="AA260" s="195"/>
      <c r="AB260" s="195"/>
    </row>
    <row r="261" spans="1:28"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c r="Y261" s="195"/>
      <c r="Z261" s="195"/>
      <c r="AA261" s="195"/>
      <c r="AB261" s="195"/>
    </row>
    <row r="262" spans="1:28"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c r="Y262" s="195"/>
      <c r="Z262" s="195"/>
      <c r="AA262" s="195"/>
      <c r="AB262" s="195"/>
    </row>
    <row r="263" spans="1:28"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c r="Y263" s="195"/>
      <c r="Z263" s="195"/>
      <c r="AA263" s="195"/>
      <c r="AB263" s="195"/>
    </row>
    <row r="264" spans="1:28"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c r="Y264" s="195"/>
      <c r="Z264" s="195"/>
      <c r="AA264" s="195"/>
      <c r="AB264" s="195"/>
    </row>
    <row r="265" spans="1:28"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c r="Y265" s="195"/>
      <c r="Z265" s="195"/>
      <c r="AA265" s="195"/>
      <c r="AB265" s="195"/>
    </row>
    <row r="266" spans="1:28"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c r="Y266" s="195"/>
      <c r="Z266" s="195"/>
      <c r="AA266" s="195"/>
      <c r="AB266" s="195"/>
    </row>
    <row r="267" spans="1:28"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c r="Y267" s="195"/>
      <c r="Z267" s="195"/>
      <c r="AA267" s="195"/>
      <c r="AB267" s="195"/>
    </row>
    <row r="268" spans="1:28"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c r="Y268" s="195"/>
      <c r="Z268" s="195"/>
      <c r="AA268" s="195"/>
      <c r="AB268" s="195"/>
    </row>
    <row r="269" spans="1:28"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c r="Y269" s="195"/>
      <c r="Z269" s="195"/>
      <c r="AA269" s="195"/>
      <c r="AB269" s="195"/>
    </row>
    <row r="270" spans="1:28"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c r="Y270" s="195"/>
      <c r="Z270" s="195"/>
      <c r="AA270" s="195"/>
      <c r="AB270" s="195"/>
    </row>
    <row r="271" spans="1:28"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c r="Y271" s="195"/>
      <c r="Z271" s="195"/>
      <c r="AA271" s="195"/>
      <c r="AB271" s="195"/>
    </row>
    <row r="272" spans="1:28"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c r="Y272" s="195"/>
      <c r="Z272" s="195"/>
      <c r="AA272" s="195"/>
      <c r="AB272" s="195"/>
    </row>
    <row r="273" spans="1:28"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c r="Y273" s="195"/>
      <c r="Z273" s="195"/>
      <c r="AA273" s="195"/>
      <c r="AB273" s="195"/>
    </row>
    <row r="274" spans="1:28"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c r="Y274" s="195"/>
      <c r="Z274" s="195"/>
      <c r="AA274" s="195"/>
      <c r="AB274" s="195"/>
    </row>
    <row r="275" spans="1:28"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c r="Y275" s="195"/>
      <c r="Z275" s="195"/>
      <c r="AA275" s="195"/>
      <c r="AB275" s="195"/>
    </row>
    <row r="276" spans="1:28"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c r="Y276" s="195"/>
      <c r="Z276" s="195"/>
      <c r="AA276" s="195"/>
      <c r="AB276" s="195"/>
    </row>
    <row r="277" spans="1:28"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c r="Y277" s="195"/>
      <c r="Z277" s="195"/>
      <c r="AA277" s="195"/>
      <c r="AB277" s="195"/>
    </row>
    <row r="278" spans="1:28"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c r="Y278" s="195"/>
      <c r="Z278" s="195"/>
      <c r="AA278" s="195"/>
      <c r="AB278" s="195"/>
    </row>
    <row r="279" spans="1:28"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c r="Y279" s="195"/>
      <c r="Z279" s="195"/>
      <c r="AA279" s="195"/>
      <c r="AB279" s="195"/>
    </row>
    <row r="280" spans="1:28"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c r="Y280" s="195"/>
      <c r="Z280" s="195"/>
      <c r="AA280" s="195"/>
      <c r="AB280" s="195"/>
    </row>
    <row r="281" spans="1:28"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c r="Y281" s="195"/>
      <c r="Z281" s="195"/>
      <c r="AA281" s="195"/>
      <c r="AB281" s="195"/>
    </row>
    <row r="282" spans="1:28"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c r="Y282" s="195"/>
      <c r="Z282" s="195"/>
      <c r="AA282" s="195"/>
      <c r="AB282" s="195"/>
    </row>
    <row r="283" spans="1:28"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c r="Y283" s="195"/>
      <c r="Z283" s="195"/>
      <c r="AA283" s="195"/>
      <c r="AB283" s="195"/>
    </row>
    <row r="284" spans="1:28"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c r="Y284" s="195"/>
      <c r="Z284" s="195"/>
      <c r="AA284" s="195"/>
      <c r="AB284" s="195"/>
    </row>
    <row r="285" spans="1:28"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c r="Y285" s="195"/>
      <c r="Z285" s="195"/>
      <c r="AA285" s="195"/>
      <c r="AB285" s="195"/>
    </row>
    <row r="286" spans="1:28"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c r="Y286" s="195"/>
      <c r="Z286" s="195"/>
      <c r="AA286" s="195"/>
      <c r="AB286" s="195"/>
    </row>
    <row r="287" spans="1:28"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c r="Y287" s="195"/>
      <c r="Z287" s="195"/>
      <c r="AA287" s="195"/>
      <c r="AB287" s="195"/>
    </row>
    <row r="288" spans="1:28"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c r="Y288" s="195"/>
      <c r="Z288" s="195"/>
      <c r="AA288" s="195"/>
      <c r="AB288" s="195"/>
    </row>
    <row r="289" spans="1:28"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c r="Y289" s="195"/>
      <c r="Z289" s="195"/>
      <c r="AA289" s="195"/>
      <c r="AB289" s="195"/>
    </row>
    <row r="290" spans="1:28"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c r="Y290" s="195"/>
      <c r="Z290" s="195"/>
      <c r="AA290" s="195"/>
      <c r="AB290" s="195"/>
    </row>
    <row r="291" spans="1:28"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c r="Y291" s="195"/>
      <c r="Z291" s="195"/>
      <c r="AA291" s="195"/>
      <c r="AB291" s="195"/>
    </row>
    <row r="292" spans="1:28"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c r="Y292" s="195"/>
      <c r="Z292" s="195"/>
      <c r="AA292" s="195"/>
      <c r="AB292" s="195"/>
    </row>
    <row r="293" spans="1:28"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c r="Y293" s="195"/>
      <c r="Z293" s="195"/>
      <c r="AA293" s="195"/>
      <c r="AB293" s="195"/>
    </row>
    <row r="294" spans="1:28"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c r="Y294" s="195"/>
      <c r="Z294" s="195"/>
      <c r="AA294" s="195"/>
      <c r="AB294" s="195"/>
    </row>
    <row r="295" spans="1:28"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5"/>
      <c r="AB295" s="195"/>
    </row>
    <row r="296" spans="1:28"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c r="Y296" s="195"/>
      <c r="Z296" s="195"/>
      <c r="AA296" s="195"/>
      <c r="AB296" s="195"/>
    </row>
    <row r="297" spans="1:28"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c r="Y297" s="195"/>
      <c r="Z297" s="195"/>
      <c r="AA297" s="195"/>
      <c r="AB297" s="195"/>
    </row>
    <row r="298" spans="1:28"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c r="Y298" s="195"/>
      <c r="Z298" s="195"/>
      <c r="AA298" s="195"/>
      <c r="AB298" s="195"/>
    </row>
    <row r="299" spans="1:28"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c r="Y299" s="195"/>
      <c r="Z299" s="195"/>
      <c r="AA299" s="195"/>
      <c r="AB299" s="195"/>
    </row>
    <row r="300" spans="1:28"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c r="Y300" s="195"/>
      <c r="Z300" s="195"/>
      <c r="AA300" s="195"/>
      <c r="AB300" s="195"/>
    </row>
    <row r="301" spans="1:28"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c r="Y301" s="195"/>
      <c r="Z301" s="195"/>
      <c r="AA301" s="195"/>
      <c r="AB301" s="195"/>
    </row>
    <row r="302" spans="1:28"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c r="Y302" s="195"/>
      <c r="Z302" s="195"/>
      <c r="AA302" s="195"/>
      <c r="AB302" s="195"/>
    </row>
    <row r="303" spans="1:28"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c r="Y303" s="195"/>
      <c r="Z303" s="195"/>
      <c r="AA303" s="195"/>
      <c r="AB303" s="195"/>
    </row>
    <row r="304" spans="1:28"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c r="Y304" s="195"/>
      <c r="Z304" s="195"/>
      <c r="AA304" s="195"/>
      <c r="AB304" s="195"/>
    </row>
    <row r="305" spans="1:28"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c r="Y305" s="195"/>
      <c r="Z305" s="195"/>
      <c r="AA305" s="195"/>
      <c r="AB305" s="195"/>
    </row>
    <row r="306" spans="1:28"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c r="Y306" s="195"/>
      <c r="Z306" s="195"/>
      <c r="AA306" s="195"/>
      <c r="AB306" s="195"/>
    </row>
    <row r="307" spans="1:28"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c r="Y307" s="195"/>
      <c r="Z307" s="195"/>
      <c r="AA307" s="195"/>
      <c r="AB307" s="195"/>
    </row>
    <row r="308" spans="1:28"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c r="Y308" s="195"/>
      <c r="Z308" s="195"/>
      <c r="AA308" s="195"/>
      <c r="AB308" s="195"/>
    </row>
    <row r="309" spans="1:28"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c r="Y309" s="195"/>
      <c r="Z309" s="195"/>
      <c r="AA309" s="195"/>
      <c r="AB309" s="195"/>
    </row>
    <row r="310" spans="1:28"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row>
    <row r="311" spans="1:28"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c r="Y311" s="195"/>
      <c r="Z311" s="195"/>
      <c r="AA311" s="195"/>
      <c r="AB311" s="195"/>
    </row>
    <row r="312" spans="1:28"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c r="Y312" s="195"/>
      <c r="Z312" s="195"/>
      <c r="AA312" s="195"/>
      <c r="AB312" s="195"/>
    </row>
    <row r="313" spans="1:28"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row>
    <row r="314" spans="1:28"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c r="Y314" s="195"/>
      <c r="Z314" s="195"/>
      <c r="AA314" s="195"/>
      <c r="AB314" s="195"/>
    </row>
    <row r="315" spans="1:28"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c r="Y315" s="195"/>
      <c r="Z315" s="195"/>
      <c r="AA315" s="195"/>
      <c r="AB315" s="195"/>
    </row>
    <row r="316" spans="1:28"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row>
    <row r="317" spans="1:28"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c r="Y317" s="195"/>
      <c r="Z317" s="195"/>
      <c r="AA317" s="195"/>
      <c r="AB317" s="195"/>
    </row>
    <row r="318" spans="1:28"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row>
    <row r="319" spans="1:28"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c r="Y319" s="195"/>
      <c r="Z319" s="195"/>
      <c r="AA319" s="195"/>
      <c r="AB319" s="195"/>
    </row>
    <row r="320" spans="1:28"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c r="Y320" s="195"/>
      <c r="Z320" s="195"/>
      <c r="AA320" s="195"/>
      <c r="AB320" s="195"/>
    </row>
    <row r="321" spans="1:28"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row>
    <row r="322" spans="1:28"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c r="Y322" s="195"/>
      <c r="Z322" s="195"/>
      <c r="AA322" s="195"/>
      <c r="AB322" s="195"/>
    </row>
    <row r="323" spans="1:28"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row>
    <row r="324" spans="1:28"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c r="Y324" s="195"/>
      <c r="Z324" s="195"/>
      <c r="AA324" s="195"/>
      <c r="AB324" s="195"/>
    </row>
    <row r="325" spans="1:28"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c r="Y325" s="195"/>
      <c r="Z325" s="195"/>
      <c r="AA325" s="195"/>
      <c r="AB325" s="195"/>
    </row>
    <row r="326" spans="1:28"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c r="Y326" s="195"/>
      <c r="Z326" s="195"/>
      <c r="AA326" s="195"/>
      <c r="AB326" s="195"/>
    </row>
    <row r="327" spans="1:28"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c r="Y327" s="195"/>
      <c r="Z327" s="195"/>
      <c r="AA327" s="195"/>
      <c r="AB327" s="195"/>
    </row>
    <row r="328" spans="1:28"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c r="Y328" s="195"/>
      <c r="Z328" s="195"/>
      <c r="AA328" s="195"/>
      <c r="AB328" s="195"/>
    </row>
    <row r="329" spans="1:28"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c r="Y329" s="195"/>
      <c r="Z329" s="195"/>
      <c r="AA329" s="195"/>
      <c r="AB329" s="195"/>
    </row>
    <row r="330" spans="1:28"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c r="Y330" s="195"/>
      <c r="Z330" s="195"/>
      <c r="AA330" s="195"/>
      <c r="AB330" s="195"/>
    </row>
    <row r="331" spans="1:28"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c r="Y331" s="195"/>
      <c r="Z331" s="195"/>
      <c r="AA331" s="195"/>
      <c r="AB331" s="195"/>
    </row>
    <row r="332" spans="1:28"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c r="Y332" s="195"/>
      <c r="Z332" s="195"/>
      <c r="AA332" s="195"/>
      <c r="AB332" s="195"/>
    </row>
    <row r="333" spans="1:28"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c r="Y333" s="195"/>
      <c r="Z333" s="195"/>
      <c r="AA333" s="195"/>
      <c r="AB333" s="195"/>
    </row>
    <row r="334" spans="1:28"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c r="Y334" s="195"/>
      <c r="Z334" s="195"/>
      <c r="AA334" s="195"/>
      <c r="AB334" s="195"/>
    </row>
    <row r="335" spans="1:28"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c r="Y335" s="195"/>
      <c r="Z335" s="195"/>
      <c r="AA335" s="195"/>
      <c r="AB335" s="195"/>
    </row>
    <row r="336" spans="1:28"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c r="Y336" s="195"/>
      <c r="Z336" s="195"/>
      <c r="AA336" s="195"/>
      <c r="AB336" s="195"/>
    </row>
    <row r="337" spans="1:28"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c r="Y337" s="195"/>
      <c r="Z337" s="195"/>
      <c r="AA337" s="195"/>
      <c r="AB337" s="195"/>
    </row>
    <row r="338" spans="1:28"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c r="Y338" s="195"/>
      <c r="Z338" s="195"/>
      <c r="AA338" s="195"/>
      <c r="AB338" s="195"/>
    </row>
    <row r="339" spans="1:28"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c r="Y339" s="195"/>
      <c r="Z339" s="195"/>
      <c r="AA339" s="195"/>
      <c r="AB339" s="195"/>
    </row>
    <row r="340" spans="1:28"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c r="Y340" s="195"/>
      <c r="Z340" s="195"/>
      <c r="AA340" s="195"/>
      <c r="AB340" s="195"/>
    </row>
    <row r="341" spans="1:28"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c r="Y341" s="195"/>
      <c r="Z341" s="195"/>
      <c r="AA341" s="195"/>
      <c r="AB341" s="195"/>
    </row>
    <row r="342" spans="1:28"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c r="Y342" s="195"/>
      <c r="Z342" s="195"/>
      <c r="AA342" s="195"/>
      <c r="AB342" s="195"/>
    </row>
    <row r="343" spans="1:28"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c r="Y343" s="195"/>
      <c r="Z343" s="195"/>
      <c r="AA343" s="195"/>
      <c r="AB343" s="195"/>
    </row>
    <row r="344" spans="1:28"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c r="Y344" s="195"/>
      <c r="Z344" s="195"/>
      <c r="AA344" s="195"/>
      <c r="AB344" s="195"/>
    </row>
    <row r="345" spans="1:28"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c r="Y345" s="195"/>
      <c r="Z345" s="195"/>
      <c r="AA345" s="195"/>
      <c r="AB345" s="195"/>
    </row>
    <row r="346" spans="1:28"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c r="Y346" s="195"/>
      <c r="Z346" s="195"/>
      <c r="AA346" s="195"/>
      <c r="AB346" s="195"/>
    </row>
    <row r="347" spans="1:28"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row>
    <row r="348" spans="1:28"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row>
    <row r="349" spans="1:28"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row>
    <row r="350" spans="1:28"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row>
    <row r="351" spans="1:28"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c r="Y351" s="195"/>
      <c r="Z351" s="195"/>
      <c r="AA351" s="195"/>
      <c r="AB351" s="195"/>
    </row>
    <row r="352" spans="1:28"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c r="Y352" s="195"/>
      <c r="Z352" s="195"/>
      <c r="AA352" s="195"/>
      <c r="AB352" s="195"/>
    </row>
    <row r="353" spans="1:28"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c r="Y353" s="195"/>
      <c r="Z353" s="195"/>
      <c r="AA353" s="195"/>
      <c r="AB353" s="195"/>
    </row>
    <row r="354" spans="1:28"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c r="Y354" s="195"/>
      <c r="Z354" s="195"/>
      <c r="AA354" s="195"/>
      <c r="AB354" s="195"/>
    </row>
    <row r="355" spans="1:28"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c r="Y355" s="195"/>
      <c r="Z355" s="195"/>
      <c r="AA355" s="195"/>
      <c r="AB355" s="195"/>
    </row>
    <row r="356" spans="1:28"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c r="Y356" s="195"/>
      <c r="Z356" s="195"/>
      <c r="AA356" s="195"/>
      <c r="AB356" s="195"/>
    </row>
    <row r="357" spans="1:28"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c r="Y357" s="195"/>
      <c r="Z357" s="195"/>
      <c r="AA357" s="195"/>
      <c r="AB357" s="195"/>
    </row>
    <row r="358" spans="1:28"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c r="Y358" s="195"/>
      <c r="Z358" s="195"/>
      <c r="AA358" s="195"/>
      <c r="AB358" s="195"/>
    </row>
    <row r="359" spans="1:28"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c r="Y359" s="195"/>
      <c r="Z359" s="195"/>
      <c r="AA359" s="195"/>
      <c r="AB359" s="195"/>
    </row>
    <row r="360" spans="1:28"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c r="Y360" s="195"/>
      <c r="Z360" s="195"/>
      <c r="AA360" s="195"/>
      <c r="AB360" s="1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4" t="str">
        <f>'1. паспорт местоположение'!A5:C5</f>
        <v>Год раскрытия информации: 2022 год</v>
      </c>
      <c r="B6" s="254"/>
      <c r="C6" s="254"/>
      <c r="D6" s="254"/>
      <c r="E6" s="254"/>
      <c r="F6" s="254"/>
      <c r="G6" s="254"/>
      <c r="H6" s="254"/>
      <c r="I6" s="254"/>
      <c r="J6" s="254"/>
      <c r="K6" s="254"/>
      <c r="L6" s="254"/>
      <c r="M6" s="254"/>
      <c r="N6" s="254"/>
      <c r="O6" s="254"/>
      <c r="P6" s="254"/>
      <c r="Q6" s="254"/>
      <c r="R6" s="254"/>
      <c r="S6" s="254"/>
      <c r="T6" s="254"/>
    </row>
    <row r="7" spans="1:20" s="100" customFormat="1" x14ac:dyDescent="0.2">
      <c r="A7" s="142"/>
    </row>
    <row r="8" spans="1:20" s="100" customFormat="1" ht="18.75" x14ac:dyDescent="0.2">
      <c r="A8" s="258" t="s">
        <v>7</v>
      </c>
      <c r="B8" s="258"/>
      <c r="C8" s="258"/>
      <c r="D8" s="258"/>
      <c r="E8" s="258"/>
      <c r="F8" s="258"/>
      <c r="G8" s="258"/>
      <c r="H8" s="258"/>
      <c r="I8" s="258"/>
      <c r="J8" s="258"/>
      <c r="K8" s="258"/>
      <c r="L8" s="258"/>
      <c r="M8" s="258"/>
      <c r="N8" s="258"/>
      <c r="O8" s="258"/>
      <c r="P8" s="258"/>
      <c r="Q8" s="258"/>
      <c r="R8" s="258"/>
      <c r="S8" s="258"/>
      <c r="T8" s="258"/>
    </row>
    <row r="9" spans="1:20" s="100"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00" customFormat="1" ht="18.75" customHeight="1" x14ac:dyDescent="0.2">
      <c r="A10" s="262" t="str">
        <f>'1. паспорт местоположение'!A9:C9</f>
        <v>Акционерное общество "Янтарьэнерго" ДЗО  ПАО "Россети"</v>
      </c>
      <c r="B10" s="262"/>
      <c r="C10" s="262"/>
      <c r="D10" s="262"/>
      <c r="E10" s="262"/>
      <c r="F10" s="262"/>
      <c r="G10" s="262"/>
      <c r="H10" s="262"/>
      <c r="I10" s="262"/>
      <c r="J10" s="262"/>
      <c r="K10" s="262"/>
      <c r="L10" s="262"/>
      <c r="M10" s="262"/>
      <c r="N10" s="262"/>
      <c r="O10" s="262"/>
      <c r="P10" s="262"/>
      <c r="Q10" s="262"/>
      <c r="R10" s="262"/>
      <c r="S10" s="262"/>
      <c r="T10" s="262"/>
    </row>
    <row r="11" spans="1:20" s="100" customFormat="1" ht="18.75" customHeight="1" x14ac:dyDescent="0.2">
      <c r="A11" s="255" t="s">
        <v>6</v>
      </c>
      <c r="B11" s="255"/>
      <c r="C11" s="255"/>
      <c r="D11" s="255"/>
      <c r="E11" s="255"/>
      <c r="F11" s="255"/>
      <c r="G11" s="255"/>
      <c r="H11" s="255"/>
      <c r="I11" s="255"/>
      <c r="J11" s="255"/>
      <c r="K11" s="255"/>
      <c r="L11" s="255"/>
      <c r="M11" s="255"/>
      <c r="N11" s="255"/>
      <c r="O11" s="255"/>
      <c r="P11" s="255"/>
      <c r="Q11" s="255"/>
      <c r="R11" s="255"/>
      <c r="S11" s="255"/>
      <c r="T11" s="255"/>
    </row>
    <row r="12" spans="1:20" s="100"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00" customFormat="1" ht="18.75" customHeight="1" x14ac:dyDescent="0.2">
      <c r="A13" s="262" t="str">
        <f>'1. паспорт местоположение'!A12:C12</f>
        <v>L_92-6-21</v>
      </c>
      <c r="B13" s="262"/>
      <c r="C13" s="262"/>
      <c r="D13" s="262"/>
      <c r="E13" s="262"/>
      <c r="F13" s="262"/>
      <c r="G13" s="262"/>
      <c r="H13" s="262"/>
      <c r="I13" s="262"/>
      <c r="J13" s="262"/>
      <c r="K13" s="262"/>
      <c r="L13" s="262"/>
      <c r="M13" s="262"/>
      <c r="N13" s="262"/>
      <c r="O13" s="262"/>
      <c r="P13" s="262"/>
      <c r="Q13" s="262"/>
      <c r="R13" s="262"/>
      <c r="S13" s="262"/>
      <c r="T13" s="262"/>
    </row>
    <row r="14" spans="1:20" s="100" customFormat="1" ht="18.75" customHeight="1" x14ac:dyDescent="0.2">
      <c r="A14" s="255" t="s">
        <v>5</v>
      </c>
      <c r="B14" s="255"/>
      <c r="C14" s="255"/>
      <c r="D14" s="255"/>
      <c r="E14" s="255"/>
      <c r="F14" s="255"/>
      <c r="G14" s="255"/>
      <c r="H14" s="255"/>
      <c r="I14" s="255"/>
      <c r="J14" s="255"/>
      <c r="K14" s="255"/>
      <c r="L14" s="255"/>
      <c r="M14" s="255"/>
      <c r="N14" s="255"/>
      <c r="O14" s="255"/>
      <c r="P14" s="255"/>
      <c r="Q14" s="255"/>
      <c r="R14" s="255"/>
      <c r="S14" s="255"/>
      <c r="T14" s="255"/>
    </row>
    <row r="15" spans="1:20" s="145"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147" customFormat="1" ht="12" x14ac:dyDescent="0.2">
      <c r="A16" s="262" t="str">
        <f>'1. паспорт местоположение'!A15</f>
        <v xml:space="preserve">Покупка бурильно-крановой установки на автомобильном шасси в количестве четырех единиц для установки опор, завинчивания свай, бурения </v>
      </c>
      <c r="B16" s="262"/>
      <c r="C16" s="262"/>
      <c r="D16" s="262"/>
      <c r="E16" s="262"/>
      <c r="F16" s="262"/>
      <c r="G16" s="262"/>
      <c r="H16" s="262"/>
      <c r="I16" s="262"/>
      <c r="J16" s="262"/>
      <c r="K16" s="262"/>
      <c r="L16" s="262"/>
      <c r="M16" s="262"/>
      <c r="N16" s="262"/>
      <c r="O16" s="262"/>
      <c r="P16" s="262"/>
      <c r="Q16" s="262"/>
      <c r="R16" s="262"/>
      <c r="S16" s="262"/>
      <c r="T16" s="262"/>
    </row>
    <row r="17" spans="1:113" s="147" customFormat="1" ht="15" customHeight="1" x14ac:dyDescent="0.2">
      <c r="A17" s="255" t="s">
        <v>4</v>
      </c>
      <c r="B17" s="255"/>
      <c r="C17" s="255"/>
      <c r="D17" s="255"/>
      <c r="E17" s="255"/>
      <c r="F17" s="255"/>
      <c r="G17" s="255"/>
      <c r="H17" s="255"/>
      <c r="I17" s="255"/>
      <c r="J17" s="255"/>
      <c r="K17" s="255"/>
      <c r="L17" s="255"/>
      <c r="M17" s="255"/>
      <c r="N17" s="255"/>
      <c r="O17" s="255"/>
      <c r="P17" s="255"/>
      <c r="Q17" s="255"/>
      <c r="R17" s="255"/>
      <c r="S17" s="255"/>
      <c r="T17" s="255"/>
    </row>
    <row r="18" spans="1:113" s="147"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147" customFormat="1" ht="15" customHeight="1" x14ac:dyDescent="0.2">
      <c r="A19" s="257" t="s">
        <v>449</v>
      </c>
      <c r="B19" s="257"/>
      <c r="C19" s="257"/>
      <c r="D19" s="257"/>
      <c r="E19" s="257"/>
      <c r="F19" s="257"/>
      <c r="G19" s="257"/>
      <c r="H19" s="257"/>
      <c r="I19" s="257"/>
      <c r="J19" s="257"/>
      <c r="K19" s="257"/>
      <c r="L19" s="257"/>
      <c r="M19" s="257"/>
      <c r="N19" s="257"/>
      <c r="O19" s="257"/>
      <c r="P19" s="257"/>
      <c r="Q19" s="257"/>
      <c r="R19" s="257"/>
      <c r="S19" s="257"/>
      <c r="T19" s="257"/>
    </row>
    <row r="20" spans="1:113" s="106"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77" t="s">
        <v>3</v>
      </c>
      <c r="B21" s="270" t="s">
        <v>218</v>
      </c>
      <c r="C21" s="271"/>
      <c r="D21" s="274" t="s">
        <v>116</v>
      </c>
      <c r="E21" s="270" t="s">
        <v>477</v>
      </c>
      <c r="F21" s="271"/>
      <c r="G21" s="270" t="s">
        <v>257</v>
      </c>
      <c r="H21" s="271"/>
      <c r="I21" s="270" t="s">
        <v>115</v>
      </c>
      <c r="J21" s="271"/>
      <c r="K21" s="274" t="s">
        <v>114</v>
      </c>
      <c r="L21" s="270" t="s">
        <v>113</v>
      </c>
      <c r="M21" s="271"/>
      <c r="N21" s="270" t="s">
        <v>552</v>
      </c>
      <c r="O21" s="271"/>
      <c r="P21" s="274" t="s">
        <v>112</v>
      </c>
      <c r="Q21" s="280" t="s">
        <v>111</v>
      </c>
      <c r="R21" s="281"/>
      <c r="S21" s="280" t="s">
        <v>110</v>
      </c>
      <c r="T21" s="282"/>
    </row>
    <row r="22" spans="1:113" ht="204.75" customHeight="1" x14ac:dyDescent="0.25">
      <c r="A22" s="278"/>
      <c r="B22" s="272"/>
      <c r="C22" s="273"/>
      <c r="D22" s="276"/>
      <c r="E22" s="272"/>
      <c r="F22" s="273"/>
      <c r="G22" s="272"/>
      <c r="H22" s="273"/>
      <c r="I22" s="272"/>
      <c r="J22" s="273"/>
      <c r="K22" s="275"/>
      <c r="L22" s="272"/>
      <c r="M22" s="273"/>
      <c r="N22" s="272"/>
      <c r="O22" s="273"/>
      <c r="P22" s="275"/>
      <c r="Q22" s="56" t="s">
        <v>109</v>
      </c>
      <c r="R22" s="56" t="s">
        <v>448</v>
      </c>
      <c r="S22" s="56" t="s">
        <v>108</v>
      </c>
      <c r="T22" s="56" t="s">
        <v>107</v>
      </c>
    </row>
    <row r="23" spans="1:113" ht="51.75" customHeight="1" x14ac:dyDescent="0.25">
      <c r="A23" s="279"/>
      <c r="B23" s="56" t="s">
        <v>105</v>
      </c>
      <c r="C23" s="56" t="s">
        <v>106</v>
      </c>
      <c r="D23" s="275"/>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69" t="s">
        <v>483</v>
      </c>
      <c r="C29" s="269"/>
      <c r="D29" s="269"/>
      <c r="E29" s="269"/>
      <c r="F29" s="269"/>
      <c r="G29" s="269"/>
      <c r="H29" s="269"/>
      <c r="I29" s="269"/>
      <c r="J29" s="269"/>
      <c r="K29" s="269"/>
      <c r="L29" s="269"/>
      <c r="M29" s="269"/>
      <c r="N29" s="269"/>
      <c r="O29" s="269"/>
      <c r="P29" s="269"/>
      <c r="Q29" s="269"/>
      <c r="R29" s="269"/>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58" t="s">
        <v>7</v>
      </c>
      <c r="F7" s="258"/>
      <c r="G7" s="258"/>
      <c r="H7" s="258"/>
      <c r="I7" s="258"/>
      <c r="J7" s="258"/>
      <c r="K7" s="258"/>
      <c r="L7" s="258"/>
      <c r="M7" s="258"/>
      <c r="N7" s="258"/>
      <c r="O7" s="258"/>
      <c r="P7" s="258"/>
      <c r="Q7" s="258"/>
      <c r="R7" s="258"/>
      <c r="S7" s="258"/>
      <c r="T7" s="258"/>
      <c r="U7" s="258"/>
      <c r="V7" s="258"/>
      <c r="W7" s="258"/>
      <c r="X7" s="258"/>
      <c r="Y7" s="258"/>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2" t="str">
        <f>'1. паспорт местоположение'!A9</f>
        <v>Акционерное общество "Янтарьэнерго" ДЗО  ПАО "Россети"</v>
      </c>
      <c r="F9" s="262"/>
      <c r="G9" s="262"/>
      <c r="H9" s="262"/>
      <c r="I9" s="262"/>
      <c r="J9" s="262"/>
      <c r="K9" s="262"/>
      <c r="L9" s="262"/>
      <c r="M9" s="262"/>
      <c r="N9" s="262"/>
      <c r="O9" s="262"/>
      <c r="P9" s="262"/>
      <c r="Q9" s="262"/>
      <c r="R9" s="262"/>
      <c r="S9" s="262"/>
      <c r="T9" s="262"/>
      <c r="U9" s="262"/>
      <c r="V9" s="262"/>
      <c r="W9" s="262"/>
      <c r="X9" s="262"/>
      <c r="Y9" s="262"/>
    </row>
    <row r="10" spans="1:27" s="100" customFormat="1" ht="18.75" customHeight="1" x14ac:dyDescent="0.2">
      <c r="E10" s="255" t="s">
        <v>6</v>
      </c>
      <c r="F10" s="255"/>
      <c r="G10" s="255"/>
      <c r="H10" s="255"/>
      <c r="I10" s="255"/>
      <c r="J10" s="255"/>
      <c r="K10" s="255"/>
      <c r="L10" s="255"/>
      <c r="M10" s="255"/>
      <c r="N10" s="255"/>
      <c r="O10" s="255"/>
      <c r="P10" s="255"/>
      <c r="Q10" s="255"/>
      <c r="R10" s="255"/>
      <c r="S10" s="255"/>
      <c r="T10" s="255"/>
      <c r="U10" s="255"/>
      <c r="V10" s="255"/>
      <c r="W10" s="255"/>
      <c r="X10" s="255"/>
      <c r="Y10" s="255"/>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2" t="str">
        <f>'1. паспорт местоположение'!A12</f>
        <v>L_92-6-21</v>
      </c>
      <c r="F12" s="262"/>
      <c r="G12" s="262"/>
      <c r="H12" s="262"/>
      <c r="I12" s="262"/>
      <c r="J12" s="262"/>
      <c r="K12" s="262"/>
      <c r="L12" s="262"/>
      <c r="M12" s="262"/>
      <c r="N12" s="262"/>
      <c r="O12" s="262"/>
      <c r="P12" s="262"/>
      <c r="Q12" s="262"/>
      <c r="R12" s="262"/>
      <c r="S12" s="262"/>
      <c r="T12" s="262"/>
      <c r="U12" s="262"/>
      <c r="V12" s="262"/>
      <c r="W12" s="262"/>
      <c r="X12" s="262"/>
      <c r="Y12" s="262"/>
    </row>
    <row r="13" spans="1:27" s="100" customFormat="1" ht="18.75" customHeight="1" x14ac:dyDescent="0.2">
      <c r="E13" s="255" t="s">
        <v>5</v>
      </c>
      <c r="F13" s="255"/>
      <c r="G13" s="255"/>
      <c r="H13" s="255"/>
      <c r="I13" s="255"/>
      <c r="J13" s="255"/>
      <c r="K13" s="255"/>
      <c r="L13" s="255"/>
      <c r="M13" s="255"/>
      <c r="N13" s="255"/>
      <c r="O13" s="255"/>
      <c r="P13" s="255"/>
      <c r="Q13" s="255"/>
      <c r="R13" s="255"/>
      <c r="S13" s="255"/>
      <c r="T13" s="255"/>
      <c r="U13" s="255"/>
      <c r="V13" s="255"/>
      <c r="W13" s="255"/>
      <c r="X13" s="255"/>
      <c r="Y13" s="255"/>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2" t="str">
        <f>'1. паспорт местоположение'!A15</f>
        <v xml:space="preserve">Покупка бурильно-крановой установки на автомобильном шасси в количестве четырех единиц для установки опор, завинчивания свай, бурения </v>
      </c>
      <c r="F15" s="262"/>
      <c r="G15" s="262"/>
      <c r="H15" s="262"/>
      <c r="I15" s="262"/>
      <c r="J15" s="262"/>
      <c r="K15" s="262"/>
      <c r="L15" s="262"/>
      <c r="M15" s="262"/>
      <c r="N15" s="262"/>
      <c r="O15" s="262"/>
      <c r="P15" s="262"/>
      <c r="Q15" s="262"/>
      <c r="R15" s="262"/>
      <c r="S15" s="262"/>
      <c r="T15" s="262"/>
      <c r="U15" s="262"/>
      <c r="V15" s="262"/>
      <c r="W15" s="262"/>
      <c r="X15" s="262"/>
      <c r="Y15" s="262"/>
    </row>
    <row r="16" spans="1:27" s="147" customFormat="1" ht="15" customHeight="1" x14ac:dyDescent="0.2">
      <c r="E16" s="255" t="s">
        <v>4</v>
      </c>
      <c r="F16" s="255"/>
      <c r="G16" s="255"/>
      <c r="H16" s="255"/>
      <c r="I16" s="255"/>
      <c r="J16" s="255"/>
      <c r="K16" s="255"/>
      <c r="L16" s="255"/>
      <c r="M16" s="255"/>
      <c r="N16" s="255"/>
      <c r="O16" s="255"/>
      <c r="P16" s="255"/>
      <c r="Q16" s="255"/>
      <c r="R16" s="255"/>
      <c r="S16" s="255"/>
      <c r="T16" s="255"/>
      <c r="U16" s="255"/>
      <c r="V16" s="255"/>
      <c r="W16" s="255"/>
      <c r="X16" s="255"/>
      <c r="Y16" s="255"/>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106" customFormat="1" ht="21" customHeight="1" x14ac:dyDescent="0.25"/>
    <row r="21" spans="1:27" ht="15.75" customHeight="1" x14ac:dyDescent="0.25">
      <c r="A21" s="274" t="s">
        <v>3</v>
      </c>
      <c r="B21" s="270" t="s">
        <v>458</v>
      </c>
      <c r="C21" s="271"/>
      <c r="D21" s="270" t="s">
        <v>460</v>
      </c>
      <c r="E21" s="271"/>
      <c r="F21" s="280" t="s">
        <v>88</v>
      </c>
      <c r="G21" s="282"/>
      <c r="H21" s="282"/>
      <c r="I21" s="281"/>
      <c r="J21" s="274" t="s">
        <v>461</v>
      </c>
      <c r="K21" s="270" t="s">
        <v>462</v>
      </c>
      <c r="L21" s="271"/>
      <c r="M21" s="270" t="s">
        <v>463</v>
      </c>
      <c r="N21" s="271"/>
      <c r="O21" s="270" t="s">
        <v>450</v>
      </c>
      <c r="P21" s="271"/>
      <c r="Q21" s="270" t="s">
        <v>121</v>
      </c>
      <c r="R21" s="271"/>
      <c r="S21" s="274" t="s">
        <v>120</v>
      </c>
      <c r="T21" s="274" t="s">
        <v>464</v>
      </c>
      <c r="U21" s="274" t="s">
        <v>459</v>
      </c>
      <c r="V21" s="270" t="s">
        <v>119</v>
      </c>
      <c r="W21" s="271"/>
      <c r="X21" s="280" t="s">
        <v>111</v>
      </c>
      <c r="Y21" s="282"/>
      <c r="Z21" s="280" t="s">
        <v>110</v>
      </c>
      <c r="AA21" s="282"/>
    </row>
    <row r="22" spans="1:27" ht="216" customHeight="1" x14ac:dyDescent="0.25">
      <c r="A22" s="276"/>
      <c r="B22" s="272"/>
      <c r="C22" s="273"/>
      <c r="D22" s="272"/>
      <c r="E22" s="273"/>
      <c r="F22" s="280" t="s">
        <v>118</v>
      </c>
      <c r="G22" s="281"/>
      <c r="H22" s="280" t="s">
        <v>117</v>
      </c>
      <c r="I22" s="281"/>
      <c r="J22" s="275"/>
      <c r="K22" s="272"/>
      <c r="L22" s="273"/>
      <c r="M22" s="272"/>
      <c r="N22" s="273"/>
      <c r="O22" s="272"/>
      <c r="P22" s="273"/>
      <c r="Q22" s="272"/>
      <c r="R22" s="273"/>
      <c r="S22" s="275"/>
      <c r="T22" s="275"/>
      <c r="U22" s="275"/>
      <c r="V22" s="272"/>
      <c r="W22" s="273"/>
      <c r="X22" s="56" t="s">
        <v>109</v>
      </c>
      <c r="Y22" s="56" t="s">
        <v>448</v>
      </c>
      <c r="Z22" s="56" t="s">
        <v>108</v>
      </c>
      <c r="AA22" s="56" t="s">
        <v>107</v>
      </c>
    </row>
    <row r="23" spans="1:27" ht="60" customHeight="1" x14ac:dyDescent="0.25">
      <c r="A23" s="275"/>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4" t="str">
        <f>'1. паспорт местоположение'!A5:C5</f>
        <v>Год раскрытия информации: 2022 год</v>
      </c>
      <c r="B5" s="254"/>
      <c r="C5" s="254"/>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row>
    <row r="8" spans="1:29" s="100" customFormat="1" ht="18.75" x14ac:dyDescent="0.2">
      <c r="A8" s="258"/>
      <c r="B8" s="258"/>
      <c r="C8" s="258"/>
      <c r="D8" s="143"/>
      <c r="E8" s="143"/>
      <c r="F8" s="143"/>
      <c r="G8" s="143"/>
      <c r="H8" s="123"/>
      <c r="I8" s="123"/>
      <c r="J8" s="123"/>
      <c r="K8" s="123"/>
      <c r="L8" s="123"/>
      <c r="M8" s="123"/>
      <c r="N8" s="123"/>
      <c r="O8" s="123"/>
      <c r="P8" s="123"/>
      <c r="Q8" s="123"/>
      <c r="R8" s="123"/>
      <c r="S8" s="123"/>
      <c r="T8" s="123"/>
      <c r="U8" s="123"/>
    </row>
    <row r="9" spans="1:29" s="100" customFormat="1" ht="18.75" x14ac:dyDescent="0.2">
      <c r="A9" s="262" t="str">
        <f>'1. паспорт местоположение'!A9:C9</f>
        <v>Акционерное общество "Янтарьэнерго" ДЗО  ПАО "Россети"</v>
      </c>
      <c r="B9" s="262"/>
      <c r="C9" s="262"/>
      <c r="D9" s="124"/>
      <c r="E9" s="124"/>
      <c r="F9" s="124"/>
      <c r="G9" s="124"/>
      <c r="H9" s="123"/>
      <c r="I9" s="123"/>
      <c r="J9" s="123"/>
      <c r="K9" s="123"/>
      <c r="L9" s="123"/>
      <c r="M9" s="123"/>
      <c r="N9" s="123"/>
      <c r="O9" s="123"/>
      <c r="P9" s="123"/>
      <c r="Q9" s="123"/>
      <c r="R9" s="123"/>
      <c r="S9" s="123"/>
      <c r="T9" s="123"/>
      <c r="U9" s="123"/>
    </row>
    <row r="10" spans="1:29" s="100" customFormat="1" ht="18.75" x14ac:dyDescent="0.2">
      <c r="A10" s="255" t="s">
        <v>6</v>
      </c>
      <c r="B10" s="255"/>
      <c r="C10" s="255"/>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58"/>
      <c r="B11" s="258"/>
      <c r="C11" s="258"/>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2" t="str">
        <f>'1. паспорт местоположение'!A12:C12</f>
        <v>L_92-6-21</v>
      </c>
      <c r="B12" s="262"/>
      <c r="C12" s="262"/>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55" t="s">
        <v>5</v>
      </c>
      <c r="B13" s="255"/>
      <c r="C13" s="255"/>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6"/>
      <c r="B14" s="266"/>
      <c r="C14" s="266"/>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4" t="str">
        <f>'1. паспорт местоположение'!A15</f>
        <v xml:space="preserve">Покупка бурильно-крановой установки на автомобильном шасси в количестве четырех единиц для установки опор, завинчивания свай, бурения </v>
      </c>
      <c r="B15" s="284"/>
      <c r="C15" s="284"/>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7"/>
      <c r="B17" s="267"/>
      <c r="C17" s="267"/>
      <c r="D17" s="146"/>
      <c r="E17" s="146"/>
      <c r="F17" s="146"/>
      <c r="G17" s="146"/>
      <c r="H17" s="146"/>
      <c r="I17" s="146"/>
      <c r="J17" s="146"/>
      <c r="K17" s="146"/>
      <c r="L17" s="146"/>
      <c r="M17" s="146"/>
      <c r="N17" s="146"/>
      <c r="O17" s="146"/>
      <c r="P17" s="146"/>
      <c r="Q17" s="146"/>
      <c r="R17" s="146"/>
    </row>
    <row r="18" spans="1:21" s="147" customFormat="1" ht="27.75" customHeight="1" x14ac:dyDescent="0.2">
      <c r="A18" s="256" t="s">
        <v>443</v>
      </c>
      <c r="B18" s="256"/>
      <c r="C18" s="256"/>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2" t="s">
        <v>64</v>
      </c>
      <c r="C20" s="191" t="s">
        <v>63</v>
      </c>
      <c r="D20" s="211"/>
      <c r="E20" s="211"/>
      <c r="F20" s="211"/>
      <c r="G20" s="211"/>
      <c r="H20" s="144"/>
      <c r="I20" s="144"/>
      <c r="J20" s="144"/>
      <c r="K20" s="144"/>
      <c r="L20" s="144"/>
      <c r="M20" s="144"/>
      <c r="N20" s="144"/>
      <c r="O20" s="144"/>
      <c r="P20" s="144"/>
      <c r="Q20" s="144"/>
      <c r="R20" s="144"/>
      <c r="S20" s="190"/>
      <c r="T20" s="190"/>
      <c r="U20" s="190"/>
    </row>
    <row r="21" spans="1:21" s="147" customFormat="1" ht="16.5" customHeight="1" x14ac:dyDescent="0.2">
      <c r="A21" s="191">
        <v>1</v>
      </c>
      <c r="B21" s="192">
        <v>2</v>
      </c>
      <c r="C21" s="191">
        <v>3</v>
      </c>
      <c r="D21" s="211"/>
      <c r="E21" s="211"/>
      <c r="F21" s="211"/>
      <c r="G21" s="211"/>
      <c r="H21" s="144"/>
      <c r="I21" s="144"/>
      <c r="J21" s="144"/>
      <c r="K21" s="144"/>
      <c r="L21" s="144"/>
      <c r="M21" s="144"/>
      <c r="N21" s="144"/>
      <c r="O21" s="144"/>
      <c r="P21" s="144"/>
      <c r="Q21" s="144"/>
      <c r="R21" s="144"/>
      <c r="S21" s="190"/>
      <c r="T21" s="190"/>
      <c r="U21" s="190"/>
    </row>
    <row r="22" spans="1:21" s="147" customFormat="1" ht="33.75" customHeight="1" x14ac:dyDescent="0.2">
      <c r="A22" s="193" t="s">
        <v>62</v>
      </c>
      <c r="B22" s="4" t="s">
        <v>456</v>
      </c>
      <c r="C22" s="3" t="s">
        <v>487</v>
      </c>
      <c r="D22" s="211"/>
      <c r="E22" s="211"/>
      <c r="F22" s="144"/>
      <c r="G22" s="144"/>
      <c r="H22" s="144"/>
      <c r="I22" s="144"/>
      <c r="J22" s="144"/>
      <c r="K22" s="144"/>
      <c r="L22" s="144"/>
      <c r="M22" s="144"/>
      <c r="N22" s="144"/>
      <c r="O22" s="144"/>
      <c r="P22" s="144"/>
      <c r="Q22" s="190"/>
      <c r="R22" s="190"/>
      <c r="S22" s="190"/>
      <c r="T22" s="190"/>
      <c r="U22" s="190"/>
    </row>
    <row r="23" spans="1:21" ht="42.75" customHeight="1" x14ac:dyDescent="0.25">
      <c r="A23" s="193" t="s">
        <v>61</v>
      </c>
      <c r="B23" s="212" t="s">
        <v>58</v>
      </c>
      <c r="C23" s="127" t="s">
        <v>508</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193" t="s">
        <v>60</v>
      </c>
      <c r="B24" s="212" t="s">
        <v>475</v>
      </c>
      <c r="C24" s="127" t="str">
        <f>A15</f>
        <v xml:space="preserve">Покупка бурильно-крановой установки на автомобильном шасси в количестве четырех единиц для установки опор, завинчивания свай, бурения </v>
      </c>
      <c r="D24" s="195"/>
      <c r="E24" s="195"/>
      <c r="F24" s="195"/>
      <c r="G24" s="195"/>
      <c r="H24" s="195"/>
      <c r="I24" s="195"/>
      <c r="J24" s="195"/>
      <c r="K24" s="195"/>
      <c r="L24" s="195"/>
      <c r="M24" s="195"/>
      <c r="N24" s="195"/>
      <c r="O24" s="195"/>
      <c r="P24" s="195"/>
      <c r="Q24" s="195"/>
      <c r="R24" s="195"/>
      <c r="S24" s="195"/>
      <c r="T24" s="195"/>
      <c r="U24" s="195"/>
    </row>
    <row r="25" spans="1:21" ht="63" customHeight="1" x14ac:dyDescent="0.25">
      <c r="A25" s="193" t="s">
        <v>59</v>
      </c>
      <c r="B25" s="212" t="s">
        <v>476</v>
      </c>
      <c r="C25" s="213" t="s">
        <v>588</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193" t="s">
        <v>57</v>
      </c>
      <c r="B26" s="212" t="s">
        <v>226</v>
      </c>
      <c r="C26" s="127" t="s">
        <v>504</v>
      </c>
      <c r="D26" s="195"/>
      <c r="E26" s="195"/>
      <c r="F26" s="195"/>
      <c r="G26" s="195"/>
      <c r="H26" s="195"/>
      <c r="I26" s="195"/>
      <c r="J26" s="195"/>
      <c r="K26" s="195"/>
      <c r="L26" s="195"/>
      <c r="M26" s="195"/>
      <c r="N26" s="195"/>
      <c r="O26" s="195"/>
      <c r="P26" s="195"/>
      <c r="Q26" s="195"/>
      <c r="R26" s="195"/>
      <c r="S26" s="195"/>
      <c r="T26" s="195"/>
      <c r="U26" s="195"/>
    </row>
    <row r="27" spans="1:21" ht="126" x14ac:dyDescent="0.25">
      <c r="A27" s="193" t="s">
        <v>56</v>
      </c>
      <c r="B27" s="212" t="s">
        <v>457</v>
      </c>
      <c r="C27" s="127" t="s">
        <v>590</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193" t="s">
        <v>54</v>
      </c>
      <c r="B28" s="212" t="s">
        <v>55</v>
      </c>
      <c r="C28" s="214">
        <v>2021</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193" t="s">
        <v>52</v>
      </c>
      <c r="B29" s="127" t="s">
        <v>53</v>
      </c>
      <c r="C29" s="214">
        <v>2021</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193" t="s">
        <v>70</v>
      </c>
      <c r="B30" s="127" t="s">
        <v>51</v>
      </c>
      <c r="C30" s="127" t="s">
        <v>591</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90" t="s">
        <v>66</v>
      </c>
    </row>
    <row r="2" spans="1:28" ht="18.75" x14ac:dyDescent="0.3">
      <c r="Z2" s="91" t="s">
        <v>8</v>
      </c>
    </row>
    <row r="3" spans="1:28" ht="18.75" x14ac:dyDescent="0.3">
      <c r="Z3" s="91" t="s">
        <v>65</v>
      </c>
    </row>
    <row r="4" spans="1:28"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7</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23"/>
      <c r="AB6" s="123"/>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23"/>
      <c r="AB7" s="123"/>
    </row>
    <row r="8" spans="1:28" x14ac:dyDescent="0.25">
      <c r="A8" s="262" t="str">
        <f>'1. паспорт местоположение'!A9</f>
        <v>Акционерное общество "Янтарьэнерго" ДЗО  ПАО "Россети"</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24"/>
      <c r="AB8" s="124"/>
    </row>
    <row r="9" spans="1:28" ht="15.75" x14ac:dyDescent="0.25">
      <c r="A9" s="255" t="s">
        <v>6</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25"/>
      <c r="AB9" s="125"/>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3"/>
      <c r="AB10" s="123"/>
    </row>
    <row r="11" spans="1:28" x14ac:dyDescent="0.25">
      <c r="A11" s="262" t="str">
        <f>'1. паспорт местоположение'!A12:C12</f>
        <v>L_92-6-21</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124"/>
      <c r="AB11" s="124"/>
    </row>
    <row r="12" spans="1:28" ht="15.75" x14ac:dyDescent="0.25">
      <c r="A12" s="255" t="s">
        <v>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25"/>
      <c r="AB12" s="125"/>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26"/>
      <c r="AB13" s="126"/>
    </row>
    <row r="14" spans="1:28" x14ac:dyDescent="0.25">
      <c r="A14" s="262" t="str">
        <f>'1. паспорт местоположение'!A15</f>
        <v xml:space="preserve">Покупка бурильно-крановой установки на автомобильном шасси в количестве четырех единиц для установки опор, завинчивания свай, бурения </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24"/>
      <c r="AB14" s="124"/>
    </row>
    <row r="15" spans="1:28" ht="15.75" x14ac:dyDescent="0.25">
      <c r="A15" s="255" t="s">
        <v>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25"/>
      <c r="AB15" s="12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98"/>
      <c r="AB16" s="198"/>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98"/>
      <c r="AB17" s="198"/>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98"/>
      <c r="AB18" s="198"/>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98"/>
      <c r="AB19" s="198"/>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98"/>
      <c r="AB20" s="198"/>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98"/>
      <c r="AB21" s="198"/>
    </row>
    <row r="22" spans="1:28" x14ac:dyDescent="0.25">
      <c r="A22" s="286" t="s">
        <v>474</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99"/>
      <c r="AB22" s="199"/>
    </row>
    <row r="23" spans="1:28" ht="32.25" customHeight="1" x14ac:dyDescent="0.25">
      <c r="A23" s="288" t="s">
        <v>330</v>
      </c>
      <c r="B23" s="289"/>
      <c r="C23" s="289"/>
      <c r="D23" s="289"/>
      <c r="E23" s="289"/>
      <c r="F23" s="289"/>
      <c r="G23" s="289"/>
      <c r="H23" s="289"/>
      <c r="I23" s="289"/>
      <c r="J23" s="289"/>
      <c r="K23" s="289"/>
      <c r="L23" s="290"/>
      <c r="M23" s="287" t="s">
        <v>331</v>
      </c>
      <c r="N23" s="287"/>
      <c r="O23" s="287"/>
      <c r="P23" s="287"/>
      <c r="Q23" s="287"/>
      <c r="R23" s="287"/>
      <c r="S23" s="287"/>
      <c r="T23" s="287"/>
      <c r="U23" s="287"/>
      <c r="V23" s="287"/>
      <c r="W23" s="287"/>
      <c r="X23" s="287"/>
      <c r="Y23" s="287"/>
      <c r="Z23" s="287"/>
    </row>
    <row r="24" spans="1:28" ht="151.5" customHeight="1" x14ac:dyDescent="0.25">
      <c r="A24" s="200" t="s">
        <v>228</v>
      </c>
      <c r="B24" s="201" t="s">
        <v>248</v>
      </c>
      <c r="C24" s="200" t="s">
        <v>327</v>
      </c>
      <c r="D24" s="200" t="s">
        <v>229</v>
      </c>
      <c r="E24" s="200" t="s">
        <v>328</v>
      </c>
      <c r="F24" s="200" t="s">
        <v>512</v>
      </c>
      <c r="G24" s="200" t="s">
        <v>513</v>
      </c>
      <c r="H24" s="200" t="s">
        <v>230</v>
      </c>
      <c r="I24" s="200" t="s">
        <v>514</v>
      </c>
      <c r="J24" s="200" t="s">
        <v>253</v>
      </c>
      <c r="K24" s="201" t="s">
        <v>247</v>
      </c>
      <c r="L24" s="201" t="s">
        <v>231</v>
      </c>
      <c r="M24" s="202" t="s">
        <v>260</v>
      </c>
      <c r="N24" s="201" t="s">
        <v>515</v>
      </c>
      <c r="O24" s="200" t="s">
        <v>516</v>
      </c>
      <c r="P24" s="200" t="s">
        <v>517</v>
      </c>
      <c r="Q24" s="200" t="s">
        <v>518</v>
      </c>
      <c r="R24" s="200" t="s">
        <v>230</v>
      </c>
      <c r="S24" s="200" t="s">
        <v>519</v>
      </c>
      <c r="T24" s="200" t="s">
        <v>520</v>
      </c>
      <c r="U24" s="200" t="s">
        <v>521</v>
      </c>
      <c r="V24" s="200" t="s">
        <v>518</v>
      </c>
      <c r="W24" s="203" t="s">
        <v>522</v>
      </c>
      <c r="X24" s="203" t="s">
        <v>523</v>
      </c>
      <c r="Y24" s="203" t="s">
        <v>524</v>
      </c>
      <c r="Z24" s="204" t="s">
        <v>265</v>
      </c>
    </row>
    <row r="25" spans="1:28" ht="16.5" customHeight="1" x14ac:dyDescent="0.25">
      <c r="A25" s="200">
        <v>1</v>
      </c>
      <c r="B25" s="201">
        <v>2</v>
      </c>
      <c r="C25" s="200">
        <v>3</v>
      </c>
      <c r="D25" s="201">
        <v>4</v>
      </c>
      <c r="E25" s="200">
        <v>5</v>
      </c>
      <c r="F25" s="201">
        <v>6</v>
      </c>
      <c r="G25" s="200">
        <v>7</v>
      </c>
      <c r="H25" s="201">
        <v>8</v>
      </c>
      <c r="I25" s="200">
        <v>9</v>
      </c>
      <c r="J25" s="201">
        <v>10</v>
      </c>
      <c r="K25" s="200">
        <v>11</v>
      </c>
      <c r="L25" s="201">
        <v>12</v>
      </c>
      <c r="M25" s="200">
        <v>13</v>
      </c>
      <c r="N25" s="201">
        <v>14</v>
      </c>
      <c r="O25" s="200">
        <v>15</v>
      </c>
      <c r="P25" s="201">
        <v>16</v>
      </c>
      <c r="Q25" s="200">
        <v>17</v>
      </c>
      <c r="R25" s="201">
        <v>18</v>
      </c>
      <c r="S25" s="200">
        <v>19</v>
      </c>
      <c r="T25" s="201">
        <v>20</v>
      </c>
      <c r="U25" s="200">
        <v>21</v>
      </c>
      <c r="V25" s="201">
        <v>22</v>
      </c>
      <c r="W25" s="200">
        <v>23</v>
      </c>
      <c r="X25" s="201">
        <v>24</v>
      </c>
      <c r="Y25" s="200">
        <v>25</v>
      </c>
      <c r="Z25" s="201">
        <v>26</v>
      </c>
    </row>
    <row r="26" spans="1:28" ht="45.75" customHeight="1" x14ac:dyDescent="0.25">
      <c r="A26" s="137" t="s">
        <v>325</v>
      </c>
      <c r="B26" s="137"/>
      <c r="C26" s="205" t="s">
        <v>525</v>
      </c>
      <c r="D26" s="205" t="s">
        <v>526</v>
      </c>
      <c r="E26" s="205" t="s">
        <v>527</v>
      </c>
      <c r="F26" s="205" t="s">
        <v>528</v>
      </c>
      <c r="G26" s="205" t="s">
        <v>529</v>
      </c>
      <c r="H26" s="205" t="s">
        <v>230</v>
      </c>
      <c r="I26" s="205" t="s">
        <v>530</v>
      </c>
      <c r="J26" s="205" t="s">
        <v>531</v>
      </c>
      <c r="K26" s="206"/>
      <c r="L26" s="205" t="s">
        <v>245</v>
      </c>
      <c r="M26" s="207" t="s">
        <v>258</v>
      </c>
      <c r="N26" s="206"/>
      <c r="O26" s="206"/>
      <c r="P26" s="206"/>
      <c r="Q26" s="206"/>
      <c r="R26" s="206"/>
      <c r="S26" s="206"/>
      <c r="T26" s="206"/>
      <c r="U26" s="206"/>
      <c r="V26" s="206"/>
      <c r="W26" s="206"/>
      <c r="X26" s="206"/>
      <c r="Y26" s="206"/>
      <c r="Z26" s="208" t="s">
        <v>266</v>
      </c>
    </row>
    <row r="27" spans="1:28" x14ac:dyDescent="0.25">
      <c r="A27" s="206" t="s">
        <v>232</v>
      </c>
      <c r="B27" s="206" t="s">
        <v>249</v>
      </c>
      <c r="C27" s="206" t="s">
        <v>233</v>
      </c>
      <c r="D27" s="206" t="s">
        <v>234</v>
      </c>
      <c r="E27" s="206" t="s">
        <v>261</v>
      </c>
      <c r="F27" s="205" t="s">
        <v>532</v>
      </c>
      <c r="G27" s="205" t="s">
        <v>533</v>
      </c>
      <c r="H27" s="206" t="s">
        <v>230</v>
      </c>
      <c r="I27" s="205" t="s">
        <v>534</v>
      </c>
      <c r="J27" s="205" t="s">
        <v>535</v>
      </c>
      <c r="K27" s="205" t="s">
        <v>241</v>
      </c>
      <c r="L27" s="206"/>
      <c r="M27" s="205" t="s">
        <v>259</v>
      </c>
      <c r="N27" s="206"/>
      <c r="O27" s="206"/>
      <c r="P27" s="206"/>
      <c r="Q27" s="206"/>
      <c r="R27" s="206"/>
      <c r="S27" s="206"/>
      <c r="T27" s="206"/>
      <c r="U27" s="206"/>
      <c r="V27" s="206"/>
      <c r="W27" s="206"/>
      <c r="X27" s="206"/>
      <c r="Y27" s="206"/>
      <c r="Z27" s="206" t="s">
        <v>504</v>
      </c>
    </row>
    <row r="28" spans="1:28" x14ac:dyDescent="0.25">
      <c r="A28" s="206" t="s">
        <v>232</v>
      </c>
      <c r="B28" s="206" t="s">
        <v>250</v>
      </c>
      <c r="C28" s="206" t="s">
        <v>235</v>
      </c>
      <c r="D28" s="206" t="s">
        <v>236</v>
      </c>
      <c r="E28" s="206" t="s">
        <v>262</v>
      </c>
      <c r="F28" s="205" t="s">
        <v>536</v>
      </c>
      <c r="G28" s="205" t="s">
        <v>537</v>
      </c>
      <c r="H28" s="206" t="s">
        <v>230</v>
      </c>
      <c r="I28" s="205" t="s">
        <v>254</v>
      </c>
      <c r="J28" s="205" t="s">
        <v>538</v>
      </c>
      <c r="K28" s="205" t="s">
        <v>242</v>
      </c>
      <c r="L28" s="209"/>
      <c r="M28" s="205" t="s">
        <v>0</v>
      </c>
      <c r="N28" s="205"/>
      <c r="O28" s="205"/>
      <c r="P28" s="205"/>
      <c r="Q28" s="205"/>
      <c r="R28" s="205"/>
      <c r="S28" s="205"/>
      <c r="T28" s="205"/>
      <c r="U28" s="205"/>
      <c r="V28" s="205"/>
      <c r="W28" s="205"/>
      <c r="X28" s="205"/>
      <c r="Y28" s="205"/>
      <c r="Z28" s="206" t="s">
        <v>504</v>
      </c>
    </row>
    <row r="29" spans="1:28" x14ac:dyDescent="0.25">
      <c r="A29" s="206" t="s">
        <v>232</v>
      </c>
      <c r="B29" s="206" t="s">
        <v>251</v>
      </c>
      <c r="C29" s="206" t="s">
        <v>237</v>
      </c>
      <c r="D29" s="206" t="s">
        <v>238</v>
      </c>
      <c r="E29" s="206" t="s">
        <v>263</v>
      </c>
      <c r="F29" s="205" t="s">
        <v>539</v>
      </c>
      <c r="G29" s="205" t="s">
        <v>540</v>
      </c>
      <c r="H29" s="206" t="s">
        <v>230</v>
      </c>
      <c r="I29" s="205" t="s">
        <v>255</v>
      </c>
      <c r="J29" s="205" t="s">
        <v>541</v>
      </c>
      <c r="K29" s="205" t="s">
        <v>243</v>
      </c>
      <c r="L29" s="209"/>
      <c r="M29" s="206"/>
      <c r="N29" s="206"/>
      <c r="O29" s="206"/>
      <c r="P29" s="206"/>
      <c r="Q29" s="206"/>
      <c r="R29" s="206"/>
      <c r="S29" s="206"/>
      <c r="T29" s="206"/>
      <c r="U29" s="206"/>
      <c r="V29" s="206"/>
      <c r="W29" s="206"/>
      <c r="X29" s="206"/>
      <c r="Y29" s="206"/>
      <c r="Z29" s="206" t="s">
        <v>504</v>
      </c>
    </row>
    <row r="30" spans="1:28" x14ac:dyDescent="0.25">
      <c r="A30" s="206" t="s">
        <v>232</v>
      </c>
      <c r="B30" s="206" t="s">
        <v>252</v>
      </c>
      <c r="C30" s="206" t="s">
        <v>239</v>
      </c>
      <c r="D30" s="206" t="s">
        <v>240</v>
      </c>
      <c r="E30" s="206" t="s">
        <v>264</v>
      </c>
      <c r="F30" s="205" t="s">
        <v>542</v>
      </c>
      <c r="G30" s="205" t="s">
        <v>543</v>
      </c>
      <c r="H30" s="206" t="s">
        <v>230</v>
      </c>
      <c r="I30" s="205" t="s">
        <v>256</v>
      </c>
      <c r="J30" s="205" t="s">
        <v>544</v>
      </c>
      <c r="K30" s="205" t="s">
        <v>244</v>
      </c>
      <c r="L30" s="209"/>
      <c r="M30" s="206"/>
      <c r="N30" s="206"/>
      <c r="O30" s="206"/>
      <c r="P30" s="206"/>
      <c r="Q30" s="206"/>
      <c r="R30" s="206"/>
      <c r="S30" s="206"/>
      <c r="T30" s="206"/>
      <c r="U30" s="206"/>
      <c r="V30" s="206"/>
      <c r="W30" s="206"/>
      <c r="X30" s="206"/>
      <c r="Y30" s="206"/>
      <c r="Z30" s="206" t="s">
        <v>504</v>
      </c>
    </row>
    <row r="31" spans="1:28" x14ac:dyDescent="0.25">
      <c r="A31" s="206" t="s">
        <v>0</v>
      </c>
      <c r="B31" s="206" t="s">
        <v>0</v>
      </c>
      <c r="C31" s="206" t="s">
        <v>0</v>
      </c>
      <c r="D31" s="206" t="s">
        <v>0</v>
      </c>
      <c r="E31" s="206" t="s">
        <v>0</v>
      </c>
      <c r="F31" s="206" t="s">
        <v>0</v>
      </c>
      <c r="G31" s="206" t="s">
        <v>0</v>
      </c>
      <c r="H31" s="206" t="s">
        <v>0</v>
      </c>
      <c r="I31" s="206" t="s">
        <v>0</v>
      </c>
      <c r="J31" s="206" t="s">
        <v>0</v>
      </c>
      <c r="K31" s="206" t="s">
        <v>0</v>
      </c>
      <c r="L31" s="209"/>
      <c r="M31" s="206"/>
      <c r="N31" s="206"/>
      <c r="O31" s="206"/>
      <c r="P31" s="206"/>
      <c r="Q31" s="206"/>
      <c r="R31" s="206"/>
      <c r="S31" s="206"/>
      <c r="T31" s="206"/>
      <c r="U31" s="206"/>
      <c r="V31" s="206"/>
      <c r="W31" s="206"/>
      <c r="X31" s="206"/>
      <c r="Y31" s="206"/>
      <c r="Z31" s="206" t="s">
        <v>504</v>
      </c>
    </row>
    <row r="32" spans="1:28" ht="30" x14ac:dyDescent="0.25">
      <c r="A32" s="137" t="s">
        <v>326</v>
      </c>
      <c r="B32" s="137"/>
      <c r="C32" s="205" t="s">
        <v>545</v>
      </c>
      <c r="D32" s="205" t="s">
        <v>546</v>
      </c>
      <c r="E32" s="205" t="s">
        <v>547</v>
      </c>
      <c r="F32" s="205" t="s">
        <v>548</v>
      </c>
      <c r="G32" s="205" t="s">
        <v>549</v>
      </c>
      <c r="H32" s="205" t="s">
        <v>230</v>
      </c>
      <c r="I32" s="205" t="s">
        <v>550</v>
      </c>
      <c r="J32" s="205" t="s">
        <v>551</v>
      </c>
      <c r="K32" s="206"/>
      <c r="L32" s="206"/>
      <c r="M32" s="206"/>
      <c r="N32" s="206"/>
      <c r="O32" s="206"/>
      <c r="P32" s="206"/>
      <c r="Q32" s="206"/>
      <c r="R32" s="206"/>
      <c r="S32" s="206"/>
      <c r="T32" s="206"/>
      <c r="U32" s="206"/>
      <c r="V32" s="206"/>
      <c r="W32" s="206"/>
      <c r="X32" s="206"/>
      <c r="Y32" s="206"/>
      <c r="Z32" s="206"/>
    </row>
    <row r="33" spans="1:26" x14ac:dyDescent="0.25">
      <c r="A33" s="206" t="s">
        <v>0</v>
      </c>
      <c r="B33" s="206" t="s">
        <v>0</v>
      </c>
      <c r="C33" s="206" t="s">
        <v>0</v>
      </c>
      <c r="D33" s="206" t="s">
        <v>0</v>
      </c>
      <c r="E33" s="206" t="s">
        <v>0</v>
      </c>
      <c r="F33" s="206" t="s">
        <v>0</v>
      </c>
      <c r="G33" s="206" t="s">
        <v>0</v>
      </c>
      <c r="H33" s="206" t="s">
        <v>0</v>
      </c>
      <c r="I33" s="206" t="s">
        <v>0</v>
      </c>
      <c r="J33" s="206" t="s">
        <v>0</v>
      </c>
      <c r="K33" s="206" t="s">
        <v>0</v>
      </c>
      <c r="L33" s="206"/>
      <c r="M33" s="206"/>
      <c r="N33" s="206"/>
      <c r="O33" s="206"/>
      <c r="P33" s="206"/>
      <c r="Q33" s="206"/>
      <c r="R33" s="206"/>
      <c r="S33" s="206"/>
      <c r="T33" s="206"/>
      <c r="U33" s="206"/>
      <c r="V33" s="206"/>
      <c r="W33" s="206"/>
      <c r="X33" s="206"/>
      <c r="Y33" s="206"/>
      <c r="Z33" s="206"/>
    </row>
    <row r="37" spans="1:26" x14ac:dyDescent="0.25">
      <c r="A37" s="2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6" customWidth="1"/>
    <col min="2" max="2" width="25.5703125" style="196" customWidth="1"/>
    <col min="3" max="3" width="71.28515625" style="196" customWidth="1"/>
    <col min="4" max="4" width="16.140625" style="196" customWidth="1"/>
    <col min="5" max="5" width="9.42578125" style="196" customWidth="1"/>
    <col min="6" max="6" width="8.7109375" style="196" customWidth="1"/>
    <col min="7" max="7" width="9" style="196" customWidth="1"/>
    <col min="8" max="8" width="8.42578125" style="196" customWidth="1"/>
    <col min="9" max="9" width="33.85546875" style="196" customWidth="1"/>
    <col min="10" max="11" width="19.140625" style="196" customWidth="1"/>
    <col min="12" max="12" width="16" style="196" customWidth="1"/>
    <col min="13" max="13" width="14.85546875" style="196" customWidth="1"/>
    <col min="14" max="16384" width="9.140625" style="196"/>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58" t="s">
        <v>7</v>
      </c>
      <c r="B7" s="258"/>
      <c r="C7" s="258"/>
      <c r="D7" s="258"/>
      <c r="E7" s="258"/>
      <c r="F7" s="258"/>
      <c r="G7" s="258"/>
      <c r="H7" s="258"/>
      <c r="I7" s="258"/>
      <c r="J7" s="258"/>
      <c r="K7" s="258"/>
      <c r="L7" s="258"/>
      <c r="M7" s="258"/>
      <c r="N7" s="123"/>
      <c r="O7" s="123"/>
      <c r="P7" s="123"/>
      <c r="Q7" s="123"/>
      <c r="R7" s="123"/>
      <c r="S7" s="123"/>
      <c r="T7" s="123"/>
      <c r="U7" s="123"/>
      <c r="V7" s="123"/>
      <c r="W7" s="123"/>
      <c r="X7" s="123"/>
    </row>
    <row r="8" spans="1:26" s="100" customFormat="1" ht="18.75" x14ac:dyDescent="0.2">
      <c r="A8" s="258"/>
      <c r="B8" s="258"/>
      <c r="C8" s="258"/>
      <c r="D8" s="258"/>
      <c r="E8" s="258"/>
      <c r="F8" s="258"/>
      <c r="G8" s="258"/>
      <c r="H8" s="258"/>
      <c r="I8" s="258"/>
      <c r="J8" s="258"/>
      <c r="K8" s="258"/>
      <c r="L8" s="258"/>
      <c r="M8" s="258"/>
      <c r="N8" s="123"/>
      <c r="O8" s="123"/>
      <c r="P8" s="123"/>
      <c r="Q8" s="123"/>
      <c r="R8" s="123"/>
      <c r="S8" s="123"/>
      <c r="T8" s="123"/>
      <c r="U8" s="123"/>
      <c r="V8" s="123"/>
      <c r="W8" s="123"/>
      <c r="X8" s="123"/>
    </row>
    <row r="9" spans="1:26" s="100" customFormat="1" ht="18.75" x14ac:dyDescent="0.2">
      <c r="A9" s="262" t="str">
        <f>'1. паспорт местоположение'!A9:C9</f>
        <v>Акционерное общество "Янтарьэнерго" ДЗО  ПАО "Россети"</v>
      </c>
      <c r="B9" s="262"/>
      <c r="C9" s="262"/>
      <c r="D9" s="262"/>
      <c r="E9" s="262"/>
      <c r="F9" s="262"/>
      <c r="G9" s="262"/>
      <c r="H9" s="262"/>
      <c r="I9" s="262"/>
      <c r="J9" s="262"/>
      <c r="K9" s="262"/>
      <c r="L9" s="262"/>
      <c r="M9" s="262"/>
      <c r="N9" s="123"/>
      <c r="O9" s="123"/>
      <c r="P9" s="123"/>
      <c r="Q9" s="123"/>
      <c r="R9" s="123"/>
      <c r="S9" s="123"/>
      <c r="T9" s="123"/>
      <c r="U9" s="123"/>
      <c r="V9" s="123"/>
      <c r="W9" s="123"/>
      <c r="X9" s="123"/>
    </row>
    <row r="10" spans="1:26" s="100" customFormat="1" ht="18.75" x14ac:dyDescent="0.2">
      <c r="A10" s="255" t="s">
        <v>6</v>
      </c>
      <c r="B10" s="255"/>
      <c r="C10" s="255"/>
      <c r="D10" s="255"/>
      <c r="E10" s="255"/>
      <c r="F10" s="255"/>
      <c r="G10" s="255"/>
      <c r="H10" s="255"/>
      <c r="I10" s="255"/>
      <c r="J10" s="255"/>
      <c r="K10" s="255"/>
      <c r="L10" s="255"/>
      <c r="M10" s="255"/>
      <c r="N10" s="123"/>
      <c r="O10" s="123"/>
      <c r="P10" s="123"/>
      <c r="Q10" s="123"/>
      <c r="R10" s="123"/>
      <c r="S10" s="123"/>
      <c r="T10" s="123"/>
      <c r="U10" s="123"/>
      <c r="V10" s="123"/>
      <c r="W10" s="123"/>
      <c r="X10" s="123"/>
    </row>
    <row r="11" spans="1:26" s="100" customFormat="1" ht="18.75" x14ac:dyDescent="0.2">
      <c r="A11" s="258"/>
      <c r="B11" s="258"/>
      <c r="C11" s="258"/>
      <c r="D11" s="258"/>
      <c r="E11" s="258"/>
      <c r="F11" s="258"/>
      <c r="G11" s="258"/>
      <c r="H11" s="258"/>
      <c r="I11" s="258"/>
      <c r="J11" s="258"/>
      <c r="K11" s="258"/>
      <c r="L11" s="258"/>
      <c r="M11" s="258"/>
      <c r="N11" s="123"/>
      <c r="O11" s="123"/>
      <c r="P11" s="123"/>
      <c r="Q11" s="123"/>
      <c r="R11" s="123"/>
      <c r="S11" s="123"/>
      <c r="T11" s="123"/>
      <c r="U11" s="123"/>
      <c r="V11" s="123"/>
      <c r="W11" s="123"/>
      <c r="X11" s="123"/>
    </row>
    <row r="12" spans="1:26" s="100" customFormat="1" ht="18.75" x14ac:dyDescent="0.2">
      <c r="A12" s="262" t="str">
        <f>'1. паспорт местоположение'!A12:C12</f>
        <v>L_92-6-21</v>
      </c>
      <c r="B12" s="262"/>
      <c r="C12" s="262"/>
      <c r="D12" s="262"/>
      <c r="E12" s="262"/>
      <c r="F12" s="262"/>
      <c r="G12" s="262"/>
      <c r="H12" s="262"/>
      <c r="I12" s="262"/>
      <c r="J12" s="262"/>
      <c r="K12" s="262"/>
      <c r="L12" s="262"/>
      <c r="M12" s="262"/>
      <c r="N12" s="123"/>
      <c r="O12" s="123"/>
      <c r="P12" s="123"/>
      <c r="Q12" s="123"/>
      <c r="R12" s="123"/>
      <c r="S12" s="123"/>
      <c r="T12" s="123"/>
      <c r="U12" s="123"/>
      <c r="V12" s="123"/>
      <c r="W12" s="123"/>
      <c r="X12" s="123"/>
    </row>
    <row r="13" spans="1:26" s="100" customFormat="1" ht="18.75" x14ac:dyDescent="0.2">
      <c r="A13" s="255" t="s">
        <v>5</v>
      </c>
      <c r="B13" s="255"/>
      <c r="C13" s="255"/>
      <c r="D13" s="255"/>
      <c r="E13" s="255"/>
      <c r="F13" s="255"/>
      <c r="G13" s="255"/>
      <c r="H13" s="255"/>
      <c r="I13" s="255"/>
      <c r="J13" s="255"/>
      <c r="K13" s="255"/>
      <c r="L13" s="255"/>
      <c r="M13" s="255"/>
      <c r="N13" s="123"/>
      <c r="O13" s="123"/>
      <c r="P13" s="123"/>
      <c r="Q13" s="123"/>
      <c r="R13" s="123"/>
      <c r="S13" s="123"/>
      <c r="T13" s="123"/>
      <c r="U13" s="123"/>
      <c r="V13" s="123"/>
      <c r="W13" s="123"/>
      <c r="X13" s="123"/>
    </row>
    <row r="14" spans="1:26" s="145" customFormat="1" ht="15.75" customHeight="1" x14ac:dyDescent="0.2">
      <c r="A14" s="266"/>
      <c r="B14" s="266"/>
      <c r="C14" s="266"/>
      <c r="D14" s="266"/>
      <c r="E14" s="266"/>
      <c r="F14" s="266"/>
      <c r="G14" s="266"/>
      <c r="H14" s="266"/>
      <c r="I14" s="266"/>
      <c r="J14" s="266"/>
      <c r="K14" s="266"/>
      <c r="L14" s="266"/>
      <c r="M14" s="266"/>
      <c r="N14" s="144"/>
      <c r="O14" s="144"/>
      <c r="P14" s="144"/>
      <c r="Q14" s="144"/>
      <c r="R14" s="144"/>
      <c r="S14" s="144"/>
      <c r="T14" s="144"/>
      <c r="U14" s="144"/>
      <c r="V14" s="144"/>
      <c r="W14" s="144"/>
      <c r="X14" s="144"/>
    </row>
    <row r="15" spans="1:26" s="147" customFormat="1" ht="12" x14ac:dyDescent="0.2">
      <c r="A15" s="262" t="str">
        <f>'1. паспорт местоположение'!A15</f>
        <v xml:space="preserve">Покупка бурильно-крановой установки на автомобильном шасси в количестве четырех единиц для установки опор, завинчивания свай, бурения </v>
      </c>
      <c r="B15" s="262"/>
      <c r="C15" s="262"/>
      <c r="D15" s="262"/>
      <c r="E15" s="262"/>
      <c r="F15" s="262"/>
      <c r="G15" s="262"/>
      <c r="H15" s="262"/>
      <c r="I15" s="262"/>
      <c r="J15" s="262"/>
      <c r="K15" s="262"/>
      <c r="L15" s="262"/>
      <c r="M15" s="262"/>
      <c r="N15" s="124"/>
      <c r="O15" s="124"/>
      <c r="P15" s="124"/>
      <c r="Q15" s="124"/>
      <c r="R15" s="124"/>
      <c r="S15" s="124"/>
      <c r="T15" s="124"/>
      <c r="U15" s="124"/>
      <c r="V15" s="124"/>
      <c r="W15" s="124"/>
      <c r="X15" s="124"/>
    </row>
    <row r="16" spans="1:26" s="147" customFormat="1" ht="15" customHeight="1" x14ac:dyDescent="0.2">
      <c r="A16" s="255" t="s">
        <v>4</v>
      </c>
      <c r="B16" s="255"/>
      <c r="C16" s="255"/>
      <c r="D16" s="255"/>
      <c r="E16" s="255"/>
      <c r="F16" s="255"/>
      <c r="G16" s="255"/>
      <c r="H16" s="255"/>
      <c r="I16" s="255"/>
      <c r="J16" s="255"/>
      <c r="K16" s="255"/>
      <c r="L16" s="255"/>
      <c r="M16" s="255"/>
      <c r="N16" s="125"/>
      <c r="O16" s="125"/>
      <c r="P16" s="125"/>
      <c r="Q16" s="125"/>
      <c r="R16" s="125"/>
      <c r="S16" s="125"/>
      <c r="T16" s="125"/>
      <c r="U16" s="125"/>
      <c r="V16" s="125"/>
      <c r="W16" s="125"/>
      <c r="X16" s="125"/>
    </row>
    <row r="17" spans="1:24" s="147" customFormat="1" ht="15" customHeight="1" x14ac:dyDescent="0.2">
      <c r="A17" s="267"/>
      <c r="B17" s="267"/>
      <c r="C17" s="267"/>
      <c r="D17" s="267"/>
      <c r="E17" s="267"/>
      <c r="F17" s="267"/>
      <c r="G17" s="267"/>
      <c r="H17" s="267"/>
      <c r="I17" s="267"/>
      <c r="J17" s="267"/>
      <c r="K17" s="267"/>
      <c r="L17" s="267"/>
      <c r="M17" s="267"/>
      <c r="N17" s="146"/>
      <c r="O17" s="146"/>
      <c r="P17" s="146"/>
      <c r="Q17" s="146"/>
      <c r="R17" s="146"/>
      <c r="S17" s="146"/>
      <c r="T17" s="146"/>
      <c r="U17" s="146"/>
    </row>
    <row r="18" spans="1:24" s="147" customFormat="1" ht="91.5" customHeight="1" x14ac:dyDescent="0.2">
      <c r="A18" s="291" t="s">
        <v>452</v>
      </c>
      <c r="B18" s="291"/>
      <c r="C18" s="291"/>
      <c r="D18" s="291"/>
      <c r="E18" s="291"/>
      <c r="F18" s="291"/>
      <c r="G18" s="291"/>
      <c r="H18" s="291"/>
      <c r="I18" s="291"/>
      <c r="J18" s="291"/>
      <c r="K18" s="291"/>
      <c r="L18" s="291"/>
      <c r="M18" s="291"/>
      <c r="N18" s="148"/>
      <c r="O18" s="148"/>
      <c r="P18" s="148"/>
      <c r="Q18" s="148"/>
      <c r="R18" s="148"/>
      <c r="S18" s="148"/>
      <c r="T18" s="148"/>
      <c r="U18" s="148"/>
      <c r="V18" s="148"/>
      <c r="W18" s="148"/>
      <c r="X18" s="148"/>
    </row>
    <row r="19" spans="1:24" s="147" customFormat="1" ht="78" customHeight="1" x14ac:dyDescent="0.2">
      <c r="A19" s="261" t="s">
        <v>3</v>
      </c>
      <c r="B19" s="261" t="s">
        <v>82</v>
      </c>
      <c r="C19" s="261" t="s">
        <v>81</v>
      </c>
      <c r="D19" s="261" t="s">
        <v>73</v>
      </c>
      <c r="E19" s="292" t="s">
        <v>80</v>
      </c>
      <c r="F19" s="293"/>
      <c r="G19" s="293"/>
      <c r="H19" s="293"/>
      <c r="I19" s="294"/>
      <c r="J19" s="261" t="s">
        <v>79</v>
      </c>
      <c r="K19" s="261"/>
      <c r="L19" s="261"/>
      <c r="M19" s="261"/>
      <c r="N19" s="146"/>
      <c r="O19" s="146"/>
      <c r="P19" s="146"/>
      <c r="Q19" s="146"/>
      <c r="R19" s="146"/>
      <c r="S19" s="146"/>
      <c r="T19" s="146"/>
      <c r="U19" s="146"/>
    </row>
    <row r="20" spans="1:24" s="147" customFormat="1" ht="51" customHeight="1" x14ac:dyDescent="0.2">
      <c r="A20" s="261"/>
      <c r="B20" s="261"/>
      <c r="C20" s="261"/>
      <c r="D20" s="261"/>
      <c r="E20" s="187" t="s">
        <v>78</v>
      </c>
      <c r="F20" s="187" t="s">
        <v>77</v>
      </c>
      <c r="G20" s="187" t="s">
        <v>76</v>
      </c>
      <c r="H20" s="187" t="s">
        <v>75</v>
      </c>
      <c r="I20" s="187" t="s">
        <v>74</v>
      </c>
      <c r="J20" s="187">
        <v>2020</v>
      </c>
      <c r="K20" s="187">
        <v>2021</v>
      </c>
      <c r="L20" s="188">
        <v>2022</v>
      </c>
      <c r="M20" s="189">
        <v>2023</v>
      </c>
      <c r="N20" s="144"/>
      <c r="O20" s="144"/>
      <c r="P20" s="144"/>
      <c r="Q20" s="144"/>
      <c r="R20" s="144"/>
      <c r="S20" s="144"/>
      <c r="T20" s="144"/>
      <c r="U20" s="144"/>
      <c r="V20" s="190"/>
      <c r="W20" s="190"/>
      <c r="X20" s="190"/>
    </row>
    <row r="21" spans="1:24" s="147" customFormat="1" ht="16.5" customHeight="1" x14ac:dyDescent="0.2">
      <c r="A21" s="191">
        <v>1</v>
      </c>
      <c r="B21" s="192">
        <v>2</v>
      </c>
      <c r="C21" s="191">
        <v>3</v>
      </c>
      <c r="D21" s="192">
        <v>4</v>
      </c>
      <c r="E21" s="191">
        <v>5</v>
      </c>
      <c r="F21" s="192">
        <v>6</v>
      </c>
      <c r="G21" s="191">
        <v>7</v>
      </c>
      <c r="H21" s="192">
        <v>8</v>
      </c>
      <c r="I21" s="191">
        <v>9</v>
      </c>
      <c r="J21" s="192">
        <v>10</v>
      </c>
      <c r="K21" s="191">
        <v>11</v>
      </c>
      <c r="L21" s="192">
        <v>12</v>
      </c>
      <c r="M21" s="191">
        <v>13</v>
      </c>
      <c r="N21" s="144"/>
      <c r="O21" s="144"/>
      <c r="P21" s="144"/>
      <c r="Q21" s="144"/>
      <c r="R21" s="144"/>
      <c r="S21" s="144"/>
      <c r="T21" s="144"/>
      <c r="U21" s="144"/>
      <c r="V21" s="190"/>
      <c r="W21" s="190"/>
      <c r="X21" s="190"/>
    </row>
    <row r="22" spans="1:24" s="147" customFormat="1" ht="33" customHeight="1" x14ac:dyDescent="0.2">
      <c r="A22" s="193" t="s">
        <v>62</v>
      </c>
      <c r="B22" s="194" t="s">
        <v>558</v>
      </c>
      <c r="C22" s="4" t="s">
        <v>505</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0"/>
      <c r="U22" s="190"/>
      <c r="V22" s="190"/>
      <c r="W22" s="190"/>
      <c r="X22" s="190"/>
    </row>
    <row r="23" spans="1:24"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row>
    <row r="24" spans="1:24"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row>
    <row r="25" spans="1:24"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row>
    <row r="26" spans="1:24"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row>
    <row r="135" spans="1:24"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row>
    <row r="136" spans="1:24"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row>
    <row r="137" spans="1:24"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row>
    <row r="138" spans="1:24"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row>
    <row r="139" spans="1:24"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row>
    <row r="140" spans="1:24"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row>
    <row r="141" spans="1:24"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row>
    <row r="142" spans="1:24"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row>
    <row r="143" spans="1:24"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row>
    <row r="144" spans="1:24"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row>
    <row r="145" spans="1:24"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row>
    <row r="146" spans="1:24"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row>
    <row r="147" spans="1:24"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row>
    <row r="148" spans="1:24"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row>
    <row r="149" spans="1:24"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row>
    <row r="150" spans="1:24"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row>
    <row r="151" spans="1:24"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row>
    <row r="152" spans="1:24"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row>
    <row r="153" spans="1:24"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row>
    <row r="154" spans="1:24"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row>
    <row r="155" spans="1:24"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row>
    <row r="156" spans="1:24"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row>
    <row r="157" spans="1:24"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row>
    <row r="158" spans="1:24"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row>
    <row r="159" spans="1:24"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row>
    <row r="160" spans="1:24"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row>
    <row r="161" spans="1:24"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row>
    <row r="162" spans="1:24"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row>
    <row r="163" spans="1:24"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row>
    <row r="164" spans="1:24"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row>
    <row r="165" spans="1:24"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row>
    <row r="166" spans="1:24"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row>
    <row r="167" spans="1:24"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row>
    <row r="168" spans="1:24"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row>
    <row r="169" spans="1:24"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row>
    <row r="170" spans="1:24"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row>
    <row r="171" spans="1:24"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row>
    <row r="172" spans="1:24"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row>
    <row r="173" spans="1:24"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row>
    <row r="174" spans="1:24"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row>
    <row r="175" spans="1:24"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row>
    <row r="176" spans="1:24"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row>
    <row r="177" spans="1:24"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row>
    <row r="178" spans="1:24"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row>
    <row r="179" spans="1:24"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row>
    <row r="180" spans="1:24"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row>
    <row r="181" spans="1:24"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row>
    <row r="182" spans="1:24"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row>
    <row r="183" spans="1:24"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row>
    <row r="184" spans="1:24"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row>
    <row r="185" spans="1:24"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row>
    <row r="186" spans="1:24"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row>
    <row r="187" spans="1:24"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row>
    <row r="188" spans="1:24"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row>
    <row r="189" spans="1:24"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row>
    <row r="190" spans="1:24"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row>
    <row r="191" spans="1:24"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row>
    <row r="192" spans="1:24"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row>
    <row r="193" spans="1:24"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row>
    <row r="194" spans="1:24"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row>
    <row r="195" spans="1:24"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row>
    <row r="196" spans="1:24"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row>
    <row r="197" spans="1:24"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row>
    <row r="198" spans="1:24"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row>
    <row r="199" spans="1:24"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row>
    <row r="200" spans="1:24"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row>
    <row r="201" spans="1:24"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row>
    <row r="202" spans="1:24"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row>
    <row r="203" spans="1:24"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row>
    <row r="204" spans="1:24"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row>
    <row r="205" spans="1:24"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row>
    <row r="206" spans="1:24"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row>
    <row r="207" spans="1:24"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row>
    <row r="208" spans="1:24"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row>
    <row r="209" spans="1:24"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row>
    <row r="210" spans="1:24"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row>
    <row r="211" spans="1:24"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row>
    <row r="212" spans="1:24"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row>
    <row r="213" spans="1:24"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row>
    <row r="214" spans="1:24"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row>
    <row r="215" spans="1:24"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row>
    <row r="216" spans="1:24"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row>
    <row r="217" spans="1:24"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row>
    <row r="218" spans="1:24"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row>
    <row r="219" spans="1:24"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row>
    <row r="220" spans="1:24"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row>
    <row r="221" spans="1:24"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row>
    <row r="222" spans="1:24"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row>
    <row r="223" spans="1:24"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row>
    <row r="224" spans="1:24"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row>
    <row r="225" spans="1:24"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row>
    <row r="226" spans="1:24"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row>
    <row r="227" spans="1:24"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row>
    <row r="228" spans="1:24"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row>
    <row r="229" spans="1:24"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row>
    <row r="230" spans="1:24"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row>
    <row r="231" spans="1:24"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row>
    <row r="232" spans="1:24"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row>
    <row r="233" spans="1:24"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row>
    <row r="234" spans="1:24"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row>
    <row r="235" spans="1:24"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row>
    <row r="236" spans="1:24"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row>
    <row r="237" spans="1:24"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row>
    <row r="238" spans="1:24"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row>
    <row r="239" spans="1:24"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row>
    <row r="240" spans="1:24"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row>
    <row r="241" spans="1:24"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row>
    <row r="242" spans="1:24"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row>
    <row r="243" spans="1:24"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row>
    <row r="244" spans="1:24"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row>
    <row r="245" spans="1:24"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row>
    <row r="246" spans="1:24"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row>
    <row r="247" spans="1:24"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row>
    <row r="248" spans="1:24"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row>
    <row r="249" spans="1:24"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row>
    <row r="250" spans="1:24"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row>
    <row r="251" spans="1:24"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row>
    <row r="252" spans="1:24"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row>
    <row r="253" spans="1:24"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row>
    <row r="254" spans="1:24"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row>
    <row r="255" spans="1:24"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row>
    <row r="256" spans="1:24"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row>
    <row r="257" spans="1:24"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row>
    <row r="258" spans="1:24"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row>
    <row r="259" spans="1:24"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row>
    <row r="260" spans="1:24"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row>
    <row r="261" spans="1:24"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row>
    <row r="262" spans="1:24"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row>
    <row r="263" spans="1:24"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row>
    <row r="264" spans="1:24"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row>
    <row r="265" spans="1:24"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row>
    <row r="266" spans="1:24"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row>
    <row r="267" spans="1:24"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row>
    <row r="268" spans="1:24"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row>
    <row r="269" spans="1:24"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row>
    <row r="270" spans="1:24"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row>
    <row r="271" spans="1:24"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row>
    <row r="272" spans="1:24"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row>
    <row r="273" spans="1:24"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row>
    <row r="274" spans="1:24"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row>
    <row r="275" spans="1:24"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row>
    <row r="276" spans="1:24"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row>
    <row r="277" spans="1:24"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row>
    <row r="278" spans="1:24"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row>
    <row r="279" spans="1:24"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row>
    <row r="280" spans="1:24"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row>
    <row r="281" spans="1:24"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row>
    <row r="282" spans="1:24"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row>
    <row r="283" spans="1:24"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row>
    <row r="284" spans="1:24"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row>
    <row r="285" spans="1:24"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row>
    <row r="286" spans="1:24"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row>
    <row r="287" spans="1:24"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row>
    <row r="288" spans="1:24"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row>
    <row r="289" spans="1:24"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row>
    <row r="290" spans="1:24"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row>
    <row r="291" spans="1:24"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row>
    <row r="292" spans="1:24"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row>
    <row r="293" spans="1:24"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row>
    <row r="294" spans="1:24"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row>
    <row r="295" spans="1:24"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row>
    <row r="296" spans="1:24"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row>
    <row r="297" spans="1:24"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row>
    <row r="298" spans="1:24"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row>
    <row r="299" spans="1:24"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row>
    <row r="300" spans="1:24"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row>
    <row r="301" spans="1:24"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row>
    <row r="302" spans="1:24"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row>
    <row r="303" spans="1:24"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row>
    <row r="304" spans="1:24"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row>
    <row r="305" spans="1:24"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row>
    <row r="306" spans="1:24"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row>
    <row r="307" spans="1:24"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row>
    <row r="308" spans="1:24"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row>
    <row r="309" spans="1:24"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row>
    <row r="310" spans="1:24"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row>
    <row r="311" spans="1:24"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row>
    <row r="312" spans="1:24"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row>
    <row r="313" spans="1:24"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row>
    <row r="314" spans="1:24"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row>
    <row r="315" spans="1:24"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row>
    <row r="316" spans="1:24"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row>
    <row r="317" spans="1:24"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row>
    <row r="318" spans="1:24"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row>
    <row r="319" spans="1:24"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row>
    <row r="320" spans="1:24"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row>
    <row r="321" spans="1:24"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row>
    <row r="322" spans="1:24"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row>
    <row r="323" spans="1:24"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row>
    <row r="324" spans="1:24"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row>
    <row r="325" spans="1:24"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row>
    <row r="326" spans="1:24"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row>
    <row r="327" spans="1:24"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row>
    <row r="328" spans="1:24"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row>
    <row r="329" spans="1:24"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row>
    <row r="330" spans="1:24"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row>
    <row r="331" spans="1:24"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row>
    <row r="332" spans="1:24"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row>
    <row r="333" spans="1:24"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row>
    <row r="334" spans="1:24"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row>
    <row r="335" spans="1:24"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row>
    <row r="336" spans="1:24"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row>
    <row r="337" spans="1:24"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row>
    <row r="338" spans="1:24"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row>
    <row r="339" spans="1:24"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row>
    <row r="340" spans="1:24"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row>
    <row r="341" spans="1:24"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row>
    <row r="342" spans="1:24"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row>
    <row r="343" spans="1:24"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row>
    <row r="344" spans="1:24"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row>
    <row r="345" spans="1:24"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row>
    <row r="346" spans="1:24"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row>
    <row r="347" spans="1:24"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row>
    <row r="348" spans="1:24"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row>
    <row r="349" spans="1:24"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row>
    <row r="350" spans="1:24"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row>
    <row r="351" spans="1:24"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row>
    <row r="352" spans="1:24"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row>
    <row r="353" spans="1:24"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row>
    <row r="354" spans="1:24"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row>
    <row r="355" spans="1:24"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row>
    <row r="356" spans="1:24"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row>
    <row r="357" spans="1:24"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row>
    <row r="358" spans="1:24"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row>
    <row r="359" spans="1:24"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row>
    <row r="360" spans="1:24"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64" zoomScaleNormal="100" workbookViewId="0">
      <selection activeCell="A73" sqref="A73:XFD73"/>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customWidth="1"/>
    <col min="46"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295" t="str">
        <f>'1. паспорт местоположение'!A5:C5</f>
        <v>Год раскрытия информации: 2022 год</v>
      </c>
      <c r="B5" s="295"/>
      <c r="C5" s="295"/>
      <c r="D5" s="295"/>
      <c r="E5" s="295"/>
      <c r="F5" s="295"/>
      <c r="G5" s="295"/>
      <c r="H5" s="295"/>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58" t="s">
        <v>7</v>
      </c>
      <c r="B7" s="258"/>
      <c r="C7" s="258"/>
      <c r="D7" s="258"/>
      <c r="E7" s="258"/>
      <c r="F7" s="258"/>
      <c r="G7" s="258"/>
      <c r="H7" s="258"/>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57" t="str">
        <f>'1. паспорт местоположение'!A9:C9</f>
        <v>Акционерное общество "Янтарьэнерго" ДЗО  ПАО "Россети"</v>
      </c>
      <c r="B9" s="257"/>
      <c r="C9" s="257"/>
      <c r="D9" s="257"/>
      <c r="E9" s="257"/>
      <c r="F9" s="257"/>
      <c r="G9" s="257"/>
      <c r="H9" s="257"/>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55" t="s">
        <v>6</v>
      </c>
      <c r="B10" s="255"/>
      <c r="C10" s="255"/>
      <c r="D10" s="255"/>
      <c r="E10" s="255"/>
      <c r="F10" s="255"/>
      <c r="G10" s="255"/>
      <c r="H10" s="25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57" t="str">
        <f>'1. паспорт местоположение'!A12:C12</f>
        <v>L_92-6-21</v>
      </c>
      <c r="B12" s="257"/>
      <c r="C12" s="257"/>
      <c r="D12" s="257"/>
      <c r="E12" s="257"/>
      <c r="F12" s="257"/>
      <c r="G12" s="257"/>
      <c r="H12" s="257"/>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55" t="s">
        <v>5</v>
      </c>
      <c r="B13" s="255"/>
      <c r="C13" s="255"/>
      <c r="D13" s="255"/>
      <c r="E13" s="255"/>
      <c r="F13" s="255"/>
      <c r="G13" s="255"/>
      <c r="H13" s="25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57" t="str">
        <f>'1. паспорт местоположение'!A15:C15</f>
        <v xml:space="preserve">Покупка бурильно-крановой установки на автомобильном шасси в количестве четырех единиц для установки опор, завинчивания свай, бурения </v>
      </c>
      <c r="B15" s="257"/>
      <c r="C15" s="257"/>
      <c r="D15" s="257"/>
      <c r="E15" s="257"/>
      <c r="F15" s="257"/>
      <c r="G15" s="257"/>
      <c r="H15" s="257"/>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55" t="s">
        <v>4</v>
      </c>
      <c r="B16" s="255"/>
      <c r="C16" s="255"/>
      <c r="D16" s="255"/>
      <c r="E16" s="255"/>
      <c r="F16" s="255"/>
      <c r="G16" s="255"/>
      <c r="H16" s="25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57" t="s">
        <v>453</v>
      </c>
      <c r="B18" s="257"/>
      <c r="C18" s="257"/>
      <c r="D18" s="257"/>
      <c r="E18" s="257"/>
      <c r="F18" s="257"/>
      <c r="G18" s="257"/>
      <c r="H18" s="257"/>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490</v>
      </c>
      <c r="B25" s="158">
        <f>'6.2. Паспорт фин осв ввод'!C30*1000000</f>
        <v>15017476.68</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296" t="s">
        <v>318</v>
      </c>
      <c r="E28" s="297"/>
      <c r="F28" s="298"/>
      <c r="G28" s="299" t="str">
        <f>IF(SUM(B89:L89)=0,"не окупается",SUM(B89:L89))</f>
        <v>не окупается</v>
      </c>
      <c r="H28" s="300"/>
    </row>
    <row r="29" spans="1:44" ht="15.6" customHeight="1" x14ac:dyDescent="0.2">
      <c r="A29" s="157" t="s">
        <v>313</v>
      </c>
      <c r="B29" s="158">
        <f>B25*0.01</f>
        <v>150174.76680000001</v>
      </c>
      <c r="D29" s="296" t="s">
        <v>316</v>
      </c>
      <c r="E29" s="297"/>
      <c r="F29" s="298"/>
      <c r="G29" s="299" t="str">
        <f>IF(SUM(B90:L90)=0,"не окупается",SUM(B90:L90))</f>
        <v>не окупается</v>
      </c>
      <c r="H29" s="300"/>
    </row>
    <row r="30" spans="1:44" ht="27.6" customHeight="1" x14ac:dyDescent="0.2">
      <c r="A30" s="159" t="s">
        <v>491</v>
      </c>
      <c r="B30" s="160">
        <v>1</v>
      </c>
      <c r="D30" s="296" t="s">
        <v>314</v>
      </c>
      <c r="E30" s="297"/>
      <c r="F30" s="298"/>
      <c r="G30" s="302">
        <f>L87</f>
        <v>-21332099.923892904</v>
      </c>
      <c r="H30" s="303"/>
    </row>
    <row r="31" spans="1:44" x14ac:dyDescent="0.2">
      <c r="A31" s="159" t="s">
        <v>312</v>
      </c>
      <c r="B31" s="160">
        <v>1</v>
      </c>
      <c r="D31" s="304"/>
      <c r="E31" s="305"/>
      <c r="F31" s="306"/>
      <c r="G31" s="304"/>
      <c r="H31" s="306"/>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492</v>
      </c>
      <c r="B37" s="158">
        <v>0</v>
      </c>
    </row>
    <row r="38" spans="1:42" x14ac:dyDescent="0.2">
      <c r="A38" s="159" t="s">
        <v>309</v>
      </c>
      <c r="B38" s="160"/>
    </row>
    <row r="39" spans="1:42" ht="16.5" thickBot="1" x14ac:dyDescent="0.25">
      <c r="A39" s="163" t="s">
        <v>308</v>
      </c>
      <c r="B39" s="165"/>
    </row>
    <row r="40" spans="1:42" x14ac:dyDescent="0.2">
      <c r="A40" s="166" t="s">
        <v>493</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f>E102</f>
        <v>5.0999999999999997E-2</v>
      </c>
      <c r="C48" s="174">
        <f t="shared" ref="C48:AP48" si="1">F102</f>
        <v>4.8000000000000001E-2</v>
      </c>
      <c r="D48" s="174">
        <f t="shared" si="1"/>
        <v>4.7E-2</v>
      </c>
      <c r="E48" s="174">
        <f t="shared" si="1"/>
        <v>4.7E-2</v>
      </c>
      <c r="F48" s="174">
        <f t="shared" si="1"/>
        <v>4.7E-2</v>
      </c>
      <c r="G48" s="174">
        <f t="shared" si="1"/>
        <v>4.7E-2</v>
      </c>
      <c r="H48" s="174">
        <f t="shared" si="1"/>
        <v>4.7E-2</v>
      </c>
      <c r="I48" s="174">
        <f t="shared" si="1"/>
        <v>4.7E-2</v>
      </c>
      <c r="J48" s="174">
        <f t="shared" si="1"/>
        <v>4.7E-2</v>
      </c>
      <c r="K48" s="174">
        <f t="shared" si="1"/>
        <v>4.7E-2</v>
      </c>
      <c r="L48" s="174">
        <f t="shared" si="1"/>
        <v>4.7E-2</v>
      </c>
      <c r="M48" s="174">
        <f t="shared" si="1"/>
        <v>4.7E-2</v>
      </c>
      <c r="N48" s="174">
        <f t="shared" si="1"/>
        <v>4.7E-2</v>
      </c>
      <c r="O48" s="174">
        <f t="shared" si="1"/>
        <v>4.7E-2</v>
      </c>
      <c r="P48" s="174">
        <f t="shared" si="1"/>
        <v>4.7E-2</v>
      </c>
      <c r="Q48" s="174">
        <f t="shared" si="1"/>
        <v>4.7E-2</v>
      </c>
      <c r="R48" s="174">
        <f t="shared" si="1"/>
        <v>4.7E-2</v>
      </c>
      <c r="S48" s="174">
        <f t="shared" si="1"/>
        <v>4.7E-2</v>
      </c>
      <c r="T48" s="174">
        <f t="shared" si="1"/>
        <v>4.7E-2</v>
      </c>
      <c r="U48" s="174">
        <f t="shared" si="1"/>
        <v>4.7E-2</v>
      </c>
      <c r="V48" s="174">
        <f t="shared" si="1"/>
        <v>4.7E-2</v>
      </c>
      <c r="W48" s="174">
        <f t="shared" si="1"/>
        <v>4.7E-2</v>
      </c>
      <c r="X48" s="174">
        <f t="shared" si="1"/>
        <v>4.7E-2</v>
      </c>
      <c r="Y48" s="174">
        <f t="shared" si="1"/>
        <v>4.7E-2</v>
      </c>
      <c r="Z48" s="174">
        <f t="shared" si="1"/>
        <v>4.7E-2</v>
      </c>
      <c r="AA48" s="174">
        <f t="shared" si="1"/>
        <v>4.7E-2</v>
      </c>
      <c r="AB48" s="174">
        <f t="shared" si="1"/>
        <v>4.7E-2</v>
      </c>
      <c r="AC48" s="174">
        <f t="shared" si="1"/>
        <v>4.7E-2</v>
      </c>
      <c r="AD48" s="174">
        <f t="shared" si="1"/>
        <v>4.7E-2</v>
      </c>
      <c r="AE48" s="174">
        <f t="shared" si="1"/>
        <v>4.7E-2</v>
      </c>
      <c r="AF48" s="174">
        <f t="shared" si="1"/>
        <v>4.7E-2</v>
      </c>
      <c r="AG48" s="174">
        <f t="shared" si="1"/>
        <v>4.7E-2</v>
      </c>
      <c r="AH48" s="174">
        <f t="shared" si="1"/>
        <v>4.7E-2</v>
      </c>
      <c r="AI48" s="174">
        <f t="shared" si="1"/>
        <v>4.7E-2</v>
      </c>
      <c r="AJ48" s="174">
        <f t="shared" si="1"/>
        <v>4.7E-2</v>
      </c>
      <c r="AK48" s="174">
        <f t="shared" si="1"/>
        <v>4.7E-2</v>
      </c>
      <c r="AL48" s="174">
        <f t="shared" si="1"/>
        <v>4.7E-2</v>
      </c>
      <c r="AM48" s="174">
        <f t="shared" si="1"/>
        <v>4.7E-2</v>
      </c>
      <c r="AN48" s="174">
        <f t="shared" si="1"/>
        <v>4.7E-2</v>
      </c>
      <c r="AO48" s="174">
        <f t="shared" si="1"/>
        <v>4.7E-2</v>
      </c>
      <c r="AP48" s="174">
        <f t="shared" si="1"/>
        <v>4.7E-2</v>
      </c>
    </row>
    <row r="49" spans="1:42" s="140" customFormat="1" x14ac:dyDescent="0.2">
      <c r="A49" s="62" t="s">
        <v>299</v>
      </c>
      <c r="B49" s="174">
        <f>E103</f>
        <v>5.0999999999999934E-2</v>
      </c>
      <c r="C49" s="174">
        <f t="shared" ref="C49:AP49" si="2">F103</f>
        <v>0.10144799999999998</v>
      </c>
      <c r="D49" s="174">
        <f t="shared" si="2"/>
        <v>0.15321605599999999</v>
      </c>
      <c r="E49" s="174">
        <f t="shared" si="2"/>
        <v>0.2074172106319998</v>
      </c>
      <c r="F49" s="174">
        <f t="shared" si="2"/>
        <v>0.26416581953170382</v>
      </c>
      <c r="G49" s="174">
        <f t="shared" si="2"/>
        <v>0.32358161304969379</v>
      </c>
      <c r="H49" s="174">
        <f t="shared" si="2"/>
        <v>0.38578994886302942</v>
      </c>
      <c r="I49" s="174">
        <f t="shared" si="2"/>
        <v>0.45092207645959181</v>
      </c>
      <c r="J49" s="174">
        <f t="shared" si="2"/>
        <v>0.51911541405319261</v>
      </c>
      <c r="K49" s="174">
        <f t="shared" si="2"/>
        <v>0.59051383851369255</v>
      </c>
      <c r="L49" s="174">
        <f t="shared" si="2"/>
        <v>0.66526798892383598</v>
      </c>
      <c r="M49" s="174">
        <f t="shared" si="2"/>
        <v>0.74353558440325607</v>
      </c>
      <c r="N49" s="174">
        <f t="shared" si="2"/>
        <v>0.82548175687020908</v>
      </c>
      <c r="O49" s="174">
        <f t="shared" si="2"/>
        <v>0.91127939944310876</v>
      </c>
      <c r="P49" s="174">
        <f t="shared" si="2"/>
        <v>1.0011095312169349</v>
      </c>
      <c r="Q49" s="174">
        <f t="shared" si="2"/>
        <v>1.0951616791841308</v>
      </c>
      <c r="R49" s="174">
        <f t="shared" si="2"/>
        <v>1.1936342781057849</v>
      </c>
      <c r="S49" s="174">
        <f t="shared" si="2"/>
        <v>1.2967350891767566</v>
      </c>
      <c r="T49" s="174">
        <f t="shared" si="2"/>
        <v>1.4046816383680638</v>
      </c>
      <c r="U49" s="174">
        <f t="shared" si="2"/>
        <v>1.5177016753713626</v>
      </c>
      <c r="V49" s="174">
        <f t="shared" si="2"/>
        <v>1.6360336541138163</v>
      </c>
      <c r="W49" s="174">
        <f t="shared" si="2"/>
        <v>1.7599272358571656</v>
      </c>
      <c r="X49" s="174">
        <f t="shared" si="2"/>
        <v>1.8896438159424522</v>
      </c>
      <c r="Y49" s="174">
        <f t="shared" si="2"/>
        <v>2.0254570752917473</v>
      </c>
      <c r="Z49" s="174">
        <f t="shared" si="2"/>
        <v>2.1676535578304592</v>
      </c>
      <c r="AA49" s="174">
        <f t="shared" si="2"/>
        <v>2.3165332750484904</v>
      </c>
      <c r="AB49" s="174">
        <f t="shared" si="2"/>
        <v>2.4724103389757692</v>
      </c>
      <c r="AC49" s="174">
        <f t="shared" si="2"/>
        <v>2.6356136249076303</v>
      </c>
      <c r="AD49" s="174">
        <f t="shared" si="2"/>
        <v>2.8064874652782885</v>
      </c>
      <c r="AE49" s="174">
        <f t="shared" si="2"/>
        <v>2.9853923761463679</v>
      </c>
      <c r="AF49" s="174">
        <f t="shared" si="2"/>
        <v>3.1727058178252472</v>
      </c>
      <c r="AG49" s="174">
        <f t="shared" si="2"/>
        <v>3.3688229912630332</v>
      </c>
      <c r="AH49" s="174">
        <f t="shared" si="2"/>
        <v>3.5741576718523955</v>
      </c>
      <c r="AI49" s="174">
        <f t="shared" si="2"/>
        <v>3.7891430824294581</v>
      </c>
      <c r="AJ49" s="174">
        <f t="shared" si="2"/>
        <v>4.0142328073036424</v>
      </c>
      <c r="AK49" s="174">
        <f t="shared" si="2"/>
        <v>4.2499017492469129</v>
      </c>
      <c r="AL49" s="174">
        <f t="shared" si="2"/>
        <v>4.4966471314615175</v>
      </c>
      <c r="AM49" s="174">
        <f t="shared" si="2"/>
        <v>4.7549895466402088</v>
      </c>
      <c r="AN49" s="174">
        <f t="shared" si="2"/>
        <v>5.0254740553322979</v>
      </c>
      <c r="AO49" s="174">
        <f t="shared" si="2"/>
        <v>5.3086713359329156</v>
      </c>
      <c r="AP49" s="174">
        <f t="shared" si="2"/>
        <v>5.6051788887217624</v>
      </c>
    </row>
    <row r="50" spans="1:42" s="140" customFormat="1" ht="16.5" thickBot="1" x14ac:dyDescent="0.25">
      <c r="A50" s="64" t="s">
        <v>494</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3">C58</f>
        <v>2</v>
      </c>
      <c r="D52" s="61">
        <f t="shared" si="3"/>
        <v>3</v>
      </c>
      <c r="E52" s="61">
        <f t="shared" si="3"/>
        <v>4</v>
      </c>
      <c r="F52" s="61">
        <f t="shared" si="3"/>
        <v>5</v>
      </c>
      <c r="G52" s="61">
        <f t="shared" si="3"/>
        <v>6</v>
      </c>
      <c r="H52" s="61">
        <f t="shared" si="3"/>
        <v>7</v>
      </c>
      <c r="I52" s="61">
        <f t="shared" si="3"/>
        <v>8</v>
      </c>
      <c r="J52" s="61">
        <f t="shared" si="3"/>
        <v>9</v>
      </c>
      <c r="K52" s="61">
        <f t="shared" si="3"/>
        <v>10</v>
      </c>
      <c r="L52" s="61">
        <f t="shared" si="3"/>
        <v>11</v>
      </c>
      <c r="M52" s="61">
        <f t="shared" si="3"/>
        <v>12</v>
      </c>
      <c r="N52" s="61">
        <f t="shared" si="3"/>
        <v>13</v>
      </c>
      <c r="O52" s="61">
        <f t="shared" si="3"/>
        <v>14</v>
      </c>
      <c r="P52" s="61">
        <f t="shared" si="3"/>
        <v>15</v>
      </c>
      <c r="Q52" s="61">
        <f t="shared" si="3"/>
        <v>16</v>
      </c>
      <c r="R52" s="61">
        <f t="shared" si="3"/>
        <v>17</v>
      </c>
      <c r="S52" s="61">
        <f t="shared" si="3"/>
        <v>18</v>
      </c>
      <c r="T52" s="61">
        <f t="shared" si="3"/>
        <v>19</v>
      </c>
      <c r="U52" s="61">
        <f t="shared" si="3"/>
        <v>20</v>
      </c>
      <c r="V52" s="61">
        <f t="shared" si="3"/>
        <v>21</v>
      </c>
      <c r="W52" s="61">
        <f t="shared" si="3"/>
        <v>22</v>
      </c>
      <c r="X52" s="61">
        <f t="shared" si="3"/>
        <v>23</v>
      </c>
      <c r="Y52" s="61">
        <f t="shared" si="3"/>
        <v>24</v>
      </c>
      <c r="Z52" s="61">
        <f t="shared" si="3"/>
        <v>25</v>
      </c>
      <c r="AA52" s="61">
        <f t="shared" si="3"/>
        <v>26</v>
      </c>
      <c r="AB52" s="61">
        <f t="shared" si="3"/>
        <v>27</v>
      </c>
      <c r="AC52" s="61">
        <f t="shared" si="3"/>
        <v>28</v>
      </c>
      <c r="AD52" s="61">
        <f t="shared" si="3"/>
        <v>29</v>
      </c>
      <c r="AE52" s="61">
        <f t="shared" si="3"/>
        <v>30</v>
      </c>
      <c r="AF52" s="61">
        <f t="shared" si="3"/>
        <v>31</v>
      </c>
      <c r="AG52" s="61">
        <f t="shared" si="3"/>
        <v>32</v>
      </c>
      <c r="AH52" s="61">
        <f t="shared" si="3"/>
        <v>33</v>
      </c>
      <c r="AI52" s="61">
        <f t="shared" si="3"/>
        <v>34</v>
      </c>
      <c r="AJ52" s="61">
        <f t="shared" si="3"/>
        <v>35</v>
      </c>
      <c r="AK52" s="61">
        <f t="shared" si="3"/>
        <v>36</v>
      </c>
      <c r="AL52" s="61">
        <f t="shared" si="3"/>
        <v>37</v>
      </c>
      <c r="AM52" s="61">
        <f t="shared" si="3"/>
        <v>38</v>
      </c>
      <c r="AN52" s="61">
        <f t="shared" si="3"/>
        <v>39</v>
      </c>
      <c r="AO52" s="61">
        <f t="shared" si="3"/>
        <v>40</v>
      </c>
      <c r="AP52" s="61">
        <f>AP58</f>
        <v>41</v>
      </c>
    </row>
    <row r="53" spans="1:42" x14ac:dyDescent="0.2">
      <c r="A53" s="62" t="s">
        <v>297</v>
      </c>
      <c r="B53" s="63">
        <v>0</v>
      </c>
      <c r="C53" s="63">
        <f t="shared" ref="C53:AP53" si="4">B53+B54-B55</f>
        <v>0</v>
      </c>
      <c r="D53" s="63">
        <f t="shared" si="4"/>
        <v>0</v>
      </c>
      <c r="E53" s="63">
        <f t="shared" si="4"/>
        <v>0</v>
      </c>
      <c r="F53" s="63">
        <f t="shared" si="4"/>
        <v>0</v>
      </c>
      <c r="G53" s="63">
        <f t="shared" si="4"/>
        <v>0</v>
      </c>
      <c r="H53" s="63">
        <f t="shared" si="4"/>
        <v>0</v>
      </c>
      <c r="I53" s="63">
        <f t="shared" si="4"/>
        <v>0</v>
      </c>
      <c r="J53" s="63">
        <f t="shared" si="4"/>
        <v>0</v>
      </c>
      <c r="K53" s="63">
        <f t="shared" si="4"/>
        <v>0</v>
      </c>
      <c r="L53" s="63">
        <f t="shared" si="4"/>
        <v>0</v>
      </c>
      <c r="M53" s="63">
        <f t="shared" si="4"/>
        <v>0</v>
      </c>
      <c r="N53" s="63">
        <f t="shared" si="4"/>
        <v>0</v>
      </c>
      <c r="O53" s="63">
        <f t="shared" si="4"/>
        <v>0</v>
      </c>
      <c r="P53" s="63">
        <f t="shared" si="4"/>
        <v>0</v>
      </c>
      <c r="Q53" s="63">
        <f t="shared" si="4"/>
        <v>0</v>
      </c>
      <c r="R53" s="63">
        <f t="shared" si="4"/>
        <v>0</v>
      </c>
      <c r="S53" s="63">
        <f t="shared" si="4"/>
        <v>0</v>
      </c>
      <c r="T53" s="63">
        <f t="shared" si="4"/>
        <v>0</v>
      </c>
      <c r="U53" s="63">
        <f t="shared" si="4"/>
        <v>0</v>
      </c>
      <c r="V53" s="63">
        <f t="shared" si="4"/>
        <v>0</v>
      </c>
      <c r="W53" s="63">
        <f t="shared" si="4"/>
        <v>0</v>
      </c>
      <c r="X53" s="63">
        <f t="shared" si="4"/>
        <v>0</v>
      </c>
      <c r="Y53" s="63">
        <f t="shared" si="4"/>
        <v>0</v>
      </c>
      <c r="Z53" s="63">
        <f t="shared" si="4"/>
        <v>0</v>
      </c>
      <c r="AA53" s="63">
        <f t="shared" si="4"/>
        <v>0</v>
      </c>
      <c r="AB53" s="63">
        <f t="shared" si="4"/>
        <v>0</v>
      </c>
      <c r="AC53" s="63">
        <f t="shared" si="4"/>
        <v>0</v>
      </c>
      <c r="AD53" s="63">
        <f t="shared" si="4"/>
        <v>0</v>
      </c>
      <c r="AE53" s="63">
        <f t="shared" si="4"/>
        <v>0</v>
      </c>
      <c r="AF53" s="63">
        <f t="shared" si="4"/>
        <v>0</v>
      </c>
      <c r="AG53" s="63">
        <f t="shared" si="4"/>
        <v>0</v>
      </c>
      <c r="AH53" s="63">
        <f t="shared" si="4"/>
        <v>0</v>
      </c>
      <c r="AI53" s="63">
        <f t="shared" si="4"/>
        <v>0</v>
      </c>
      <c r="AJ53" s="63">
        <f t="shared" si="4"/>
        <v>0</v>
      </c>
      <c r="AK53" s="63">
        <f t="shared" si="4"/>
        <v>0</v>
      </c>
      <c r="AL53" s="63">
        <f t="shared" si="4"/>
        <v>0</v>
      </c>
      <c r="AM53" s="63">
        <f t="shared" si="4"/>
        <v>0</v>
      </c>
      <c r="AN53" s="63">
        <f t="shared" si="4"/>
        <v>0</v>
      </c>
      <c r="AO53" s="63">
        <f t="shared" si="4"/>
        <v>0</v>
      </c>
      <c r="AP53" s="63">
        <f t="shared" si="4"/>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5">IF(ROUND(C53,1)=0,0,B55+C54/$B$40)</f>
        <v>0</v>
      </c>
      <c r="D55" s="63">
        <f t="shared" si="5"/>
        <v>0</v>
      </c>
      <c r="E55" s="63">
        <f t="shared" si="5"/>
        <v>0</v>
      </c>
      <c r="F55" s="63">
        <f t="shared" si="5"/>
        <v>0</v>
      </c>
      <c r="G55" s="63">
        <f t="shared" si="5"/>
        <v>0</v>
      </c>
      <c r="H55" s="63">
        <f t="shared" si="5"/>
        <v>0</v>
      </c>
      <c r="I55" s="63">
        <f t="shared" si="5"/>
        <v>0</v>
      </c>
      <c r="J55" s="63">
        <f t="shared" si="5"/>
        <v>0</v>
      </c>
      <c r="K55" s="63">
        <f t="shared" si="5"/>
        <v>0</v>
      </c>
      <c r="L55" s="63">
        <f t="shared" si="5"/>
        <v>0</v>
      </c>
      <c r="M55" s="63">
        <f t="shared" si="5"/>
        <v>0</v>
      </c>
      <c r="N55" s="63">
        <f t="shared" si="5"/>
        <v>0</v>
      </c>
      <c r="O55" s="63">
        <f t="shared" si="5"/>
        <v>0</v>
      </c>
      <c r="P55" s="63">
        <f t="shared" si="5"/>
        <v>0</v>
      </c>
      <c r="Q55" s="63">
        <f t="shared" si="5"/>
        <v>0</v>
      </c>
      <c r="R55" s="63">
        <f t="shared" si="5"/>
        <v>0</v>
      </c>
      <c r="S55" s="63">
        <f t="shared" si="5"/>
        <v>0</v>
      </c>
      <c r="T55" s="63">
        <f t="shared" si="5"/>
        <v>0</v>
      </c>
      <c r="U55" s="63">
        <f t="shared" si="5"/>
        <v>0</v>
      </c>
      <c r="V55" s="63">
        <f t="shared" si="5"/>
        <v>0</v>
      </c>
      <c r="W55" s="63">
        <f t="shared" si="5"/>
        <v>0</v>
      </c>
      <c r="X55" s="63">
        <f t="shared" si="5"/>
        <v>0</v>
      </c>
      <c r="Y55" s="63">
        <f t="shared" si="5"/>
        <v>0</v>
      </c>
      <c r="Z55" s="63">
        <f t="shared" si="5"/>
        <v>0</v>
      </c>
      <c r="AA55" s="63">
        <f t="shared" si="5"/>
        <v>0</v>
      </c>
      <c r="AB55" s="63">
        <f t="shared" si="5"/>
        <v>0</v>
      </c>
      <c r="AC55" s="63">
        <f t="shared" si="5"/>
        <v>0</v>
      </c>
      <c r="AD55" s="63">
        <f t="shared" si="5"/>
        <v>0</v>
      </c>
      <c r="AE55" s="63">
        <f t="shared" si="5"/>
        <v>0</v>
      </c>
      <c r="AF55" s="63">
        <f t="shared" si="5"/>
        <v>0</v>
      </c>
      <c r="AG55" s="63">
        <f t="shared" si="5"/>
        <v>0</v>
      </c>
      <c r="AH55" s="63">
        <f t="shared" si="5"/>
        <v>0</v>
      </c>
      <c r="AI55" s="63">
        <f t="shared" si="5"/>
        <v>0</v>
      </c>
      <c r="AJ55" s="63">
        <f t="shared" si="5"/>
        <v>0</v>
      </c>
      <c r="AK55" s="63">
        <f t="shared" si="5"/>
        <v>0</v>
      </c>
      <c r="AL55" s="63">
        <f t="shared" si="5"/>
        <v>0</v>
      </c>
      <c r="AM55" s="63">
        <f t="shared" si="5"/>
        <v>0</v>
      </c>
      <c r="AN55" s="63">
        <f t="shared" si="5"/>
        <v>0</v>
      </c>
      <c r="AO55" s="63">
        <f t="shared" si="5"/>
        <v>0</v>
      </c>
      <c r="AP55" s="63">
        <f t="shared" si="5"/>
        <v>0</v>
      </c>
    </row>
    <row r="56" spans="1:42" ht="16.5" thickBot="1" x14ac:dyDescent="0.25">
      <c r="A56" s="64" t="s">
        <v>294</v>
      </c>
      <c r="B56" s="65">
        <f t="shared" ref="B56:AP56" si="6">AVERAGE(SUM(B53:B54),(SUM(B53:B54)-B55))*$B$42</f>
        <v>0</v>
      </c>
      <c r="C56" s="65">
        <f t="shared" si="6"/>
        <v>0</v>
      </c>
      <c r="D56" s="65">
        <f t="shared" si="6"/>
        <v>0</v>
      </c>
      <c r="E56" s="65">
        <f t="shared" si="6"/>
        <v>0</v>
      </c>
      <c r="F56" s="65">
        <f t="shared" si="6"/>
        <v>0</v>
      </c>
      <c r="G56" s="65">
        <f t="shared" si="6"/>
        <v>0</v>
      </c>
      <c r="H56" s="65">
        <f t="shared" si="6"/>
        <v>0</v>
      </c>
      <c r="I56" s="65">
        <f t="shared" si="6"/>
        <v>0</v>
      </c>
      <c r="J56" s="65">
        <f t="shared" si="6"/>
        <v>0</v>
      </c>
      <c r="K56" s="65">
        <f t="shared" si="6"/>
        <v>0</v>
      </c>
      <c r="L56" s="65">
        <f t="shared" si="6"/>
        <v>0</v>
      </c>
      <c r="M56" s="65">
        <f t="shared" si="6"/>
        <v>0</v>
      </c>
      <c r="N56" s="65">
        <f t="shared" si="6"/>
        <v>0</v>
      </c>
      <c r="O56" s="65">
        <f t="shared" si="6"/>
        <v>0</v>
      </c>
      <c r="P56" s="65">
        <f t="shared" si="6"/>
        <v>0</v>
      </c>
      <c r="Q56" s="65">
        <f t="shared" si="6"/>
        <v>0</v>
      </c>
      <c r="R56" s="65">
        <f t="shared" si="6"/>
        <v>0</v>
      </c>
      <c r="S56" s="65">
        <f t="shared" si="6"/>
        <v>0</v>
      </c>
      <c r="T56" s="65">
        <f t="shared" si="6"/>
        <v>0</v>
      </c>
      <c r="U56" s="65">
        <f t="shared" si="6"/>
        <v>0</v>
      </c>
      <c r="V56" s="65">
        <f t="shared" si="6"/>
        <v>0</v>
      </c>
      <c r="W56" s="65">
        <f t="shared" si="6"/>
        <v>0</v>
      </c>
      <c r="X56" s="65">
        <f t="shared" si="6"/>
        <v>0</v>
      </c>
      <c r="Y56" s="65">
        <f t="shared" si="6"/>
        <v>0</v>
      </c>
      <c r="Z56" s="65">
        <f t="shared" si="6"/>
        <v>0</v>
      </c>
      <c r="AA56" s="65">
        <f t="shared" si="6"/>
        <v>0</v>
      </c>
      <c r="AB56" s="65">
        <f t="shared" si="6"/>
        <v>0</v>
      </c>
      <c r="AC56" s="65">
        <f t="shared" si="6"/>
        <v>0</v>
      </c>
      <c r="AD56" s="65">
        <f t="shared" si="6"/>
        <v>0</v>
      </c>
      <c r="AE56" s="65">
        <f t="shared" si="6"/>
        <v>0</v>
      </c>
      <c r="AF56" s="65">
        <f t="shared" si="6"/>
        <v>0</v>
      </c>
      <c r="AG56" s="65">
        <f t="shared" si="6"/>
        <v>0</v>
      </c>
      <c r="AH56" s="65">
        <f t="shared" si="6"/>
        <v>0</v>
      </c>
      <c r="AI56" s="65">
        <f t="shared" si="6"/>
        <v>0</v>
      </c>
      <c r="AJ56" s="65">
        <f t="shared" si="6"/>
        <v>0</v>
      </c>
      <c r="AK56" s="65">
        <f t="shared" si="6"/>
        <v>0</v>
      </c>
      <c r="AL56" s="65">
        <f t="shared" si="6"/>
        <v>0</v>
      </c>
      <c r="AM56" s="65">
        <f t="shared" si="6"/>
        <v>0</v>
      </c>
      <c r="AN56" s="65">
        <f t="shared" si="6"/>
        <v>0</v>
      </c>
      <c r="AO56" s="65">
        <f t="shared" si="6"/>
        <v>0</v>
      </c>
      <c r="AP56" s="65">
        <f t="shared" si="6"/>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495</v>
      </c>
      <c r="B58" s="61">
        <v>1</v>
      </c>
      <c r="C58" s="61">
        <f>B58+1</f>
        <v>2</v>
      </c>
      <c r="D58" s="61">
        <f t="shared" ref="D58:AP58" si="7">C58+1</f>
        <v>3</v>
      </c>
      <c r="E58" s="61">
        <f t="shared" si="7"/>
        <v>4</v>
      </c>
      <c r="F58" s="61">
        <f t="shared" si="7"/>
        <v>5</v>
      </c>
      <c r="G58" s="61">
        <f t="shared" si="7"/>
        <v>6</v>
      </c>
      <c r="H58" s="61">
        <f t="shared" si="7"/>
        <v>7</v>
      </c>
      <c r="I58" s="61">
        <f t="shared" si="7"/>
        <v>8</v>
      </c>
      <c r="J58" s="61">
        <f t="shared" si="7"/>
        <v>9</v>
      </c>
      <c r="K58" s="61">
        <f t="shared" si="7"/>
        <v>10</v>
      </c>
      <c r="L58" s="61">
        <f t="shared" si="7"/>
        <v>11</v>
      </c>
      <c r="M58" s="61">
        <f t="shared" si="7"/>
        <v>12</v>
      </c>
      <c r="N58" s="61">
        <f t="shared" si="7"/>
        <v>13</v>
      </c>
      <c r="O58" s="61">
        <f t="shared" si="7"/>
        <v>14</v>
      </c>
      <c r="P58" s="61">
        <f t="shared" si="7"/>
        <v>15</v>
      </c>
      <c r="Q58" s="61">
        <f t="shared" si="7"/>
        <v>16</v>
      </c>
      <c r="R58" s="61">
        <f t="shared" si="7"/>
        <v>17</v>
      </c>
      <c r="S58" s="61">
        <f t="shared" si="7"/>
        <v>18</v>
      </c>
      <c r="T58" s="61">
        <f t="shared" si="7"/>
        <v>19</v>
      </c>
      <c r="U58" s="61">
        <f t="shared" si="7"/>
        <v>20</v>
      </c>
      <c r="V58" s="61">
        <f t="shared" si="7"/>
        <v>21</v>
      </c>
      <c r="W58" s="61">
        <f t="shared" si="7"/>
        <v>22</v>
      </c>
      <c r="X58" s="61">
        <f t="shared" si="7"/>
        <v>23</v>
      </c>
      <c r="Y58" s="61">
        <f t="shared" si="7"/>
        <v>24</v>
      </c>
      <c r="Z58" s="61">
        <f t="shared" si="7"/>
        <v>25</v>
      </c>
      <c r="AA58" s="61">
        <f t="shared" si="7"/>
        <v>26</v>
      </c>
      <c r="AB58" s="61">
        <f t="shared" si="7"/>
        <v>27</v>
      </c>
      <c r="AC58" s="61">
        <f t="shared" si="7"/>
        <v>28</v>
      </c>
      <c r="AD58" s="61">
        <f t="shared" si="7"/>
        <v>29</v>
      </c>
      <c r="AE58" s="61">
        <f t="shared" si="7"/>
        <v>30</v>
      </c>
      <c r="AF58" s="61">
        <f t="shared" si="7"/>
        <v>31</v>
      </c>
      <c r="AG58" s="61">
        <f t="shared" si="7"/>
        <v>32</v>
      </c>
      <c r="AH58" s="61">
        <f t="shared" si="7"/>
        <v>33</v>
      </c>
      <c r="AI58" s="61">
        <f t="shared" si="7"/>
        <v>34</v>
      </c>
      <c r="AJ58" s="61">
        <f t="shared" si="7"/>
        <v>35</v>
      </c>
      <c r="AK58" s="61">
        <f t="shared" si="7"/>
        <v>36</v>
      </c>
      <c r="AL58" s="61">
        <f t="shared" si="7"/>
        <v>37</v>
      </c>
      <c r="AM58" s="61">
        <f t="shared" si="7"/>
        <v>38</v>
      </c>
      <c r="AN58" s="61">
        <f t="shared" si="7"/>
        <v>39</v>
      </c>
      <c r="AO58" s="61">
        <f t="shared" si="7"/>
        <v>40</v>
      </c>
      <c r="AP58" s="61">
        <f t="shared" si="7"/>
        <v>41</v>
      </c>
    </row>
    <row r="59" spans="1:42" ht="14.25" x14ac:dyDescent="0.2">
      <c r="A59" s="66" t="s">
        <v>293</v>
      </c>
      <c r="B59" s="67">
        <f t="shared" ref="B59:AP59" si="8">B50*$B$28</f>
        <v>0</v>
      </c>
      <c r="C59" s="67">
        <f t="shared" si="8"/>
        <v>0</v>
      </c>
      <c r="D59" s="67">
        <f t="shared" si="8"/>
        <v>0</v>
      </c>
      <c r="E59" s="67">
        <f t="shared" si="8"/>
        <v>0</v>
      </c>
      <c r="F59" s="67">
        <f t="shared" si="8"/>
        <v>0</v>
      </c>
      <c r="G59" s="67">
        <f t="shared" si="8"/>
        <v>0</v>
      </c>
      <c r="H59" s="67">
        <f t="shared" si="8"/>
        <v>0</v>
      </c>
      <c r="I59" s="67">
        <f t="shared" si="8"/>
        <v>0</v>
      </c>
      <c r="J59" s="67">
        <f t="shared" si="8"/>
        <v>0</v>
      </c>
      <c r="K59" s="67">
        <f t="shared" si="8"/>
        <v>0</v>
      </c>
      <c r="L59" s="67">
        <f t="shared" si="8"/>
        <v>0</v>
      </c>
      <c r="M59" s="67">
        <f t="shared" si="8"/>
        <v>0</v>
      </c>
      <c r="N59" s="67">
        <f t="shared" si="8"/>
        <v>0</v>
      </c>
      <c r="O59" s="67">
        <f t="shared" si="8"/>
        <v>0</v>
      </c>
      <c r="P59" s="67">
        <f t="shared" si="8"/>
        <v>0</v>
      </c>
      <c r="Q59" s="67">
        <f t="shared" si="8"/>
        <v>0</v>
      </c>
      <c r="R59" s="67">
        <f t="shared" si="8"/>
        <v>0</v>
      </c>
      <c r="S59" s="67">
        <f t="shared" si="8"/>
        <v>0</v>
      </c>
      <c r="T59" s="67">
        <f t="shared" si="8"/>
        <v>0</v>
      </c>
      <c r="U59" s="67">
        <f t="shared" si="8"/>
        <v>0</v>
      </c>
      <c r="V59" s="67">
        <f t="shared" si="8"/>
        <v>0</v>
      </c>
      <c r="W59" s="67">
        <f t="shared" si="8"/>
        <v>0</v>
      </c>
      <c r="X59" s="67">
        <f t="shared" si="8"/>
        <v>0</v>
      </c>
      <c r="Y59" s="67">
        <f t="shared" si="8"/>
        <v>0</v>
      </c>
      <c r="Z59" s="67">
        <f t="shared" si="8"/>
        <v>0</v>
      </c>
      <c r="AA59" s="67">
        <f t="shared" si="8"/>
        <v>0</v>
      </c>
      <c r="AB59" s="67">
        <f t="shared" si="8"/>
        <v>0</v>
      </c>
      <c r="AC59" s="67">
        <f t="shared" si="8"/>
        <v>0</v>
      </c>
      <c r="AD59" s="67">
        <f t="shared" si="8"/>
        <v>0</v>
      </c>
      <c r="AE59" s="67">
        <f t="shared" si="8"/>
        <v>0</v>
      </c>
      <c r="AF59" s="67">
        <f t="shared" si="8"/>
        <v>0</v>
      </c>
      <c r="AG59" s="67">
        <f t="shared" si="8"/>
        <v>0</v>
      </c>
      <c r="AH59" s="67">
        <f t="shared" si="8"/>
        <v>0</v>
      </c>
      <c r="AI59" s="67">
        <f t="shared" si="8"/>
        <v>0</v>
      </c>
      <c r="AJ59" s="67">
        <f t="shared" si="8"/>
        <v>0</v>
      </c>
      <c r="AK59" s="67">
        <f t="shared" si="8"/>
        <v>0</v>
      </c>
      <c r="AL59" s="67">
        <f t="shared" si="8"/>
        <v>0</v>
      </c>
      <c r="AM59" s="67">
        <f t="shared" si="8"/>
        <v>0</v>
      </c>
      <c r="AN59" s="67">
        <f t="shared" si="8"/>
        <v>0</v>
      </c>
      <c r="AO59" s="67">
        <f t="shared" si="8"/>
        <v>0</v>
      </c>
      <c r="AP59" s="67">
        <f t="shared" si="8"/>
        <v>0</v>
      </c>
    </row>
    <row r="60" spans="1:42" x14ac:dyDescent="0.2">
      <c r="A60" s="62" t="s">
        <v>292</v>
      </c>
      <c r="B60" s="63">
        <f t="shared" ref="B60:Z60" si="9">SUM(B61:B65)</f>
        <v>0</v>
      </c>
      <c r="C60" s="63">
        <f t="shared" si="9"/>
        <v>-165409.69654232642</v>
      </c>
      <c r="D60" s="63">
        <f>SUM(D61:D65)</f>
        <v>-173183.95227981574</v>
      </c>
      <c r="E60" s="63">
        <f t="shared" si="9"/>
        <v>-181323.59803696707</v>
      </c>
      <c r="F60" s="63">
        <f t="shared" si="9"/>
        <v>-189845.80714470451</v>
      </c>
      <c r="G60" s="63">
        <f t="shared" si="9"/>
        <v>-198768.56008050562</v>
      </c>
      <c r="H60" s="63">
        <f t="shared" si="9"/>
        <v>-208110.68240428937</v>
      </c>
      <c r="I60" s="63">
        <f t="shared" si="9"/>
        <v>-217891.88447729099</v>
      </c>
      <c r="J60" s="63">
        <f t="shared" si="9"/>
        <v>-228132.80304772366</v>
      </c>
      <c r="K60" s="63">
        <f t="shared" si="9"/>
        <v>-238855.04479096667</v>
      </c>
      <c r="L60" s="63">
        <f t="shared" si="9"/>
        <v>-250081.23189614207</v>
      </c>
      <c r="M60" s="63">
        <f t="shared" si="9"/>
        <v>-261835.04979526071</v>
      </c>
      <c r="N60" s="63">
        <f t="shared" si="9"/>
        <v>-274141.29713563796</v>
      </c>
      <c r="O60" s="63">
        <f t="shared" si="9"/>
        <v>-287025.93810101296</v>
      </c>
      <c r="P60" s="63">
        <f t="shared" si="9"/>
        <v>-300516.15719176055</v>
      </c>
      <c r="Q60" s="63">
        <f t="shared" si="9"/>
        <v>-314640.4165797733</v>
      </c>
      <c r="R60" s="63">
        <f t="shared" si="9"/>
        <v>-329428.51615902263</v>
      </c>
      <c r="S60" s="63">
        <f t="shared" si="9"/>
        <v>-344911.65641849668</v>
      </c>
      <c r="T60" s="63">
        <f t="shared" si="9"/>
        <v>-361122.50427016593</v>
      </c>
      <c r="U60" s="63">
        <f t="shared" si="9"/>
        <v>-378095.26197086374</v>
      </c>
      <c r="V60" s="63">
        <f t="shared" si="9"/>
        <v>-395865.73928349424</v>
      </c>
      <c r="W60" s="63">
        <f t="shared" si="9"/>
        <v>-414471.42902981845</v>
      </c>
      <c r="X60" s="63">
        <f t="shared" si="9"/>
        <v>-433951.58619421994</v>
      </c>
      <c r="Y60" s="63">
        <f t="shared" si="9"/>
        <v>-454347.31074534822</v>
      </c>
      <c r="Z60" s="63">
        <f t="shared" si="9"/>
        <v>-475701.63435037958</v>
      </c>
      <c r="AA60" s="63">
        <f t="shared" ref="AA60:AP60" si="10">SUM(AA61:AA65)</f>
        <v>-498059.61116484733</v>
      </c>
      <c r="AB60" s="63">
        <f t="shared" si="10"/>
        <v>-521468.41288959514</v>
      </c>
      <c r="AC60" s="63">
        <f t="shared" si="10"/>
        <v>-545977.42829540605</v>
      </c>
      <c r="AD60" s="63">
        <f t="shared" si="10"/>
        <v>-571638.36742529017</v>
      </c>
      <c r="AE60" s="63">
        <f t="shared" si="10"/>
        <v>-598505.37069427874</v>
      </c>
      <c r="AF60" s="63">
        <f t="shared" si="10"/>
        <v>-626635.12311690988</v>
      </c>
      <c r="AG60" s="63">
        <f t="shared" si="10"/>
        <v>-656086.97390340455</v>
      </c>
      <c r="AH60" s="63">
        <f t="shared" si="10"/>
        <v>-686923.06167686451</v>
      </c>
      <c r="AI60" s="63">
        <f t="shared" si="10"/>
        <v>-719208.44557567709</v>
      </c>
      <c r="AJ60" s="63">
        <f t="shared" si="10"/>
        <v>-753011.24251773395</v>
      </c>
      <c r="AK60" s="63">
        <f t="shared" si="10"/>
        <v>-788402.7709160673</v>
      </c>
      <c r="AL60" s="63">
        <f t="shared" si="10"/>
        <v>-825457.70114912244</v>
      </c>
      <c r="AM60" s="63">
        <f t="shared" si="10"/>
        <v>-864254.21310313116</v>
      </c>
      <c r="AN60" s="63">
        <f t="shared" si="10"/>
        <v>-904874.16111897817</v>
      </c>
      <c r="AO60" s="63">
        <f t="shared" si="10"/>
        <v>-947403.24669157015</v>
      </c>
      <c r="AP60" s="63">
        <f t="shared" si="10"/>
        <v>-991931.19928607391</v>
      </c>
    </row>
    <row r="61" spans="1:42" x14ac:dyDescent="0.2">
      <c r="A61" s="68" t="s">
        <v>291</v>
      </c>
      <c r="B61" s="63"/>
      <c r="C61" s="63">
        <f>-IF(C$47&lt;=$B$30,0,$B$29*(1+C$49)*$B$28)</f>
        <v>-165409.69654232642</v>
      </c>
      <c r="D61" s="63">
        <f>-IF(D$47&lt;=$B$30,0,$B$29*(1+D$49)*$B$28)</f>
        <v>-173183.95227981574</v>
      </c>
      <c r="E61" s="63">
        <f t="shared" ref="E61:AP61" si="11">-IF(E$47&lt;=$B$30,0,$B$29*(1+E$49)*$B$28)</f>
        <v>-181323.59803696707</v>
      </c>
      <c r="F61" s="63">
        <f t="shared" si="11"/>
        <v>-189845.80714470451</v>
      </c>
      <c r="G61" s="63">
        <f t="shared" si="11"/>
        <v>-198768.56008050562</v>
      </c>
      <c r="H61" s="63">
        <f t="shared" si="11"/>
        <v>-208110.68240428937</v>
      </c>
      <c r="I61" s="63">
        <f t="shared" si="11"/>
        <v>-217891.88447729099</v>
      </c>
      <c r="J61" s="63">
        <f t="shared" si="11"/>
        <v>-228132.80304772366</v>
      </c>
      <c r="K61" s="63">
        <f t="shared" si="11"/>
        <v>-238855.04479096667</v>
      </c>
      <c r="L61" s="63">
        <f t="shared" si="11"/>
        <v>-250081.23189614207</v>
      </c>
      <c r="M61" s="63">
        <f t="shared" si="11"/>
        <v>-261835.04979526071</v>
      </c>
      <c r="N61" s="63">
        <f t="shared" si="11"/>
        <v>-274141.29713563796</v>
      </c>
      <c r="O61" s="63">
        <f t="shared" si="11"/>
        <v>-287025.93810101296</v>
      </c>
      <c r="P61" s="63">
        <f t="shared" si="11"/>
        <v>-300516.15719176055</v>
      </c>
      <c r="Q61" s="63">
        <f t="shared" si="11"/>
        <v>-314640.4165797733</v>
      </c>
      <c r="R61" s="63">
        <f t="shared" si="11"/>
        <v>-329428.51615902263</v>
      </c>
      <c r="S61" s="63">
        <f t="shared" si="11"/>
        <v>-344911.65641849668</v>
      </c>
      <c r="T61" s="63">
        <f t="shared" si="11"/>
        <v>-361122.50427016593</v>
      </c>
      <c r="U61" s="63">
        <f t="shared" si="11"/>
        <v>-378095.26197086374</v>
      </c>
      <c r="V61" s="63">
        <f t="shared" si="11"/>
        <v>-395865.73928349424</v>
      </c>
      <c r="W61" s="63">
        <f t="shared" si="11"/>
        <v>-414471.42902981845</v>
      </c>
      <c r="X61" s="63">
        <f t="shared" si="11"/>
        <v>-433951.58619421994</v>
      </c>
      <c r="Y61" s="63">
        <f t="shared" si="11"/>
        <v>-454347.31074534822</v>
      </c>
      <c r="Z61" s="63">
        <f t="shared" si="11"/>
        <v>-475701.63435037958</v>
      </c>
      <c r="AA61" s="63">
        <f t="shared" si="11"/>
        <v>-498059.61116484733</v>
      </c>
      <c r="AB61" s="63">
        <f t="shared" si="11"/>
        <v>-521468.41288959514</v>
      </c>
      <c r="AC61" s="63">
        <f t="shared" si="11"/>
        <v>-545977.42829540605</v>
      </c>
      <c r="AD61" s="63">
        <f t="shared" si="11"/>
        <v>-571638.36742529017</v>
      </c>
      <c r="AE61" s="63">
        <f t="shared" si="11"/>
        <v>-598505.37069427874</v>
      </c>
      <c r="AF61" s="63">
        <f t="shared" si="11"/>
        <v>-626635.12311690988</v>
      </c>
      <c r="AG61" s="63">
        <f t="shared" si="11"/>
        <v>-656086.97390340455</v>
      </c>
      <c r="AH61" s="63">
        <f t="shared" si="11"/>
        <v>-686923.06167686451</v>
      </c>
      <c r="AI61" s="63">
        <f t="shared" si="11"/>
        <v>-719208.44557567709</v>
      </c>
      <c r="AJ61" s="63">
        <f t="shared" si="11"/>
        <v>-753011.24251773395</v>
      </c>
      <c r="AK61" s="63">
        <f t="shared" si="11"/>
        <v>-788402.7709160673</v>
      </c>
      <c r="AL61" s="63">
        <f t="shared" si="11"/>
        <v>-825457.70114912244</v>
      </c>
      <c r="AM61" s="63">
        <f t="shared" si="11"/>
        <v>-864254.21310313116</v>
      </c>
      <c r="AN61" s="63">
        <f t="shared" si="11"/>
        <v>-904874.16111897817</v>
      </c>
      <c r="AO61" s="63">
        <f t="shared" si="11"/>
        <v>-947403.24669157015</v>
      </c>
      <c r="AP61" s="63">
        <f t="shared" si="11"/>
        <v>-991931.19928607391</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492</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492</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496</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2">B59+B60</f>
        <v>0</v>
      </c>
      <c r="C66" s="67">
        <f t="shared" si="12"/>
        <v>-165409.69654232642</v>
      </c>
      <c r="D66" s="67">
        <f t="shared" si="12"/>
        <v>-173183.95227981574</v>
      </c>
      <c r="E66" s="67">
        <f t="shared" si="12"/>
        <v>-181323.59803696707</v>
      </c>
      <c r="F66" s="67">
        <f t="shared" si="12"/>
        <v>-189845.80714470451</v>
      </c>
      <c r="G66" s="67">
        <f t="shared" si="12"/>
        <v>-198768.56008050562</v>
      </c>
      <c r="H66" s="67">
        <f t="shared" si="12"/>
        <v>-208110.68240428937</v>
      </c>
      <c r="I66" s="67">
        <f t="shared" si="12"/>
        <v>-217891.88447729099</v>
      </c>
      <c r="J66" s="67">
        <f t="shared" si="12"/>
        <v>-228132.80304772366</v>
      </c>
      <c r="K66" s="67">
        <f t="shared" si="12"/>
        <v>-238855.04479096667</v>
      </c>
      <c r="L66" s="67">
        <f t="shared" si="12"/>
        <v>-250081.23189614207</v>
      </c>
      <c r="M66" s="67">
        <f t="shared" si="12"/>
        <v>-261835.04979526071</v>
      </c>
      <c r="N66" s="67">
        <f t="shared" si="12"/>
        <v>-274141.29713563796</v>
      </c>
      <c r="O66" s="67">
        <f t="shared" si="12"/>
        <v>-287025.93810101296</v>
      </c>
      <c r="P66" s="67">
        <f t="shared" si="12"/>
        <v>-300516.15719176055</v>
      </c>
      <c r="Q66" s="67">
        <f t="shared" si="12"/>
        <v>-314640.4165797733</v>
      </c>
      <c r="R66" s="67">
        <f t="shared" si="12"/>
        <v>-329428.51615902263</v>
      </c>
      <c r="S66" s="67">
        <f t="shared" si="12"/>
        <v>-344911.65641849668</v>
      </c>
      <c r="T66" s="67">
        <f t="shared" si="12"/>
        <v>-361122.50427016593</v>
      </c>
      <c r="U66" s="67">
        <f t="shared" si="12"/>
        <v>-378095.26197086374</v>
      </c>
      <c r="V66" s="67">
        <f t="shared" si="12"/>
        <v>-395865.73928349424</v>
      </c>
      <c r="W66" s="67">
        <f t="shared" si="12"/>
        <v>-414471.42902981845</v>
      </c>
      <c r="X66" s="67">
        <f t="shared" si="12"/>
        <v>-433951.58619421994</v>
      </c>
      <c r="Y66" s="67">
        <f t="shared" si="12"/>
        <v>-454347.31074534822</v>
      </c>
      <c r="Z66" s="67">
        <f t="shared" si="12"/>
        <v>-475701.63435037958</v>
      </c>
      <c r="AA66" s="67">
        <f t="shared" si="12"/>
        <v>-498059.61116484733</v>
      </c>
      <c r="AB66" s="67">
        <f t="shared" si="12"/>
        <v>-521468.41288959514</v>
      </c>
      <c r="AC66" s="67">
        <f t="shared" si="12"/>
        <v>-545977.42829540605</v>
      </c>
      <c r="AD66" s="67">
        <f t="shared" si="12"/>
        <v>-571638.36742529017</v>
      </c>
      <c r="AE66" s="67">
        <f t="shared" si="12"/>
        <v>-598505.37069427874</v>
      </c>
      <c r="AF66" s="67">
        <f t="shared" si="12"/>
        <v>-626635.12311690988</v>
      </c>
      <c r="AG66" s="67">
        <f t="shared" si="12"/>
        <v>-656086.97390340455</v>
      </c>
      <c r="AH66" s="67">
        <f t="shared" si="12"/>
        <v>-686923.06167686451</v>
      </c>
      <c r="AI66" s="67">
        <f t="shared" si="12"/>
        <v>-719208.44557567709</v>
      </c>
      <c r="AJ66" s="67">
        <f t="shared" si="12"/>
        <v>-753011.24251773395</v>
      </c>
      <c r="AK66" s="67">
        <f t="shared" si="12"/>
        <v>-788402.7709160673</v>
      </c>
      <c r="AL66" s="67">
        <f t="shared" si="12"/>
        <v>-825457.70114912244</v>
      </c>
      <c r="AM66" s="67">
        <f t="shared" si="12"/>
        <v>-864254.21310313116</v>
      </c>
      <c r="AN66" s="67">
        <f t="shared" si="12"/>
        <v>-904874.16111897817</v>
      </c>
      <c r="AO66" s="67">
        <f t="shared" si="12"/>
        <v>-947403.24669157015</v>
      </c>
      <c r="AP66" s="67">
        <f>AP59+AP60</f>
        <v>-991931.19928607391</v>
      </c>
    </row>
    <row r="67" spans="1:45" x14ac:dyDescent="0.2">
      <c r="A67" s="68" t="s">
        <v>284</v>
      </c>
      <c r="C67" s="63">
        <f>-($B$25)*1.2*$B$28/$B$27</f>
        <v>-1802097.2015999998</v>
      </c>
      <c r="D67" s="63">
        <f>C67</f>
        <v>-1802097.2015999998</v>
      </c>
      <c r="E67" s="63">
        <f t="shared" ref="E67:AP67" si="13">D67</f>
        <v>-1802097.2015999998</v>
      </c>
      <c r="F67" s="63">
        <f t="shared" si="13"/>
        <v>-1802097.2015999998</v>
      </c>
      <c r="G67" s="63">
        <f t="shared" si="13"/>
        <v>-1802097.2015999998</v>
      </c>
      <c r="H67" s="63">
        <f t="shared" si="13"/>
        <v>-1802097.2015999998</v>
      </c>
      <c r="I67" s="63">
        <f t="shared" si="13"/>
        <v>-1802097.2015999998</v>
      </c>
      <c r="J67" s="63">
        <f t="shared" si="13"/>
        <v>-1802097.2015999998</v>
      </c>
      <c r="K67" s="63">
        <f t="shared" si="13"/>
        <v>-1802097.2015999998</v>
      </c>
      <c r="L67" s="63">
        <f t="shared" si="13"/>
        <v>-1802097.2015999998</v>
      </c>
      <c r="M67" s="63">
        <f t="shared" si="13"/>
        <v>-1802097.2015999998</v>
      </c>
      <c r="N67" s="63">
        <f t="shared" si="13"/>
        <v>-1802097.2015999998</v>
      </c>
      <c r="O67" s="63">
        <f t="shared" si="13"/>
        <v>-1802097.2015999998</v>
      </c>
      <c r="P67" s="63">
        <f t="shared" si="13"/>
        <v>-1802097.2015999998</v>
      </c>
      <c r="Q67" s="63">
        <f t="shared" si="13"/>
        <v>-1802097.2015999998</v>
      </c>
      <c r="R67" s="63">
        <f t="shared" si="13"/>
        <v>-1802097.2015999998</v>
      </c>
      <c r="S67" s="63">
        <f t="shared" si="13"/>
        <v>-1802097.2015999998</v>
      </c>
      <c r="T67" s="63">
        <f t="shared" si="13"/>
        <v>-1802097.2015999998</v>
      </c>
      <c r="U67" s="63">
        <f t="shared" si="13"/>
        <v>-1802097.2015999998</v>
      </c>
      <c r="V67" s="63">
        <f t="shared" si="13"/>
        <v>-1802097.2015999998</v>
      </c>
      <c r="W67" s="63">
        <f t="shared" si="13"/>
        <v>-1802097.2015999998</v>
      </c>
      <c r="X67" s="63">
        <f t="shared" si="13"/>
        <v>-1802097.2015999998</v>
      </c>
      <c r="Y67" s="63">
        <f t="shared" si="13"/>
        <v>-1802097.2015999998</v>
      </c>
      <c r="Z67" s="63">
        <f t="shared" si="13"/>
        <v>-1802097.2015999998</v>
      </c>
      <c r="AA67" s="63">
        <f t="shared" si="13"/>
        <v>-1802097.2015999998</v>
      </c>
      <c r="AB67" s="63">
        <f t="shared" si="13"/>
        <v>-1802097.2015999998</v>
      </c>
      <c r="AC67" s="63">
        <f t="shared" si="13"/>
        <v>-1802097.2015999998</v>
      </c>
      <c r="AD67" s="63">
        <f t="shared" si="13"/>
        <v>-1802097.2015999998</v>
      </c>
      <c r="AE67" s="63">
        <f t="shared" si="13"/>
        <v>-1802097.2015999998</v>
      </c>
      <c r="AF67" s="63">
        <f t="shared" si="13"/>
        <v>-1802097.2015999998</v>
      </c>
      <c r="AG67" s="63">
        <f t="shared" si="13"/>
        <v>-1802097.2015999998</v>
      </c>
      <c r="AH67" s="63">
        <f t="shared" si="13"/>
        <v>-1802097.2015999998</v>
      </c>
      <c r="AI67" s="63">
        <f t="shared" si="13"/>
        <v>-1802097.2015999998</v>
      </c>
      <c r="AJ67" s="63">
        <f t="shared" si="13"/>
        <v>-1802097.2015999998</v>
      </c>
      <c r="AK67" s="63">
        <f t="shared" si="13"/>
        <v>-1802097.2015999998</v>
      </c>
      <c r="AL67" s="63">
        <f t="shared" si="13"/>
        <v>-1802097.2015999998</v>
      </c>
      <c r="AM67" s="63">
        <f t="shared" si="13"/>
        <v>-1802097.2015999998</v>
      </c>
      <c r="AN67" s="63">
        <f t="shared" si="13"/>
        <v>-1802097.2015999998</v>
      </c>
      <c r="AO67" s="63">
        <f t="shared" si="13"/>
        <v>-1802097.2015999998</v>
      </c>
      <c r="AP67" s="63">
        <f t="shared" si="13"/>
        <v>-1802097.2015999998</v>
      </c>
      <c r="AQ67" s="177"/>
      <c r="AR67" s="178"/>
      <c r="AS67" s="178"/>
    </row>
    <row r="68" spans="1:45" ht="28.5" x14ac:dyDescent="0.2">
      <c r="A68" s="69" t="s">
        <v>285</v>
      </c>
      <c r="B68" s="67">
        <f t="shared" ref="B68:J68" si="14">B66+B67</f>
        <v>0</v>
      </c>
      <c r="C68" s="67">
        <f>C66+C67</f>
        <v>-1967506.8981423262</v>
      </c>
      <c r="D68" s="67">
        <f>D66+D67</f>
        <v>-1975281.1538798155</v>
      </c>
      <c r="E68" s="67">
        <f t="shared" si="14"/>
        <v>-1983420.7996369668</v>
      </c>
      <c r="F68" s="67">
        <f>F66+C67</f>
        <v>-1991943.0087447043</v>
      </c>
      <c r="G68" s="67">
        <f t="shared" si="14"/>
        <v>-2000865.7616805055</v>
      </c>
      <c r="H68" s="67">
        <f t="shared" si="14"/>
        <v>-2010207.8840042893</v>
      </c>
      <c r="I68" s="67">
        <f t="shared" si="14"/>
        <v>-2019989.0860772908</v>
      </c>
      <c r="J68" s="67">
        <f t="shared" si="14"/>
        <v>-2030230.0046477234</v>
      </c>
      <c r="K68" s="67">
        <f>K66+K67</f>
        <v>-2040952.2463909665</v>
      </c>
      <c r="L68" s="67">
        <f>L66+L67</f>
        <v>-2052178.4334961418</v>
      </c>
      <c r="M68" s="67">
        <f t="shared" ref="M68:AO68" si="15">M66+M67</f>
        <v>-2063932.2513952604</v>
      </c>
      <c r="N68" s="67">
        <f t="shared" si="15"/>
        <v>-2076238.4987356379</v>
      </c>
      <c r="O68" s="67">
        <f t="shared" si="15"/>
        <v>-2089123.1397010128</v>
      </c>
      <c r="P68" s="67">
        <f t="shared" si="15"/>
        <v>-2102613.3587917602</v>
      </c>
      <c r="Q68" s="67">
        <f t="shared" si="15"/>
        <v>-2116737.618179773</v>
      </c>
      <c r="R68" s="67">
        <f t="shared" si="15"/>
        <v>-2131525.7177590225</v>
      </c>
      <c r="S68" s="67">
        <f t="shared" si="15"/>
        <v>-2147008.8580184965</v>
      </c>
      <c r="T68" s="67">
        <f t="shared" si="15"/>
        <v>-2163219.7058701655</v>
      </c>
      <c r="U68" s="67">
        <f t="shared" si="15"/>
        <v>-2180192.4635708635</v>
      </c>
      <c r="V68" s="67">
        <f t="shared" si="15"/>
        <v>-2197962.940883494</v>
      </c>
      <c r="W68" s="67">
        <f t="shared" si="15"/>
        <v>-2216568.6306298184</v>
      </c>
      <c r="X68" s="67">
        <f t="shared" si="15"/>
        <v>-2236048.7877942198</v>
      </c>
      <c r="Y68" s="67">
        <f t="shared" si="15"/>
        <v>-2256444.512345348</v>
      </c>
      <c r="Z68" s="67">
        <f t="shared" si="15"/>
        <v>-2277798.8359503793</v>
      </c>
      <c r="AA68" s="67">
        <f t="shared" si="15"/>
        <v>-2300156.8127648472</v>
      </c>
      <c r="AB68" s="67">
        <f t="shared" si="15"/>
        <v>-2323565.6144895949</v>
      </c>
      <c r="AC68" s="67">
        <f t="shared" si="15"/>
        <v>-2348074.6298954058</v>
      </c>
      <c r="AD68" s="67">
        <f t="shared" si="15"/>
        <v>-2373735.5690252902</v>
      </c>
      <c r="AE68" s="67">
        <f t="shared" si="15"/>
        <v>-2400602.5722942785</v>
      </c>
      <c r="AF68" s="67">
        <f t="shared" si="15"/>
        <v>-2428732.3247169098</v>
      </c>
      <c r="AG68" s="67">
        <f t="shared" si="15"/>
        <v>-2458184.1755034043</v>
      </c>
      <c r="AH68" s="67">
        <f t="shared" si="15"/>
        <v>-2489020.2632768643</v>
      </c>
      <c r="AI68" s="67">
        <f t="shared" si="15"/>
        <v>-2521305.6471756771</v>
      </c>
      <c r="AJ68" s="67">
        <f t="shared" si="15"/>
        <v>-2555108.4441177337</v>
      </c>
      <c r="AK68" s="67">
        <f t="shared" si="15"/>
        <v>-2590499.9725160673</v>
      </c>
      <c r="AL68" s="67">
        <f t="shared" si="15"/>
        <v>-2627554.9027491221</v>
      </c>
      <c r="AM68" s="67">
        <f t="shared" si="15"/>
        <v>-2666351.4147031307</v>
      </c>
      <c r="AN68" s="67">
        <f t="shared" si="15"/>
        <v>-2706971.362718978</v>
      </c>
      <c r="AO68" s="67">
        <f t="shared" si="15"/>
        <v>-2749500.4482915699</v>
      </c>
      <c r="AP68" s="67">
        <f>AP66+AP67</f>
        <v>-2794028.4008860737</v>
      </c>
    </row>
    <row r="69" spans="1:45" x14ac:dyDescent="0.2">
      <c r="A69" s="68" t="s">
        <v>283</v>
      </c>
      <c r="B69" s="63">
        <f t="shared" ref="B69:AO69" si="16">-B56</f>
        <v>0</v>
      </c>
      <c r="C69" s="63">
        <f t="shared" si="16"/>
        <v>0</v>
      </c>
      <c r="D69" s="63">
        <f t="shared" si="16"/>
        <v>0</v>
      </c>
      <c r="E69" s="63">
        <f t="shared" si="16"/>
        <v>0</v>
      </c>
      <c r="F69" s="63">
        <f t="shared" si="16"/>
        <v>0</v>
      </c>
      <c r="G69" s="63">
        <f t="shared" si="16"/>
        <v>0</v>
      </c>
      <c r="H69" s="63">
        <f t="shared" si="16"/>
        <v>0</v>
      </c>
      <c r="I69" s="63">
        <f t="shared" si="16"/>
        <v>0</v>
      </c>
      <c r="J69" s="63">
        <f t="shared" si="16"/>
        <v>0</v>
      </c>
      <c r="K69" s="63">
        <f t="shared" si="16"/>
        <v>0</v>
      </c>
      <c r="L69" s="63">
        <f t="shared" si="16"/>
        <v>0</v>
      </c>
      <c r="M69" s="63">
        <f t="shared" si="16"/>
        <v>0</v>
      </c>
      <c r="N69" s="63">
        <f t="shared" si="16"/>
        <v>0</v>
      </c>
      <c r="O69" s="63">
        <f t="shared" si="16"/>
        <v>0</v>
      </c>
      <c r="P69" s="63">
        <f t="shared" si="16"/>
        <v>0</v>
      </c>
      <c r="Q69" s="63">
        <f t="shared" si="16"/>
        <v>0</v>
      </c>
      <c r="R69" s="63">
        <f t="shared" si="16"/>
        <v>0</v>
      </c>
      <c r="S69" s="63">
        <f t="shared" si="16"/>
        <v>0</v>
      </c>
      <c r="T69" s="63">
        <f t="shared" si="16"/>
        <v>0</v>
      </c>
      <c r="U69" s="63">
        <f t="shared" si="16"/>
        <v>0</v>
      </c>
      <c r="V69" s="63">
        <f t="shared" si="16"/>
        <v>0</v>
      </c>
      <c r="W69" s="63">
        <f t="shared" si="16"/>
        <v>0</v>
      </c>
      <c r="X69" s="63">
        <f t="shared" si="16"/>
        <v>0</v>
      </c>
      <c r="Y69" s="63">
        <f t="shared" si="16"/>
        <v>0</v>
      </c>
      <c r="Z69" s="63">
        <f t="shared" si="16"/>
        <v>0</v>
      </c>
      <c r="AA69" s="63">
        <f t="shared" si="16"/>
        <v>0</v>
      </c>
      <c r="AB69" s="63">
        <f t="shared" si="16"/>
        <v>0</v>
      </c>
      <c r="AC69" s="63">
        <f t="shared" si="16"/>
        <v>0</v>
      </c>
      <c r="AD69" s="63">
        <f t="shared" si="16"/>
        <v>0</v>
      </c>
      <c r="AE69" s="63">
        <f t="shared" si="16"/>
        <v>0</v>
      </c>
      <c r="AF69" s="63">
        <f t="shared" si="16"/>
        <v>0</v>
      </c>
      <c r="AG69" s="63">
        <f t="shared" si="16"/>
        <v>0</v>
      </c>
      <c r="AH69" s="63">
        <f t="shared" si="16"/>
        <v>0</v>
      </c>
      <c r="AI69" s="63">
        <f t="shared" si="16"/>
        <v>0</v>
      </c>
      <c r="AJ69" s="63">
        <f t="shared" si="16"/>
        <v>0</v>
      </c>
      <c r="AK69" s="63">
        <f t="shared" si="16"/>
        <v>0</v>
      </c>
      <c r="AL69" s="63">
        <f t="shared" si="16"/>
        <v>0</v>
      </c>
      <c r="AM69" s="63">
        <f t="shared" si="16"/>
        <v>0</v>
      </c>
      <c r="AN69" s="63">
        <f t="shared" si="16"/>
        <v>0</v>
      </c>
      <c r="AO69" s="63">
        <f t="shared" si="16"/>
        <v>0</v>
      </c>
      <c r="AP69" s="63">
        <f>-AP56</f>
        <v>0</v>
      </c>
    </row>
    <row r="70" spans="1:45" ht="14.25" x14ac:dyDescent="0.2">
      <c r="A70" s="69" t="s">
        <v>288</v>
      </c>
      <c r="B70" s="67">
        <f t="shared" ref="B70:AO70" si="17">B68+B69</f>
        <v>0</v>
      </c>
      <c r="C70" s="67">
        <f t="shared" si="17"/>
        <v>-1967506.8981423262</v>
      </c>
      <c r="D70" s="67">
        <f t="shared" si="17"/>
        <v>-1975281.1538798155</v>
      </c>
      <c r="E70" s="67">
        <f t="shared" si="17"/>
        <v>-1983420.7996369668</v>
      </c>
      <c r="F70" s="67">
        <f t="shared" si="17"/>
        <v>-1991943.0087447043</v>
      </c>
      <c r="G70" s="67">
        <f t="shared" si="17"/>
        <v>-2000865.7616805055</v>
      </c>
      <c r="H70" s="67">
        <f t="shared" si="17"/>
        <v>-2010207.8840042893</v>
      </c>
      <c r="I70" s="67">
        <f t="shared" si="17"/>
        <v>-2019989.0860772908</v>
      </c>
      <c r="J70" s="67">
        <f t="shared" si="17"/>
        <v>-2030230.0046477234</v>
      </c>
      <c r="K70" s="67">
        <f t="shared" si="17"/>
        <v>-2040952.2463909665</v>
      </c>
      <c r="L70" s="67">
        <f t="shared" si="17"/>
        <v>-2052178.4334961418</v>
      </c>
      <c r="M70" s="67">
        <f t="shared" si="17"/>
        <v>-2063932.2513952604</v>
      </c>
      <c r="N70" s="67">
        <f t="shared" si="17"/>
        <v>-2076238.4987356379</v>
      </c>
      <c r="O70" s="67">
        <f t="shared" si="17"/>
        <v>-2089123.1397010128</v>
      </c>
      <c r="P70" s="67">
        <f t="shared" si="17"/>
        <v>-2102613.3587917602</v>
      </c>
      <c r="Q70" s="67">
        <f t="shared" si="17"/>
        <v>-2116737.618179773</v>
      </c>
      <c r="R70" s="67">
        <f t="shared" si="17"/>
        <v>-2131525.7177590225</v>
      </c>
      <c r="S70" s="67">
        <f t="shared" si="17"/>
        <v>-2147008.8580184965</v>
      </c>
      <c r="T70" s="67">
        <f t="shared" si="17"/>
        <v>-2163219.7058701655</v>
      </c>
      <c r="U70" s="67">
        <f t="shared" si="17"/>
        <v>-2180192.4635708635</v>
      </c>
      <c r="V70" s="67">
        <f t="shared" si="17"/>
        <v>-2197962.940883494</v>
      </c>
      <c r="W70" s="67">
        <f t="shared" si="17"/>
        <v>-2216568.6306298184</v>
      </c>
      <c r="X70" s="67">
        <f t="shared" si="17"/>
        <v>-2236048.7877942198</v>
      </c>
      <c r="Y70" s="67">
        <f t="shared" si="17"/>
        <v>-2256444.512345348</v>
      </c>
      <c r="Z70" s="67">
        <f t="shared" si="17"/>
        <v>-2277798.8359503793</v>
      </c>
      <c r="AA70" s="67">
        <f t="shared" si="17"/>
        <v>-2300156.8127648472</v>
      </c>
      <c r="AB70" s="67">
        <f t="shared" si="17"/>
        <v>-2323565.6144895949</v>
      </c>
      <c r="AC70" s="67">
        <f t="shared" si="17"/>
        <v>-2348074.6298954058</v>
      </c>
      <c r="AD70" s="67">
        <f t="shared" si="17"/>
        <v>-2373735.5690252902</v>
      </c>
      <c r="AE70" s="67">
        <f t="shared" si="17"/>
        <v>-2400602.5722942785</v>
      </c>
      <c r="AF70" s="67">
        <f t="shared" si="17"/>
        <v>-2428732.3247169098</v>
      </c>
      <c r="AG70" s="67">
        <f t="shared" si="17"/>
        <v>-2458184.1755034043</v>
      </c>
      <c r="AH70" s="67">
        <f t="shared" si="17"/>
        <v>-2489020.2632768643</v>
      </c>
      <c r="AI70" s="67">
        <f t="shared" si="17"/>
        <v>-2521305.6471756771</v>
      </c>
      <c r="AJ70" s="67">
        <f t="shared" si="17"/>
        <v>-2555108.4441177337</v>
      </c>
      <c r="AK70" s="67">
        <f t="shared" si="17"/>
        <v>-2590499.9725160673</v>
      </c>
      <c r="AL70" s="67">
        <f t="shared" si="17"/>
        <v>-2627554.9027491221</v>
      </c>
      <c r="AM70" s="67">
        <f t="shared" si="17"/>
        <v>-2666351.4147031307</v>
      </c>
      <c r="AN70" s="67">
        <f t="shared" si="17"/>
        <v>-2706971.362718978</v>
      </c>
      <c r="AO70" s="67">
        <f t="shared" si="17"/>
        <v>-2749500.4482915699</v>
      </c>
      <c r="AP70" s="67">
        <f>AP68+AP69</f>
        <v>-2794028.4008860737</v>
      </c>
    </row>
    <row r="71" spans="1:45" x14ac:dyDescent="0.2">
      <c r="A71" s="68" t="s">
        <v>282</v>
      </c>
      <c r="B71" s="63">
        <f t="shared" ref="B71:AP71" si="18">-B70*$B$36</f>
        <v>0</v>
      </c>
      <c r="C71" s="63">
        <f t="shared" si="18"/>
        <v>393501.37962846528</v>
      </c>
      <c r="D71" s="63">
        <f t="shared" si="18"/>
        <v>395056.23077596311</v>
      </c>
      <c r="E71" s="63">
        <f t="shared" si="18"/>
        <v>396684.15992739337</v>
      </c>
      <c r="F71" s="63">
        <f t="shared" si="18"/>
        <v>398388.60174894088</v>
      </c>
      <c r="G71" s="63">
        <f t="shared" si="18"/>
        <v>400173.15233610111</v>
      </c>
      <c r="H71" s="63">
        <f t="shared" si="18"/>
        <v>402041.5768008579</v>
      </c>
      <c r="I71" s="63">
        <f t="shared" si="18"/>
        <v>403997.8172154582</v>
      </c>
      <c r="J71" s="63">
        <f t="shared" si="18"/>
        <v>406046.00092954468</v>
      </c>
      <c r="K71" s="63">
        <f t="shared" si="18"/>
        <v>408190.44927819329</v>
      </c>
      <c r="L71" s="63">
        <f t="shared" si="18"/>
        <v>410435.68669922836</v>
      </c>
      <c r="M71" s="63">
        <f t="shared" si="18"/>
        <v>412786.45027905214</v>
      </c>
      <c r="N71" s="63">
        <f t="shared" si="18"/>
        <v>415247.6997471276</v>
      </c>
      <c r="O71" s="63">
        <f t="shared" si="18"/>
        <v>417824.6279402026</v>
      </c>
      <c r="P71" s="63">
        <f t="shared" si="18"/>
        <v>420522.67175835208</v>
      </c>
      <c r="Q71" s="63">
        <f t="shared" si="18"/>
        <v>423347.5236359546</v>
      </c>
      <c r="R71" s="63">
        <f t="shared" si="18"/>
        <v>426305.14355180453</v>
      </c>
      <c r="S71" s="63">
        <f t="shared" si="18"/>
        <v>429401.77160369931</v>
      </c>
      <c r="T71" s="63">
        <f t="shared" si="18"/>
        <v>432643.9411740331</v>
      </c>
      <c r="U71" s="63">
        <f t="shared" si="18"/>
        <v>436038.49271417269</v>
      </c>
      <c r="V71" s="63">
        <f t="shared" si="18"/>
        <v>439592.58817669883</v>
      </c>
      <c r="W71" s="63">
        <f t="shared" si="18"/>
        <v>443313.72612596373</v>
      </c>
      <c r="X71" s="63">
        <f t="shared" si="18"/>
        <v>447209.75755884399</v>
      </c>
      <c r="Y71" s="63">
        <f t="shared" si="18"/>
        <v>451288.90246906964</v>
      </c>
      <c r="Z71" s="63">
        <f t="shared" si="18"/>
        <v>455559.76719007589</v>
      </c>
      <c r="AA71" s="63">
        <f t="shared" si="18"/>
        <v>460031.36255296948</v>
      </c>
      <c r="AB71" s="63">
        <f t="shared" si="18"/>
        <v>464713.12289791903</v>
      </c>
      <c r="AC71" s="63">
        <f t="shared" si="18"/>
        <v>469614.92597908119</v>
      </c>
      <c r="AD71" s="63">
        <f t="shared" si="18"/>
        <v>474747.11380505806</v>
      </c>
      <c r="AE71" s="63">
        <f t="shared" si="18"/>
        <v>480120.51445885573</v>
      </c>
      <c r="AF71" s="63">
        <f t="shared" si="18"/>
        <v>485746.46494338196</v>
      </c>
      <c r="AG71" s="63">
        <f t="shared" si="18"/>
        <v>491636.83510068088</v>
      </c>
      <c r="AH71" s="63">
        <f t="shared" si="18"/>
        <v>497804.05265537289</v>
      </c>
      <c r="AI71" s="63">
        <f t="shared" si="18"/>
        <v>504261.12943513546</v>
      </c>
      <c r="AJ71" s="63">
        <f t="shared" si="18"/>
        <v>511021.68882354675</v>
      </c>
      <c r="AK71" s="63">
        <f t="shared" si="18"/>
        <v>518099.9945032135</v>
      </c>
      <c r="AL71" s="63">
        <f t="shared" si="18"/>
        <v>525510.98054982442</v>
      </c>
      <c r="AM71" s="63">
        <f t="shared" si="18"/>
        <v>533270.28294062614</v>
      </c>
      <c r="AN71" s="63">
        <f t="shared" si="18"/>
        <v>541394.27254379564</v>
      </c>
      <c r="AO71" s="63">
        <f t="shared" si="18"/>
        <v>549900.08965831401</v>
      </c>
      <c r="AP71" s="63">
        <f t="shared" si="18"/>
        <v>558805.68017721479</v>
      </c>
    </row>
    <row r="72" spans="1:45" ht="15" thickBot="1" x14ac:dyDescent="0.25">
      <c r="A72" s="71" t="s">
        <v>287</v>
      </c>
      <c r="B72" s="72">
        <f t="shared" ref="B72:AO72" si="19">B70+B71</f>
        <v>0</v>
      </c>
      <c r="C72" s="72">
        <f t="shared" si="19"/>
        <v>-1574005.5185138609</v>
      </c>
      <c r="D72" s="72">
        <f t="shared" si="19"/>
        <v>-1580224.9231038524</v>
      </c>
      <c r="E72" s="72">
        <f t="shared" si="19"/>
        <v>-1586736.6397095735</v>
      </c>
      <c r="F72" s="72">
        <f t="shared" si="19"/>
        <v>-1593554.4069957635</v>
      </c>
      <c r="G72" s="72">
        <f t="shared" si="19"/>
        <v>-1600692.6093444044</v>
      </c>
      <c r="H72" s="72">
        <f t="shared" si="19"/>
        <v>-1608166.3072034314</v>
      </c>
      <c r="I72" s="72">
        <f t="shared" si="19"/>
        <v>-1615991.2688618326</v>
      </c>
      <c r="J72" s="72">
        <f t="shared" si="19"/>
        <v>-1624184.0037181787</v>
      </c>
      <c r="K72" s="72">
        <f t="shared" si="19"/>
        <v>-1632761.7971127732</v>
      </c>
      <c r="L72" s="72">
        <f t="shared" si="19"/>
        <v>-1641742.7467969134</v>
      </c>
      <c r="M72" s="72">
        <f t="shared" si="19"/>
        <v>-1651145.8011162083</v>
      </c>
      <c r="N72" s="72">
        <f t="shared" si="19"/>
        <v>-1660990.7989885104</v>
      </c>
      <c r="O72" s="72">
        <f t="shared" si="19"/>
        <v>-1671298.5117608102</v>
      </c>
      <c r="P72" s="72">
        <f t="shared" si="19"/>
        <v>-1682090.6870334081</v>
      </c>
      <c r="Q72" s="72">
        <f t="shared" si="19"/>
        <v>-1693390.0945438184</v>
      </c>
      <c r="R72" s="72">
        <f t="shared" si="19"/>
        <v>-1705220.5742072179</v>
      </c>
      <c r="S72" s="72">
        <f t="shared" si="19"/>
        <v>-1717607.0864147972</v>
      </c>
      <c r="T72" s="72">
        <f t="shared" si="19"/>
        <v>-1730575.7646961324</v>
      </c>
      <c r="U72" s="72">
        <f t="shared" si="19"/>
        <v>-1744153.9708566908</v>
      </c>
      <c r="V72" s="72">
        <f t="shared" si="19"/>
        <v>-1758370.3527067951</v>
      </c>
      <c r="W72" s="72">
        <f t="shared" si="19"/>
        <v>-1773254.9045038547</v>
      </c>
      <c r="X72" s="72">
        <f t="shared" si="19"/>
        <v>-1788839.0302353757</v>
      </c>
      <c r="Y72" s="72">
        <f t="shared" si="19"/>
        <v>-1805155.6098762783</v>
      </c>
      <c r="Z72" s="72">
        <f t="shared" si="19"/>
        <v>-1822239.0687603033</v>
      </c>
      <c r="AA72" s="72">
        <f t="shared" si="19"/>
        <v>-1840125.4502118777</v>
      </c>
      <c r="AB72" s="72">
        <f t="shared" si="19"/>
        <v>-1858852.4915916759</v>
      </c>
      <c r="AC72" s="72">
        <f t="shared" si="19"/>
        <v>-1878459.7039163248</v>
      </c>
      <c r="AD72" s="72">
        <f t="shared" si="19"/>
        <v>-1898988.4552202323</v>
      </c>
      <c r="AE72" s="72">
        <f t="shared" si="19"/>
        <v>-1920482.0578354229</v>
      </c>
      <c r="AF72" s="72">
        <f t="shared" si="19"/>
        <v>-1942985.8597735278</v>
      </c>
      <c r="AG72" s="72">
        <f t="shared" si="19"/>
        <v>-1966547.3404027235</v>
      </c>
      <c r="AH72" s="72">
        <f t="shared" si="19"/>
        <v>-1991216.2106214915</v>
      </c>
      <c r="AI72" s="72">
        <f t="shared" si="19"/>
        <v>-2017044.5177405416</v>
      </c>
      <c r="AJ72" s="72">
        <f t="shared" si="19"/>
        <v>-2044086.755294187</v>
      </c>
      <c r="AK72" s="72">
        <f t="shared" si="19"/>
        <v>-2072399.9780128538</v>
      </c>
      <c r="AL72" s="72">
        <f t="shared" si="19"/>
        <v>-2102043.9221992977</v>
      </c>
      <c r="AM72" s="72">
        <f t="shared" si="19"/>
        <v>-2133081.1317625046</v>
      </c>
      <c r="AN72" s="72">
        <f t="shared" si="19"/>
        <v>-2165577.0901751826</v>
      </c>
      <c r="AO72" s="72">
        <f t="shared" si="19"/>
        <v>-2199600.3586332561</v>
      </c>
      <c r="AP72" s="72">
        <f>AP70+AP71</f>
        <v>-2235222.7207088592</v>
      </c>
    </row>
    <row r="73" spans="1:45" s="250" customFormat="1" ht="16.5" thickBot="1" x14ac:dyDescent="0.25">
      <c r="A73" s="247"/>
      <c r="B73" s="248">
        <v>0.5</v>
      </c>
      <c r="C73" s="248">
        <f>B73+1</f>
        <v>1.5</v>
      </c>
      <c r="D73" s="248">
        <f t="shared" ref="D73:AP73" si="20">C73+1</f>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249"/>
      <c r="AR73" s="249"/>
      <c r="AS73" s="249"/>
    </row>
    <row r="74" spans="1:45" x14ac:dyDescent="0.2">
      <c r="A74" s="60" t="s">
        <v>286</v>
      </c>
      <c r="B74" s="61">
        <f t="shared" ref="B74:AO74" si="21">B58</f>
        <v>1</v>
      </c>
      <c r="C74" s="61">
        <f t="shared" si="21"/>
        <v>2</v>
      </c>
      <c r="D74" s="61">
        <f t="shared" si="21"/>
        <v>3</v>
      </c>
      <c r="E74" s="61">
        <f t="shared" si="21"/>
        <v>4</v>
      </c>
      <c r="F74" s="61">
        <f t="shared" si="21"/>
        <v>5</v>
      </c>
      <c r="G74" s="61">
        <f t="shared" si="21"/>
        <v>6</v>
      </c>
      <c r="H74" s="61">
        <f t="shared" si="21"/>
        <v>7</v>
      </c>
      <c r="I74" s="61">
        <f t="shared" si="21"/>
        <v>8</v>
      </c>
      <c r="J74" s="61">
        <f t="shared" si="21"/>
        <v>9</v>
      </c>
      <c r="K74" s="61">
        <f t="shared" si="21"/>
        <v>10</v>
      </c>
      <c r="L74" s="61">
        <f t="shared" si="21"/>
        <v>11</v>
      </c>
      <c r="M74" s="61">
        <f t="shared" si="21"/>
        <v>12</v>
      </c>
      <c r="N74" s="61">
        <f t="shared" si="21"/>
        <v>13</v>
      </c>
      <c r="O74" s="61">
        <f t="shared" si="21"/>
        <v>14</v>
      </c>
      <c r="P74" s="61">
        <f t="shared" si="21"/>
        <v>15</v>
      </c>
      <c r="Q74" s="61">
        <f t="shared" si="21"/>
        <v>16</v>
      </c>
      <c r="R74" s="61">
        <f t="shared" si="21"/>
        <v>17</v>
      </c>
      <c r="S74" s="61">
        <f t="shared" si="21"/>
        <v>18</v>
      </c>
      <c r="T74" s="61">
        <f t="shared" si="21"/>
        <v>19</v>
      </c>
      <c r="U74" s="61">
        <f t="shared" si="21"/>
        <v>20</v>
      </c>
      <c r="V74" s="61">
        <f t="shared" si="21"/>
        <v>21</v>
      </c>
      <c r="W74" s="61">
        <f t="shared" si="21"/>
        <v>22</v>
      </c>
      <c r="X74" s="61">
        <f t="shared" si="21"/>
        <v>23</v>
      </c>
      <c r="Y74" s="61">
        <f t="shared" si="21"/>
        <v>24</v>
      </c>
      <c r="Z74" s="61">
        <f t="shared" si="21"/>
        <v>25</v>
      </c>
      <c r="AA74" s="61">
        <f t="shared" si="21"/>
        <v>26</v>
      </c>
      <c r="AB74" s="61">
        <f t="shared" si="21"/>
        <v>27</v>
      </c>
      <c r="AC74" s="61">
        <f t="shared" si="21"/>
        <v>28</v>
      </c>
      <c r="AD74" s="61">
        <f t="shared" si="21"/>
        <v>29</v>
      </c>
      <c r="AE74" s="61">
        <f t="shared" si="21"/>
        <v>30</v>
      </c>
      <c r="AF74" s="61">
        <f t="shared" si="21"/>
        <v>31</v>
      </c>
      <c r="AG74" s="61">
        <f t="shared" si="21"/>
        <v>32</v>
      </c>
      <c r="AH74" s="61">
        <f t="shared" si="21"/>
        <v>33</v>
      </c>
      <c r="AI74" s="61">
        <f t="shared" si="21"/>
        <v>34</v>
      </c>
      <c r="AJ74" s="61">
        <f t="shared" si="21"/>
        <v>35</v>
      </c>
      <c r="AK74" s="61">
        <f t="shared" si="21"/>
        <v>36</v>
      </c>
      <c r="AL74" s="61">
        <f t="shared" si="21"/>
        <v>37</v>
      </c>
      <c r="AM74" s="61">
        <f t="shared" si="21"/>
        <v>38</v>
      </c>
      <c r="AN74" s="61">
        <f t="shared" si="21"/>
        <v>39</v>
      </c>
      <c r="AO74" s="61">
        <f t="shared" si="21"/>
        <v>40</v>
      </c>
      <c r="AP74" s="61">
        <f>AP58</f>
        <v>41</v>
      </c>
    </row>
    <row r="75" spans="1:45" ht="28.5" x14ac:dyDescent="0.2">
      <c r="A75" s="66" t="s">
        <v>285</v>
      </c>
      <c r="B75" s="67">
        <f t="shared" ref="B75:AO75" si="22">B68</f>
        <v>0</v>
      </c>
      <c r="C75" s="67">
        <f t="shared" si="22"/>
        <v>-1967506.8981423262</v>
      </c>
      <c r="D75" s="67">
        <f>D68</f>
        <v>-1975281.1538798155</v>
      </c>
      <c r="E75" s="67">
        <f t="shared" si="22"/>
        <v>-1983420.7996369668</v>
      </c>
      <c r="F75" s="67">
        <f t="shared" si="22"/>
        <v>-1991943.0087447043</v>
      </c>
      <c r="G75" s="67">
        <f t="shared" si="22"/>
        <v>-2000865.7616805055</v>
      </c>
      <c r="H75" s="67">
        <f t="shared" si="22"/>
        <v>-2010207.8840042893</v>
      </c>
      <c r="I75" s="67">
        <f t="shared" si="22"/>
        <v>-2019989.0860772908</v>
      </c>
      <c r="J75" s="67">
        <f t="shared" si="22"/>
        <v>-2030230.0046477234</v>
      </c>
      <c r="K75" s="67">
        <f t="shared" si="22"/>
        <v>-2040952.2463909665</v>
      </c>
      <c r="L75" s="67">
        <f t="shared" si="22"/>
        <v>-2052178.4334961418</v>
      </c>
      <c r="M75" s="67">
        <f t="shared" si="22"/>
        <v>-2063932.2513952604</v>
      </c>
      <c r="N75" s="67">
        <f t="shared" si="22"/>
        <v>-2076238.4987356379</v>
      </c>
      <c r="O75" s="67">
        <f t="shared" si="22"/>
        <v>-2089123.1397010128</v>
      </c>
      <c r="P75" s="67">
        <f t="shared" si="22"/>
        <v>-2102613.3587917602</v>
      </c>
      <c r="Q75" s="67">
        <f t="shared" si="22"/>
        <v>-2116737.618179773</v>
      </c>
      <c r="R75" s="67">
        <f t="shared" si="22"/>
        <v>-2131525.7177590225</v>
      </c>
      <c r="S75" s="67">
        <f t="shared" si="22"/>
        <v>-2147008.8580184965</v>
      </c>
      <c r="T75" s="67">
        <f t="shared" si="22"/>
        <v>-2163219.7058701655</v>
      </c>
      <c r="U75" s="67">
        <f t="shared" si="22"/>
        <v>-2180192.4635708635</v>
      </c>
      <c r="V75" s="67">
        <f t="shared" si="22"/>
        <v>-2197962.940883494</v>
      </c>
      <c r="W75" s="67">
        <f t="shared" si="22"/>
        <v>-2216568.6306298184</v>
      </c>
      <c r="X75" s="67">
        <f t="shared" si="22"/>
        <v>-2236048.7877942198</v>
      </c>
      <c r="Y75" s="67">
        <f t="shared" si="22"/>
        <v>-2256444.512345348</v>
      </c>
      <c r="Z75" s="67">
        <f t="shared" si="22"/>
        <v>-2277798.8359503793</v>
      </c>
      <c r="AA75" s="67">
        <f t="shared" si="22"/>
        <v>-2300156.8127648472</v>
      </c>
      <c r="AB75" s="67">
        <f t="shared" si="22"/>
        <v>-2323565.6144895949</v>
      </c>
      <c r="AC75" s="67">
        <f t="shared" si="22"/>
        <v>-2348074.6298954058</v>
      </c>
      <c r="AD75" s="67">
        <f t="shared" si="22"/>
        <v>-2373735.5690252902</v>
      </c>
      <c r="AE75" s="67">
        <f t="shared" si="22"/>
        <v>-2400602.5722942785</v>
      </c>
      <c r="AF75" s="67">
        <f t="shared" si="22"/>
        <v>-2428732.3247169098</v>
      </c>
      <c r="AG75" s="67">
        <f t="shared" si="22"/>
        <v>-2458184.1755034043</v>
      </c>
      <c r="AH75" s="67">
        <f t="shared" si="22"/>
        <v>-2489020.2632768643</v>
      </c>
      <c r="AI75" s="67">
        <f t="shared" si="22"/>
        <v>-2521305.6471756771</v>
      </c>
      <c r="AJ75" s="67">
        <f t="shared" si="22"/>
        <v>-2555108.4441177337</v>
      </c>
      <c r="AK75" s="67">
        <f t="shared" si="22"/>
        <v>-2590499.9725160673</v>
      </c>
      <c r="AL75" s="67">
        <f t="shared" si="22"/>
        <v>-2627554.9027491221</v>
      </c>
      <c r="AM75" s="67">
        <f t="shared" si="22"/>
        <v>-2666351.4147031307</v>
      </c>
      <c r="AN75" s="67">
        <f t="shared" si="22"/>
        <v>-2706971.362718978</v>
      </c>
      <c r="AO75" s="67">
        <f t="shared" si="22"/>
        <v>-2749500.4482915699</v>
      </c>
      <c r="AP75" s="67">
        <f>AP68</f>
        <v>-2794028.4008860737</v>
      </c>
    </row>
    <row r="76" spans="1:45" x14ac:dyDescent="0.2">
      <c r="A76" s="68" t="s">
        <v>284</v>
      </c>
      <c r="B76" s="63">
        <f t="shared" ref="B76:AO76" si="23">-B67</f>
        <v>0</v>
      </c>
      <c r="C76" s="63">
        <f>-C67</f>
        <v>1802097.2015999998</v>
      </c>
      <c r="D76" s="63">
        <f t="shared" si="23"/>
        <v>1802097.2015999998</v>
      </c>
      <c r="E76" s="63">
        <f t="shared" si="23"/>
        <v>1802097.2015999998</v>
      </c>
      <c r="F76" s="63">
        <f>-C67</f>
        <v>1802097.2015999998</v>
      </c>
      <c r="G76" s="63">
        <f t="shared" si="23"/>
        <v>1802097.2015999998</v>
      </c>
      <c r="H76" s="63">
        <f t="shared" si="23"/>
        <v>1802097.2015999998</v>
      </c>
      <c r="I76" s="63">
        <f t="shared" si="23"/>
        <v>1802097.2015999998</v>
      </c>
      <c r="J76" s="63">
        <f t="shared" si="23"/>
        <v>1802097.2015999998</v>
      </c>
      <c r="K76" s="63">
        <f t="shared" si="23"/>
        <v>1802097.2015999998</v>
      </c>
      <c r="L76" s="63">
        <f>-L67</f>
        <v>1802097.2015999998</v>
      </c>
      <c r="M76" s="63">
        <f>-M67</f>
        <v>1802097.2015999998</v>
      </c>
      <c r="N76" s="63">
        <f t="shared" si="23"/>
        <v>1802097.2015999998</v>
      </c>
      <c r="O76" s="63">
        <f t="shared" si="23"/>
        <v>1802097.2015999998</v>
      </c>
      <c r="P76" s="63">
        <f t="shared" si="23"/>
        <v>1802097.2015999998</v>
      </c>
      <c r="Q76" s="63">
        <f t="shared" si="23"/>
        <v>1802097.2015999998</v>
      </c>
      <c r="R76" s="63">
        <f t="shared" si="23"/>
        <v>1802097.2015999998</v>
      </c>
      <c r="S76" s="63">
        <f t="shared" si="23"/>
        <v>1802097.2015999998</v>
      </c>
      <c r="T76" s="63">
        <f t="shared" si="23"/>
        <v>1802097.2015999998</v>
      </c>
      <c r="U76" s="63">
        <f t="shared" si="23"/>
        <v>1802097.2015999998</v>
      </c>
      <c r="V76" s="63">
        <f t="shared" si="23"/>
        <v>1802097.2015999998</v>
      </c>
      <c r="W76" s="63">
        <f t="shared" si="23"/>
        <v>1802097.2015999998</v>
      </c>
      <c r="X76" s="63">
        <f t="shared" si="23"/>
        <v>1802097.2015999998</v>
      </c>
      <c r="Y76" s="63">
        <f t="shared" si="23"/>
        <v>1802097.2015999998</v>
      </c>
      <c r="Z76" s="63">
        <f t="shared" si="23"/>
        <v>1802097.2015999998</v>
      </c>
      <c r="AA76" s="63">
        <f t="shared" si="23"/>
        <v>1802097.2015999998</v>
      </c>
      <c r="AB76" s="63">
        <f t="shared" si="23"/>
        <v>1802097.2015999998</v>
      </c>
      <c r="AC76" s="63">
        <f t="shared" si="23"/>
        <v>1802097.2015999998</v>
      </c>
      <c r="AD76" s="63">
        <f t="shared" si="23"/>
        <v>1802097.2015999998</v>
      </c>
      <c r="AE76" s="63">
        <f t="shared" si="23"/>
        <v>1802097.2015999998</v>
      </c>
      <c r="AF76" s="63">
        <f t="shared" si="23"/>
        <v>1802097.2015999998</v>
      </c>
      <c r="AG76" s="63">
        <f t="shared" si="23"/>
        <v>1802097.2015999998</v>
      </c>
      <c r="AH76" s="63">
        <f t="shared" si="23"/>
        <v>1802097.2015999998</v>
      </c>
      <c r="AI76" s="63">
        <f t="shared" si="23"/>
        <v>1802097.2015999998</v>
      </c>
      <c r="AJ76" s="63">
        <f t="shared" si="23"/>
        <v>1802097.2015999998</v>
      </c>
      <c r="AK76" s="63">
        <f t="shared" si="23"/>
        <v>1802097.2015999998</v>
      </c>
      <c r="AL76" s="63">
        <f t="shared" si="23"/>
        <v>1802097.2015999998</v>
      </c>
      <c r="AM76" s="63">
        <f t="shared" si="23"/>
        <v>1802097.2015999998</v>
      </c>
      <c r="AN76" s="63">
        <f t="shared" si="23"/>
        <v>1802097.2015999998</v>
      </c>
      <c r="AO76" s="63">
        <f t="shared" si="23"/>
        <v>1802097.2015999998</v>
      </c>
      <c r="AP76" s="63">
        <f>-AP67</f>
        <v>1802097.2015999998</v>
      </c>
    </row>
    <row r="77" spans="1:45" x14ac:dyDescent="0.2">
      <c r="A77" s="68" t="s">
        <v>283</v>
      </c>
      <c r="B77" s="63">
        <f t="shared" ref="B77:AO77" si="24">B69</f>
        <v>0</v>
      </c>
      <c r="C77" s="63">
        <f t="shared" si="24"/>
        <v>0</v>
      </c>
      <c r="D77" s="63">
        <f t="shared" si="24"/>
        <v>0</v>
      </c>
      <c r="E77" s="63">
        <f t="shared" si="24"/>
        <v>0</v>
      </c>
      <c r="F77" s="63">
        <f t="shared" si="24"/>
        <v>0</v>
      </c>
      <c r="G77" s="63">
        <f t="shared" si="24"/>
        <v>0</v>
      </c>
      <c r="H77" s="63">
        <f t="shared" si="24"/>
        <v>0</v>
      </c>
      <c r="I77" s="63">
        <f t="shared" si="24"/>
        <v>0</v>
      </c>
      <c r="J77" s="63">
        <f t="shared" si="24"/>
        <v>0</v>
      </c>
      <c r="K77" s="63">
        <f t="shared" si="24"/>
        <v>0</v>
      </c>
      <c r="L77" s="63">
        <f t="shared" si="24"/>
        <v>0</v>
      </c>
      <c r="M77" s="63">
        <f t="shared" si="24"/>
        <v>0</v>
      </c>
      <c r="N77" s="63">
        <f t="shared" si="24"/>
        <v>0</v>
      </c>
      <c r="O77" s="63">
        <f t="shared" si="24"/>
        <v>0</v>
      </c>
      <c r="P77" s="63">
        <f t="shared" si="24"/>
        <v>0</v>
      </c>
      <c r="Q77" s="63">
        <f t="shared" si="24"/>
        <v>0</v>
      </c>
      <c r="R77" s="63">
        <f t="shared" si="24"/>
        <v>0</v>
      </c>
      <c r="S77" s="63">
        <f t="shared" si="24"/>
        <v>0</v>
      </c>
      <c r="T77" s="63">
        <f t="shared" si="24"/>
        <v>0</v>
      </c>
      <c r="U77" s="63">
        <f t="shared" si="24"/>
        <v>0</v>
      </c>
      <c r="V77" s="63">
        <f t="shared" si="24"/>
        <v>0</v>
      </c>
      <c r="W77" s="63">
        <f t="shared" si="24"/>
        <v>0</v>
      </c>
      <c r="X77" s="63">
        <f t="shared" si="24"/>
        <v>0</v>
      </c>
      <c r="Y77" s="63">
        <f t="shared" si="24"/>
        <v>0</v>
      </c>
      <c r="Z77" s="63">
        <f t="shared" si="24"/>
        <v>0</v>
      </c>
      <c r="AA77" s="63">
        <f t="shared" si="24"/>
        <v>0</v>
      </c>
      <c r="AB77" s="63">
        <f t="shared" si="24"/>
        <v>0</v>
      </c>
      <c r="AC77" s="63">
        <f t="shared" si="24"/>
        <v>0</v>
      </c>
      <c r="AD77" s="63">
        <f t="shared" si="24"/>
        <v>0</v>
      </c>
      <c r="AE77" s="63">
        <f t="shared" si="24"/>
        <v>0</v>
      </c>
      <c r="AF77" s="63">
        <f t="shared" si="24"/>
        <v>0</v>
      </c>
      <c r="AG77" s="63">
        <f t="shared" si="24"/>
        <v>0</v>
      </c>
      <c r="AH77" s="63">
        <f t="shared" si="24"/>
        <v>0</v>
      </c>
      <c r="AI77" s="63">
        <f t="shared" si="24"/>
        <v>0</v>
      </c>
      <c r="AJ77" s="63">
        <f t="shared" si="24"/>
        <v>0</v>
      </c>
      <c r="AK77" s="63">
        <f t="shared" si="24"/>
        <v>0</v>
      </c>
      <c r="AL77" s="63">
        <f t="shared" si="24"/>
        <v>0</v>
      </c>
      <c r="AM77" s="63">
        <f t="shared" si="24"/>
        <v>0</v>
      </c>
      <c r="AN77" s="63">
        <f t="shared" si="24"/>
        <v>0</v>
      </c>
      <c r="AO77" s="63">
        <f t="shared" si="24"/>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IF(((SUM($B$59:B59)+SUM($B$61:B64))+SUM($B$81:B81))&lt;0,((SUM($B$59:B59)+SUM($B$61:B64))+SUM($B$81:B81))*0.18-SUM($A$79:A79),IF(SUM(A$79:$B79)&lt;0,0-SUM(A$79:$B79),0))</f>
        <v>-3243774.9635999999</v>
      </c>
      <c r="C79" s="63">
        <f>IF(((SUM($B$59:C59)+SUM($B$61:C64))+SUM($B$81:C81))&lt;0,((SUM($B$59:C59)+SUM($B$61:C64))+SUM($B$81:C81))*0.18-SUM($A$79:B79),IF(SUM($B$79:B79)&lt;0,0-SUM($B$79:B79),0))</f>
        <v>-29773.745377618819</v>
      </c>
      <c r="D79" s="63">
        <f>IF(((SUM($B$59:D59)+SUM($B$61:D64))+SUM($B$81:D81))&lt;0,((SUM($B$59:D59)+SUM($B$61:D64))+SUM($B$81:D81))*0.18-SUM($A$79:C79),IF(SUM($B$79:C79)&lt;0,0-SUM($B$79:C79),0))</f>
        <v>-31173.111410366837</v>
      </c>
      <c r="E79" s="63">
        <f>IF(((SUM($B$59:E59)+SUM($B$61:E64))+SUM($B$81:E81))&lt;0,((SUM($B$59:E59)+SUM($B$61:E64))+SUM($B$81:E81))*0.18-SUM($A$79:D79),IF(SUM($B$79:D79)&lt;0,0-SUM($B$79:D79),0))</f>
        <v>-32638.247646654025</v>
      </c>
      <c r="F79" s="63">
        <f>IF(((SUM($B$59:F59)+SUM($B$61:F64))+SUM($B$81:F81))&lt;0,((SUM($B$59:F59)+SUM($B$61:F64))+SUM($B$81:F81))*0.18-SUM($A$79:E79),IF(SUM($B$79:E79)&lt;0,0-SUM($B$79:E79),0))</f>
        <v>-34172.245286046527</v>
      </c>
      <c r="G79" s="63">
        <f>IF(((SUM($B$59:G59)+SUM($B$61:G64))+SUM($B$81:G81))&lt;0,((SUM($B$59:G59)+SUM($B$61:G64))+SUM($B$81:G81))*0.18-SUM($A$79:F79),IF(SUM($B$79:F79)&lt;0,0-SUM($B$79:F79),0))</f>
        <v>-35778.340814490803</v>
      </c>
      <c r="H79" s="63">
        <f>IF(((SUM($B$59:H59)+SUM($B$61:H64))+SUM($B$81:H81))&lt;0,((SUM($B$59:H59)+SUM($B$61:H64))+SUM($B$81:H81))*0.18-SUM($A$79:G79),IF(SUM($B$79:G79)&lt;0,0-SUM($B$79:G79),0))</f>
        <v>-37459.922832772601</v>
      </c>
      <c r="I79" s="63">
        <f>IF(((SUM($B$59:I59)+SUM($B$61:I64))+SUM($B$81:I81))&lt;0,((SUM($B$59:I59)+SUM($B$61:I64))+SUM($B$81:I81))*0.18-SUM($A$79:H79),IF(SUM($B$79:H79)&lt;0,0-SUM($B$79:H79),0))</f>
        <v>-39220.539205912501</v>
      </c>
      <c r="J79" s="63">
        <f>IF(((SUM($B$59:J59)+SUM($B$61:J64))+SUM($B$81:J81))&lt;0,((SUM($B$59:J59)+SUM($B$61:J64))+SUM($B$81:J81))*0.18-SUM($A$79:I79),IF(SUM($B$79:I79)&lt;0,0-SUM($B$79:I79),0))</f>
        <v>-41063.904548590071</v>
      </c>
      <c r="K79" s="63">
        <f>IF(((SUM($B$59:K59)+SUM($B$61:K64))+SUM($B$81:K81))&lt;0,((SUM($B$59:K59)+SUM($B$61:K64))+SUM($B$81:K81))*0.18-SUM($A$79:J79),IF(SUM($B$79:J79)&lt;0,0-SUM($B$79:J79),0))</f>
        <v>-42993.908062373754</v>
      </c>
      <c r="L79" s="63">
        <f>IF(((SUM($B$59:L59)+SUM($B$61:L64))+SUM($B$81:L81))&lt;0,((SUM($B$59:L59)+SUM($B$61:L64))+SUM($B$81:L81))*0.18-SUM($A$79:K79),IF(SUM($B$79:K79)&lt;0,0-SUM($B$79:K79),0))</f>
        <v>-45014.621741305571</v>
      </c>
      <c r="M79" s="63">
        <f>IF(((SUM($B$59:M59)+SUM($B$61:M64))+SUM($B$81:M81))&lt;0,((SUM($B$59:M59)+SUM($B$61:M64))+SUM($B$81:M81))*0.18-SUM($A$79:L79),IF(SUM($B$79:L79)&lt;0,0-SUM($B$79:L79),0))</f>
        <v>-47130.308963146992</v>
      </c>
      <c r="N79" s="63">
        <f>IF(((SUM($B$59:N59)+SUM($B$61:N64))+SUM($B$81:N81))&lt;0,((SUM($B$59:N59)+SUM($B$61:N64))+SUM($B$81:N81))*0.18-SUM($A$79:M79),IF(SUM($B$79:M79)&lt;0,0-SUM($B$79:M79),0))</f>
        <v>-49345.433484415058</v>
      </c>
      <c r="O79" s="63">
        <f>IF(((SUM($B$59:O59)+SUM($B$61:O64))+SUM($B$81:O81))&lt;0,((SUM($B$59:O59)+SUM($B$61:O64))+SUM($B$81:O81))*0.18-SUM($A$79:N79),IF(SUM($B$79:N79)&lt;0,0-SUM($B$79:N79),0))</f>
        <v>-51664.668858182151</v>
      </c>
      <c r="P79" s="63">
        <f>IF(((SUM($B$59:P59)+SUM($B$61:P64))+SUM($B$81:P81))&lt;0,((SUM($B$59:P59)+SUM($B$61:P64))+SUM($B$81:P81))*0.18-SUM($A$79:O79),IF(SUM($B$79:O79)&lt;0,0-SUM($B$79:O79),0))</f>
        <v>-54092.908294517081</v>
      </c>
      <c r="Q79" s="63">
        <f>IF(((SUM($B$59:Q59)+SUM($B$61:Q64))+SUM($B$81:Q81))&lt;0,((SUM($B$59:Q59)+SUM($B$61:Q64))+SUM($B$81:Q81))*0.18-SUM($A$79:P79),IF(SUM($B$79:P79)&lt;0,0-SUM($B$79:P79),0))</f>
        <v>-56635.27498435881</v>
      </c>
      <c r="R79" s="63">
        <f>IF(((SUM($B$59:R59)+SUM($B$61:R64))+SUM($B$81:R81))&lt;0,((SUM($B$59:R59)+SUM($B$61:R64))+SUM($B$81:R81))*0.18-SUM($A$79:Q79),IF(SUM($B$79:Q79)&lt;0,0-SUM($B$79:Q79),0))</f>
        <v>-59297.132908624131</v>
      </c>
      <c r="S79" s="63">
        <f>IF(((SUM($B$59:S59)+SUM($B$61:S64))+SUM($B$81:S81))&lt;0,((SUM($B$59:S59)+SUM($B$61:S64))+SUM($B$81:S81))*0.18-SUM($A$79:R79),IF(SUM($B$79:R79)&lt;0,0-SUM($B$79:R79),0))</f>
        <v>-62084.09815532947</v>
      </c>
      <c r="T79" s="63">
        <f>IF(((SUM($B$59:T59)+SUM($B$61:T64))+SUM($B$81:T81))&lt;0,((SUM($B$59:T59)+SUM($B$61:T64))+SUM($B$81:T81))*0.18-SUM($A$79:S79),IF(SUM($B$79:S79)&lt;0,0-SUM($B$79:S79),0))</f>
        <v>-65002.050768629648</v>
      </c>
      <c r="U79" s="63">
        <f>IF(((SUM($B$59:U59)+SUM($B$61:U64))+SUM($B$81:U81))&lt;0,((SUM($B$59:U59)+SUM($B$61:U64))+SUM($B$81:U81))*0.18-SUM($A$79:T79),IF(SUM($B$79:T79)&lt;0,0-SUM($B$79:T79),0))</f>
        <v>-68057.147154755425</v>
      </c>
      <c r="V79" s="63">
        <f>IF(((SUM($B$59:V59)+SUM($B$61:V64))+SUM($B$81:V81))&lt;0,((SUM($B$59:V59)+SUM($B$61:V64))+SUM($B$81:V81))*0.18-SUM($A$79:U79),IF(SUM($B$79:U79)&lt;0,0-SUM($B$79:U79),0))</f>
        <v>-71255.833071029279</v>
      </c>
      <c r="W79" s="63">
        <f>IF(((SUM($B$59:W59)+SUM($B$61:W64))+SUM($B$81:W81))&lt;0,((SUM($B$59:W59)+SUM($B$61:W64))+SUM($B$81:W81))*0.18-SUM($A$79:V79),IF(SUM($B$79:V79)&lt;0,0-SUM($B$79:V79),0))</f>
        <v>-74604.857225367799</v>
      </c>
      <c r="X79" s="63">
        <f>IF(((SUM($B$59:X59)+SUM($B$61:X64))+SUM($B$81:X81))&lt;0,((SUM($B$59:X59)+SUM($B$61:X64))+SUM($B$81:X81))*0.18-SUM($A$79:W79),IF(SUM($B$79:W79)&lt;0,0-SUM($B$79:W79),0))</f>
        <v>-78111.285514959134</v>
      </c>
      <c r="Y79" s="63">
        <f>IF(((SUM($B$59:Y59)+SUM($B$61:Y64))+SUM($B$81:Y81))&lt;0,((SUM($B$59:Y59)+SUM($B$61:Y64))+SUM($B$81:Y81))*0.18-SUM($A$79:X79),IF(SUM($B$79:X79)&lt;0,0-SUM($B$79:X79),0))</f>
        <v>-81782.515934162773</v>
      </c>
      <c r="Z79" s="63">
        <f>IF(((SUM($B$59:Z59)+SUM($B$61:Z64))+SUM($B$81:Z81))&lt;0,((SUM($B$59:Z59)+SUM($B$61:Z64))+SUM($B$81:Z81))*0.18-SUM($A$79:Y79),IF(SUM($B$79:Y79)&lt;0,0-SUM($B$79:Y79),0))</f>
        <v>-85626.294183067977</v>
      </c>
      <c r="AA79" s="63">
        <f>IF(((SUM($B$59:AA59)+SUM($B$61:AA64))+SUM($B$81:AA81))&lt;0,((SUM($B$59:AA59)+SUM($B$61:AA64))+SUM($B$81:AA81))*0.18-SUM($A$79:Z79),IF(SUM($B$79:Z79)&lt;0,0-SUM($B$79:Z79),0))</f>
        <v>-89650.730009673163</v>
      </c>
      <c r="AB79" s="63">
        <f>IF(((SUM($B$59:AB59)+SUM($B$61:AB64))+SUM($B$81:AB81))&lt;0,((SUM($B$59:AB59)+SUM($B$61:AB64))+SUM($B$81:AB81))*0.18-SUM($A$79:AA79),IF(SUM($B$79:AA79)&lt;0,0-SUM($B$79:AA79),0))</f>
        <v>-93864.314320126548</v>
      </c>
      <c r="AC79" s="63">
        <f>IF(((SUM($B$59:AC59)+SUM($B$61:AC64))+SUM($B$81:AC81))&lt;0,((SUM($B$59:AC59)+SUM($B$61:AC64))+SUM($B$81:AC81))*0.18-SUM($A$79:AB79),IF(SUM($B$79:AB79)&lt;0,0-SUM($B$79:AB79),0))</f>
        <v>-98275.937093173154</v>
      </c>
      <c r="AD79" s="63">
        <f>IF(((SUM($B$59:AD59)+SUM($B$61:AD64))+SUM($B$81:AD81))&lt;0,((SUM($B$59:AD59)+SUM($B$61:AD64))+SUM($B$81:AD81))*0.18-SUM($A$79:AC79),IF(SUM($B$79:AC79)&lt;0,0-SUM($B$79:AC79),0))</f>
        <v>-102894.90613655187</v>
      </c>
      <c r="AE79" s="63">
        <f>IF(((SUM($B$59:AE59)+SUM($B$61:AE64))+SUM($B$81:AE81))&lt;0,((SUM($B$59:AE59)+SUM($B$61:AE64))+SUM($B$81:AE81))*0.18-SUM($A$79:AD79),IF(SUM($B$79:AD79)&lt;0,0-SUM($B$79:AD79),0))</f>
        <v>-107730.96672497038</v>
      </c>
      <c r="AF79" s="63">
        <f>IF(((SUM($B$59:AF59)+SUM($B$61:AF64))+SUM($B$81:AF81))&lt;0,((SUM($B$59:AF59)+SUM($B$61:AF64))+SUM($B$81:AF81))*0.18-SUM($A$79:AE79),IF(SUM($B$79:AE79)&lt;0,0-SUM($B$79:AE79),0))</f>
        <v>-112794.32216104399</v>
      </c>
      <c r="AG79" s="63">
        <f>IF(((SUM($B$59:AG59)+SUM($B$61:AG64))+SUM($B$81:AG81))&lt;0,((SUM($B$59:AG59)+SUM($B$61:AG64))+SUM($B$81:AG81))*0.18-SUM($A$79:AF79),IF(SUM($B$79:AF79)&lt;0,0-SUM($B$79:AF79),0))</f>
        <v>-118095.65530261304</v>
      </c>
      <c r="AH79" s="63">
        <f>IF(((SUM($B$59:AH59)+SUM($B$61:AH64))+SUM($B$81:AH81))&lt;0,((SUM($B$59:AH59)+SUM($B$61:AH64))+SUM($B$81:AH81))*0.18-SUM($A$79:AG79),IF(SUM($B$79:AG79)&lt;0,0-SUM($B$79:AG79),0))</f>
        <v>-123646.151101836</v>
      </c>
      <c r="AI79" s="63">
        <f>IF(((SUM($B$59:AI59)+SUM($B$61:AI64))+SUM($B$81:AI81))&lt;0,((SUM($B$59:AI59)+SUM($B$61:AI64))+SUM($B$81:AI81))*0.18-SUM($A$79:AH79),IF(SUM($B$79:AH79)&lt;0,0-SUM($B$79:AH79),0))</f>
        <v>-129457.52020362206</v>
      </c>
      <c r="AJ79" s="63">
        <f>IF(((SUM($B$59:AJ59)+SUM($B$61:AJ64))+SUM($B$81:AJ81))&lt;0,((SUM($B$59:AJ59)+SUM($B$61:AJ64))+SUM($B$81:AJ81))*0.18-SUM($A$79:AI79),IF(SUM($B$79:AI79)&lt;0,0-SUM($B$79:AI79),0))</f>
        <v>-135542.02365319151</v>
      </c>
      <c r="AK79" s="63">
        <f>IF(((SUM($B$59:AK59)+SUM($B$61:AK64))+SUM($B$81:AK81))&lt;0,((SUM($B$59:AK59)+SUM($B$61:AK64))+SUM($B$81:AK81))*0.18-SUM($A$79:AJ79),IF(SUM($B$79:AJ79)&lt;0,0-SUM($B$79:AJ79),0))</f>
        <v>-141912.49876489211</v>
      </c>
      <c r="AL79" s="63">
        <f>IF(((SUM($B$59:AL59)+SUM($B$61:AL64))+SUM($B$81:AL81))&lt;0,((SUM($B$59:AL59)+SUM($B$61:AL64))+SUM($B$81:AL81))*0.18-SUM($A$79:AK79),IF(SUM($B$79:AK79)&lt;0,0-SUM($B$79:AK79),0))</f>
        <v>-148582.38620684203</v>
      </c>
      <c r="AM79" s="63">
        <f>IF(((SUM($B$59:AM59)+SUM($B$61:AM64))+SUM($B$81:AM81))&lt;0,((SUM($B$59:AM59)+SUM($B$61:AM64))+SUM($B$81:AM81))*0.18-SUM($A$79:AL79),IF(SUM($B$79:AL79)&lt;0,0-SUM($B$79:AL79),0))</f>
        <v>-155565.75835856423</v>
      </c>
      <c r="AN79" s="63">
        <f>IF(((SUM($B$59:AN59)+SUM($B$61:AN64))+SUM($B$81:AN81))&lt;0,((SUM($B$59:AN59)+SUM($B$61:AN64))+SUM($B$81:AN81))*0.18-SUM($A$79:AM79),IF(SUM($B$79:AM79)&lt;0,0-SUM($B$79:AM79),0))</f>
        <v>-162877.34900141601</v>
      </c>
      <c r="AO79" s="63">
        <f>IF(((SUM($B$59:AO59)+SUM($B$61:AO64))+SUM($B$81:AO81))&lt;0,((SUM($B$59:AO59)+SUM($B$61:AO64))+SUM($B$81:AO81))*0.18-SUM($A$79:AN79),IF(SUM($B$79:AN79)&lt;0,0-SUM($B$79:AN79),0))</f>
        <v>-170532.58440448251</v>
      </c>
      <c r="AP79" s="63">
        <f>IF(((SUM($B$59:AP59)+SUM($B$61:AP64))+SUM($B$81:AP81))&lt;0,((SUM($B$59:AP59)+SUM($B$61:AP64))+SUM($B$81:AP81))*0.18-SUM($A$79:AO79),IF(SUM($B$79:AO79)&lt;0,0-SUM($B$79:AO79),0))</f>
        <v>-178547.61587149277</v>
      </c>
    </row>
    <row r="80" spans="1:45" x14ac:dyDescent="0.2">
      <c r="A80" s="68" t="s">
        <v>280</v>
      </c>
      <c r="B80" s="63">
        <f>-B59*(B39)</f>
        <v>0</v>
      </c>
      <c r="C80" s="63">
        <f t="shared" ref="C80:AP80" si="25">-(C59-B59)*$B$39</f>
        <v>0</v>
      </c>
      <c r="D80" s="63">
        <f t="shared" si="25"/>
        <v>0</v>
      </c>
      <c r="E80" s="63">
        <f t="shared" si="25"/>
        <v>0</v>
      </c>
      <c r="F80" s="63">
        <f t="shared" si="25"/>
        <v>0</v>
      </c>
      <c r="G80" s="63">
        <f t="shared" si="25"/>
        <v>0</v>
      </c>
      <c r="H80" s="63">
        <f t="shared" si="25"/>
        <v>0</v>
      </c>
      <c r="I80" s="63">
        <f t="shared" si="25"/>
        <v>0</v>
      </c>
      <c r="J80" s="63">
        <f t="shared" si="25"/>
        <v>0</v>
      </c>
      <c r="K80" s="63">
        <f t="shared" si="25"/>
        <v>0</v>
      </c>
      <c r="L80" s="63">
        <f t="shared" si="25"/>
        <v>0</v>
      </c>
      <c r="M80" s="63">
        <f t="shared" si="25"/>
        <v>0</v>
      </c>
      <c r="N80" s="63">
        <f t="shared" si="25"/>
        <v>0</v>
      </c>
      <c r="O80" s="63">
        <f t="shared" si="25"/>
        <v>0</v>
      </c>
      <c r="P80" s="63">
        <f t="shared" si="25"/>
        <v>0</v>
      </c>
      <c r="Q80" s="63">
        <f t="shared" si="25"/>
        <v>0</v>
      </c>
      <c r="R80" s="63">
        <f t="shared" si="25"/>
        <v>0</v>
      </c>
      <c r="S80" s="63">
        <f t="shared" si="25"/>
        <v>0</v>
      </c>
      <c r="T80" s="63">
        <f t="shared" si="25"/>
        <v>0</v>
      </c>
      <c r="U80" s="63">
        <f t="shared" si="25"/>
        <v>0</v>
      </c>
      <c r="V80" s="63">
        <f t="shared" si="25"/>
        <v>0</v>
      </c>
      <c r="W80" s="63">
        <f t="shared" si="25"/>
        <v>0</v>
      </c>
      <c r="X80" s="63">
        <f t="shared" si="25"/>
        <v>0</v>
      </c>
      <c r="Y80" s="63">
        <f t="shared" si="25"/>
        <v>0</v>
      </c>
      <c r="Z80" s="63">
        <f t="shared" si="25"/>
        <v>0</v>
      </c>
      <c r="AA80" s="63">
        <f t="shared" si="25"/>
        <v>0</v>
      </c>
      <c r="AB80" s="63">
        <f t="shared" si="25"/>
        <v>0</v>
      </c>
      <c r="AC80" s="63">
        <f t="shared" si="25"/>
        <v>0</v>
      </c>
      <c r="AD80" s="63">
        <f t="shared" si="25"/>
        <v>0</v>
      </c>
      <c r="AE80" s="63">
        <f t="shared" si="25"/>
        <v>0</v>
      </c>
      <c r="AF80" s="63">
        <f t="shared" si="25"/>
        <v>0</v>
      </c>
      <c r="AG80" s="63">
        <f t="shared" si="25"/>
        <v>0</v>
      </c>
      <c r="AH80" s="63">
        <f t="shared" si="25"/>
        <v>0</v>
      </c>
      <c r="AI80" s="63">
        <f t="shared" si="25"/>
        <v>0</v>
      </c>
      <c r="AJ80" s="63">
        <f t="shared" si="25"/>
        <v>0</v>
      </c>
      <c r="AK80" s="63">
        <f t="shared" si="25"/>
        <v>0</v>
      </c>
      <c r="AL80" s="63">
        <f t="shared" si="25"/>
        <v>0</v>
      </c>
      <c r="AM80" s="63">
        <f t="shared" si="25"/>
        <v>0</v>
      </c>
      <c r="AN80" s="63">
        <f t="shared" si="25"/>
        <v>0</v>
      </c>
      <c r="AO80" s="63">
        <f t="shared" si="25"/>
        <v>0</v>
      </c>
      <c r="AP80" s="63">
        <f t="shared" si="25"/>
        <v>0</v>
      </c>
    </row>
    <row r="81" spans="1:44" x14ac:dyDescent="0.2">
      <c r="A81" s="68" t="s">
        <v>497</v>
      </c>
      <c r="B81" s="63">
        <f>'6.2. Паспорт фин осв ввод'!H24*-1*1000000</f>
        <v>-18020972.02</v>
      </c>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6">B54-B55</f>
        <v>0</v>
      </c>
      <c r="C82" s="63">
        <f t="shared" si="26"/>
        <v>0</v>
      </c>
      <c r="D82" s="63">
        <f t="shared" si="26"/>
        <v>0</v>
      </c>
      <c r="E82" s="63">
        <f t="shared" si="26"/>
        <v>0</v>
      </c>
      <c r="F82" s="63">
        <f t="shared" si="26"/>
        <v>0</v>
      </c>
      <c r="G82" s="63">
        <f t="shared" si="26"/>
        <v>0</v>
      </c>
      <c r="H82" s="63">
        <f t="shared" si="26"/>
        <v>0</v>
      </c>
      <c r="I82" s="63">
        <f t="shared" si="26"/>
        <v>0</v>
      </c>
      <c r="J82" s="63">
        <f t="shared" si="26"/>
        <v>0</v>
      </c>
      <c r="K82" s="63">
        <f t="shared" si="26"/>
        <v>0</v>
      </c>
      <c r="L82" s="63">
        <f t="shared" si="26"/>
        <v>0</v>
      </c>
      <c r="M82" s="63">
        <f t="shared" si="26"/>
        <v>0</v>
      </c>
      <c r="N82" s="63">
        <f t="shared" si="26"/>
        <v>0</v>
      </c>
      <c r="O82" s="63">
        <f t="shared" si="26"/>
        <v>0</v>
      </c>
      <c r="P82" s="63">
        <f t="shared" si="26"/>
        <v>0</v>
      </c>
      <c r="Q82" s="63">
        <f t="shared" si="26"/>
        <v>0</v>
      </c>
      <c r="R82" s="63">
        <f t="shared" si="26"/>
        <v>0</v>
      </c>
      <c r="S82" s="63">
        <f t="shared" si="26"/>
        <v>0</v>
      </c>
      <c r="T82" s="63">
        <f t="shared" si="26"/>
        <v>0</v>
      </c>
      <c r="U82" s="63">
        <f t="shared" si="26"/>
        <v>0</v>
      </c>
      <c r="V82" s="63">
        <f t="shared" si="26"/>
        <v>0</v>
      </c>
      <c r="W82" s="63">
        <f t="shared" si="26"/>
        <v>0</v>
      </c>
      <c r="X82" s="63">
        <f t="shared" si="26"/>
        <v>0</v>
      </c>
      <c r="Y82" s="63">
        <f t="shared" si="26"/>
        <v>0</v>
      </c>
      <c r="Z82" s="63">
        <f t="shared" si="26"/>
        <v>0</v>
      </c>
      <c r="AA82" s="63">
        <f t="shared" si="26"/>
        <v>0</v>
      </c>
      <c r="AB82" s="63">
        <f t="shared" si="26"/>
        <v>0</v>
      </c>
      <c r="AC82" s="63">
        <f t="shared" si="26"/>
        <v>0</v>
      </c>
      <c r="AD82" s="63">
        <f t="shared" si="26"/>
        <v>0</v>
      </c>
      <c r="AE82" s="63">
        <f t="shared" si="26"/>
        <v>0</v>
      </c>
      <c r="AF82" s="63">
        <f t="shared" si="26"/>
        <v>0</v>
      </c>
      <c r="AG82" s="63">
        <f t="shared" si="26"/>
        <v>0</v>
      </c>
      <c r="AH82" s="63">
        <f t="shared" si="26"/>
        <v>0</v>
      </c>
      <c r="AI82" s="63">
        <f t="shared" si="26"/>
        <v>0</v>
      </c>
      <c r="AJ82" s="63">
        <f t="shared" si="26"/>
        <v>0</v>
      </c>
      <c r="AK82" s="63">
        <f t="shared" si="26"/>
        <v>0</v>
      </c>
      <c r="AL82" s="63">
        <f t="shared" si="26"/>
        <v>0</v>
      </c>
      <c r="AM82" s="63">
        <f t="shared" si="26"/>
        <v>0</v>
      </c>
      <c r="AN82" s="63">
        <f t="shared" si="26"/>
        <v>0</v>
      </c>
      <c r="AO82" s="63">
        <f t="shared" si="26"/>
        <v>0</v>
      </c>
      <c r="AP82" s="63">
        <f>AP54-AP55</f>
        <v>0</v>
      </c>
    </row>
    <row r="83" spans="1:44" ht="14.25" x14ac:dyDescent="0.2">
      <c r="A83" s="69" t="s">
        <v>278</v>
      </c>
      <c r="B83" s="67">
        <f>SUM(B75:B82)</f>
        <v>-21264746.983599998</v>
      </c>
      <c r="C83" s="67">
        <f t="shared" ref="C83:V83" si="27">SUM(C75:C82)</f>
        <v>-195183.44191994518</v>
      </c>
      <c r="D83" s="67">
        <f t="shared" si="27"/>
        <v>-204357.06369018252</v>
      </c>
      <c r="E83" s="67">
        <f t="shared" si="27"/>
        <v>-213961.84568362101</v>
      </c>
      <c r="F83" s="67">
        <f t="shared" si="27"/>
        <v>-224018.05243075103</v>
      </c>
      <c r="G83" s="67">
        <f t="shared" si="27"/>
        <v>-234546.90089499648</v>
      </c>
      <c r="H83" s="67">
        <f t="shared" si="27"/>
        <v>-245570.60523706209</v>
      </c>
      <c r="I83" s="67">
        <f t="shared" si="27"/>
        <v>-257112.42368320352</v>
      </c>
      <c r="J83" s="67">
        <f t="shared" si="27"/>
        <v>-269196.70759631367</v>
      </c>
      <c r="K83" s="67">
        <f t="shared" si="27"/>
        <v>-281848.95285334042</v>
      </c>
      <c r="L83" s="67">
        <f t="shared" si="27"/>
        <v>-295095.85363744758</v>
      </c>
      <c r="M83" s="67">
        <f t="shared" si="27"/>
        <v>-308965.35875840764</v>
      </c>
      <c r="N83" s="67">
        <f t="shared" si="27"/>
        <v>-323486.73062005313</v>
      </c>
      <c r="O83" s="67">
        <f t="shared" si="27"/>
        <v>-338690.60695919511</v>
      </c>
      <c r="P83" s="67">
        <f t="shared" si="27"/>
        <v>-354609.06548627745</v>
      </c>
      <c r="Q83" s="67">
        <f t="shared" si="27"/>
        <v>-371275.69156413199</v>
      </c>
      <c r="R83" s="67">
        <f t="shared" si="27"/>
        <v>-388725.64906764682</v>
      </c>
      <c r="S83" s="67">
        <f t="shared" si="27"/>
        <v>-406995.75457382621</v>
      </c>
      <c r="T83" s="67">
        <f t="shared" si="27"/>
        <v>-426124.55503879534</v>
      </c>
      <c r="U83" s="67">
        <f t="shared" si="27"/>
        <v>-446152.4091256191</v>
      </c>
      <c r="V83" s="67">
        <f t="shared" si="27"/>
        <v>-467121.57235452347</v>
      </c>
      <c r="W83" s="67">
        <f>SUM(W75:W82)</f>
        <v>-489076.28625518642</v>
      </c>
      <c r="X83" s="67">
        <f>SUM(X75:X82)</f>
        <v>-512062.87170917913</v>
      </c>
      <c r="Y83" s="67">
        <f>SUM(Y75:Y82)</f>
        <v>-536129.826679511</v>
      </c>
      <c r="Z83" s="67">
        <f>SUM(Z75:Z82)</f>
        <v>-561327.92853344744</v>
      </c>
      <c r="AA83" s="67">
        <f t="shared" ref="AA83:AP83" si="28">SUM(AA75:AA82)</f>
        <v>-587710.34117452055</v>
      </c>
      <c r="AB83" s="67">
        <f t="shared" si="28"/>
        <v>-615332.72720972169</v>
      </c>
      <c r="AC83" s="67">
        <f t="shared" si="28"/>
        <v>-644253.3653885792</v>
      </c>
      <c r="AD83" s="67">
        <f t="shared" si="28"/>
        <v>-674533.27356184227</v>
      </c>
      <c r="AE83" s="67">
        <f t="shared" si="28"/>
        <v>-706236.33741924912</v>
      </c>
      <c r="AF83" s="67">
        <f t="shared" si="28"/>
        <v>-739429.44527795399</v>
      </c>
      <c r="AG83" s="67">
        <f t="shared" si="28"/>
        <v>-774182.62920601759</v>
      </c>
      <c r="AH83" s="67">
        <f t="shared" si="28"/>
        <v>-810569.21277870052</v>
      </c>
      <c r="AI83" s="67">
        <f t="shared" si="28"/>
        <v>-848665.96577929938</v>
      </c>
      <c r="AJ83" s="67">
        <f t="shared" si="28"/>
        <v>-888553.26617092546</v>
      </c>
      <c r="AK83" s="67">
        <f t="shared" si="28"/>
        <v>-930315.26968095964</v>
      </c>
      <c r="AL83" s="67">
        <f t="shared" si="28"/>
        <v>-974040.08735596435</v>
      </c>
      <c r="AM83" s="67">
        <f t="shared" si="28"/>
        <v>-1019819.9714616952</v>
      </c>
      <c r="AN83" s="67">
        <f t="shared" si="28"/>
        <v>-1067751.5101203942</v>
      </c>
      <c r="AO83" s="67">
        <f t="shared" si="28"/>
        <v>-1117935.8310960527</v>
      </c>
      <c r="AP83" s="67">
        <f t="shared" si="28"/>
        <v>-1170478.8151575667</v>
      </c>
    </row>
    <row r="84" spans="1:44" ht="14.25" x14ac:dyDescent="0.2">
      <c r="A84" s="69" t="s">
        <v>277</v>
      </c>
      <c r="B84" s="67">
        <f>SUM($B$83:B83)</f>
        <v>-21264746.983599998</v>
      </c>
      <c r="C84" s="67">
        <f>SUM($B$83:C83)</f>
        <v>-21459930.425519943</v>
      </c>
      <c r="D84" s="67">
        <f>SUM($B$83:D83)</f>
        <v>-21664287.489210125</v>
      </c>
      <c r="E84" s="67">
        <f>SUM($B$83:E83)</f>
        <v>-21878249.334893744</v>
      </c>
      <c r="F84" s="67">
        <f>SUM($B$83:F83)</f>
        <v>-22102267.387324497</v>
      </c>
      <c r="G84" s="67">
        <f>SUM($B$83:G83)</f>
        <v>-22336814.288219493</v>
      </c>
      <c r="H84" s="67">
        <f>SUM($B$83:H83)</f>
        <v>-22582384.893456556</v>
      </c>
      <c r="I84" s="67">
        <f>SUM($B$83:I83)</f>
        <v>-22839497.31713976</v>
      </c>
      <c r="J84" s="67">
        <f>SUM($B$83:J83)</f>
        <v>-23108694.024736073</v>
      </c>
      <c r="K84" s="67">
        <f>SUM($B$83:K83)</f>
        <v>-23390542.977589414</v>
      </c>
      <c r="L84" s="67">
        <f>SUM($B$83:L83)</f>
        <v>-23685638.831226863</v>
      </c>
      <c r="M84" s="67">
        <f>SUM($B$83:M83)</f>
        <v>-23994604.189985272</v>
      </c>
      <c r="N84" s="67">
        <f>SUM($B$83:N83)</f>
        <v>-24318090.920605324</v>
      </c>
      <c r="O84" s="67">
        <f>SUM($B$83:O83)</f>
        <v>-24656781.527564518</v>
      </c>
      <c r="P84" s="67">
        <f>SUM($B$83:P83)</f>
        <v>-25011390.593050797</v>
      </c>
      <c r="Q84" s="67">
        <f>SUM($B$83:Q83)</f>
        <v>-25382666.284614928</v>
      </c>
      <c r="R84" s="67">
        <f>SUM($B$83:R83)</f>
        <v>-25771391.933682576</v>
      </c>
      <c r="S84" s="67">
        <f>SUM($B$83:S83)</f>
        <v>-26178387.688256402</v>
      </c>
      <c r="T84" s="67">
        <f>SUM($B$83:T83)</f>
        <v>-26604512.243295196</v>
      </c>
      <c r="U84" s="67">
        <f>SUM($B$83:U83)</f>
        <v>-27050664.652420815</v>
      </c>
      <c r="V84" s="67">
        <f>SUM($B$83:V83)</f>
        <v>-27517786.224775337</v>
      </c>
      <c r="W84" s="67">
        <f>SUM($B$83:W83)</f>
        <v>-28006862.511030525</v>
      </c>
      <c r="X84" s="67">
        <f>SUM($B$83:X83)</f>
        <v>-28518925.382739704</v>
      </c>
      <c r="Y84" s="67">
        <f>SUM($B$83:Y83)</f>
        <v>-29055055.209419213</v>
      </c>
      <c r="Z84" s="67">
        <f>SUM($B$83:Z83)</f>
        <v>-29616383.137952659</v>
      </c>
      <c r="AA84" s="67">
        <f>SUM($B$83:AA83)</f>
        <v>-30204093.47912718</v>
      </c>
      <c r="AB84" s="67">
        <f>SUM($B$83:AB83)</f>
        <v>-30819426.206336901</v>
      </c>
      <c r="AC84" s="67">
        <f>SUM($B$83:AC83)</f>
        <v>-31463679.57172548</v>
      </c>
      <c r="AD84" s="67">
        <f>SUM($B$83:AD83)</f>
        <v>-32138212.845287323</v>
      </c>
      <c r="AE84" s="67">
        <f>SUM($B$83:AE83)</f>
        <v>-32844449.182706572</v>
      </c>
      <c r="AF84" s="67">
        <f>SUM($B$83:AF83)</f>
        <v>-33583878.627984524</v>
      </c>
      <c r="AG84" s="67">
        <f>SUM($B$83:AG83)</f>
        <v>-34358061.25719054</v>
      </c>
      <c r="AH84" s="67">
        <f>SUM($B$83:AH83)</f>
        <v>-35168630.469969243</v>
      </c>
      <c r="AI84" s="67">
        <f>SUM($B$83:AI83)</f>
        <v>-36017296.43574854</v>
      </c>
      <c r="AJ84" s="67">
        <f>SUM($B$83:AJ83)</f>
        <v>-36905849.701919466</v>
      </c>
      <c r="AK84" s="67">
        <f>SUM($B$83:AK83)</f>
        <v>-37836164.971600428</v>
      </c>
      <c r="AL84" s="67">
        <f>SUM($B$83:AL83)</f>
        <v>-38810205.058956392</v>
      </c>
      <c r="AM84" s="67">
        <f>SUM($B$83:AM83)</f>
        <v>-39830025.030418091</v>
      </c>
      <c r="AN84" s="67">
        <f>SUM($B$83:AN83)</f>
        <v>-40897776.540538482</v>
      </c>
      <c r="AO84" s="67">
        <f>SUM($B$83:AO83)</f>
        <v>-42015712.371634535</v>
      </c>
      <c r="AP84" s="67">
        <f>SUM($B$83:AP83)</f>
        <v>-43186191.186792105</v>
      </c>
    </row>
    <row r="85" spans="1:44" x14ac:dyDescent="0.2">
      <c r="A85" s="68" t="s">
        <v>498</v>
      </c>
      <c r="B85" s="73">
        <f t="shared" ref="B85:AP85" si="29">1/POWER((1+$B$44),B73)</f>
        <v>0.94491118252306794</v>
      </c>
      <c r="C85" s="73">
        <f t="shared" si="29"/>
        <v>0.84367069868131062</v>
      </c>
      <c r="D85" s="73">
        <f t="shared" si="29"/>
        <v>0.75327740953688449</v>
      </c>
      <c r="E85" s="73">
        <f t="shared" si="29"/>
        <v>0.67256911565793243</v>
      </c>
      <c r="F85" s="73">
        <f t="shared" si="29"/>
        <v>0.60050813898029676</v>
      </c>
      <c r="G85" s="73">
        <f t="shared" si="29"/>
        <v>0.53616798123240783</v>
      </c>
      <c r="H85" s="73">
        <f t="shared" si="29"/>
        <v>0.47872141181464972</v>
      </c>
      <c r="I85" s="73">
        <f t="shared" si="29"/>
        <v>0.42742983197736584</v>
      </c>
      <c r="J85" s="73">
        <f t="shared" si="29"/>
        <v>0.38163377855121944</v>
      </c>
      <c r="K85" s="73">
        <f t="shared" si="29"/>
        <v>0.34074444513501739</v>
      </c>
      <c r="L85" s="73">
        <f t="shared" si="29"/>
        <v>0.30423611172769405</v>
      </c>
      <c r="M85" s="73">
        <f t="shared" si="29"/>
        <v>0.27163938547115535</v>
      </c>
      <c r="N85" s="73">
        <f t="shared" si="29"/>
        <v>0.24253516559924582</v>
      </c>
      <c r="O85" s="73">
        <f t="shared" si="29"/>
        <v>0.21654925499932662</v>
      </c>
      <c r="P85" s="73">
        <f t="shared" si="29"/>
        <v>0.19334754910654159</v>
      </c>
      <c r="Q85" s="73">
        <f t="shared" si="29"/>
        <v>0.17263174027369785</v>
      </c>
      <c r="R85" s="73">
        <f t="shared" si="29"/>
        <v>0.15413548238723021</v>
      </c>
      <c r="S85" s="73">
        <f t="shared" si="29"/>
        <v>0.13762096641716981</v>
      </c>
      <c r="T85" s="73">
        <f t="shared" si="29"/>
        <v>0.12287586287247305</v>
      </c>
      <c r="U85" s="73">
        <f t="shared" si="29"/>
        <v>0.10971059185042235</v>
      </c>
      <c r="V85" s="73">
        <f t="shared" si="29"/>
        <v>9.7955885580734231E-2</v>
      </c>
      <c r="W85" s="73">
        <f t="shared" si="29"/>
        <v>8.7460612125655562E-2</v>
      </c>
      <c r="X85" s="73">
        <f t="shared" si="29"/>
        <v>7.8089832255049604E-2</v>
      </c>
      <c r="Y85" s="73">
        <f t="shared" si="29"/>
        <v>6.9723064513437141E-2</v>
      </c>
      <c r="Z85" s="73">
        <f t="shared" si="29"/>
        <v>6.2252736172711702E-2</v>
      </c>
      <c r="AA85" s="73">
        <f t="shared" si="29"/>
        <v>5.5582800154206871E-2</v>
      </c>
      <c r="AB85" s="73">
        <f t="shared" si="29"/>
        <v>4.9627500137684702E-2</v>
      </c>
      <c r="AC85" s="73">
        <f t="shared" si="29"/>
        <v>4.4310267980075625E-2</v>
      </c>
      <c r="AD85" s="73">
        <f t="shared" si="29"/>
        <v>3.9562739267924661E-2</v>
      </c>
      <c r="AE85" s="73">
        <f t="shared" si="29"/>
        <v>3.5323874346361306E-2</v>
      </c>
      <c r="AF85" s="73">
        <f t="shared" si="29"/>
        <v>3.1539173523536877E-2</v>
      </c>
      <c r="AG85" s="73">
        <f t="shared" si="29"/>
        <v>2.8159976360300785E-2</v>
      </c>
      <c r="AH85" s="73">
        <f t="shared" si="29"/>
        <v>2.5142836035982837E-2</v>
      </c>
      <c r="AI85" s="73">
        <f t="shared" si="29"/>
        <v>2.2448960746413248E-2</v>
      </c>
      <c r="AJ85" s="73">
        <f t="shared" si="29"/>
        <v>2.0043714952154686E-2</v>
      </c>
      <c r="AK85" s="73">
        <f t="shared" si="29"/>
        <v>1.7896174064423825E-2</v>
      </c>
      <c r="AL85" s="73">
        <f t="shared" si="29"/>
        <v>1.5978726843235556E-2</v>
      </c>
      <c r="AM85" s="73">
        <f t="shared" si="29"/>
        <v>1.4266720395746032E-2</v>
      </c>
      <c r="AN85" s="73">
        <f t="shared" si="29"/>
        <v>1.2738143210487525E-2</v>
      </c>
      <c r="AO85" s="73">
        <f t="shared" si="29"/>
        <v>1.1373342152221005E-2</v>
      </c>
      <c r="AP85" s="73">
        <f t="shared" si="29"/>
        <v>1.0154769778768755E-2</v>
      </c>
    </row>
    <row r="86" spans="1:44" ht="28.5" x14ac:dyDescent="0.2">
      <c r="A86" s="66" t="s">
        <v>276</v>
      </c>
      <c r="B86" s="67">
        <f>B83*B85</f>
        <v>-20093297.218327317</v>
      </c>
      <c r="C86" s="67">
        <f>C83*C85</f>
        <v>-164670.55081562317</v>
      </c>
      <c r="D86" s="67">
        <f t="shared" ref="D86:AO86" si="30">D83*D85</f>
        <v>-153937.5595571048</v>
      </c>
      <c r="E86" s="67">
        <f t="shared" si="30"/>
        <v>-143904.12933597199</v>
      </c>
      <c r="F86" s="67">
        <f t="shared" si="30"/>
        <v>-134524.66376318084</v>
      </c>
      <c r="G86" s="67">
        <f t="shared" si="30"/>
        <v>-125756.53835718789</v>
      </c>
      <c r="H86" s="67">
        <f t="shared" si="30"/>
        <v>-117559.90683926438</v>
      </c>
      <c r="I86" s="67">
        <f t="shared" si="30"/>
        <v>-109897.52005420499</v>
      </c>
      <c r="J86" s="67">
        <f t="shared" si="30"/>
        <v>-102734.55669352894</v>
      </c>
      <c r="K86" s="67">
        <f t="shared" si="30"/>
        <v>-96038.465051897161</v>
      </c>
      <c r="L86" s="67">
        <f t="shared" si="30"/>
        <v>-89778.815097621758</v>
      </c>
      <c r="M86" s="67">
        <f t="shared" si="30"/>
        <v>-83927.160185008892</v>
      </c>
      <c r="N86" s="67">
        <f t="shared" si="30"/>
        <v>-78456.907780093214</v>
      </c>
      <c r="O86" s="67">
        <f t="shared" si="30"/>
        <v>-73343.19861228345</v>
      </c>
      <c r="P86" s="67">
        <f t="shared" si="30"/>
        <v>-68562.793702732859</v>
      </c>
      <c r="Q86" s="67">
        <f t="shared" si="30"/>
        <v>-64093.968756036782</v>
      </c>
      <c r="R86" s="67">
        <f t="shared" si="30"/>
        <v>-59916.415435330906</v>
      </c>
      <c r="S86" s="67">
        <f t="shared" si="30"/>
        <v>-56011.149072135224</v>
      </c>
      <c r="T86" s="67">
        <f t="shared" si="30"/>
        <v>-52360.422391540611</v>
      </c>
      <c r="U86" s="67">
        <f t="shared" si="30"/>
        <v>-48947.644860663444</v>
      </c>
      <c r="V86" s="67">
        <f t="shared" si="30"/>
        <v>-45757.307293852369</v>
      </c>
      <c r="W86" s="67">
        <f t="shared" si="30"/>
        <v>-42774.91137202095</v>
      </c>
      <c r="X86" s="67">
        <f t="shared" si="30"/>
        <v>-39986.903755808788</v>
      </c>
      <c r="Y86" s="67">
        <f t="shared" si="30"/>
        <v>-37380.614493153422</v>
      </c>
      <c r="Z86" s="67">
        <f t="shared" si="30"/>
        <v>-34944.199441367469</v>
      </c>
      <c r="AA86" s="67">
        <f t="shared" si="30"/>
        <v>-32666.586442064116</v>
      </c>
      <c r="AB86" s="67">
        <f t="shared" si="30"/>
        <v>-30537.425004322366</v>
      </c>
      <c r="AC86" s="67">
        <f t="shared" si="30"/>
        <v>-28547.039267433523</v>
      </c>
      <c r="AD86" s="67">
        <f t="shared" si="30"/>
        <v>-26686.384029466866</v>
      </c>
      <c r="AE86" s="67">
        <f t="shared" si="30"/>
        <v>-24947.00364183198</v>
      </c>
      <c r="AF86" s="67">
        <f t="shared" si="30"/>
        <v>-23320.993583034007</v>
      </c>
      <c r="AG86" s="67">
        <f t="shared" si="30"/>
        <v>-21800.964536996962</v>
      </c>
      <c r="AH86" s="67">
        <f t="shared" si="30"/>
        <v>-20380.008812710552</v>
      </c>
      <c r="AI86" s="67">
        <f t="shared" si="30"/>
        <v>-19051.668952596381</v>
      </c>
      <c r="AJ86" s="67">
        <f t="shared" si="30"/>
        <v>-17809.908386936062</v>
      </c>
      <c r="AK86" s="67">
        <f t="shared" si="30"/>
        <v>-16649.084001001847</v>
      </c>
      <c r="AL86" s="67">
        <f t="shared" si="30"/>
        <v>-15563.920490222254</v>
      </c>
      <c r="AM86" s="67">
        <f t="shared" si="30"/>
        <v>-14549.486386841701</v>
      </c>
      <c r="AN86" s="67">
        <f t="shared" si="30"/>
        <v>-13601.171649127902</v>
      </c>
      <c r="AO86" s="67">
        <f t="shared" si="30"/>
        <v>-12714.666711282956</v>
      </c>
      <c r="AP86" s="67">
        <f>AP83*AP85</f>
        <v>-11885.942898851119</v>
      </c>
    </row>
    <row r="87" spans="1:44" ht="14.25" x14ac:dyDescent="0.2">
      <c r="A87" s="66" t="s">
        <v>275</v>
      </c>
      <c r="B87" s="67">
        <f>SUM($B$86:B86)</f>
        <v>-20093297.218327317</v>
      </c>
      <c r="C87" s="67">
        <f>SUM($B$86:C86)</f>
        <v>-20257967.769142941</v>
      </c>
      <c r="D87" s="67">
        <f>SUM($B$86:D86)</f>
        <v>-20411905.328700047</v>
      </c>
      <c r="E87" s="67">
        <f>SUM($B$86:E86)</f>
        <v>-20555809.45803602</v>
      </c>
      <c r="F87" s="67">
        <f>SUM($B$86:F86)</f>
        <v>-20690334.121799201</v>
      </c>
      <c r="G87" s="67">
        <f>SUM($B$86:G86)</f>
        <v>-20816090.660156388</v>
      </c>
      <c r="H87" s="67">
        <f>SUM($B$86:H86)</f>
        <v>-20933650.566995651</v>
      </c>
      <c r="I87" s="67">
        <f>SUM($B$86:I86)</f>
        <v>-21043548.087049857</v>
      </c>
      <c r="J87" s="67">
        <f>SUM($B$86:J86)</f>
        <v>-21146282.643743385</v>
      </c>
      <c r="K87" s="67">
        <f>SUM($B$86:K86)</f>
        <v>-21242321.108795281</v>
      </c>
      <c r="L87" s="67">
        <f>SUM($B$86:L86)</f>
        <v>-21332099.923892904</v>
      </c>
      <c r="M87" s="67">
        <f>SUM($B$86:M86)</f>
        <v>-21416027.084077913</v>
      </c>
      <c r="N87" s="67">
        <f>SUM($B$86:N86)</f>
        <v>-21494483.991858006</v>
      </c>
      <c r="O87" s="67">
        <f>SUM($B$86:O86)</f>
        <v>-21567827.190470289</v>
      </c>
      <c r="P87" s="67">
        <f>SUM($B$86:P86)</f>
        <v>-21636389.984173022</v>
      </c>
      <c r="Q87" s="67">
        <f>SUM($B$86:Q86)</f>
        <v>-21700483.952929057</v>
      </c>
      <c r="R87" s="67">
        <f>SUM($B$86:R86)</f>
        <v>-21760400.368364386</v>
      </c>
      <c r="S87" s="67">
        <f>SUM($B$86:S86)</f>
        <v>-21816411.517436523</v>
      </c>
      <c r="T87" s="67">
        <f>SUM($B$86:T86)</f>
        <v>-21868771.939828064</v>
      </c>
      <c r="U87" s="67">
        <f>SUM($B$86:U86)</f>
        <v>-21917719.584688727</v>
      </c>
      <c r="V87" s="67">
        <f>SUM($B$86:V86)</f>
        <v>-21963476.891982578</v>
      </c>
      <c r="W87" s="67">
        <f>SUM($B$86:W86)</f>
        <v>-22006251.803354599</v>
      </c>
      <c r="X87" s="67">
        <f>SUM($B$86:X86)</f>
        <v>-22046238.707110409</v>
      </c>
      <c r="Y87" s="67">
        <f>SUM($B$86:Y86)</f>
        <v>-22083619.321603563</v>
      </c>
      <c r="Z87" s="67">
        <f>SUM($B$86:Z86)</f>
        <v>-22118563.521044929</v>
      </c>
      <c r="AA87" s="67">
        <f>SUM($B$86:AA86)</f>
        <v>-22151230.107486993</v>
      </c>
      <c r="AB87" s="67">
        <f>SUM($B$86:AB86)</f>
        <v>-22181767.532491315</v>
      </c>
      <c r="AC87" s="67">
        <f>SUM($B$86:AC86)</f>
        <v>-22210314.571758747</v>
      </c>
      <c r="AD87" s="67">
        <f>SUM($B$86:AD86)</f>
        <v>-22237000.955788214</v>
      </c>
      <c r="AE87" s="67">
        <f>SUM($B$86:AE86)</f>
        <v>-22261947.959430046</v>
      </c>
      <c r="AF87" s="67">
        <f>SUM($B$86:AF86)</f>
        <v>-22285268.953013081</v>
      </c>
      <c r="AG87" s="67">
        <f>SUM($B$86:AG86)</f>
        <v>-22307069.91755008</v>
      </c>
      <c r="AH87" s="67">
        <f>SUM($B$86:AH86)</f>
        <v>-22327449.92636279</v>
      </c>
      <c r="AI87" s="67">
        <f>SUM($B$86:AI86)</f>
        <v>-22346501.595315386</v>
      </c>
      <c r="AJ87" s="67">
        <f>SUM($B$86:AJ86)</f>
        <v>-22364311.50370232</v>
      </c>
      <c r="AK87" s="67">
        <f>SUM($B$86:AK86)</f>
        <v>-22380960.587703321</v>
      </c>
      <c r="AL87" s="67">
        <f>SUM($B$86:AL86)</f>
        <v>-22396524.508193545</v>
      </c>
      <c r="AM87" s="67">
        <f>SUM($B$86:AM86)</f>
        <v>-22411073.994580388</v>
      </c>
      <c r="AN87" s="67">
        <f>SUM($B$86:AN86)</f>
        <v>-22424675.166229516</v>
      </c>
      <c r="AO87" s="67">
        <f>SUM($B$86:AO86)</f>
        <v>-22437389.832940798</v>
      </c>
      <c r="AP87" s="67">
        <f>SUM($B$86:AP86)</f>
        <v>-22449275.775839649</v>
      </c>
    </row>
    <row r="88" spans="1:44" ht="14.25" x14ac:dyDescent="0.2">
      <c r="A88" s="66" t="s">
        <v>274</v>
      </c>
      <c r="B88" s="74">
        <f>IF((ISERR(IRR($B$83:B83))),0,IF(IRR($B$83:B83)&lt;0,0,IRR($B$83:B83)))</f>
        <v>0</v>
      </c>
      <c r="C88" s="74">
        <f>IF((ISERR(IRR($B$83:C83))),0,IF(IRR($B$83:C83)&lt;0,0,IRR($B$83:C83)))</f>
        <v>0</v>
      </c>
      <c r="D88" s="74">
        <f>IF((ISERR(IRR($B$83:D83))),0,IF(IRR($B$83:D83)&lt;0,0,IRR($B$83:D83)))</f>
        <v>0</v>
      </c>
      <c r="E88" s="74">
        <f>IF((ISERR(IRR($B$83:E83))),0,IF(IRR($B$83:E83)&lt;0,0,IRR($B$83:E83)))</f>
        <v>0</v>
      </c>
      <c r="F88" s="74">
        <f>IF((ISERR(IRR($B$83:F83))),0,IF(IRR($B$83:F83)&lt;0,0,IRR($B$83:F83)))</f>
        <v>0</v>
      </c>
      <c r="G88" s="74">
        <f>IF((ISERR(IRR($B$83:G83))),0,IF(IRR($B$83:G83)&lt;0,0,IRR($B$83:G83)))</f>
        <v>0</v>
      </c>
      <c r="H88" s="74">
        <f>IF((ISERR(IRR($B$83:H83))),0,IF(IRR($B$83:H83)&lt;0,0,IRR($B$83:H83)))</f>
        <v>0</v>
      </c>
      <c r="I88" s="74">
        <f>IF((ISERR(IRR($B$83:I83))),0,IF(IRR($B$83:I83)&lt;0,0,IRR($B$83:I83)))</f>
        <v>0</v>
      </c>
      <c r="J88" s="74">
        <f>IF((ISERR(IRR($B$83:J83))),0,IF(IRR($B$83:J83)&lt;0,0,IRR($B$83:J83)))</f>
        <v>0</v>
      </c>
      <c r="K88" s="74">
        <f>IF((ISERR(IRR($B$83:K83))),0,IF(IRR($B$83:K83)&lt;0,0,IRR($B$83:K83)))</f>
        <v>0</v>
      </c>
      <c r="L88" s="74">
        <f>IF((ISERR(IRR($B$83:L83))),0,IF(IRR($B$83:L83)&lt;0,0,IRR($B$83:L83)))</f>
        <v>0</v>
      </c>
      <c r="M88" s="74">
        <f>IF((ISERR(IRR($B$83:M83))),0,IF(IRR($B$83:M83)&lt;0,0,IRR($B$83:M83)))</f>
        <v>0</v>
      </c>
      <c r="N88" s="74">
        <f>IF((ISERR(IRR($B$83:N83))),0,IF(IRR($B$83:N83)&lt;0,0,IRR($B$83:N83)))</f>
        <v>0</v>
      </c>
      <c r="O88" s="74">
        <f>IF((ISERR(IRR($B$83:O83))),0,IF(IRR($B$83:O83)&lt;0,0,IRR($B$83:O83)))</f>
        <v>0</v>
      </c>
      <c r="P88" s="74">
        <f>IF((ISERR(IRR($B$83:P83))),0,IF(IRR($B$83:P83)&lt;0,0,IRR($B$83:P83)))</f>
        <v>0</v>
      </c>
      <c r="Q88" s="74">
        <f>IF((ISERR(IRR($B$83:Q83))),0,IF(IRR($B$83:Q83)&lt;0,0,IRR($B$83:Q83)))</f>
        <v>0</v>
      </c>
      <c r="R88" s="74">
        <f>IF((ISERR(IRR($B$83:R83))),0,IF(IRR($B$83:R83)&lt;0,0,IRR($B$83:R83)))</f>
        <v>0</v>
      </c>
      <c r="S88" s="74">
        <f>IF((ISERR(IRR($B$83:S83))),0,IF(IRR($B$83:S83)&lt;0,0,IRR($B$83:S83)))</f>
        <v>0</v>
      </c>
      <c r="T88" s="74">
        <f>IF((ISERR(IRR($B$83:T83))),0,IF(IRR($B$83:T83)&lt;0,0,IRR($B$83:T83)))</f>
        <v>0</v>
      </c>
      <c r="U88" s="74">
        <f>IF((ISERR(IRR($B$83:U83))),0,IF(IRR($B$83:U83)&lt;0,0,IRR($B$83:U83)))</f>
        <v>0</v>
      </c>
      <c r="V88" s="74">
        <f>IF((ISERR(IRR($B$83:V83))),0,IF(IRR($B$83:V83)&lt;0,0,IRR($B$83:V83)))</f>
        <v>0</v>
      </c>
      <c r="W88" s="74">
        <f>IF((ISERR(IRR($B$83:W83))),0,IF(IRR($B$83:W83)&lt;0,0,IRR($B$83:W83)))</f>
        <v>0</v>
      </c>
      <c r="X88" s="74">
        <f>IF((ISERR(IRR($B$83:X83))),0,IF(IRR($B$83:X83)&lt;0,0,IRR($B$83:X83)))</f>
        <v>0</v>
      </c>
      <c r="Y88" s="74">
        <f>IF((ISERR(IRR($B$83:Y83))),0,IF(IRR($B$83:Y83)&lt;0,0,IRR($B$83:Y83)))</f>
        <v>0</v>
      </c>
      <c r="Z88" s="74">
        <f>IF((ISERR(IRR($B$83:Z83))),0,IF(IRR($B$83:Z83)&lt;0,0,IRR($B$83:Z83)))</f>
        <v>0</v>
      </c>
      <c r="AA88" s="74">
        <f>IF((ISERR(IRR($B$83:AA83))),0,IF(IRR($B$83:AA83)&lt;0,0,IRR($B$83:AA83)))</f>
        <v>0</v>
      </c>
      <c r="AB88" s="74">
        <f>IF((ISERR(IRR($B$83:AB83))),0,IF(IRR($B$83:AB83)&lt;0,0,IRR($B$83:AB83)))</f>
        <v>0</v>
      </c>
      <c r="AC88" s="74">
        <f>IF((ISERR(IRR($B$83:AC83))),0,IF(IRR($B$83:AC83)&lt;0,0,IRR($B$83:AC83)))</f>
        <v>0</v>
      </c>
      <c r="AD88" s="74">
        <f>IF((ISERR(IRR($B$83:AD83))),0,IF(IRR($B$83:AD83)&lt;0,0,IRR($B$83:AD83)))</f>
        <v>0</v>
      </c>
      <c r="AE88" s="74">
        <f>IF((ISERR(IRR($B$83:AE83))),0,IF(IRR($B$83:AE83)&lt;0,0,IRR($B$83:AE83)))</f>
        <v>0</v>
      </c>
      <c r="AF88" s="74">
        <f>IF((ISERR(IRR($B$83:AF83))),0,IF(IRR($B$83:AF83)&lt;0,0,IRR($B$83:AF83)))</f>
        <v>0</v>
      </c>
      <c r="AG88" s="74">
        <f>IF((ISERR(IRR($B$83:AG83))),0,IF(IRR($B$83:AG83)&lt;0,0,IRR($B$83:AG83)))</f>
        <v>0</v>
      </c>
      <c r="AH88" s="74">
        <f>IF((ISERR(IRR($B$83:AH83))),0,IF(IRR($B$83:AH83)&lt;0,0,IRR($B$83:AH83)))</f>
        <v>0</v>
      </c>
      <c r="AI88" s="74">
        <f>IF((ISERR(IRR($B$83:AI83))),0,IF(IRR($B$83:AI83)&lt;0,0,IRR($B$83:AI83)))</f>
        <v>0</v>
      </c>
      <c r="AJ88" s="74">
        <f>IF((ISERR(IRR($B$83:AJ83))),0,IF(IRR($B$83:AJ83)&lt;0,0,IRR($B$83:AJ83)))</f>
        <v>0</v>
      </c>
      <c r="AK88" s="74">
        <f>IF((ISERR(IRR($B$83:AK83))),0,IF(IRR($B$83:AK83)&lt;0,0,IRR($B$83:AK83)))</f>
        <v>0</v>
      </c>
      <c r="AL88" s="74">
        <f>IF((ISERR(IRR($B$83:AL83))),0,IF(IRR($B$83:AL83)&lt;0,0,IRR($B$83:AL83)))</f>
        <v>0</v>
      </c>
      <c r="AM88" s="74">
        <f>IF((ISERR(IRR($B$83:AM83))),0,IF(IRR($B$83:AM83)&lt;0,0,IRR($B$83:AM83)))</f>
        <v>0</v>
      </c>
      <c r="AN88" s="74">
        <f>IF((ISERR(IRR($B$83:AN83))),0,IF(IRR($B$83:AN83)&lt;0,0,IRR($B$83:AN83)))</f>
        <v>0</v>
      </c>
      <c r="AO88" s="74">
        <f>IF((ISERR(IRR($B$83:AO83))),0,IF(IRR($B$83:AO83)&lt;0,0,IRR($B$83:AO83)))</f>
        <v>0</v>
      </c>
      <c r="AP88" s="74">
        <f>IF((ISERR(IRR($B$83:AP83))),0,IF(IRR($B$83:AP83)&lt;0,0,IRR($B$83:AP83)))</f>
        <v>0</v>
      </c>
    </row>
    <row r="89" spans="1:44" ht="14.25" x14ac:dyDescent="0.2">
      <c r="A89" s="66" t="s">
        <v>273</v>
      </c>
      <c r="B89" s="75">
        <f>IF(AND(B84&gt;0,A84&lt;0),(B74-(B84/(B84-A84))),0)</f>
        <v>0</v>
      </c>
      <c r="C89" s="75">
        <f t="shared" ref="C89:AP89" si="31">IF(AND(C84&gt;0,B84&lt;0),(C74-(C84/(C84-B84))),0)</f>
        <v>0</v>
      </c>
      <c r="D89" s="75">
        <f t="shared" si="31"/>
        <v>0</v>
      </c>
      <c r="E89" s="75">
        <f t="shared" si="31"/>
        <v>0</v>
      </c>
      <c r="F89" s="75">
        <f t="shared" si="31"/>
        <v>0</v>
      </c>
      <c r="G89" s="75">
        <f t="shared" si="31"/>
        <v>0</v>
      </c>
      <c r="H89" s="75">
        <f>IF(AND(H84&gt;0,G84&lt;0),(H74-(H84/(H84-G84))),0)</f>
        <v>0</v>
      </c>
      <c r="I89" s="75">
        <f t="shared" si="31"/>
        <v>0</v>
      </c>
      <c r="J89" s="75">
        <f t="shared" si="31"/>
        <v>0</v>
      </c>
      <c r="K89" s="75">
        <f t="shared" si="31"/>
        <v>0</v>
      </c>
      <c r="L89" s="75">
        <f t="shared" si="31"/>
        <v>0</v>
      </c>
      <c r="M89" s="75">
        <f t="shared" si="31"/>
        <v>0</v>
      </c>
      <c r="N89" s="75">
        <f t="shared" si="31"/>
        <v>0</v>
      </c>
      <c r="O89" s="75">
        <f t="shared" si="31"/>
        <v>0</v>
      </c>
      <c r="P89" s="75">
        <f t="shared" si="31"/>
        <v>0</v>
      </c>
      <c r="Q89" s="75">
        <f t="shared" si="31"/>
        <v>0</v>
      </c>
      <c r="R89" s="75">
        <f t="shared" si="31"/>
        <v>0</v>
      </c>
      <c r="S89" s="75">
        <f t="shared" si="31"/>
        <v>0</v>
      </c>
      <c r="T89" s="75">
        <f t="shared" si="31"/>
        <v>0</v>
      </c>
      <c r="U89" s="75">
        <f t="shared" si="31"/>
        <v>0</v>
      </c>
      <c r="V89" s="75">
        <f t="shared" si="31"/>
        <v>0</v>
      </c>
      <c r="W89" s="75">
        <f t="shared" si="31"/>
        <v>0</v>
      </c>
      <c r="X89" s="75">
        <f t="shared" si="31"/>
        <v>0</v>
      </c>
      <c r="Y89" s="75">
        <f t="shared" si="31"/>
        <v>0</v>
      </c>
      <c r="Z89" s="75">
        <f t="shared" si="31"/>
        <v>0</v>
      </c>
      <c r="AA89" s="75">
        <f t="shared" si="31"/>
        <v>0</v>
      </c>
      <c r="AB89" s="75">
        <f t="shared" si="31"/>
        <v>0</v>
      </c>
      <c r="AC89" s="75">
        <f t="shared" si="31"/>
        <v>0</v>
      </c>
      <c r="AD89" s="75">
        <f t="shared" si="31"/>
        <v>0</v>
      </c>
      <c r="AE89" s="75">
        <f t="shared" si="31"/>
        <v>0</v>
      </c>
      <c r="AF89" s="75">
        <f t="shared" si="31"/>
        <v>0</v>
      </c>
      <c r="AG89" s="75">
        <f t="shared" si="31"/>
        <v>0</v>
      </c>
      <c r="AH89" s="75">
        <f t="shared" si="31"/>
        <v>0</v>
      </c>
      <c r="AI89" s="75">
        <f t="shared" si="31"/>
        <v>0</v>
      </c>
      <c r="AJ89" s="75">
        <f t="shared" si="31"/>
        <v>0</v>
      </c>
      <c r="AK89" s="75">
        <f t="shared" si="31"/>
        <v>0</v>
      </c>
      <c r="AL89" s="75">
        <f t="shared" si="31"/>
        <v>0</v>
      </c>
      <c r="AM89" s="75">
        <f t="shared" si="31"/>
        <v>0</v>
      </c>
      <c r="AN89" s="75">
        <f t="shared" si="31"/>
        <v>0</v>
      </c>
      <c r="AO89" s="75">
        <f t="shared" si="31"/>
        <v>0</v>
      </c>
      <c r="AP89" s="75">
        <f t="shared" si="31"/>
        <v>0</v>
      </c>
    </row>
    <row r="90" spans="1:44" ht="15" thickBot="1" x14ac:dyDescent="0.25">
      <c r="A90" s="76" t="s">
        <v>272</v>
      </c>
      <c r="B90" s="77">
        <f t="shared" ref="B90:AP90" si="32">IF(AND(B87&gt;0,A87&lt;0),(B74-(B87/(B87-A87))),0)</f>
        <v>0</v>
      </c>
      <c r="C90" s="77">
        <f t="shared" si="32"/>
        <v>0</v>
      </c>
      <c r="D90" s="77">
        <f t="shared" si="32"/>
        <v>0</v>
      </c>
      <c r="E90" s="77">
        <f t="shared" si="32"/>
        <v>0</v>
      </c>
      <c r="F90" s="77">
        <f t="shared" si="32"/>
        <v>0</v>
      </c>
      <c r="G90" s="77">
        <f t="shared" si="32"/>
        <v>0</v>
      </c>
      <c r="H90" s="77">
        <f t="shared" si="32"/>
        <v>0</v>
      </c>
      <c r="I90" s="77">
        <f t="shared" si="32"/>
        <v>0</v>
      </c>
      <c r="J90" s="77">
        <f t="shared" si="32"/>
        <v>0</v>
      </c>
      <c r="K90" s="77">
        <f t="shared" si="32"/>
        <v>0</v>
      </c>
      <c r="L90" s="77">
        <f t="shared" si="32"/>
        <v>0</v>
      </c>
      <c r="M90" s="77">
        <f t="shared" si="32"/>
        <v>0</v>
      </c>
      <c r="N90" s="77">
        <f t="shared" si="32"/>
        <v>0</v>
      </c>
      <c r="O90" s="77">
        <f t="shared" si="32"/>
        <v>0</v>
      </c>
      <c r="P90" s="77">
        <f t="shared" si="32"/>
        <v>0</v>
      </c>
      <c r="Q90" s="77">
        <f t="shared" si="32"/>
        <v>0</v>
      </c>
      <c r="R90" s="77">
        <f t="shared" si="32"/>
        <v>0</v>
      </c>
      <c r="S90" s="77">
        <f t="shared" si="32"/>
        <v>0</v>
      </c>
      <c r="T90" s="77">
        <f t="shared" si="32"/>
        <v>0</v>
      </c>
      <c r="U90" s="77">
        <f t="shared" si="32"/>
        <v>0</v>
      </c>
      <c r="V90" s="77">
        <f t="shared" si="32"/>
        <v>0</v>
      </c>
      <c r="W90" s="77">
        <f t="shared" si="32"/>
        <v>0</v>
      </c>
      <c r="X90" s="77">
        <f t="shared" si="32"/>
        <v>0</v>
      </c>
      <c r="Y90" s="77">
        <f t="shared" si="32"/>
        <v>0</v>
      </c>
      <c r="Z90" s="77">
        <f t="shared" si="32"/>
        <v>0</v>
      </c>
      <c r="AA90" s="77">
        <f t="shared" si="32"/>
        <v>0</v>
      </c>
      <c r="AB90" s="77">
        <f t="shared" si="32"/>
        <v>0</v>
      </c>
      <c r="AC90" s="77">
        <f t="shared" si="32"/>
        <v>0</v>
      </c>
      <c r="AD90" s="77">
        <f t="shared" si="32"/>
        <v>0</v>
      </c>
      <c r="AE90" s="77">
        <f t="shared" si="32"/>
        <v>0</v>
      </c>
      <c r="AF90" s="77">
        <f t="shared" si="32"/>
        <v>0</v>
      </c>
      <c r="AG90" s="77">
        <f t="shared" si="32"/>
        <v>0</v>
      </c>
      <c r="AH90" s="77">
        <f t="shared" si="32"/>
        <v>0</v>
      </c>
      <c r="AI90" s="77">
        <f t="shared" si="32"/>
        <v>0</v>
      </c>
      <c r="AJ90" s="77">
        <f t="shared" si="32"/>
        <v>0</v>
      </c>
      <c r="AK90" s="77">
        <f t="shared" si="32"/>
        <v>0</v>
      </c>
      <c r="AL90" s="77">
        <f t="shared" si="32"/>
        <v>0</v>
      </c>
      <c r="AM90" s="77">
        <f t="shared" si="32"/>
        <v>0</v>
      </c>
      <c r="AN90" s="77">
        <f t="shared" si="32"/>
        <v>0</v>
      </c>
      <c r="AO90" s="77">
        <f t="shared" si="32"/>
        <v>0</v>
      </c>
      <c r="AP90" s="77">
        <f t="shared" si="32"/>
        <v>0</v>
      </c>
    </row>
    <row r="91" spans="1:44" s="140" customFormat="1" x14ac:dyDescent="0.2">
      <c r="A91" s="151"/>
      <c r="B91" s="179">
        <v>2021</v>
      </c>
      <c r="C91" s="179">
        <f>B91+1</f>
        <v>2022</v>
      </c>
      <c r="D91" s="70">
        <f t="shared" ref="D91:AP91" si="33">C91+1</f>
        <v>2023</v>
      </c>
      <c r="E91" s="70">
        <f t="shared" si="33"/>
        <v>2024</v>
      </c>
      <c r="F91" s="70">
        <f t="shared" si="33"/>
        <v>2025</v>
      </c>
      <c r="G91" s="70">
        <f t="shared" si="33"/>
        <v>2026</v>
      </c>
      <c r="H91" s="70">
        <f t="shared" si="33"/>
        <v>2027</v>
      </c>
      <c r="I91" s="70">
        <f t="shared" si="33"/>
        <v>2028</v>
      </c>
      <c r="J91" s="70">
        <f t="shared" si="33"/>
        <v>2029</v>
      </c>
      <c r="K91" s="70">
        <f t="shared" si="33"/>
        <v>2030</v>
      </c>
      <c r="L91" s="70">
        <f t="shared" si="33"/>
        <v>2031</v>
      </c>
      <c r="M91" s="70">
        <f t="shared" si="33"/>
        <v>2032</v>
      </c>
      <c r="N91" s="70">
        <f t="shared" si="33"/>
        <v>2033</v>
      </c>
      <c r="O91" s="70">
        <f t="shared" si="33"/>
        <v>2034</v>
      </c>
      <c r="P91" s="70">
        <f t="shared" si="33"/>
        <v>2035</v>
      </c>
      <c r="Q91" s="70">
        <f t="shared" si="33"/>
        <v>2036</v>
      </c>
      <c r="R91" s="70">
        <f t="shared" si="33"/>
        <v>2037</v>
      </c>
      <c r="S91" s="70">
        <f t="shared" si="33"/>
        <v>2038</v>
      </c>
      <c r="T91" s="70">
        <f t="shared" si="33"/>
        <v>2039</v>
      </c>
      <c r="U91" s="70">
        <f t="shared" si="33"/>
        <v>2040</v>
      </c>
      <c r="V91" s="70">
        <f t="shared" si="33"/>
        <v>2041</v>
      </c>
      <c r="W91" s="70">
        <f t="shared" si="33"/>
        <v>2042</v>
      </c>
      <c r="X91" s="70">
        <f t="shared" si="33"/>
        <v>2043</v>
      </c>
      <c r="Y91" s="70">
        <f t="shared" si="33"/>
        <v>2044</v>
      </c>
      <c r="Z91" s="70">
        <f t="shared" si="33"/>
        <v>2045</v>
      </c>
      <c r="AA91" s="70">
        <f t="shared" si="33"/>
        <v>2046</v>
      </c>
      <c r="AB91" s="70">
        <f t="shared" si="33"/>
        <v>2047</v>
      </c>
      <c r="AC91" s="70">
        <f t="shared" si="33"/>
        <v>2048</v>
      </c>
      <c r="AD91" s="70">
        <f t="shared" si="33"/>
        <v>2049</v>
      </c>
      <c r="AE91" s="70">
        <f t="shared" si="33"/>
        <v>2050</v>
      </c>
      <c r="AF91" s="70">
        <f t="shared" si="33"/>
        <v>2051</v>
      </c>
      <c r="AG91" s="70">
        <f t="shared" si="33"/>
        <v>2052</v>
      </c>
      <c r="AH91" s="70">
        <f t="shared" si="33"/>
        <v>2053</v>
      </c>
      <c r="AI91" s="70">
        <f t="shared" si="33"/>
        <v>2054</v>
      </c>
      <c r="AJ91" s="70">
        <f t="shared" si="33"/>
        <v>2055</v>
      </c>
      <c r="AK91" s="70">
        <f t="shared" si="33"/>
        <v>2056</v>
      </c>
      <c r="AL91" s="70">
        <f t="shared" si="33"/>
        <v>2057</v>
      </c>
      <c r="AM91" s="70">
        <f t="shared" si="33"/>
        <v>2058</v>
      </c>
      <c r="AN91" s="70">
        <f t="shared" si="33"/>
        <v>2059</v>
      </c>
      <c r="AO91" s="70">
        <f t="shared" si="33"/>
        <v>2060</v>
      </c>
      <c r="AP91" s="70">
        <f t="shared" si="33"/>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1" t="s">
        <v>499</v>
      </c>
      <c r="B97" s="301"/>
      <c r="C97" s="301"/>
      <c r="D97" s="301"/>
      <c r="E97" s="301"/>
      <c r="F97" s="301"/>
      <c r="G97" s="301"/>
      <c r="H97" s="301"/>
      <c r="I97" s="301"/>
      <c r="J97" s="301"/>
      <c r="K97" s="301"/>
      <c r="L97" s="301"/>
    </row>
    <row r="98" spans="1:71" x14ac:dyDescent="0.2">
      <c r="C98" s="180"/>
    </row>
    <row r="99" spans="1:71" ht="12.75" hidden="1" x14ac:dyDescent="0.2">
      <c r="A99" s="18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row>
    <row r="100" spans="1:71" hidden="1" x14ac:dyDescent="0.2">
      <c r="A100" s="182" t="s">
        <v>500</v>
      </c>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BH100" s="140"/>
      <c r="BI100" s="140"/>
      <c r="BJ100" s="140"/>
      <c r="BK100" s="140"/>
      <c r="BL100" s="140"/>
      <c r="BM100" s="140"/>
      <c r="BN100" s="140"/>
      <c r="BO100" s="140"/>
      <c r="BP100" s="140"/>
      <c r="BQ100" s="140"/>
      <c r="BR100" s="140"/>
      <c r="BS100" s="140"/>
    </row>
    <row r="101" spans="1:71" ht="12.75" hidden="1" x14ac:dyDescent="0.2">
      <c r="A101" s="182"/>
      <c r="B101" s="183">
        <v>2018</v>
      </c>
      <c r="C101" s="183">
        <f>B101+1</f>
        <v>2019</v>
      </c>
      <c r="D101" s="183">
        <f t="shared" ref="D101:AY101" si="34">C101+1</f>
        <v>2020</v>
      </c>
      <c r="E101" s="183">
        <f t="shared" si="34"/>
        <v>2021</v>
      </c>
      <c r="F101" s="183">
        <f t="shared" si="34"/>
        <v>2022</v>
      </c>
      <c r="G101" s="183">
        <f t="shared" si="34"/>
        <v>2023</v>
      </c>
      <c r="H101" s="183">
        <f t="shared" si="34"/>
        <v>2024</v>
      </c>
      <c r="I101" s="183">
        <f t="shared" si="34"/>
        <v>2025</v>
      </c>
      <c r="J101" s="183">
        <f t="shared" si="34"/>
        <v>2026</v>
      </c>
      <c r="K101" s="183">
        <f t="shared" si="34"/>
        <v>2027</v>
      </c>
      <c r="L101" s="183">
        <f t="shared" si="34"/>
        <v>2028</v>
      </c>
      <c r="M101" s="183">
        <f t="shared" si="34"/>
        <v>2029</v>
      </c>
      <c r="N101" s="183">
        <f t="shared" si="34"/>
        <v>2030</v>
      </c>
      <c r="O101" s="183">
        <f t="shared" si="34"/>
        <v>2031</v>
      </c>
      <c r="P101" s="183">
        <f t="shared" si="34"/>
        <v>2032</v>
      </c>
      <c r="Q101" s="183">
        <f t="shared" si="34"/>
        <v>2033</v>
      </c>
      <c r="R101" s="183">
        <f t="shared" si="34"/>
        <v>2034</v>
      </c>
      <c r="S101" s="183">
        <f t="shared" si="34"/>
        <v>2035</v>
      </c>
      <c r="T101" s="183">
        <f t="shared" si="34"/>
        <v>2036</v>
      </c>
      <c r="U101" s="183">
        <f t="shared" si="34"/>
        <v>2037</v>
      </c>
      <c r="V101" s="183">
        <f t="shared" si="34"/>
        <v>2038</v>
      </c>
      <c r="W101" s="183">
        <f t="shared" si="34"/>
        <v>2039</v>
      </c>
      <c r="X101" s="183">
        <f t="shared" si="34"/>
        <v>2040</v>
      </c>
      <c r="Y101" s="183">
        <f t="shared" si="34"/>
        <v>2041</v>
      </c>
      <c r="Z101" s="183">
        <f t="shared" si="34"/>
        <v>2042</v>
      </c>
      <c r="AA101" s="183">
        <f t="shared" si="34"/>
        <v>2043</v>
      </c>
      <c r="AB101" s="183">
        <f t="shared" si="34"/>
        <v>2044</v>
      </c>
      <c r="AC101" s="183">
        <f t="shared" si="34"/>
        <v>2045</v>
      </c>
      <c r="AD101" s="183">
        <f t="shared" si="34"/>
        <v>2046</v>
      </c>
      <c r="AE101" s="183">
        <f t="shared" si="34"/>
        <v>2047</v>
      </c>
      <c r="AF101" s="183">
        <f t="shared" si="34"/>
        <v>2048</v>
      </c>
      <c r="AG101" s="183">
        <f t="shared" si="34"/>
        <v>2049</v>
      </c>
      <c r="AH101" s="183">
        <f t="shared" si="34"/>
        <v>2050</v>
      </c>
      <c r="AI101" s="183">
        <f t="shared" si="34"/>
        <v>2051</v>
      </c>
      <c r="AJ101" s="183">
        <f t="shared" si="34"/>
        <v>2052</v>
      </c>
      <c r="AK101" s="183">
        <f t="shared" si="34"/>
        <v>2053</v>
      </c>
      <c r="AL101" s="183">
        <f t="shared" si="34"/>
        <v>2054</v>
      </c>
      <c r="AM101" s="183">
        <f t="shared" si="34"/>
        <v>2055</v>
      </c>
      <c r="AN101" s="183">
        <f t="shared" si="34"/>
        <v>2056</v>
      </c>
      <c r="AO101" s="183">
        <f t="shared" si="34"/>
        <v>2057</v>
      </c>
      <c r="AP101" s="183">
        <f t="shared" si="34"/>
        <v>2058</v>
      </c>
      <c r="AQ101" s="183">
        <f t="shared" si="34"/>
        <v>2059</v>
      </c>
      <c r="AR101" s="183">
        <f t="shared" si="34"/>
        <v>2060</v>
      </c>
      <c r="AS101" s="183">
        <f t="shared" si="34"/>
        <v>2061</v>
      </c>
      <c r="AT101" s="183">
        <f t="shared" si="34"/>
        <v>2062</v>
      </c>
      <c r="AU101" s="183">
        <f t="shared" si="34"/>
        <v>2063</v>
      </c>
      <c r="AV101" s="183">
        <f t="shared" si="34"/>
        <v>2064</v>
      </c>
      <c r="AW101" s="183">
        <f t="shared" si="34"/>
        <v>2065</v>
      </c>
      <c r="AX101" s="183">
        <f t="shared" si="34"/>
        <v>2066</v>
      </c>
      <c r="AY101" s="183">
        <f t="shared" si="34"/>
        <v>2067</v>
      </c>
    </row>
    <row r="102" spans="1:71" ht="12.75" hidden="1" x14ac:dyDescent="0.2">
      <c r="A102" s="182" t="s">
        <v>501</v>
      </c>
      <c r="B102" s="183"/>
      <c r="C102" s="184"/>
      <c r="D102" s="184"/>
      <c r="E102" s="184">
        <v>5.0999999999999997E-2</v>
      </c>
      <c r="F102" s="184">
        <v>4.8000000000000001E-2</v>
      </c>
      <c r="G102" s="184">
        <v>4.7E-2</v>
      </c>
      <c r="H102" s="184">
        <f t="shared" ref="H102:AY102" si="35">G102</f>
        <v>4.7E-2</v>
      </c>
      <c r="I102" s="184">
        <f t="shared" si="35"/>
        <v>4.7E-2</v>
      </c>
      <c r="J102" s="184">
        <f t="shared" si="35"/>
        <v>4.7E-2</v>
      </c>
      <c r="K102" s="184">
        <f t="shared" si="35"/>
        <v>4.7E-2</v>
      </c>
      <c r="L102" s="184">
        <f t="shared" si="35"/>
        <v>4.7E-2</v>
      </c>
      <c r="M102" s="184">
        <f t="shared" si="35"/>
        <v>4.7E-2</v>
      </c>
      <c r="N102" s="184">
        <f t="shared" si="35"/>
        <v>4.7E-2</v>
      </c>
      <c r="O102" s="184">
        <f t="shared" si="35"/>
        <v>4.7E-2</v>
      </c>
      <c r="P102" s="184">
        <f t="shared" si="35"/>
        <v>4.7E-2</v>
      </c>
      <c r="Q102" s="184">
        <f t="shared" si="35"/>
        <v>4.7E-2</v>
      </c>
      <c r="R102" s="184">
        <f t="shared" si="35"/>
        <v>4.7E-2</v>
      </c>
      <c r="S102" s="184">
        <f t="shared" si="35"/>
        <v>4.7E-2</v>
      </c>
      <c r="T102" s="184">
        <f t="shared" si="35"/>
        <v>4.7E-2</v>
      </c>
      <c r="U102" s="184">
        <f t="shared" si="35"/>
        <v>4.7E-2</v>
      </c>
      <c r="V102" s="184">
        <f t="shared" si="35"/>
        <v>4.7E-2</v>
      </c>
      <c r="W102" s="184">
        <f t="shared" si="35"/>
        <v>4.7E-2</v>
      </c>
      <c r="X102" s="184">
        <f t="shared" si="35"/>
        <v>4.7E-2</v>
      </c>
      <c r="Y102" s="184">
        <f t="shared" si="35"/>
        <v>4.7E-2</v>
      </c>
      <c r="Z102" s="184">
        <f t="shared" si="35"/>
        <v>4.7E-2</v>
      </c>
      <c r="AA102" s="184">
        <f t="shared" si="35"/>
        <v>4.7E-2</v>
      </c>
      <c r="AB102" s="184">
        <f t="shared" si="35"/>
        <v>4.7E-2</v>
      </c>
      <c r="AC102" s="184">
        <f t="shared" si="35"/>
        <v>4.7E-2</v>
      </c>
      <c r="AD102" s="184">
        <f t="shared" si="35"/>
        <v>4.7E-2</v>
      </c>
      <c r="AE102" s="184">
        <f t="shared" si="35"/>
        <v>4.7E-2</v>
      </c>
      <c r="AF102" s="184">
        <f t="shared" si="35"/>
        <v>4.7E-2</v>
      </c>
      <c r="AG102" s="184">
        <f t="shared" si="35"/>
        <v>4.7E-2</v>
      </c>
      <c r="AH102" s="184">
        <f t="shared" si="35"/>
        <v>4.7E-2</v>
      </c>
      <c r="AI102" s="184">
        <f t="shared" si="35"/>
        <v>4.7E-2</v>
      </c>
      <c r="AJ102" s="184">
        <f t="shared" si="35"/>
        <v>4.7E-2</v>
      </c>
      <c r="AK102" s="184">
        <f t="shared" si="35"/>
        <v>4.7E-2</v>
      </c>
      <c r="AL102" s="184">
        <f t="shared" si="35"/>
        <v>4.7E-2</v>
      </c>
      <c r="AM102" s="184">
        <f t="shared" si="35"/>
        <v>4.7E-2</v>
      </c>
      <c r="AN102" s="184">
        <f t="shared" si="35"/>
        <v>4.7E-2</v>
      </c>
      <c r="AO102" s="184">
        <f t="shared" si="35"/>
        <v>4.7E-2</v>
      </c>
      <c r="AP102" s="184">
        <f t="shared" si="35"/>
        <v>4.7E-2</v>
      </c>
      <c r="AQ102" s="184">
        <f t="shared" si="35"/>
        <v>4.7E-2</v>
      </c>
      <c r="AR102" s="184">
        <f t="shared" si="35"/>
        <v>4.7E-2</v>
      </c>
      <c r="AS102" s="184">
        <f t="shared" si="35"/>
        <v>4.7E-2</v>
      </c>
      <c r="AT102" s="184">
        <f t="shared" si="35"/>
        <v>4.7E-2</v>
      </c>
      <c r="AU102" s="184">
        <f t="shared" si="35"/>
        <v>4.7E-2</v>
      </c>
      <c r="AV102" s="184">
        <f t="shared" si="35"/>
        <v>4.7E-2</v>
      </c>
      <c r="AW102" s="184">
        <f t="shared" si="35"/>
        <v>4.7E-2</v>
      </c>
      <c r="AX102" s="184">
        <f t="shared" si="35"/>
        <v>4.7E-2</v>
      </c>
      <c r="AY102" s="184">
        <f t="shared" si="35"/>
        <v>4.7E-2</v>
      </c>
    </row>
    <row r="103" spans="1:71" s="140" customFormat="1" ht="15" hidden="1" x14ac:dyDescent="0.2">
      <c r="A103" s="182" t="s">
        <v>502</v>
      </c>
      <c r="B103" s="185"/>
      <c r="C103" s="174">
        <f>(1+B103)*(1+C102)-1</f>
        <v>0</v>
      </c>
      <c r="D103" s="174">
        <f t="shared" ref="D103:AY103" si="36">(1+C103)*(1+D102)-1</f>
        <v>0</v>
      </c>
      <c r="E103" s="174">
        <f t="shared" si="36"/>
        <v>5.0999999999999934E-2</v>
      </c>
      <c r="F103" s="174">
        <f t="shared" si="36"/>
        <v>0.10144799999999998</v>
      </c>
      <c r="G103" s="174">
        <f t="shared" si="36"/>
        <v>0.15321605599999999</v>
      </c>
      <c r="H103" s="174">
        <f t="shared" si="36"/>
        <v>0.2074172106319998</v>
      </c>
      <c r="I103" s="174">
        <f t="shared" si="36"/>
        <v>0.26416581953170382</v>
      </c>
      <c r="J103" s="174">
        <f t="shared" si="36"/>
        <v>0.32358161304969379</v>
      </c>
      <c r="K103" s="174">
        <f t="shared" si="36"/>
        <v>0.38578994886302942</v>
      </c>
      <c r="L103" s="174">
        <f t="shared" si="36"/>
        <v>0.45092207645959181</v>
      </c>
      <c r="M103" s="174">
        <f t="shared" si="36"/>
        <v>0.51911541405319261</v>
      </c>
      <c r="N103" s="174">
        <f t="shared" si="36"/>
        <v>0.59051383851369255</v>
      </c>
      <c r="O103" s="174">
        <f t="shared" si="36"/>
        <v>0.66526798892383598</v>
      </c>
      <c r="P103" s="174">
        <f t="shared" si="36"/>
        <v>0.74353558440325607</v>
      </c>
      <c r="Q103" s="174">
        <f t="shared" si="36"/>
        <v>0.82548175687020908</v>
      </c>
      <c r="R103" s="174">
        <f t="shared" si="36"/>
        <v>0.91127939944310876</v>
      </c>
      <c r="S103" s="174">
        <f t="shared" si="36"/>
        <v>1.0011095312169349</v>
      </c>
      <c r="T103" s="174">
        <f t="shared" si="36"/>
        <v>1.0951616791841308</v>
      </c>
      <c r="U103" s="174">
        <f t="shared" si="36"/>
        <v>1.1936342781057849</v>
      </c>
      <c r="V103" s="174">
        <f t="shared" si="36"/>
        <v>1.2967350891767566</v>
      </c>
      <c r="W103" s="174">
        <f t="shared" si="36"/>
        <v>1.4046816383680638</v>
      </c>
      <c r="X103" s="174">
        <f t="shared" si="36"/>
        <v>1.5177016753713626</v>
      </c>
      <c r="Y103" s="174">
        <f t="shared" si="36"/>
        <v>1.6360336541138163</v>
      </c>
      <c r="Z103" s="174">
        <f t="shared" si="36"/>
        <v>1.7599272358571656</v>
      </c>
      <c r="AA103" s="174">
        <f t="shared" si="36"/>
        <v>1.8896438159424522</v>
      </c>
      <c r="AB103" s="174">
        <f t="shared" si="36"/>
        <v>2.0254570752917473</v>
      </c>
      <c r="AC103" s="174">
        <f t="shared" si="36"/>
        <v>2.1676535578304592</v>
      </c>
      <c r="AD103" s="174">
        <f t="shared" si="36"/>
        <v>2.3165332750484904</v>
      </c>
      <c r="AE103" s="174">
        <f t="shared" si="36"/>
        <v>2.4724103389757692</v>
      </c>
      <c r="AF103" s="174">
        <f t="shared" si="36"/>
        <v>2.6356136249076303</v>
      </c>
      <c r="AG103" s="174">
        <f t="shared" si="36"/>
        <v>2.8064874652782885</v>
      </c>
      <c r="AH103" s="174">
        <f t="shared" si="36"/>
        <v>2.9853923761463679</v>
      </c>
      <c r="AI103" s="174">
        <f t="shared" si="36"/>
        <v>3.1727058178252472</v>
      </c>
      <c r="AJ103" s="174">
        <f t="shared" si="36"/>
        <v>3.3688229912630332</v>
      </c>
      <c r="AK103" s="174">
        <f t="shared" si="36"/>
        <v>3.5741576718523955</v>
      </c>
      <c r="AL103" s="174">
        <f t="shared" si="36"/>
        <v>3.7891430824294581</v>
      </c>
      <c r="AM103" s="174">
        <f t="shared" si="36"/>
        <v>4.0142328073036424</v>
      </c>
      <c r="AN103" s="174">
        <f t="shared" si="36"/>
        <v>4.2499017492469129</v>
      </c>
      <c r="AO103" s="174">
        <f t="shared" si="36"/>
        <v>4.4966471314615175</v>
      </c>
      <c r="AP103" s="174">
        <f t="shared" si="36"/>
        <v>4.7549895466402088</v>
      </c>
      <c r="AQ103" s="174">
        <f t="shared" si="36"/>
        <v>5.0254740553322979</v>
      </c>
      <c r="AR103" s="174">
        <f t="shared" si="36"/>
        <v>5.3086713359329156</v>
      </c>
      <c r="AS103" s="174">
        <f t="shared" si="36"/>
        <v>5.6051788887217624</v>
      </c>
      <c r="AT103" s="174">
        <f t="shared" si="36"/>
        <v>5.9156222964916845</v>
      </c>
      <c r="AU103" s="174">
        <f t="shared" si="36"/>
        <v>6.240656544426793</v>
      </c>
      <c r="AV103" s="174">
        <f t="shared" si="36"/>
        <v>6.5809674020148519</v>
      </c>
      <c r="AW103" s="174">
        <f>(1+AV103)*(1+AW102)-1</f>
        <v>6.9372728699095489</v>
      </c>
      <c r="AX103" s="174">
        <f t="shared" si="36"/>
        <v>7.3103246947952965</v>
      </c>
      <c r="AY103" s="174">
        <f t="shared" si="36"/>
        <v>7.7009099554506744</v>
      </c>
    </row>
    <row r="104" spans="1:71" s="140" customFormat="1" hidden="1" x14ac:dyDescent="0.2">
      <c r="A104" s="175"/>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row>
    <row r="105" spans="1:71" ht="12.75" hidden="1" x14ac:dyDescent="0.2">
      <c r="A105" s="18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R105" s="141"/>
      <c r="AS105" s="141"/>
    </row>
    <row r="106" spans="1:71" ht="12.75" x14ac:dyDescent="0.2">
      <c r="A106" s="18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row>
    <row r="107" spans="1:71" ht="12.75" x14ac:dyDescent="0.2">
      <c r="A107" s="18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row>
    <row r="108" spans="1:71" ht="12.75" x14ac:dyDescent="0.2">
      <c r="A108" s="18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row>
    <row r="109" spans="1:71" ht="12.75" x14ac:dyDescent="0.2">
      <c r="A109" s="18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row>
    <row r="110" spans="1:71" ht="12.75" x14ac:dyDescent="0.2">
      <c r="A110" s="18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c r="AF110" s="141"/>
      <c r="AG110" s="141"/>
      <c r="AH110" s="141"/>
      <c r="AI110" s="141"/>
      <c r="AJ110" s="141"/>
      <c r="AK110" s="141"/>
      <c r="AL110" s="141"/>
      <c r="AM110" s="141"/>
      <c r="AN110" s="141"/>
      <c r="AO110" s="141"/>
      <c r="AP110" s="141"/>
      <c r="AQ110" s="141"/>
      <c r="AR110" s="141"/>
      <c r="AS110" s="141"/>
    </row>
    <row r="111" spans="1:71" ht="12.75" x14ac:dyDescent="0.2">
      <c r="A111" s="18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row>
    <row r="112" spans="1:71" ht="12.75" x14ac:dyDescent="0.2">
      <c r="A112" s="18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4" t="str">
        <f>'2. паспорт  ТП'!A4:S4</f>
        <v>Год раскрытия информации: 2022 год</v>
      </c>
      <c r="B5" s="254"/>
      <c r="C5" s="254"/>
      <c r="D5" s="254"/>
      <c r="E5" s="254"/>
      <c r="F5" s="254"/>
      <c r="G5" s="254"/>
      <c r="H5" s="254"/>
      <c r="I5" s="254"/>
      <c r="J5" s="254"/>
      <c r="K5" s="254"/>
      <c r="L5" s="254"/>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58" t="s">
        <v>7</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x14ac:dyDescent="0.25">
      <c r="A9" s="262" t="str">
        <f>'1. паспорт местоположение'!A9:C9</f>
        <v>Акционерное общество "Янтарьэнерго" ДЗО  ПАО "Россети"</v>
      </c>
      <c r="B9" s="262"/>
      <c r="C9" s="262"/>
      <c r="D9" s="262"/>
      <c r="E9" s="262"/>
      <c r="F9" s="262"/>
      <c r="G9" s="262"/>
      <c r="H9" s="262"/>
      <c r="I9" s="262"/>
      <c r="J9" s="262"/>
      <c r="K9" s="262"/>
      <c r="L9" s="262"/>
    </row>
    <row r="10" spans="1:44" x14ac:dyDescent="0.25">
      <c r="A10" s="255" t="s">
        <v>6</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x14ac:dyDescent="0.25">
      <c r="A12" s="262" t="str">
        <f>'1. паспорт местоположение'!A12:C12</f>
        <v>L_92-6-21</v>
      </c>
      <c r="B12" s="262"/>
      <c r="C12" s="262"/>
      <c r="D12" s="262"/>
      <c r="E12" s="262"/>
      <c r="F12" s="262"/>
      <c r="G12" s="262"/>
      <c r="H12" s="262"/>
      <c r="I12" s="262"/>
      <c r="J12" s="262"/>
      <c r="K12" s="262"/>
      <c r="L12" s="262"/>
    </row>
    <row r="13" spans="1:44" x14ac:dyDescent="0.25">
      <c r="A13" s="255" t="s">
        <v>5</v>
      </c>
      <c r="B13" s="255"/>
      <c r="C13" s="255"/>
      <c r="D13" s="255"/>
      <c r="E13" s="255"/>
      <c r="F13" s="255"/>
      <c r="G13" s="255"/>
      <c r="H13" s="255"/>
      <c r="I13" s="255"/>
      <c r="J13" s="255"/>
      <c r="K13" s="255"/>
      <c r="L13" s="255"/>
    </row>
    <row r="14" spans="1:44" ht="18.75" x14ac:dyDescent="0.25">
      <c r="A14" s="266"/>
      <c r="B14" s="266"/>
      <c r="C14" s="266"/>
      <c r="D14" s="266"/>
      <c r="E14" s="266"/>
      <c r="F14" s="266"/>
      <c r="G14" s="266"/>
      <c r="H14" s="266"/>
      <c r="I14" s="266"/>
      <c r="J14" s="266"/>
      <c r="K14" s="266"/>
      <c r="L14" s="266"/>
    </row>
    <row r="15" spans="1:44" x14ac:dyDescent="0.25">
      <c r="A15" s="262" t="str">
        <f>'1. паспорт местоположение'!A15</f>
        <v xml:space="preserve">Покупка бурильно-крановой установки на автомобильном шасси в количестве четырех единиц для установки опор, завинчивания свай, бурения </v>
      </c>
      <c r="B15" s="262"/>
      <c r="C15" s="262"/>
      <c r="D15" s="262"/>
      <c r="E15" s="262"/>
      <c r="F15" s="262"/>
      <c r="G15" s="262"/>
      <c r="H15" s="262"/>
      <c r="I15" s="262"/>
      <c r="J15" s="262"/>
      <c r="K15" s="262"/>
      <c r="L15" s="262"/>
    </row>
    <row r="16" spans="1:44" x14ac:dyDescent="0.25">
      <c r="A16" s="255" t="s">
        <v>4</v>
      </c>
      <c r="B16" s="255"/>
      <c r="C16" s="255"/>
      <c r="D16" s="255"/>
      <c r="E16" s="255"/>
      <c r="F16" s="255"/>
      <c r="G16" s="255"/>
      <c r="H16" s="255"/>
      <c r="I16" s="255"/>
      <c r="J16" s="255"/>
      <c r="K16" s="255"/>
      <c r="L16" s="255"/>
    </row>
    <row r="17" spans="1:12" ht="15.75" customHeight="1" x14ac:dyDescent="0.25">
      <c r="L17" s="82"/>
    </row>
    <row r="18" spans="1:12" x14ac:dyDescent="0.25">
      <c r="K18" s="6"/>
    </row>
    <row r="19" spans="1:12" ht="15.75" customHeight="1" x14ac:dyDescent="0.25">
      <c r="A19" s="317" t="s">
        <v>454</v>
      </c>
      <c r="B19" s="317"/>
      <c r="C19" s="317"/>
      <c r="D19" s="317"/>
      <c r="E19" s="317"/>
      <c r="F19" s="317"/>
      <c r="G19" s="317"/>
      <c r="H19" s="317"/>
      <c r="I19" s="317"/>
      <c r="J19" s="317"/>
      <c r="K19" s="317"/>
      <c r="L19" s="317"/>
    </row>
    <row r="20" spans="1:12" x14ac:dyDescent="0.25">
      <c r="A20" s="87"/>
      <c r="B20" s="87"/>
      <c r="C20" s="10"/>
      <c r="D20" s="10"/>
      <c r="E20" s="10"/>
      <c r="F20" s="10"/>
      <c r="G20" s="10"/>
      <c r="H20" s="10"/>
      <c r="I20" s="10"/>
      <c r="J20" s="10"/>
      <c r="K20" s="10"/>
      <c r="L20" s="10"/>
    </row>
    <row r="21" spans="1:12" ht="28.5" customHeight="1" x14ac:dyDescent="0.25">
      <c r="A21" s="307" t="s">
        <v>217</v>
      </c>
      <c r="B21" s="307" t="s">
        <v>216</v>
      </c>
      <c r="C21" s="313" t="s">
        <v>386</v>
      </c>
      <c r="D21" s="313"/>
      <c r="E21" s="313"/>
      <c r="F21" s="313"/>
      <c r="G21" s="313"/>
      <c r="H21" s="313"/>
      <c r="I21" s="308" t="s">
        <v>215</v>
      </c>
      <c r="J21" s="310" t="s">
        <v>388</v>
      </c>
      <c r="K21" s="307" t="s">
        <v>214</v>
      </c>
      <c r="L21" s="309" t="s">
        <v>387</v>
      </c>
    </row>
    <row r="22" spans="1:12" ht="58.5" customHeight="1" x14ac:dyDescent="0.25">
      <c r="A22" s="307"/>
      <c r="B22" s="307"/>
      <c r="C22" s="314" t="s">
        <v>2</v>
      </c>
      <c r="D22" s="314"/>
      <c r="E22" s="315" t="s">
        <v>9</v>
      </c>
      <c r="F22" s="316"/>
      <c r="G22" s="315" t="s">
        <v>559</v>
      </c>
      <c r="H22" s="316"/>
      <c r="I22" s="308"/>
      <c r="J22" s="311"/>
      <c r="K22" s="307"/>
      <c r="L22" s="309"/>
    </row>
    <row r="23" spans="1:12" x14ac:dyDescent="0.25">
      <c r="A23" s="307"/>
      <c r="B23" s="307"/>
      <c r="C23" s="28" t="s">
        <v>213</v>
      </c>
      <c r="D23" s="28" t="s">
        <v>212</v>
      </c>
      <c r="E23" s="28" t="s">
        <v>213</v>
      </c>
      <c r="F23" s="28" t="s">
        <v>212</v>
      </c>
      <c r="G23" s="28" t="s">
        <v>213</v>
      </c>
      <c r="H23" s="28" t="s">
        <v>212</v>
      </c>
      <c r="I23" s="308"/>
      <c r="J23" s="312"/>
      <c r="K23" s="307"/>
      <c r="L23" s="309"/>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96"/>
      <c r="D25" s="27"/>
      <c r="E25" s="27"/>
      <c r="F25" s="27"/>
      <c r="G25" s="27"/>
      <c r="H25" s="27"/>
      <c r="I25" s="27"/>
      <c r="J25" s="27"/>
      <c r="K25" s="26"/>
      <c r="L25" s="137"/>
    </row>
    <row r="26" spans="1:12" ht="21.75" customHeight="1" x14ac:dyDescent="0.25">
      <c r="A26" s="28" t="s">
        <v>210</v>
      </c>
      <c r="B26" s="97" t="s">
        <v>393</v>
      </c>
      <c r="C26" s="98" t="s">
        <v>504</v>
      </c>
      <c r="D26" s="98" t="s">
        <v>504</v>
      </c>
      <c r="E26" s="98" t="s">
        <v>504</v>
      </c>
      <c r="F26" s="98" t="s">
        <v>504</v>
      </c>
      <c r="G26" s="98"/>
      <c r="H26" s="98"/>
      <c r="I26" s="98"/>
      <c r="J26" s="78"/>
      <c r="K26" s="78"/>
      <c r="L26" s="78"/>
    </row>
    <row r="27" spans="1:12" s="11" customFormat="1" ht="39" customHeight="1" x14ac:dyDescent="0.25">
      <c r="A27" s="28" t="s">
        <v>209</v>
      </c>
      <c r="B27" s="97" t="s">
        <v>395</v>
      </c>
      <c r="C27" s="98" t="s">
        <v>504</v>
      </c>
      <c r="D27" s="98" t="s">
        <v>504</v>
      </c>
      <c r="E27" s="98" t="s">
        <v>504</v>
      </c>
      <c r="F27" s="98" t="s">
        <v>504</v>
      </c>
      <c r="G27" s="98"/>
      <c r="H27" s="98"/>
      <c r="I27" s="98"/>
      <c r="J27" s="78"/>
      <c r="K27" s="78"/>
      <c r="L27" s="78"/>
    </row>
    <row r="28" spans="1:12" s="11" customFormat="1" ht="70.5" customHeight="1" x14ac:dyDescent="0.25">
      <c r="A28" s="28" t="s">
        <v>394</v>
      </c>
      <c r="B28" s="97" t="s">
        <v>399</v>
      </c>
      <c r="C28" s="98" t="s">
        <v>504</v>
      </c>
      <c r="D28" s="98" t="s">
        <v>504</v>
      </c>
      <c r="E28" s="98" t="s">
        <v>504</v>
      </c>
      <c r="F28" s="98" t="s">
        <v>504</v>
      </c>
      <c r="G28" s="98"/>
      <c r="H28" s="98"/>
      <c r="I28" s="98"/>
      <c r="J28" s="78"/>
      <c r="K28" s="78"/>
      <c r="L28" s="78"/>
    </row>
    <row r="29" spans="1:12" s="11" customFormat="1" ht="54" customHeight="1" x14ac:dyDescent="0.25">
      <c r="A29" s="28" t="s">
        <v>208</v>
      </c>
      <c r="B29" s="97" t="s">
        <v>398</v>
      </c>
      <c r="C29" s="98" t="s">
        <v>504</v>
      </c>
      <c r="D29" s="98" t="s">
        <v>504</v>
      </c>
      <c r="E29" s="98" t="s">
        <v>504</v>
      </c>
      <c r="F29" s="98" t="s">
        <v>504</v>
      </c>
      <c r="G29" s="98"/>
      <c r="H29" s="98"/>
      <c r="I29" s="98"/>
      <c r="J29" s="78"/>
      <c r="K29" s="78"/>
      <c r="L29" s="78"/>
    </row>
    <row r="30" spans="1:12" s="11" customFormat="1" ht="42" customHeight="1" x14ac:dyDescent="0.25">
      <c r="A30" s="28" t="s">
        <v>207</v>
      </c>
      <c r="B30" s="97" t="s">
        <v>400</v>
      </c>
      <c r="C30" s="98" t="s">
        <v>504</v>
      </c>
      <c r="D30" s="98" t="s">
        <v>504</v>
      </c>
      <c r="E30" s="98" t="s">
        <v>504</v>
      </c>
      <c r="F30" s="98" t="s">
        <v>504</v>
      </c>
      <c r="G30" s="98"/>
      <c r="H30" s="98"/>
      <c r="I30" s="98"/>
      <c r="J30" s="78"/>
      <c r="K30" s="78"/>
      <c r="L30" s="78"/>
    </row>
    <row r="31" spans="1:12" s="11" customFormat="1" ht="37.5" customHeight="1" x14ac:dyDescent="0.25">
      <c r="A31" s="28" t="s">
        <v>206</v>
      </c>
      <c r="B31" s="99" t="s">
        <v>396</v>
      </c>
      <c r="C31" s="98" t="s">
        <v>504</v>
      </c>
      <c r="D31" s="98" t="s">
        <v>504</v>
      </c>
      <c r="E31" s="98" t="s">
        <v>504</v>
      </c>
      <c r="F31" s="98" t="s">
        <v>504</v>
      </c>
      <c r="G31" s="98"/>
      <c r="H31" s="98"/>
      <c r="I31" s="98"/>
      <c r="J31" s="78"/>
      <c r="K31" s="78"/>
      <c r="L31" s="78"/>
    </row>
    <row r="32" spans="1:12" s="11" customFormat="1" ht="31.5" x14ac:dyDescent="0.25">
      <c r="A32" s="28" t="s">
        <v>204</v>
      </c>
      <c r="B32" s="99" t="s">
        <v>401</v>
      </c>
      <c r="C32" s="98" t="s">
        <v>504</v>
      </c>
      <c r="D32" s="98" t="s">
        <v>504</v>
      </c>
      <c r="E32" s="98" t="s">
        <v>504</v>
      </c>
      <c r="F32" s="98" t="s">
        <v>504</v>
      </c>
      <c r="G32" s="98"/>
      <c r="H32" s="98"/>
      <c r="I32" s="98"/>
      <c r="J32" s="78"/>
      <c r="K32" s="78"/>
      <c r="L32" s="78"/>
    </row>
    <row r="33" spans="1:12" s="11" customFormat="1" ht="37.5" customHeight="1" x14ac:dyDescent="0.25">
      <c r="A33" s="28" t="s">
        <v>412</v>
      </c>
      <c r="B33" s="99" t="s">
        <v>329</v>
      </c>
      <c r="C33" s="98" t="s">
        <v>504</v>
      </c>
      <c r="D33" s="98" t="s">
        <v>504</v>
      </c>
      <c r="E33" s="98" t="s">
        <v>504</v>
      </c>
      <c r="F33" s="98" t="s">
        <v>504</v>
      </c>
      <c r="G33" s="98"/>
      <c r="H33" s="98"/>
      <c r="I33" s="98"/>
      <c r="J33" s="78"/>
      <c r="K33" s="78"/>
      <c r="L33" s="78"/>
    </row>
    <row r="34" spans="1:12" s="11" customFormat="1" ht="47.25" customHeight="1" x14ac:dyDescent="0.25">
      <c r="A34" s="28" t="s">
        <v>413</v>
      </c>
      <c r="B34" s="99" t="s">
        <v>405</v>
      </c>
      <c r="C34" s="98" t="s">
        <v>504</v>
      </c>
      <c r="D34" s="98" t="s">
        <v>504</v>
      </c>
      <c r="E34" s="98" t="s">
        <v>504</v>
      </c>
      <c r="F34" s="98" t="s">
        <v>504</v>
      </c>
      <c r="G34" s="98"/>
      <c r="H34" s="98"/>
      <c r="I34" s="98"/>
      <c r="J34" s="78"/>
      <c r="K34" s="78"/>
      <c r="L34" s="78"/>
    </row>
    <row r="35" spans="1:12" s="11" customFormat="1" ht="49.5" customHeight="1" x14ac:dyDescent="0.25">
      <c r="A35" s="28" t="s">
        <v>414</v>
      </c>
      <c r="B35" s="99" t="s">
        <v>205</v>
      </c>
      <c r="C35" s="98" t="s">
        <v>504</v>
      </c>
      <c r="D35" s="98" t="s">
        <v>504</v>
      </c>
      <c r="E35" s="98" t="s">
        <v>504</v>
      </c>
      <c r="F35" s="98" t="s">
        <v>504</v>
      </c>
      <c r="G35" s="98"/>
      <c r="H35" s="98"/>
      <c r="I35" s="98"/>
      <c r="J35" s="78"/>
      <c r="K35" s="78"/>
      <c r="L35" s="78"/>
    </row>
    <row r="36" spans="1:12" ht="37.5" customHeight="1" x14ac:dyDescent="0.25">
      <c r="A36" s="28" t="s">
        <v>415</v>
      </c>
      <c r="B36" s="99" t="s">
        <v>397</v>
      </c>
      <c r="C36" s="98" t="s">
        <v>504</v>
      </c>
      <c r="D36" s="98" t="s">
        <v>504</v>
      </c>
      <c r="E36" s="98" t="s">
        <v>504</v>
      </c>
      <c r="F36" s="98" t="s">
        <v>504</v>
      </c>
      <c r="G36" s="98"/>
      <c r="H36" s="98"/>
      <c r="I36" s="98"/>
      <c r="J36" s="78"/>
      <c r="K36" s="78"/>
      <c r="L36" s="78"/>
    </row>
    <row r="37" spans="1:12" x14ac:dyDescent="0.25">
      <c r="A37" s="28" t="s">
        <v>416</v>
      </c>
      <c r="B37" s="99" t="s">
        <v>203</v>
      </c>
      <c r="C37" s="98" t="s">
        <v>504</v>
      </c>
      <c r="D37" s="98" t="s">
        <v>504</v>
      </c>
      <c r="E37" s="98" t="s">
        <v>504</v>
      </c>
      <c r="F37" s="98" t="s">
        <v>504</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504</v>
      </c>
      <c r="D39" s="98" t="s">
        <v>504</v>
      </c>
      <c r="E39" s="98" t="s">
        <v>504</v>
      </c>
      <c r="F39" s="98" t="s">
        <v>504</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78"/>
      <c r="D41" s="78"/>
      <c r="E41" s="78"/>
      <c r="F41" s="78"/>
      <c r="G41" s="26"/>
      <c r="H41" s="26"/>
      <c r="I41" s="26"/>
      <c r="J41" s="78"/>
      <c r="K41" s="78"/>
      <c r="L41" s="78"/>
    </row>
    <row r="42" spans="1:12" ht="58.5" customHeight="1" x14ac:dyDescent="0.25">
      <c r="A42" s="28">
        <v>3</v>
      </c>
      <c r="B42" s="99" t="s">
        <v>403</v>
      </c>
      <c r="C42" s="98" t="s">
        <v>504</v>
      </c>
      <c r="D42" s="98" t="s">
        <v>504</v>
      </c>
      <c r="E42" s="98" t="s">
        <v>504</v>
      </c>
      <c r="F42" s="98" t="s">
        <v>504</v>
      </c>
      <c r="G42" s="98"/>
      <c r="H42" s="98"/>
      <c r="I42" s="98"/>
      <c r="J42" s="78"/>
      <c r="K42" s="78"/>
      <c r="L42" s="78"/>
    </row>
    <row r="43" spans="1:12" ht="34.5" customHeight="1" x14ac:dyDescent="0.25">
      <c r="A43" s="28" t="s">
        <v>199</v>
      </c>
      <c r="B43" s="99" t="s">
        <v>197</v>
      </c>
      <c r="C43" s="138" t="s">
        <v>592</v>
      </c>
      <c r="D43" s="138" t="s">
        <v>593</v>
      </c>
      <c r="E43" s="138" t="s">
        <v>592</v>
      </c>
      <c r="F43" s="138" t="s">
        <v>593</v>
      </c>
      <c r="G43" s="138"/>
      <c r="H43" s="138"/>
      <c r="I43" s="98">
        <v>100</v>
      </c>
      <c r="J43" s="78"/>
      <c r="K43" s="78"/>
      <c r="L43" s="78"/>
    </row>
    <row r="44" spans="1:12" ht="24.75" customHeight="1" x14ac:dyDescent="0.25">
      <c r="A44" s="28" t="s">
        <v>198</v>
      </c>
      <c r="B44" s="99" t="s">
        <v>195</v>
      </c>
      <c r="C44" s="98" t="s">
        <v>504</v>
      </c>
      <c r="D44" s="98" t="s">
        <v>504</v>
      </c>
      <c r="E44" s="98" t="s">
        <v>504</v>
      </c>
      <c r="F44" s="98" t="s">
        <v>504</v>
      </c>
      <c r="G44" s="138"/>
      <c r="H44" s="138"/>
      <c r="I44" s="98"/>
      <c r="J44" s="78"/>
      <c r="K44" s="78"/>
      <c r="L44" s="78"/>
    </row>
    <row r="45" spans="1:12" ht="90.75" customHeight="1" x14ac:dyDescent="0.25">
      <c r="A45" s="28" t="s">
        <v>196</v>
      </c>
      <c r="B45" s="99" t="s">
        <v>408</v>
      </c>
      <c r="C45" s="98" t="s">
        <v>504</v>
      </c>
      <c r="D45" s="98" t="s">
        <v>504</v>
      </c>
      <c r="E45" s="98" t="s">
        <v>504</v>
      </c>
      <c r="F45" s="98" t="s">
        <v>504</v>
      </c>
      <c r="G45" s="98"/>
      <c r="H45" s="98"/>
      <c r="I45" s="98"/>
      <c r="J45" s="78"/>
      <c r="K45" s="78"/>
      <c r="L45" s="78"/>
    </row>
    <row r="46" spans="1:12" ht="167.25" customHeight="1" x14ac:dyDescent="0.25">
      <c r="A46" s="28" t="s">
        <v>194</v>
      </c>
      <c r="B46" s="99" t="s">
        <v>406</v>
      </c>
      <c r="C46" s="98" t="s">
        <v>504</v>
      </c>
      <c r="D46" s="98" t="s">
        <v>504</v>
      </c>
      <c r="E46" s="98" t="s">
        <v>504</v>
      </c>
      <c r="F46" s="98" t="s">
        <v>504</v>
      </c>
      <c r="G46" s="98"/>
      <c r="H46" s="98"/>
      <c r="I46" s="98"/>
      <c r="J46" s="78"/>
      <c r="K46" s="78"/>
      <c r="L46" s="78"/>
    </row>
    <row r="47" spans="1:12" ht="30.75" customHeight="1" x14ac:dyDescent="0.25">
      <c r="A47" s="28" t="s">
        <v>192</v>
      </c>
      <c r="B47" s="99" t="s">
        <v>193</v>
      </c>
      <c r="C47" s="98" t="s">
        <v>504</v>
      </c>
      <c r="D47" s="98" t="s">
        <v>504</v>
      </c>
      <c r="E47" s="98" t="s">
        <v>504</v>
      </c>
      <c r="F47" s="98" t="s">
        <v>504</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504</v>
      </c>
      <c r="D49" s="98" t="s">
        <v>504</v>
      </c>
      <c r="E49" s="98" t="s">
        <v>504</v>
      </c>
      <c r="F49" s="98" t="s">
        <v>504</v>
      </c>
      <c r="G49" s="98"/>
      <c r="H49" s="98"/>
      <c r="I49" s="98"/>
      <c r="J49" s="78"/>
      <c r="K49" s="78"/>
      <c r="L49" s="78"/>
    </row>
    <row r="50" spans="1:12" ht="86.25" customHeight="1" x14ac:dyDescent="0.25">
      <c r="A50" s="28" t="s">
        <v>190</v>
      </c>
      <c r="B50" s="99" t="s">
        <v>407</v>
      </c>
      <c r="C50" s="98" t="s">
        <v>504</v>
      </c>
      <c r="D50" s="98" t="s">
        <v>504</v>
      </c>
      <c r="E50" s="98" t="s">
        <v>504</v>
      </c>
      <c r="F50" s="98" t="s">
        <v>504</v>
      </c>
      <c r="G50" s="98"/>
      <c r="H50" s="98"/>
      <c r="I50" s="98"/>
      <c r="J50" s="78"/>
      <c r="K50" s="78"/>
      <c r="L50" s="78"/>
    </row>
    <row r="51" spans="1:12" ht="77.25" customHeight="1" x14ac:dyDescent="0.25">
      <c r="A51" s="28" t="s">
        <v>188</v>
      </c>
      <c r="B51" s="99" t="s">
        <v>409</v>
      </c>
      <c r="C51" s="98" t="s">
        <v>504</v>
      </c>
      <c r="D51" s="98" t="s">
        <v>504</v>
      </c>
      <c r="E51" s="98" t="s">
        <v>504</v>
      </c>
      <c r="F51" s="98" t="s">
        <v>504</v>
      </c>
      <c r="G51" s="98"/>
      <c r="H51" s="98"/>
      <c r="I51" s="98"/>
      <c r="J51" s="78"/>
      <c r="K51" s="78"/>
      <c r="L51" s="78"/>
    </row>
    <row r="52" spans="1:12" ht="71.25" customHeight="1" x14ac:dyDescent="0.25">
      <c r="A52" s="28" t="s">
        <v>186</v>
      </c>
      <c r="B52" s="99" t="s">
        <v>187</v>
      </c>
      <c r="C52" s="98" t="s">
        <v>504</v>
      </c>
      <c r="D52" s="98" t="s">
        <v>504</v>
      </c>
      <c r="E52" s="98" t="s">
        <v>504</v>
      </c>
      <c r="F52" s="98" t="s">
        <v>504</v>
      </c>
      <c r="G52" s="98"/>
      <c r="H52" s="98"/>
      <c r="I52" s="98"/>
      <c r="J52" s="78"/>
      <c r="K52" s="78"/>
      <c r="L52" s="78"/>
    </row>
    <row r="53" spans="1:12" ht="48" customHeight="1" x14ac:dyDescent="0.25">
      <c r="A53" s="28" t="s">
        <v>184</v>
      </c>
      <c r="B53" s="54" t="s">
        <v>410</v>
      </c>
      <c r="C53" s="138" t="s">
        <v>592</v>
      </c>
      <c r="D53" s="138" t="s">
        <v>593</v>
      </c>
      <c r="E53" s="138" t="s">
        <v>592</v>
      </c>
      <c r="F53" s="138" t="s">
        <v>593</v>
      </c>
      <c r="G53" s="138"/>
      <c r="H53" s="138"/>
      <c r="I53" s="98">
        <v>100</v>
      </c>
      <c r="J53" s="78"/>
      <c r="K53" s="78"/>
      <c r="L53" s="78"/>
    </row>
    <row r="54" spans="1:12" ht="46.5" customHeight="1" x14ac:dyDescent="0.25">
      <c r="A54" s="28" t="s">
        <v>411</v>
      </c>
      <c r="B54" s="99" t="s">
        <v>185</v>
      </c>
      <c r="C54" s="98" t="s">
        <v>504</v>
      </c>
      <c r="D54" s="98" t="s">
        <v>504</v>
      </c>
      <c r="E54" s="98" t="s">
        <v>504</v>
      </c>
      <c r="F54" s="98" t="s">
        <v>504</v>
      </c>
      <c r="G54" s="98"/>
      <c r="H54" s="98"/>
      <c r="I54" s="98"/>
      <c r="J54" s="78"/>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2022-02-10T15:44:28Z</dcterms:modified>
</cp:coreProperties>
</file>