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5" i="27" l="1"/>
  <c r="K54" i="27"/>
  <c r="K53" i="27"/>
  <c r="K52" i="27"/>
  <c r="K50" i="27"/>
  <c r="K49" i="27"/>
  <c r="K48" i="27"/>
  <c r="K47" i="27"/>
  <c r="K46" i="27"/>
  <c r="K45" i="27"/>
  <c r="O26" i="13" l="1"/>
  <c r="C40" i="7" s="1"/>
  <c r="D117" i="26" l="1"/>
  <c r="J57" i="27"/>
  <c r="K57" i="27" s="1"/>
  <c r="A51" i="22" l="1"/>
  <c r="J56" i="27"/>
  <c r="K56" i="27" s="1"/>
  <c r="J55" i="27"/>
  <c r="J54" i="27"/>
  <c r="J53"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E140" i="26"/>
  <c r="F140" i="26" s="1"/>
  <c r="G140" i="26" s="1"/>
  <c r="H140" i="26" s="1"/>
  <c r="I140" i="26" s="1"/>
  <c r="J140" i="26" s="1"/>
  <c r="K140" i="26" s="1"/>
  <c r="L140" i="26" s="1"/>
  <c r="M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E26" i="14" l="1"/>
  <c r="R27" i="14" l="1"/>
  <c r="B73" i="22" l="1"/>
  <c r="B22" i="22"/>
  <c r="J24" i="27" l="1"/>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l="1"/>
  <c r="B82" i="26"/>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15" i="10"/>
  <c r="A12" i="10"/>
  <c r="A9" i="10"/>
  <c r="A5" i="10"/>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M53" i="26"/>
  <c r="K86" i="26"/>
  <c r="K87" i="26" s="1"/>
  <c r="K90" i="26" s="1"/>
  <c r="K88" i="26"/>
  <c r="K84" i="26"/>
  <c r="K89" i="26" s="1"/>
  <c r="K72" i="26"/>
  <c r="W75" i="26"/>
  <c r="M55" i="26"/>
  <c r="M56" i="26" s="1"/>
  <c r="M69" i="26" s="1"/>
  <c r="Y67" i="26"/>
  <c r="X76" i="26"/>
  <c r="X68" i="26"/>
  <c r="L56" i="26"/>
  <c r="L69" i="26" s="1"/>
  <c r="L77" i="26" l="1"/>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Z75" i="26"/>
  <c r="O55" i="26"/>
  <c r="O82" i="26" s="1"/>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T70" i="26"/>
  <c r="AL76" i="26"/>
  <c r="AM67" i="26"/>
  <c r="AL68" i="26"/>
  <c r="U53" i="26"/>
  <c r="AK75" i="26"/>
  <c r="AM76" i="26" l="1"/>
  <c r="AN67" i="26"/>
  <c r="AM68" i="26"/>
  <c r="U55" i="26"/>
  <c r="U82" i="26" s="1"/>
  <c r="T71" i="26"/>
  <c r="T78" i="26" s="1"/>
  <c r="T83" i="26" s="1"/>
  <c r="AL75" i="26"/>
  <c r="V53" i="26" l="1"/>
  <c r="U56" i="26"/>
  <c r="U69" i="26" s="1"/>
  <c r="U70" i="26" s="1"/>
  <c r="T86" i="26"/>
  <c r="T87" i="26" s="1"/>
  <c r="T90" i="26" s="1"/>
  <c r="T88" i="26"/>
  <c r="T84" i="26"/>
  <c r="T89" i="26" s="1"/>
  <c r="V55" i="26"/>
  <c r="V56" i="26" s="1"/>
  <c r="V69" i="26" s="1"/>
  <c r="T72" i="26"/>
  <c r="AM75" i="26"/>
  <c r="AO67" i="26"/>
  <c r="AN76" i="26"/>
  <c r="AN68" i="26"/>
  <c r="U77" i="26" l="1"/>
  <c r="U71" i="26"/>
  <c r="U78" i="26" s="1"/>
  <c r="AN75" i="26"/>
  <c r="AP67" i="26"/>
  <c r="AS67" i="26" s="1"/>
  <c r="AO76" i="26"/>
  <c r="AO68" i="26"/>
  <c r="V77" i="26"/>
  <c r="V70" i="26"/>
  <c r="W53" i="26"/>
  <c r="V82" i="26"/>
  <c r="U83" i="26" l="1"/>
  <c r="U72" i="26"/>
  <c r="U86" i="26"/>
  <c r="U87" i="26" s="1"/>
  <c r="U90" i="26" s="1"/>
  <c r="U88" i="26"/>
  <c r="U84" i="26"/>
  <c r="U89" i="26" s="1"/>
  <c r="AO75" i="26"/>
  <c r="W55" i="26"/>
  <c r="W56" i="26" s="1"/>
  <c r="W69" i="26" s="1"/>
  <c r="V71" i="26"/>
  <c r="V78" i="26" s="1"/>
  <c r="V83" i="26" s="1"/>
  <c r="AP76" i="26"/>
  <c r="AP68" i="26"/>
  <c r="V72" i="26" l="1"/>
  <c r="V86" i="26"/>
  <c r="V87" i="26" s="1"/>
  <c r="V90" i="26" s="1"/>
  <c r="V88" i="26"/>
  <c r="V84" i="26"/>
  <c r="V89" i="26" s="1"/>
  <c r="X53" i="26"/>
  <c r="W82" i="26"/>
  <c r="W77" i="26"/>
  <c r="W70" i="26"/>
  <c r="AP75" i="26"/>
  <c r="W71" i="26" l="1"/>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X86" i="26"/>
  <c r="X87" i="26" s="1"/>
  <c r="X90" i="26" s="1"/>
  <c r="X88" i="26"/>
  <c r="X84" i="26"/>
  <c r="X89" i="26" s="1"/>
  <c r="Y56" i="26"/>
  <c r="Y69" i="26" s="1"/>
  <c r="Y77" i="26" s="1"/>
  <c r="X72" i="26"/>
  <c r="Z55" i="26"/>
  <c r="Z82" i="26" s="1"/>
  <c r="Y70" i="26" l="1"/>
  <c r="Y71" i="26" s="1"/>
  <c r="Y78" i="26" s="1"/>
  <c r="Y83" i="26" s="1"/>
  <c r="Z56" i="26"/>
  <c r="Z69" i="26" s="1"/>
  <c r="Z77"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E77" i="26"/>
  <c r="AD71" i="26"/>
  <c r="AD72" i="26" s="1"/>
  <c r="AD78" i="26" l="1"/>
  <c r="AD83" i="26" s="1"/>
  <c r="AD86" i="26" s="1"/>
  <c r="AC86" i="26"/>
  <c r="AC87" i="26" s="1"/>
  <c r="AC90" i="26" s="1"/>
  <c r="AC84" i="26"/>
  <c r="AC89" i="26" s="1"/>
  <c r="AC88" i="26"/>
  <c r="AF77" i="26"/>
  <c r="AF70" i="26"/>
  <c r="AE71" i="26"/>
  <c r="AG53" i="26"/>
  <c r="AF82" i="26"/>
  <c r="AE78" i="26" l="1"/>
  <c r="AE83" i="26" s="1"/>
  <c r="AE84" i="26" s="1"/>
  <c r="AD84" i="26"/>
  <c r="AD89" i="26" s="1"/>
  <c r="AD88" i="26"/>
  <c r="AD87" i="26"/>
  <c r="AD90" i="26" s="1"/>
  <c r="AE72" i="26"/>
  <c r="AF71" i="26"/>
  <c r="AG55" i="26"/>
  <c r="AE88" i="26" l="1"/>
  <c r="AF78" i="26"/>
  <c r="AF83" i="26" s="1"/>
  <c r="AF86" i="26" s="1"/>
  <c r="AE86" i="26"/>
  <c r="AE87" i="26" s="1"/>
  <c r="AE90" i="26" s="1"/>
  <c r="AE89" i="26"/>
  <c r="AF72" i="26"/>
  <c r="AH53" i="26"/>
  <c r="AG82" i="26"/>
  <c r="AG56" i="26"/>
  <c r="AG69" i="26" s="1"/>
  <c r="AF87" i="26" l="1"/>
  <c r="AF90" i="26" s="1"/>
  <c r="AF88" i="26"/>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<sst xmlns="http://schemas.openxmlformats.org/spreadsheetml/2006/main" count="1124" uniqueCount="623">
  <si>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</si>
  <si>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</si>
  <si>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</si>
  <si>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</si>
  <si>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</si>
  <si>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</si>
  <si>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</si>
  <si>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</si>
  <si>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</si>
  <si>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</si>
  <si>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</si>
  <si>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</si>
  <si>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</si>
  <si>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</si>
  <si>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</si>
  <si>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</si>
  <si>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</si>
  <si>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</si>
  <si>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</si>
  <si>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</si>
  <si>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</si>
  <si>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</si>
  <si>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</si>
  <si>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</si>
  <si>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</si>
  <si>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</si>
  <si>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</si>
  <si>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</si>
  <si>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</si>
  <si>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</si>
  <si>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</si>
  <si>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</si>
  <si>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</si>
  <si>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</si>
  <si>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</si>
  <si>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</si>
  <si>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</si>
  <si>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</si>
  <si>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</si>
  <si>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</si>
  <si>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</si>
  <si>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</si>
  <si>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</si>
  <si>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</si>
  <si>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</si>
  <si>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</si>
  <si>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</si>
  <si>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</si>
  <si>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</si>
  <si>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</si>
  <si>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</si>
  <si>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</si>
  <si>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</si>
  <si>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</si>
  <si>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</si>
  <si>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</si>
  <si>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</si>
  <si>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</si>
  <si>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</si>
  <si>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</si>
  <si>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</si>
  <si>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</si>
  <si>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</si>
  <si>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</si>
  <si>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</si>
  <si>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</si>
  <si>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</si>
  <si>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</si>
  <si>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</si>
  <si>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</si>
  <si>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</si>
  <si>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</si>
  <si>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</si>
  <si>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</si>
  <si>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</si>
  <si>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</si>
  <si>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</si>
  <si>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</si>
  <si>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</si>
  <si>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</si>
  <si>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</si>
  <si>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</si>
  <si>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</si>
  <si>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</si>
  <si>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</si>
  <si>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</si>
  <si>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</si>
  <si>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</si>
  <si>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</si>
  <si>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</si>
  <si>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</si>
  <si>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</si>
  <si>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</si>
  <si>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</si>
  <si>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</si>
  <si>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</si>
  <si>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</si>
  <si>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</si>
  <si>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</si>
  <si>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</si>
  <si>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</si>
  <si>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</si>
  <si>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</si>
  <si>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</si>
  <si>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</si>
  <si>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</si>
  <si>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</si>
  <si>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</si>
  <si>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</si>
  <si>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</si>
  <si>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</si>
  <si>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</si>
  <si>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</si>
  <si>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</si>
  <si>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</si>
  <si>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</si>
  <si>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</si>
  <si>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</si>
  <si>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</si>
  <si>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</si>
  <si>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</si>
  <si>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</si>
  <si>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</si>
  <si>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</si>
  <si>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</si>
  <si>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</si>
  <si>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</si>
  <si>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</si>
  <si>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</si>
  <si>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</si>
  <si>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</si>
  <si>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</si>
  <si>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</si>
  <si>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</si>
  <si>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</si>
  <si>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</si>
  <si>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</si>
  <si>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</si>
  <si>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</si>
  <si>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</si>
  <si>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</si>
  <si>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</si>
  <si>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</si>
  <si>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</si>
  <si>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</si>
  <si>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</si>
  <si>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</si>
  <si>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</si>
  <si>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</si>
  <si>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</si>
  <si>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</si>
  <si>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</si>
  <si>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</si>
  <si>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</si>
  <si>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</si>
  <si>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</si>
  <si>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</si>
  <si>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</si>
  <si>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</si>
  <si>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</si>
  <si>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</si>
  <si>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</si>
  <si>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</si>
  <si>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</si>
  <si>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</si>
  <si>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</si>
  <si>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</si>
  <si>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</si>
  <si>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</si>
  <si>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</si>
  <si>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</si>
  <si>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</si>
  <si>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</si>
  <si>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</si>
  <si>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</si>
  <si>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</si>
  <si>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</si>
  <si>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</si>
  <si>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</si>
  <si>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</si>
  <si>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</si>
  <si>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</si>
  <si>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</si>
  <si>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</si>
  <si>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</si>
  <si>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</si>
  <si>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</si>
  <si>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</si>
  <si>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</si>
  <si>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</si>
  <si>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</si>
  <si>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</si>
  <si>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</si>
  <si>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</si>
  <si>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</si>
  <si>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</si>
  <si>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</si>
  <si>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</si>
  <si>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</si>
  <si>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</si>
  <si>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</si>
  <si>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</si>
  <si>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</si>
  <si>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</si>
  <si>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</si>
  <si>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</si>
  <si>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</si>
  <si>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</si>
  <si>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</si>
  <si>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</si>
  <si>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</si>
  <si>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</si>
  <si>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</si>
  <si>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</si>
  <si>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</si>
  <si>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</si>
  <si>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</si>
  <si>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</si>
  <si>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</si>
  <si>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</si>
  <si>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</si>
  <si>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</si>
  <si>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</si>
  <si>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</si>
  <si>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</si>
  <si>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</si>
  <si>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</si>
  <si>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</si>
  <si>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</si>
  <si>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</si>
  <si>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</si>
  <si>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</si>
  <si>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</si>
  <si>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</si>
  <si>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</si>
  <si>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</si>
  <si>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</si>
  <si>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</si>
  <si>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</si>
  <si>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</si>
  <si>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</si>
  <si>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</si>
  <si>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</si>
  <si>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</si>
  <si>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</si>
  <si>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</si>
  <si>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</si>
  <si>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</si>
  <si>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</si>
  <si>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</si>
  <si>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</si>
  <si>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</si>
  <si>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</si>
  <si>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</si>
  <si>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</si>
  <si>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</si>
  <si>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</si>
  <si>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</si>
  <si>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</si>
  <si>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</si>
  <si>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</si>
  <si>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</si>
  <si>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</si>
  <si>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</si>
  <si>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</si>
  <si>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</si>
  <si>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</si>
  <si>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</si>
  <si>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</si>
  <si>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</si>
  <si>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</si>
  <si>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</si>
  <si>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</si>
  <si>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</si>
  <si>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</si>
  <si>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</si>
  <si>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</si>
  <si>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</si>
  <si>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</si>
  <si>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</si>
  <si>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</si>
  <si>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</si>
  <si>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</si>
  <si>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</si>
  <si>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</si>
  <si>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</si>
  <si>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</si>
  <si>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</si>
  <si>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</si>
  <si>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</si>
  <si>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</si>
  <si>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</si>
  <si>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</si>
  <si>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</si>
  <si>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</si>
  <si>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</si>
  <si>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</si>
  <si>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</si>
  <si>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</si>
  <si>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</si>
  <si>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</si>
  <si>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</si>
  <si>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</si>
  <si>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</si>
  <si>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</si>
  <si>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</si>
  <si>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</si>
  <si>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</si>
  <si>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</si>
  <si>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</si>
  <si>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</si>
  <si>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</si>
  <si>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</si>
  <si>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</si>
  <si>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</si>
  <si>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</si>
  <si>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</si>
  <si>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</si>
  <si>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</si>
  <si>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</si>
  <si>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</si>
  <si>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</si>
  <si>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</si>
  <si>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</si>
  <si>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</si>
  <si>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</si>
  <si>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</si>
  <si>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</si>
  <si>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</si>
  <si>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</si>
  <si>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</si>
  <si>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</si>
  <si>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</si>
  <si>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</si>
  <si>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</si>
  <si>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</si>
  <si>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</si>
  <si>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</si>
  <si>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</si>
  <si>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</si>
  <si>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</si>
  <si>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</si>
  <si>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</si>
  <si>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</si>
  <si>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</si>
  <si>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</si>
  <si>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</si>
  <si>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</si>
  <si>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</si>
  <si>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</si>
  <si>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</si>
  <si>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</si>
  <si>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</si>
  <si>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</si>
  <si>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</si>
  <si>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</si>
  <si>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</si>
  <si>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</si>
  <si>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</si>
  <si>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</si>
  <si>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</si>
  <si>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</si>
  <si>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</si>
  <si>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</si>
  <si>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</si>
  <si>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</si>
  <si>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</si>
  <si>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</si>
  <si>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</si>
  <si>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</si>
  <si>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</si>
  <si>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</si>
  <si>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</si>
  <si>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</si>
  <si>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</si>
  <si>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</si>
  <si>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</si>
  <si>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</si>
  <si>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</si>
  <si>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</si>
  <si>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</si>
  <si>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</si>
  <si>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</si>
  <si>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</si>
  <si>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</si>
  <si>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</si>
  <si>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</si>
  <si>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</si>
  <si>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</si>
  <si>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</si>
  <si>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</si>
  <si>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</si>
  <si>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</si>
  <si>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</si>
  <si>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</si>
  <si>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</si>
  <si>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</si>
  <si>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</si>
  <si>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</si>
  <si>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</si>
  <si>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</si>
  <si>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</si>
  <si>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</si>
  <si>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</si>
  <si>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</si>
  <si>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</si>
  <si>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</si>
  <si>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</si>
  <si>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</si>
  <si>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</si>
  <si>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</si>
  <si>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</si>
  <si>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</si>
  <si>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</si>
  <si>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</si>
  <si>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</si>
  <si>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</si>
  <si>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</si>
  <si>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</si>
  <si>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</si>
  <si>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</si>
  <si>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</si>
  <si>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</si>
  <si>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</si>
  <si>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</si>
  <si>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</si>
  <si>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</si>
  <si>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</si>
  <si>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</si>
  <si>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</si>
  <si>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</si>
  <si>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</si>
  <si>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</si>
  <si>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</si>
  <si>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</si>
  <si>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</si>
  <si>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</si>
  <si>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</si>
  <si>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</si>
  <si>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</si>
  <si>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</si>
  <si>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</si>
  <si>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</si>
  <si>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</si>
  <si>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</si>
  <si>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</si>
  <si>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</si>
  <si>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</si>
  <si>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</si>
  <si>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</si>
  <si>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</si>
  <si>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</si>
  <si>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</si>
  <si>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</si>
  <si>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</si>
  <si>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</si>
  <si>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</si>
  <si>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</si>
  <si>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</si>
  <si>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</si>
  <si>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</si>
  <si>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</si>
  <si>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</si>
  <si>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</si>
  <si>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</si>
  <si>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</si>
  <si>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</si>
  <si>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</si>
  <si>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</si>
  <si>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</si>
  <si>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</si>
  <si>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</si>
  <si>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</si>
  <si>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</si>
  <si>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</si>
  <si>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</si>
  <si>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</si>
  <si>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</si>
  <si>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</si>
  <si>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</si>
  <si>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</si>
  <si>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</si>
  <si>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</si>
  <si>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</si>
  <si>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</si>
  <si>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</si>
  <si>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</si>
  <si>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</si>
  <si>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</si>
  <si>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</si>
  <si>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</si>
  <si>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</si>
  <si>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</si>
  <si>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</si>
  <si>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</si>
  <si>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</si>
  <si>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</si>
  <si>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</si>
  <si>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</si>
  <si>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</si>
  <si>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</si>
  <si>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</si>
  <si>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</si>
  <si>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</si>
  <si>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</si>
  <si>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</si>
  <si>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</si>
  <si>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</si>
  <si>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</si>
  <si>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</si>
  <si>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</si>
  <si>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</si>
  <si>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</si>
  <si>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</si>
  <si>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</si>
  <si>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</si>
  <si>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</si>
  <si>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</si>
  <si>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</si>
  <si>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</si>
  <si>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</si>
  <si>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</si>
  <si>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</si>
  <si>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</si>
  <si>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</si>
  <si>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</si>
  <si>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</si>
  <si>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</si>
  <si>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</si>
  <si>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</si>
  <si>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</si>
  <si>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</si>
  <si>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</si>
  <si>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</si>
  <si>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</si>
  <si>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</si>
  <si>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</si>
  <si>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</si>
  <si>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</si>
  <si>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</si>
  <si>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</si>
  <si>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</si>
  <si>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</si>
  <si>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</si>
  <si>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</si>
  <si>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</si>
  <si>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</si>
  <si>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</si>
  <si>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</si>
  <si>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</si>
  <si>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</si>
  <si>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</si>
  <si>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</si>
  <si>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</si>
  <si>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</si>
  <si>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</si>
  <si>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</si>
  <si>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</si>
  <si>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</si>
  <si>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</si>
  <si>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</si>
  <si>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</si>
  <si>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</si>
  <si>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</si>
  <si>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</si>
  <si>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</si>
  <si>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</si>
  <si>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</si>
  <si>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</si>
  <si>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</si>
  <si>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</si>
  <si>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</si>
  <si>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</si>
  <si>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</si>
  <si>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</si>
  <si>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</si>
  <si>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</si>
  <si>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</si>
  <si>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</si>
  <si>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</si>
  <si>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</si>
  <si>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</si>
  <si>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</si>
  <si>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</si>
  <si>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</si>
  <si>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</si>
  <si>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</si>
  <si>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</si>
  <si>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</si>
  <si>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</si>
  <si>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</si>
  <si>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</si>
  <si>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</si>
  <si>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</si>
  <si>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</si>
  <si>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</si>
  <si>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</si>
  <si>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</si>
  <si>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</si>
  <si>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Т-1</t>
  </si>
  <si>
    <t>в земле</t>
  </si>
  <si>
    <t>Год раскрытия информации: 2021 год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</si>
  <si>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</si>
  <si>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</si>
  <si>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</si>
  <si>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</si>
  <si>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</si>
  <si>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</si>
  <si>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</si>
  <si>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</si>
  <si>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</si>
  <si>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ж/б</t>
  </si>
  <si>
    <t>Зеленоградский городской округ</t>
  </si>
  <si>
    <t>ТМГ 160/15 У1</t>
  </si>
  <si>
    <t xml:space="preserve">МТП 15/0,4 кВ - 0,841 млн руб/МВА;
ВЛ 15 кВ - 0,490 млн руб/км;
КЛ 0,4 кВ - 1,289 млн руб/км;
</t>
  </si>
  <si>
    <t>L_140-181</t>
  </si>
  <si>
    <t>Приобретение электросетевого комплекса п.Куликово, Зеленоградского р-на, Калининградской обл.</t>
  </si>
  <si>
    <t>МТП 15/0,4 кВ № 088-33</t>
  </si>
  <si>
    <t>ВЛ 15 кВ №15-88</t>
  </si>
  <si>
    <t>оп.20 - ТП 088-33</t>
  </si>
  <si>
    <t>КЛ 0,4 кВ от ТП-088-33 до СП-2</t>
  </si>
  <si>
    <t>Приобретение электросетевого комплекса п.Куликово, Зеленоградского р-на, Калининградской обл.: МТП 15/0,4 кВ с трансформаторами 160 кВА, ВЛ 15 кВ протяженностью 0,035 км, КЛ 0,4 кВ протяженностью 0,2 км, щит учета (СП-0,4 кВ) - 1 шт.</t>
  </si>
  <si>
    <t>Договор безвозмездной передачи № 1020 от 30.11.2021 с гр. Дьяченко 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</si>
</sst>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2" fontId="40" fillId="31" borderId="29"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51182664"/>
        <c:axId val="851188936"/>
      </c:lineChart>
      <c:catAx>
        <c:axId val="851182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1188936"/>
        <c:crosses val="autoZero"/>
        <c:auto val="1"/>
        <c:lblAlgn val="ctr"/>
        <c:lblOffset val="100"/>
        <c:noMultiLvlLbl val="0"/>
      </c:catAx>
      <c:valAx>
        <c:axId val="851188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11826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51182272"/>
        <c:axId val="851181096"/>
      </c:lineChart>
      <c:catAx>
        <c:axId val="851182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1181096"/>
        <c:crosses val="autoZero"/>
        <c:auto val="1"/>
        <c:lblAlgn val="ctr"/>
        <c:lblOffset val="100"/>
        <c:noMultiLvlLbl val="0"/>
      </c:catAx>
      <c:valAx>
        <c:axId val="851181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11822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90" zoomScaleSheetLayoutView="90" workbookViewId="0">
      <selection activeCell="C23" sqref="C23"/>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6" t="s">
        <v>601</v>
      </c>
      <c r="B5" s="406"/>
      <c r="C5" s="406"/>
      <c r="D5" s="147"/>
      <c r="E5" s="147"/>
      <c r="F5" s="147"/>
      <c r="G5" s="147"/>
      <c r="H5" s="147"/>
      <c r="I5" s="147"/>
      <c r="J5" s="147"/>
    </row>
    <row r="6" spans="1:22" s="14" customFormat="1" ht="18.75" x14ac:dyDescent="0.3">
      <c r="A6" s="161"/>
      <c r="H6" s="160"/>
    </row>
    <row r="7" spans="1:22" s="14" customFormat="1" ht="18.75" x14ac:dyDescent="0.2">
      <c r="A7" s="410" t="s">
        <v>7</v>
      </c>
      <c r="B7" s="410"/>
      <c r="C7" s="410"/>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1" t="s">
        <v>514</v>
      </c>
      <c r="B9" s="411"/>
      <c r="C9" s="411"/>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07" t="s">
        <v>6</v>
      </c>
      <c r="B10" s="407"/>
      <c r="C10" s="407"/>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2" t="s">
        <v>615</v>
      </c>
      <c r="B12" s="412"/>
      <c r="C12" s="412"/>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07" t="s">
        <v>5</v>
      </c>
      <c r="B13" s="407"/>
      <c r="C13" s="407"/>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3" t="s">
        <v>616</v>
      </c>
      <c r="B15" s="413"/>
      <c r="C15" s="413"/>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07" t="s">
        <v>4</v>
      </c>
      <c r="B16" s="407"/>
      <c r="C16" s="407"/>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08" t="s">
        <v>488</v>
      </c>
      <c r="B18" s="409"/>
      <c r="C18" s="409"/>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8"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9"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3"/>
      <c r="B24" s="404"/>
      <c r="C24" s="405"/>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40"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612</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40"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40"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3"/>
      <c r="B39" s="404"/>
      <c r="C39" s="405"/>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7" t="str">
        <f>CONCATENATE("∆P10тр=",'3.1. паспорт Техсостояние ПС'!O26," МВА; ∆L15лэп=",'3.2 паспорт Техсостояние ЛЭП'!R25," км; ∆L0,4лэп=",('3.2 паспорт Техсостояние ЛЭП'!R26)," км")</f>
        <v>∆P10тр=0,16 МВА; ∆L15лэп=0,035 км; ∆L0,4лэп=0,2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7"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3"/>
      <c r="B47" s="404"/>
      <c r="C47" s="405"/>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6"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6"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34"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6" t="str">
        <f>'1. паспорт местоположение'!A5:C5</f>
        <v>Год раскрытия информации: 2021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58"/>
      <c r="B5" s="58"/>
      <c r="C5" s="58"/>
      <c r="D5" s="58"/>
      <c r="E5" s="58"/>
      <c r="F5" s="58"/>
      <c r="L5" s="58"/>
      <c r="M5" s="58"/>
      <c r="U5" s="184"/>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6" t="str">
        <f>'1. паспорт местоположение'!A12:C12</f>
        <v>L_140-181</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6" t="str">
        <f>'1. паспорт местоположение'!A15</f>
        <v>Приобретение электросетевого комплекса п.Куликово, Зеленоградского р-на, Калининградской обл.</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8"/>
      <c r="L17" s="58"/>
      <c r="M17" s="58"/>
      <c r="N17" s="58"/>
      <c r="O17" s="58"/>
      <c r="P17" s="58"/>
      <c r="Q17" s="58"/>
      <c r="R17" s="58"/>
      <c r="S17" s="58"/>
      <c r="T17" s="58"/>
    </row>
    <row r="18" spans="1:24" x14ac:dyDescent="0.25">
      <c r="A18" s="490" t="s">
        <v>473</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8"/>
      <c r="B19" s="58"/>
      <c r="C19" s="58"/>
      <c r="D19" s="58"/>
      <c r="E19" s="58"/>
      <c r="F19" s="58"/>
      <c r="L19" s="58"/>
      <c r="M19" s="58"/>
      <c r="N19" s="58"/>
      <c r="O19" s="58"/>
      <c r="P19" s="58"/>
      <c r="Q19" s="58"/>
      <c r="R19" s="58"/>
      <c r="S19" s="58"/>
      <c r="T19" s="58"/>
    </row>
    <row r="20" spans="1:24" ht="33" customHeight="1" x14ac:dyDescent="0.25">
      <c r="A20" s="491" t="s">
        <v>182</v>
      </c>
      <c r="B20" s="491" t="s">
        <v>181</v>
      </c>
      <c r="C20" s="478" t="s">
        <v>180</v>
      </c>
      <c r="D20" s="478"/>
      <c r="E20" s="493" t="s">
        <v>179</v>
      </c>
      <c r="F20" s="493"/>
      <c r="G20" s="494" t="s">
        <v>604</v>
      </c>
      <c r="H20" s="497" t="s">
        <v>605</v>
      </c>
      <c r="I20" s="498"/>
      <c r="J20" s="498"/>
      <c r="K20" s="498"/>
      <c r="L20" s="497" t="s">
        <v>606</v>
      </c>
      <c r="M20" s="498"/>
      <c r="N20" s="498"/>
      <c r="O20" s="498"/>
      <c r="P20" s="497" t="s">
        <v>607</v>
      </c>
      <c r="Q20" s="498"/>
      <c r="R20" s="498"/>
      <c r="S20" s="498"/>
      <c r="T20" s="499" t="s">
        <v>178</v>
      </c>
      <c r="U20" s="500"/>
      <c r="V20" s="73"/>
      <c r="W20" s="73"/>
      <c r="X20" s="73"/>
    </row>
    <row r="21" spans="1:24" ht="99.75" customHeight="1" x14ac:dyDescent="0.25">
      <c r="A21" s="492"/>
      <c r="B21" s="492"/>
      <c r="C21" s="478"/>
      <c r="D21" s="478"/>
      <c r="E21" s="493"/>
      <c r="F21" s="493"/>
      <c r="G21" s="495"/>
      <c r="H21" s="503" t="s">
        <v>2</v>
      </c>
      <c r="I21" s="503"/>
      <c r="J21" s="503" t="s">
        <v>516</v>
      </c>
      <c r="K21" s="503"/>
      <c r="L21" s="503" t="s">
        <v>2</v>
      </c>
      <c r="M21" s="503"/>
      <c r="N21" s="503" t="s">
        <v>516</v>
      </c>
      <c r="O21" s="503"/>
      <c r="P21" s="503" t="s">
        <v>2</v>
      </c>
      <c r="Q21" s="503"/>
      <c r="R21" s="503" t="s">
        <v>516</v>
      </c>
      <c r="S21" s="503"/>
      <c r="T21" s="501"/>
      <c r="U21" s="502"/>
    </row>
    <row r="22" spans="1:24" ht="89.25" customHeight="1" x14ac:dyDescent="0.25">
      <c r="A22" s="485"/>
      <c r="B22" s="485"/>
      <c r="C22" s="256" t="s">
        <v>2</v>
      </c>
      <c r="D22" s="256" t="s">
        <v>177</v>
      </c>
      <c r="E22" s="222" t="s">
        <v>597</v>
      </c>
      <c r="F22" s="222" t="s">
        <v>603</v>
      </c>
      <c r="G22" s="49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6" t="s">
        <v>2</v>
      </c>
      <c r="U22" s="256" t="s">
        <v>9</v>
      </c>
    </row>
    <row r="23" spans="1:24" ht="19.5" customHeight="1" x14ac:dyDescent="0.25">
      <c r="A23" s="255">
        <v>1</v>
      </c>
      <c r="B23" s="255">
        <v>2</v>
      </c>
      <c r="C23" s="255">
        <f t="shared" ref="C23:S23" si="0">B23+1</f>
        <v>3</v>
      </c>
      <c r="D23" s="255">
        <f t="shared" si="0"/>
        <v>4</v>
      </c>
      <c r="E23" s="255">
        <f t="shared" si="0"/>
        <v>5</v>
      </c>
      <c r="F23" s="255">
        <f t="shared" si="0"/>
        <v>6</v>
      </c>
      <c r="G23" s="255">
        <f t="shared" si="0"/>
        <v>7</v>
      </c>
      <c r="H23" s="255">
        <f t="shared" si="0"/>
        <v>8</v>
      </c>
      <c r="I23" s="255">
        <f t="shared" si="0"/>
        <v>9</v>
      </c>
      <c r="J23" s="255">
        <f t="shared" si="0"/>
        <v>10</v>
      </c>
      <c r="K23" s="255">
        <f t="shared" si="0"/>
        <v>11</v>
      </c>
      <c r="L23" s="255">
        <f t="shared" si="0"/>
        <v>12</v>
      </c>
      <c r="M23" s="255">
        <f t="shared" si="0"/>
        <v>13</v>
      </c>
      <c r="N23" s="255">
        <f t="shared" si="0"/>
        <v>14</v>
      </c>
      <c r="O23" s="255">
        <f t="shared" si="0"/>
        <v>15</v>
      </c>
      <c r="P23" s="255">
        <f t="shared" si="0"/>
        <v>16</v>
      </c>
      <c r="Q23" s="255">
        <f t="shared" si="0"/>
        <v>17</v>
      </c>
      <c r="R23" s="255">
        <f t="shared" si="0"/>
        <v>18</v>
      </c>
      <c r="S23" s="255">
        <f t="shared" si="0"/>
        <v>19</v>
      </c>
      <c r="T23" s="399">
        <f t="shared" ref="T23" si="1">S23+1</f>
        <v>20</v>
      </c>
      <c r="U23" s="399">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0.16</v>
      </c>
      <c r="K45" s="212">
        <f>J45</f>
        <v>0.16</v>
      </c>
      <c r="L45" s="212">
        <v>0</v>
      </c>
      <c r="M45" s="212">
        <v>0</v>
      </c>
      <c r="N45" s="212">
        <f>N37</f>
        <v>0</v>
      </c>
      <c r="O45" s="212">
        <f>O37</f>
        <v>0</v>
      </c>
      <c r="P45" s="212">
        <v>0</v>
      </c>
      <c r="Q45" s="212">
        <v>0</v>
      </c>
      <c r="R45" s="212">
        <v>0</v>
      </c>
      <c r="S45" s="212">
        <v>0</v>
      </c>
      <c r="T45" s="211">
        <f t="shared" si="4"/>
        <v>0</v>
      </c>
      <c r="U45" s="211">
        <f t="shared" si="5"/>
        <v>0.16</v>
      </c>
    </row>
    <row r="46" spans="1:21" x14ac:dyDescent="0.25">
      <c r="A46" s="68" t="s">
        <v>143</v>
      </c>
      <c r="B46" s="45" t="s">
        <v>142</v>
      </c>
      <c r="C46" s="211">
        <v>0</v>
      </c>
      <c r="D46" s="211">
        <v>0</v>
      </c>
      <c r="E46" s="223">
        <v>0</v>
      </c>
      <c r="F46" s="223">
        <v>0</v>
      </c>
      <c r="G46" s="212">
        <v>0</v>
      </c>
      <c r="H46" s="212">
        <v>0</v>
      </c>
      <c r="I46" s="212">
        <v>0</v>
      </c>
      <c r="J46" s="212">
        <v>0</v>
      </c>
      <c r="K46" s="212">
        <f t="shared" ref="K46:K50"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3.5000000000000003E-2</v>
      </c>
      <c r="K47" s="212">
        <f t="shared" si="9"/>
        <v>3.5000000000000003E-2</v>
      </c>
      <c r="L47" s="212">
        <v>0</v>
      </c>
      <c r="M47" s="212">
        <v>0</v>
      </c>
      <c r="N47" s="212">
        <f>N39</f>
        <v>0</v>
      </c>
      <c r="O47" s="212">
        <f>O39</f>
        <v>0</v>
      </c>
      <c r="P47" s="212">
        <v>0</v>
      </c>
      <c r="Q47" s="212">
        <v>0</v>
      </c>
      <c r="R47" s="212">
        <v>0</v>
      </c>
      <c r="S47" s="212">
        <v>0</v>
      </c>
      <c r="T47" s="211">
        <f t="shared" si="4"/>
        <v>0</v>
      </c>
      <c r="U47" s="211">
        <f t="shared" si="5"/>
        <v>3.5000000000000003E-2</v>
      </c>
    </row>
    <row r="48" spans="1:21" ht="31.5" x14ac:dyDescent="0.25">
      <c r="A48" s="68" t="s">
        <v>139</v>
      </c>
      <c r="B48" s="45" t="s">
        <v>138</v>
      </c>
      <c r="C48" s="211">
        <v>0</v>
      </c>
      <c r="D48" s="211">
        <v>0</v>
      </c>
      <c r="E48" s="223">
        <v>0</v>
      </c>
      <c r="F48" s="223">
        <v>0</v>
      </c>
      <c r="G48" s="212">
        <v>0</v>
      </c>
      <c r="H48" s="212">
        <v>0</v>
      </c>
      <c r="I48" s="212">
        <v>0</v>
      </c>
      <c r="J48" s="212">
        <v>0</v>
      </c>
      <c r="K48" s="212">
        <f t="shared" si="9"/>
        <v>0</v>
      </c>
      <c r="L48" s="212">
        <v>0</v>
      </c>
      <c r="M48" s="212">
        <v>0</v>
      </c>
      <c r="N48" s="212">
        <f t="shared" ref="N48:O49" si="10">N40</f>
        <v>0</v>
      </c>
      <c r="O48" s="212">
        <f t="shared" si="10"/>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0.2</v>
      </c>
      <c r="K49" s="212">
        <f t="shared" si="9"/>
        <v>0.2</v>
      </c>
      <c r="L49" s="212">
        <v>0</v>
      </c>
      <c r="M49" s="212">
        <v>0</v>
      </c>
      <c r="N49" s="212">
        <f t="shared" si="10"/>
        <v>0</v>
      </c>
      <c r="O49" s="212">
        <f t="shared" si="10"/>
        <v>0</v>
      </c>
      <c r="P49" s="212">
        <v>0</v>
      </c>
      <c r="Q49" s="212">
        <v>0</v>
      </c>
      <c r="R49" s="212">
        <v>0</v>
      </c>
      <c r="S49" s="212">
        <v>0</v>
      </c>
      <c r="T49" s="211">
        <f t="shared" si="4"/>
        <v>0</v>
      </c>
      <c r="U49" s="211">
        <f t="shared" si="5"/>
        <v>0.2</v>
      </c>
    </row>
    <row r="50" spans="1:21" ht="18.75" x14ac:dyDescent="0.25">
      <c r="A50" s="68" t="s">
        <v>135</v>
      </c>
      <c r="B50" s="67" t="s">
        <v>609</v>
      </c>
      <c r="C50" s="211">
        <v>0</v>
      </c>
      <c r="D50" s="211">
        <v>0</v>
      </c>
      <c r="E50" s="223">
        <v>0</v>
      </c>
      <c r="F50" s="223">
        <v>0</v>
      </c>
      <c r="G50" s="212">
        <v>0</v>
      </c>
      <c r="H50" s="212">
        <v>0</v>
      </c>
      <c r="I50" s="212">
        <v>0</v>
      </c>
      <c r="J50" s="212">
        <v>1</v>
      </c>
      <c r="K50" s="212">
        <f t="shared" si="9"/>
        <v>1</v>
      </c>
      <c r="L50" s="212">
        <v>0</v>
      </c>
      <c r="M50" s="212">
        <v>0</v>
      </c>
      <c r="N50" s="212">
        <v>0</v>
      </c>
      <c r="O50" s="212">
        <v>0</v>
      </c>
      <c r="P50" s="212">
        <v>0</v>
      </c>
      <c r="Q50" s="212">
        <v>0</v>
      </c>
      <c r="R50" s="212">
        <v>0</v>
      </c>
      <c r="S50" s="212">
        <v>0</v>
      </c>
      <c r="T50" s="211">
        <f t="shared" si="4"/>
        <v>0</v>
      </c>
      <c r="U50" s="211">
        <f t="shared" si="5"/>
        <v>1</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0.46834799999999999</v>
      </c>
      <c r="K52" s="212">
        <f t="shared" ref="K52:K57" si="11">J52</f>
        <v>0.46834799999999999</v>
      </c>
      <c r="L52" s="212">
        <v>0</v>
      </c>
      <c r="M52" s="212">
        <v>0</v>
      </c>
      <c r="N52" s="212">
        <v>0</v>
      </c>
      <c r="O52" s="212">
        <f>N52</f>
        <v>0</v>
      </c>
      <c r="P52" s="212">
        <v>0</v>
      </c>
      <c r="Q52" s="212">
        <v>0</v>
      </c>
      <c r="R52" s="212">
        <v>0</v>
      </c>
      <c r="S52" s="212">
        <v>0</v>
      </c>
      <c r="T52" s="211">
        <f t="shared" si="4"/>
        <v>0</v>
      </c>
      <c r="U52" s="211">
        <f t="shared" si="5"/>
        <v>0.46834799999999999</v>
      </c>
    </row>
    <row r="53" spans="1:21" x14ac:dyDescent="0.25">
      <c r="A53" s="68" t="s">
        <v>131</v>
      </c>
      <c r="B53" s="45" t="s">
        <v>125</v>
      </c>
      <c r="C53" s="211">
        <v>0</v>
      </c>
      <c r="D53" s="211">
        <v>0</v>
      </c>
      <c r="E53" s="223">
        <v>0</v>
      </c>
      <c r="F53" s="223">
        <v>0</v>
      </c>
      <c r="G53" s="212">
        <v>0</v>
      </c>
      <c r="H53" s="212">
        <v>0</v>
      </c>
      <c r="I53" s="212">
        <v>0</v>
      </c>
      <c r="J53" s="212">
        <f>J44</f>
        <v>0</v>
      </c>
      <c r="K53" s="212">
        <f t="shared" si="11"/>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 si="12">J45</f>
        <v>0.16</v>
      </c>
      <c r="K54" s="212">
        <f t="shared" si="11"/>
        <v>0.16</v>
      </c>
      <c r="L54" s="212">
        <v>0</v>
      </c>
      <c r="M54" s="212">
        <v>0</v>
      </c>
      <c r="N54" s="212">
        <f>N45</f>
        <v>0</v>
      </c>
      <c r="O54" s="212">
        <f>O45</f>
        <v>0</v>
      </c>
      <c r="P54" s="212">
        <v>0</v>
      </c>
      <c r="Q54" s="212">
        <v>0</v>
      </c>
      <c r="R54" s="212">
        <v>0</v>
      </c>
      <c r="S54" s="212">
        <v>0</v>
      </c>
      <c r="T54" s="211">
        <f t="shared" si="4"/>
        <v>0</v>
      </c>
      <c r="U54" s="211">
        <f t="shared" si="5"/>
        <v>0.16</v>
      </c>
    </row>
    <row r="55" spans="1:21" x14ac:dyDescent="0.25">
      <c r="A55" s="68" t="s">
        <v>129</v>
      </c>
      <c r="B55" s="67" t="s">
        <v>123</v>
      </c>
      <c r="C55" s="211">
        <v>0</v>
      </c>
      <c r="D55" s="211">
        <v>0</v>
      </c>
      <c r="E55" s="223">
        <v>0</v>
      </c>
      <c r="F55" s="223">
        <v>0</v>
      </c>
      <c r="G55" s="212">
        <v>0</v>
      </c>
      <c r="H55" s="212">
        <v>0</v>
      </c>
      <c r="I55" s="212">
        <v>0</v>
      </c>
      <c r="J55" s="212">
        <f t="shared" ref="J55" si="13">J46</f>
        <v>0</v>
      </c>
      <c r="K55" s="212">
        <f t="shared" si="11"/>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0.23500000000000001</v>
      </c>
      <c r="K56" s="212">
        <f t="shared" si="11"/>
        <v>0.23500000000000001</v>
      </c>
      <c r="L56" s="212">
        <v>0</v>
      </c>
      <c r="M56" s="212">
        <v>0</v>
      </c>
      <c r="N56" s="212">
        <f>N47+N48+N49</f>
        <v>0</v>
      </c>
      <c r="O56" s="212">
        <f>O47+O48+O49</f>
        <v>0</v>
      </c>
      <c r="P56" s="212">
        <v>0</v>
      </c>
      <c r="Q56" s="212">
        <v>0</v>
      </c>
      <c r="R56" s="212">
        <v>0</v>
      </c>
      <c r="S56" s="212">
        <v>0</v>
      </c>
      <c r="T56" s="211">
        <f t="shared" si="4"/>
        <v>0</v>
      </c>
      <c r="U56" s="211">
        <f t="shared" si="5"/>
        <v>0.23500000000000001</v>
      </c>
    </row>
    <row r="57" spans="1:21" ht="18.75" x14ac:dyDescent="0.25">
      <c r="A57" s="68" t="s">
        <v>127</v>
      </c>
      <c r="B57" s="67" t="s">
        <v>609</v>
      </c>
      <c r="C57" s="211">
        <v>0</v>
      </c>
      <c r="D57" s="211">
        <v>0</v>
      </c>
      <c r="E57" s="223">
        <v>0</v>
      </c>
      <c r="F57" s="223">
        <v>0</v>
      </c>
      <c r="G57" s="212">
        <v>0</v>
      </c>
      <c r="H57" s="212">
        <v>0</v>
      </c>
      <c r="I57" s="212">
        <v>0</v>
      </c>
      <c r="J57" s="212">
        <f>J50</f>
        <v>1</v>
      </c>
      <c r="K57" s="212">
        <f t="shared" si="11"/>
        <v>1</v>
      </c>
      <c r="L57" s="212">
        <v>0</v>
      </c>
      <c r="M57" s="212">
        <v>0</v>
      </c>
      <c r="N57" s="212">
        <v>0</v>
      </c>
      <c r="O57" s="212">
        <f>N57</f>
        <v>0</v>
      </c>
      <c r="P57" s="212">
        <v>0</v>
      </c>
      <c r="Q57" s="212">
        <v>0</v>
      </c>
      <c r="R57" s="212">
        <f>R50</f>
        <v>0</v>
      </c>
      <c r="S57" s="212">
        <f>S50</f>
        <v>0</v>
      </c>
      <c r="T57" s="211">
        <f t="shared" si="4"/>
        <v>0</v>
      </c>
      <c r="U57" s="211">
        <f t="shared" si="5"/>
        <v>1</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4"/>
      <c r="C66" s="504"/>
      <c r="D66" s="504"/>
      <c r="E66" s="504"/>
      <c r="F66" s="504"/>
      <c r="G66" s="504"/>
      <c r="H66" s="504"/>
      <c r="I66" s="504"/>
      <c r="J66" s="259"/>
      <c r="K66" s="259"/>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6"/>
      <c r="C68" s="506"/>
      <c r="D68" s="506"/>
      <c r="E68" s="506"/>
      <c r="F68" s="506"/>
      <c r="G68" s="506"/>
      <c r="H68" s="506"/>
      <c r="I68" s="506"/>
      <c r="J68" s="260"/>
      <c r="K68" s="260"/>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4"/>
      <c r="C70" s="504"/>
      <c r="D70" s="504"/>
      <c r="E70" s="504"/>
      <c r="F70" s="504"/>
      <c r="G70" s="504"/>
      <c r="H70" s="504"/>
      <c r="I70" s="504"/>
      <c r="J70" s="259"/>
      <c r="K70" s="259"/>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4"/>
      <c r="C72" s="504"/>
      <c r="D72" s="504"/>
      <c r="E72" s="504"/>
      <c r="F72" s="504"/>
      <c r="G72" s="504"/>
      <c r="H72" s="504"/>
      <c r="I72" s="504"/>
      <c r="J72" s="259"/>
      <c r="K72" s="259"/>
      <c r="L72" s="58"/>
      <c r="M72" s="58"/>
      <c r="N72" s="61"/>
      <c r="O72" s="58"/>
      <c r="P72" s="58"/>
      <c r="Q72" s="58"/>
      <c r="R72" s="58"/>
      <c r="S72" s="58"/>
      <c r="T72" s="58"/>
    </row>
    <row r="73" spans="1:20" ht="32.25" customHeight="1" x14ac:dyDescent="0.25">
      <c r="A73" s="58"/>
      <c r="B73" s="506"/>
      <c r="C73" s="506"/>
      <c r="D73" s="506"/>
      <c r="E73" s="506"/>
      <c r="F73" s="506"/>
      <c r="G73" s="506"/>
      <c r="H73" s="506"/>
      <c r="I73" s="506"/>
      <c r="J73" s="260"/>
      <c r="K73" s="260"/>
      <c r="L73" s="58"/>
      <c r="M73" s="58"/>
      <c r="N73" s="58"/>
      <c r="O73" s="58"/>
      <c r="P73" s="58"/>
      <c r="Q73" s="58"/>
      <c r="R73" s="58"/>
      <c r="S73" s="58"/>
      <c r="T73" s="58"/>
    </row>
    <row r="74" spans="1:20" ht="51.75" customHeight="1" x14ac:dyDescent="0.25">
      <c r="A74" s="58"/>
      <c r="B74" s="504"/>
      <c r="C74" s="504"/>
      <c r="D74" s="504"/>
      <c r="E74" s="504"/>
      <c r="F74" s="504"/>
      <c r="G74" s="504"/>
      <c r="H74" s="504"/>
      <c r="I74" s="504"/>
      <c r="J74" s="259"/>
      <c r="K74" s="259"/>
      <c r="L74" s="58"/>
      <c r="M74" s="58"/>
      <c r="N74" s="58"/>
      <c r="O74" s="58"/>
      <c r="P74" s="58"/>
      <c r="Q74" s="58"/>
      <c r="R74" s="58"/>
      <c r="S74" s="58"/>
      <c r="T74" s="58"/>
    </row>
    <row r="75" spans="1:20" ht="21.75" customHeight="1" x14ac:dyDescent="0.25">
      <c r="A75" s="58"/>
      <c r="B75" s="507"/>
      <c r="C75" s="507"/>
      <c r="D75" s="507"/>
      <c r="E75" s="507"/>
      <c r="F75" s="507"/>
      <c r="G75" s="507"/>
      <c r="H75" s="507"/>
      <c r="I75" s="507"/>
      <c r="J75" s="257"/>
      <c r="K75" s="257"/>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5"/>
      <c r="C77" s="505"/>
      <c r="D77" s="505"/>
      <c r="E77" s="505"/>
      <c r="F77" s="505"/>
      <c r="G77" s="505"/>
      <c r="H77" s="505"/>
      <c r="I77" s="505"/>
      <c r="J77" s="258"/>
      <c r="K77" s="258"/>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3" priority="45" operator="notEqual">
      <formula>0</formula>
    </cfRule>
  </conditionalFormatting>
  <conditionalFormatting sqref="H27:I29 L29:S29 H40:J40 H42:J44 H41:I41 H39:I39 H46:I53 P54:Q54 H33:M33 M52 L27:M28 N27:O27 H34:S38 P52:Q52 L51:R51 L46:O50 H30:S32 P27:S28 O33:S33 L39:S44 P50:S50 L53:S53 L55:Q56 H24:S26 R54:S56 P45:Q49 H55:I56 H58:S64 H57:J57 L57:S57">
    <cfRule type="cellIs" dxfId="32" priority="44" operator="notEqual">
      <formula>0</formula>
    </cfRule>
  </conditionalFormatting>
  <conditionalFormatting sqref="C24:D28 C46:D53 C45 C55:D64 C54 C30:D44 C29">
    <cfRule type="cellIs" dxfId="31" priority="43" operator="notEqual">
      <formula>0</formula>
    </cfRule>
  </conditionalFormatting>
  <conditionalFormatting sqref="J27:K29">
    <cfRule type="cellIs" dxfId="30" priority="42" operator="notEqual">
      <formula>0</formula>
    </cfRule>
  </conditionalFormatting>
  <conditionalFormatting sqref="T24:U64">
    <cfRule type="cellIs" dxfId="29" priority="41" operator="notEqual">
      <formula>0</formula>
    </cfRule>
  </conditionalFormatting>
  <conditionalFormatting sqref="L52">
    <cfRule type="cellIs" dxfId="28" priority="40" operator="notEqual">
      <formula>0</formula>
    </cfRule>
  </conditionalFormatting>
  <conditionalFormatting sqref="J41">
    <cfRule type="cellIs" dxfId="27" priority="39" operator="notEqual">
      <formula>0</formula>
    </cfRule>
  </conditionalFormatting>
  <conditionalFormatting sqref="K40 K42:K44">
    <cfRule type="cellIs" dxfId="26" priority="36" operator="notEqual">
      <formula>0</formula>
    </cfRule>
  </conditionalFormatting>
  <conditionalFormatting sqref="K41">
    <cfRule type="cellIs" dxfId="25" priority="35" operator="notEqual">
      <formula>0</formula>
    </cfRule>
  </conditionalFormatting>
  <conditionalFormatting sqref="J39">
    <cfRule type="cellIs" dxfId="24" priority="30" operator="notEqual">
      <formula>0</formula>
    </cfRule>
  </conditionalFormatting>
  <conditionalFormatting sqref="K39">
    <cfRule type="cellIs" dxfId="23" priority="29" operator="notEqual">
      <formula>0</formula>
    </cfRule>
  </conditionalFormatting>
  <conditionalFormatting sqref="G45">
    <cfRule type="cellIs" dxfId="22" priority="27" operator="notEqual">
      <formula>0</formula>
    </cfRule>
  </conditionalFormatting>
  <conditionalFormatting sqref="H45:I45 L45:O45">
    <cfRule type="cellIs" dxfId="21" priority="26" operator="notEqual">
      <formula>0</formula>
    </cfRule>
  </conditionalFormatting>
  <conditionalFormatting sqref="D45">
    <cfRule type="cellIs" dxfId="20" priority="25" operator="notEqual">
      <formula>0</formula>
    </cfRule>
  </conditionalFormatting>
  <conditionalFormatting sqref="G54">
    <cfRule type="cellIs" dxfId="19" priority="24" operator="notEqual">
      <formula>0</formula>
    </cfRule>
  </conditionalFormatting>
  <conditionalFormatting sqref="H54:I54 L54:O54">
    <cfRule type="cellIs" dxfId="18" priority="23" operator="notEqual">
      <formula>0</formula>
    </cfRule>
  </conditionalFormatting>
  <conditionalFormatting sqref="D54">
    <cfRule type="cellIs" dxfId="17" priority="22" operator="notEqual">
      <formula>0</formula>
    </cfRule>
  </conditionalFormatting>
  <conditionalFormatting sqref="E24:F64">
    <cfRule type="cellIs" dxfId="16" priority="21" operator="notEqual">
      <formula>0</formula>
    </cfRule>
  </conditionalFormatting>
  <conditionalFormatting sqref="O28">
    <cfRule type="cellIs" dxfId="15" priority="20" operator="notEqual">
      <formula>0</formula>
    </cfRule>
  </conditionalFormatting>
  <conditionalFormatting sqref="N28">
    <cfRule type="cellIs" dxfId="14" priority="19" operator="notEqual">
      <formula>0</formula>
    </cfRule>
  </conditionalFormatting>
  <conditionalFormatting sqref="N33">
    <cfRule type="cellIs" dxfId="13" priority="18" operator="notEqual">
      <formula>0</formula>
    </cfRule>
  </conditionalFormatting>
  <conditionalFormatting sqref="N52:O52">
    <cfRule type="cellIs" dxfId="12" priority="17" operator="notEqual">
      <formula>0</formula>
    </cfRule>
  </conditionalFormatting>
  <conditionalFormatting sqref="S51">
    <cfRule type="cellIs" dxfId="11" priority="16" operator="notEqual">
      <formula>0</formula>
    </cfRule>
  </conditionalFormatting>
  <conditionalFormatting sqref="R52:S52">
    <cfRule type="cellIs" dxfId="10" priority="15" operator="notEqual">
      <formula>0</formula>
    </cfRule>
  </conditionalFormatting>
  <conditionalFormatting sqref="D29">
    <cfRule type="cellIs" dxfId="9" priority="14" operator="notEqual">
      <formula>0</formula>
    </cfRule>
  </conditionalFormatting>
  <conditionalFormatting sqref="R45:S49">
    <cfRule type="cellIs" dxfId="8" priority="7" operator="notEqual">
      <formula>0</formula>
    </cfRule>
  </conditionalFormatting>
  <conditionalFormatting sqref="J50:J51 J53:J56">
    <cfRule type="cellIs" dxfId="7" priority="6" operator="notEqual">
      <formula>0</formula>
    </cfRule>
  </conditionalFormatting>
  <conditionalFormatting sqref="K51">
    <cfRule type="cellIs" dxfId="6" priority="5" operator="notEqual">
      <formula>0</formula>
    </cfRule>
  </conditionalFormatting>
  <conditionalFormatting sqref="J52">
    <cfRule type="cellIs" dxfId="5" priority="4" operator="notEqual">
      <formula>0</formula>
    </cfRule>
  </conditionalFormatting>
  <conditionalFormatting sqref="J45:K45 J46:J49">
    <cfRule type="cellIs" dxfId="4" priority="3" operator="notEqual">
      <formula>0</formula>
    </cfRule>
  </conditionalFormatting>
  <conditionalFormatting sqref="K46:K50">
    <cfRule type="cellIs" dxfId="3" priority="2" operator="notEqual">
      <formula>0</formula>
    </cfRule>
  </conditionalFormatting>
  <conditionalFormatting sqref="K52:K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6" t="str">
        <f>'1. паспорт местоположение'!A5:C5</f>
        <v>Год раскрытия информации: 2021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L_140-181</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6" t="str">
        <f>'1. паспорт местоположение'!A15</f>
        <v>Приобретение электросетевого комплекса п.Куликово, Зеленоградского р-на, Калининградской обл.</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4"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4" customFormat="1" x14ac:dyDescent="0.25">
      <c r="A21" s="522" t="s">
        <v>486</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4" customFormat="1" ht="58.5" customHeight="1" x14ac:dyDescent="0.25">
      <c r="A22" s="513" t="s">
        <v>50</v>
      </c>
      <c r="B22" s="524" t="s">
        <v>22</v>
      </c>
      <c r="C22" s="513" t="s">
        <v>49</v>
      </c>
      <c r="D22" s="513" t="s">
        <v>48</v>
      </c>
      <c r="E22" s="527" t="s">
        <v>496</v>
      </c>
      <c r="F22" s="528"/>
      <c r="G22" s="528"/>
      <c r="H22" s="528"/>
      <c r="I22" s="528"/>
      <c r="J22" s="528"/>
      <c r="K22" s="528"/>
      <c r="L22" s="529"/>
      <c r="M22" s="513" t="s">
        <v>47</v>
      </c>
      <c r="N22" s="513" t="s">
        <v>46</v>
      </c>
      <c r="O22" s="513" t="s">
        <v>45</v>
      </c>
      <c r="P22" s="508" t="s">
        <v>253</v>
      </c>
      <c r="Q22" s="508" t="s">
        <v>44</v>
      </c>
      <c r="R22" s="508" t="s">
        <v>43</v>
      </c>
      <c r="S22" s="508" t="s">
        <v>42</v>
      </c>
      <c r="T22" s="508"/>
      <c r="U22" s="530" t="s">
        <v>41</v>
      </c>
      <c r="V22" s="530" t="s">
        <v>40</v>
      </c>
      <c r="W22" s="508" t="s">
        <v>39</v>
      </c>
      <c r="X22" s="508" t="s">
        <v>38</v>
      </c>
      <c r="Y22" s="508" t="s">
        <v>37</v>
      </c>
      <c r="Z22" s="515"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6" t="s">
        <v>23</v>
      </c>
    </row>
    <row r="23" spans="1:48" s="24" customFormat="1" ht="64.5" customHeight="1" x14ac:dyDescent="0.25">
      <c r="A23" s="523"/>
      <c r="B23" s="525"/>
      <c r="C23" s="523"/>
      <c r="D23" s="523"/>
      <c r="E23" s="518" t="s">
        <v>21</v>
      </c>
      <c r="F23" s="509" t="s">
        <v>125</v>
      </c>
      <c r="G23" s="509" t="s">
        <v>124</v>
      </c>
      <c r="H23" s="509" t="s">
        <v>123</v>
      </c>
      <c r="I23" s="511" t="s">
        <v>407</v>
      </c>
      <c r="J23" s="511" t="s">
        <v>408</v>
      </c>
      <c r="K23" s="511" t="s">
        <v>409</v>
      </c>
      <c r="L23" s="509" t="s">
        <v>610</v>
      </c>
      <c r="M23" s="523"/>
      <c r="N23" s="523"/>
      <c r="O23" s="523"/>
      <c r="P23" s="508"/>
      <c r="Q23" s="508"/>
      <c r="R23" s="508"/>
      <c r="S23" s="520" t="s">
        <v>2</v>
      </c>
      <c r="T23" s="520" t="s">
        <v>9</v>
      </c>
      <c r="U23" s="530"/>
      <c r="V23" s="530"/>
      <c r="W23" s="508"/>
      <c r="X23" s="508"/>
      <c r="Y23" s="508"/>
      <c r="Z23" s="508"/>
      <c r="AA23" s="508"/>
      <c r="AB23" s="508"/>
      <c r="AC23" s="508"/>
      <c r="AD23" s="508"/>
      <c r="AE23" s="508"/>
      <c r="AF23" s="508" t="s">
        <v>20</v>
      </c>
      <c r="AG23" s="508"/>
      <c r="AH23" s="508" t="s">
        <v>19</v>
      </c>
      <c r="AI23" s="508"/>
      <c r="AJ23" s="513" t="s">
        <v>18</v>
      </c>
      <c r="AK23" s="513" t="s">
        <v>17</v>
      </c>
      <c r="AL23" s="513" t="s">
        <v>16</v>
      </c>
      <c r="AM23" s="513" t="s">
        <v>15</v>
      </c>
      <c r="AN23" s="513" t="s">
        <v>14</v>
      </c>
      <c r="AO23" s="513" t="s">
        <v>13</v>
      </c>
      <c r="AP23" s="513" t="s">
        <v>12</v>
      </c>
      <c r="AQ23" s="531" t="s">
        <v>9</v>
      </c>
      <c r="AR23" s="508"/>
      <c r="AS23" s="508"/>
      <c r="AT23" s="508"/>
      <c r="AU23" s="508"/>
      <c r="AV23" s="517"/>
    </row>
    <row r="24" spans="1:48" s="24"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30" t="s">
        <v>11</v>
      </c>
      <c r="AG24" s="130" t="s">
        <v>10</v>
      </c>
      <c r="AH24" s="131" t="s">
        <v>2</v>
      </c>
      <c r="AI24" s="131" t="s">
        <v>9</v>
      </c>
      <c r="AJ24" s="514"/>
      <c r="AK24" s="514"/>
      <c r="AL24" s="514"/>
      <c r="AM24" s="514"/>
      <c r="AN24" s="514"/>
      <c r="AO24" s="514"/>
      <c r="AP24" s="514"/>
      <c r="AQ24" s="532"/>
      <c r="AR24" s="508"/>
      <c r="AS24" s="508"/>
      <c r="AT24" s="508"/>
      <c r="AU24" s="508"/>
      <c r="AV24" s="517"/>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1">
        <f>'6.1. Паспорт сетевой график'!F53</f>
        <v>44530</v>
      </c>
      <c r="E26" s="249"/>
      <c r="F26" s="249"/>
      <c r="G26" s="250">
        <f>'6.2. Паспорт фин осв ввод'!U45</f>
        <v>0.16</v>
      </c>
      <c r="H26" s="250"/>
      <c r="I26" s="250">
        <f>'6.2. Паспорт фин осв ввод'!U47</f>
        <v>3.5000000000000003E-2</v>
      </c>
      <c r="J26" s="250">
        <f>'6.2. Паспорт фин осв ввод'!U48</f>
        <v>0</v>
      </c>
      <c r="K26" s="250">
        <f>'6.2. Паспорт фин осв ввод'!U49</f>
        <v>0.2</v>
      </c>
      <c r="L26" s="394">
        <f>'6.2. Паспорт фин осв ввод'!U50</f>
        <v>1</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7" zoomScale="90" zoomScaleNormal="90" zoomScaleSheetLayoutView="90" workbookViewId="0">
      <selection activeCell="B51" sqref="B51"/>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9" t="str">
        <f>'1. паспорт местоположение'!A5:C5</f>
        <v>Год раскрытия информации: 2021 год</v>
      </c>
      <c r="B5" s="539"/>
      <c r="C5" s="76"/>
      <c r="D5" s="76"/>
      <c r="E5" s="76"/>
      <c r="F5" s="76"/>
      <c r="G5" s="76"/>
      <c r="H5" s="76"/>
    </row>
    <row r="6" spans="1:8" ht="18.75" x14ac:dyDescent="0.3">
      <c r="A6" s="135"/>
      <c r="B6" s="135"/>
      <c r="C6" s="135"/>
      <c r="D6" s="135"/>
      <c r="E6" s="135"/>
      <c r="F6" s="135"/>
      <c r="G6" s="135"/>
      <c r="H6" s="135"/>
    </row>
    <row r="7" spans="1:8" ht="18.75" x14ac:dyDescent="0.25">
      <c r="A7" s="415" t="s">
        <v>7</v>
      </c>
      <c r="B7" s="415"/>
      <c r="C7" s="134"/>
      <c r="D7" s="134"/>
      <c r="E7" s="134"/>
      <c r="F7" s="134"/>
      <c r="G7" s="134"/>
      <c r="H7" s="134"/>
    </row>
    <row r="8" spans="1:8" ht="18.75" x14ac:dyDescent="0.25">
      <c r="A8" s="134"/>
      <c r="B8" s="134"/>
      <c r="C8" s="134"/>
      <c r="D8" s="134"/>
      <c r="E8" s="134"/>
      <c r="F8" s="134"/>
      <c r="G8" s="134"/>
      <c r="H8" s="134"/>
    </row>
    <row r="9" spans="1:8" x14ac:dyDescent="0.25">
      <c r="A9" s="416" t="str">
        <f>'1. паспорт местоположение'!A9:C9</f>
        <v>Акционерное общество "Янтарьэнерго" ДЗО  ПАО "Россети"</v>
      </c>
      <c r="B9" s="416"/>
      <c r="C9" s="132"/>
      <c r="D9" s="132"/>
      <c r="E9" s="132"/>
      <c r="F9" s="132"/>
      <c r="G9" s="132"/>
      <c r="H9" s="132"/>
    </row>
    <row r="10" spans="1:8" x14ac:dyDescent="0.25">
      <c r="A10" s="420" t="s">
        <v>6</v>
      </c>
      <c r="B10" s="420"/>
      <c r="C10" s="133"/>
      <c r="D10" s="133"/>
      <c r="E10" s="133"/>
      <c r="F10" s="133"/>
      <c r="G10" s="133"/>
      <c r="H10" s="133"/>
    </row>
    <row r="11" spans="1:8" ht="18.75" x14ac:dyDescent="0.25">
      <c r="A11" s="134"/>
      <c r="B11" s="134"/>
      <c r="C11" s="134"/>
      <c r="D11" s="134"/>
      <c r="E11" s="134"/>
      <c r="F11" s="134"/>
      <c r="G11" s="134"/>
      <c r="H11" s="134"/>
    </row>
    <row r="12" spans="1:8" x14ac:dyDescent="0.25">
      <c r="A12" s="416" t="str">
        <f>'1. паспорт местоположение'!A12:C12</f>
        <v>L_140-181</v>
      </c>
      <c r="B12" s="416"/>
      <c r="C12" s="132"/>
      <c r="D12" s="132"/>
      <c r="E12" s="132"/>
      <c r="F12" s="132"/>
      <c r="G12" s="132"/>
      <c r="H12" s="132"/>
    </row>
    <row r="13" spans="1:8" x14ac:dyDescent="0.25">
      <c r="A13" s="420" t="s">
        <v>5</v>
      </c>
      <c r="B13" s="420"/>
      <c r="C13" s="133"/>
      <c r="D13" s="133"/>
      <c r="E13" s="133"/>
      <c r="F13" s="133"/>
      <c r="G13" s="133"/>
      <c r="H13" s="133"/>
    </row>
    <row r="14" spans="1:8" ht="18.75" x14ac:dyDescent="0.25">
      <c r="A14" s="9"/>
      <c r="B14" s="9"/>
      <c r="C14" s="9"/>
      <c r="D14" s="9"/>
      <c r="E14" s="9"/>
      <c r="F14" s="9"/>
      <c r="G14" s="9"/>
      <c r="H14" s="9"/>
    </row>
    <row r="15" spans="1:8" x14ac:dyDescent="0.25">
      <c r="A15" s="536" t="str">
        <f>'1. паспорт местоположение'!A15:C15</f>
        <v>Приобретение электросетевого комплекса п.Куликово, Зеленоградского р-на, Калининградской обл.</v>
      </c>
      <c r="B15" s="536"/>
      <c r="C15" s="132"/>
      <c r="D15" s="132"/>
      <c r="E15" s="132"/>
      <c r="F15" s="132"/>
      <c r="G15" s="132"/>
      <c r="H15" s="132"/>
    </row>
    <row r="16" spans="1:8" x14ac:dyDescent="0.25">
      <c r="A16" s="420" t="s">
        <v>4</v>
      </c>
      <c r="B16" s="420"/>
      <c r="C16" s="133"/>
      <c r="D16" s="133"/>
      <c r="E16" s="133"/>
      <c r="F16" s="133"/>
      <c r="G16" s="133"/>
      <c r="H16" s="133"/>
    </row>
    <row r="17" spans="1:3" x14ac:dyDescent="0.25">
      <c r="B17" s="108"/>
    </row>
    <row r="18" spans="1:3" x14ac:dyDescent="0.25">
      <c r="A18" s="537" t="s">
        <v>487</v>
      </c>
      <c r="B18" s="538"/>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п.Куликово, Зеленоградского р-на, Калининградской обл.</v>
      </c>
    </row>
    <row r="22" spans="1:3" ht="16.5" thickBot="1" x14ac:dyDescent="0.3">
      <c r="A22" s="110" t="s">
        <v>360</v>
      </c>
      <c r="B22" s="111"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0,16 (0,16) МВА; 0,235 (0,235)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608</v>
      </c>
      <c r="B27" s="227">
        <f>'6.2. Паспорт фин осв ввод'!U52</f>
        <v>0.46834799999999999</v>
      </c>
    </row>
    <row r="28" spans="1:3" ht="16.5" thickBot="1" x14ac:dyDescent="0.3">
      <c r="A28" s="198" t="s">
        <v>364</v>
      </c>
      <c r="B28" s="198" t="s">
        <v>596</v>
      </c>
    </row>
    <row r="29" spans="1:3" ht="29.25" thickBot="1" x14ac:dyDescent="0.3">
      <c r="A29" s="120" t="s">
        <v>527</v>
      </c>
      <c r="B29" s="227">
        <f>B30</f>
        <v>0.46834799999999999</v>
      </c>
    </row>
    <row r="30" spans="1:3" ht="29.25" thickBot="1" x14ac:dyDescent="0.3">
      <c r="A30" s="120" t="s">
        <v>528</v>
      </c>
      <c r="B30" s="227">
        <f>B32+B41+B50</f>
        <v>0.46834799999999999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0.46834799999999999</v>
      </c>
    </row>
    <row r="51" spans="1:3" ht="30.75" thickBot="1" x14ac:dyDescent="0.3">
      <c r="A51" s="401" t="str">
        <f>CONCATENATE('3.3 паспорт описание'!C27," в ценах 2021 года без НДС, млн. руб.")</f>
        <v>Договор безвозмездной передачи № 1020 от 30.11.2021 с гр. Дьяченко А.Н. в ценах 2021 года без НДС, млн. руб.</v>
      </c>
      <c r="B51" s="402">
        <f>'5. анализ эконом эфф'!B122</f>
        <v>0.46834799999999999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1020 от 30.11.2021 с гр. Дьяченко А.Н.</v>
      </c>
    </row>
    <row r="74" spans="1:2" ht="30.75" thickBot="1" x14ac:dyDescent="0.3">
      <c r="A74" s="117" t="s">
        <v>388</v>
      </c>
      <c r="B74" s="230">
        <v>0</v>
      </c>
    </row>
    <row r="75" spans="1:2" ht="29.25" thickBot="1" x14ac:dyDescent="0.3">
      <c r="A75" s="113" t="s">
        <v>389</v>
      </c>
      <c r="B75" s="230">
        <v>0</v>
      </c>
    </row>
    <row r="76" spans="1:2" ht="16.5" thickBot="1" x14ac:dyDescent="0.3">
      <c r="A76" s="117" t="s">
        <v>365</v>
      </c>
      <c r="B76" s="122"/>
    </row>
    <row r="77" spans="1:2" ht="16.5" thickBot="1" x14ac:dyDescent="0.3">
      <c r="A77" s="117" t="s">
        <v>390</v>
      </c>
      <c r="B77" s="230">
        <v>0</v>
      </c>
    </row>
    <row r="78" spans="1:2" ht="16.5" thickBot="1" x14ac:dyDescent="0.3">
      <c r="A78" s="117" t="s">
        <v>391</v>
      </c>
      <c r="B78" s="231">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3" t="s">
        <v>397</v>
      </c>
      <c r="B84" s="262" t="s">
        <v>533</v>
      </c>
    </row>
    <row r="85" spans="1:2" ht="28.5" x14ac:dyDescent="0.25">
      <c r="A85" s="115" t="s">
        <v>398</v>
      </c>
      <c r="B85" s="533" t="s">
        <v>522</v>
      </c>
    </row>
    <row r="86" spans="1:2" x14ac:dyDescent="0.25">
      <c r="A86" s="118" t="s">
        <v>399</v>
      </c>
      <c r="B86" s="534"/>
    </row>
    <row r="87" spans="1:2" x14ac:dyDescent="0.25">
      <c r="A87" s="118" t="s">
        <v>400</v>
      </c>
      <c r="B87" s="534"/>
    </row>
    <row r="88" spans="1:2" x14ac:dyDescent="0.25">
      <c r="A88" s="118" t="s">
        <v>401</v>
      </c>
      <c r="B88" s="534"/>
    </row>
    <row r="89" spans="1:2" x14ac:dyDescent="0.25">
      <c r="A89" s="118" t="s">
        <v>402</v>
      </c>
      <c r="B89" s="534"/>
    </row>
    <row r="90" spans="1:2" ht="16.5" thickBot="1" x14ac:dyDescent="0.3">
      <c r="A90" s="125" t="s">
        <v>403</v>
      </c>
      <c r="B90" s="535"/>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6" t="str">
        <f>'1. паспорт местоположение'!A5:C5</f>
        <v>Год раскрытия информации: 2021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5" t="s">
        <v>7</v>
      </c>
      <c r="B6" s="415"/>
      <c r="C6" s="415"/>
      <c r="D6" s="415"/>
      <c r="E6" s="415"/>
      <c r="F6" s="415"/>
      <c r="G6" s="415"/>
      <c r="H6" s="415"/>
      <c r="I6" s="415"/>
      <c r="J6" s="415"/>
      <c r="K6" s="415"/>
      <c r="L6" s="415"/>
      <c r="M6" s="415"/>
      <c r="N6" s="415"/>
      <c r="O6" s="415"/>
      <c r="P6" s="415"/>
      <c r="Q6" s="415"/>
      <c r="R6" s="415"/>
      <c r="S6" s="415"/>
      <c r="T6" s="11"/>
      <c r="U6" s="11"/>
      <c r="V6" s="11"/>
      <c r="W6" s="11"/>
      <c r="X6" s="11"/>
      <c r="Y6" s="11"/>
      <c r="Z6" s="11"/>
      <c r="AA6" s="11"/>
      <c r="AB6" s="11"/>
    </row>
    <row r="7" spans="1:28" s="10" customFormat="1" ht="18.75" x14ac:dyDescent="0.2">
      <c r="A7" s="415"/>
      <c r="B7" s="415"/>
      <c r="C7" s="415"/>
      <c r="D7" s="415"/>
      <c r="E7" s="415"/>
      <c r="F7" s="415"/>
      <c r="G7" s="415"/>
      <c r="H7" s="415"/>
      <c r="I7" s="415"/>
      <c r="J7" s="415"/>
      <c r="K7" s="415"/>
      <c r="L7" s="415"/>
      <c r="M7" s="415"/>
      <c r="N7" s="415"/>
      <c r="O7" s="415"/>
      <c r="P7" s="415"/>
      <c r="Q7" s="415"/>
      <c r="R7" s="415"/>
      <c r="S7" s="415"/>
      <c r="T7" s="11"/>
      <c r="U7" s="11"/>
      <c r="V7" s="11"/>
      <c r="W7" s="11"/>
      <c r="X7" s="11"/>
      <c r="Y7" s="11"/>
      <c r="Z7" s="11"/>
      <c r="AA7" s="11"/>
      <c r="AB7" s="11"/>
    </row>
    <row r="8" spans="1:28" s="10"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20" t="s">
        <v>6</v>
      </c>
      <c r="B9" s="420"/>
      <c r="C9" s="420"/>
      <c r="D9" s="420"/>
      <c r="E9" s="420"/>
      <c r="F9" s="420"/>
      <c r="G9" s="420"/>
      <c r="H9" s="420"/>
      <c r="I9" s="420"/>
      <c r="J9" s="420"/>
      <c r="K9" s="420"/>
      <c r="L9" s="420"/>
      <c r="M9" s="420"/>
      <c r="N9" s="420"/>
      <c r="O9" s="420"/>
      <c r="P9" s="420"/>
      <c r="Q9" s="420"/>
      <c r="R9" s="420"/>
      <c r="S9" s="420"/>
      <c r="T9" s="11"/>
      <c r="U9" s="11"/>
      <c r="V9" s="11"/>
      <c r="W9" s="11"/>
      <c r="X9" s="11"/>
      <c r="Y9" s="11"/>
      <c r="Z9" s="11"/>
      <c r="AA9" s="11"/>
      <c r="AB9" s="11"/>
    </row>
    <row r="10" spans="1:28" s="10" customFormat="1" ht="18.75" x14ac:dyDescent="0.2">
      <c r="A10" s="415"/>
      <c r="B10" s="415"/>
      <c r="C10" s="415"/>
      <c r="D10" s="415"/>
      <c r="E10" s="415"/>
      <c r="F10" s="415"/>
      <c r="G10" s="415"/>
      <c r="H10" s="415"/>
      <c r="I10" s="415"/>
      <c r="J10" s="415"/>
      <c r="K10" s="415"/>
      <c r="L10" s="415"/>
      <c r="M10" s="415"/>
      <c r="N10" s="415"/>
      <c r="O10" s="415"/>
      <c r="P10" s="415"/>
      <c r="Q10" s="415"/>
      <c r="R10" s="415"/>
      <c r="S10" s="415"/>
      <c r="T10" s="11"/>
      <c r="U10" s="11"/>
      <c r="V10" s="11"/>
      <c r="W10" s="11"/>
      <c r="X10" s="11"/>
      <c r="Y10" s="11"/>
      <c r="Z10" s="11"/>
      <c r="AA10" s="11"/>
      <c r="AB10" s="11"/>
    </row>
    <row r="11" spans="1:28" s="10" customFormat="1" ht="18.75" x14ac:dyDescent="0.2">
      <c r="A11" s="416" t="str">
        <f>'1. паспорт местоположение'!A12:C12</f>
        <v>L_140-181</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1"/>
      <c r="U12" s="11"/>
      <c r="V12" s="11"/>
      <c r="W12" s="11"/>
      <c r="X12" s="11"/>
      <c r="Y12" s="11"/>
      <c r="Z12" s="11"/>
      <c r="AA12" s="11"/>
      <c r="AB12" s="11"/>
    </row>
    <row r="13" spans="1:28" s="7"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8"/>
      <c r="U13" s="8"/>
      <c r="V13" s="8"/>
      <c r="W13" s="8"/>
      <c r="X13" s="8"/>
      <c r="Y13" s="8"/>
      <c r="Z13" s="8"/>
      <c r="AA13" s="8"/>
      <c r="AB13" s="8"/>
    </row>
    <row r="14" spans="1:28" s="2" customFormat="1" ht="12" x14ac:dyDescent="0.2">
      <c r="A14" s="416" t="str">
        <f>'1. паспорт местоположение'!A15:C15</f>
        <v>Приобретение электросетевого комплекса п.Куликово, Зеленоградского р-на, Калининградской обл.</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4"/>
      <c r="U15" s="4"/>
      <c r="V15" s="4"/>
      <c r="W15" s="4"/>
      <c r="X15" s="4"/>
      <c r="Y15" s="4"/>
      <c r="Z15" s="4"/>
      <c r="AA15" s="4"/>
      <c r="AB15" s="4"/>
    </row>
    <row r="16" spans="1:28" s="2"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3"/>
      <c r="U16" s="3"/>
      <c r="V16" s="3"/>
      <c r="W16" s="3"/>
      <c r="X16" s="3"/>
      <c r="Y16" s="3"/>
    </row>
    <row r="17" spans="1:28" s="2" customFormat="1" ht="45.75" customHeight="1" x14ac:dyDescent="0.2">
      <c r="A17" s="423" t="s">
        <v>462</v>
      </c>
      <c r="B17" s="423"/>
      <c r="C17" s="423"/>
      <c r="D17" s="423"/>
      <c r="E17" s="423"/>
      <c r="F17" s="423"/>
      <c r="G17" s="423"/>
      <c r="H17" s="423"/>
      <c r="I17" s="423"/>
      <c r="J17" s="423"/>
      <c r="K17" s="423"/>
      <c r="L17" s="423"/>
      <c r="M17" s="423"/>
      <c r="N17" s="423"/>
      <c r="O17" s="423"/>
      <c r="P17" s="423"/>
      <c r="Q17" s="423"/>
      <c r="R17" s="423"/>
      <c r="S17" s="423"/>
      <c r="T17" s="5"/>
      <c r="U17" s="5"/>
      <c r="V17" s="5"/>
      <c r="W17" s="5"/>
      <c r="X17" s="5"/>
      <c r="Y17" s="5"/>
      <c r="Z17" s="5"/>
      <c r="AA17" s="5"/>
      <c r="AB17" s="5"/>
    </row>
    <row r="18" spans="1:28"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3"/>
      <c r="U18" s="3"/>
      <c r="V18" s="3"/>
      <c r="W18" s="3"/>
      <c r="X18" s="3"/>
      <c r="Y18" s="3"/>
    </row>
    <row r="19" spans="1:28" s="2" customFormat="1" ht="54" customHeight="1" x14ac:dyDescent="0.2">
      <c r="A19" s="414" t="s">
        <v>3</v>
      </c>
      <c r="B19" s="414" t="s">
        <v>94</v>
      </c>
      <c r="C19" s="417" t="s">
        <v>358</v>
      </c>
      <c r="D19" s="414" t="s">
        <v>357</v>
      </c>
      <c r="E19" s="414" t="s">
        <v>93</v>
      </c>
      <c r="F19" s="414" t="s">
        <v>92</v>
      </c>
      <c r="G19" s="414" t="s">
        <v>353</v>
      </c>
      <c r="H19" s="414" t="s">
        <v>91</v>
      </c>
      <c r="I19" s="414" t="s">
        <v>90</v>
      </c>
      <c r="J19" s="414" t="s">
        <v>89</v>
      </c>
      <c r="K19" s="414" t="s">
        <v>88</v>
      </c>
      <c r="L19" s="414" t="s">
        <v>87</v>
      </c>
      <c r="M19" s="414" t="s">
        <v>86</v>
      </c>
      <c r="N19" s="414" t="s">
        <v>85</v>
      </c>
      <c r="O19" s="414" t="s">
        <v>84</v>
      </c>
      <c r="P19" s="414" t="s">
        <v>83</v>
      </c>
      <c r="Q19" s="414" t="s">
        <v>356</v>
      </c>
      <c r="R19" s="414"/>
      <c r="S19" s="419" t="s">
        <v>456</v>
      </c>
      <c r="T19" s="3"/>
      <c r="U19" s="3"/>
      <c r="V19" s="3"/>
      <c r="W19" s="3"/>
      <c r="X19" s="3"/>
      <c r="Y19" s="3"/>
    </row>
    <row r="20" spans="1:28" s="2" customFormat="1" ht="180.75" customHeight="1" x14ac:dyDescent="0.2">
      <c r="A20" s="414"/>
      <c r="B20" s="414"/>
      <c r="C20" s="418"/>
      <c r="D20" s="414"/>
      <c r="E20" s="414"/>
      <c r="F20" s="414"/>
      <c r="G20" s="414"/>
      <c r="H20" s="414"/>
      <c r="I20" s="414"/>
      <c r="J20" s="414"/>
      <c r="K20" s="414"/>
      <c r="L20" s="414"/>
      <c r="M20" s="414"/>
      <c r="N20" s="414"/>
      <c r="O20" s="414"/>
      <c r="P20" s="414"/>
      <c r="Q20" s="38" t="s">
        <v>354</v>
      </c>
      <c r="R20" s="39" t="s">
        <v>355</v>
      </c>
      <c r="S20" s="419"/>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O25" sqref="O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18"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6" t="str">
        <f>'1. паспорт местоположение'!A5:C5</f>
        <v>Год раскрытия информации: 2021 год</v>
      </c>
      <c r="B6" s="406"/>
      <c r="C6" s="406"/>
      <c r="D6" s="406"/>
      <c r="E6" s="406"/>
      <c r="F6" s="406"/>
      <c r="G6" s="406"/>
      <c r="H6" s="406"/>
      <c r="I6" s="406"/>
      <c r="J6" s="406"/>
      <c r="K6" s="406"/>
      <c r="L6" s="406"/>
      <c r="M6" s="406"/>
      <c r="N6" s="406"/>
      <c r="O6" s="406"/>
      <c r="P6" s="406"/>
      <c r="Q6" s="406"/>
      <c r="R6" s="406"/>
      <c r="S6" s="406"/>
      <c r="T6" s="406"/>
    </row>
    <row r="7" spans="1:20" s="10" customFormat="1" x14ac:dyDescent="0.2">
      <c r="A7" s="15"/>
      <c r="H7" s="14"/>
    </row>
    <row r="8" spans="1:20" s="10"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0"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0"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0"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0"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0" customFormat="1" ht="18.75" customHeight="1" x14ac:dyDescent="0.2">
      <c r="A13" s="416" t="str">
        <f>'1. паспорт местоположение'!A12:C12</f>
        <v>L_140-181</v>
      </c>
      <c r="B13" s="416"/>
      <c r="C13" s="416"/>
      <c r="D13" s="416"/>
      <c r="E13" s="416"/>
      <c r="F13" s="416"/>
      <c r="G13" s="416"/>
      <c r="H13" s="416"/>
      <c r="I13" s="416"/>
      <c r="J13" s="416"/>
      <c r="K13" s="416"/>
      <c r="L13" s="416"/>
      <c r="M13" s="416"/>
      <c r="N13" s="416"/>
      <c r="O13" s="416"/>
      <c r="P13" s="416"/>
      <c r="Q13" s="416"/>
      <c r="R13" s="416"/>
      <c r="S13" s="416"/>
      <c r="T13" s="416"/>
    </row>
    <row r="14" spans="1:20" s="10"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7"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2" customFormat="1" ht="12" x14ac:dyDescent="0.2">
      <c r="A16" s="416" t="str">
        <f>'1. паспорт местоположение'!A15</f>
        <v>Приобретение электросетевого комплекса п.Куликово, Зеленоградского р-на, Калининградской обл.</v>
      </c>
      <c r="B16" s="416"/>
      <c r="C16" s="416"/>
      <c r="D16" s="416"/>
      <c r="E16" s="416"/>
      <c r="F16" s="416"/>
      <c r="G16" s="416"/>
      <c r="H16" s="416"/>
      <c r="I16" s="416"/>
      <c r="J16" s="416"/>
      <c r="K16" s="416"/>
      <c r="L16" s="416"/>
      <c r="M16" s="416"/>
      <c r="N16" s="416"/>
      <c r="O16" s="416"/>
      <c r="P16" s="416"/>
      <c r="Q16" s="416"/>
      <c r="R16" s="416"/>
      <c r="S16" s="416"/>
      <c r="T16" s="416"/>
    </row>
    <row r="17" spans="1:113" s="2"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2"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2" customFormat="1" ht="15" customHeight="1" x14ac:dyDescent="0.2">
      <c r="A19" s="439" t="s">
        <v>467</v>
      </c>
      <c r="B19" s="439"/>
      <c r="C19" s="439"/>
      <c r="D19" s="439"/>
      <c r="E19" s="439"/>
      <c r="F19" s="439"/>
      <c r="G19" s="439"/>
      <c r="H19" s="439"/>
      <c r="I19" s="439"/>
      <c r="J19" s="439"/>
      <c r="K19" s="439"/>
      <c r="L19" s="439"/>
      <c r="M19" s="439"/>
      <c r="N19" s="439"/>
      <c r="O19" s="439"/>
      <c r="P19" s="439"/>
      <c r="Q19" s="439"/>
      <c r="R19" s="439"/>
      <c r="S19" s="439"/>
      <c r="T19" s="439"/>
    </row>
    <row r="20" spans="1:113" s="54"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33" t="s">
        <v>3</v>
      </c>
      <c r="B21" s="426" t="s">
        <v>217</v>
      </c>
      <c r="C21" s="427"/>
      <c r="D21" s="430" t="s">
        <v>116</v>
      </c>
      <c r="E21" s="426" t="s">
        <v>495</v>
      </c>
      <c r="F21" s="427"/>
      <c r="G21" s="426" t="s">
        <v>267</v>
      </c>
      <c r="H21" s="427"/>
      <c r="I21" s="426" t="s">
        <v>115</v>
      </c>
      <c r="J21" s="427"/>
      <c r="K21" s="430" t="s">
        <v>114</v>
      </c>
      <c r="L21" s="426" t="s">
        <v>113</v>
      </c>
      <c r="M21" s="427"/>
      <c r="N21" s="426" t="s">
        <v>492</v>
      </c>
      <c r="O21" s="427"/>
      <c r="P21" s="430" t="s">
        <v>112</v>
      </c>
      <c r="Q21" s="436" t="s">
        <v>111</v>
      </c>
      <c r="R21" s="437"/>
      <c r="S21" s="436" t="s">
        <v>110</v>
      </c>
      <c r="T21" s="438"/>
    </row>
    <row r="22" spans="1:113" ht="204.75" customHeight="1" x14ac:dyDescent="0.25">
      <c r="A22" s="434"/>
      <c r="B22" s="428"/>
      <c r="C22" s="429"/>
      <c r="D22" s="432"/>
      <c r="E22" s="428"/>
      <c r="F22" s="429"/>
      <c r="G22" s="428"/>
      <c r="H22" s="429"/>
      <c r="I22" s="428"/>
      <c r="J22" s="429"/>
      <c r="K22" s="431"/>
      <c r="L22" s="428"/>
      <c r="M22" s="429"/>
      <c r="N22" s="428"/>
      <c r="O22" s="429"/>
      <c r="P22" s="431"/>
      <c r="Q22" s="100" t="s">
        <v>109</v>
      </c>
      <c r="R22" s="100" t="s">
        <v>466</v>
      </c>
      <c r="S22" s="100" t="s">
        <v>108</v>
      </c>
      <c r="T22" s="100" t="s">
        <v>107</v>
      </c>
    </row>
    <row r="23" spans="1:113" ht="51.75" customHeight="1" x14ac:dyDescent="0.25">
      <c r="A23" s="435"/>
      <c r="B23" s="145" t="s">
        <v>105</v>
      </c>
      <c r="C23" s="145" t="s">
        <v>106</v>
      </c>
      <c r="D23" s="43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31.5" x14ac:dyDescent="0.25">
      <c r="A25" s="55">
        <v>1</v>
      </c>
      <c r="B25" s="55" t="s">
        <v>525</v>
      </c>
      <c r="C25" s="55" t="s">
        <v>617</v>
      </c>
      <c r="D25" s="55" t="s">
        <v>101</v>
      </c>
      <c r="E25" s="55" t="s">
        <v>525</v>
      </c>
      <c r="F25" s="55" t="s">
        <v>613</v>
      </c>
      <c r="G25" s="55" t="s">
        <v>525</v>
      </c>
      <c r="H25" s="55" t="s">
        <v>599</v>
      </c>
      <c r="I25" s="55" t="s">
        <v>525</v>
      </c>
      <c r="J25" s="55" t="s">
        <v>515</v>
      </c>
      <c r="K25" s="55" t="s">
        <v>525</v>
      </c>
      <c r="L25" s="55" t="s">
        <v>525</v>
      </c>
      <c r="M25" s="55">
        <v>15</v>
      </c>
      <c r="N25" s="55" t="s">
        <v>525</v>
      </c>
      <c r="O25" s="55">
        <v>0.16</v>
      </c>
      <c r="P25" s="55" t="s">
        <v>525</v>
      </c>
      <c r="Q25" s="55" t="s">
        <v>525</v>
      </c>
      <c r="R25" s="55" t="s">
        <v>525</v>
      </c>
      <c r="S25" s="55" t="s">
        <v>525</v>
      </c>
      <c r="T25" s="55" t="s">
        <v>525</v>
      </c>
    </row>
    <row r="26" spans="1:113" s="52" customFormat="1" ht="16.5" customHeight="1" x14ac:dyDescent="0.2">
      <c r="B26" s="53"/>
      <c r="C26" s="53"/>
      <c r="K26" s="53"/>
      <c r="O26" s="52">
        <f>SUM(O25:O25)</f>
        <v>0.16</v>
      </c>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5" t="s">
        <v>501</v>
      </c>
      <c r="C28" s="425"/>
      <c r="D28" s="425"/>
      <c r="E28" s="425"/>
      <c r="F28" s="425"/>
      <c r="G28" s="425"/>
      <c r="H28" s="425"/>
      <c r="I28" s="425"/>
      <c r="J28" s="425"/>
      <c r="K28" s="425"/>
      <c r="L28" s="425"/>
      <c r="M28" s="425"/>
      <c r="N28" s="425"/>
      <c r="O28" s="425"/>
      <c r="P28" s="425"/>
      <c r="Q28" s="425"/>
      <c r="R28" s="425"/>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R26" sqref="R26"/>
    </sheetView>
  </sheetViews>
  <sheetFormatPr defaultColWidth="10.7109375" defaultRowHeight="15.75" x14ac:dyDescent="0.25"/>
  <cols>
    <col min="1" max="1" width="10.7109375" style="241"/>
    <col min="2" max="2" width="18.5703125" style="46" customWidth="1"/>
    <col min="3" max="3" width="20.140625" style="46" customWidth="1"/>
    <col min="4" max="4" width="18.5703125" style="46" customWidth="1"/>
    <col min="5" max="5" width="19.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2"/>
      <c r="E2" s="16"/>
      <c r="Q2" s="14"/>
      <c r="R2" s="14"/>
      <c r="AA2" s="13" t="s">
        <v>8</v>
      </c>
    </row>
    <row r="3" spans="1:27" s="10" customFormat="1" ht="18.75" customHeight="1" x14ac:dyDescent="0.3">
      <c r="A3" s="242"/>
      <c r="E3" s="16"/>
      <c r="Q3" s="14"/>
      <c r="R3" s="14"/>
      <c r="AA3" s="13" t="s">
        <v>65</v>
      </c>
    </row>
    <row r="4" spans="1:27" s="10" customFormat="1" x14ac:dyDescent="0.2">
      <c r="A4" s="242"/>
      <c r="E4" s="15"/>
      <c r="Q4" s="14"/>
      <c r="R4" s="14"/>
    </row>
    <row r="5" spans="1:27" s="10" customFormat="1" x14ac:dyDescent="0.2">
      <c r="A5" s="406" t="str">
        <f>'1. паспорт местоположение'!A5:C5</f>
        <v>Год раскрытия информации: 2021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232"/>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2"/>
      <c r="E7" s="415" t="s">
        <v>7</v>
      </c>
      <c r="F7" s="415"/>
      <c r="G7" s="415"/>
      <c r="H7" s="415"/>
      <c r="I7" s="415"/>
      <c r="J7" s="415"/>
      <c r="K7" s="415"/>
      <c r="L7" s="415"/>
      <c r="M7" s="415"/>
      <c r="N7" s="415"/>
      <c r="O7" s="415"/>
      <c r="P7" s="415"/>
      <c r="Q7" s="415"/>
      <c r="R7" s="415"/>
      <c r="S7" s="415"/>
      <c r="T7" s="415"/>
      <c r="U7" s="415"/>
      <c r="V7" s="415"/>
      <c r="W7" s="415"/>
      <c r="X7" s="415"/>
      <c r="Y7" s="415"/>
    </row>
    <row r="8" spans="1:27" s="10" customFormat="1" ht="18.75" x14ac:dyDescent="0.2">
      <c r="A8" s="242"/>
      <c r="E8" s="12"/>
      <c r="F8" s="12"/>
      <c r="G8" s="12"/>
      <c r="H8" s="12"/>
      <c r="I8" s="12"/>
      <c r="J8" s="12"/>
      <c r="K8" s="12"/>
      <c r="L8" s="12"/>
      <c r="M8" s="12"/>
      <c r="N8" s="12"/>
      <c r="O8" s="12"/>
      <c r="P8" s="12"/>
      <c r="Q8" s="12"/>
      <c r="R8" s="12"/>
      <c r="S8" s="11"/>
      <c r="T8" s="11"/>
      <c r="U8" s="11"/>
      <c r="V8" s="11"/>
      <c r="W8" s="11"/>
    </row>
    <row r="9" spans="1:27" s="10" customFormat="1" ht="18.75" customHeight="1" x14ac:dyDescent="0.2">
      <c r="A9" s="24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0" customFormat="1" ht="18.75" customHeight="1" x14ac:dyDescent="0.2">
      <c r="A10" s="24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0" customFormat="1" ht="18.75" x14ac:dyDescent="0.2">
      <c r="A11" s="24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2"/>
      <c r="E12" s="416" t="str">
        <f>'1. паспорт местоположение'!A12</f>
        <v>L_140-181</v>
      </c>
      <c r="F12" s="416"/>
      <c r="G12" s="416"/>
      <c r="H12" s="416"/>
      <c r="I12" s="416"/>
      <c r="J12" s="416"/>
      <c r="K12" s="416"/>
      <c r="L12" s="416"/>
      <c r="M12" s="416"/>
      <c r="N12" s="416"/>
      <c r="O12" s="416"/>
      <c r="P12" s="416"/>
      <c r="Q12" s="416"/>
      <c r="R12" s="416"/>
      <c r="S12" s="416"/>
      <c r="T12" s="416"/>
      <c r="U12" s="416"/>
      <c r="V12" s="416"/>
      <c r="W12" s="416"/>
      <c r="X12" s="416"/>
      <c r="Y12" s="416"/>
    </row>
    <row r="13" spans="1:27" s="10" customFormat="1" ht="18.75" customHeight="1" x14ac:dyDescent="0.2">
      <c r="A13" s="24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7" customFormat="1" ht="15.75" customHeight="1" x14ac:dyDescent="0.2">
      <c r="A14" s="243"/>
      <c r="E14" s="8"/>
      <c r="F14" s="8"/>
      <c r="G14" s="8"/>
      <c r="H14" s="8"/>
      <c r="I14" s="8"/>
      <c r="J14" s="8"/>
      <c r="K14" s="8"/>
      <c r="L14" s="8"/>
      <c r="M14" s="8"/>
      <c r="N14" s="8"/>
      <c r="O14" s="8"/>
      <c r="P14" s="8"/>
      <c r="Q14" s="8"/>
      <c r="R14" s="8"/>
      <c r="S14" s="8"/>
      <c r="T14" s="8"/>
      <c r="U14" s="8"/>
      <c r="V14" s="8"/>
      <c r="W14" s="8"/>
    </row>
    <row r="15" spans="1:27" s="2" customFormat="1" ht="12" x14ac:dyDescent="0.2">
      <c r="A15" s="244"/>
      <c r="E15" s="416" t="str">
        <f>'1. паспорт местоположение'!A15</f>
        <v>Приобретение электросетевого комплекса п.Куликово, Зеленоградского р-на, Калининградской обл.</v>
      </c>
      <c r="F15" s="416"/>
      <c r="G15" s="416"/>
      <c r="H15" s="416"/>
      <c r="I15" s="416"/>
      <c r="J15" s="416"/>
      <c r="K15" s="416"/>
      <c r="L15" s="416"/>
      <c r="M15" s="416"/>
      <c r="N15" s="416"/>
      <c r="O15" s="416"/>
      <c r="P15" s="416"/>
      <c r="Q15" s="416"/>
      <c r="R15" s="416"/>
      <c r="S15" s="416"/>
      <c r="T15" s="416"/>
      <c r="U15" s="416"/>
      <c r="V15" s="416"/>
      <c r="W15" s="416"/>
      <c r="X15" s="416"/>
      <c r="Y15" s="416"/>
    </row>
    <row r="16" spans="1:27" s="2" customFormat="1" ht="15" customHeight="1" x14ac:dyDescent="0.2">
      <c r="A16" s="244"/>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2" customFormat="1" ht="15" customHeight="1" x14ac:dyDescent="0.2">
      <c r="A17" s="244"/>
      <c r="E17" s="3"/>
      <c r="F17" s="3"/>
      <c r="G17" s="3"/>
      <c r="H17" s="3"/>
      <c r="I17" s="3"/>
      <c r="J17" s="3"/>
      <c r="K17" s="3"/>
      <c r="L17" s="3"/>
      <c r="M17" s="3"/>
      <c r="N17" s="3"/>
      <c r="O17" s="3"/>
      <c r="P17" s="3"/>
      <c r="Q17" s="3"/>
      <c r="R17" s="3"/>
      <c r="S17" s="3"/>
      <c r="T17" s="3"/>
      <c r="U17" s="3"/>
      <c r="V17" s="3"/>
      <c r="W17" s="3"/>
    </row>
    <row r="18" spans="1:27" s="2" customFormat="1" ht="15" customHeight="1" x14ac:dyDescent="0.2">
      <c r="A18" s="244"/>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469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4" customFormat="1" ht="21" customHeight="1" x14ac:dyDescent="0.25">
      <c r="A20" s="245"/>
    </row>
    <row r="21" spans="1:27" ht="15.75" customHeight="1" x14ac:dyDescent="0.25">
      <c r="A21" s="441" t="s">
        <v>3</v>
      </c>
      <c r="B21" s="444" t="s">
        <v>476</v>
      </c>
      <c r="C21" s="445"/>
      <c r="D21" s="444" t="s">
        <v>478</v>
      </c>
      <c r="E21" s="445"/>
      <c r="F21" s="436" t="s">
        <v>88</v>
      </c>
      <c r="G21" s="438"/>
      <c r="H21" s="438"/>
      <c r="I21" s="437"/>
      <c r="J21" s="441" t="s">
        <v>479</v>
      </c>
      <c r="K21" s="444" t="s">
        <v>480</v>
      </c>
      <c r="L21" s="445"/>
      <c r="M21" s="444" t="s">
        <v>481</v>
      </c>
      <c r="N21" s="445"/>
      <c r="O21" s="444" t="s">
        <v>468</v>
      </c>
      <c r="P21" s="445"/>
      <c r="Q21" s="444" t="s">
        <v>121</v>
      </c>
      <c r="R21" s="445"/>
      <c r="S21" s="441" t="s">
        <v>120</v>
      </c>
      <c r="T21" s="441" t="s">
        <v>482</v>
      </c>
      <c r="U21" s="441" t="s">
        <v>477</v>
      </c>
      <c r="V21" s="444" t="s">
        <v>119</v>
      </c>
      <c r="W21" s="445"/>
      <c r="X21" s="436" t="s">
        <v>111</v>
      </c>
      <c r="Y21" s="438"/>
      <c r="Z21" s="436" t="s">
        <v>110</v>
      </c>
      <c r="AA21" s="438"/>
    </row>
    <row r="22" spans="1:27" ht="216" customHeight="1" x14ac:dyDescent="0.25">
      <c r="A22" s="442"/>
      <c r="B22" s="446"/>
      <c r="C22" s="447"/>
      <c r="D22" s="446"/>
      <c r="E22" s="447"/>
      <c r="F22" s="436" t="s">
        <v>118</v>
      </c>
      <c r="G22" s="437"/>
      <c r="H22" s="436" t="s">
        <v>117</v>
      </c>
      <c r="I22" s="437"/>
      <c r="J22" s="443"/>
      <c r="K22" s="446"/>
      <c r="L22" s="447"/>
      <c r="M22" s="446"/>
      <c r="N22" s="447"/>
      <c r="O22" s="446"/>
      <c r="P22" s="447"/>
      <c r="Q22" s="446"/>
      <c r="R22" s="447"/>
      <c r="S22" s="443"/>
      <c r="T22" s="443"/>
      <c r="U22" s="443"/>
      <c r="V22" s="446"/>
      <c r="W22" s="447"/>
      <c r="X22" s="100" t="s">
        <v>109</v>
      </c>
      <c r="Y22" s="100" t="s">
        <v>466</v>
      </c>
      <c r="Z22" s="100" t="s">
        <v>108</v>
      </c>
      <c r="AA22" s="100" t="s">
        <v>107</v>
      </c>
    </row>
    <row r="23" spans="1:27" ht="60" customHeight="1" x14ac:dyDescent="0.25">
      <c r="A23" s="443"/>
      <c r="B23" s="143" t="s">
        <v>105</v>
      </c>
      <c r="C23" s="143"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233">
        <v>1</v>
      </c>
      <c r="B25" s="233" t="s">
        <v>525</v>
      </c>
      <c r="C25" s="233" t="s">
        <v>618</v>
      </c>
      <c r="D25" s="233" t="s">
        <v>525</v>
      </c>
      <c r="E25" s="233" t="s">
        <v>619</v>
      </c>
      <c r="F25" s="233" t="s">
        <v>525</v>
      </c>
      <c r="G25" s="233">
        <v>15</v>
      </c>
      <c r="H25" s="233" t="s">
        <v>525</v>
      </c>
      <c r="I25" s="233">
        <v>15</v>
      </c>
      <c r="J25" s="233" t="s">
        <v>525</v>
      </c>
      <c r="K25" s="233" t="s">
        <v>525</v>
      </c>
      <c r="L25" s="233">
        <v>1</v>
      </c>
      <c r="M25" s="233" t="s">
        <v>525</v>
      </c>
      <c r="N25" s="233">
        <v>50</v>
      </c>
      <c r="O25" s="233" t="s">
        <v>525</v>
      </c>
      <c r="P25" s="233" t="s">
        <v>520</v>
      </c>
      <c r="Q25" s="233" t="s">
        <v>525</v>
      </c>
      <c r="R25" s="395">
        <v>3.5000000000000003E-2</v>
      </c>
      <c r="S25" s="233" t="s">
        <v>525</v>
      </c>
      <c r="T25" s="233" t="s">
        <v>525</v>
      </c>
      <c r="U25" s="233" t="s">
        <v>525</v>
      </c>
      <c r="V25" s="233" t="s">
        <v>525</v>
      </c>
      <c r="W25" s="233" t="s">
        <v>611</v>
      </c>
      <c r="X25" s="233" t="s">
        <v>525</v>
      </c>
      <c r="Y25" s="233" t="s">
        <v>525</v>
      </c>
      <c r="Z25" s="233" t="s">
        <v>525</v>
      </c>
      <c r="AA25" s="233" t="s">
        <v>525</v>
      </c>
    </row>
    <row r="26" spans="1:27" s="154" customFormat="1" ht="31.5" x14ac:dyDescent="0.25">
      <c r="A26" s="233">
        <v>2</v>
      </c>
      <c r="B26" s="233" t="s">
        <v>525</v>
      </c>
      <c r="C26" s="233" t="s">
        <v>620</v>
      </c>
      <c r="D26" s="233" t="s">
        <v>525</v>
      </c>
      <c r="E26" s="233" t="str">
        <f t="shared" ref="E26" si="0">C26</f>
        <v>КЛ 0,4 кВ от ТП-088-33 до СП-2</v>
      </c>
      <c r="F26" s="233" t="s">
        <v>525</v>
      </c>
      <c r="G26" s="233">
        <v>0.4</v>
      </c>
      <c r="H26" s="233" t="s">
        <v>525</v>
      </c>
      <c r="I26" s="233">
        <v>0.4</v>
      </c>
      <c r="J26" s="233" t="s">
        <v>525</v>
      </c>
      <c r="K26" s="233" t="s">
        <v>525</v>
      </c>
      <c r="L26" s="233">
        <v>1</v>
      </c>
      <c r="M26" s="233" t="s">
        <v>525</v>
      </c>
      <c r="N26" s="233">
        <v>95</v>
      </c>
      <c r="O26" s="233" t="s">
        <v>525</v>
      </c>
      <c r="P26" s="233" t="s">
        <v>521</v>
      </c>
      <c r="Q26" s="233" t="s">
        <v>525</v>
      </c>
      <c r="R26" s="395">
        <v>0.2</v>
      </c>
      <c r="S26" s="233" t="s">
        <v>525</v>
      </c>
      <c r="T26" s="233" t="s">
        <v>525</v>
      </c>
      <c r="U26" s="233" t="s">
        <v>525</v>
      </c>
      <c r="V26" s="233" t="s">
        <v>525</v>
      </c>
      <c r="W26" s="233" t="s">
        <v>600</v>
      </c>
      <c r="X26" s="233" t="s">
        <v>525</v>
      </c>
      <c r="Y26" s="233" t="s">
        <v>525</v>
      </c>
      <c r="Z26" s="233" t="s">
        <v>525</v>
      </c>
      <c r="AA26" s="233" t="s">
        <v>525</v>
      </c>
    </row>
    <row r="27" spans="1:27" x14ac:dyDescent="0.25">
      <c r="A27" s="251"/>
      <c r="B27" s="47"/>
      <c r="C27" s="47"/>
      <c r="D27" s="47"/>
      <c r="G27" s="252"/>
      <c r="R27" s="46">
        <f>SUM(R25:R26)</f>
        <v>0.23500000000000001</v>
      </c>
    </row>
    <row r="28" spans="1:27" hidden="1" x14ac:dyDescent="0.25">
      <c r="A28" s="253"/>
      <c r="B28" s="47"/>
      <c r="C28" s="47"/>
      <c r="D28" s="47"/>
      <c r="P28" s="46" t="s">
        <v>520</v>
      </c>
      <c r="R28" s="46" t="e">
        <f>SUMIF(#REF!,"ВЛ",#REF!)</f>
        <v>#REF!</v>
      </c>
    </row>
    <row r="29" spans="1:27" hidden="1" x14ac:dyDescent="0.25">
      <c r="A29" s="253"/>
      <c r="B29" s="47"/>
      <c r="C29" s="254"/>
      <c r="D29" s="47"/>
      <c r="P29" s="46" t="s">
        <v>521</v>
      </c>
      <c r="R2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6" t="str">
        <f>'1. паспорт местоположение'!A5:C5</f>
        <v>Год раскрытия информации: 2021 год</v>
      </c>
      <c r="B5" s="406"/>
      <c r="C5" s="40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5" t="s">
        <v>7</v>
      </c>
      <c r="B7" s="415"/>
      <c r="C7" s="415"/>
      <c r="D7" s="11"/>
      <c r="E7" s="11"/>
      <c r="F7" s="11"/>
      <c r="G7" s="11"/>
      <c r="H7" s="11"/>
      <c r="I7" s="11"/>
      <c r="J7" s="11"/>
      <c r="K7" s="11"/>
      <c r="L7" s="11"/>
      <c r="M7" s="11"/>
      <c r="N7" s="11"/>
      <c r="O7" s="11"/>
      <c r="P7" s="11"/>
      <c r="Q7" s="11"/>
      <c r="R7" s="11"/>
      <c r="S7" s="11"/>
      <c r="T7" s="11"/>
      <c r="U7" s="11"/>
    </row>
    <row r="8" spans="1:29" s="10" customFormat="1" ht="18.75" x14ac:dyDescent="0.2">
      <c r="A8" s="415"/>
      <c r="B8" s="415"/>
      <c r="C8" s="415"/>
      <c r="D8" s="12"/>
      <c r="E8" s="12"/>
      <c r="F8" s="12"/>
      <c r="G8" s="12"/>
      <c r="H8" s="11"/>
      <c r="I8" s="11"/>
      <c r="J8" s="11"/>
      <c r="K8" s="11"/>
      <c r="L8" s="11"/>
      <c r="M8" s="11"/>
      <c r="N8" s="11"/>
      <c r="O8" s="11"/>
      <c r="P8" s="11"/>
      <c r="Q8" s="11"/>
      <c r="R8" s="11"/>
      <c r="S8" s="11"/>
      <c r="T8" s="11"/>
      <c r="U8" s="11"/>
    </row>
    <row r="9" spans="1:29" s="10" customFormat="1" ht="18.75" x14ac:dyDescent="0.2">
      <c r="A9" s="449" t="str">
        <f>'1. паспорт местоположение'!A9:C9</f>
        <v>Акционерное общество "Янтарьэнерго" ДЗО  ПАО "Россети"</v>
      </c>
      <c r="B9" s="449"/>
      <c r="C9" s="449"/>
      <c r="D9" s="6"/>
      <c r="E9" s="6"/>
      <c r="F9" s="6"/>
      <c r="G9" s="6"/>
      <c r="H9" s="11"/>
      <c r="I9" s="11"/>
      <c r="J9" s="11"/>
      <c r="K9" s="11"/>
      <c r="L9" s="11"/>
      <c r="M9" s="11"/>
      <c r="N9" s="11"/>
      <c r="O9" s="11"/>
      <c r="P9" s="11"/>
      <c r="Q9" s="11"/>
      <c r="R9" s="11"/>
      <c r="S9" s="11"/>
      <c r="T9" s="11"/>
      <c r="U9" s="11"/>
    </row>
    <row r="10" spans="1:29" s="10" customFormat="1" ht="18.75" x14ac:dyDescent="0.2">
      <c r="A10" s="420" t="s">
        <v>6</v>
      </c>
      <c r="B10" s="420"/>
      <c r="C10" s="420"/>
      <c r="D10" s="4"/>
      <c r="E10" s="4"/>
      <c r="F10" s="4"/>
      <c r="G10" s="4"/>
      <c r="H10" s="11"/>
      <c r="I10" s="11"/>
      <c r="J10" s="11"/>
      <c r="K10" s="11"/>
      <c r="L10" s="11"/>
      <c r="M10" s="11"/>
      <c r="N10" s="11"/>
      <c r="O10" s="11"/>
      <c r="P10" s="11"/>
      <c r="Q10" s="11"/>
      <c r="R10" s="11"/>
      <c r="S10" s="11"/>
      <c r="T10" s="11"/>
      <c r="U10" s="11"/>
    </row>
    <row r="11" spans="1:29" s="10" customFormat="1" ht="18.75" x14ac:dyDescent="0.2">
      <c r="A11" s="415"/>
      <c r="B11" s="415"/>
      <c r="C11" s="415"/>
      <c r="D11" s="12"/>
      <c r="E11" s="12"/>
      <c r="F11" s="12"/>
      <c r="G11" s="12"/>
      <c r="H11" s="11"/>
      <c r="I11" s="11"/>
      <c r="J11" s="11"/>
      <c r="K11" s="11"/>
      <c r="L11" s="11"/>
      <c r="M11" s="11"/>
      <c r="N11" s="11"/>
      <c r="O11" s="11"/>
      <c r="P11" s="11"/>
      <c r="Q11" s="11"/>
      <c r="R11" s="11"/>
      <c r="S11" s="11"/>
      <c r="T11" s="11"/>
      <c r="U11" s="11"/>
    </row>
    <row r="12" spans="1:29" s="10" customFormat="1" ht="18.75" x14ac:dyDescent="0.2">
      <c r="A12" s="449" t="str">
        <f>'1. паспорт местоположение'!A12:C12</f>
        <v>L_140-181</v>
      </c>
      <c r="B12" s="449"/>
      <c r="C12" s="449"/>
      <c r="D12" s="6"/>
      <c r="E12" s="6"/>
      <c r="F12" s="6"/>
      <c r="G12" s="6"/>
      <c r="H12" s="11"/>
      <c r="I12" s="11"/>
      <c r="J12" s="11"/>
      <c r="K12" s="11"/>
      <c r="L12" s="11"/>
      <c r="M12" s="11"/>
      <c r="N12" s="11"/>
      <c r="O12" s="11"/>
      <c r="P12" s="11"/>
      <c r="Q12" s="11"/>
      <c r="R12" s="11"/>
      <c r="S12" s="11"/>
      <c r="T12" s="11"/>
      <c r="U12" s="11"/>
    </row>
    <row r="13" spans="1:29" s="10" customFormat="1" ht="18.75" x14ac:dyDescent="0.2">
      <c r="A13" s="420" t="s">
        <v>5</v>
      </c>
      <c r="B13" s="420"/>
      <c r="C13" s="42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1"/>
      <c r="B14" s="421"/>
      <c r="C14" s="421"/>
      <c r="D14" s="8"/>
      <c r="E14" s="8"/>
      <c r="F14" s="8"/>
      <c r="G14" s="8"/>
      <c r="H14" s="8"/>
      <c r="I14" s="8"/>
      <c r="J14" s="8"/>
      <c r="K14" s="8"/>
      <c r="L14" s="8"/>
      <c r="M14" s="8"/>
      <c r="N14" s="8"/>
      <c r="O14" s="8"/>
      <c r="P14" s="8"/>
      <c r="Q14" s="8"/>
      <c r="R14" s="8"/>
      <c r="S14" s="8"/>
      <c r="T14" s="8"/>
      <c r="U14" s="8"/>
    </row>
    <row r="15" spans="1:29" s="2" customFormat="1" ht="35.25" customHeight="1" x14ac:dyDescent="0.2">
      <c r="A15" s="448" t="str">
        <f>'1. паспорт местоположение'!A15</f>
        <v>Приобретение электросетевого комплекса п.Куликово, Зеленоградского р-на, Калининградской обл.</v>
      </c>
      <c r="B15" s="448"/>
      <c r="C15" s="448"/>
      <c r="D15" s="6"/>
      <c r="E15" s="6"/>
      <c r="F15" s="6"/>
      <c r="G15" s="6"/>
      <c r="H15" s="6"/>
      <c r="I15" s="6"/>
      <c r="J15" s="6"/>
      <c r="K15" s="6"/>
      <c r="L15" s="6"/>
      <c r="M15" s="6"/>
      <c r="N15" s="6"/>
      <c r="O15" s="6"/>
      <c r="P15" s="6"/>
      <c r="Q15" s="6"/>
      <c r="R15" s="6"/>
      <c r="S15" s="6"/>
      <c r="T15" s="6"/>
      <c r="U15" s="6"/>
    </row>
    <row r="16" spans="1:29" s="2" customFormat="1" ht="15" customHeight="1" x14ac:dyDescent="0.2">
      <c r="A16" s="420" t="s">
        <v>4</v>
      </c>
      <c r="B16" s="420"/>
      <c r="C16" s="420"/>
      <c r="D16" s="4"/>
      <c r="E16" s="4"/>
      <c r="F16" s="4"/>
      <c r="G16" s="4"/>
      <c r="H16" s="4"/>
      <c r="I16" s="4"/>
      <c r="J16" s="4"/>
      <c r="K16" s="4"/>
      <c r="L16" s="4"/>
      <c r="M16" s="4"/>
      <c r="N16" s="4"/>
      <c r="O16" s="4"/>
      <c r="P16" s="4"/>
      <c r="Q16" s="4"/>
      <c r="R16" s="4"/>
      <c r="S16" s="4"/>
      <c r="T16" s="4"/>
      <c r="U16" s="4"/>
    </row>
    <row r="17" spans="1:21" s="2" customFormat="1" ht="15" customHeight="1" x14ac:dyDescent="0.2">
      <c r="A17" s="422"/>
      <c r="B17" s="422"/>
      <c r="C17" s="422"/>
      <c r="D17" s="3"/>
      <c r="E17" s="3"/>
      <c r="F17" s="3"/>
      <c r="G17" s="3"/>
      <c r="H17" s="3"/>
      <c r="I17" s="3"/>
      <c r="J17" s="3"/>
      <c r="K17" s="3"/>
      <c r="L17" s="3"/>
      <c r="M17" s="3"/>
      <c r="N17" s="3"/>
      <c r="O17" s="3"/>
      <c r="P17" s="3"/>
      <c r="Q17" s="3"/>
      <c r="R17" s="3"/>
    </row>
    <row r="18" spans="1:21" s="2" customFormat="1" ht="27.75" customHeight="1" x14ac:dyDescent="0.2">
      <c r="A18" s="423" t="s">
        <v>461</v>
      </c>
      <c r="B18" s="423"/>
      <c r="C18" s="4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п.Куликово, Зеленоградского р-на, Калининградской обл.</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40" t="s">
        <v>621</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6" t="s">
        <v>614</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622</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5">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5">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4"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6" t="str">
        <f>'1. паспорт местоположение'!A5:C5</f>
        <v>Год раскрытия информации: 2021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40"/>
      <c r="AB6" s="140"/>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40"/>
      <c r="AB7" s="140"/>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1"/>
      <c r="AB8" s="141"/>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2"/>
      <c r="AB9" s="142"/>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40"/>
      <c r="AB10" s="140"/>
    </row>
    <row r="11" spans="1:28" x14ac:dyDescent="0.25">
      <c r="A11" s="416" t="str">
        <f>'1. паспорт местоположение'!A12:C12</f>
        <v>L_140-181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1"/>
      <c r="AB11" s="141"/>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2"/>
      <c r="AB12" s="142"/>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9"/>
      <c r="AB13" s="9"/>
    </row>
    <row r="14" spans="1:28" x14ac:dyDescent="0.25">
      <c r="A14" s="416" t="str">
        <f>'1. паспорт местоположение'!A15</f>
        <v>Приобретение электросетевого комплекса п.Куликово, Зеленоградского р-на, Калининградской обл.</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1"/>
      <c r="AB14" s="141"/>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2"/>
      <c r="AB15" s="142"/>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50"/>
      <c r="AB16" s="150"/>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50"/>
      <c r="AB17" s="150"/>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50"/>
      <c r="AB18" s="150"/>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50"/>
      <c r="AB19" s="150"/>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51"/>
      <c r="AB20" s="151"/>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51"/>
      <c r="AB21" s="151"/>
    </row>
    <row r="22" spans="1:28" x14ac:dyDescent="0.25">
      <c r="A22" s="451" t="s">
        <v>493</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52"/>
      <c r="AB22" s="152"/>
    </row>
    <row r="23" spans="1:28" ht="32.25" customHeight="1" x14ac:dyDescent="0.25">
      <c r="A23" s="453" t="s">
        <v>349</v>
      </c>
      <c r="B23" s="454"/>
      <c r="C23" s="454"/>
      <c r="D23" s="454"/>
      <c r="E23" s="454"/>
      <c r="F23" s="454"/>
      <c r="G23" s="454"/>
      <c r="H23" s="454"/>
      <c r="I23" s="454"/>
      <c r="J23" s="454"/>
      <c r="K23" s="454"/>
      <c r="L23" s="455"/>
      <c r="M23" s="452" t="s">
        <v>350</v>
      </c>
      <c r="N23" s="452"/>
      <c r="O23" s="452"/>
      <c r="P23" s="452"/>
      <c r="Q23" s="452"/>
      <c r="R23" s="452"/>
      <c r="S23" s="452"/>
      <c r="T23" s="452"/>
      <c r="U23" s="452"/>
      <c r="V23" s="452"/>
      <c r="W23" s="452"/>
      <c r="X23" s="452"/>
      <c r="Y23" s="452"/>
      <c r="Z23" s="452"/>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0" customFormat="1" ht="18.75" customHeight="1" x14ac:dyDescent="0.2">
      <c r="A1" s="16"/>
      <c r="B1" s="16"/>
      <c r="M1" s="37" t="s">
        <v>66</v>
      </c>
    </row>
    <row r="2" spans="1:26" s="10" customFormat="1" ht="18.75" customHeight="1" x14ac:dyDescent="0.3">
      <c r="A2" s="16"/>
      <c r="B2" s="16"/>
      <c r="M2" s="13" t="s">
        <v>8</v>
      </c>
    </row>
    <row r="3" spans="1:26" s="10" customFormat="1" ht="18.75" x14ac:dyDescent="0.3">
      <c r="A3" s="15"/>
      <c r="B3" s="15"/>
      <c r="M3" s="13" t="s">
        <v>65</v>
      </c>
    </row>
    <row r="4" spans="1:26" s="10" customFormat="1" ht="15.75" x14ac:dyDescent="0.2">
      <c r="A4" s="15"/>
      <c r="B4" s="15"/>
    </row>
    <row r="5" spans="1:26" s="10" customFormat="1" ht="15.75" x14ac:dyDescent="0.2">
      <c r="A5" s="406" t="str">
        <f>'1. паспорт местоположение'!A5:C5</f>
        <v>Год раскрытия информации: 2021 год</v>
      </c>
      <c r="B5" s="406"/>
      <c r="C5" s="406"/>
      <c r="D5" s="406"/>
      <c r="E5" s="406"/>
      <c r="F5" s="406"/>
      <c r="G5" s="406"/>
      <c r="H5" s="406"/>
      <c r="I5" s="406"/>
      <c r="J5" s="406"/>
      <c r="K5" s="406"/>
      <c r="L5" s="406"/>
      <c r="M5" s="406"/>
      <c r="N5" s="149"/>
      <c r="O5" s="149"/>
      <c r="P5" s="149"/>
      <c r="Q5" s="149"/>
      <c r="R5" s="149"/>
      <c r="S5" s="149"/>
      <c r="T5" s="149"/>
      <c r="U5" s="149"/>
      <c r="V5" s="149"/>
      <c r="W5" s="149"/>
      <c r="X5" s="149"/>
      <c r="Y5" s="149"/>
      <c r="Z5" s="149"/>
    </row>
    <row r="6" spans="1:26" s="10" customFormat="1" ht="15.75" x14ac:dyDescent="0.2">
      <c r="A6" s="15"/>
      <c r="B6" s="15"/>
    </row>
    <row r="7" spans="1:26" s="10" customFormat="1" ht="18.75" x14ac:dyDescent="0.2">
      <c r="A7" s="415" t="s">
        <v>7</v>
      </c>
      <c r="B7" s="415"/>
      <c r="C7" s="415"/>
      <c r="D7" s="415"/>
      <c r="E7" s="415"/>
      <c r="F7" s="415"/>
      <c r="G7" s="415"/>
      <c r="H7" s="415"/>
      <c r="I7" s="415"/>
      <c r="J7" s="415"/>
      <c r="K7" s="415"/>
      <c r="L7" s="415"/>
      <c r="M7" s="415"/>
      <c r="N7" s="11"/>
      <c r="O7" s="11"/>
      <c r="P7" s="11"/>
      <c r="Q7" s="11"/>
      <c r="R7" s="11"/>
      <c r="S7" s="11"/>
      <c r="T7" s="11"/>
      <c r="U7" s="11"/>
      <c r="V7" s="11"/>
      <c r="W7" s="11"/>
      <c r="X7" s="11"/>
    </row>
    <row r="8" spans="1:26" s="10" customFormat="1" ht="18.75" x14ac:dyDescent="0.2">
      <c r="A8" s="415"/>
      <c r="B8" s="415"/>
      <c r="C8" s="415"/>
      <c r="D8" s="415"/>
      <c r="E8" s="415"/>
      <c r="F8" s="415"/>
      <c r="G8" s="415"/>
      <c r="H8" s="415"/>
      <c r="I8" s="415"/>
      <c r="J8" s="415"/>
      <c r="K8" s="415"/>
      <c r="L8" s="415"/>
      <c r="M8" s="415"/>
      <c r="N8" s="11"/>
      <c r="O8" s="11"/>
      <c r="P8" s="11"/>
      <c r="Q8" s="11"/>
      <c r="R8" s="11"/>
      <c r="S8" s="11"/>
      <c r="T8" s="11"/>
      <c r="U8" s="11"/>
      <c r="V8" s="11"/>
      <c r="W8" s="11"/>
      <c r="X8" s="11"/>
    </row>
    <row r="9" spans="1:26" s="10"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11"/>
      <c r="O9" s="11"/>
      <c r="P9" s="11"/>
      <c r="Q9" s="11"/>
      <c r="R9" s="11"/>
      <c r="S9" s="11"/>
      <c r="T9" s="11"/>
      <c r="U9" s="11"/>
      <c r="V9" s="11"/>
      <c r="W9" s="11"/>
      <c r="X9" s="11"/>
    </row>
    <row r="10" spans="1:26" s="10" customFormat="1" ht="18.75" x14ac:dyDescent="0.2">
      <c r="A10" s="420" t="s">
        <v>6</v>
      </c>
      <c r="B10" s="420"/>
      <c r="C10" s="420"/>
      <c r="D10" s="420"/>
      <c r="E10" s="420"/>
      <c r="F10" s="420"/>
      <c r="G10" s="420"/>
      <c r="H10" s="420"/>
      <c r="I10" s="420"/>
      <c r="J10" s="420"/>
      <c r="K10" s="420"/>
      <c r="L10" s="420"/>
      <c r="M10" s="420"/>
      <c r="N10" s="11"/>
      <c r="O10" s="11"/>
      <c r="P10" s="11"/>
      <c r="Q10" s="11"/>
      <c r="R10" s="11"/>
      <c r="S10" s="11"/>
      <c r="T10" s="11"/>
      <c r="U10" s="11"/>
      <c r="V10" s="11"/>
      <c r="W10" s="11"/>
      <c r="X10" s="11"/>
    </row>
    <row r="11" spans="1:26" s="10" customFormat="1" ht="18.75" x14ac:dyDescent="0.2">
      <c r="A11" s="415"/>
      <c r="B11" s="415"/>
      <c r="C11" s="415"/>
      <c r="D11" s="415"/>
      <c r="E11" s="415"/>
      <c r="F11" s="415"/>
      <c r="G11" s="415"/>
      <c r="H11" s="415"/>
      <c r="I11" s="415"/>
      <c r="J11" s="415"/>
      <c r="K11" s="415"/>
      <c r="L11" s="415"/>
      <c r="M11" s="415"/>
      <c r="N11" s="11"/>
      <c r="O11" s="11"/>
      <c r="P11" s="11"/>
      <c r="Q11" s="11"/>
      <c r="R11" s="11"/>
      <c r="S11" s="11"/>
      <c r="T11" s="11"/>
      <c r="U11" s="11"/>
      <c r="V11" s="11"/>
      <c r="W11" s="11"/>
      <c r="X11" s="11"/>
    </row>
    <row r="12" spans="1:26" s="10" customFormat="1" ht="18.75" x14ac:dyDescent="0.2">
      <c r="A12" s="416" t="str">
        <f>'1. паспорт местоположение'!A12:C12</f>
        <v>L_140-181</v>
      </c>
      <c r="B12" s="416"/>
      <c r="C12" s="416"/>
      <c r="D12" s="416"/>
      <c r="E12" s="416"/>
      <c r="F12" s="416"/>
      <c r="G12" s="416"/>
      <c r="H12" s="416"/>
      <c r="I12" s="416"/>
      <c r="J12" s="416"/>
      <c r="K12" s="416"/>
      <c r="L12" s="416"/>
      <c r="M12" s="416"/>
      <c r="N12" s="11"/>
      <c r="O12" s="11"/>
      <c r="P12" s="11"/>
      <c r="Q12" s="11"/>
      <c r="R12" s="11"/>
      <c r="S12" s="11"/>
      <c r="T12" s="11"/>
      <c r="U12" s="11"/>
      <c r="V12" s="11"/>
      <c r="W12" s="11"/>
      <c r="X12" s="11"/>
    </row>
    <row r="13" spans="1:26" s="10" customFormat="1" ht="18.75" x14ac:dyDescent="0.2">
      <c r="A13" s="420" t="s">
        <v>5</v>
      </c>
      <c r="B13" s="420"/>
      <c r="C13" s="420"/>
      <c r="D13" s="420"/>
      <c r="E13" s="420"/>
      <c r="F13" s="420"/>
      <c r="G13" s="420"/>
      <c r="H13" s="420"/>
      <c r="I13" s="420"/>
      <c r="J13" s="420"/>
      <c r="K13" s="420"/>
      <c r="L13" s="420"/>
      <c r="M13" s="420"/>
      <c r="N13" s="11"/>
      <c r="O13" s="11"/>
      <c r="P13" s="11"/>
      <c r="Q13" s="11"/>
      <c r="R13" s="11"/>
      <c r="S13" s="11"/>
      <c r="T13" s="11"/>
      <c r="U13" s="11"/>
      <c r="V13" s="11"/>
      <c r="W13" s="11"/>
      <c r="X13" s="11"/>
    </row>
    <row r="14" spans="1:26" s="7" customFormat="1" ht="15.75" customHeight="1" x14ac:dyDescent="0.2">
      <c r="A14" s="421"/>
      <c r="B14" s="421"/>
      <c r="C14" s="421"/>
      <c r="D14" s="421"/>
      <c r="E14" s="421"/>
      <c r="F14" s="421"/>
      <c r="G14" s="421"/>
      <c r="H14" s="421"/>
      <c r="I14" s="421"/>
      <c r="J14" s="421"/>
      <c r="K14" s="421"/>
      <c r="L14" s="421"/>
      <c r="M14" s="421"/>
      <c r="N14" s="8"/>
      <c r="O14" s="8"/>
      <c r="P14" s="8"/>
      <c r="Q14" s="8"/>
      <c r="R14" s="8"/>
      <c r="S14" s="8"/>
      <c r="T14" s="8"/>
      <c r="U14" s="8"/>
      <c r="V14" s="8"/>
      <c r="W14" s="8"/>
      <c r="X14" s="8"/>
    </row>
    <row r="15" spans="1:26" s="2" customFormat="1" ht="12" x14ac:dyDescent="0.2">
      <c r="A15" s="416" t="str">
        <f>'1. паспорт местоположение'!A15</f>
        <v>Приобретение электросетевого комплекса п.Куликово, Зеленоградского р-на, Калининградской обл.</v>
      </c>
      <c r="B15" s="416"/>
      <c r="C15" s="416"/>
      <c r="D15" s="416"/>
      <c r="E15" s="416"/>
      <c r="F15" s="416"/>
      <c r="G15" s="416"/>
      <c r="H15" s="416"/>
      <c r="I15" s="416"/>
      <c r="J15" s="416"/>
      <c r="K15" s="416"/>
      <c r="L15" s="416"/>
      <c r="M15" s="416"/>
      <c r="N15" s="6"/>
      <c r="O15" s="6"/>
      <c r="P15" s="6"/>
      <c r="Q15" s="6"/>
      <c r="R15" s="6"/>
      <c r="S15" s="6"/>
      <c r="T15" s="6"/>
      <c r="U15" s="6"/>
      <c r="V15" s="6"/>
      <c r="W15" s="6"/>
      <c r="X15" s="6"/>
    </row>
    <row r="16" spans="1:26" s="2" customFormat="1" ht="15" customHeight="1" x14ac:dyDescent="0.2">
      <c r="A16" s="420" t="s">
        <v>4</v>
      </c>
      <c r="B16" s="420"/>
      <c r="C16" s="420"/>
      <c r="D16" s="420"/>
      <c r="E16" s="420"/>
      <c r="F16" s="420"/>
      <c r="G16" s="420"/>
      <c r="H16" s="420"/>
      <c r="I16" s="420"/>
      <c r="J16" s="420"/>
      <c r="K16" s="420"/>
      <c r="L16" s="420"/>
      <c r="M16" s="420"/>
      <c r="N16" s="4"/>
      <c r="O16" s="4"/>
      <c r="P16" s="4"/>
      <c r="Q16" s="4"/>
      <c r="R16" s="4"/>
      <c r="S16" s="4"/>
      <c r="T16" s="4"/>
      <c r="U16" s="4"/>
      <c r="V16" s="4"/>
      <c r="W16" s="4"/>
      <c r="X16" s="4"/>
    </row>
    <row r="17" spans="1:24" s="2" customFormat="1" ht="15" customHeight="1" x14ac:dyDescent="0.2">
      <c r="A17" s="422"/>
      <c r="B17" s="422"/>
      <c r="C17" s="422"/>
      <c r="D17" s="422"/>
      <c r="E17" s="422"/>
      <c r="F17" s="422"/>
      <c r="G17" s="422"/>
      <c r="H17" s="422"/>
      <c r="I17" s="422"/>
      <c r="J17" s="422"/>
      <c r="K17" s="422"/>
      <c r="L17" s="422"/>
      <c r="M17" s="422"/>
      <c r="N17" s="3"/>
      <c r="O17" s="3"/>
      <c r="P17" s="3"/>
      <c r="Q17" s="3"/>
      <c r="R17" s="3"/>
      <c r="S17" s="3"/>
      <c r="T17" s="3"/>
      <c r="U17" s="3"/>
    </row>
    <row r="18" spans="1:24" s="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c r="X18" s="5"/>
    </row>
    <row r="19" spans="1:24" s="2" customFormat="1" ht="78" customHeight="1" x14ac:dyDescent="0.2">
      <c r="A19" s="414" t="s">
        <v>3</v>
      </c>
      <c r="B19" s="414" t="s">
        <v>82</v>
      </c>
      <c r="C19" s="414" t="s">
        <v>81</v>
      </c>
      <c r="D19" s="414" t="s">
        <v>73</v>
      </c>
      <c r="E19" s="457" t="s">
        <v>80</v>
      </c>
      <c r="F19" s="458"/>
      <c r="G19" s="458"/>
      <c r="H19" s="458"/>
      <c r="I19" s="459"/>
      <c r="J19" s="414" t="s">
        <v>79</v>
      </c>
      <c r="K19" s="414"/>
      <c r="L19" s="414"/>
      <c r="M19" s="414"/>
      <c r="N19" s="3"/>
      <c r="O19" s="3"/>
      <c r="P19" s="3"/>
      <c r="Q19" s="3"/>
      <c r="R19" s="3"/>
      <c r="S19" s="3"/>
      <c r="T19" s="3"/>
      <c r="U19" s="3"/>
    </row>
    <row r="20" spans="1:24" s="2" customFormat="1" ht="51" customHeight="1" x14ac:dyDescent="0.2">
      <c r="A20" s="414"/>
      <c r="B20" s="414"/>
      <c r="C20" s="414"/>
      <c r="D20" s="414"/>
      <c r="E20" s="38" t="s">
        <v>78</v>
      </c>
      <c r="F20" s="38" t="s">
        <v>77</v>
      </c>
      <c r="G20" s="38" t="s">
        <v>76</v>
      </c>
      <c r="H20" s="38" t="s">
        <v>75</v>
      </c>
      <c r="I20" s="38" t="s">
        <v>74</v>
      </c>
      <c r="J20" s="38">
        <v>2020</v>
      </c>
      <c r="K20" s="229">
        <v>2021</v>
      </c>
      <c r="L20" s="400">
        <v>2022</v>
      </c>
      <c r="M20" s="400">
        <v>2023</v>
      </c>
      <c r="N20" s="30"/>
      <c r="O20" s="30"/>
      <c r="P20" s="30"/>
      <c r="Q20" s="30"/>
      <c r="R20" s="30"/>
      <c r="S20" s="30"/>
      <c r="T20" s="30"/>
      <c r="U20" s="30"/>
      <c r="V20" s="29"/>
      <c r="W20" s="29"/>
      <c r="X20" s="29"/>
    </row>
    <row r="21" spans="1:24"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2" customFormat="1" ht="33" customHeight="1" x14ac:dyDescent="0.2">
      <c r="A22" s="42" t="s">
        <v>62</v>
      </c>
      <c r="B22" s="44" t="s">
        <v>602</v>
      </c>
      <c r="C22" s="32">
        <v>0</v>
      </c>
      <c r="D22" s="32">
        <v>0</v>
      </c>
      <c r="E22" s="32">
        <v>0</v>
      </c>
      <c r="F22" s="32">
        <v>0</v>
      </c>
      <c r="G22" s="32">
        <v>0</v>
      </c>
      <c r="H22" s="32">
        <v>0</v>
      </c>
      <c r="I22" s="32">
        <v>0</v>
      </c>
      <c r="J22" s="41">
        <v>0</v>
      </c>
      <c r="K22" s="41">
        <v>0</v>
      </c>
      <c r="L22" s="41">
        <v>0</v>
      </c>
      <c r="M22" s="4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22" zoomScale="80" zoomScaleNormal="70" zoomScaleSheetLayoutView="80" workbookViewId="0">
      <selection activeCell="C25" sqref="C25"/>
    </sheetView>
  </sheetViews>
  <sheetFormatPr defaultColWidth="9.140625" defaultRowHeight="15.75" x14ac:dyDescent="0.2"/>
  <cols>
    <col min="1" max="1" width="61.7109375" style="279" customWidth="1"/>
    <col min="2" max="2" width="18.5703125" style="264" customWidth="1"/>
    <col min="3" max="12" width="16.85546875" style="264" customWidth="1"/>
    <col min="13" max="42" width="16.85546875" style="264" hidden="1" customWidth="1"/>
    <col min="43" max="45" width="16.85546875" style="265" hidden="1" customWidth="1"/>
    <col min="46" max="46" width="16.85546875" style="266" hidden="1" customWidth="1"/>
    <col min="47"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6"/>
      <c r="F2" s="266"/>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7"/>
      <c r="AR2" s="267"/>
    </row>
    <row r="3" spans="1:44" ht="18.75" x14ac:dyDescent="0.3">
      <c r="A3" s="185"/>
      <c r="B3" s="183"/>
      <c r="C3" s="183"/>
      <c r="D3" s="183"/>
      <c r="E3" s="266"/>
      <c r="F3" s="266"/>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7"/>
      <c r="AR3" s="267"/>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8"/>
      <c r="AR4" s="268"/>
    </row>
    <row r="5" spans="1:44" x14ac:dyDescent="0.2">
      <c r="A5" s="468" t="str">
        <f>'1. паспорт местоположение'!A5:C5</f>
        <v>Год раскрытия информации: 2021 год</v>
      </c>
      <c r="B5" s="468"/>
      <c r="C5" s="468"/>
      <c r="D5" s="468"/>
      <c r="E5" s="468"/>
      <c r="F5" s="468"/>
      <c r="G5" s="468"/>
      <c r="H5" s="468"/>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70"/>
      <c r="AR5" s="270"/>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8"/>
      <c r="AR6" s="268"/>
    </row>
    <row r="7" spans="1:44" ht="18.75" x14ac:dyDescent="0.2">
      <c r="A7" s="415" t="s">
        <v>7</v>
      </c>
      <c r="B7" s="415"/>
      <c r="C7" s="415"/>
      <c r="D7" s="415"/>
      <c r="E7" s="415"/>
      <c r="F7" s="415"/>
      <c r="G7" s="415"/>
      <c r="H7" s="415"/>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1"/>
      <c r="AR7" s="271"/>
    </row>
    <row r="8" spans="1:44" ht="18.75" x14ac:dyDescent="0.2">
      <c r="A8" s="396"/>
      <c r="B8" s="396"/>
      <c r="C8" s="396"/>
      <c r="D8" s="396"/>
      <c r="E8" s="396"/>
      <c r="F8" s="396"/>
      <c r="G8" s="396"/>
      <c r="H8" s="396"/>
      <c r="I8" s="396"/>
      <c r="J8" s="396"/>
      <c r="K8" s="396"/>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8"/>
      <c r="AR8" s="268"/>
    </row>
    <row r="9" spans="1:44" ht="18.75" x14ac:dyDescent="0.2">
      <c r="A9" s="439" t="str">
        <f>'1. паспорт местоположение'!A9:C9</f>
        <v>Акционерное общество "Янтарьэнерго" ДЗО  ПАО "Россети"</v>
      </c>
      <c r="B9" s="439"/>
      <c r="C9" s="439"/>
      <c r="D9" s="439"/>
      <c r="E9" s="439"/>
      <c r="F9" s="439"/>
      <c r="G9" s="439"/>
      <c r="H9" s="439"/>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2"/>
      <c r="AR9" s="272"/>
    </row>
    <row r="10" spans="1:44" x14ac:dyDescent="0.2">
      <c r="A10" s="420" t="s">
        <v>6</v>
      </c>
      <c r="B10" s="420"/>
      <c r="C10" s="420"/>
      <c r="D10" s="420"/>
      <c r="E10" s="420"/>
      <c r="F10" s="420"/>
      <c r="G10" s="420"/>
      <c r="H10" s="420"/>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3"/>
      <c r="AR10" s="273"/>
    </row>
    <row r="11" spans="1:44" ht="18.75" x14ac:dyDescent="0.2">
      <c r="A11" s="396"/>
      <c r="B11" s="396"/>
      <c r="C11" s="396"/>
      <c r="D11" s="396"/>
      <c r="E11" s="396"/>
      <c r="F11" s="396"/>
      <c r="G11" s="396"/>
      <c r="H11" s="396"/>
      <c r="I11" s="396"/>
      <c r="J11" s="396"/>
      <c r="K11" s="396"/>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8"/>
      <c r="AR11" s="268"/>
    </row>
    <row r="12" spans="1:44" ht="18.75" x14ac:dyDescent="0.2">
      <c r="A12" s="439" t="str">
        <f>'1. паспорт местоположение'!A12:C12</f>
        <v>L_140-181</v>
      </c>
      <c r="B12" s="439"/>
      <c r="C12" s="439"/>
      <c r="D12" s="439"/>
      <c r="E12" s="439"/>
      <c r="F12" s="439"/>
      <c r="G12" s="439"/>
      <c r="H12" s="439"/>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2"/>
      <c r="AR12" s="272"/>
    </row>
    <row r="13" spans="1:44" x14ac:dyDescent="0.2">
      <c r="A13" s="420" t="s">
        <v>5</v>
      </c>
      <c r="B13" s="420"/>
      <c r="C13" s="420"/>
      <c r="D13" s="420"/>
      <c r="E13" s="420"/>
      <c r="F13" s="420"/>
      <c r="G13" s="420"/>
      <c r="H13" s="420"/>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3"/>
      <c r="AR13" s="273"/>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7"/>
      <c r="AA14" s="7"/>
      <c r="AB14" s="7"/>
      <c r="AC14" s="7"/>
      <c r="AD14" s="7"/>
      <c r="AE14" s="7"/>
      <c r="AF14" s="7"/>
      <c r="AG14" s="7"/>
      <c r="AH14" s="7"/>
      <c r="AI14" s="7"/>
      <c r="AJ14" s="7"/>
      <c r="AK14" s="7"/>
      <c r="AL14" s="7"/>
      <c r="AM14" s="7"/>
      <c r="AN14" s="7"/>
      <c r="AO14" s="7"/>
      <c r="AP14" s="7"/>
      <c r="AQ14" s="274"/>
      <c r="AR14" s="274"/>
    </row>
    <row r="15" spans="1:44" ht="18.75" x14ac:dyDescent="0.2">
      <c r="A15" s="469" t="str">
        <f>'1. паспорт местоположение'!A15:C15</f>
        <v>Приобретение электросетевого комплекса п.Куликово, Зеленоградского р-на, Калининградской обл.</v>
      </c>
      <c r="B15" s="423"/>
      <c r="C15" s="423"/>
      <c r="D15" s="423"/>
      <c r="E15" s="423"/>
      <c r="F15" s="423"/>
      <c r="G15" s="423"/>
      <c r="H15" s="42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2"/>
      <c r="AR15" s="272"/>
    </row>
    <row r="16" spans="1:44" x14ac:dyDescent="0.2">
      <c r="A16" s="420" t="s">
        <v>4</v>
      </c>
      <c r="B16" s="420"/>
      <c r="C16" s="420"/>
      <c r="D16" s="420"/>
      <c r="E16" s="420"/>
      <c r="F16" s="420"/>
      <c r="G16" s="420"/>
      <c r="H16" s="420"/>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3"/>
      <c r="AR16" s="273"/>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182"/>
      <c r="X17" s="182"/>
      <c r="Y17" s="182"/>
      <c r="Z17" s="182"/>
      <c r="AA17" s="182"/>
      <c r="AB17" s="182"/>
      <c r="AC17" s="182"/>
      <c r="AD17" s="182"/>
      <c r="AE17" s="182"/>
      <c r="AF17" s="182"/>
      <c r="AG17" s="182"/>
      <c r="AH17" s="182"/>
      <c r="AI17" s="182"/>
      <c r="AJ17" s="182"/>
      <c r="AK17" s="182"/>
      <c r="AL17" s="182"/>
      <c r="AM17" s="182"/>
      <c r="AN17" s="182"/>
      <c r="AO17" s="182"/>
      <c r="AP17" s="182"/>
      <c r="AQ17" s="275"/>
      <c r="AR17" s="275"/>
    </row>
    <row r="18" spans="1:44" ht="18.75" x14ac:dyDescent="0.2">
      <c r="A18" s="439" t="s">
        <v>471</v>
      </c>
      <c r="B18" s="439"/>
      <c r="C18" s="439"/>
      <c r="D18" s="439"/>
      <c r="E18" s="439"/>
      <c r="F18" s="439"/>
      <c r="G18" s="439"/>
      <c r="H18" s="439"/>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6"/>
      <c r="AR18" s="276"/>
    </row>
    <row r="19" spans="1:44" x14ac:dyDescent="0.2">
      <c r="A19" s="277"/>
      <c r="Q19" s="278"/>
    </row>
    <row r="20" spans="1:44" x14ac:dyDescent="0.2">
      <c r="A20" s="277"/>
      <c r="Q20" s="278"/>
    </row>
    <row r="21" spans="1:44" x14ac:dyDescent="0.2">
      <c r="A21" s="277"/>
      <c r="Q21" s="278"/>
    </row>
    <row r="22" spans="1:44" x14ac:dyDescent="0.2">
      <c r="A22" s="277"/>
      <c r="Q22" s="278"/>
    </row>
    <row r="23" spans="1:44" x14ac:dyDescent="0.2">
      <c r="D23" s="280"/>
      <c r="Q23" s="278"/>
    </row>
    <row r="24" spans="1:44" ht="16.5" thickBot="1" x14ac:dyDescent="0.25">
      <c r="A24" s="281" t="s">
        <v>323</v>
      </c>
      <c r="B24" s="282" t="s">
        <v>1</v>
      </c>
      <c r="D24" s="283"/>
      <c r="E24" s="284"/>
      <c r="F24" s="284"/>
      <c r="G24" s="284"/>
      <c r="H24" s="284"/>
    </row>
    <row r="25" spans="1:44" x14ac:dyDescent="0.2">
      <c r="A25" s="285" t="s">
        <v>536</v>
      </c>
      <c r="B25" s="286">
        <f>$B$126</f>
        <v>468348</v>
      </c>
    </row>
    <row r="26" spans="1:44" x14ac:dyDescent="0.2">
      <c r="A26" s="287" t="s">
        <v>537</v>
      </c>
      <c r="B26" s="288">
        <v>0</v>
      </c>
    </row>
    <row r="27" spans="1:44" x14ac:dyDescent="0.2">
      <c r="A27" s="287" t="s">
        <v>320</v>
      </c>
      <c r="B27" s="288">
        <f>$B$123</f>
        <v>30</v>
      </c>
      <c r="D27" s="280" t="s">
        <v>322</v>
      </c>
    </row>
    <row r="28" spans="1:44" ht="16.149999999999999" customHeight="1" thickBot="1" x14ac:dyDescent="0.25">
      <c r="A28" s="289" t="s">
        <v>318</v>
      </c>
      <c r="B28" s="290">
        <v>1</v>
      </c>
      <c r="D28" s="461" t="s">
        <v>321</v>
      </c>
      <c r="E28" s="462"/>
      <c r="F28" s="463"/>
      <c r="G28" s="466">
        <f>IF(SUM(B89:L89)=0,"не окупается",SUM(B89:L89))</f>
        <v>1.3084072403667517</v>
      </c>
      <c r="H28" s="467"/>
    </row>
    <row r="29" spans="1:44" ht="15.6" customHeight="1" x14ac:dyDescent="0.2">
      <c r="A29" s="285" t="s">
        <v>317</v>
      </c>
      <c r="B29" s="286">
        <f>$B$126*$B$127</f>
        <v>4683.4800000000005</v>
      </c>
      <c r="D29" s="461" t="s">
        <v>319</v>
      </c>
      <c r="E29" s="462"/>
      <c r="F29" s="463"/>
      <c r="G29" s="466">
        <f>IF(SUM(B90:L90)=0,"не окупается",SUM(B90:L90))</f>
        <v>1.3716307246419359</v>
      </c>
      <c r="H29" s="467"/>
    </row>
    <row r="30" spans="1:44" ht="27.6" customHeight="1" x14ac:dyDescent="0.2">
      <c r="A30" s="287" t="s">
        <v>538</v>
      </c>
      <c r="B30" s="288">
        <v>1</v>
      </c>
      <c r="D30" s="461" t="s">
        <v>539</v>
      </c>
      <c r="E30" s="462"/>
      <c r="F30" s="463"/>
      <c r="G30" s="464">
        <f>L87</f>
        <v>1822806.085885301</v>
      </c>
      <c r="H30" s="465"/>
    </row>
    <row r="31" spans="1:44" x14ac:dyDescent="0.2">
      <c r="A31" s="287" t="s">
        <v>316</v>
      </c>
      <c r="B31" s="288">
        <v>1</v>
      </c>
      <c r="D31" s="472"/>
      <c r="E31" s="473"/>
      <c r="F31" s="474"/>
      <c r="G31" s="472"/>
      <c r="H31" s="474"/>
    </row>
    <row r="32" spans="1:44" x14ac:dyDescent="0.2">
      <c r="A32" s="287" t="s">
        <v>298</v>
      </c>
      <c r="B32" s="288"/>
    </row>
    <row r="33" spans="1:42" x14ac:dyDescent="0.2">
      <c r="A33" s="287" t="s">
        <v>315</v>
      </c>
      <c r="B33" s="288"/>
    </row>
    <row r="34" spans="1:42" x14ac:dyDescent="0.2">
      <c r="A34" s="287" t="s">
        <v>314</v>
      </c>
      <c r="B34" s="288"/>
    </row>
    <row r="35" spans="1:42" x14ac:dyDescent="0.2">
      <c r="A35" s="291"/>
      <c r="B35" s="288"/>
    </row>
    <row r="36" spans="1:42" ht="16.5" thickBot="1" x14ac:dyDescent="0.25">
      <c r="A36" s="289" t="s">
        <v>292</v>
      </c>
      <c r="B36" s="292">
        <v>0.2</v>
      </c>
    </row>
    <row r="37" spans="1:42" x14ac:dyDescent="0.2">
      <c r="A37" s="285" t="s">
        <v>509</v>
      </c>
      <c r="B37" s="286">
        <v>0</v>
      </c>
    </row>
    <row r="38" spans="1:42" x14ac:dyDescent="0.2">
      <c r="A38" s="287" t="s">
        <v>313</v>
      </c>
      <c r="B38" s="288"/>
    </row>
    <row r="39" spans="1:42" ht="16.5" thickBot="1" x14ac:dyDescent="0.25">
      <c r="A39" s="293" t="s">
        <v>312</v>
      </c>
      <c r="B39" s="294"/>
    </row>
    <row r="40" spans="1:42" x14ac:dyDescent="0.2">
      <c r="A40" s="295" t="s">
        <v>540</v>
      </c>
      <c r="B40" s="296">
        <v>1</v>
      </c>
    </row>
    <row r="41" spans="1:42" x14ac:dyDescent="0.2">
      <c r="A41" s="297" t="s">
        <v>311</v>
      </c>
      <c r="B41" s="298"/>
    </row>
    <row r="42" spans="1:42" x14ac:dyDescent="0.2">
      <c r="A42" s="297" t="s">
        <v>310</v>
      </c>
      <c r="B42" s="299"/>
    </row>
    <row r="43" spans="1:42" x14ac:dyDescent="0.2">
      <c r="A43" s="297" t="s">
        <v>309</v>
      </c>
      <c r="B43" s="299">
        <v>0</v>
      </c>
    </row>
    <row r="44" spans="1:42" x14ac:dyDescent="0.2">
      <c r="A44" s="297" t="s">
        <v>308</v>
      </c>
      <c r="B44" s="299">
        <f>B129</f>
        <v>0.20499999999999999</v>
      </c>
    </row>
    <row r="45" spans="1:42" x14ac:dyDescent="0.2">
      <c r="A45" s="297" t="s">
        <v>307</v>
      </c>
      <c r="B45" s="299">
        <f>1-B43</f>
        <v>1</v>
      </c>
    </row>
    <row r="46" spans="1:42" ht="16.5" thickBot="1" x14ac:dyDescent="0.25">
      <c r="A46" s="300" t="s">
        <v>541</v>
      </c>
      <c r="B46" s="301">
        <f>B45*B44+B43*B42*(1-B36)</f>
        <v>0.20499999999999999</v>
      </c>
      <c r="C46" s="302"/>
    </row>
    <row r="47" spans="1:42" s="305" customFormat="1" x14ac:dyDescent="0.2">
      <c r="A47" s="303" t="s">
        <v>306</v>
      </c>
      <c r="B47" s="304">
        <f>B58</f>
        <v>1</v>
      </c>
      <c r="C47" s="304">
        <f t="shared" ref="C47:AO47" si="0">C58</f>
        <v>2</v>
      </c>
      <c r="D47" s="304">
        <f t="shared" si="0"/>
        <v>3</v>
      </c>
      <c r="E47" s="304">
        <f t="shared" si="0"/>
        <v>4</v>
      </c>
      <c r="F47" s="304">
        <f t="shared" si="0"/>
        <v>5</v>
      </c>
      <c r="G47" s="304">
        <f t="shared" si="0"/>
        <v>6</v>
      </c>
      <c r="H47" s="304">
        <f t="shared" si="0"/>
        <v>7</v>
      </c>
      <c r="I47" s="304">
        <f t="shared" si="0"/>
        <v>8</v>
      </c>
      <c r="J47" s="304">
        <f t="shared" si="0"/>
        <v>9</v>
      </c>
      <c r="K47" s="304">
        <f t="shared" si="0"/>
        <v>10</v>
      </c>
      <c r="L47" s="304">
        <f t="shared" si="0"/>
        <v>11</v>
      </c>
      <c r="M47" s="304">
        <f t="shared" si="0"/>
        <v>12</v>
      </c>
      <c r="N47" s="304">
        <f t="shared" si="0"/>
        <v>13</v>
      </c>
      <c r="O47" s="304">
        <f t="shared" si="0"/>
        <v>14</v>
      </c>
      <c r="P47" s="304">
        <f t="shared" si="0"/>
        <v>15</v>
      </c>
      <c r="Q47" s="304">
        <f t="shared" si="0"/>
        <v>16</v>
      </c>
      <c r="R47" s="304">
        <f t="shared" si="0"/>
        <v>17</v>
      </c>
      <c r="S47" s="304">
        <f t="shared" si="0"/>
        <v>18</v>
      </c>
      <c r="T47" s="304">
        <f t="shared" si="0"/>
        <v>19</v>
      </c>
      <c r="U47" s="304">
        <f t="shared" si="0"/>
        <v>20</v>
      </c>
      <c r="V47" s="304">
        <f t="shared" si="0"/>
        <v>21</v>
      </c>
      <c r="W47" s="304">
        <f t="shared" si="0"/>
        <v>22</v>
      </c>
      <c r="X47" s="304">
        <f t="shared" si="0"/>
        <v>23</v>
      </c>
      <c r="Y47" s="304">
        <f t="shared" si="0"/>
        <v>24</v>
      </c>
      <c r="Z47" s="304">
        <f t="shared" si="0"/>
        <v>25</v>
      </c>
      <c r="AA47" s="304">
        <f t="shared" si="0"/>
        <v>26</v>
      </c>
      <c r="AB47" s="304">
        <f t="shared" si="0"/>
        <v>27</v>
      </c>
      <c r="AC47" s="304">
        <f t="shared" si="0"/>
        <v>28</v>
      </c>
      <c r="AD47" s="304">
        <f t="shared" si="0"/>
        <v>29</v>
      </c>
      <c r="AE47" s="304">
        <f t="shared" si="0"/>
        <v>30</v>
      </c>
      <c r="AF47" s="304">
        <f t="shared" si="0"/>
        <v>31</v>
      </c>
      <c r="AG47" s="304">
        <f t="shared" si="0"/>
        <v>32</v>
      </c>
      <c r="AH47" s="304">
        <f t="shared" si="0"/>
        <v>33</v>
      </c>
      <c r="AI47" s="304">
        <f t="shared" si="0"/>
        <v>34</v>
      </c>
      <c r="AJ47" s="304">
        <f t="shared" si="0"/>
        <v>35</v>
      </c>
      <c r="AK47" s="304">
        <f t="shared" si="0"/>
        <v>36</v>
      </c>
      <c r="AL47" s="304">
        <f t="shared" si="0"/>
        <v>37</v>
      </c>
      <c r="AM47" s="304">
        <f t="shared" si="0"/>
        <v>38</v>
      </c>
      <c r="AN47" s="304">
        <f t="shared" si="0"/>
        <v>39</v>
      </c>
      <c r="AO47" s="304">
        <f t="shared" si="0"/>
        <v>40</v>
      </c>
      <c r="AP47" s="304">
        <f>AP58</f>
        <v>41</v>
      </c>
    </row>
    <row r="48" spans="1:42" s="305" customFormat="1" x14ac:dyDescent="0.2">
      <c r="A48" s="306" t="s">
        <v>305</v>
      </c>
      <c r="B48" s="307">
        <f>G136</f>
        <v>4.2000000000000003E-2</v>
      </c>
      <c r="C48" s="307">
        <f t="shared" ref="C48:R49" si="1">H136</f>
        <v>4.2000000000000003E-2</v>
      </c>
      <c r="D48" s="307">
        <f t="shared" si="1"/>
        <v>4.2000000000000003E-2</v>
      </c>
      <c r="E48" s="307">
        <f t="shared" si="1"/>
        <v>4.2000000000000003E-2</v>
      </c>
      <c r="F48" s="307">
        <f t="shared" si="1"/>
        <v>4.2000000000000003E-2</v>
      </c>
      <c r="G48" s="307">
        <f t="shared" si="1"/>
        <v>4.2000000000000003E-2</v>
      </c>
      <c r="H48" s="307">
        <f t="shared" si="1"/>
        <v>4.2000000000000003E-2</v>
      </c>
      <c r="I48" s="307">
        <f t="shared" si="1"/>
        <v>4.2000000000000003E-2</v>
      </c>
      <c r="J48" s="307">
        <f t="shared" si="1"/>
        <v>4.2000000000000003E-2</v>
      </c>
      <c r="K48" s="307">
        <f t="shared" si="1"/>
        <v>4.2000000000000003E-2</v>
      </c>
      <c r="L48" s="307">
        <f t="shared" si="1"/>
        <v>4.2000000000000003E-2</v>
      </c>
      <c r="M48" s="307">
        <f t="shared" si="1"/>
        <v>4.2000000000000003E-2</v>
      </c>
      <c r="N48" s="307">
        <f t="shared" si="1"/>
        <v>4.2000000000000003E-2</v>
      </c>
      <c r="O48" s="307">
        <f t="shared" si="1"/>
        <v>4.2000000000000003E-2</v>
      </c>
      <c r="P48" s="307">
        <f t="shared" si="1"/>
        <v>4.2000000000000003E-2</v>
      </c>
      <c r="Q48" s="307">
        <f t="shared" si="1"/>
        <v>4.2000000000000003E-2</v>
      </c>
      <c r="R48" s="307">
        <f t="shared" si="1"/>
        <v>4.2000000000000003E-2</v>
      </c>
      <c r="S48" s="307">
        <f t="shared" ref="S48:AH49" si="2">X136</f>
        <v>4.2000000000000003E-2</v>
      </c>
      <c r="T48" s="307">
        <f t="shared" si="2"/>
        <v>4.2000000000000003E-2</v>
      </c>
      <c r="U48" s="307">
        <f t="shared" si="2"/>
        <v>4.2000000000000003E-2</v>
      </c>
      <c r="V48" s="307">
        <f t="shared" si="2"/>
        <v>4.2000000000000003E-2</v>
      </c>
      <c r="W48" s="307">
        <f t="shared" si="2"/>
        <v>4.2000000000000003E-2</v>
      </c>
      <c r="X48" s="307">
        <f t="shared" si="2"/>
        <v>4.2000000000000003E-2</v>
      </c>
      <c r="Y48" s="307">
        <f t="shared" si="2"/>
        <v>4.2000000000000003E-2</v>
      </c>
      <c r="Z48" s="307">
        <f t="shared" si="2"/>
        <v>4.2000000000000003E-2</v>
      </c>
      <c r="AA48" s="307">
        <f t="shared" si="2"/>
        <v>4.2000000000000003E-2</v>
      </c>
      <c r="AB48" s="307">
        <f t="shared" si="2"/>
        <v>4.2000000000000003E-2</v>
      </c>
      <c r="AC48" s="307">
        <f t="shared" si="2"/>
        <v>4.2000000000000003E-2</v>
      </c>
      <c r="AD48" s="307">
        <f t="shared" si="2"/>
        <v>4.2000000000000003E-2</v>
      </c>
      <c r="AE48" s="307">
        <f t="shared" si="2"/>
        <v>4.2000000000000003E-2</v>
      </c>
      <c r="AF48" s="307">
        <f t="shared" si="2"/>
        <v>4.2000000000000003E-2</v>
      </c>
      <c r="AG48" s="307">
        <f t="shared" si="2"/>
        <v>4.2000000000000003E-2</v>
      </c>
      <c r="AH48" s="307">
        <f t="shared" si="2"/>
        <v>4.2000000000000003E-2</v>
      </c>
      <c r="AI48" s="307">
        <f t="shared" ref="AI48:AP49" si="3">AN136</f>
        <v>4.2000000000000003E-2</v>
      </c>
      <c r="AJ48" s="307">
        <f t="shared" si="3"/>
        <v>4.2000000000000003E-2</v>
      </c>
      <c r="AK48" s="307">
        <f t="shared" si="3"/>
        <v>4.2000000000000003E-2</v>
      </c>
      <c r="AL48" s="307">
        <f t="shared" si="3"/>
        <v>4.2000000000000003E-2</v>
      </c>
      <c r="AM48" s="307">
        <f t="shared" si="3"/>
        <v>4.2000000000000003E-2</v>
      </c>
      <c r="AN48" s="307">
        <f t="shared" si="3"/>
        <v>4.2000000000000003E-2</v>
      </c>
      <c r="AO48" s="307">
        <f t="shared" si="3"/>
        <v>4.2000000000000003E-2</v>
      </c>
      <c r="AP48" s="307">
        <f t="shared" si="3"/>
        <v>4.2000000000000003E-2</v>
      </c>
    </row>
    <row r="49" spans="1:45" s="305" customFormat="1" x14ac:dyDescent="0.2">
      <c r="A49" s="306" t="s">
        <v>304</v>
      </c>
      <c r="B49" s="307">
        <f>G137</f>
        <v>0.18568034633600017</v>
      </c>
      <c r="C49" s="307">
        <f t="shared" si="1"/>
        <v>0.2354789208821122</v>
      </c>
      <c r="D49" s="307">
        <f t="shared" si="1"/>
        <v>0.28736903555916093</v>
      </c>
      <c r="E49" s="307">
        <f t="shared" si="1"/>
        <v>0.34143853505264565</v>
      </c>
      <c r="F49" s="307">
        <f t="shared" si="1"/>
        <v>0.39777895352485682</v>
      </c>
      <c r="G49" s="307">
        <f t="shared" si="1"/>
        <v>0.45648566957290093</v>
      </c>
      <c r="H49" s="307">
        <f t="shared" si="1"/>
        <v>0.51765806769496292</v>
      </c>
      <c r="I49" s="307">
        <f t="shared" si="1"/>
        <v>0.58139970653815132</v>
      </c>
      <c r="J49" s="307">
        <f t="shared" si="1"/>
        <v>0.64781849421275384</v>
      </c>
      <c r="K49" s="307">
        <f t="shared" si="1"/>
        <v>0.71702687096968964</v>
      </c>
      <c r="L49" s="307">
        <f t="shared" si="1"/>
        <v>0.78914199955041675</v>
      </c>
      <c r="M49" s="307">
        <f t="shared" si="1"/>
        <v>0.86428596353153431</v>
      </c>
      <c r="N49" s="307">
        <f t="shared" si="1"/>
        <v>0.94258597399985877</v>
      </c>
      <c r="O49" s="307">
        <f t="shared" si="1"/>
        <v>1.0241745849078527</v>
      </c>
      <c r="P49" s="307">
        <f t="shared" si="1"/>
        <v>1.1091899174739828</v>
      </c>
      <c r="Q49" s="307">
        <f t="shared" si="1"/>
        <v>1.19777589400789</v>
      </c>
      <c r="R49" s="307">
        <f t="shared" si="1"/>
        <v>1.2900824815562215</v>
      </c>
      <c r="S49" s="307">
        <f t="shared" si="2"/>
        <v>1.3862659457815827</v>
      </c>
      <c r="T49" s="307">
        <f t="shared" si="2"/>
        <v>1.4864891155044093</v>
      </c>
      <c r="U49" s="307">
        <f t="shared" si="2"/>
        <v>1.5909216583555947</v>
      </c>
      <c r="V49" s="307">
        <f t="shared" si="2"/>
        <v>1.6997403680065299</v>
      </c>
      <c r="W49" s="307">
        <f t="shared" si="2"/>
        <v>1.8131294634628041</v>
      </c>
      <c r="X49" s="307">
        <f t="shared" si="2"/>
        <v>1.9312809009282419</v>
      </c>
      <c r="Y49" s="307">
        <f t="shared" si="2"/>
        <v>2.0543946987672284</v>
      </c>
      <c r="Z49" s="307">
        <f t="shared" si="2"/>
        <v>2.1826792761154521</v>
      </c>
      <c r="AA49" s="307">
        <f t="shared" si="2"/>
        <v>2.3163518057123014</v>
      </c>
      <c r="AB49" s="307">
        <f t="shared" si="2"/>
        <v>2.4556385815522184</v>
      </c>
      <c r="AC49" s="307">
        <f t="shared" si="2"/>
        <v>2.6007754019774119</v>
      </c>
      <c r="AD49" s="307">
        <f t="shared" si="2"/>
        <v>2.7520079688604633</v>
      </c>
      <c r="AE49" s="307">
        <f t="shared" si="2"/>
        <v>2.909592303552603</v>
      </c>
      <c r="AF49" s="307">
        <f t="shared" si="2"/>
        <v>3.0737951803018122</v>
      </c>
      <c r="AG49" s="307">
        <f t="shared" si="2"/>
        <v>3.2448945778744882</v>
      </c>
      <c r="AH49" s="307">
        <f t="shared" si="2"/>
        <v>3.4231801501452166</v>
      </c>
      <c r="AI49" s="307">
        <f t="shared" si="3"/>
        <v>3.6089537164513157</v>
      </c>
      <c r="AJ49" s="307">
        <f t="shared" si="3"/>
        <v>3.8025297725422709</v>
      </c>
      <c r="AK49" s="307">
        <f t="shared" si="3"/>
        <v>4.0042360229890468</v>
      </c>
      <c r="AL49" s="307">
        <f t="shared" si="3"/>
        <v>4.2144139359545871</v>
      </c>
      <c r="AM49" s="307">
        <f t="shared" si="3"/>
        <v>4.4334193212646804</v>
      </c>
      <c r="AN49" s="307">
        <f t="shared" si="3"/>
        <v>4.6616229327577976</v>
      </c>
      <c r="AO49" s="307">
        <f t="shared" si="3"/>
        <v>4.8994110959336252</v>
      </c>
      <c r="AP49" s="307">
        <f t="shared" si="3"/>
        <v>5.147186361962838</v>
      </c>
    </row>
    <row r="50" spans="1:45" s="305" customFormat="1" ht="16.5" thickBot="1" x14ac:dyDescent="0.25">
      <c r="A50" s="308" t="s">
        <v>510</v>
      </c>
      <c r="B50" s="309">
        <f>IF($B$124="да",($B$126-0.05),0)</f>
        <v>468347.95</v>
      </c>
      <c r="C50" s="309">
        <f>C108*(1+C49)</f>
        <v>380831.7261099405</v>
      </c>
      <c r="D50" s="309">
        <f t="shared" ref="D50:AP50" si="4">D108*(1+D49)</f>
        <v>793653.31721311598</v>
      </c>
      <c r="E50" s="309">
        <f t="shared" si="4"/>
        <v>1253010.2371758588</v>
      </c>
      <c r="F50" s="309">
        <f t="shared" si="4"/>
        <v>1305636.6671372449</v>
      </c>
      <c r="G50" s="309">
        <f t="shared" si="4"/>
        <v>1360473.4071570095</v>
      </c>
      <c r="H50" s="309">
        <f t="shared" si="4"/>
        <v>1417613.2902576041</v>
      </c>
      <c r="I50" s="309">
        <f t="shared" si="4"/>
        <v>1477153.0484484234</v>
      </c>
      <c r="J50" s="309">
        <f t="shared" si="4"/>
        <v>1539193.4764832573</v>
      </c>
      <c r="K50" s="309">
        <f t="shared" si="4"/>
        <v>1603839.6024955541</v>
      </c>
      <c r="L50" s="309">
        <f t="shared" si="4"/>
        <v>1671200.8658003677</v>
      </c>
      <c r="M50" s="309">
        <f t="shared" si="4"/>
        <v>1741391.302163983</v>
      </c>
      <c r="N50" s="309">
        <f t="shared" si="4"/>
        <v>1814529.7368548703</v>
      </c>
      <c r="O50" s="309">
        <f t="shared" si="4"/>
        <v>1890739.9858027748</v>
      </c>
      <c r="P50" s="309">
        <f t="shared" si="4"/>
        <v>1970151.0652064916</v>
      </c>
      <c r="Q50" s="309">
        <f t="shared" si="4"/>
        <v>2052897.4099451641</v>
      </c>
      <c r="R50" s="309">
        <f t="shared" si="4"/>
        <v>2139119.1011628611</v>
      </c>
      <c r="S50" s="309">
        <f t="shared" si="4"/>
        <v>2228962.103411701</v>
      </c>
      <c r="T50" s="309">
        <f t="shared" si="4"/>
        <v>2322578.5117549929</v>
      </c>
      <c r="U50" s="309">
        <f t="shared" si="4"/>
        <v>2420126.8092487026</v>
      </c>
      <c r="V50" s="309">
        <f t="shared" si="4"/>
        <v>2521772.1352371485</v>
      </c>
      <c r="W50" s="309">
        <f t="shared" si="4"/>
        <v>2627686.5649171085</v>
      </c>
      <c r="X50" s="309">
        <f t="shared" si="4"/>
        <v>2738049.4006436272</v>
      </c>
      <c r="Y50" s="309">
        <f t="shared" si="4"/>
        <v>2853047.4754706598</v>
      </c>
      <c r="Z50" s="309">
        <f t="shared" si="4"/>
        <v>2972875.4694404276</v>
      </c>
      <c r="AA50" s="309">
        <f t="shared" si="4"/>
        <v>3097736.2391569261</v>
      </c>
      <c r="AB50" s="309">
        <f t="shared" si="4"/>
        <v>3227841.1612015171</v>
      </c>
      <c r="AC50" s="309">
        <f t="shared" si="4"/>
        <v>3363410.4899719814</v>
      </c>
      <c r="AD50" s="309">
        <f t="shared" si="4"/>
        <v>3504673.7305508046</v>
      </c>
      <c r="AE50" s="309">
        <f t="shared" si="4"/>
        <v>3651870.0272339387</v>
      </c>
      <c r="AF50" s="309">
        <f t="shared" si="4"/>
        <v>3805248.568377764</v>
      </c>
      <c r="AG50" s="309">
        <f t="shared" si="4"/>
        <v>3965069.0082496298</v>
      </c>
      <c r="AH50" s="309">
        <f t="shared" si="4"/>
        <v>4131601.9065961144</v>
      </c>
      <c r="AI50" s="309">
        <f t="shared" si="4"/>
        <v>4305129.1866731513</v>
      </c>
      <c r="AJ50" s="309">
        <f t="shared" si="4"/>
        <v>4485944.612513423</v>
      </c>
      <c r="AK50" s="309">
        <f t="shared" si="4"/>
        <v>4674354.2862389879</v>
      </c>
      <c r="AL50" s="309">
        <f t="shared" si="4"/>
        <v>4870677.1662610257</v>
      </c>
      <c r="AM50" s="309">
        <f t="shared" si="4"/>
        <v>5075245.6072439887</v>
      </c>
      <c r="AN50" s="309">
        <f t="shared" si="4"/>
        <v>5288405.9227482369</v>
      </c>
      <c r="AO50" s="309">
        <f t="shared" si="4"/>
        <v>5510518.9715036629</v>
      </c>
      <c r="AP50" s="309">
        <f t="shared" si="4"/>
        <v>5741960.7683068179</v>
      </c>
    </row>
    <row r="51" spans="1:45" ht="16.5" thickBot="1" x14ac:dyDescent="0.25"/>
    <row r="52" spans="1:45" x14ac:dyDescent="0.2">
      <c r="A52" s="310"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65"/>
      <c r="AR57" s="265"/>
      <c r="AS57" s="265"/>
    </row>
    <row r="58" spans="1:45" x14ac:dyDescent="0.2">
      <c r="A58" s="310"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4" t="s">
        <v>300</v>
      </c>
      <c r="B59" s="205">
        <f t="shared" ref="B59:AP59" si="10">B50*$B$28</f>
        <v>468347.95</v>
      </c>
      <c r="C59" s="205">
        <f t="shared" si="10"/>
        <v>380831.7261099405</v>
      </c>
      <c r="D59" s="205">
        <f t="shared" si="10"/>
        <v>793653.31721311598</v>
      </c>
      <c r="E59" s="205">
        <f t="shared" si="10"/>
        <v>1253010.2371758588</v>
      </c>
      <c r="F59" s="205">
        <f t="shared" si="10"/>
        <v>1305636.6671372449</v>
      </c>
      <c r="G59" s="205">
        <f t="shared" si="10"/>
        <v>1360473.4071570095</v>
      </c>
      <c r="H59" s="205">
        <f t="shared" si="10"/>
        <v>1417613.2902576041</v>
      </c>
      <c r="I59" s="205">
        <f t="shared" si="10"/>
        <v>1477153.0484484234</v>
      </c>
      <c r="J59" s="205">
        <f t="shared" si="10"/>
        <v>1539193.4764832573</v>
      </c>
      <c r="K59" s="205">
        <f t="shared" si="10"/>
        <v>1603839.6024955541</v>
      </c>
      <c r="L59" s="205">
        <f t="shared" si="10"/>
        <v>1671200.8658003677</v>
      </c>
      <c r="M59" s="205">
        <f t="shared" si="10"/>
        <v>1741391.302163983</v>
      </c>
      <c r="N59" s="205">
        <f t="shared" si="10"/>
        <v>1814529.7368548703</v>
      </c>
      <c r="O59" s="205">
        <f t="shared" si="10"/>
        <v>1890739.9858027748</v>
      </c>
      <c r="P59" s="205">
        <f t="shared" si="10"/>
        <v>1970151.0652064916</v>
      </c>
      <c r="Q59" s="205">
        <f t="shared" si="10"/>
        <v>2052897.4099451641</v>
      </c>
      <c r="R59" s="205">
        <f t="shared" si="10"/>
        <v>2139119.1011628611</v>
      </c>
      <c r="S59" s="205">
        <f t="shared" si="10"/>
        <v>2228962.103411701</v>
      </c>
      <c r="T59" s="205">
        <f t="shared" si="10"/>
        <v>2322578.5117549929</v>
      </c>
      <c r="U59" s="205">
        <f t="shared" si="10"/>
        <v>2420126.8092487026</v>
      </c>
      <c r="V59" s="205">
        <f t="shared" si="10"/>
        <v>2521772.1352371485</v>
      </c>
      <c r="W59" s="205">
        <f t="shared" si="10"/>
        <v>2627686.5649171085</v>
      </c>
      <c r="X59" s="205">
        <f t="shared" si="10"/>
        <v>2738049.4006436272</v>
      </c>
      <c r="Y59" s="205">
        <f t="shared" si="10"/>
        <v>2853047.4754706598</v>
      </c>
      <c r="Z59" s="205">
        <f t="shared" si="10"/>
        <v>2972875.4694404276</v>
      </c>
      <c r="AA59" s="205">
        <f t="shared" si="10"/>
        <v>3097736.2391569261</v>
      </c>
      <c r="AB59" s="205">
        <f t="shared" si="10"/>
        <v>3227841.1612015171</v>
      </c>
      <c r="AC59" s="205">
        <f t="shared" si="10"/>
        <v>3363410.4899719814</v>
      </c>
      <c r="AD59" s="205">
        <f t="shared" si="10"/>
        <v>3504673.7305508046</v>
      </c>
      <c r="AE59" s="205">
        <f t="shared" si="10"/>
        <v>3651870.0272339387</v>
      </c>
      <c r="AF59" s="205">
        <f t="shared" si="10"/>
        <v>3805248.568377764</v>
      </c>
      <c r="AG59" s="205">
        <f t="shared" si="10"/>
        <v>3965069.0082496298</v>
      </c>
      <c r="AH59" s="205">
        <f t="shared" si="10"/>
        <v>4131601.9065961144</v>
      </c>
      <c r="AI59" s="205">
        <f t="shared" si="10"/>
        <v>4305129.1866731513</v>
      </c>
      <c r="AJ59" s="205">
        <f t="shared" si="10"/>
        <v>4485944.612513423</v>
      </c>
      <c r="AK59" s="205">
        <f t="shared" si="10"/>
        <v>4674354.2862389879</v>
      </c>
      <c r="AL59" s="205">
        <f t="shared" si="10"/>
        <v>4870677.1662610257</v>
      </c>
      <c r="AM59" s="205">
        <f t="shared" si="10"/>
        <v>5075245.6072439887</v>
      </c>
      <c r="AN59" s="205">
        <f t="shared" si="10"/>
        <v>5288405.9227482369</v>
      </c>
      <c r="AO59" s="205">
        <f t="shared" si="10"/>
        <v>5510518.9715036629</v>
      </c>
      <c r="AP59" s="205">
        <f t="shared" si="10"/>
        <v>5741960.7683068179</v>
      </c>
    </row>
    <row r="60" spans="1:45" x14ac:dyDescent="0.2">
      <c r="A60" s="201" t="s">
        <v>299</v>
      </c>
      <c r="B60" s="202">
        <f t="shared" ref="B60:Z60" si="11">SUM(B61:B65)</f>
        <v>0</v>
      </c>
      <c r="C60" s="202">
        <f t="shared" si="11"/>
        <v>-5786.3408163729555</v>
      </c>
      <c r="D60" s="202">
        <f>SUM(D61:D65)</f>
        <v>-6029.3671306606193</v>
      </c>
      <c r="E60" s="202">
        <f t="shared" si="11"/>
        <v>-6282.6005501483651</v>
      </c>
      <c r="F60" s="202">
        <f t="shared" si="11"/>
        <v>-6546.4697732545974</v>
      </c>
      <c r="G60" s="202">
        <f t="shared" si="11"/>
        <v>-6821.4215037312906</v>
      </c>
      <c r="H60" s="202">
        <f t="shared" si="11"/>
        <v>-7107.9212068880061</v>
      </c>
      <c r="I60" s="202">
        <f t="shared" si="11"/>
        <v>-7406.4538975773021</v>
      </c>
      <c r="J60" s="202">
        <f t="shared" si="11"/>
        <v>-7717.5249612755488</v>
      </c>
      <c r="K60" s="202">
        <f t="shared" si="11"/>
        <v>-8041.6610096491231</v>
      </c>
      <c r="L60" s="202">
        <f t="shared" si="11"/>
        <v>-8379.4107720543871</v>
      </c>
      <c r="M60" s="202">
        <f t="shared" si="11"/>
        <v>-8731.346024480672</v>
      </c>
      <c r="N60" s="202">
        <f t="shared" si="11"/>
        <v>-9098.0625575088598</v>
      </c>
      <c r="O60" s="202">
        <f t="shared" si="11"/>
        <v>-9480.1811849242313</v>
      </c>
      <c r="P60" s="202">
        <f t="shared" si="11"/>
        <v>-9878.34879469105</v>
      </c>
      <c r="Q60" s="202">
        <f t="shared" si="11"/>
        <v>-10293.239444068073</v>
      </c>
      <c r="R60" s="202">
        <f t="shared" si="11"/>
        <v>-10725.555500718934</v>
      </c>
      <c r="S60" s="202">
        <f t="shared" si="11"/>
        <v>-11176.028831749129</v>
      </c>
      <c r="T60" s="202">
        <f t="shared" si="11"/>
        <v>-11645.422042682592</v>
      </c>
      <c r="U60" s="202">
        <f t="shared" si="11"/>
        <v>-12134.529768475262</v>
      </c>
      <c r="V60" s="202">
        <f t="shared" si="11"/>
        <v>-12644.180018751224</v>
      </c>
      <c r="W60" s="202">
        <f t="shared" si="11"/>
        <v>-13175.235579538776</v>
      </c>
      <c r="X60" s="202">
        <f t="shared" si="11"/>
        <v>-13728.595473879404</v>
      </c>
      <c r="Y60" s="202">
        <f t="shared" si="11"/>
        <v>-14305.19648378234</v>
      </c>
      <c r="Z60" s="202">
        <f t="shared" si="11"/>
        <v>-14906.014736101199</v>
      </c>
      <c r="AA60" s="202">
        <f t="shared" ref="AA60:AP60" si="12">SUM(AA61:AA65)</f>
        <v>-15532.067355017451</v>
      </c>
      <c r="AB60" s="202">
        <f t="shared" si="12"/>
        <v>-16184.414183928186</v>
      </c>
      <c r="AC60" s="202">
        <f t="shared" si="12"/>
        <v>-16864.159579653169</v>
      </c>
      <c r="AD60" s="202">
        <f t="shared" si="12"/>
        <v>-17572.454281998605</v>
      </c>
      <c r="AE60" s="202">
        <f t="shared" si="12"/>
        <v>-18310.497361842547</v>
      </c>
      <c r="AF60" s="202">
        <f t="shared" si="12"/>
        <v>-19079.538251039932</v>
      </c>
      <c r="AG60" s="202">
        <f t="shared" si="12"/>
        <v>-19880.878857583612</v>
      </c>
      <c r="AH60" s="202">
        <f t="shared" si="12"/>
        <v>-20715.87576960212</v>
      </c>
      <c r="AI60" s="202">
        <f t="shared" si="12"/>
        <v>-21585.942551925411</v>
      </c>
      <c r="AJ60" s="202">
        <f t="shared" si="12"/>
        <v>-22492.552139106276</v>
      </c>
      <c r="AK60" s="202">
        <f t="shared" si="12"/>
        <v>-23437.239328948745</v>
      </c>
      <c r="AL60" s="202">
        <f t="shared" si="12"/>
        <v>-24421.603380764591</v>
      </c>
      <c r="AM60" s="202">
        <f t="shared" si="12"/>
        <v>-25447.310722756709</v>
      </c>
      <c r="AN60" s="202">
        <f t="shared" si="12"/>
        <v>-26516.097773112491</v>
      </c>
      <c r="AO60" s="202">
        <f t="shared" si="12"/>
        <v>-27629.773879583219</v>
      </c>
      <c r="AP60" s="202">
        <f t="shared" si="12"/>
        <v>-28790.224382525714</v>
      </c>
    </row>
    <row r="61" spans="1:45" x14ac:dyDescent="0.2">
      <c r="A61" s="206" t="s">
        <v>544</v>
      </c>
      <c r="B61" s="202"/>
      <c r="C61" s="202">
        <f>-IF(C$47&lt;=$B$30,0,$B$29*(1+C$49)*$B$28)</f>
        <v>-5786.3408163729555</v>
      </c>
      <c r="D61" s="202">
        <f>-IF(D$47&lt;=$B$30,0,$B$29*(1+D$49)*$B$28)</f>
        <v>-6029.3671306606193</v>
      </c>
      <c r="E61" s="202">
        <f t="shared" ref="E61:AP61" si="13">-IF(E$47&lt;=$B$30,0,$B$29*(1+E$49)*$B$28)</f>
        <v>-6282.6005501483651</v>
      </c>
      <c r="F61" s="202">
        <f t="shared" si="13"/>
        <v>-6546.4697732545974</v>
      </c>
      <c r="G61" s="202">
        <f t="shared" si="13"/>
        <v>-6821.4215037312906</v>
      </c>
      <c r="H61" s="202">
        <f t="shared" si="13"/>
        <v>-7107.9212068880061</v>
      </c>
      <c r="I61" s="202">
        <f t="shared" si="13"/>
        <v>-7406.4538975773021</v>
      </c>
      <c r="J61" s="202">
        <f t="shared" si="13"/>
        <v>-7717.5249612755488</v>
      </c>
      <c r="K61" s="202">
        <f t="shared" si="13"/>
        <v>-8041.6610096491231</v>
      </c>
      <c r="L61" s="202">
        <f t="shared" si="13"/>
        <v>-8379.4107720543871</v>
      </c>
      <c r="M61" s="202">
        <f t="shared" si="13"/>
        <v>-8731.346024480672</v>
      </c>
      <c r="N61" s="202">
        <f t="shared" si="13"/>
        <v>-9098.0625575088598</v>
      </c>
      <c r="O61" s="202">
        <f t="shared" si="13"/>
        <v>-9480.1811849242313</v>
      </c>
      <c r="P61" s="202">
        <f t="shared" si="13"/>
        <v>-9878.34879469105</v>
      </c>
      <c r="Q61" s="202">
        <f t="shared" si="13"/>
        <v>-10293.239444068073</v>
      </c>
      <c r="R61" s="202">
        <f t="shared" si="13"/>
        <v>-10725.555500718934</v>
      </c>
      <c r="S61" s="202">
        <f t="shared" si="13"/>
        <v>-11176.028831749129</v>
      </c>
      <c r="T61" s="202">
        <f t="shared" si="13"/>
        <v>-11645.422042682592</v>
      </c>
      <c r="U61" s="202">
        <f t="shared" si="13"/>
        <v>-12134.529768475262</v>
      </c>
      <c r="V61" s="202">
        <f t="shared" si="13"/>
        <v>-12644.180018751224</v>
      </c>
      <c r="W61" s="202">
        <f t="shared" si="13"/>
        <v>-13175.235579538776</v>
      </c>
      <c r="X61" s="202">
        <f t="shared" si="13"/>
        <v>-13728.595473879404</v>
      </c>
      <c r="Y61" s="202">
        <f t="shared" si="13"/>
        <v>-14305.19648378234</v>
      </c>
      <c r="Z61" s="202">
        <f t="shared" si="13"/>
        <v>-14906.014736101199</v>
      </c>
      <c r="AA61" s="202">
        <f t="shared" si="13"/>
        <v>-15532.067355017451</v>
      </c>
      <c r="AB61" s="202">
        <f t="shared" si="13"/>
        <v>-16184.414183928186</v>
      </c>
      <c r="AC61" s="202">
        <f t="shared" si="13"/>
        <v>-16864.159579653169</v>
      </c>
      <c r="AD61" s="202">
        <f t="shared" si="13"/>
        <v>-17572.454281998605</v>
      </c>
      <c r="AE61" s="202">
        <f t="shared" si="13"/>
        <v>-18310.497361842547</v>
      </c>
      <c r="AF61" s="202">
        <f t="shared" si="13"/>
        <v>-19079.538251039932</v>
      </c>
      <c r="AG61" s="202">
        <f t="shared" si="13"/>
        <v>-19880.878857583612</v>
      </c>
      <c r="AH61" s="202">
        <f t="shared" si="13"/>
        <v>-20715.87576960212</v>
      </c>
      <c r="AI61" s="202">
        <f t="shared" si="13"/>
        <v>-21585.942551925411</v>
      </c>
      <c r="AJ61" s="202">
        <f t="shared" si="13"/>
        <v>-22492.552139106276</v>
      </c>
      <c r="AK61" s="202">
        <f t="shared" si="13"/>
        <v>-23437.239328948745</v>
      </c>
      <c r="AL61" s="202">
        <f t="shared" si="13"/>
        <v>-24421.603380764591</v>
      </c>
      <c r="AM61" s="202">
        <f t="shared" si="13"/>
        <v>-25447.310722756709</v>
      </c>
      <c r="AN61" s="202">
        <f t="shared" si="13"/>
        <v>-26516.097773112491</v>
      </c>
      <c r="AO61" s="202">
        <f t="shared" si="13"/>
        <v>-27629.773879583219</v>
      </c>
      <c r="AP61" s="202">
        <f t="shared" si="13"/>
        <v>-28790.224382525714</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5" t="s">
        <v>546</v>
      </c>
      <c r="B66" s="205">
        <f t="shared" ref="B66:AO66" si="14">B59+B60</f>
        <v>468347.95</v>
      </c>
      <c r="C66" s="205">
        <f t="shared" si="14"/>
        <v>375045.38529356755</v>
      </c>
      <c r="D66" s="205">
        <f t="shared" si="14"/>
        <v>787623.95008245541</v>
      </c>
      <c r="E66" s="205">
        <f t="shared" si="14"/>
        <v>1246727.6366257104</v>
      </c>
      <c r="F66" s="205">
        <f t="shared" si="14"/>
        <v>1299090.1973639904</v>
      </c>
      <c r="G66" s="205">
        <f t="shared" si="14"/>
        <v>1353651.9856532782</v>
      </c>
      <c r="H66" s="205">
        <f t="shared" si="14"/>
        <v>1410505.369050716</v>
      </c>
      <c r="I66" s="205">
        <f t="shared" si="14"/>
        <v>1469746.5945508461</v>
      </c>
      <c r="J66" s="205">
        <f t="shared" si="14"/>
        <v>1531475.9515219817</v>
      </c>
      <c r="K66" s="205">
        <f t="shared" si="14"/>
        <v>1595797.9414859051</v>
      </c>
      <c r="L66" s="205">
        <f t="shared" si="14"/>
        <v>1662821.4550283132</v>
      </c>
      <c r="M66" s="205">
        <f t="shared" si="14"/>
        <v>1732659.9561395023</v>
      </c>
      <c r="N66" s="205">
        <f t="shared" si="14"/>
        <v>1805431.6742973614</v>
      </c>
      <c r="O66" s="205">
        <f t="shared" si="14"/>
        <v>1881259.8046178506</v>
      </c>
      <c r="P66" s="205">
        <f t="shared" si="14"/>
        <v>1960272.7164118006</v>
      </c>
      <c r="Q66" s="205">
        <f t="shared" si="14"/>
        <v>2042604.1705010959</v>
      </c>
      <c r="R66" s="205">
        <f t="shared" si="14"/>
        <v>2128393.5456621423</v>
      </c>
      <c r="S66" s="205">
        <f t="shared" si="14"/>
        <v>2217786.0745799518</v>
      </c>
      <c r="T66" s="205">
        <f t="shared" si="14"/>
        <v>2310933.0897123101</v>
      </c>
      <c r="U66" s="205">
        <f t="shared" si="14"/>
        <v>2407992.2794802273</v>
      </c>
      <c r="V66" s="205">
        <f t="shared" si="14"/>
        <v>2509127.9552183971</v>
      </c>
      <c r="W66" s="205">
        <f t="shared" si="14"/>
        <v>2614511.3293375699</v>
      </c>
      <c r="X66" s="205">
        <f t="shared" si="14"/>
        <v>2724320.8051697477</v>
      </c>
      <c r="Y66" s="205">
        <f t="shared" si="14"/>
        <v>2838742.2789868773</v>
      </c>
      <c r="Z66" s="205">
        <f t="shared" si="14"/>
        <v>2957969.4547043266</v>
      </c>
      <c r="AA66" s="205">
        <f t="shared" si="14"/>
        <v>3082204.1718019084</v>
      </c>
      <c r="AB66" s="205">
        <f t="shared" si="14"/>
        <v>3211656.7470175889</v>
      </c>
      <c r="AC66" s="205">
        <f t="shared" si="14"/>
        <v>3346546.3303923281</v>
      </c>
      <c r="AD66" s="205">
        <f t="shared" si="14"/>
        <v>3487101.2762688058</v>
      </c>
      <c r="AE66" s="205">
        <f t="shared" si="14"/>
        <v>3633559.5298720961</v>
      </c>
      <c r="AF66" s="205">
        <f t="shared" si="14"/>
        <v>3786169.0301267239</v>
      </c>
      <c r="AG66" s="205">
        <f t="shared" si="14"/>
        <v>3945188.129392046</v>
      </c>
      <c r="AH66" s="205">
        <f t="shared" si="14"/>
        <v>4110886.0308265123</v>
      </c>
      <c r="AI66" s="205">
        <f t="shared" si="14"/>
        <v>4283543.2441212256</v>
      </c>
      <c r="AJ66" s="205">
        <f t="shared" si="14"/>
        <v>4463452.0603743168</v>
      </c>
      <c r="AK66" s="205">
        <f t="shared" si="14"/>
        <v>4650917.0469100391</v>
      </c>
      <c r="AL66" s="205">
        <f t="shared" si="14"/>
        <v>4846255.5628802609</v>
      </c>
      <c r="AM66" s="205">
        <f t="shared" si="14"/>
        <v>5049798.2965212315</v>
      </c>
      <c r="AN66" s="205">
        <f t="shared" si="14"/>
        <v>5261889.8249751246</v>
      </c>
      <c r="AO66" s="205">
        <f t="shared" si="14"/>
        <v>5482889.1976240799</v>
      </c>
      <c r="AP66" s="205">
        <f>AP59+AP60</f>
        <v>5713170.5439242925</v>
      </c>
    </row>
    <row r="67" spans="1:45" x14ac:dyDescent="0.2">
      <c r="A67" s="206" t="s">
        <v>294</v>
      </c>
      <c r="B67" s="316"/>
      <c r="C67" s="202">
        <f>-($B$25)*1.18*$B$28/$B$27</f>
        <v>-18421.688000000002</v>
      </c>
      <c r="D67" s="202">
        <f>C67</f>
        <v>-18421.688000000002</v>
      </c>
      <c r="E67" s="202">
        <f t="shared" ref="E67:AP67" si="15">D67</f>
        <v>-18421.688000000002</v>
      </c>
      <c r="F67" s="202">
        <f t="shared" si="15"/>
        <v>-18421.688000000002</v>
      </c>
      <c r="G67" s="202">
        <f t="shared" si="15"/>
        <v>-18421.688000000002</v>
      </c>
      <c r="H67" s="202">
        <f t="shared" si="15"/>
        <v>-18421.688000000002</v>
      </c>
      <c r="I67" s="202">
        <f t="shared" si="15"/>
        <v>-18421.688000000002</v>
      </c>
      <c r="J67" s="202">
        <f t="shared" si="15"/>
        <v>-18421.688000000002</v>
      </c>
      <c r="K67" s="202">
        <f t="shared" si="15"/>
        <v>-18421.688000000002</v>
      </c>
      <c r="L67" s="202">
        <f t="shared" si="15"/>
        <v>-18421.688000000002</v>
      </c>
      <c r="M67" s="202">
        <f t="shared" si="15"/>
        <v>-18421.688000000002</v>
      </c>
      <c r="N67" s="202">
        <f t="shared" si="15"/>
        <v>-18421.688000000002</v>
      </c>
      <c r="O67" s="202">
        <f t="shared" si="15"/>
        <v>-18421.688000000002</v>
      </c>
      <c r="P67" s="202">
        <f t="shared" si="15"/>
        <v>-18421.688000000002</v>
      </c>
      <c r="Q67" s="202">
        <f t="shared" si="15"/>
        <v>-18421.688000000002</v>
      </c>
      <c r="R67" s="202">
        <f t="shared" si="15"/>
        <v>-18421.688000000002</v>
      </c>
      <c r="S67" s="202">
        <f t="shared" si="15"/>
        <v>-18421.688000000002</v>
      </c>
      <c r="T67" s="202">
        <f t="shared" si="15"/>
        <v>-18421.688000000002</v>
      </c>
      <c r="U67" s="202">
        <f t="shared" si="15"/>
        <v>-18421.688000000002</v>
      </c>
      <c r="V67" s="202">
        <f t="shared" si="15"/>
        <v>-18421.688000000002</v>
      </c>
      <c r="W67" s="202">
        <f t="shared" si="15"/>
        <v>-18421.688000000002</v>
      </c>
      <c r="X67" s="202">
        <f t="shared" si="15"/>
        <v>-18421.688000000002</v>
      </c>
      <c r="Y67" s="202">
        <f t="shared" si="15"/>
        <v>-18421.688000000002</v>
      </c>
      <c r="Z67" s="202">
        <f t="shared" si="15"/>
        <v>-18421.688000000002</v>
      </c>
      <c r="AA67" s="202">
        <f t="shared" si="15"/>
        <v>-18421.688000000002</v>
      </c>
      <c r="AB67" s="202">
        <f t="shared" si="15"/>
        <v>-18421.688000000002</v>
      </c>
      <c r="AC67" s="202">
        <f t="shared" si="15"/>
        <v>-18421.688000000002</v>
      </c>
      <c r="AD67" s="202">
        <f t="shared" si="15"/>
        <v>-18421.688000000002</v>
      </c>
      <c r="AE67" s="202">
        <f t="shared" si="15"/>
        <v>-18421.688000000002</v>
      </c>
      <c r="AF67" s="202">
        <f t="shared" si="15"/>
        <v>-18421.688000000002</v>
      </c>
      <c r="AG67" s="202">
        <f t="shared" si="15"/>
        <v>-18421.688000000002</v>
      </c>
      <c r="AH67" s="202">
        <f t="shared" si="15"/>
        <v>-18421.688000000002</v>
      </c>
      <c r="AI67" s="202">
        <f t="shared" si="15"/>
        <v>-18421.688000000002</v>
      </c>
      <c r="AJ67" s="202">
        <f t="shared" si="15"/>
        <v>-18421.688000000002</v>
      </c>
      <c r="AK67" s="202">
        <f t="shared" si="15"/>
        <v>-18421.688000000002</v>
      </c>
      <c r="AL67" s="202">
        <f t="shared" si="15"/>
        <v>-18421.688000000002</v>
      </c>
      <c r="AM67" s="202">
        <f t="shared" si="15"/>
        <v>-18421.688000000002</v>
      </c>
      <c r="AN67" s="202">
        <f t="shared" si="15"/>
        <v>-18421.688000000002</v>
      </c>
      <c r="AO67" s="202">
        <f t="shared" si="15"/>
        <v>-18421.688000000002</v>
      </c>
      <c r="AP67" s="202">
        <f t="shared" si="15"/>
        <v>-18421.688000000002</v>
      </c>
      <c r="AQ67" s="317">
        <f>SUM(B67:AA67)/1.18</f>
        <v>-390290.00000000017</v>
      </c>
      <c r="AR67" s="318">
        <f>SUM(B67:AF67)/1.18</f>
        <v>-468348.00000000023</v>
      </c>
      <c r="AS67" s="318">
        <f>SUM(B67:AP67)/1.18</f>
        <v>-624464</v>
      </c>
    </row>
    <row r="68" spans="1:45" ht="28.5" x14ac:dyDescent="0.2">
      <c r="A68" s="315" t="s">
        <v>547</v>
      </c>
      <c r="B68" s="205">
        <f t="shared" ref="B68:J68" si="16">B66+B67</f>
        <v>468347.95</v>
      </c>
      <c r="C68" s="205">
        <f>C66+C67</f>
        <v>356623.69729356753</v>
      </c>
      <c r="D68" s="205">
        <f>D66+D67</f>
        <v>769202.26208245545</v>
      </c>
      <c r="E68" s="205">
        <f t="shared" si="16"/>
        <v>1228305.9486257103</v>
      </c>
      <c r="F68" s="205">
        <f>F66+C67</f>
        <v>1280668.5093639903</v>
      </c>
      <c r="G68" s="205">
        <f t="shared" si="16"/>
        <v>1335230.2976532781</v>
      </c>
      <c r="H68" s="205">
        <f t="shared" si="16"/>
        <v>1392083.681050716</v>
      </c>
      <c r="I68" s="205">
        <f t="shared" si="16"/>
        <v>1451324.9065508461</v>
      </c>
      <c r="J68" s="205">
        <f t="shared" si="16"/>
        <v>1513054.2635219817</v>
      </c>
      <c r="K68" s="205">
        <f>K66+K67</f>
        <v>1577376.253485905</v>
      </c>
      <c r="L68" s="205">
        <f>L66+L67</f>
        <v>1644399.7670283131</v>
      </c>
      <c r="M68" s="205">
        <f t="shared" ref="M68:AO68" si="17">M66+M67</f>
        <v>1714238.2681395023</v>
      </c>
      <c r="N68" s="205">
        <f t="shared" si="17"/>
        <v>1787009.9862973613</v>
      </c>
      <c r="O68" s="205">
        <f t="shared" si="17"/>
        <v>1862838.1166178505</v>
      </c>
      <c r="P68" s="205">
        <f t="shared" si="17"/>
        <v>1941851.0284118005</v>
      </c>
      <c r="Q68" s="205">
        <f t="shared" si="17"/>
        <v>2024182.4825010959</v>
      </c>
      <c r="R68" s="205">
        <f t="shared" si="17"/>
        <v>2109971.8576621423</v>
      </c>
      <c r="S68" s="205">
        <f t="shared" si="17"/>
        <v>2199364.3865799517</v>
      </c>
      <c r="T68" s="205">
        <f t="shared" si="17"/>
        <v>2292511.40171231</v>
      </c>
      <c r="U68" s="205">
        <f t="shared" si="17"/>
        <v>2389570.5914802272</v>
      </c>
      <c r="V68" s="205">
        <f t="shared" si="17"/>
        <v>2490706.267218397</v>
      </c>
      <c r="W68" s="205">
        <f t="shared" si="17"/>
        <v>2596089.6413375698</v>
      </c>
      <c r="X68" s="205">
        <f t="shared" si="17"/>
        <v>2705899.1171697476</v>
      </c>
      <c r="Y68" s="205">
        <f t="shared" si="17"/>
        <v>2820320.5909868772</v>
      </c>
      <c r="Z68" s="205">
        <f t="shared" si="17"/>
        <v>2939547.7667043265</v>
      </c>
      <c r="AA68" s="205">
        <f t="shared" si="17"/>
        <v>3063782.4838019083</v>
      </c>
      <c r="AB68" s="205">
        <f t="shared" si="17"/>
        <v>3193235.0590175889</v>
      </c>
      <c r="AC68" s="205">
        <f t="shared" si="17"/>
        <v>3328124.642392328</v>
      </c>
      <c r="AD68" s="205">
        <f t="shared" si="17"/>
        <v>3468679.5882688058</v>
      </c>
      <c r="AE68" s="205">
        <f t="shared" si="17"/>
        <v>3615137.8418720961</v>
      </c>
      <c r="AF68" s="205">
        <f t="shared" si="17"/>
        <v>3767747.3421267238</v>
      </c>
      <c r="AG68" s="205">
        <f t="shared" si="17"/>
        <v>3926766.4413920459</v>
      </c>
      <c r="AH68" s="205">
        <f t="shared" si="17"/>
        <v>4092464.3428265122</v>
      </c>
      <c r="AI68" s="205">
        <f t="shared" si="17"/>
        <v>4265121.5561212255</v>
      </c>
      <c r="AJ68" s="205">
        <f t="shared" si="17"/>
        <v>4445030.3723743167</v>
      </c>
      <c r="AK68" s="205">
        <f t="shared" si="17"/>
        <v>4632495.3589100391</v>
      </c>
      <c r="AL68" s="205">
        <f t="shared" si="17"/>
        <v>4827833.8748802608</v>
      </c>
      <c r="AM68" s="205">
        <f t="shared" si="17"/>
        <v>5031376.6085212315</v>
      </c>
      <c r="AN68" s="205">
        <f t="shared" si="17"/>
        <v>5243468.1369751245</v>
      </c>
      <c r="AO68" s="205">
        <f t="shared" si="17"/>
        <v>5464467.5096240798</v>
      </c>
      <c r="AP68" s="205">
        <f>AP66+AP67</f>
        <v>5694748.8559242925</v>
      </c>
      <c r="AQ68" s="265">
        <v>25</v>
      </c>
      <c r="AR68" s="265">
        <v>30</v>
      </c>
      <c r="AS68" s="265">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5" t="s">
        <v>297</v>
      </c>
      <c r="B70" s="205">
        <f t="shared" ref="B70:AO70" si="19">B68+B69</f>
        <v>468347.95</v>
      </c>
      <c r="C70" s="205">
        <f t="shared" si="19"/>
        <v>356623.69729356753</v>
      </c>
      <c r="D70" s="205">
        <f t="shared" si="19"/>
        <v>769202.26208245545</v>
      </c>
      <c r="E70" s="205">
        <f t="shared" si="19"/>
        <v>1228305.9486257103</v>
      </c>
      <c r="F70" s="205">
        <f t="shared" si="19"/>
        <v>1280668.5093639903</v>
      </c>
      <c r="G70" s="205">
        <f t="shared" si="19"/>
        <v>1335230.2976532781</v>
      </c>
      <c r="H70" s="205">
        <f t="shared" si="19"/>
        <v>1392083.681050716</v>
      </c>
      <c r="I70" s="205">
        <f t="shared" si="19"/>
        <v>1451324.9065508461</v>
      </c>
      <c r="J70" s="205">
        <f t="shared" si="19"/>
        <v>1513054.2635219817</v>
      </c>
      <c r="K70" s="205">
        <f t="shared" si="19"/>
        <v>1577376.253485905</v>
      </c>
      <c r="L70" s="205">
        <f t="shared" si="19"/>
        <v>1644399.7670283131</v>
      </c>
      <c r="M70" s="205">
        <f t="shared" si="19"/>
        <v>1714238.2681395023</v>
      </c>
      <c r="N70" s="205">
        <f t="shared" si="19"/>
        <v>1787009.9862973613</v>
      </c>
      <c r="O70" s="205">
        <f t="shared" si="19"/>
        <v>1862838.1166178505</v>
      </c>
      <c r="P70" s="205">
        <f t="shared" si="19"/>
        <v>1941851.0284118005</v>
      </c>
      <c r="Q70" s="205">
        <f t="shared" si="19"/>
        <v>2024182.4825010959</v>
      </c>
      <c r="R70" s="205">
        <f t="shared" si="19"/>
        <v>2109971.8576621423</v>
      </c>
      <c r="S70" s="205">
        <f t="shared" si="19"/>
        <v>2199364.3865799517</v>
      </c>
      <c r="T70" s="205">
        <f t="shared" si="19"/>
        <v>2292511.40171231</v>
      </c>
      <c r="U70" s="205">
        <f t="shared" si="19"/>
        <v>2389570.5914802272</v>
      </c>
      <c r="V70" s="205">
        <f t="shared" si="19"/>
        <v>2490706.267218397</v>
      </c>
      <c r="W70" s="205">
        <f t="shared" si="19"/>
        <v>2596089.6413375698</v>
      </c>
      <c r="X70" s="205">
        <f t="shared" si="19"/>
        <v>2705899.1171697476</v>
      </c>
      <c r="Y70" s="205">
        <f t="shared" si="19"/>
        <v>2820320.5909868772</v>
      </c>
      <c r="Z70" s="205">
        <f t="shared" si="19"/>
        <v>2939547.7667043265</v>
      </c>
      <c r="AA70" s="205">
        <f t="shared" si="19"/>
        <v>3063782.4838019083</v>
      </c>
      <c r="AB70" s="205">
        <f t="shared" si="19"/>
        <v>3193235.0590175889</v>
      </c>
      <c r="AC70" s="205">
        <f t="shared" si="19"/>
        <v>3328124.642392328</v>
      </c>
      <c r="AD70" s="205">
        <f t="shared" si="19"/>
        <v>3468679.5882688058</v>
      </c>
      <c r="AE70" s="205">
        <f t="shared" si="19"/>
        <v>3615137.8418720961</v>
      </c>
      <c r="AF70" s="205">
        <f t="shared" si="19"/>
        <v>3767747.3421267238</v>
      </c>
      <c r="AG70" s="205">
        <f t="shared" si="19"/>
        <v>3926766.4413920459</v>
      </c>
      <c r="AH70" s="205">
        <f t="shared" si="19"/>
        <v>4092464.3428265122</v>
      </c>
      <c r="AI70" s="205">
        <f t="shared" si="19"/>
        <v>4265121.5561212255</v>
      </c>
      <c r="AJ70" s="205">
        <f t="shared" si="19"/>
        <v>4445030.3723743167</v>
      </c>
      <c r="AK70" s="205">
        <f t="shared" si="19"/>
        <v>4632495.3589100391</v>
      </c>
      <c r="AL70" s="205">
        <f t="shared" si="19"/>
        <v>4827833.8748802608</v>
      </c>
      <c r="AM70" s="205">
        <f t="shared" si="19"/>
        <v>5031376.6085212315</v>
      </c>
      <c r="AN70" s="205">
        <f t="shared" si="19"/>
        <v>5243468.1369751245</v>
      </c>
      <c r="AO70" s="205">
        <f t="shared" si="19"/>
        <v>5464467.5096240798</v>
      </c>
      <c r="AP70" s="205">
        <f>AP68+AP69</f>
        <v>5694748.8559242925</v>
      </c>
    </row>
    <row r="71" spans="1:45" x14ac:dyDescent="0.2">
      <c r="A71" s="206" t="s">
        <v>292</v>
      </c>
      <c r="B71" s="202">
        <f t="shared" ref="B71:AP71" si="20">-B70*$B$36</f>
        <v>-93669.590000000011</v>
      </c>
      <c r="C71" s="202">
        <f t="shared" si="20"/>
        <v>-71324.739458713506</v>
      </c>
      <c r="D71" s="202">
        <f t="shared" si="20"/>
        <v>-153840.45241649108</v>
      </c>
      <c r="E71" s="202">
        <f t="shared" si="20"/>
        <v>-245661.18972514209</v>
      </c>
      <c r="F71" s="202">
        <f t="shared" si="20"/>
        <v>-256133.70187279806</v>
      </c>
      <c r="G71" s="202">
        <f t="shared" si="20"/>
        <v>-267046.05953065562</v>
      </c>
      <c r="H71" s="202">
        <f t="shared" si="20"/>
        <v>-278416.73621014319</v>
      </c>
      <c r="I71" s="202">
        <f t="shared" si="20"/>
        <v>-290264.98131016921</v>
      </c>
      <c r="J71" s="202">
        <f t="shared" si="20"/>
        <v>-302610.85270439635</v>
      </c>
      <c r="K71" s="202">
        <f t="shared" si="20"/>
        <v>-315475.25069718104</v>
      </c>
      <c r="L71" s="202">
        <f t="shared" si="20"/>
        <v>-328879.95340566267</v>
      </c>
      <c r="M71" s="202">
        <f t="shared" si="20"/>
        <v>-342847.65362790046</v>
      </c>
      <c r="N71" s="202">
        <f t="shared" si="20"/>
        <v>-357401.99725947226</v>
      </c>
      <c r="O71" s="202">
        <f t="shared" si="20"/>
        <v>-372567.62332357012</v>
      </c>
      <c r="P71" s="202">
        <f t="shared" si="20"/>
        <v>-388370.2056823601</v>
      </c>
      <c r="Q71" s="202">
        <f t="shared" si="20"/>
        <v>-404836.49650021922</v>
      </c>
      <c r="R71" s="202">
        <f t="shared" si="20"/>
        <v>-421994.37153242849</v>
      </c>
      <c r="S71" s="202">
        <f t="shared" si="20"/>
        <v>-439872.87731599039</v>
      </c>
      <c r="T71" s="202">
        <f t="shared" si="20"/>
        <v>-458502.28034246201</v>
      </c>
      <c r="U71" s="202">
        <f t="shared" si="20"/>
        <v>-477914.11829604546</v>
      </c>
      <c r="V71" s="202">
        <f t="shared" si="20"/>
        <v>-498141.25344367942</v>
      </c>
      <c r="W71" s="202">
        <f t="shared" si="20"/>
        <v>-519217.92826751398</v>
      </c>
      <c r="X71" s="202">
        <f t="shared" si="20"/>
        <v>-541179.8234339495</v>
      </c>
      <c r="Y71" s="202">
        <f t="shared" si="20"/>
        <v>-564064.11819737544</v>
      </c>
      <c r="Z71" s="202">
        <f t="shared" si="20"/>
        <v>-587909.5533408653</v>
      </c>
      <c r="AA71" s="202">
        <f t="shared" si="20"/>
        <v>-612756.49676038173</v>
      </c>
      <c r="AB71" s="202">
        <f t="shared" si="20"/>
        <v>-638647.01180351782</v>
      </c>
      <c r="AC71" s="202">
        <f t="shared" si="20"/>
        <v>-665624.92847846565</v>
      </c>
      <c r="AD71" s="202">
        <f t="shared" si="20"/>
        <v>-693735.91765376122</v>
      </c>
      <c r="AE71" s="202">
        <f t="shared" si="20"/>
        <v>-723027.56837441924</v>
      </c>
      <c r="AF71" s="202">
        <f t="shared" si="20"/>
        <v>-753549.46842534479</v>
      </c>
      <c r="AG71" s="202">
        <f t="shared" si="20"/>
        <v>-785353.28827840928</v>
      </c>
      <c r="AH71" s="202">
        <f t="shared" si="20"/>
        <v>-818492.86856530246</v>
      </c>
      <c r="AI71" s="202">
        <f t="shared" si="20"/>
        <v>-853024.31122424512</v>
      </c>
      <c r="AJ71" s="202">
        <f t="shared" si="20"/>
        <v>-889006.07447486336</v>
      </c>
      <c r="AK71" s="202">
        <f t="shared" si="20"/>
        <v>-926499.07178200781</v>
      </c>
      <c r="AL71" s="202">
        <f t="shared" si="20"/>
        <v>-965566.77497605223</v>
      </c>
      <c r="AM71" s="202">
        <f t="shared" si="20"/>
        <v>-1006275.3217042463</v>
      </c>
      <c r="AN71" s="202">
        <f t="shared" si="20"/>
        <v>-1048693.627395025</v>
      </c>
      <c r="AO71" s="202">
        <f t="shared" si="20"/>
        <v>-1092893.5019248161</v>
      </c>
      <c r="AP71" s="202">
        <f t="shared" si="20"/>
        <v>-1138949.7711848586</v>
      </c>
    </row>
    <row r="72" spans="1:45" ht="15" thickBot="1" x14ac:dyDescent="0.25">
      <c r="A72" s="319" t="s">
        <v>296</v>
      </c>
      <c r="B72" s="207">
        <f t="shared" ref="B72:AO72" si="21">B70+B71</f>
        <v>374678.36</v>
      </c>
      <c r="C72" s="207">
        <f t="shared" si="21"/>
        <v>285298.95783485402</v>
      </c>
      <c r="D72" s="207">
        <f t="shared" si="21"/>
        <v>615361.80966596433</v>
      </c>
      <c r="E72" s="207">
        <f t="shared" si="21"/>
        <v>982644.75890056824</v>
      </c>
      <c r="F72" s="207">
        <f t="shared" si="21"/>
        <v>1024534.8074911922</v>
      </c>
      <c r="G72" s="207">
        <f t="shared" si="21"/>
        <v>1068184.2381226225</v>
      </c>
      <c r="H72" s="207">
        <f t="shared" si="21"/>
        <v>1113666.9448405728</v>
      </c>
      <c r="I72" s="207">
        <f t="shared" si="21"/>
        <v>1161059.9252406769</v>
      </c>
      <c r="J72" s="207">
        <f t="shared" si="21"/>
        <v>1210443.4108175854</v>
      </c>
      <c r="K72" s="207">
        <f t="shared" si="21"/>
        <v>1261901.0027887239</v>
      </c>
      <c r="L72" s="207">
        <f t="shared" si="21"/>
        <v>1315519.8136226505</v>
      </c>
      <c r="M72" s="207">
        <f t="shared" si="21"/>
        <v>1371390.6145116019</v>
      </c>
      <c r="N72" s="207">
        <f t="shared" si="21"/>
        <v>1429607.9890378891</v>
      </c>
      <c r="O72" s="207">
        <f t="shared" si="21"/>
        <v>1490270.4932942805</v>
      </c>
      <c r="P72" s="207">
        <f t="shared" si="21"/>
        <v>1553480.8227294404</v>
      </c>
      <c r="Q72" s="207">
        <f t="shared" si="21"/>
        <v>1619345.9860008766</v>
      </c>
      <c r="R72" s="207">
        <f t="shared" si="21"/>
        <v>1687977.4861297137</v>
      </c>
      <c r="S72" s="207">
        <f t="shared" si="21"/>
        <v>1759491.5092639613</v>
      </c>
      <c r="T72" s="207">
        <f t="shared" si="21"/>
        <v>1834009.121369848</v>
      </c>
      <c r="U72" s="207">
        <f t="shared" si="21"/>
        <v>1911656.4731841818</v>
      </c>
      <c r="V72" s="207">
        <f t="shared" si="21"/>
        <v>1992565.0137747177</v>
      </c>
      <c r="W72" s="207">
        <f t="shared" si="21"/>
        <v>2076871.7130700559</v>
      </c>
      <c r="X72" s="207">
        <f t="shared" si="21"/>
        <v>2164719.293735798</v>
      </c>
      <c r="Y72" s="207">
        <f t="shared" si="21"/>
        <v>2256256.4727895018</v>
      </c>
      <c r="Z72" s="207">
        <f t="shared" si="21"/>
        <v>2351638.2133634612</v>
      </c>
      <c r="AA72" s="207">
        <f t="shared" si="21"/>
        <v>2451025.9870415265</v>
      </c>
      <c r="AB72" s="207">
        <f t="shared" si="21"/>
        <v>2554588.0472140713</v>
      </c>
      <c r="AC72" s="207">
        <f t="shared" si="21"/>
        <v>2662499.7139138626</v>
      </c>
      <c r="AD72" s="207">
        <f t="shared" si="21"/>
        <v>2774943.6706150444</v>
      </c>
      <c r="AE72" s="207">
        <f t="shared" si="21"/>
        <v>2892110.2734976769</v>
      </c>
      <c r="AF72" s="207">
        <f t="shared" si="21"/>
        <v>3014197.8737013792</v>
      </c>
      <c r="AG72" s="207">
        <f t="shared" si="21"/>
        <v>3141413.1531136367</v>
      </c>
      <c r="AH72" s="207">
        <f t="shared" si="21"/>
        <v>3273971.4742612098</v>
      </c>
      <c r="AI72" s="207">
        <f t="shared" si="21"/>
        <v>3412097.2448969805</v>
      </c>
      <c r="AJ72" s="207">
        <f t="shared" si="21"/>
        <v>3556024.2978994534</v>
      </c>
      <c r="AK72" s="207">
        <f t="shared" si="21"/>
        <v>3705996.2871280313</v>
      </c>
      <c r="AL72" s="207">
        <f t="shared" si="21"/>
        <v>3862267.0999042084</v>
      </c>
      <c r="AM72" s="207">
        <f t="shared" si="21"/>
        <v>4025101.2868169853</v>
      </c>
      <c r="AN72" s="207">
        <f t="shared" si="21"/>
        <v>4194774.5095801</v>
      </c>
      <c r="AO72" s="207">
        <f t="shared" si="21"/>
        <v>4371574.0076992642</v>
      </c>
      <c r="AP72" s="207">
        <f>AP70+AP71</f>
        <v>4555799.0847394336</v>
      </c>
    </row>
    <row r="73" spans="1:45" s="321" customFormat="1" ht="16.5" thickBot="1" x14ac:dyDescent="0.25">
      <c r="A73" s="311"/>
      <c r="B73" s="320">
        <f>G141</f>
        <v>3.5</v>
      </c>
      <c r="C73" s="320">
        <f t="shared" ref="C73:AP73" si="22">H141</f>
        <v>4.5</v>
      </c>
      <c r="D73" s="320">
        <f t="shared" si="22"/>
        <v>5.5</v>
      </c>
      <c r="E73" s="320">
        <f t="shared" si="22"/>
        <v>6.5</v>
      </c>
      <c r="F73" s="320">
        <f t="shared" si="22"/>
        <v>7.5</v>
      </c>
      <c r="G73" s="320">
        <f t="shared" si="22"/>
        <v>8.5</v>
      </c>
      <c r="H73" s="320">
        <f t="shared" si="22"/>
        <v>9.5</v>
      </c>
      <c r="I73" s="320">
        <f t="shared" si="22"/>
        <v>10.5</v>
      </c>
      <c r="J73" s="320">
        <f t="shared" si="22"/>
        <v>11.5</v>
      </c>
      <c r="K73" s="320">
        <f t="shared" si="22"/>
        <v>12.5</v>
      </c>
      <c r="L73" s="320">
        <f t="shared" si="22"/>
        <v>13.5</v>
      </c>
      <c r="M73" s="320">
        <f t="shared" si="22"/>
        <v>14.5</v>
      </c>
      <c r="N73" s="320">
        <f t="shared" si="22"/>
        <v>15.5</v>
      </c>
      <c r="O73" s="320">
        <f t="shared" si="22"/>
        <v>16.5</v>
      </c>
      <c r="P73" s="320">
        <f t="shared" si="22"/>
        <v>17.5</v>
      </c>
      <c r="Q73" s="320">
        <f t="shared" si="22"/>
        <v>18.5</v>
      </c>
      <c r="R73" s="320">
        <f t="shared" si="22"/>
        <v>19.5</v>
      </c>
      <c r="S73" s="320">
        <f t="shared" si="22"/>
        <v>20.5</v>
      </c>
      <c r="T73" s="320">
        <f t="shared" si="22"/>
        <v>21.5</v>
      </c>
      <c r="U73" s="320">
        <f t="shared" si="22"/>
        <v>22.5</v>
      </c>
      <c r="V73" s="320">
        <f t="shared" si="22"/>
        <v>23.5</v>
      </c>
      <c r="W73" s="320">
        <f t="shared" si="22"/>
        <v>24.5</v>
      </c>
      <c r="X73" s="320">
        <f t="shared" si="22"/>
        <v>25.5</v>
      </c>
      <c r="Y73" s="320">
        <f t="shared" si="22"/>
        <v>26.5</v>
      </c>
      <c r="Z73" s="320">
        <f t="shared" si="22"/>
        <v>27.5</v>
      </c>
      <c r="AA73" s="320">
        <f t="shared" si="22"/>
        <v>28.5</v>
      </c>
      <c r="AB73" s="320">
        <f t="shared" si="22"/>
        <v>29.5</v>
      </c>
      <c r="AC73" s="320">
        <f t="shared" si="22"/>
        <v>30.5</v>
      </c>
      <c r="AD73" s="320">
        <f t="shared" si="22"/>
        <v>31.5</v>
      </c>
      <c r="AE73" s="320">
        <f t="shared" si="22"/>
        <v>32.5</v>
      </c>
      <c r="AF73" s="320">
        <f t="shared" si="22"/>
        <v>33.5</v>
      </c>
      <c r="AG73" s="320">
        <f t="shared" si="22"/>
        <v>34.5</v>
      </c>
      <c r="AH73" s="320">
        <f t="shared" si="22"/>
        <v>35.5</v>
      </c>
      <c r="AI73" s="320">
        <f t="shared" si="22"/>
        <v>36.5</v>
      </c>
      <c r="AJ73" s="320">
        <f t="shared" si="22"/>
        <v>37.5</v>
      </c>
      <c r="AK73" s="320">
        <f t="shared" si="22"/>
        <v>38.5</v>
      </c>
      <c r="AL73" s="320">
        <f t="shared" si="22"/>
        <v>39.5</v>
      </c>
      <c r="AM73" s="320">
        <f t="shared" si="22"/>
        <v>40.5</v>
      </c>
      <c r="AN73" s="320">
        <f t="shared" si="22"/>
        <v>41.5</v>
      </c>
      <c r="AO73" s="320">
        <f t="shared" si="22"/>
        <v>42.5</v>
      </c>
      <c r="AP73" s="320">
        <f t="shared" si="22"/>
        <v>43.5</v>
      </c>
      <c r="AQ73" s="265"/>
      <c r="AR73" s="265"/>
      <c r="AS73" s="265"/>
    </row>
    <row r="74" spans="1:45" x14ac:dyDescent="0.2">
      <c r="A74" s="310"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4" t="s">
        <v>547</v>
      </c>
      <c r="B75" s="205">
        <f t="shared" ref="B75:AO75" si="24">B68</f>
        <v>468347.95</v>
      </c>
      <c r="C75" s="205">
        <f t="shared" si="24"/>
        <v>356623.69729356753</v>
      </c>
      <c r="D75" s="205">
        <f>D68</f>
        <v>769202.26208245545</v>
      </c>
      <c r="E75" s="205">
        <f t="shared" si="24"/>
        <v>1228305.9486257103</v>
      </c>
      <c r="F75" s="205">
        <f t="shared" si="24"/>
        <v>1280668.5093639903</v>
      </c>
      <c r="G75" s="205">
        <f t="shared" si="24"/>
        <v>1335230.2976532781</v>
      </c>
      <c r="H75" s="205">
        <f t="shared" si="24"/>
        <v>1392083.681050716</v>
      </c>
      <c r="I75" s="205">
        <f t="shared" si="24"/>
        <v>1451324.9065508461</v>
      </c>
      <c r="J75" s="205">
        <f t="shared" si="24"/>
        <v>1513054.2635219817</v>
      </c>
      <c r="K75" s="205">
        <f t="shared" si="24"/>
        <v>1577376.253485905</v>
      </c>
      <c r="L75" s="205">
        <f t="shared" si="24"/>
        <v>1644399.7670283131</v>
      </c>
      <c r="M75" s="205">
        <f t="shared" si="24"/>
        <v>1714238.2681395023</v>
      </c>
      <c r="N75" s="205">
        <f t="shared" si="24"/>
        <v>1787009.9862973613</v>
      </c>
      <c r="O75" s="205">
        <f t="shared" si="24"/>
        <v>1862838.1166178505</v>
      </c>
      <c r="P75" s="205">
        <f t="shared" si="24"/>
        <v>1941851.0284118005</v>
      </c>
      <c r="Q75" s="205">
        <f t="shared" si="24"/>
        <v>2024182.4825010959</v>
      </c>
      <c r="R75" s="205">
        <f t="shared" si="24"/>
        <v>2109971.8576621423</v>
      </c>
      <c r="S75" s="205">
        <f t="shared" si="24"/>
        <v>2199364.3865799517</v>
      </c>
      <c r="T75" s="205">
        <f t="shared" si="24"/>
        <v>2292511.40171231</v>
      </c>
      <c r="U75" s="205">
        <f t="shared" si="24"/>
        <v>2389570.5914802272</v>
      </c>
      <c r="V75" s="205">
        <f t="shared" si="24"/>
        <v>2490706.267218397</v>
      </c>
      <c r="W75" s="205">
        <f t="shared" si="24"/>
        <v>2596089.6413375698</v>
      </c>
      <c r="X75" s="205">
        <f t="shared" si="24"/>
        <v>2705899.1171697476</v>
      </c>
      <c r="Y75" s="205">
        <f t="shared" si="24"/>
        <v>2820320.5909868772</v>
      </c>
      <c r="Z75" s="205">
        <f t="shared" si="24"/>
        <v>2939547.7667043265</v>
      </c>
      <c r="AA75" s="205">
        <f t="shared" si="24"/>
        <v>3063782.4838019083</v>
      </c>
      <c r="AB75" s="205">
        <f t="shared" si="24"/>
        <v>3193235.0590175889</v>
      </c>
      <c r="AC75" s="205">
        <f t="shared" si="24"/>
        <v>3328124.642392328</v>
      </c>
      <c r="AD75" s="205">
        <f t="shared" si="24"/>
        <v>3468679.5882688058</v>
      </c>
      <c r="AE75" s="205">
        <f t="shared" si="24"/>
        <v>3615137.8418720961</v>
      </c>
      <c r="AF75" s="205">
        <f t="shared" si="24"/>
        <v>3767747.3421267238</v>
      </c>
      <c r="AG75" s="205">
        <f t="shared" si="24"/>
        <v>3926766.4413920459</v>
      </c>
      <c r="AH75" s="205">
        <f t="shared" si="24"/>
        <v>4092464.3428265122</v>
      </c>
      <c r="AI75" s="205">
        <f t="shared" si="24"/>
        <v>4265121.5561212255</v>
      </c>
      <c r="AJ75" s="205">
        <f t="shared" si="24"/>
        <v>4445030.3723743167</v>
      </c>
      <c r="AK75" s="205">
        <f t="shared" si="24"/>
        <v>4632495.3589100391</v>
      </c>
      <c r="AL75" s="205">
        <f t="shared" si="24"/>
        <v>4827833.8748802608</v>
      </c>
      <c r="AM75" s="205">
        <f t="shared" si="24"/>
        <v>5031376.6085212315</v>
      </c>
      <c r="AN75" s="205">
        <f t="shared" si="24"/>
        <v>5243468.1369751245</v>
      </c>
      <c r="AO75" s="205">
        <f t="shared" si="24"/>
        <v>5464467.5096240798</v>
      </c>
      <c r="AP75" s="205">
        <f>AP68</f>
        <v>5694748.8559242925</v>
      </c>
    </row>
    <row r="76" spans="1:45" x14ac:dyDescent="0.2">
      <c r="A76" s="206" t="s">
        <v>294</v>
      </c>
      <c r="B76" s="202">
        <f t="shared" ref="B76:AO76" si="25">-B67</f>
        <v>0</v>
      </c>
      <c r="C76" s="202">
        <f>-C67</f>
        <v>18421.688000000002</v>
      </c>
      <c r="D76" s="202">
        <f t="shared" si="25"/>
        <v>18421.688000000002</v>
      </c>
      <c r="E76" s="202">
        <f t="shared" si="25"/>
        <v>18421.688000000002</v>
      </c>
      <c r="F76" s="202">
        <f>-C67</f>
        <v>18421.688000000002</v>
      </c>
      <c r="G76" s="202">
        <f t="shared" si="25"/>
        <v>18421.688000000002</v>
      </c>
      <c r="H76" s="202">
        <f t="shared" si="25"/>
        <v>18421.688000000002</v>
      </c>
      <c r="I76" s="202">
        <f t="shared" si="25"/>
        <v>18421.688000000002</v>
      </c>
      <c r="J76" s="202">
        <f t="shared" si="25"/>
        <v>18421.688000000002</v>
      </c>
      <c r="K76" s="202">
        <f t="shared" si="25"/>
        <v>18421.688000000002</v>
      </c>
      <c r="L76" s="202">
        <f>-L67</f>
        <v>18421.688000000002</v>
      </c>
      <c r="M76" s="202">
        <f>-M67</f>
        <v>18421.688000000002</v>
      </c>
      <c r="N76" s="202">
        <f t="shared" si="25"/>
        <v>18421.688000000002</v>
      </c>
      <c r="O76" s="202">
        <f t="shared" si="25"/>
        <v>18421.688000000002</v>
      </c>
      <c r="P76" s="202">
        <f t="shared" si="25"/>
        <v>18421.688000000002</v>
      </c>
      <c r="Q76" s="202">
        <f t="shared" si="25"/>
        <v>18421.688000000002</v>
      </c>
      <c r="R76" s="202">
        <f t="shared" si="25"/>
        <v>18421.688000000002</v>
      </c>
      <c r="S76" s="202">
        <f t="shared" si="25"/>
        <v>18421.688000000002</v>
      </c>
      <c r="T76" s="202">
        <f t="shared" si="25"/>
        <v>18421.688000000002</v>
      </c>
      <c r="U76" s="202">
        <f t="shared" si="25"/>
        <v>18421.688000000002</v>
      </c>
      <c r="V76" s="202">
        <f t="shared" si="25"/>
        <v>18421.688000000002</v>
      </c>
      <c r="W76" s="202">
        <f t="shared" si="25"/>
        <v>18421.688000000002</v>
      </c>
      <c r="X76" s="202">
        <f t="shared" si="25"/>
        <v>18421.688000000002</v>
      </c>
      <c r="Y76" s="202">
        <f t="shared" si="25"/>
        <v>18421.688000000002</v>
      </c>
      <c r="Z76" s="202">
        <f t="shared" si="25"/>
        <v>18421.688000000002</v>
      </c>
      <c r="AA76" s="202">
        <f t="shared" si="25"/>
        <v>18421.688000000002</v>
      </c>
      <c r="AB76" s="202">
        <f t="shared" si="25"/>
        <v>18421.688000000002</v>
      </c>
      <c r="AC76" s="202">
        <f t="shared" si="25"/>
        <v>18421.688000000002</v>
      </c>
      <c r="AD76" s="202">
        <f t="shared" si="25"/>
        <v>18421.688000000002</v>
      </c>
      <c r="AE76" s="202">
        <f t="shared" si="25"/>
        <v>18421.688000000002</v>
      </c>
      <c r="AF76" s="202">
        <f t="shared" si="25"/>
        <v>18421.688000000002</v>
      </c>
      <c r="AG76" s="202">
        <f t="shared" si="25"/>
        <v>18421.688000000002</v>
      </c>
      <c r="AH76" s="202">
        <f t="shared" si="25"/>
        <v>18421.688000000002</v>
      </c>
      <c r="AI76" s="202">
        <f t="shared" si="25"/>
        <v>18421.688000000002</v>
      </c>
      <c r="AJ76" s="202">
        <f t="shared" si="25"/>
        <v>18421.688000000002</v>
      </c>
      <c r="AK76" s="202">
        <f t="shared" si="25"/>
        <v>18421.688000000002</v>
      </c>
      <c r="AL76" s="202">
        <f t="shared" si="25"/>
        <v>18421.688000000002</v>
      </c>
      <c r="AM76" s="202">
        <f t="shared" si="25"/>
        <v>18421.688000000002</v>
      </c>
      <c r="AN76" s="202">
        <f t="shared" si="25"/>
        <v>18421.688000000002</v>
      </c>
      <c r="AO76" s="202">
        <f t="shared" si="25"/>
        <v>18421.688000000002</v>
      </c>
      <c r="AP76" s="202">
        <f>-AP67</f>
        <v>18421.688000000002</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-93669.590000000011</v>
      </c>
      <c r="C78" s="202">
        <f>IF(SUM($B$71:C71)+SUM($A$78:B78)&gt;0,0,SUM($B$71:C71)-SUM($A$78:B78))</f>
        <v>-71324.73945871352</v>
      </c>
      <c r="D78" s="202">
        <f>IF(SUM($B$71:D71)+SUM($A$78:C78)&gt;0,0,SUM($B$71:D71)-SUM($A$78:C78))</f>
        <v>-153840.45241649111</v>
      </c>
      <c r="E78" s="202">
        <f>IF(SUM($B$71:E71)+SUM($A$78:D78)&gt;0,0,SUM($B$71:E71)-SUM($A$78:D78))</f>
        <v>-245661.18972514209</v>
      </c>
      <c r="F78" s="202">
        <f>IF(SUM($B$71:F71)+SUM($A$78:E78)&gt;0,0,SUM($B$71:F71)-SUM($A$78:E78))</f>
        <v>-256133.70187279803</v>
      </c>
      <c r="G78" s="202">
        <f>IF(SUM($B$71:G71)+SUM($A$78:F78)&gt;0,0,SUM($B$71:G71)-SUM($A$78:F78))</f>
        <v>-267046.0595306555</v>
      </c>
      <c r="H78" s="202">
        <f>IF(SUM($B$71:H71)+SUM($A$78:G78)&gt;0,0,SUM($B$71:H71)-SUM($A$78:G78))</f>
        <v>-278416.73621014319</v>
      </c>
      <c r="I78" s="202">
        <f>IF(SUM($B$71:I71)+SUM($A$78:H78)&gt;0,0,SUM($B$71:I71)-SUM($A$78:H78))</f>
        <v>-290264.98131016921</v>
      </c>
      <c r="J78" s="202">
        <f>IF(SUM($B$71:J71)+SUM($A$78:I78)&gt;0,0,SUM($B$71:J71)-SUM($A$78:I78))</f>
        <v>-302610.85270439647</v>
      </c>
      <c r="K78" s="202">
        <f>IF(SUM($B$71:K71)+SUM($A$78:J78)&gt;0,0,SUM($B$71:K71)-SUM($A$78:J78))</f>
        <v>-315475.25069718109</v>
      </c>
      <c r="L78" s="202">
        <f>IF(SUM($B$71:L71)+SUM($A$78:K78)&gt;0,0,SUM($B$71:L71)-SUM($A$78:K78))</f>
        <v>-328879.95340566244</v>
      </c>
      <c r="M78" s="202">
        <f>IF(SUM($B$71:M71)+SUM($A$78:L78)&gt;0,0,SUM($B$71:M71)-SUM($A$78:L78))</f>
        <v>-342847.65362790041</v>
      </c>
      <c r="N78" s="202">
        <f>IF(SUM($B$71:N71)+SUM($A$78:M78)&gt;0,0,SUM($B$71:N71)-SUM($A$78:M78))</f>
        <v>-357401.9972594725</v>
      </c>
      <c r="O78" s="202">
        <f>IF(SUM($B$71:O71)+SUM($A$78:N78)&gt;0,0,SUM($B$71:O71)-SUM($A$78:N78))</f>
        <v>-372567.62332357001</v>
      </c>
      <c r="P78" s="202">
        <f>IF(SUM($B$71:P71)+SUM($A$78:O78)&gt;0,0,SUM($B$71:P71)-SUM($A$78:O78))</f>
        <v>-388370.2056823601</v>
      </c>
      <c r="Q78" s="202">
        <f>IF(SUM($B$71:Q71)+SUM($A$78:P78)&gt;0,0,SUM($B$71:Q71)-SUM($A$78:P78))</f>
        <v>-404836.49650021968</v>
      </c>
      <c r="R78" s="202">
        <f>IF(SUM($B$71:R71)+SUM($A$78:Q78)&gt;0,0,SUM($B$71:R71)-SUM($A$78:Q78))</f>
        <v>-421994.37153242808</v>
      </c>
      <c r="S78" s="202">
        <f>IF(SUM($B$71:S71)+SUM($A$78:R78)&gt;0,0,SUM($B$71:S71)-SUM($A$78:R78))</f>
        <v>-439872.87731599063</v>
      </c>
      <c r="T78" s="202">
        <f>IF(SUM($B$71:T71)+SUM($A$78:S78)&gt;0,0,SUM($B$71:T71)-SUM($A$78:S78))</f>
        <v>-458502.28034246247</v>
      </c>
      <c r="U78" s="202">
        <f>IF(SUM($B$71:U71)+SUM($A$78:T78)&gt;0,0,SUM($B$71:U71)-SUM($A$78:T78))</f>
        <v>-477914.11829604581</v>
      </c>
      <c r="V78" s="202">
        <f>IF(SUM($B$71:V71)+SUM($A$78:U78)&gt;0,0,SUM($B$71:V71)-SUM($A$78:U78))</f>
        <v>-498141.25344367977</v>
      </c>
      <c r="W78" s="202">
        <f>IF(SUM($B$71:W71)+SUM($A$78:V78)&gt;0,0,SUM($B$71:W71)-SUM($A$78:V78))</f>
        <v>-519217.92826751433</v>
      </c>
      <c r="X78" s="202">
        <f>IF(SUM($B$71:X71)+SUM($A$78:W78)&gt;0,0,SUM($B$71:X71)-SUM($A$78:W78))</f>
        <v>-541179.82343394961</v>
      </c>
      <c r="Y78" s="202">
        <f>IF(SUM($B$71:Y71)+SUM($A$78:X78)&gt;0,0,SUM($B$71:Y71)-SUM($A$78:X78))</f>
        <v>-564064.11819737591</v>
      </c>
      <c r="Z78" s="202">
        <f>IF(SUM($B$71:Z71)+SUM($A$78:Y78)&gt;0,0,SUM($B$71:Z71)-SUM($A$78:Y78))</f>
        <v>-587909.5533408653</v>
      </c>
      <c r="AA78" s="202">
        <f>IF(SUM($B$71:AA71)+SUM($A$78:Z78)&gt;0,0,SUM($B$71:AA71)-SUM($A$78:Z78))</f>
        <v>-612756.49676038139</v>
      </c>
      <c r="AB78" s="202">
        <f>IF(SUM($B$71:AB71)+SUM($A$78:AA78)&gt;0,0,SUM($B$71:AB71)-SUM($A$78:AA78))</f>
        <v>-638647.01180351712</v>
      </c>
      <c r="AC78" s="202">
        <f>IF(SUM($B$71:AC71)+SUM($A$78:AB78)&gt;0,0,SUM($B$71:AC71)-SUM($A$78:AB78))</f>
        <v>-665624.92847846635</v>
      </c>
      <c r="AD78" s="202">
        <f>IF(SUM($B$71:AD71)+SUM($A$78:AC78)&gt;0,0,SUM($B$71:AD71)-SUM($A$78:AC78))</f>
        <v>-693735.9176537618</v>
      </c>
      <c r="AE78" s="202">
        <f>IF(SUM($B$71:AE71)+SUM($A$78:AD78)&gt;0,0,SUM($B$71:AE71)-SUM($A$78:AD78))</f>
        <v>-723027.56837441958</v>
      </c>
      <c r="AF78" s="202">
        <f>IF(SUM($B$71:AF71)+SUM($A$78:AE78)&gt;0,0,SUM($B$71:AF71)-SUM($A$78:AE78))</f>
        <v>-753549.46842534468</v>
      </c>
      <c r="AG78" s="202">
        <f>IF(SUM($B$71:AG71)+SUM($A$78:AF78)&gt;0,0,SUM($B$71:AG71)-SUM($A$78:AF78))</f>
        <v>-785353.28827840835</v>
      </c>
      <c r="AH78" s="202">
        <f>IF(SUM($B$71:AH71)+SUM($A$78:AG78)&gt;0,0,SUM($B$71:AH71)-SUM($A$78:AG78))</f>
        <v>-818492.86856530234</v>
      </c>
      <c r="AI78" s="202">
        <f>IF(SUM($B$71:AI71)+SUM($A$78:AH78)&gt;0,0,SUM($B$71:AI71)-SUM($A$78:AH78))</f>
        <v>-853024.31122424453</v>
      </c>
      <c r="AJ78" s="202">
        <f>IF(SUM($B$71:AJ71)+SUM($A$78:AI78)&gt;0,0,SUM($B$71:AJ71)-SUM($A$78:AI78))</f>
        <v>-889006.07447486371</v>
      </c>
      <c r="AK78" s="202">
        <f>IF(SUM($B$71:AK71)+SUM($A$78:AJ78)&gt;0,0,SUM($B$71:AK71)-SUM($A$78:AJ78))</f>
        <v>-926499.07178200781</v>
      </c>
      <c r="AL78" s="202">
        <f>IF(SUM($B$71:AL71)+SUM($A$78:AK78)&gt;0,0,SUM($B$71:AL71)-SUM($A$78:AK78))</f>
        <v>-965566.77497605234</v>
      </c>
      <c r="AM78" s="202">
        <f>IF(SUM($B$71:AM71)+SUM($A$78:AL78)&gt;0,0,SUM($B$71:AM71)-SUM($A$78:AL78))</f>
        <v>-1006275.3217042461</v>
      </c>
      <c r="AN78" s="202">
        <f>IF(SUM($B$71:AN71)+SUM($A$78:AM78)&gt;0,0,SUM($B$71:AN71)-SUM($A$78:AM78))</f>
        <v>-1048693.6273950264</v>
      </c>
      <c r="AO78" s="202">
        <f>IF(SUM($B$71:AO71)+SUM($A$78:AN78)&gt;0,0,SUM($B$71:AO71)-SUM($A$78:AN78))</f>
        <v>-1092893.5019248165</v>
      </c>
      <c r="AP78" s="202">
        <f>IF(SUM($B$71:AP71)+SUM($A$78:AO78)&gt;0,0,SUM($B$71:AP71)-SUM($A$78:AO78))</f>
        <v>-1138949.7711848579</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8.9999999979045245E-3</v>
      </c>
      <c r="D79" s="202">
        <f>IF(((SUM($B$59:D59)+SUM($B$61:D64))+SUM($B$81:D81))&lt;0,((SUM($B$59:D59)+SUM($B$61:D64))+SUM($B$81:D81))*0.18-SUM($A$79:C79),IF(SUM($B$79:C79)&lt;0,0-SUM($B$79:C79),0))</f>
        <v>0</v>
      </c>
      <c r="E79" s="202">
        <f>IF(((SUM($B$59:E59)+SUM($B$61:E64))+SUM($B$81:E81))&lt;0,((SUM($B$59:E59)+SUM($B$61:E64))+SUM($B$81:E81))*0.18-SUM($A$79:D79),IF(SUM($B$79:D79)&lt;0,0-SUM($B$79:D79),0))</f>
        <v>0</v>
      </c>
      <c r="F79" s="202">
        <f>IF(((SUM($B$59:F59)+SUM($B$61:F64))+SUM($B$81:F81))&lt;0,((SUM($B$59:F59)+SUM($B$61:F64))+SUM($B$81:F81))*0.18-SUM($A$79:E79),IF(SUM($B$79:E79)&lt;0,0-SUM($B$79:E79),0))</f>
        <v>0</v>
      </c>
      <c r="G79" s="202">
        <f>IF(((SUM($B$59:G59)+SUM($B$61:G64))+SUM($B$81:G81))&lt;0,((SUM($B$59:G59)+SUM($B$61:G64))+SUM($B$81:G81))*0.18-SUM($A$79:F79),IF(SUM($B$79:F79)&lt;0,0-SUM($B$79:F79),0))</f>
        <v>0</v>
      </c>
      <c r="H79" s="202">
        <f>IF(((SUM($B$59:H59)+SUM($B$61:H64))+SUM($B$81:H81))&lt;0,((SUM($B$59:H59)+SUM($B$61:H64))+SUM($B$81:H81))*0.18-SUM($A$79:G79),IF(SUM($B$79:G79)&lt;0,0-SUM($B$79:G79),0))</f>
        <v>0</v>
      </c>
      <c r="I79" s="202">
        <f>IF(((SUM($B$59:I59)+SUM($B$61:I64))+SUM($B$81:I81))&lt;0,((SUM($B$59:I59)+SUM($B$61:I64))+SUM($B$81:I81))*0.18-SUM($A$79:H79),IF(SUM($B$79:H79)&lt;0,0-SUM($B$79:H79),0))</f>
        <v>0</v>
      </c>
      <c r="J79" s="202">
        <f>IF(((SUM($B$59:J59)+SUM($B$61:J64))+SUM($B$81:J81))&lt;0,((SUM($B$59:J59)+SUM($B$61:J64))+SUM($B$81:J81))*0.18-SUM($A$79:I79),IF(SUM($B$79:I79)&lt;0,0-SUM($B$79:I79),0))</f>
        <v>0</v>
      </c>
      <c r="K79" s="202">
        <f>IF(((SUM($B$59:K59)+SUM($B$61:K64))+SUM($B$81:K81))&lt;0,((SUM($B$59:K59)+SUM($B$61:K64))+SUM($B$81:K81))*0.18-SUM($A$79:J79),IF(SUM($B$79:J79)&lt;0,0-SUM($B$79:J79),0))</f>
        <v>0</v>
      </c>
      <c r="L79" s="202">
        <f>IF(((SUM($B$59:L59)+SUM($B$61:L64))+SUM($B$81:L81))&lt;0,((SUM($B$59:L59)+SUM($B$61:L64))+SUM($B$81:L81))*0.18-SUM($A$79:K79),IF(SUM($B$79:K79)&lt;0,0-SUM($B$79:K79),0))</f>
        <v>0</v>
      </c>
      <c r="M79" s="202">
        <f>IF(((SUM($B$59:M59)+SUM($B$61:M64))+SUM($B$81:M81))&lt;0,((SUM($B$59:M59)+SUM($B$61:M64))+SUM($B$81:M81))*0.18-SUM($A$79:L79),IF(SUM($B$79:L79)&lt;0,0-SUM($B$79:L79),0))</f>
        <v>0</v>
      </c>
      <c r="N79" s="202">
        <f>IF(((SUM($B$59:N59)+SUM($B$61:N64))+SUM($B$81:N81))&lt;0,((SUM($B$59:N59)+SUM($B$61:N64))+SUM($B$81:N81))*0.18-SUM($A$79:M79),IF(SUM($B$79:M79)&lt;0,0-SUM($B$79:M79),0))</f>
        <v>0</v>
      </c>
      <c r="O79" s="202">
        <f>IF(((SUM($B$59:O59)+SUM($B$61:O64))+SUM($B$81:O81))&lt;0,((SUM($B$59:O59)+SUM($B$61:O64))+SUM($B$81:O81))*0.18-SUM($A$79:N79),IF(SUM($B$79:N79)&lt;0,0-SUM($B$79:N79),0))</f>
        <v>0</v>
      </c>
      <c r="P79" s="202">
        <f>IF(((SUM($B$59:P59)+SUM($B$61:P64))+SUM($B$81:P81))&lt;0,((SUM($B$59:P59)+SUM($B$61:P64))+SUM($B$81:P81))*0.18-SUM($A$79:O79),IF(SUM($B$79:O79)&lt;0,0-SUM($B$79:O79),0))</f>
        <v>0</v>
      </c>
      <c r="Q79" s="202">
        <f>IF(((SUM($B$59:Q59)+SUM($B$61:Q64))+SUM($B$81:Q81))&lt;0,((SUM($B$59:Q59)+SUM($B$61:Q64))+SUM($B$81:Q81))*0.18-SUM($A$79:P79),IF(SUM($B$79:P79)&lt;0,0-SUM($B$79:P79),0))</f>
        <v>0</v>
      </c>
      <c r="R79" s="202">
        <f>IF(((SUM($B$59:R59)+SUM($B$61:R64))+SUM($B$81:R81))&lt;0,((SUM($B$59:R59)+SUM($B$61:R64))+SUM($B$81:R81))*0.18-SUM($A$79:Q79),IF(SUM($B$79:Q79)&lt;0,0-SUM($B$79:Q79),0))</f>
        <v>0</v>
      </c>
      <c r="S79" s="202">
        <f>IF(((SUM($B$59:S59)+SUM($B$61:S64))+SUM($B$81:S81))&lt;0,((SUM($B$59:S59)+SUM($B$61:S64))+SUM($B$81:S81))*0.18-SUM($A$79:R79),IF(SUM($B$79:R79)&lt;0,0-SUM($B$79:R79),0))</f>
        <v>0</v>
      </c>
      <c r="T79" s="202">
        <f>IF(((SUM($B$59:T59)+SUM($B$61:T64))+SUM($B$81:T81))&lt;0,((SUM($B$59:T59)+SUM($B$61:T64))+SUM($B$81:T81))*0.18-SUM($A$79:S79),IF(SUM($B$79:S79)&lt;0,0-SUM($B$79:S79),0))</f>
        <v>0</v>
      </c>
      <c r="U79" s="202">
        <f>IF(((SUM($B$59:U59)+SUM($B$61:U64))+SUM($B$81:U81))&lt;0,((SUM($B$59:U59)+SUM($B$61:U64))+SUM($B$81:U81))*0.18-SUM($A$79:T79),IF(SUM($B$79:T79)&lt;0,0-SUM($B$79:T79),0))</f>
        <v>0</v>
      </c>
      <c r="V79" s="202">
        <f>IF(((SUM($B$59:V59)+SUM($B$61:V64))+SUM($B$81:V81))&lt;0,((SUM($B$59:V59)+SUM($B$61:V64))+SUM($B$81:V81))*0.18-SUM($A$79:U79),IF(SUM($B$79:U79)&lt;0,0-SUM($B$79:U79),0))</f>
        <v>0</v>
      </c>
      <c r="W79" s="202">
        <f>IF(((SUM($B$59:W59)+SUM($B$61:W64))+SUM($B$81:W81))&lt;0,((SUM($B$59:W59)+SUM($B$61:W64))+SUM($B$81:W81))*0.18-SUM($A$79:V79),IF(SUM($B$79:V79)&lt;0,0-SUM($B$79:V79),0))</f>
        <v>0</v>
      </c>
      <c r="X79" s="202">
        <f>IF(((SUM($B$59:X59)+SUM($B$61:X64))+SUM($B$81:X81))&lt;0,((SUM($B$59:X59)+SUM($B$61:X64))+SUM($B$81:X81))*0.18-SUM($A$79:W79),IF(SUM($B$79:W79)&lt;0,0-SUM($B$79:W79),0))</f>
        <v>0</v>
      </c>
      <c r="Y79" s="202">
        <f>IF(((SUM($B$59:Y59)+SUM($B$61:Y64))+SUM($B$81:Y81))&lt;0,((SUM($B$59:Y59)+SUM($B$61:Y64))+SUM($B$81:Y81))*0.18-SUM($A$79:X79),IF(SUM($B$79:X79)&lt;0,0-SUM($B$79:X79),0))</f>
        <v>0</v>
      </c>
      <c r="Z79" s="202">
        <f>IF(((SUM($B$59:Z59)+SUM($B$61:Z64))+SUM($B$81:Z81))&lt;0,((SUM($B$59:Z59)+SUM($B$61:Z64))+SUM($B$81:Z81))*0.18-SUM($A$79:Y79),IF(SUM($B$79:Y79)&lt;0,0-SUM($B$79:Y79),0))</f>
        <v>0</v>
      </c>
      <c r="AA79" s="202">
        <f>IF(((SUM($B$59:AA59)+SUM($B$61:AA64))+SUM($B$81:AA81))&lt;0,((SUM($B$59:AA59)+SUM($B$61:AA64))+SUM($B$81:AA81))*0.18-SUM($A$79:Z79),IF(SUM($B$79:Z79)&lt;0,0-SUM($B$79:Z79),0))</f>
        <v>0</v>
      </c>
      <c r="AB79" s="202">
        <f>IF(((SUM($B$59:AB59)+SUM($B$61:AB64))+SUM($B$81:AB81))&lt;0,((SUM($B$59:AB59)+SUM($B$61:AB64))+SUM($B$81:AB81))*0.18-SUM($A$79:AA79),IF(SUM($B$79:AA79)&lt;0,0-SUM($B$79:AA79),0))</f>
        <v>0</v>
      </c>
      <c r="AC79" s="202">
        <f>IF(((SUM($B$59:AC59)+SUM($B$61:AC64))+SUM($B$81:AC81))&lt;0,((SUM($B$59:AC59)+SUM($B$61:AC64))+SUM($B$81:AC81))*0.18-SUM($A$79:AB79),IF(SUM($B$79:AB79)&lt;0,0-SUM($B$79:AB79),0))</f>
        <v>0</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-468348</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7">
        <f>SUM(B81:AP81)</f>
        <v>-468348</v>
      </c>
      <c r="AR81" s="318"/>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5" t="s">
        <v>288</v>
      </c>
      <c r="B83" s="205">
        <f>SUM(B75:B82)</f>
        <v>-93669.649000000034</v>
      </c>
      <c r="C83" s="205">
        <f t="shared" ref="C83:V83" si="29">SUM(C75:C82)</f>
        <v>303720.65483485407</v>
      </c>
      <c r="D83" s="205">
        <f t="shared" si="29"/>
        <v>633783.4976659643</v>
      </c>
      <c r="E83" s="205">
        <f t="shared" si="29"/>
        <v>1001066.4469005683</v>
      </c>
      <c r="F83" s="205">
        <f t="shared" si="29"/>
        <v>1042956.4954911923</v>
      </c>
      <c r="G83" s="205">
        <f t="shared" si="29"/>
        <v>1086605.9261226226</v>
      </c>
      <c r="H83" s="205">
        <f t="shared" si="29"/>
        <v>1132088.6328405729</v>
      </c>
      <c r="I83" s="205">
        <f t="shared" si="29"/>
        <v>1179481.6132406769</v>
      </c>
      <c r="J83" s="205">
        <f t="shared" si="29"/>
        <v>1228865.0988175853</v>
      </c>
      <c r="K83" s="205">
        <f t="shared" si="29"/>
        <v>1280322.690788724</v>
      </c>
      <c r="L83" s="205">
        <f t="shared" si="29"/>
        <v>1333941.5016226508</v>
      </c>
      <c r="M83" s="205">
        <f t="shared" si="29"/>
        <v>1389812.3025116019</v>
      </c>
      <c r="N83" s="205">
        <f t="shared" si="29"/>
        <v>1448029.6770378889</v>
      </c>
      <c r="O83" s="205">
        <f t="shared" si="29"/>
        <v>1508692.1812942806</v>
      </c>
      <c r="P83" s="205">
        <f t="shared" si="29"/>
        <v>1571902.5107294405</v>
      </c>
      <c r="Q83" s="205">
        <f t="shared" si="29"/>
        <v>1637767.6740008763</v>
      </c>
      <c r="R83" s="205">
        <f t="shared" si="29"/>
        <v>1706399.1741297143</v>
      </c>
      <c r="S83" s="205">
        <f t="shared" si="29"/>
        <v>1777913.1972639612</v>
      </c>
      <c r="T83" s="205">
        <f t="shared" si="29"/>
        <v>1852430.8093698476</v>
      </c>
      <c r="U83" s="205">
        <f t="shared" si="29"/>
        <v>1930078.1611841815</v>
      </c>
      <c r="V83" s="205">
        <f t="shared" si="29"/>
        <v>2010986.7017747173</v>
      </c>
      <c r="W83" s="205">
        <f>SUM(W75:W82)</f>
        <v>2095293.4010700556</v>
      </c>
      <c r="X83" s="205">
        <f>SUM(X75:X82)</f>
        <v>2183140.9817357981</v>
      </c>
      <c r="Y83" s="205">
        <f>SUM(Y75:Y82)</f>
        <v>2274678.1607895014</v>
      </c>
      <c r="Z83" s="205">
        <f>SUM(Z75:Z82)</f>
        <v>2370059.9013634613</v>
      </c>
      <c r="AA83" s="205">
        <f t="shared" ref="AA83:AP83" si="30">SUM(AA75:AA82)</f>
        <v>2469447.675041527</v>
      </c>
      <c r="AB83" s="205">
        <f t="shared" si="30"/>
        <v>2573009.7352140718</v>
      </c>
      <c r="AC83" s="205">
        <f t="shared" si="30"/>
        <v>2680921.4019138617</v>
      </c>
      <c r="AD83" s="205">
        <f t="shared" si="30"/>
        <v>2793365.358615044</v>
      </c>
      <c r="AE83" s="205">
        <f t="shared" si="30"/>
        <v>2910531.9614976766</v>
      </c>
      <c r="AF83" s="205">
        <f t="shared" si="30"/>
        <v>3032619.5617013793</v>
      </c>
      <c r="AG83" s="205">
        <f t="shared" si="30"/>
        <v>3159834.8411136377</v>
      </c>
      <c r="AH83" s="205">
        <f t="shared" si="30"/>
        <v>3292393.1622612099</v>
      </c>
      <c r="AI83" s="205">
        <f t="shared" si="30"/>
        <v>3430518.932896981</v>
      </c>
      <c r="AJ83" s="205">
        <f t="shared" si="30"/>
        <v>3574445.9858994531</v>
      </c>
      <c r="AK83" s="205">
        <f t="shared" si="30"/>
        <v>3724417.9751280313</v>
      </c>
      <c r="AL83" s="205">
        <f t="shared" si="30"/>
        <v>3880688.7879042085</v>
      </c>
      <c r="AM83" s="205">
        <f t="shared" si="30"/>
        <v>4043522.9748169854</v>
      </c>
      <c r="AN83" s="205">
        <f t="shared" si="30"/>
        <v>4213196.1975800982</v>
      </c>
      <c r="AO83" s="205">
        <f t="shared" si="30"/>
        <v>4389995.6956992634</v>
      </c>
      <c r="AP83" s="205">
        <f t="shared" si="30"/>
        <v>4574220.7727394346</v>
      </c>
    </row>
    <row r="84" spans="1:45" ht="14.25" x14ac:dyDescent="0.2">
      <c r="A84" s="315" t="s">
        <v>549</v>
      </c>
      <c r="B84" s="205">
        <f>SUM($B$83:B83)</f>
        <v>-93669.649000000034</v>
      </c>
      <c r="C84" s="205">
        <f>SUM($B$83:C83)</f>
        <v>210051.00583485403</v>
      </c>
      <c r="D84" s="205">
        <f>SUM($B$83:D83)</f>
        <v>843834.50350081827</v>
      </c>
      <c r="E84" s="205">
        <f>SUM($B$83:E83)</f>
        <v>1844900.9504013867</v>
      </c>
      <c r="F84" s="205">
        <f>SUM($B$83:F83)</f>
        <v>2887857.4458925789</v>
      </c>
      <c r="G84" s="205">
        <f>SUM($B$83:G83)</f>
        <v>3974463.3720152015</v>
      </c>
      <c r="H84" s="205">
        <f>SUM($B$83:H83)</f>
        <v>5106552.0048557743</v>
      </c>
      <c r="I84" s="205">
        <f>SUM($B$83:I83)</f>
        <v>6286033.6180964513</v>
      </c>
      <c r="J84" s="205">
        <f>SUM($B$83:J83)</f>
        <v>7514898.7169140363</v>
      </c>
      <c r="K84" s="205">
        <f>SUM($B$83:K83)</f>
        <v>8795221.4077027608</v>
      </c>
      <c r="L84" s="205">
        <f>SUM($B$83:L83)</f>
        <v>10129162.909325412</v>
      </c>
      <c r="M84" s="205">
        <f>SUM($B$83:M83)</f>
        <v>11518975.211837014</v>
      </c>
      <c r="N84" s="205">
        <f>SUM($B$83:N83)</f>
        <v>12967004.888874903</v>
      </c>
      <c r="O84" s="205">
        <f>SUM($B$83:O83)</f>
        <v>14475697.070169184</v>
      </c>
      <c r="P84" s="205">
        <f>SUM($B$83:P83)</f>
        <v>16047599.580898624</v>
      </c>
      <c r="Q84" s="205">
        <f>SUM($B$83:Q83)</f>
        <v>17685367.254899502</v>
      </c>
      <c r="R84" s="205">
        <f>SUM($B$83:R83)</f>
        <v>19391766.429029215</v>
      </c>
      <c r="S84" s="205">
        <f>SUM($B$83:S83)</f>
        <v>21169679.626293175</v>
      </c>
      <c r="T84" s="205">
        <f>SUM($B$83:T83)</f>
        <v>23022110.435663022</v>
      </c>
      <c r="U84" s="205">
        <f>SUM($B$83:U83)</f>
        <v>24952188.596847203</v>
      </c>
      <c r="V84" s="205">
        <f>SUM($B$83:V83)</f>
        <v>26963175.298621919</v>
      </c>
      <c r="W84" s="205">
        <f>SUM($B$83:W83)</f>
        <v>29058468.699691974</v>
      </c>
      <c r="X84" s="205">
        <f>SUM($B$83:X83)</f>
        <v>31241609.681427773</v>
      </c>
      <c r="Y84" s="205">
        <f>SUM($B$83:Y83)</f>
        <v>33516287.842217274</v>
      </c>
      <c r="Z84" s="205">
        <f>SUM($B$83:Z83)</f>
        <v>35886347.743580736</v>
      </c>
      <c r="AA84" s="205">
        <f>SUM($B$83:AA83)</f>
        <v>38355795.418622263</v>
      </c>
      <c r="AB84" s="205">
        <f>SUM($B$83:AB83)</f>
        <v>40928805.153836332</v>
      </c>
      <c r="AC84" s="205">
        <f>SUM($B$83:AC83)</f>
        <v>43609726.555750191</v>
      </c>
      <c r="AD84" s="205">
        <f>SUM($B$83:AD83)</f>
        <v>46403091.914365232</v>
      </c>
      <c r="AE84" s="205">
        <f>SUM($B$83:AE83)</f>
        <v>49313623.875862911</v>
      </c>
      <c r="AF84" s="205">
        <f>SUM($B$83:AF83)</f>
        <v>52346243.437564291</v>
      </c>
      <c r="AG84" s="205">
        <f>SUM($B$83:AG83)</f>
        <v>55506078.278677925</v>
      </c>
      <c r="AH84" s="205">
        <f>SUM($B$83:AH83)</f>
        <v>58798471.440939136</v>
      </c>
      <c r="AI84" s="205">
        <f>SUM($B$83:AI83)</f>
        <v>62228990.373836115</v>
      </c>
      <c r="AJ84" s="205">
        <f>SUM($B$83:AJ83)</f>
        <v>65803436.359735571</v>
      </c>
      <c r="AK84" s="205">
        <f>SUM($B$83:AK83)</f>
        <v>69527854.334863603</v>
      </c>
      <c r="AL84" s="205">
        <f>SUM($B$83:AL83)</f>
        <v>73408543.122767806</v>
      </c>
      <c r="AM84" s="205">
        <f>SUM($B$83:AM83)</f>
        <v>77452066.097584784</v>
      </c>
      <c r="AN84" s="205">
        <f>SUM($B$83:AN83)</f>
        <v>81665262.295164883</v>
      </c>
      <c r="AO84" s="205">
        <f>SUM($B$83:AO83)</f>
        <v>86055257.990864143</v>
      </c>
      <c r="AP84" s="205">
        <f>SUM($B$83:AP83)</f>
        <v>90629478.763603583</v>
      </c>
    </row>
    <row r="85" spans="1:45" x14ac:dyDescent="0.2">
      <c r="A85" s="206" t="s">
        <v>512</v>
      </c>
      <c r="B85" s="322">
        <f t="shared" ref="B85:AP85" si="31">1/POWER((1+$B$44),B73)</f>
        <v>0.52064935632448273</v>
      </c>
      <c r="C85" s="322">
        <f t="shared" si="31"/>
        <v>0.43207415462612664</v>
      </c>
      <c r="D85" s="322">
        <f t="shared" si="31"/>
        <v>0.35856776317520883</v>
      </c>
      <c r="E85" s="322">
        <f t="shared" si="31"/>
        <v>0.29756660844415667</v>
      </c>
      <c r="F85" s="322">
        <f t="shared" si="31"/>
        <v>0.24694324352212174</v>
      </c>
      <c r="G85" s="322">
        <f t="shared" si="31"/>
        <v>0.20493215230051592</v>
      </c>
      <c r="H85" s="322">
        <f t="shared" si="31"/>
        <v>0.1700681761830008</v>
      </c>
      <c r="I85" s="322">
        <f t="shared" si="31"/>
        <v>0.14113541591950271</v>
      </c>
      <c r="J85" s="322">
        <f t="shared" si="31"/>
        <v>0.11712482648921385</v>
      </c>
      <c r="K85" s="322">
        <f t="shared" si="31"/>
        <v>9.719902613212765E-2</v>
      </c>
      <c r="L85" s="322">
        <f t="shared" si="31"/>
        <v>8.0663092225832109E-2</v>
      </c>
      <c r="M85" s="322">
        <f t="shared" si="31"/>
        <v>6.6940325498615838E-2</v>
      </c>
      <c r="N85" s="322">
        <f t="shared" si="31"/>
        <v>5.5552137343249659E-2</v>
      </c>
      <c r="O85" s="322">
        <f t="shared" si="31"/>
        <v>4.6101358791078552E-2</v>
      </c>
      <c r="P85" s="322">
        <f t="shared" si="31"/>
        <v>3.825838903823945E-2</v>
      </c>
      <c r="Q85" s="322">
        <f t="shared" si="31"/>
        <v>3.174970044667174E-2</v>
      </c>
      <c r="R85" s="322">
        <f t="shared" si="31"/>
        <v>2.6348299125868668E-2</v>
      </c>
      <c r="S85" s="322">
        <f t="shared" si="31"/>
        <v>2.1865808403210511E-2</v>
      </c>
      <c r="T85" s="322">
        <f t="shared" si="31"/>
        <v>1.814589908980126E-2</v>
      </c>
      <c r="U85" s="322">
        <f t="shared" si="31"/>
        <v>1.5058837418922204E-2</v>
      </c>
      <c r="V85" s="322">
        <f t="shared" si="31"/>
        <v>1.2496960513628384E-2</v>
      </c>
      <c r="W85" s="322">
        <f t="shared" si="31"/>
        <v>1.0370921588073345E-2</v>
      </c>
      <c r="X85" s="322">
        <f t="shared" si="31"/>
        <v>8.6065739320110735E-3</v>
      </c>
      <c r="Y85" s="322">
        <f t="shared" si="31"/>
        <v>7.1423850058183183E-3</v>
      </c>
      <c r="Z85" s="322">
        <f t="shared" si="31"/>
        <v>5.9272904612600145E-3</v>
      </c>
      <c r="AA85" s="322">
        <f t="shared" si="31"/>
        <v>4.9189132458589318E-3</v>
      </c>
      <c r="AB85" s="322">
        <f t="shared" si="31"/>
        <v>4.082085681210732E-3</v>
      </c>
      <c r="AC85" s="322">
        <f t="shared" si="31"/>
        <v>3.3876229719591129E-3</v>
      </c>
      <c r="AD85" s="322">
        <f t="shared" si="31"/>
        <v>2.8113053709204251E-3</v>
      </c>
      <c r="AE85" s="322">
        <f t="shared" si="31"/>
        <v>2.3330335028385286E-3</v>
      </c>
      <c r="AF85" s="322">
        <f t="shared" si="31"/>
        <v>1.9361273882477412E-3</v>
      </c>
      <c r="AG85" s="322">
        <f t="shared" si="31"/>
        <v>1.6067447205375444E-3</v>
      </c>
      <c r="AH85" s="322">
        <f t="shared" si="31"/>
        <v>1.3333981083299121E-3</v>
      </c>
      <c r="AI85" s="322">
        <f t="shared" si="31"/>
        <v>1.1065544467468149E-3</v>
      </c>
      <c r="AJ85" s="322">
        <f t="shared" si="31"/>
        <v>9.1830244543304122E-4</v>
      </c>
      <c r="AK85" s="322">
        <f t="shared" si="31"/>
        <v>7.6207671820169396E-4</v>
      </c>
      <c r="AL85" s="322">
        <f t="shared" si="31"/>
        <v>6.3242881178563804E-4</v>
      </c>
      <c r="AM85" s="322">
        <f t="shared" si="31"/>
        <v>5.2483718820384888E-4</v>
      </c>
      <c r="AN85" s="322">
        <f t="shared" si="31"/>
        <v>4.3554953377912764E-4</v>
      </c>
      <c r="AO85" s="322">
        <f t="shared" si="31"/>
        <v>3.6145189525238806E-4</v>
      </c>
      <c r="AP85" s="322">
        <f t="shared" si="31"/>
        <v>2.9996007904762516E-4</v>
      </c>
    </row>
    <row r="86" spans="1:45" ht="28.5" x14ac:dyDescent="0.2">
      <c r="A86" s="314" t="s">
        <v>550</v>
      </c>
      <c r="B86" s="205">
        <f>B83*B85</f>
        <v>-48769.042458990247</v>
      </c>
      <c r="C86" s="205">
        <f>C83*C85</f>
        <v>131229.84518026316</v>
      </c>
      <c r="D86" s="205">
        <f t="shared" ref="D86:AO86" si="32">D83*D85</f>
        <v>227254.331095445</v>
      </c>
      <c r="E86" s="205">
        <f t="shared" si="32"/>
        <v>297883.94743144454</v>
      </c>
      <c r="F86" s="205">
        <f t="shared" si="32"/>
        <v>257551.05984906017</v>
      </c>
      <c r="G86" s="205">
        <f t="shared" si="32"/>
        <v>222680.49114280444</v>
      </c>
      <c r="H86" s="205">
        <f t="shared" si="32"/>
        <v>192532.24906470304</v>
      </c>
      <c r="I86" s="205">
        <f t="shared" si="32"/>
        <v>166466.62805412896</v>
      </c>
      <c r="J86" s="205">
        <f t="shared" si="32"/>
        <v>143930.61147766031</v>
      </c>
      <c r="K86" s="205">
        <f t="shared" si="32"/>
        <v>124446.11867952917</v>
      </c>
      <c r="L86" s="205">
        <f t="shared" si="32"/>
        <v>107599.84636925285</v>
      </c>
      <c r="M86" s="205">
        <f t="shared" si="32"/>
        <v>93034.487912107375</v>
      </c>
      <c r="N86" s="205">
        <f t="shared" si="32"/>
        <v>80441.143495910248</v>
      </c>
      <c r="O86" s="205">
        <f t="shared" si="32"/>
        <v>69552.759555142562</v>
      </c>
      <c r="P86" s="205">
        <f t="shared" si="32"/>
        <v>60138.457785672297</v>
      </c>
      <c r="Q86" s="205">
        <f t="shared" si="32"/>
        <v>51998.633050770157</v>
      </c>
      <c r="R86" s="205">
        <f t="shared" si="32"/>
        <v>44960.71586810497</v>
      </c>
      <c r="S86" s="205">
        <f t="shared" si="32"/>
        <v>38875.509328913191</v>
      </c>
      <c r="T86" s="205">
        <f t="shared" si="32"/>
        <v>33614.022537664132</v>
      </c>
      <c r="U86" s="205">
        <f t="shared" si="32"/>
        <v>29064.733235084914</v>
      </c>
      <c r="V86" s="205">
        <f t="shared" si="32"/>
        <v>25131.221405510423</v>
      </c>
      <c r="W86" s="205">
        <f t="shared" si="32"/>
        <v>21730.123566505063</v>
      </c>
      <c r="X86" s="205">
        <f t="shared" si="32"/>
        <v>18789.364263312382</v>
      </c>
      <c r="Y86" s="205">
        <f t="shared" si="32"/>
        <v>16246.627188685325</v>
      </c>
      <c r="Z86" s="205">
        <f t="shared" si="32"/>
        <v>14048.033445966495</v>
      </c>
      <c r="AA86" s="205">
        <f t="shared" si="32"/>
        <v>12146.99887871731</v>
      </c>
      <c r="AB86" s="205">
        <f t="shared" si="32"/>
        <v>10503.246197733179</v>
      </c>
      <c r="AC86" s="205">
        <f t="shared" si="32"/>
        <v>9081.9509271402276</v>
      </c>
      <c r="AD86" s="205">
        <f t="shared" si="32"/>
        <v>7853.003035617533</v>
      </c>
      <c r="AE86" s="205">
        <f t="shared" si="32"/>
        <v>6790.3685772564177</v>
      </c>
      <c r="AF86" s="205">
        <f t="shared" si="32"/>
        <v>5871.5377915459012</v>
      </c>
      <c r="AG86" s="205">
        <f t="shared" si="32"/>
        <v>5077.0479487299281</v>
      </c>
      <c r="AH86" s="205">
        <f t="shared" si="32"/>
        <v>4390.0708144374348</v>
      </c>
      <c r="AI86" s="205">
        <f t="shared" si="32"/>
        <v>3796.0559798462928</v>
      </c>
      <c r="AJ86" s="205">
        <f t="shared" si="32"/>
        <v>3282.4224899197857</v>
      </c>
      <c r="AK86" s="205">
        <f t="shared" si="32"/>
        <v>2838.2922276969684</v>
      </c>
      <c r="AL86" s="205">
        <f t="shared" si="32"/>
        <v>2454.2593990441064</v>
      </c>
      <c r="AM86" s="205">
        <f t="shared" si="32"/>
        <v>2122.1912285406092</v>
      </c>
      <c r="AN86" s="205">
        <f t="shared" si="32"/>
        <v>1835.0556395760052</v>
      </c>
      <c r="AO86" s="205">
        <f t="shared" si="32"/>
        <v>1586.7722643603245</v>
      </c>
      <c r="AP86" s="205">
        <f>AP83*AP85</f>
        <v>1372.0836245722098</v>
      </c>
    </row>
    <row r="87" spans="1:45" ht="14.25" x14ac:dyDescent="0.2">
      <c r="A87" s="314" t="s">
        <v>551</v>
      </c>
      <c r="B87" s="205">
        <f>SUM($B$86:B86)</f>
        <v>-48769.042458990247</v>
      </c>
      <c r="C87" s="205">
        <f>SUM($B$86:C86)</f>
        <v>82460.802721272921</v>
      </c>
      <c r="D87" s="205">
        <f>SUM($B$86:D86)</f>
        <v>309715.13381671789</v>
      </c>
      <c r="E87" s="205">
        <f>SUM($B$86:E86)</f>
        <v>607599.08124816243</v>
      </c>
      <c r="F87" s="205">
        <f>SUM($B$86:F86)</f>
        <v>865150.14109722257</v>
      </c>
      <c r="G87" s="205">
        <f>SUM($B$86:G86)</f>
        <v>1087830.632240027</v>
      </c>
      <c r="H87" s="205">
        <f>SUM($B$86:H86)</f>
        <v>1280362.88130473</v>
      </c>
      <c r="I87" s="205">
        <f>SUM($B$86:I86)</f>
        <v>1446829.5093588589</v>
      </c>
      <c r="J87" s="205">
        <f>SUM($B$86:J86)</f>
        <v>1590760.1208365192</v>
      </c>
      <c r="K87" s="205">
        <f>SUM($B$86:K86)</f>
        <v>1715206.2395160482</v>
      </c>
      <c r="L87" s="205">
        <f>SUM($B$86:L86)</f>
        <v>1822806.085885301</v>
      </c>
      <c r="M87" s="205">
        <f>SUM($B$86:M86)</f>
        <v>1915840.5737974085</v>
      </c>
      <c r="N87" s="205">
        <f>SUM($B$86:N86)</f>
        <v>1996281.7172933188</v>
      </c>
      <c r="O87" s="205">
        <f>SUM($B$86:O86)</f>
        <v>2065834.4768484614</v>
      </c>
      <c r="P87" s="205">
        <f>SUM($B$86:P86)</f>
        <v>2125972.9346341337</v>
      </c>
      <c r="Q87" s="205">
        <f>SUM($B$86:Q86)</f>
        <v>2177971.5676849037</v>
      </c>
      <c r="R87" s="205">
        <f>SUM($B$86:R86)</f>
        <v>2222932.2835530089</v>
      </c>
      <c r="S87" s="205">
        <f>SUM($B$86:S86)</f>
        <v>2261807.7928819223</v>
      </c>
      <c r="T87" s="205">
        <f>SUM($B$86:T86)</f>
        <v>2295421.8154195864</v>
      </c>
      <c r="U87" s="205">
        <f>SUM($B$86:U86)</f>
        <v>2324486.5486546713</v>
      </c>
      <c r="V87" s="205">
        <f>SUM($B$86:V86)</f>
        <v>2349617.7700601816</v>
      </c>
      <c r="W87" s="205">
        <f>SUM($B$86:W86)</f>
        <v>2371347.8936266867</v>
      </c>
      <c r="X87" s="205">
        <f>SUM($B$86:X86)</f>
        <v>2390137.2578899991</v>
      </c>
      <c r="Y87" s="205">
        <f>SUM($B$86:Y86)</f>
        <v>2406383.8850786844</v>
      </c>
      <c r="Z87" s="205">
        <f>SUM($B$86:Z86)</f>
        <v>2420431.9185246509</v>
      </c>
      <c r="AA87" s="205">
        <f>SUM($B$86:AA86)</f>
        <v>2432578.9174033683</v>
      </c>
      <c r="AB87" s="205">
        <f>SUM($B$86:AB86)</f>
        <v>2443082.1636011014</v>
      </c>
      <c r="AC87" s="205">
        <f>SUM($B$86:AC86)</f>
        <v>2452164.1145282416</v>
      </c>
      <c r="AD87" s="205">
        <f>SUM($B$86:AD86)</f>
        <v>2460017.1175638591</v>
      </c>
      <c r="AE87" s="205">
        <f>SUM($B$86:AE86)</f>
        <v>2466807.4861411154</v>
      </c>
      <c r="AF87" s="205">
        <f>SUM($B$86:AF86)</f>
        <v>2472679.0239326614</v>
      </c>
      <c r="AG87" s="205">
        <f>SUM($B$86:AG86)</f>
        <v>2477756.0718813911</v>
      </c>
      <c r="AH87" s="205">
        <f>SUM($B$86:AH86)</f>
        <v>2482146.1426958283</v>
      </c>
      <c r="AI87" s="205">
        <f>SUM($B$86:AI86)</f>
        <v>2485942.1986756749</v>
      </c>
      <c r="AJ87" s="205">
        <f>SUM($B$86:AJ86)</f>
        <v>2489224.6211655946</v>
      </c>
      <c r="AK87" s="205">
        <f>SUM($B$86:AK86)</f>
        <v>2492062.9133932916</v>
      </c>
      <c r="AL87" s="205">
        <f>SUM($B$86:AL86)</f>
        <v>2494517.172792336</v>
      </c>
      <c r="AM87" s="205">
        <f>SUM($B$86:AM86)</f>
        <v>2496639.3640208766</v>
      </c>
      <c r="AN87" s="205">
        <f>SUM($B$86:AN86)</f>
        <v>2498474.4196604528</v>
      </c>
      <c r="AO87" s="205">
        <f>SUM($B$86:AO86)</f>
        <v>2500061.1919248132</v>
      </c>
      <c r="AP87" s="205">
        <f>SUM($B$86:AP86)</f>
        <v>2501433.2755493852</v>
      </c>
    </row>
    <row r="88" spans="1:45" ht="14.25" x14ac:dyDescent="0.2">
      <c r="A88" s="314" t="s">
        <v>552</v>
      </c>
      <c r="B88" s="208">
        <f>IF((ISERR(IRR($B$83:B83))),0,IF(IRR($B$83:B83)&lt;0,0,IRR($B$83:B83)))</f>
        <v>0</v>
      </c>
      <c r="C88" s="208">
        <f>IF((ISERR(IRR($B$83:C83))),0,IF(IRR($B$83:C83)&lt;0,0,IRR($B$83:C83)))</f>
        <v>2.2424660290427045</v>
      </c>
      <c r="D88" s="208">
        <f>IF((ISERR(IRR($B$83:D83))),0,IF(IRR($B$83:D83)&lt;0,0,IRR($B$83:D83)))</f>
        <v>3.6862865075486679</v>
      </c>
      <c r="E88" s="208">
        <f>IF((ISERR(IRR($B$83:E83))),0,IF(IRR($B$83:E83)&lt;0,0,IRR($B$83:E83)))</f>
        <v>4.0161015206191806</v>
      </c>
      <c r="F88" s="208">
        <f>IF((ISERR(IRR($B$83:F83))),0,IF(IRR($B$83:F83)&lt;0,0,IRR($B$83:F83)))</f>
        <v>4.075561703625751</v>
      </c>
      <c r="G88" s="208">
        <f>IF((ISERR(IRR($B$83:G83))),0,IF(IRR($B$83:G83)&lt;0,0,IRR($B$83:G83)))</f>
        <v>4.0873030112405999</v>
      </c>
      <c r="H88" s="208">
        <f>IF((ISERR(IRR($B$83:H83))),0,IF(IRR($B$83:H83)&lt;0,0,IRR($B$83:H83)))</f>
        <v>4.0896827345137439</v>
      </c>
      <c r="I88" s="208">
        <f>IF((ISERR(IRR($B$83:I83))),0,IF(IRR($B$83:I83)&lt;0,0,IRR($B$83:I83)))</f>
        <v>4.0901685693648879</v>
      </c>
      <c r="J88" s="208">
        <f>IF((ISERR(IRR($B$83:J83))),0,IF(IRR($B$83:J83)&lt;0,0,IRR($B$83:J83)))</f>
        <v>4.0902679457669615</v>
      </c>
      <c r="K88" s="208">
        <f>IF((ISERR(IRR($B$83:K83))),0,IF(IRR($B$83:K83)&lt;0,0,IRR($B$83:K83)))</f>
        <v>4.0902882828706968</v>
      </c>
      <c r="L88" s="208">
        <f>IF((ISERR(IRR($B$83:L83))),0,IF(IRR($B$83:L83)&lt;0,0,IRR($B$83:L83)))</f>
        <v>4.0902924453098048</v>
      </c>
      <c r="M88" s="208">
        <f>IF((ISERR(IRR($B$83:M83))),0,IF(IRR($B$83:M83)&lt;0,0,IRR($B$83:M83)))</f>
        <v>4.0902932972729156</v>
      </c>
      <c r="N88" s="208">
        <f>IF((ISERR(IRR($B$83:N83))),0,IF(IRR($B$83:N83)&lt;0,0,IRR($B$83:N83)))</f>
        <v>4.0902934716536175</v>
      </c>
      <c r="O88" s="208">
        <f>IF((ISERR(IRR($B$83:O83))),0,IF(IRR($B$83:O83)&lt;0,0,IRR($B$83:O83)))</f>
        <v>4.0902935073461757</v>
      </c>
      <c r="P88" s="208">
        <f>IF((ISERR(IRR($B$83:P83))),0,IF(IRR($B$83:P83)&lt;0,0,IRR($B$83:P83)))</f>
        <v>4.0902935146513819</v>
      </c>
      <c r="Q88" s="208">
        <f>IF((ISERR(IRR($B$83:Q83))),0,IF(IRR($B$83:Q83)&lt;0,0,IRR($B$83:Q83)))</f>
        <v>4.0902935161445368</v>
      </c>
      <c r="R88" s="208">
        <f>IF((ISERR(IRR($B$83:R83))),0,IF(IRR($B$83:R83)&lt;0,0,IRR($B$83:R83)))</f>
        <v>4.0902935164533751</v>
      </c>
      <c r="S88" s="208">
        <f>IF((ISERR(IRR($B$83:S83))),0,IF(IRR($B$83:S83)&lt;0,0,IRR($B$83:S83)))</f>
        <v>4.0902935165160237</v>
      </c>
      <c r="T88" s="208">
        <f>IF((ISERR(IRR($B$83:T83))),0,IF(IRR($B$83:T83)&lt;0,0,IRR($B$83:T83)))</f>
        <v>4.0902935165288481</v>
      </c>
      <c r="U88" s="208">
        <f>IF((ISERR(IRR($B$83:U83))),0,IF(IRR($B$83:U83)&lt;0,0,IRR($B$83:U83)))</f>
        <v>4.0902935165314744</v>
      </c>
      <c r="V88" s="208">
        <f>IF((ISERR(IRR($B$83:V83))),0,IF(IRR($B$83:V83)&lt;0,0,IRR($B$83:V83)))</f>
        <v>4.09029351653201</v>
      </c>
      <c r="W88" s="208">
        <f>IF((ISERR(IRR($B$83:W83))),0,IF(IRR($B$83:W83)&lt;0,0,IRR($B$83:W83)))</f>
        <v>4.0902935165321193</v>
      </c>
      <c r="X88" s="208">
        <f>IF((ISERR(IRR($B$83:X83))),0,IF(IRR($B$83:X83)&lt;0,0,IRR($B$83:X83)))</f>
        <v>4.0902935165321388</v>
      </c>
      <c r="Y88" s="208">
        <f>IF((ISERR(IRR($B$83:Y83))),0,IF(IRR($B$83:Y83)&lt;0,0,IRR($B$83:Y83)))</f>
        <v>4.0902935165321423</v>
      </c>
      <c r="Z88" s="208">
        <f>IF((ISERR(IRR($B$83:Z83))),0,IF(IRR($B$83:Z83)&lt;0,0,IRR($B$83:Z83)))</f>
        <v>4.0902935165321308</v>
      </c>
      <c r="AA88" s="208">
        <f>IF((ISERR(IRR($B$83:AA83))),0,IF(IRR($B$83:AA83)&lt;0,0,IRR($B$83:AA83)))</f>
        <v>4.0902935165321077</v>
      </c>
      <c r="AB88" s="208">
        <f>IF((ISERR(IRR($B$83:AB83))),0,IF(IRR($B$83:AB83)&lt;0,0,IRR($B$83:AB83)))</f>
        <v>4.0902935165320642</v>
      </c>
      <c r="AC88" s="208">
        <f>IF((ISERR(IRR($B$83:AC83))),0,IF(IRR($B$83:AC83)&lt;0,0,IRR($B$83:AC83)))</f>
        <v>4.090293516531978</v>
      </c>
      <c r="AD88" s="208">
        <f>IF((ISERR(IRR($B$83:AD83))),0,IF(IRR($B$83:AD83)&lt;0,0,IRR($B$83:AD83)))</f>
        <v>4.0902935165318315</v>
      </c>
      <c r="AE88" s="208">
        <f>IF((ISERR(IRR($B$83:AE83))),0,IF(IRR($B$83:AE83)&lt;0,0,IRR($B$83:AE83)))</f>
        <v>4.090293516531581</v>
      </c>
      <c r="AF88" s="208">
        <f>IF((ISERR(IRR($B$83:AF83))),0,IF(IRR($B$83:AF83)&lt;0,0,IRR($B$83:AF83)))</f>
        <v>4.0902935165311787</v>
      </c>
      <c r="AG88" s="208">
        <f>IF((ISERR(IRR($B$83:AG83))),0,IF(IRR($B$83:AG83)&lt;0,0,IRR($B$83:AG83)))</f>
        <v>4.0902935165305569</v>
      </c>
      <c r="AH88" s="208">
        <f>IF((ISERR(IRR($B$83:AH83))),0,IF(IRR($B$83:AH83)&lt;0,0,IRR($B$83:AH83)))</f>
        <v>4.0902935165296306</v>
      </c>
      <c r="AI88" s="208">
        <f>IF((ISERR(IRR($B$83:AI83))),0,IF(IRR($B$83:AI83)&lt;0,0,IRR($B$83:AI83)))</f>
        <v>4.0902935165321503</v>
      </c>
      <c r="AJ88" s="208">
        <f>IF((ISERR(IRR($B$83:AJ83))),0,IF(IRR($B$83:AJ83)&lt;0,0,IRR($B$83:AJ83)))</f>
        <v>4.0902935165321503</v>
      </c>
      <c r="AK88" s="208">
        <f>IF((ISERR(IRR($B$83:AK83))),0,IF(IRR($B$83:AK83)&lt;0,0,IRR($B$83:AK83)))</f>
        <v>4.0902935165321477</v>
      </c>
      <c r="AL88" s="208">
        <f>IF((ISERR(IRR($B$83:AL83))),0,IF(IRR($B$83:AL83)&lt;0,0,IRR($B$83:AL83)))</f>
        <v>4.0902935165321477</v>
      </c>
      <c r="AM88" s="208">
        <f>IF((ISERR(IRR($B$83:AM83))),0,IF(IRR($B$83:AM83)&lt;0,0,IRR($B$83:AM83)))</f>
        <v>4.0902935165321477</v>
      </c>
      <c r="AN88" s="208">
        <f>IF((ISERR(IRR($B$83:AN83))),0,IF(IRR($B$83:AN83)&lt;0,0,IRR($B$83:AN83)))</f>
        <v>4.0902935165321477</v>
      </c>
      <c r="AO88" s="208">
        <f>IF((ISERR(IRR($B$83:AO83))),0,IF(IRR($B$83:AO83)&lt;0,0,IRR($B$83:AO83)))</f>
        <v>4.0902935165321477</v>
      </c>
      <c r="AP88" s="208">
        <f>IF((ISERR(IRR($B$83:AP83))),0,IF(IRR($B$83:AP83)&lt;0,0,IRR($B$83:AP83)))</f>
        <v>4.0902935165321477</v>
      </c>
    </row>
    <row r="89" spans="1:45" ht="14.25" x14ac:dyDescent="0.2">
      <c r="A89" s="314" t="s">
        <v>553</v>
      </c>
      <c r="B89" s="209">
        <f>IF(AND(B84&gt;0,A84&lt;0),(B74-(B84/(B84-A84))),0)</f>
        <v>0</v>
      </c>
      <c r="C89" s="209">
        <f t="shared" ref="C89:AP89" si="33">IF(AND(C84&gt;0,B84&lt;0),(C74-(C84/(C84-B84))),0)</f>
        <v>1.3084072403667517</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3" t="s">
        <v>554</v>
      </c>
      <c r="B90" s="210">
        <f t="shared" ref="B90:AP90" si="34">IF(AND(B87&gt;0,A87&lt;0),(B74-(B87/(B87-A87))),0)</f>
        <v>0</v>
      </c>
      <c r="C90" s="210">
        <f t="shared" si="34"/>
        <v>1.3716307246419359</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5" customFormat="1" x14ac:dyDescent="0.2">
      <c r="A91" s="279"/>
      <c r="B91" s="324">
        <v>2021</v>
      </c>
      <c r="C91" s="324">
        <f>B91+1</f>
        <v>2022</v>
      </c>
      <c r="D91" s="264">
        <f t="shared" ref="D91:AP91" si="35">C91+1</f>
        <v>2023</v>
      </c>
      <c r="E91" s="264">
        <f t="shared" si="35"/>
        <v>2024</v>
      </c>
      <c r="F91" s="264">
        <f t="shared" si="35"/>
        <v>2025</v>
      </c>
      <c r="G91" s="264">
        <f t="shared" si="35"/>
        <v>2026</v>
      </c>
      <c r="H91" s="264">
        <f t="shared" si="35"/>
        <v>2027</v>
      </c>
      <c r="I91" s="264">
        <f t="shared" si="35"/>
        <v>2028</v>
      </c>
      <c r="J91" s="264">
        <f t="shared" si="35"/>
        <v>2029</v>
      </c>
      <c r="K91" s="264">
        <f t="shared" si="35"/>
        <v>2030</v>
      </c>
      <c r="L91" s="264">
        <f t="shared" si="35"/>
        <v>2031</v>
      </c>
      <c r="M91" s="264">
        <f t="shared" si="35"/>
        <v>2032</v>
      </c>
      <c r="N91" s="264">
        <f t="shared" si="35"/>
        <v>2033</v>
      </c>
      <c r="O91" s="264">
        <f t="shared" si="35"/>
        <v>2034</v>
      </c>
      <c r="P91" s="264">
        <f t="shared" si="35"/>
        <v>2035</v>
      </c>
      <c r="Q91" s="264">
        <f t="shared" si="35"/>
        <v>2036</v>
      </c>
      <c r="R91" s="264">
        <f t="shared" si="35"/>
        <v>2037</v>
      </c>
      <c r="S91" s="264">
        <f t="shared" si="35"/>
        <v>2038</v>
      </c>
      <c r="T91" s="264">
        <f t="shared" si="35"/>
        <v>2039</v>
      </c>
      <c r="U91" s="264">
        <f t="shared" si="35"/>
        <v>2040</v>
      </c>
      <c r="V91" s="264">
        <f t="shared" si="35"/>
        <v>2041</v>
      </c>
      <c r="W91" s="264">
        <f t="shared" si="35"/>
        <v>2042</v>
      </c>
      <c r="X91" s="264">
        <f t="shared" si="35"/>
        <v>2043</v>
      </c>
      <c r="Y91" s="264">
        <f t="shared" si="35"/>
        <v>2044</v>
      </c>
      <c r="Z91" s="264">
        <f t="shared" si="35"/>
        <v>2045</v>
      </c>
      <c r="AA91" s="264">
        <f t="shared" si="35"/>
        <v>2046</v>
      </c>
      <c r="AB91" s="264">
        <f t="shared" si="35"/>
        <v>2047</v>
      </c>
      <c r="AC91" s="264">
        <f t="shared" si="35"/>
        <v>2048</v>
      </c>
      <c r="AD91" s="264">
        <f t="shared" si="35"/>
        <v>2049</v>
      </c>
      <c r="AE91" s="264">
        <f t="shared" si="35"/>
        <v>2050</v>
      </c>
      <c r="AF91" s="264">
        <f t="shared" si="35"/>
        <v>2051</v>
      </c>
      <c r="AG91" s="264">
        <f t="shared" si="35"/>
        <v>2052</v>
      </c>
      <c r="AH91" s="264">
        <f t="shared" si="35"/>
        <v>2053</v>
      </c>
      <c r="AI91" s="264">
        <f t="shared" si="35"/>
        <v>2054</v>
      </c>
      <c r="AJ91" s="264">
        <f t="shared" si="35"/>
        <v>2055</v>
      </c>
      <c r="AK91" s="264">
        <f t="shared" si="35"/>
        <v>2056</v>
      </c>
      <c r="AL91" s="264">
        <f t="shared" si="35"/>
        <v>2057</v>
      </c>
      <c r="AM91" s="264">
        <f t="shared" si="35"/>
        <v>2058</v>
      </c>
      <c r="AN91" s="264">
        <f t="shared" si="35"/>
        <v>2059</v>
      </c>
      <c r="AO91" s="264">
        <f t="shared" si="35"/>
        <v>2060</v>
      </c>
      <c r="AP91" s="264">
        <f t="shared" si="35"/>
        <v>2061</v>
      </c>
      <c r="AQ91" s="265"/>
      <c r="AR91" s="265"/>
      <c r="AS91" s="265"/>
    </row>
    <row r="92" spans="1:45" ht="15.6" customHeight="1" x14ac:dyDescent="0.2">
      <c r="A92" s="325" t="s">
        <v>555</v>
      </c>
      <c r="B92" s="326"/>
      <c r="C92" s="326"/>
      <c r="D92" s="326"/>
      <c r="E92" s="326"/>
      <c r="F92" s="326"/>
      <c r="G92" s="326"/>
      <c r="H92" s="326"/>
      <c r="I92" s="326"/>
      <c r="J92" s="326"/>
      <c r="K92" s="326"/>
      <c r="L92" s="327">
        <v>10</v>
      </c>
      <c r="M92" s="326"/>
      <c r="N92" s="326"/>
      <c r="O92" s="326"/>
      <c r="P92" s="326"/>
      <c r="Q92" s="326"/>
      <c r="R92" s="326"/>
      <c r="S92" s="326"/>
      <c r="T92" s="326"/>
      <c r="U92" s="326"/>
      <c r="V92" s="326"/>
      <c r="W92" s="326"/>
      <c r="X92" s="326"/>
      <c r="Y92" s="326"/>
      <c r="Z92" s="326"/>
      <c r="AA92" s="326">
        <v>25</v>
      </c>
      <c r="AB92" s="326"/>
      <c r="AC92" s="326"/>
      <c r="AD92" s="326"/>
      <c r="AE92" s="326"/>
      <c r="AF92" s="326">
        <v>30</v>
      </c>
      <c r="AG92" s="326"/>
      <c r="AH92" s="326"/>
      <c r="AI92" s="326"/>
      <c r="AJ92" s="326"/>
      <c r="AK92" s="326"/>
      <c r="AL92" s="326"/>
      <c r="AM92" s="326"/>
      <c r="AN92" s="326"/>
      <c r="AO92" s="326"/>
      <c r="AP92" s="326">
        <v>40</v>
      </c>
    </row>
    <row r="93" spans="1:45" ht="12.75" x14ac:dyDescent="0.2">
      <c r="A93" s="328" t="s">
        <v>556</v>
      </c>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328"/>
      <c r="AM93" s="328"/>
      <c r="AN93" s="328"/>
      <c r="AO93" s="328"/>
      <c r="AP93" s="328"/>
    </row>
    <row r="94" spans="1:45" ht="12.75" x14ac:dyDescent="0.2">
      <c r="A94" s="328" t="s">
        <v>557</v>
      </c>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c r="AA94" s="328"/>
      <c r="AB94" s="328"/>
      <c r="AC94" s="328"/>
      <c r="AD94" s="328"/>
      <c r="AE94" s="328"/>
      <c r="AF94" s="328"/>
      <c r="AG94" s="328"/>
      <c r="AH94" s="328"/>
      <c r="AI94" s="328"/>
      <c r="AJ94" s="328"/>
      <c r="AK94" s="328"/>
      <c r="AL94" s="328"/>
      <c r="AM94" s="328"/>
      <c r="AN94" s="328"/>
      <c r="AO94" s="328"/>
      <c r="AP94" s="328"/>
    </row>
    <row r="95" spans="1:45" ht="12.75" x14ac:dyDescent="0.2">
      <c r="A95" s="328" t="s">
        <v>558</v>
      </c>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c r="AN95" s="328"/>
      <c r="AO95" s="328"/>
      <c r="AP95" s="328"/>
    </row>
    <row r="96" spans="1:45" ht="12.75" x14ac:dyDescent="0.2">
      <c r="A96" s="329" t="s">
        <v>559</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6"/>
      <c r="AI96" s="326"/>
      <c r="AJ96" s="326"/>
      <c r="AK96" s="326"/>
      <c r="AL96" s="326"/>
      <c r="AM96" s="326"/>
      <c r="AN96" s="326"/>
      <c r="AO96" s="326"/>
      <c r="AP96" s="326"/>
    </row>
    <row r="97" spans="1:71" ht="33" customHeight="1" x14ac:dyDescent="0.2">
      <c r="A97" s="475" t="s">
        <v>560</v>
      </c>
      <c r="B97" s="475"/>
      <c r="C97" s="475"/>
      <c r="D97" s="475"/>
      <c r="E97" s="475"/>
      <c r="F97" s="475"/>
      <c r="G97" s="475"/>
      <c r="H97" s="475"/>
      <c r="I97" s="475"/>
      <c r="J97" s="475"/>
      <c r="K97" s="475"/>
      <c r="L97" s="475"/>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0"/>
    </row>
    <row r="99" spans="1:71" s="336" customFormat="1" ht="16.5" thickTop="1" x14ac:dyDescent="0.2">
      <c r="A99" s="331" t="s">
        <v>561</v>
      </c>
      <c r="B99" s="332">
        <f>B81*B85</f>
        <v>-243845.08473585884</v>
      </c>
      <c r="C99" s="333">
        <f>C81*C85</f>
        <v>0</v>
      </c>
      <c r="D99" s="333">
        <f t="shared" ref="D99:AP99" si="36">D81*D85</f>
        <v>0</v>
      </c>
      <c r="E99" s="333">
        <f t="shared" si="36"/>
        <v>0</v>
      </c>
      <c r="F99" s="333">
        <f t="shared" si="36"/>
        <v>0</v>
      </c>
      <c r="G99" s="333">
        <f t="shared" si="36"/>
        <v>0</v>
      </c>
      <c r="H99" s="333">
        <f t="shared" si="36"/>
        <v>0</v>
      </c>
      <c r="I99" s="333">
        <f t="shared" si="36"/>
        <v>0</v>
      </c>
      <c r="J99" s="333">
        <f>J81*J85</f>
        <v>0</v>
      </c>
      <c r="K99" s="333">
        <f t="shared" si="36"/>
        <v>0</v>
      </c>
      <c r="L99" s="333">
        <f>L81*L85</f>
        <v>0</v>
      </c>
      <c r="M99" s="333">
        <f t="shared" si="36"/>
        <v>0</v>
      </c>
      <c r="N99" s="333">
        <f t="shared" si="36"/>
        <v>0</v>
      </c>
      <c r="O99" s="333">
        <f t="shared" si="36"/>
        <v>0</v>
      </c>
      <c r="P99" s="333">
        <f t="shared" si="36"/>
        <v>0</v>
      </c>
      <c r="Q99" s="333">
        <f t="shared" si="36"/>
        <v>0</v>
      </c>
      <c r="R99" s="333">
        <f t="shared" si="36"/>
        <v>0</v>
      </c>
      <c r="S99" s="333">
        <f t="shared" si="36"/>
        <v>0</v>
      </c>
      <c r="T99" s="333">
        <f t="shared" si="36"/>
        <v>0</v>
      </c>
      <c r="U99" s="333">
        <f t="shared" si="36"/>
        <v>0</v>
      </c>
      <c r="V99" s="333">
        <f t="shared" si="36"/>
        <v>0</v>
      </c>
      <c r="W99" s="333">
        <f t="shared" si="36"/>
        <v>0</v>
      </c>
      <c r="X99" s="333">
        <f t="shared" si="36"/>
        <v>0</v>
      </c>
      <c r="Y99" s="333">
        <f t="shared" si="36"/>
        <v>0</v>
      </c>
      <c r="Z99" s="333">
        <f t="shared" si="36"/>
        <v>0</v>
      </c>
      <c r="AA99" s="333">
        <f t="shared" si="36"/>
        <v>0</v>
      </c>
      <c r="AB99" s="333">
        <f t="shared" si="36"/>
        <v>0</v>
      </c>
      <c r="AC99" s="333">
        <f t="shared" si="36"/>
        <v>0</v>
      </c>
      <c r="AD99" s="333">
        <f t="shared" si="36"/>
        <v>0</v>
      </c>
      <c r="AE99" s="333">
        <f t="shared" si="36"/>
        <v>0</v>
      </c>
      <c r="AF99" s="333">
        <f t="shared" si="36"/>
        <v>0</v>
      </c>
      <c r="AG99" s="333">
        <f t="shared" si="36"/>
        <v>0</v>
      </c>
      <c r="AH99" s="333">
        <f t="shared" si="36"/>
        <v>0</v>
      </c>
      <c r="AI99" s="333">
        <f t="shared" si="36"/>
        <v>0</v>
      </c>
      <c r="AJ99" s="333">
        <f t="shared" si="36"/>
        <v>0</v>
      </c>
      <c r="AK99" s="333">
        <f t="shared" si="36"/>
        <v>0</v>
      </c>
      <c r="AL99" s="333">
        <f t="shared" si="36"/>
        <v>0</v>
      </c>
      <c r="AM99" s="333">
        <f t="shared" si="36"/>
        <v>0</v>
      </c>
      <c r="AN99" s="333">
        <f t="shared" si="36"/>
        <v>0</v>
      </c>
      <c r="AO99" s="333">
        <f t="shared" si="36"/>
        <v>0</v>
      </c>
      <c r="AP99" s="333">
        <f t="shared" si="36"/>
        <v>0</v>
      </c>
      <c r="AQ99" s="334">
        <f>SUM(B99:AP99)</f>
        <v>-243845.08473585884</v>
      </c>
      <c r="AR99" s="335"/>
      <c r="AS99" s="335"/>
    </row>
    <row r="100" spans="1:71" s="339" customFormat="1" x14ac:dyDescent="0.2">
      <c r="A100" s="337">
        <f>AQ99</f>
        <v>-243845.08473585884</v>
      </c>
      <c r="B100" s="338"/>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c r="AA100" s="302"/>
      <c r="AB100" s="302"/>
      <c r="AC100" s="302"/>
      <c r="AD100" s="302"/>
      <c r="AE100" s="302"/>
      <c r="AF100" s="302"/>
      <c r="AG100" s="302"/>
      <c r="AH100" s="302"/>
      <c r="AI100" s="302"/>
      <c r="AJ100" s="302"/>
      <c r="AK100" s="302"/>
      <c r="AL100" s="302"/>
      <c r="AM100" s="302"/>
      <c r="AN100" s="302"/>
      <c r="AO100" s="302"/>
      <c r="AP100" s="302"/>
      <c r="AQ100" s="265"/>
      <c r="AR100" s="265"/>
      <c r="AS100" s="265"/>
    </row>
    <row r="101" spans="1:71" s="339" customFormat="1" x14ac:dyDescent="0.2">
      <c r="A101" s="337">
        <f>AP87</f>
        <v>2501433.2755493852</v>
      </c>
      <c r="B101" s="338"/>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c r="AA101" s="302"/>
      <c r="AB101" s="302"/>
      <c r="AC101" s="302"/>
      <c r="AD101" s="302"/>
      <c r="AE101" s="302"/>
      <c r="AF101" s="302"/>
      <c r="AG101" s="302"/>
      <c r="AH101" s="302"/>
      <c r="AI101" s="302"/>
      <c r="AJ101" s="302"/>
      <c r="AK101" s="302"/>
      <c r="AL101" s="302"/>
      <c r="AM101" s="302"/>
      <c r="AN101" s="302"/>
      <c r="AO101" s="302"/>
      <c r="AP101" s="302"/>
      <c r="AQ101" s="265"/>
      <c r="AR101" s="265"/>
      <c r="AS101" s="265"/>
    </row>
    <row r="102" spans="1:71" s="339" customFormat="1" x14ac:dyDescent="0.2">
      <c r="A102" s="340" t="s">
        <v>562</v>
      </c>
      <c r="B102" s="341">
        <f>(A101+-A100)/-A100</f>
        <v>11.25828869283554</v>
      </c>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c r="AA102" s="302"/>
      <c r="AB102" s="302"/>
      <c r="AC102" s="302"/>
      <c r="AD102" s="302"/>
      <c r="AE102" s="302"/>
      <c r="AF102" s="302"/>
      <c r="AG102" s="302"/>
      <c r="AH102" s="302"/>
      <c r="AI102" s="302"/>
      <c r="AJ102" s="302"/>
      <c r="AK102" s="302"/>
      <c r="AL102" s="302"/>
      <c r="AM102" s="302"/>
      <c r="AN102" s="302"/>
      <c r="AO102" s="302"/>
      <c r="AP102" s="302"/>
      <c r="AQ102" s="265"/>
      <c r="AR102" s="265"/>
      <c r="AS102" s="265"/>
    </row>
    <row r="103" spans="1:71" s="339" customFormat="1" x14ac:dyDescent="0.2">
      <c r="A103" s="34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c r="AA103" s="302"/>
      <c r="AB103" s="302"/>
      <c r="AC103" s="302"/>
      <c r="AD103" s="302"/>
      <c r="AE103" s="302"/>
      <c r="AF103" s="302"/>
      <c r="AG103" s="302"/>
      <c r="AH103" s="302"/>
      <c r="AI103" s="302"/>
      <c r="AJ103" s="302"/>
      <c r="AK103" s="302"/>
      <c r="AL103" s="302"/>
      <c r="AM103" s="302"/>
      <c r="AN103" s="302"/>
      <c r="AO103" s="302"/>
      <c r="AP103" s="302"/>
      <c r="AQ103" s="265"/>
      <c r="AR103" s="265"/>
      <c r="AS103" s="265"/>
    </row>
    <row r="104" spans="1:71" ht="12.75" x14ac:dyDescent="0.2">
      <c r="A104" s="343" t="s">
        <v>563</v>
      </c>
      <c r="B104" s="343" t="s">
        <v>564</v>
      </c>
      <c r="C104" s="343" t="s">
        <v>565</v>
      </c>
      <c r="D104" s="343" t="s">
        <v>566</v>
      </c>
      <c r="E104" s="344"/>
      <c r="F104" s="344"/>
      <c r="G104" s="344"/>
      <c r="H104" s="344"/>
      <c r="I104" s="344"/>
      <c r="J104" s="344"/>
      <c r="K104" s="344"/>
      <c r="L104" s="344"/>
      <c r="M104" s="344"/>
      <c r="N104" s="344"/>
      <c r="O104" s="344"/>
      <c r="P104" s="344"/>
      <c r="Q104" s="344"/>
      <c r="R104" s="344"/>
      <c r="S104" s="344"/>
      <c r="T104" s="344"/>
      <c r="U104" s="344"/>
      <c r="V104" s="344"/>
      <c r="W104" s="344"/>
      <c r="X104" s="344"/>
      <c r="Y104" s="344"/>
      <c r="Z104" s="344"/>
      <c r="AA104" s="344"/>
      <c r="AB104" s="344"/>
      <c r="AC104" s="344"/>
      <c r="AD104" s="344"/>
      <c r="AE104" s="344"/>
      <c r="AF104" s="344"/>
      <c r="AG104" s="344"/>
      <c r="AH104" s="344"/>
      <c r="AI104" s="344"/>
      <c r="AJ104" s="344"/>
      <c r="AK104" s="344"/>
      <c r="AL104" s="344"/>
      <c r="AM104" s="344"/>
      <c r="AN104" s="344"/>
      <c r="AO104" s="344"/>
      <c r="AP104" s="344"/>
      <c r="AQ104" s="345"/>
      <c r="AR104" s="345"/>
      <c r="AS104" s="345"/>
      <c r="AT104" s="344"/>
      <c r="AU104" s="344"/>
      <c r="AV104" s="344"/>
      <c r="AW104" s="344"/>
      <c r="AX104" s="344"/>
      <c r="AY104" s="344"/>
      <c r="AZ104" s="344"/>
      <c r="BA104" s="344"/>
      <c r="BB104" s="344"/>
      <c r="BC104" s="344"/>
      <c r="BD104" s="344"/>
      <c r="BE104" s="344"/>
      <c r="BF104" s="344"/>
      <c r="BG104" s="344"/>
      <c r="BH104" s="344"/>
      <c r="BI104" s="344"/>
      <c r="BJ104" s="344"/>
      <c r="BK104" s="344"/>
      <c r="BL104" s="344"/>
      <c r="BM104" s="344"/>
      <c r="BN104" s="344"/>
      <c r="BO104" s="344"/>
      <c r="BP104" s="344"/>
      <c r="BQ104" s="344"/>
      <c r="BR104" s="344"/>
      <c r="BS104" s="344"/>
    </row>
    <row r="105" spans="1:71" ht="12.75" x14ac:dyDescent="0.2">
      <c r="A105" s="346">
        <f>G30/1000/1000</f>
        <v>1.822806085885301</v>
      </c>
      <c r="B105" s="347">
        <f>L88</f>
        <v>4.0902924453098048</v>
      </c>
      <c r="C105" s="348">
        <f>G28</f>
        <v>1.3084072403667517</v>
      </c>
      <c r="D105" s="348">
        <f>G29</f>
        <v>1.3716307246419359</v>
      </c>
      <c r="E105" s="349" t="s">
        <v>567</v>
      </c>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349"/>
      <c r="BA105" s="349"/>
      <c r="BB105" s="349"/>
      <c r="BC105" s="349"/>
      <c r="BD105" s="349"/>
      <c r="BE105" s="349"/>
      <c r="BF105" s="349"/>
      <c r="BG105" s="349"/>
      <c r="BH105" s="349"/>
      <c r="BI105" s="349"/>
      <c r="BJ105" s="349"/>
      <c r="BK105" s="349"/>
      <c r="BL105" s="349"/>
      <c r="BM105" s="349"/>
      <c r="BN105" s="349"/>
      <c r="BO105" s="349"/>
      <c r="BP105" s="349"/>
      <c r="BQ105" s="349"/>
      <c r="BR105" s="349"/>
      <c r="BS105" s="349"/>
    </row>
    <row r="106" spans="1:71" ht="12.75" x14ac:dyDescent="0.2">
      <c r="A106" s="350"/>
      <c r="B106" s="344"/>
      <c r="C106" s="344"/>
      <c r="D106" s="344"/>
      <c r="E106" s="344"/>
      <c r="F106" s="344"/>
      <c r="G106" s="344"/>
      <c r="H106" s="344"/>
      <c r="I106" s="344"/>
      <c r="J106" s="344"/>
      <c r="K106" s="344"/>
      <c r="L106" s="344"/>
      <c r="M106" s="344"/>
      <c r="N106" s="344"/>
      <c r="O106" s="344"/>
      <c r="P106" s="344"/>
      <c r="Q106" s="344"/>
      <c r="R106" s="344"/>
      <c r="S106" s="344"/>
      <c r="T106" s="344"/>
      <c r="U106" s="344"/>
      <c r="V106" s="344"/>
      <c r="W106" s="344"/>
      <c r="X106" s="344"/>
      <c r="Y106" s="344"/>
      <c r="Z106" s="344"/>
      <c r="AA106" s="344"/>
      <c r="AB106" s="344"/>
      <c r="AC106" s="344"/>
      <c r="AD106" s="344"/>
      <c r="AE106" s="344"/>
      <c r="AF106" s="344"/>
      <c r="AG106" s="344"/>
      <c r="AH106" s="344"/>
      <c r="AI106" s="344"/>
      <c r="AJ106" s="344"/>
      <c r="AK106" s="344"/>
      <c r="AL106" s="344"/>
      <c r="AM106" s="344"/>
      <c r="AN106" s="344"/>
      <c r="AO106" s="344"/>
      <c r="AP106" s="344"/>
      <c r="AQ106" s="345"/>
      <c r="AR106" s="345"/>
      <c r="AS106" s="345"/>
      <c r="AT106" s="344"/>
      <c r="AU106" s="344"/>
      <c r="AV106" s="344"/>
      <c r="AW106" s="344"/>
      <c r="AX106" s="344"/>
      <c r="AY106" s="344"/>
      <c r="AZ106" s="344"/>
      <c r="BA106" s="344"/>
      <c r="BB106" s="344"/>
      <c r="BC106" s="344"/>
      <c r="BD106" s="344"/>
      <c r="BE106" s="344"/>
      <c r="BF106" s="344"/>
      <c r="BG106" s="344"/>
      <c r="BH106" s="344"/>
      <c r="BI106" s="344"/>
      <c r="BJ106" s="344"/>
      <c r="BK106" s="344"/>
      <c r="BL106" s="344"/>
      <c r="BM106" s="344"/>
      <c r="BN106" s="344"/>
      <c r="BO106" s="344"/>
      <c r="BP106" s="344"/>
      <c r="BQ106" s="344"/>
      <c r="BR106" s="344"/>
      <c r="BS106" s="344"/>
    </row>
    <row r="107" spans="1:71" ht="12.75" x14ac:dyDescent="0.2">
      <c r="A107" s="351"/>
      <c r="B107" s="352">
        <v>2016</v>
      </c>
      <c r="C107" s="352">
        <v>2017</v>
      </c>
      <c r="D107" s="353">
        <f t="shared" ref="D107:AP107" si="37">C107+1</f>
        <v>2018</v>
      </c>
      <c r="E107" s="353">
        <f t="shared" si="37"/>
        <v>2019</v>
      </c>
      <c r="F107" s="353">
        <f t="shared" si="37"/>
        <v>2020</v>
      </c>
      <c r="G107" s="353">
        <f t="shared" si="37"/>
        <v>2021</v>
      </c>
      <c r="H107" s="353">
        <f t="shared" si="37"/>
        <v>2022</v>
      </c>
      <c r="I107" s="353">
        <f t="shared" si="37"/>
        <v>2023</v>
      </c>
      <c r="J107" s="353">
        <f t="shared" si="37"/>
        <v>2024</v>
      </c>
      <c r="K107" s="353">
        <f t="shared" si="37"/>
        <v>2025</v>
      </c>
      <c r="L107" s="353">
        <f t="shared" si="37"/>
        <v>2026</v>
      </c>
      <c r="M107" s="353">
        <f t="shared" si="37"/>
        <v>2027</v>
      </c>
      <c r="N107" s="353">
        <f t="shared" si="37"/>
        <v>2028</v>
      </c>
      <c r="O107" s="353">
        <f t="shared" si="37"/>
        <v>2029</v>
      </c>
      <c r="P107" s="353">
        <f t="shared" si="37"/>
        <v>2030</v>
      </c>
      <c r="Q107" s="353">
        <f t="shared" si="37"/>
        <v>2031</v>
      </c>
      <c r="R107" s="353">
        <f t="shared" si="37"/>
        <v>2032</v>
      </c>
      <c r="S107" s="353">
        <f t="shared" si="37"/>
        <v>2033</v>
      </c>
      <c r="T107" s="353">
        <f t="shared" si="37"/>
        <v>2034</v>
      </c>
      <c r="U107" s="353">
        <f t="shared" si="37"/>
        <v>2035</v>
      </c>
      <c r="V107" s="353">
        <f t="shared" si="37"/>
        <v>2036</v>
      </c>
      <c r="W107" s="353">
        <f t="shared" si="37"/>
        <v>2037</v>
      </c>
      <c r="X107" s="353">
        <f t="shared" si="37"/>
        <v>2038</v>
      </c>
      <c r="Y107" s="353">
        <f t="shared" si="37"/>
        <v>2039</v>
      </c>
      <c r="Z107" s="353">
        <f t="shared" si="37"/>
        <v>2040</v>
      </c>
      <c r="AA107" s="353">
        <f t="shared" si="37"/>
        <v>2041</v>
      </c>
      <c r="AB107" s="353">
        <f t="shared" si="37"/>
        <v>2042</v>
      </c>
      <c r="AC107" s="353">
        <f t="shared" si="37"/>
        <v>2043</v>
      </c>
      <c r="AD107" s="353">
        <f t="shared" si="37"/>
        <v>2044</v>
      </c>
      <c r="AE107" s="353">
        <f t="shared" si="37"/>
        <v>2045</v>
      </c>
      <c r="AF107" s="353">
        <f t="shared" si="37"/>
        <v>2046</v>
      </c>
      <c r="AG107" s="353">
        <f t="shared" si="37"/>
        <v>2047</v>
      </c>
      <c r="AH107" s="353">
        <f t="shared" si="37"/>
        <v>2048</v>
      </c>
      <c r="AI107" s="353">
        <f t="shared" si="37"/>
        <v>2049</v>
      </c>
      <c r="AJ107" s="353">
        <f t="shared" si="37"/>
        <v>2050</v>
      </c>
      <c r="AK107" s="353">
        <f t="shared" si="37"/>
        <v>2051</v>
      </c>
      <c r="AL107" s="353">
        <f t="shared" si="37"/>
        <v>2052</v>
      </c>
      <c r="AM107" s="353">
        <f t="shared" si="37"/>
        <v>2053</v>
      </c>
      <c r="AN107" s="353">
        <f t="shared" si="37"/>
        <v>2054</v>
      </c>
      <c r="AO107" s="353">
        <f t="shared" si="37"/>
        <v>2055</v>
      </c>
      <c r="AP107" s="353">
        <f t="shared" si="37"/>
        <v>2056</v>
      </c>
      <c r="AT107" s="339"/>
      <c r="AU107" s="339"/>
      <c r="AV107" s="339"/>
      <c r="AW107" s="339"/>
      <c r="AX107" s="339"/>
      <c r="AY107" s="339"/>
      <c r="AZ107" s="339"/>
      <c r="BA107" s="339"/>
      <c r="BB107" s="339"/>
      <c r="BC107" s="339"/>
      <c r="BD107" s="339"/>
      <c r="BE107" s="339"/>
      <c r="BF107" s="339"/>
      <c r="BG107" s="339"/>
    </row>
    <row r="108" spans="1:71" ht="12.75" x14ac:dyDescent="0.2">
      <c r="A108" s="354" t="s">
        <v>568</v>
      </c>
      <c r="B108" s="355"/>
      <c r="C108" s="355">
        <f>C109*$B$111*$B$112*1000</f>
        <v>308246.23526400008</v>
      </c>
      <c r="D108" s="355">
        <f t="shared" ref="D108:AP108" si="38">D109*$B$111*$B$112*1000</f>
        <v>616492.47052800015</v>
      </c>
      <c r="E108" s="355">
        <f>E109*$B$111*$B$112*1000</f>
        <v>934079.50080000027</v>
      </c>
      <c r="F108" s="355">
        <f t="shared" si="38"/>
        <v>934079.50080000027</v>
      </c>
      <c r="G108" s="355">
        <f t="shared" si="38"/>
        <v>934079.50080000027</v>
      </c>
      <c r="H108" s="355">
        <f t="shared" si="38"/>
        <v>934079.50080000027</v>
      </c>
      <c r="I108" s="355">
        <f t="shared" si="38"/>
        <v>934079.50080000027</v>
      </c>
      <c r="J108" s="355">
        <f t="shared" si="38"/>
        <v>934079.50080000027</v>
      </c>
      <c r="K108" s="355">
        <f t="shared" si="38"/>
        <v>934079.50080000027</v>
      </c>
      <c r="L108" s="355">
        <f t="shared" si="38"/>
        <v>934079.50080000027</v>
      </c>
      <c r="M108" s="355">
        <f t="shared" si="38"/>
        <v>934079.50080000027</v>
      </c>
      <c r="N108" s="355">
        <f t="shared" si="38"/>
        <v>934079.50080000027</v>
      </c>
      <c r="O108" s="355">
        <f t="shared" si="38"/>
        <v>934079.50080000027</v>
      </c>
      <c r="P108" s="355">
        <f t="shared" si="38"/>
        <v>934079.50080000027</v>
      </c>
      <c r="Q108" s="355">
        <f t="shared" si="38"/>
        <v>934079.50080000027</v>
      </c>
      <c r="R108" s="355">
        <f t="shared" si="38"/>
        <v>934079.50080000027</v>
      </c>
      <c r="S108" s="355">
        <f t="shared" si="38"/>
        <v>934079.50080000027</v>
      </c>
      <c r="T108" s="355">
        <f t="shared" si="38"/>
        <v>934079.50080000027</v>
      </c>
      <c r="U108" s="355">
        <f t="shared" si="38"/>
        <v>934079.50080000027</v>
      </c>
      <c r="V108" s="355">
        <f t="shared" si="38"/>
        <v>934079.50080000027</v>
      </c>
      <c r="W108" s="355">
        <f t="shared" si="38"/>
        <v>934079.50080000027</v>
      </c>
      <c r="X108" s="355">
        <f t="shared" si="38"/>
        <v>934079.50080000027</v>
      </c>
      <c r="Y108" s="355">
        <f t="shared" si="38"/>
        <v>934079.50080000027</v>
      </c>
      <c r="Z108" s="355">
        <f t="shared" si="38"/>
        <v>934079.50080000027</v>
      </c>
      <c r="AA108" s="355">
        <f t="shared" si="38"/>
        <v>934079.50080000027</v>
      </c>
      <c r="AB108" s="355">
        <f t="shared" si="38"/>
        <v>934079.50080000027</v>
      </c>
      <c r="AC108" s="355">
        <f t="shared" si="38"/>
        <v>934079.50080000027</v>
      </c>
      <c r="AD108" s="355">
        <f t="shared" si="38"/>
        <v>934079.50080000027</v>
      </c>
      <c r="AE108" s="355">
        <f t="shared" si="38"/>
        <v>934079.50080000027</v>
      </c>
      <c r="AF108" s="355">
        <f t="shared" si="38"/>
        <v>934079.50080000027</v>
      </c>
      <c r="AG108" s="355">
        <f t="shared" si="38"/>
        <v>934079.50080000027</v>
      </c>
      <c r="AH108" s="355">
        <f t="shared" si="38"/>
        <v>934079.50080000027</v>
      </c>
      <c r="AI108" s="355">
        <f t="shared" si="38"/>
        <v>934079.50080000027</v>
      </c>
      <c r="AJ108" s="355">
        <f t="shared" si="38"/>
        <v>934079.50080000027</v>
      </c>
      <c r="AK108" s="355">
        <f t="shared" si="38"/>
        <v>934079.50080000027</v>
      </c>
      <c r="AL108" s="355">
        <f t="shared" si="38"/>
        <v>934079.50080000027</v>
      </c>
      <c r="AM108" s="355">
        <f t="shared" si="38"/>
        <v>934079.50080000027</v>
      </c>
      <c r="AN108" s="355">
        <f t="shared" si="38"/>
        <v>934079.50080000027</v>
      </c>
      <c r="AO108" s="355">
        <f t="shared" si="38"/>
        <v>934079.50080000027</v>
      </c>
      <c r="AP108" s="355">
        <f t="shared" si="38"/>
        <v>934079.50080000027</v>
      </c>
      <c r="AT108" s="339"/>
      <c r="AU108" s="339"/>
      <c r="AV108" s="339"/>
      <c r="AW108" s="339"/>
      <c r="AX108" s="339"/>
      <c r="AY108" s="339"/>
      <c r="AZ108" s="339"/>
      <c r="BA108" s="339"/>
      <c r="BB108" s="339"/>
      <c r="BC108" s="339"/>
      <c r="BD108" s="339"/>
      <c r="BE108" s="339"/>
      <c r="BF108" s="339"/>
      <c r="BG108" s="339"/>
    </row>
    <row r="109" spans="1:71" ht="12.75" x14ac:dyDescent="0.2">
      <c r="A109" s="354" t="s">
        <v>569</v>
      </c>
      <c r="B109" s="353"/>
      <c r="C109" s="353">
        <f>B109+$I$120*C113</f>
        <v>4.9104000000000009E-2</v>
      </c>
      <c r="D109" s="353">
        <f>C109+$I$120*D113</f>
        <v>9.8208000000000018E-2</v>
      </c>
      <c r="E109" s="353">
        <f t="shared" ref="E109:AP109" si="39">D109+$I$120*E113</f>
        <v>0.14880000000000004</v>
      </c>
      <c r="F109" s="353">
        <f t="shared" si="39"/>
        <v>0.14880000000000004</v>
      </c>
      <c r="G109" s="353">
        <f t="shared" si="39"/>
        <v>0.14880000000000004</v>
      </c>
      <c r="H109" s="353">
        <f t="shared" si="39"/>
        <v>0.14880000000000004</v>
      </c>
      <c r="I109" s="353">
        <f t="shared" si="39"/>
        <v>0.14880000000000004</v>
      </c>
      <c r="J109" s="353">
        <f t="shared" si="39"/>
        <v>0.14880000000000004</v>
      </c>
      <c r="K109" s="353">
        <f t="shared" si="39"/>
        <v>0.14880000000000004</v>
      </c>
      <c r="L109" s="353">
        <f t="shared" si="39"/>
        <v>0.14880000000000004</v>
      </c>
      <c r="M109" s="353">
        <f t="shared" si="39"/>
        <v>0.14880000000000004</v>
      </c>
      <c r="N109" s="353">
        <f t="shared" si="39"/>
        <v>0.14880000000000004</v>
      </c>
      <c r="O109" s="353">
        <f t="shared" si="39"/>
        <v>0.14880000000000004</v>
      </c>
      <c r="P109" s="353">
        <f t="shared" si="39"/>
        <v>0.14880000000000004</v>
      </c>
      <c r="Q109" s="353">
        <f t="shared" si="39"/>
        <v>0.14880000000000004</v>
      </c>
      <c r="R109" s="353">
        <f t="shared" si="39"/>
        <v>0.14880000000000004</v>
      </c>
      <c r="S109" s="353">
        <f t="shared" si="39"/>
        <v>0.14880000000000004</v>
      </c>
      <c r="T109" s="353">
        <f t="shared" si="39"/>
        <v>0.14880000000000004</v>
      </c>
      <c r="U109" s="353">
        <f t="shared" si="39"/>
        <v>0.14880000000000004</v>
      </c>
      <c r="V109" s="353">
        <f t="shared" si="39"/>
        <v>0.14880000000000004</v>
      </c>
      <c r="W109" s="353">
        <f t="shared" si="39"/>
        <v>0.14880000000000004</v>
      </c>
      <c r="X109" s="353">
        <f t="shared" si="39"/>
        <v>0.14880000000000004</v>
      </c>
      <c r="Y109" s="353">
        <f t="shared" si="39"/>
        <v>0.14880000000000004</v>
      </c>
      <c r="Z109" s="353">
        <f t="shared" si="39"/>
        <v>0.14880000000000004</v>
      </c>
      <c r="AA109" s="353">
        <f t="shared" si="39"/>
        <v>0.14880000000000004</v>
      </c>
      <c r="AB109" s="353">
        <f t="shared" si="39"/>
        <v>0.14880000000000004</v>
      </c>
      <c r="AC109" s="353">
        <f t="shared" si="39"/>
        <v>0.14880000000000004</v>
      </c>
      <c r="AD109" s="353">
        <f t="shared" si="39"/>
        <v>0.14880000000000004</v>
      </c>
      <c r="AE109" s="353">
        <f t="shared" si="39"/>
        <v>0.14880000000000004</v>
      </c>
      <c r="AF109" s="353">
        <f t="shared" si="39"/>
        <v>0.14880000000000004</v>
      </c>
      <c r="AG109" s="353">
        <f t="shared" si="39"/>
        <v>0.14880000000000004</v>
      </c>
      <c r="AH109" s="353">
        <f t="shared" si="39"/>
        <v>0.14880000000000004</v>
      </c>
      <c r="AI109" s="353">
        <f t="shared" si="39"/>
        <v>0.14880000000000004</v>
      </c>
      <c r="AJ109" s="353">
        <f t="shared" si="39"/>
        <v>0.14880000000000004</v>
      </c>
      <c r="AK109" s="353">
        <f t="shared" si="39"/>
        <v>0.14880000000000004</v>
      </c>
      <c r="AL109" s="353">
        <f t="shared" si="39"/>
        <v>0.14880000000000004</v>
      </c>
      <c r="AM109" s="353">
        <f t="shared" si="39"/>
        <v>0.14880000000000004</v>
      </c>
      <c r="AN109" s="353">
        <f t="shared" si="39"/>
        <v>0.14880000000000004</v>
      </c>
      <c r="AO109" s="353">
        <f t="shared" si="39"/>
        <v>0.14880000000000004</v>
      </c>
      <c r="AP109" s="353">
        <f t="shared" si="39"/>
        <v>0.14880000000000004</v>
      </c>
      <c r="AT109" s="339"/>
      <c r="AU109" s="339"/>
      <c r="AV109" s="339"/>
      <c r="AW109" s="339"/>
      <c r="AX109" s="339"/>
      <c r="AY109" s="339"/>
      <c r="AZ109" s="339"/>
      <c r="BA109" s="339"/>
      <c r="BB109" s="339"/>
      <c r="BC109" s="339"/>
      <c r="BD109" s="339"/>
      <c r="BE109" s="339"/>
      <c r="BF109" s="339"/>
      <c r="BG109" s="339"/>
    </row>
    <row r="110" spans="1:71" ht="12.75" x14ac:dyDescent="0.2">
      <c r="A110" s="354" t="s">
        <v>570</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39"/>
      <c r="AU110" s="339"/>
      <c r="AV110" s="339"/>
      <c r="AW110" s="339"/>
      <c r="AX110" s="339"/>
      <c r="AY110" s="339"/>
      <c r="AZ110" s="339"/>
      <c r="BA110" s="339"/>
      <c r="BB110" s="339"/>
      <c r="BC110" s="339"/>
      <c r="BD110" s="339"/>
      <c r="BE110" s="339"/>
      <c r="BF110" s="339"/>
      <c r="BG110" s="339"/>
    </row>
    <row r="111" spans="1:71" ht="12.75" x14ac:dyDescent="0.2">
      <c r="A111" s="354" t="s">
        <v>571</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39"/>
      <c r="AU111" s="339"/>
      <c r="AV111" s="339"/>
      <c r="AW111" s="339"/>
      <c r="AX111" s="339"/>
      <c r="AY111" s="339"/>
      <c r="AZ111" s="339"/>
      <c r="BA111" s="339"/>
      <c r="BB111" s="339"/>
      <c r="BC111" s="339"/>
      <c r="BD111" s="339"/>
      <c r="BE111" s="339"/>
      <c r="BF111" s="339"/>
      <c r="BG111" s="339"/>
    </row>
    <row r="112" spans="1:71" ht="12.75" x14ac:dyDescent="0.2">
      <c r="A112" s="354" t="s">
        <v>572</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39"/>
      <c r="AU112" s="339"/>
      <c r="AV112" s="339"/>
      <c r="AW112" s="339"/>
      <c r="AX112" s="339"/>
      <c r="AY112" s="339"/>
      <c r="AZ112" s="339"/>
      <c r="BA112" s="339"/>
      <c r="BB112" s="339"/>
      <c r="BC112" s="339"/>
      <c r="BD112" s="339"/>
      <c r="BE112" s="339"/>
      <c r="BF112" s="339"/>
      <c r="BG112" s="339"/>
    </row>
    <row r="113" spans="1:71" ht="15" x14ac:dyDescent="0.2">
      <c r="A113" s="357" t="s">
        <v>573</v>
      </c>
      <c r="B113" s="358">
        <v>0</v>
      </c>
      <c r="C113" s="359">
        <v>0.33</v>
      </c>
      <c r="D113" s="359">
        <v>0.33</v>
      </c>
      <c r="E113" s="359">
        <v>0.34</v>
      </c>
      <c r="F113" s="358">
        <v>0</v>
      </c>
      <c r="G113" s="358">
        <v>0</v>
      </c>
      <c r="H113" s="358">
        <v>0</v>
      </c>
      <c r="I113" s="358">
        <v>0</v>
      </c>
      <c r="J113" s="358">
        <v>0</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39"/>
      <c r="AU113" s="339"/>
      <c r="AV113" s="339"/>
      <c r="AW113" s="339"/>
      <c r="AX113" s="339"/>
      <c r="AY113" s="339"/>
      <c r="AZ113" s="339"/>
      <c r="BA113" s="339"/>
      <c r="BB113" s="339"/>
      <c r="BC113" s="339"/>
      <c r="BD113" s="339"/>
      <c r="BE113" s="339"/>
      <c r="BF113" s="339"/>
      <c r="BG113" s="339"/>
    </row>
    <row r="114" spans="1:71" ht="12.75" x14ac:dyDescent="0.2">
      <c r="A114" s="350"/>
      <c r="B114" s="344"/>
      <c r="C114" s="344"/>
      <c r="D114" s="344"/>
      <c r="E114" s="344"/>
      <c r="F114" s="344"/>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4"/>
      <c r="AO114" s="344"/>
      <c r="AP114" s="344"/>
      <c r="AQ114" s="345"/>
      <c r="AR114" s="345"/>
      <c r="AS114" s="345"/>
      <c r="AT114" s="344"/>
      <c r="AU114" s="344"/>
      <c r="AV114" s="344"/>
      <c r="AW114" s="344"/>
      <c r="AX114" s="344"/>
      <c r="AY114" s="344"/>
      <c r="AZ114" s="344"/>
      <c r="BA114" s="344"/>
      <c r="BB114" s="344"/>
      <c r="BC114" s="344"/>
      <c r="BD114" s="344"/>
      <c r="BE114" s="344"/>
      <c r="BF114" s="344"/>
      <c r="BG114" s="344"/>
      <c r="BH114" s="344"/>
      <c r="BI114" s="344"/>
      <c r="BJ114" s="344"/>
      <c r="BK114" s="344"/>
      <c r="BL114" s="344"/>
      <c r="BM114" s="344"/>
      <c r="BN114" s="344"/>
      <c r="BO114" s="344"/>
      <c r="BP114" s="344"/>
      <c r="BQ114" s="344"/>
      <c r="BR114" s="344"/>
      <c r="BS114" s="344"/>
    </row>
    <row r="115" spans="1:71" ht="12.75" x14ac:dyDescent="0.2">
      <c r="A115" s="350"/>
      <c r="B115" s="344"/>
      <c r="C115" s="344"/>
      <c r="D115" s="344"/>
      <c r="E115" s="344"/>
      <c r="F115" s="344"/>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4"/>
      <c r="AO115" s="344"/>
      <c r="AP115" s="344"/>
      <c r="AQ115" s="345"/>
      <c r="AR115" s="345"/>
      <c r="AS115" s="345"/>
      <c r="AT115" s="344"/>
      <c r="AU115" s="344"/>
      <c r="AV115" s="344"/>
      <c r="AW115" s="344"/>
      <c r="AX115" s="344"/>
      <c r="AY115" s="344"/>
      <c r="AZ115" s="344"/>
      <c r="BA115" s="344"/>
      <c r="BB115" s="344"/>
      <c r="BC115" s="344"/>
      <c r="BD115" s="344"/>
      <c r="BE115" s="344"/>
      <c r="BF115" s="344"/>
      <c r="BG115" s="344"/>
      <c r="BH115" s="344"/>
      <c r="BI115" s="344"/>
      <c r="BJ115" s="344"/>
      <c r="BK115" s="344"/>
      <c r="BL115" s="344"/>
      <c r="BM115" s="344"/>
      <c r="BN115" s="344"/>
      <c r="BO115" s="344"/>
      <c r="BP115" s="344"/>
      <c r="BQ115" s="344"/>
      <c r="BR115" s="344"/>
      <c r="BS115" s="344"/>
    </row>
    <row r="116" spans="1:71" ht="12.75" x14ac:dyDescent="0.2">
      <c r="A116" s="351"/>
      <c r="B116" s="476" t="s">
        <v>574</v>
      </c>
      <c r="C116" s="477"/>
      <c r="D116" s="476" t="s">
        <v>575</v>
      </c>
      <c r="E116" s="477"/>
      <c r="F116" s="351"/>
      <c r="G116" s="351"/>
      <c r="H116" s="351"/>
      <c r="I116" s="351"/>
      <c r="J116" s="351"/>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4"/>
      <c r="AO116" s="344"/>
      <c r="AP116" s="344"/>
      <c r="AQ116" s="345"/>
      <c r="AR116" s="345"/>
      <c r="AS116" s="345"/>
      <c r="AT116" s="344"/>
      <c r="AU116" s="344"/>
      <c r="AV116" s="344"/>
      <c r="AW116" s="344"/>
      <c r="AX116" s="344"/>
      <c r="AY116" s="344"/>
      <c r="AZ116" s="344"/>
      <c r="BA116" s="344"/>
      <c r="BB116" s="344"/>
      <c r="BC116" s="344"/>
      <c r="BD116" s="344"/>
      <c r="BE116" s="344"/>
      <c r="BF116" s="344"/>
      <c r="BG116" s="344"/>
      <c r="BH116" s="344"/>
      <c r="BI116" s="344"/>
      <c r="BJ116" s="344"/>
      <c r="BK116" s="344"/>
      <c r="BL116" s="344"/>
      <c r="BM116" s="344"/>
      <c r="BN116" s="344"/>
      <c r="BO116" s="344"/>
      <c r="BP116" s="344"/>
      <c r="BQ116" s="344"/>
      <c r="BR116" s="344"/>
      <c r="BS116" s="344"/>
    </row>
    <row r="117" spans="1:71" ht="12.75" x14ac:dyDescent="0.2">
      <c r="A117" s="354" t="s">
        <v>576</v>
      </c>
      <c r="B117" s="360"/>
      <c r="C117" s="351" t="s">
        <v>577</v>
      </c>
      <c r="D117" s="360">
        <f>'3.1. паспорт Техсостояние ПС'!O26</f>
        <v>0.16</v>
      </c>
      <c r="E117" s="351" t="s">
        <v>577</v>
      </c>
      <c r="F117" s="351"/>
      <c r="G117" s="351"/>
      <c r="H117" s="351"/>
      <c r="I117" s="351"/>
      <c r="J117" s="351"/>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5"/>
      <c r="AR117" s="345"/>
      <c r="AS117" s="345"/>
      <c r="AT117" s="344"/>
      <c r="AU117" s="344"/>
      <c r="AV117" s="344"/>
      <c r="AW117" s="344"/>
      <c r="AX117" s="344"/>
      <c r="AY117" s="344"/>
      <c r="AZ117" s="344"/>
      <c r="BA117" s="344"/>
      <c r="BB117" s="344"/>
      <c r="BC117" s="344"/>
      <c r="BD117" s="344"/>
      <c r="BE117" s="344"/>
      <c r="BF117" s="344"/>
      <c r="BG117" s="344"/>
      <c r="BH117" s="344"/>
      <c r="BI117" s="344"/>
      <c r="BJ117" s="344"/>
      <c r="BK117" s="344"/>
      <c r="BL117" s="344"/>
      <c r="BM117" s="344"/>
      <c r="BN117" s="344"/>
      <c r="BO117" s="344"/>
      <c r="BP117" s="344"/>
      <c r="BQ117" s="344"/>
      <c r="BR117" s="344"/>
      <c r="BS117" s="344"/>
    </row>
    <row r="118" spans="1:71" ht="25.5" x14ac:dyDescent="0.2">
      <c r="A118" s="354" t="s">
        <v>576</v>
      </c>
      <c r="B118" s="351">
        <f>$B$110*B117</f>
        <v>0</v>
      </c>
      <c r="C118" s="351" t="s">
        <v>125</v>
      </c>
      <c r="D118" s="351">
        <f>$B$110*D117</f>
        <v>0.14880000000000002</v>
      </c>
      <c r="E118" s="351" t="s">
        <v>125</v>
      </c>
      <c r="F118" s="354" t="s">
        <v>578</v>
      </c>
      <c r="G118" s="351">
        <f>D117-B117</f>
        <v>0.16</v>
      </c>
      <c r="H118" s="351" t="s">
        <v>577</v>
      </c>
      <c r="I118" s="361">
        <f>$B$110*G118</f>
        <v>0.14880000000000002</v>
      </c>
      <c r="J118" s="351" t="s">
        <v>125</v>
      </c>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5"/>
      <c r="AR118" s="345"/>
      <c r="AS118" s="345"/>
      <c r="AT118" s="344"/>
      <c r="AU118" s="344"/>
      <c r="AV118" s="344"/>
      <c r="AW118" s="344"/>
      <c r="AX118" s="344"/>
      <c r="AY118" s="344"/>
      <c r="AZ118" s="344"/>
      <c r="BA118" s="344"/>
      <c r="BB118" s="344"/>
      <c r="BC118" s="344"/>
      <c r="BD118" s="344"/>
      <c r="BE118" s="344"/>
      <c r="BF118" s="344"/>
      <c r="BG118" s="344"/>
      <c r="BH118" s="344"/>
      <c r="BI118" s="344"/>
      <c r="BJ118" s="344"/>
      <c r="BK118" s="344"/>
      <c r="BL118" s="344"/>
      <c r="BM118" s="344"/>
      <c r="BN118" s="344"/>
      <c r="BO118" s="344"/>
      <c r="BP118" s="344"/>
      <c r="BQ118" s="344"/>
      <c r="BR118" s="344"/>
      <c r="BS118" s="344"/>
    </row>
    <row r="119" spans="1:71" ht="25.5" x14ac:dyDescent="0.2">
      <c r="A119" s="351"/>
      <c r="B119" s="351"/>
      <c r="C119" s="351"/>
      <c r="D119" s="351"/>
      <c r="E119" s="351"/>
      <c r="F119" s="354" t="s">
        <v>579</v>
      </c>
      <c r="G119" s="351">
        <f>I119/$B$110</f>
        <v>0</v>
      </c>
      <c r="H119" s="351" t="s">
        <v>577</v>
      </c>
      <c r="I119" s="360"/>
      <c r="J119" s="351" t="s">
        <v>125</v>
      </c>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5"/>
      <c r="AR119" s="345"/>
      <c r="AS119" s="345"/>
      <c r="AT119" s="344"/>
      <c r="AU119" s="344"/>
      <c r="AV119" s="344"/>
      <c r="AW119" s="344"/>
      <c r="AX119" s="344"/>
      <c r="AY119" s="344"/>
      <c r="AZ119" s="344"/>
      <c r="BA119" s="344"/>
      <c r="BB119" s="344"/>
      <c r="BC119" s="344"/>
      <c r="BD119" s="344"/>
      <c r="BE119" s="344"/>
      <c r="BF119" s="344"/>
      <c r="BG119" s="344"/>
      <c r="BH119" s="344"/>
      <c r="BI119" s="344"/>
      <c r="BJ119" s="344"/>
      <c r="BK119" s="344"/>
      <c r="BL119" s="344"/>
      <c r="BM119" s="344"/>
      <c r="BN119" s="344"/>
      <c r="BO119" s="344"/>
      <c r="BP119" s="344"/>
      <c r="BQ119" s="344"/>
      <c r="BR119" s="344"/>
      <c r="BS119" s="344"/>
    </row>
    <row r="120" spans="1:71" ht="38.25" x14ac:dyDescent="0.2">
      <c r="A120" s="362"/>
      <c r="B120" s="363"/>
      <c r="C120" s="363"/>
      <c r="D120" s="363"/>
      <c r="E120" s="363"/>
      <c r="F120" s="364" t="s">
        <v>580</v>
      </c>
      <c r="G120" s="361">
        <f>G118</f>
        <v>0.16</v>
      </c>
      <c r="H120" s="351" t="s">
        <v>577</v>
      </c>
      <c r="I120" s="356">
        <f>I118</f>
        <v>0.14880000000000002</v>
      </c>
      <c r="J120" s="351" t="s">
        <v>125</v>
      </c>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5"/>
      <c r="AR120" s="345"/>
      <c r="AS120" s="345"/>
      <c r="AT120" s="344"/>
      <c r="AU120" s="344"/>
      <c r="AV120" s="344"/>
      <c r="AW120" s="344"/>
      <c r="AX120" s="344"/>
      <c r="AY120" s="344"/>
      <c r="AZ120" s="344"/>
      <c r="BA120" s="344"/>
      <c r="BB120" s="344"/>
      <c r="BC120" s="344"/>
      <c r="BD120" s="344"/>
      <c r="BE120" s="344"/>
      <c r="BF120" s="344"/>
      <c r="BG120" s="344"/>
      <c r="BH120" s="344"/>
      <c r="BI120" s="344"/>
      <c r="BJ120" s="344"/>
      <c r="BK120" s="344"/>
      <c r="BL120" s="344"/>
      <c r="BM120" s="344"/>
      <c r="BN120" s="344"/>
      <c r="BO120" s="344"/>
      <c r="BP120" s="344"/>
      <c r="BQ120" s="344"/>
      <c r="BR120" s="344"/>
      <c r="BS120" s="344"/>
    </row>
    <row r="121" spans="1:71" ht="12.75" x14ac:dyDescent="0.2">
      <c r="A121" s="365"/>
      <c r="B121" s="349"/>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5"/>
      <c r="AR121" s="345"/>
      <c r="AS121" s="345"/>
      <c r="AT121" s="344"/>
      <c r="AU121" s="344"/>
      <c r="AV121" s="344"/>
      <c r="AW121" s="344"/>
      <c r="AX121" s="344"/>
      <c r="AY121" s="344"/>
      <c r="AZ121" s="344"/>
      <c r="BA121" s="344"/>
      <c r="BB121" s="344"/>
      <c r="BC121" s="344"/>
      <c r="BD121" s="344"/>
      <c r="BE121" s="344"/>
      <c r="BF121" s="344"/>
      <c r="BG121" s="344"/>
      <c r="BH121" s="344"/>
      <c r="BI121" s="344"/>
      <c r="BJ121" s="344"/>
      <c r="BK121" s="344"/>
      <c r="BL121" s="344"/>
      <c r="BM121" s="344"/>
      <c r="BN121" s="344"/>
      <c r="BO121" s="344"/>
      <c r="BP121" s="344"/>
      <c r="BQ121" s="344"/>
      <c r="BR121" s="344"/>
      <c r="BS121" s="344"/>
    </row>
    <row r="122" spans="1:71" x14ac:dyDescent="0.2">
      <c r="A122" s="366" t="s">
        <v>581</v>
      </c>
      <c r="B122" s="367">
        <f>'6.2. Паспорт фин осв ввод'!U52</f>
        <v>0.46834799999999999</v>
      </c>
      <c r="C122" s="349"/>
      <c r="D122" s="470" t="s">
        <v>320</v>
      </c>
      <c r="E122" s="368" t="s">
        <v>520</v>
      </c>
      <c r="F122" s="369">
        <v>35</v>
      </c>
      <c r="G122" s="471" t="s">
        <v>582</v>
      </c>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49"/>
      <c r="AS122" s="349"/>
      <c r="AT122" s="349"/>
      <c r="AU122" s="349"/>
      <c r="AV122" s="349"/>
      <c r="AW122" s="349"/>
      <c r="AX122" s="349"/>
      <c r="AY122" s="349"/>
      <c r="AZ122" s="349"/>
      <c r="BA122" s="349"/>
      <c r="BB122" s="349"/>
      <c r="BC122" s="349"/>
      <c r="BD122" s="349"/>
      <c r="BE122" s="349"/>
      <c r="BF122" s="349"/>
      <c r="BG122" s="349"/>
      <c r="BH122" s="349"/>
      <c r="BI122" s="349"/>
      <c r="BJ122" s="349"/>
      <c r="BK122" s="349"/>
      <c r="BL122" s="349"/>
      <c r="BM122" s="349"/>
      <c r="BN122" s="349"/>
      <c r="BO122" s="349"/>
      <c r="BP122" s="349"/>
      <c r="BQ122" s="349"/>
      <c r="BR122" s="349"/>
      <c r="BS122" s="349"/>
    </row>
    <row r="123" spans="1:71" x14ac:dyDescent="0.2">
      <c r="A123" s="366" t="s">
        <v>320</v>
      </c>
      <c r="B123" s="370">
        <v>30</v>
      </c>
      <c r="C123" s="349"/>
      <c r="D123" s="470"/>
      <c r="E123" s="368" t="s">
        <v>521</v>
      </c>
      <c r="F123" s="369">
        <v>30</v>
      </c>
      <c r="G123" s="471"/>
      <c r="H123" s="349"/>
      <c r="I123" s="349"/>
      <c r="J123" s="349"/>
      <c r="K123" s="349"/>
      <c r="L123" s="349"/>
      <c r="M123" s="349"/>
      <c r="N123" s="349"/>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49"/>
      <c r="AM123" s="349"/>
      <c r="AN123" s="349"/>
      <c r="AO123" s="349"/>
      <c r="AP123" s="349"/>
      <c r="AQ123" s="349"/>
      <c r="AR123" s="349"/>
      <c r="AS123" s="349"/>
      <c r="AT123" s="349"/>
      <c r="AU123" s="349"/>
      <c r="AV123" s="349"/>
      <c r="AW123" s="349"/>
      <c r="AX123" s="349"/>
      <c r="AY123" s="349"/>
      <c r="AZ123" s="349"/>
      <c r="BA123" s="349"/>
      <c r="BB123" s="349"/>
      <c r="BC123" s="349"/>
      <c r="BD123" s="349"/>
      <c r="BE123" s="349"/>
      <c r="BF123" s="349"/>
      <c r="BG123" s="349"/>
      <c r="BH123" s="349"/>
      <c r="BI123" s="349"/>
      <c r="BJ123" s="349"/>
      <c r="BK123" s="349"/>
      <c r="BL123" s="349"/>
      <c r="BM123" s="349"/>
      <c r="BN123" s="349"/>
      <c r="BO123" s="349"/>
      <c r="BP123" s="349"/>
      <c r="BQ123" s="349"/>
      <c r="BR123" s="349"/>
      <c r="BS123" s="349"/>
    </row>
    <row r="124" spans="1:71" x14ac:dyDescent="0.2">
      <c r="A124" s="366" t="s">
        <v>583</v>
      </c>
      <c r="B124" s="370" t="s">
        <v>595</v>
      </c>
      <c r="C124" s="371" t="s">
        <v>584</v>
      </c>
      <c r="D124" s="470"/>
      <c r="E124" s="368" t="s">
        <v>585</v>
      </c>
      <c r="F124" s="369">
        <v>30</v>
      </c>
      <c r="G124" s="471"/>
      <c r="H124" s="349"/>
      <c r="I124" s="349"/>
      <c r="J124" s="349"/>
      <c r="K124" s="349"/>
      <c r="L124" s="349"/>
      <c r="M124" s="349"/>
      <c r="N124" s="349"/>
      <c r="O124" s="349"/>
      <c r="P124" s="349"/>
      <c r="Q124" s="349"/>
      <c r="R124" s="349"/>
      <c r="S124" s="349"/>
      <c r="T124" s="349"/>
      <c r="U124" s="349"/>
      <c r="V124" s="349"/>
      <c r="W124" s="349"/>
      <c r="X124" s="349"/>
      <c r="Y124" s="349"/>
      <c r="Z124" s="349"/>
      <c r="AA124" s="349"/>
      <c r="AB124" s="349"/>
      <c r="AC124" s="349"/>
      <c r="AD124" s="349"/>
      <c r="AE124" s="349"/>
      <c r="AF124" s="349"/>
      <c r="AG124" s="349"/>
      <c r="AH124" s="349"/>
      <c r="AI124" s="349"/>
      <c r="AJ124" s="349"/>
      <c r="AK124" s="349"/>
      <c r="AL124" s="349"/>
      <c r="AM124" s="349"/>
      <c r="AN124" s="349"/>
      <c r="AO124" s="349"/>
      <c r="AP124" s="349"/>
      <c r="AQ124" s="349"/>
      <c r="AR124" s="349"/>
      <c r="AS124" s="349"/>
      <c r="AT124" s="349"/>
      <c r="AU124" s="349"/>
      <c r="AV124" s="349"/>
      <c r="AW124" s="349"/>
      <c r="AX124" s="349"/>
      <c r="AY124" s="349"/>
      <c r="AZ124" s="349"/>
      <c r="BA124" s="349"/>
      <c r="BB124" s="349"/>
      <c r="BC124" s="349"/>
      <c r="BD124" s="349"/>
      <c r="BE124" s="349"/>
      <c r="BF124" s="349"/>
      <c r="BG124" s="349"/>
      <c r="BH124" s="349"/>
      <c r="BI124" s="349"/>
      <c r="BJ124" s="349"/>
      <c r="BK124" s="349"/>
      <c r="BL124" s="349"/>
      <c r="BM124" s="349"/>
      <c r="BN124" s="349"/>
      <c r="BO124" s="349"/>
      <c r="BP124" s="349"/>
      <c r="BQ124" s="349"/>
      <c r="BR124" s="349"/>
      <c r="BS124" s="349"/>
    </row>
    <row r="125" spans="1:71" s="305" customFormat="1" x14ac:dyDescent="0.2">
      <c r="A125" s="372"/>
      <c r="B125" s="373"/>
      <c r="C125" s="374"/>
      <c r="D125" s="470"/>
      <c r="E125" s="368" t="s">
        <v>586</v>
      </c>
      <c r="F125" s="369">
        <v>30</v>
      </c>
      <c r="G125" s="471"/>
      <c r="H125" s="375"/>
      <c r="I125" s="375"/>
      <c r="J125" s="375"/>
      <c r="K125" s="375"/>
      <c r="L125" s="375"/>
      <c r="M125" s="375"/>
      <c r="N125" s="375"/>
      <c r="O125" s="375"/>
      <c r="P125" s="375"/>
      <c r="Q125" s="375"/>
      <c r="R125" s="375"/>
      <c r="S125" s="375"/>
      <c r="T125" s="375"/>
      <c r="U125" s="375"/>
      <c r="V125" s="375"/>
      <c r="W125" s="375"/>
      <c r="X125" s="375"/>
      <c r="Y125" s="375"/>
      <c r="Z125" s="375"/>
      <c r="AA125" s="375"/>
      <c r="AB125" s="375"/>
      <c r="AC125" s="375"/>
      <c r="AD125" s="375"/>
      <c r="AE125" s="375"/>
      <c r="AF125" s="375"/>
      <c r="AG125" s="375"/>
      <c r="AH125" s="375"/>
      <c r="AI125" s="375"/>
      <c r="AJ125" s="375"/>
      <c r="AK125" s="375"/>
      <c r="AL125" s="375"/>
      <c r="AM125" s="375"/>
      <c r="AN125" s="375"/>
      <c r="AO125" s="375"/>
      <c r="AP125" s="375"/>
      <c r="AQ125" s="375"/>
      <c r="AR125" s="375"/>
      <c r="AS125" s="375"/>
      <c r="AT125" s="375"/>
      <c r="AU125" s="375"/>
      <c r="AV125" s="375"/>
      <c r="AW125" s="375"/>
      <c r="AX125" s="375"/>
      <c r="AY125" s="375"/>
      <c r="AZ125" s="375"/>
      <c r="BA125" s="375"/>
      <c r="BB125" s="375"/>
      <c r="BC125" s="375"/>
      <c r="BD125" s="375"/>
      <c r="BE125" s="375"/>
      <c r="BF125" s="375"/>
      <c r="BG125" s="375"/>
      <c r="BH125" s="375"/>
      <c r="BI125" s="375"/>
      <c r="BJ125" s="375"/>
      <c r="BK125" s="375"/>
      <c r="BL125" s="375"/>
      <c r="BM125" s="375"/>
      <c r="BN125" s="375"/>
      <c r="BO125" s="375"/>
      <c r="BP125" s="375"/>
      <c r="BQ125" s="375"/>
      <c r="BR125" s="375"/>
      <c r="BS125" s="375"/>
    </row>
    <row r="126" spans="1:71" ht="12.75" x14ac:dyDescent="0.2">
      <c r="A126" s="366" t="s">
        <v>587</v>
      </c>
      <c r="B126" s="376">
        <f>$B$122*1000*1000</f>
        <v>468348</v>
      </c>
      <c r="C126" s="349"/>
      <c r="D126" s="349"/>
      <c r="E126" s="349"/>
      <c r="F126" s="349"/>
      <c r="G126" s="349"/>
      <c r="H126" s="349"/>
      <c r="I126" s="349"/>
      <c r="J126" s="349"/>
      <c r="K126" s="349"/>
      <c r="L126" s="349"/>
      <c r="M126" s="349"/>
      <c r="N126" s="349"/>
      <c r="O126" s="349"/>
      <c r="P126" s="349"/>
      <c r="Q126" s="349"/>
      <c r="R126" s="349"/>
      <c r="S126" s="349"/>
      <c r="T126" s="349"/>
      <c r="U126" s="349"/>
      <c r="V126" s="349"/>
      <c r="W126" s="349"/>
      <c r="X126" s="349"/>
      <c r="Y126" s="349"/>
      <c r="Z126" s="349"/>
      <c r="AA126" s="349"/>
      <c r="AB126" s="349"/>
      <c r="AC126" s="349"/>
      <c r="AD126" s="349"/>
      <c r="AE126" s="349"/>
      <c r="AF126" s="349"/>
      <c r="AG126" s="349"/>
      <c r="AH126" s="349"/>
      <c r="AI126" s="349"/>
      <c r="AJ126" s="349"/>
      <c r="AK126" s="349"/>
      <c r="AL126" s="349"/>
      <c r="AM126" s="349"/>
      <c r="AN126" s="349"/>
      <c r="AO126" s="349"/>
      <c r="AP126" s="349"/>
      <c r="AQ126" s="349"/>
      <c r="AR126" s="349"/>
      <c r="AS126" s="349"/>
      <c r="AT126" s="349"/>
      <c r="AU126" s="349"/>
      <c r="AV126" s="349"/>
      <c r="AW126" s="349"/>
      <c r="AX126" s="349"/>
      <c r="AY126" s="349"/>
      <c r="AZ126" s="349"/>
      <c r="BA126" s="349"/>
      <c r="BB126" s="349"/>
      <c r="BC126" s="349"/>
      <c r="BD126" s="349"/>
      <c r="BE126" s="349"/>
      <c r="BF126" s="349"/>
      <c r="BG126" s="349"/>
      <c r="BH126" s="349"/>
      <c r="BI126" s="349"/>
      <c r="BJ126" s="349"/>
      <c r="BK126" s="349"/>
      <c r="BL126" s="349"/>
      <c r="BM126" s="349"/>
      <c r="BN126" s="349"/>
      <c r="BO126" s="349"/>
      <c r="BP126" s="349"/>
      <c r="BQ126" s="349"/>
      <c r="BR126" s="349"/>
      <c r="BS126" s="349"/>
    </row>
    <row r="127" spans="1:71" ht="12.75" x14ac:dyDescent="0.2">
      <c r="A127" s="366" t="s">
        <v>588</v>
      </c>
      <c r="B127" s="377">
        <v>0.01</v>
      </c>
      <c r="C127" s="349"/>
      <c r="D127" s="349"/>
      <c r="E127" s="349"/>
      <c r="F127" s="349"/>
      <c r="G127" s="349"/>
      <c r="H127" s="349"/>
      <c r="I127" s="349"/>
      <c r="J127" s="349"/>
      <c r="K127" s="349"/>
      <c r="L127" s="349"/>
      <c r="M127" s="349"/>
      <c r="N127" s="349"/>
      <c r="O127" s="349"/>
      <c r="P127" s="349"/>
      <c r="Q127" s="349"/>
      <c r="R127" s="349"/>
      <c r="S127" s="349"/>
      <c r="T127" s="349"/>
      <c r="U127" s="349"/>
      <c r="V127" s="349"/>
      <c r="W127" s="349"/>
      <c r="X127" s="349"/>
      <c r="Y127" s="349"/>
      <c r="Z127" s="349"/>
      <c r="AA127" s="349"/>
      <c r="AB127" s="349"/>
      <c r="AC127" s="349"/>
      <c r="AD127" s="349"/>
      <c r="AE127" s="349"/>
      <c r="AF127" s="349"/>
      <c r="AG127" s="349"/>
      <c r="AH127" s="349"/>
      <c r="AI127" s="349"/>
      <c r="AJ127" s="349"/>
      <c r="AK127" s="349"/>
      <c r="AL127" s="349"/>
      <c r="AM127" s="349"/>
      <c r="AN127" s="349"/>
      <c r="AO127" s="349"/>
      <c r="AP127" s="349"/>
      <c r="AQ127" s="349"/>
      <c r="AR127" s="349"/>
      <c r="AS127" s="349"/>
      <c r="AT127" s="349"/>
      <c r="AU127" s="349"/>
      <c r="AV127" s="349"/>
      <c r="AW127" s="349"/>
      <c r="AX127" s="349"/>
      <c r="AY127" s="349"/>
      <c r="AZ127" s="349"/>
      <c r="BA127" s="349"/>
      <c r="BB127" s="349"/>
      <c r="BC127" s="349"/>
      <c r="BD127" s="349"/>
      <c r="BE127" s="349"/>
      <c r="BF127" s="349"/>
      <c r="BG127" s="349"/>
      <c r="BH127" s="349"/>
      <c r="BI127" s="349"/>
      <c r="BJ127" s="349"/>
      <c r="BK127" s="349"/>
      <c r="BL127" s="349"/>
      <c r="BM127" s="349"/>
      <c r="BN127" s="349"/>
      <c r="BO127" s="349"/>
      <c r="BP127" s="349"/>
      <c r="BQ127" s="349"/>
      <c r="BR127" s="349"/>
      <c r="BS127" s="349"/>
    </row>
    <row r="128" spans="1:71" ht="12.75" x14ac:dyDescent="0.2">
      <c r="A128" s="365"/>
      <c r="B128" s="378"/>
      <c r="C128" s="349"/>
      <c r="D128" s="349"/>
      <c r="E128" s="349"/>
      <c r="F128" s="349"/>
      <c r="G128" s="349"/>
      <c r="H128" s="349"/>
      <c r="I128" s="349"/>
      <c r="J128" s="349"/>
      <c r="K128" s="349"/>
      <c r="L128" s="349"/>
      <c r="M128" s="349"/>
      <c r="N128" s="349"/>
      <c r="O128" s="349"/>
      <c r="P128" s="349"/>
      <c r="Q128" s="349"/>
      <c r="R128" s="349"/>
      <c r="S128" s="349"/>
      <c r="T128" s="349"/>
      <c r="U128" s="349"/>
      <c r="V128" s="349"/>
      <c r="W128" s="349"/>
      <c r="X128" s="349"/>
      <c r="Y128" s="349"/>
      <c r="Z128" s="349"/>
      <c r="AA128" s="349"/>
      <c r="AB128" s="349"/>
      <c r="AC128" s="349"/>
      <c r="AD128" s="349"/>
      <c r="AE128" s="349"/>
      <c r="AF128" s="349"/>
      <c r="AG128" s="349"/>
      <c r="AH128" s="349"/>
      <c r="AI128" s="349"/>
      <c r="AJ128" s="349"/>
      <c r="AK128" s="349"/>
      <c r="AL128" s="349"/>
      <c r="AM128" s="349"/>
      <c r="AN128" s="349"/>
      <c r="AO128" s="349"/>
      <c r="AP128" s="349"/>
      <c r="AQ128" s="349"/>
      <c r="AR128" s="349"/>
      <c r="AS128" s="349"/>
      <c r="AT128" s="349"/>
      <c r="AU128" s="349"/>
      <c r="AV128" s="349"/>
      <c r="AW128" s="349"/>
      <c r="AX128" s="349"/>
      <c r="AY128" s="349"/>
      <c r="AZ128" s="349"/>
      <c r="BA128" s="349"/>
      <c r="BB128" s="349"/>
      <c r="BC128" s="349"/>
      <c r="BD128" s="349"/>
      <c r="BE128" s="349"/>
      <c r="BF128" s="349"/>
      <c r="BG128" s="349"/>
      <c r="BH128" s="349"/>
      <c r="BI128" s="349"/>
      <c r="BJ128" s="349"/>
      <c r="BK128" s="349"/>
      <c r="BL128" s="349"/>
      <c r="BM128" s="349"/>
      <c r="BN128" s="349"/>
      <c r="BO128" s="349"/>
      <c r="BP128" s="349"/>
      <c r="BQ128" s="349"/>
      <c r="BR128" s="349"/>
      <c r="BS128" s="349"/>
    </row>
    <row r="129" spans="1:71" ht="12.75" x14ac:dyDescent="0.2">
      <c r="A129" s="366" t="s">
        <v>589</v>
      </c>
      <c r="B129" s="379">
        <v>0.20499999999999999</v>
      </c>
      <c r="C129" s="349"/>
      <c r="D129" s="349"/>
      <c r="E129" s="349"/>
      <c r="F129" s="349"/>
      <c r="G129" s="349"/>
      <c r="H129" s="349"/>
      <c r="I129" s="349"/>
      <c r="J129" s="349"/>
      <c r="K129" s="349"/>
      <c r="L129" s="349"/>
      <c r="M129" s="349"/>
      <c r="N129" s="349"/>
      <c r="O129" s="349"/>
      <c r="P129" s="349"/>
      <c r="Q129" s="349"/>
      <c r="R129" s="349"/>
      <c r="S129" s="349"/>
      <c r="T129" s="349"/>
      <c r="U129" s="349"/>
      <c r="V129" s="349"/>
      <c r="W129" s="349"/>
      <c r="X129" s="349"/>
      <c r="Y129" s="349"/>
      <c r="Z129" s="349"/>
      <c r="AA129" s="349"/>
      <c r="AB129" s="349"/>
      <c r="AC129" s="349"/>
      <c r="AD129" s="349"/>
      <c r="AE129" s="349"/>
      <c r="AF129" s="349"/>
      <c r="AG129" s="349"/>
      <c r="AH129" s="349"/>
      <c r="AI129" s="349"/>
      <c r="AJ129" s="349"/>
      <c r="AK129" s="349"/>
      <c r="AL129" s="349"/>
      <c r="AM129" s="349"/>
      <c r="AN129" s="349"/>
      <c r="AO129" s="349"/>
      <c r="AP129" s="349"/>
      <c r="AQ129" s="349"/>
      <c r="AR129" s="349"/>
      <c r="AS129" s="349"/>
      <c r="AT129" s="349"/>
      <c r="AU129" s="349"/>
      <c r="AV129" s="349"/>
      <c r="AW129" s="349"/>
      <c r="AX129" s="349"/>
      <c r="AY129" s="349"/>
      <c r="AZ129" s="349"/>
      <c r="BA129" s="349"/>
      <c r="BB129" s="349"/>
      <c r="BC129" s="349"/>
      <c r="BD129" s="349"/>
      <c r="BE129" s="349"/>
      <c r="BF129" s="349"/>
      <c r="BG129" s="349"/>
      <c r="BH129" s="349"/>
      <c r="BI129" s="349"/>
      <c r="BJ129" s="349"/>
      <c r="BK129" s="349"/>
      <c r="BL129" s="349"/>
      <c r="BM129" s="349"/>
      <c r="BN129" s="349"/>
      <c r="BO129" s="349"/>
      <c r="BP129" s="349"/>
      <c r="BQ129" s="349"/>
      <c r="BR129" s="349"/>
      <c r="BS129" s="349"/>
    </row>
    <row r="130" spans="1:71" x14ac:dyDescent="0.2">
      <c r="A130" s="380"/>
      <c r="B130" s="381"/>
      <c r="C130" s="349"/>
      <c r="D130" s="349"/>
      <c r="E130" s="349"/>
      <c r="F130" s="349"/>
      <c r="G130" s="349"/>
      <c r="H130" s="349"/>
      <c r="I130" s="349"/>
      <c r="J130" s="349"/>
      <c r="K130" s="349"/>
      <c r="L130" s="349"/>
      <c r="M130" s="349"/>
      <c r="N130" s="349"/>
      <c r="O130" s="349"/>
      <c r="P130" s="349"/>
      <c r="Q130" s="349"/>
      <c r="R130" s="349"/>
      <c r="S130" s="349"/>
      <c r="T130" s="349"/>
      <c r="U130" s="349"/>
      <c r="V130" s="349"/>
      <c r="W130" s="349"/>
      <c r="X130" s="349"/>
      <c r="Y130" s="349"/>
      <c r="Z130" s="349"/>
      <c r="AA130" s="349"/>
      <c r="AB130" s="349"/>
      <c r="AC130" s="349"/>
      <c r="AD130" s="349"/>
      <c r="AE130" s="349"/>
      <c r="AF130" s="349"/>
      <c r="AG130" s="349"/>
      <c r="AH130" s="349"/>
      <c r="AI130" s="349"/>
      <c r="AJ130" s="349"/>
      <c r="AK130" s="349"/>
      <c r="AL130" s="349"/>
      <c r="AM130" s="349"/>
      <c r="AN130" s="349"/>
      <c r="AO130" s="349"/>
      <c r="AP130" s="349"/>
      <c r="AQ130" s="349"/>
      <c r="AR130" s="349"/>
      <c r="AS130" s="349"/>
      <c r="AT130" s="349"/>
      <c r="AU130" s="349"/>
      <c r="AV130" s="349"/>
      <c r="AW130" s="349"/>
      <c r="AX130" s="349"/>
      <c r="AY130" s="349"/>
      <c r="AZ130" s="349"/>
      <c r="BA130" s="349"/>
      <c r="BB130" s="349"/>
      <c r="BC130" s="349"/>
      <c r="BD130" s="349"/>
      <c r="BE130" s="349"/>
      <c r="BF130" s="349"/>
      <c r="BG130" s="349"/>
      <c r="BH130" s="349"/>
      <c r="BI130" s="349"/>
      <c r="BJ130" s="349"/>
      <c r="BK130" s="349"/>
      <c r="BL130" s="349"/>
      <c r="BM130" s="349"/>
      <c r="BN130" s="349"/>
      <c r="BO130" s="349"/>
      <c r="BP130" s="349"/>
      <c r="BQ130" s="349"/>
      <c r="BR130" s="349"/>
      <c r="BS130" s="349"/>
    </row>
    <row r="131" spans="1:71" ht="12.75" x14ac:dyDescent="0.2">
      <c r="A131" s="382" t="s">
        <v>590</v>
      </c>
      <c r="B131" s="383">
        <v>1.4332</v>
      </c>
      <c r="C131" s="375"/>
      <c r="D131" s="349"/>
      <c r="E131" s="349"/>
      <c r="F131" s="349"/>
      <c r="G131" s="349"/>
      <c r="H131" s="349"/>
      <c r="I131" s="349"/>
      <c r="J131" s="349"/>
      <c r="K131" s="349"/>
      <c r="L131" s="349"/>
      <c r="M131" s="349"/>
      <c r="N131" s="349"/>
      <c r="O131" s="349"/>
      <c r="P131" s="349"/>
      <c r="Q131" s="349"/>
      <c r="R131" s="349"/>
      <c r="S131" s="349"/>
      <c r="T131" s="349"/>
      <c r="U131" s="349"/>
      <c r="V131" s="349"/>
      <c r="W131" s="349"/>
      <c r="X131" s="349"/>
      <c r="Y131" s="349"/>
      <c r="Z131" s="349"/>
      <c r="AA131" s="349"/>
      <c r="AB131" s="349"/>
      <c r="AC131" s="349"/>
      <c r="AD131" s="349"/>
      <c r="AE131" s="349"/>
      <c r="AF131" s="349"/>
      <c r="AG131" s="349"/>
      <c r="AH131" s="349"/>
      <c r="AI131" s="349"/>
      <c r="AJ131" s="349"/>
      <c r="AK131" s="349"/>
      <c r="AL131" s="349"/>
      <c r="AM131" s="349"/>
      <c r="AN131" s="349"/>
      <c r="AO131" s="349"/>
      <c r="AP131" s="349"/>
      <c r="AQ131" s="349"/>
      <c r="AR131" s="349"/>
      <c r="AS131" s="349"/>
      <c r="AT131" s="349"/>
      <c r="AU131" s="349"/>
      <c r="AV131" s="349"/>
      <c r="AW131" s="349"/>
      <c r="AX131" s="349"/>
      <c r="AY131" s="349"/>
      <c r="AZ131" s="349"/>
      <c r="BA131" s="349"/>
      <c r="BB131" s="349"/>
      <c r="BC131" s="349"/>
      <c r="BD131" s="349"/>
      <c r="BE131" s="349"/>
      <c r="BF131" s="349"/>
      <c r="BG131" s="349"/>
      <c r="BH131" s="349"/>
      <c r="BI131" s="349"/>
      <c r="BJ131" s="349"/>
      <c r="BK131" s="349"/>
      <c r="BL131" s="349"/>
      <c r="BM131" s="349"/>
      <c r="BN131" s="349"/>
      <c r="BO131" s="349"/>
      <c r="BP131" s="349"/>
      <c r="BQ131" s="349"/>
      <c r="BR131" s="349"/>
      <c r="BS131" s="349"/>
    </row>
    <row r="132" spans="1:71" ht="12.75" x14ac:dyDescent="0.2">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c r="W132" s="349"/>
      <c r="X132" s="349"/>
      <c r="Y132" s="349"/>
      <c r="Z132" s="349"/>
      <c r="AA132" s="349"/>
      <c r="AB132" s="349"/>
      <c r="AC132" s="349"/>
      <c r="AD132" s="349"/>
      <c r="AE132" s="349"/>
      <c r="AF132" s="349"/>
      <c r="AG132" s="349"/>
      <c r="AH132" s="349"/>
      <c r="AI132" s="349"/>
      <c r="AJ132" s="349"/>
      <c r="AK132" s="349"/>
      <c r="AL132" s="349"/>
      <c r="AM132" s="349"/>
      <c r="AN132" s="349"/>
      <c r="AO132" s="349"/>
      <c r="AP132" s="349"/>
      <c r="AQ132" s="349"/>
      <c r="AR132" s="349"/>
      <c r="AS132" s="349"/>
      <c r="AT132" s="349"/>
      <c r="AU132" s="349"/>
      <c r="AV132" s="349"/>
      <c r="AW132" s="349"/>
      <c r="AX132" s="349"/>
      <c r="AY132" s="349"/>
      <c r="AZ132" s="349"/>
      <c r="BA132" s="349"/>
      <c r="BB132" s="349"/>
      <c r="BC132" s="349"/>
      <c r="BD132" s="349"/>
      <c r="BE132" s="349"/>
      <c r="BF132" s="349"/>
      <c r="BG132" s="349"/>
      <c r="BH132" s="349"/>
      <c r="BI132" s="349"/>
      <c r="BJ132" s="349"/>
      <c r="BK132" s="349"/>
      <c r="BL132" s="349"/>
      <c r="BM132" s="349"/>
      <c r="BN132" s="349"/>
      <c r="BO132" s="349"/>
      <c r="BP132" s="349"/>
      <c r="BQ132" s="349"/>
      <c r="BR132" s="349"/>
      <c r="BS132" s="349"/>
    </row>
    <row r="133" spans="1:71" ht="12.75" x14ac:dyDescent="0.2">
      <c r="A133" s="365"/>
      <c r="B133" s="349"/>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c r="AH133" s="349"/>
      <c r="AI133" s="349"/>
      <c r="AJ133" s="349"/>
      <c r="AK133" s="349"/>
      <c r="AL133" s="349"/>
      <c r="AM133" s="349"/>
      <c r="AN133" s="349"/>
      <c r="AO133" s="349"/>
      <c r="AP133" s="349"/>
      <c r="AQ133" s="305"/>
      <c r="AR133" s="305"/>
      <c r="AS133" s="305"/>
      <c r="BH133" s="349"/>
      <c r="BI133" s="349"/>
      <c r="BJ133" s="349"/>
      <c r="BK133" s="349"/>
      <c r="BL133" s="349"/>
      <c r="BM133" s="349"/>
      <c r="BN133" s="349"/>
      <c r="BO133" s="349"/>
      <c r="BP133" s="349"/>
      <c r="BQ133" s="349"/>
      <c r="BR133" s="349"/>
      <c r="BS133" s="349"/>
    </row>
    <row r="134" spans="1:71" x14ac:dyDescent="0.2">
      <c r="A134" s="366" t="s">
        <v>591</v>
      </c>
      <c r="C134" s="375" t="s">
        <v>592</v>
      </c>
      <c r="D134" s="375"/>
      <c r="E134" s="375"/>
      <c r="F134" s="375"/>
      <c r="G134" s="375"/>
      <c r="H134" s="375"/>
      <c r="I134" s="375"/>
      <c r="J134" s="375"/>
      <c r="K134" s="375"/>
      <c r="L134" s="375"/>
      <c r="M134" s="375"/>
      <c r="N134" s="375"/>
      <c r="O134" s="375"/>
      <c r="P134" s="375"/>
      <c r="Q134" s="375"/>
      <c r="R134" s="375"/>
      <c r="S134" s="375"/>
      <c r="T134" s="375"/>
      <c r="U134" s="375"/>
      <c r="V134" s="375"/>
      <c r="W134" s="375"/>
      <c r="X134" s="375"/>
      <c r="Y134" s="375"/>
      <c r="Z134" s="375"/>
      <c r="AA134" s="375"/>
      <c r="AB134" s="375"/>
      <c r="AC134" s="375"/>
      <c r="AD134" s="375"/>
      <c r="AE134" s="375"/>
      <c r="AF134" s="375"/>
      <c r="AG134" s="375"/>
      <c r="AH134" s="375"/>
      <c r="AI134" s="375"/>
      <c r="AJ134" s="375"/>
      <c r="AK134" s="375"/>
      <c r="AL134" s="375"/>
      <c r="AM134" s="375"/>
      <c r="AN134" s="375"/>
      <c r="AO134" s="375"/>
      <c r="AP134" s="375"/>
      <c r="AQ134" s="305"/>
      <c r="AR134" s="305"/>
      <c r="AS134" s="305"/>
      <c r="BH134" s="375"/>
      <c r="BI134" s="375"/>
      <c r="BJ134" s="375"/>
      <c r="BK134" s="375"/>
      <c r="BL134" s="375"/>
      <c r="BM134" s="375"/>
      <c r="BN134" s="375"/>
      <c r="BO134" s="375"/>
      <c r="BP134" s="375"/>
      <c r="BQ134" s="375"/>
      <c r="BR134" s="375"/>
      <c r="BS134" s="375"/>
    </row>
    <row r="135" spans="1:71" ht="12.75" x14ac:dyDescent="0.2">
      <c r="A135" s="366"/>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66" t="s">
        <v>593</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305" customFormat="1" ht="15" x14ac:dyDescent="0.2">
      <c r="A137" s="366" t="s">
        <v>594</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305" customFormat="1" x14ac:dyDescent="0.2">
      <c r="A138" s="389"/>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65"/>
    </row>
    <row r="139" spans="1:71" ht="12.75" x14ac:dyDescent="0.2">
      <c r="A139" s="365"/>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349"/>
      <c r="BA139" s="349"/>
      <c r="BB139" s="349"/>
      <c r="BC139" s="349"/>
      <c r="BD139" s="349"/>
      <c r="BE139" s="349"/>
      <c r="BF139" s="349"/>
      <c r="BG139" s="349"/>
      <c r="BH139" s="349"/>
      <c r="BI139" s="349"/>
      <c r="BJ139" s="349"/>
      <c r="BK139" s="349"/>
      <c r="BL139" s="349"/>
      <c r="BM139" s="349"/>
      <c r="BN139" s="349"/>
      <c r="BO139" s="349"/>
      <c r="BP139" s="349"/>
      <c r="BQ139" s="349"/>
      <c r="BR139" s="349"/>
      <c r="BS139" s="349"/>
    </row>
    <row r="140" spans="1:71" x14ac:dyDescent="0.2">
      <c r="A140" s="36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349"/>
      <c r="BA140" s="349"/>
      <c r="BB140" s="349"/>
      <c r="BC140" s="349"/>
      <c r="BD140" s="349"/>
      <c r="BE140" s="349"/>
      <c r="BF140" s="349"/>
      <c r="BG140" s="349"/>
      <c r="BH140" s="349"/>
      <c r="BI140" s="349"/>
      <c r="BJ140" s="349"/>
      <c r="BK140" s="349"/>
      <c r="BL140" s="349"/>
      <c r="BM140" s="349"/>
      <c r="BN140" s="349"/>
      <c r="BO140" s="349"/>
      <c r="BP140" s="349"/>
      <c r="BQ140" s="349"/>
      <c r="BR140" s="349"/>
      <c r="BS140" s="349"/>
    </row>
    <row r="141" spans="1:71" ht="15" x14ac:dyDescent="0.2">
      <c r="A141" s="36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349"/>
      <c r="BA141" s="349"/>
      <c r="BB141" s="349"/>
      <c r="BC141" s="349"/>
      <c r="BD141" s="349"/>
      <c r="BE141" s="349"/>
      <c r="BF141" s="349"/>
      <c r="BG141" s="349"/>
      <c r="BH141" s="349"/>
      <c r="BI141" s="349"/>
      <c r="BJ141" s="349"/>
      <c r="BK141" s="349"/>
      <c r="BL141" s="349"/>
      <c r="BM141" s="349"/>
      <c r="BN141" s="349"/>
      <c r="BO141" s="349"/>
      <c r="BP141" s="349"/>
      <c r="BQ141" s="349"/>
      <c r="BR141" s="349"/>
      <c r="BS141" s="349"/>
    </row>
    <row r="142" spans="1:71" ht="12.75" x14ac:dyDescent="0.2">
      <c r="A142" s="365"/>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c r="X142" s="349"/>
      <c r="Y142" s="349"/>
      <c r="Z142" s="349"/>
      <c r="AA142" s="349"/>
      <c r="AB142" s="349"/>
      <c r="AC142" s="349"/>
      <c r="AD142" s="349"/>
      <c r="AE142" s="349"/>
      <c r="AF142" s="349"/>
      <c r="AG142" s="349"/>
      <c r="AH142" s="349"/>
      <c r="AI142" s="349"/>
      <c r="AJ142" s="349"/>
      <c r="AK142" s="349"/>
      <c r="AL142" s="349"/>
      <c r="AM142" s="349"/>
      <c r="AN142" s="349"/>
      <c r="AO142" s="349"/>
      <c r="AP142" s="349"/>
      <c r="AR142" s="349"/>
      <c r="AS142" s="349"/>
      <c r="AT142" s="349"/>
      <c r="AU142" s="349"/>
      <c r="AV142" s="349"/>
      <c r="AW142" s="349"/>
      <c r="AX142" s="349"/>
      <c r="AY142" s="349"/>
      <c r="AZ142" s="349"/>
      <c r="BA142" s="349"/>
      <c r="BB142" s="349"/>
      <c r="BC142" s="349"/>
      <c r="BD142" s="349"/>
      <c r="BE142" s="349"/>
      <c r="BF142" s="349"/>
      <c r="BG142" s="349"/>
      <c r="BH142" s="349"/>
      <c r="BI142" s="349"/>
      <c r="BJ142" s="349"/>
      <c r="BK142" s="349"/>
      <c r="BL142" s="349"/>
      <c r="BM142" s="349"/>
      <c r="BN142" s="349"/>
      <c r="BO142" s="349"/>
      <c r="BP142" s="349"/>
      <c r="BQ142" s="349"/>
      <c r="BR142" s="349"/>
      <c r="BS142" s="349"/>
    </row>
    <row r="143" spans="1:71" ht="12.75" x14ac:dyDescent="0.2">
      <c r="A143" s="365"/>
      <c r="B143" s="349"/>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349"/>
      <c r="BA143" s="349"/>
      <c r="BB143" s="349"/>
      <c r="BC143" s="349"/>
      <c r="BD143" s="349"/>
      <c r="BE143" s="349"/>
      <c r="BF143" s="349"/>
      <c r="BG143" s="349"/>
      <c r="BH143" s="349"/>
      <c r="BI143" s="349"/>
      <c r="BJ143" s="349"/>
      <c r="BK143" s="349"/>
      <c r="BL143" s="349"/>
      <c r="BM143" s="349"/>
      <c r="BN143" s="349"/>
      <c r="BO143" s="349"/>
      <c r="BP143" s="349"/>
      <c r="BQ143" s="349"/>
      <c r="BR143" s="349"/>
      <c r="BS143" s="349"/>
    </row>
    <row r="144" spans="1:71" ht="12.75" x14ac:dyDescent="0.2">
      <c r="A144" s="365"/>
      <c r="B144" s="349"/>
      <c r="C144" s="349"/>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349"/>
      <c r="BA144" s="349"/>
      <c r="BB144" s="349"/>
      <c r="BC144" s="349"/>
      <c r="BD144" s="349"/>
      <c r="BE144" s="349"/>
      <c r="BF144" s="349"/>
      <c r="BG144" s="349"/>
      <c r="BH144" s="349"/>
      <c r="BI144" s="349"/>
      <c r="BJ144" s="349"/>
      <c r="BK144" s="349"/>
      <c r="BL144" s="349"/>
      <c r="BM144" s="349"/>
      <c r="BN144" s="349"/>
      <c r="BO144" s="349"/>
      <c r="BP144" s="349"/>
      <c r="BQ144" s="349"/>
      <c r="BR144" s="349"/>
      <c r="BS144" s="349"/>
    </row>
    <row r="145" spans="1:71" ht="12.75" x14ac:dyDescent="0.2">
      <c r="A145" s="365"/>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349"/>
      <c r="AY145" s="349"/>
      <c r="AZ145" s="349"/>
      <c r="BA145" s="349"/>
      <c r="BB145" s="349"/>
      <c r="BC145" s="349"/>
      <c r="BD145" s="349"/>
      <c r="BE145" s="349"/>
      <c r="BF145" s="349"/>
      <c r="BG145" s="349"/>
      <c r="BH145" s="349"/>
      <c r="BI145" s="349"/>
      <c r="BJ145" s="349"/>
      <c r="BK145" s="349"/>
      <c r="BL145" s="349"/>
      <c r="BM145" s="349"/>
      <c r="BN145" s="349"/>
      <c r="BO145" s="349"/>
      <c r="BP145" s="349"/>
      <c r="BQ145" s="349"/>
      <c r="BR145" s="349"/>
      <c r="BS145" s="349"/>
    </row>
    <row r="146" spans="1:71" ht="12.75" x14ac:dyDescent="0.2">
      <c r="A146" s="365"/>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349"/>
      <c r="AY146" s="349"/>
      <c r="AZ146" s="349"/>
      <c r="BA146" s="349"/>
      <c r="BB146" s="349"/>
      <c r="BC146" s="349"/>
      <c r="BD146" s="349"/>
      <c r="BE146" s="349"/>
      <c r="BF146" s="349"/>
      <c r="BG146" s="349"/>
      <c r="BH146" s="349"/>
      <c r="BI146" s="349"/>
      <c r="BJ146" s="349"/>
      <c r="BK146" s="349"/>
      <c r="BL146" s="349"/>
      <c r="BM146" s="349"/>
      <c r="BN146" s="349"/>
      <c r="BO146" s="349"/>
      <c r="BP146" s="349"/>
      <c r="BQ146" s="349"/>
      <c r="BR146" s="349"/>
      <c r="BS146" s="349"/>
    </row>
    <row r="147" spans="1:71" ht="12.75" x14ac:dyDescent="0.2">
      <c r="A147" s="365"/>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49"/>
      <c r="AJ147" s="349"/>
      <c r="AK147" s="349"/>
      <c r="AL147" s="349"/>
      <c r="AM147" s="349"/>
      <c r="AN147" s="349"/>
      <c r="AO147" s="349"/>
      <c r="AP147" s="349"/>
      <c r="AQ147" s="349"/>
      <c r="AR147" s="349"/>
      <c r="AS147" s="349"/>
      <c r="AT147" s="349"/>
      <c r="AU147" s="349"/>
      <c r="AV147" s="349"/>
      <c r="AW147" s="349"/>
      <c r="AX147" s="349"/>
      <c r="AY147" s="349"/>
      <c r="AZ147" s="349"/>
      <c r="BA147" s="349"/>
      <c r="BB147" s="349"/>
      <c r="BC147" s="349"/>
      <c r="BD147" s="349"/>
      <c r="BE147" s="349"/>
      <c r="BF147" s="349"/>
      <c r="BG147" s="349"/>
      <c r="BH147" s="349"/>
      <c r="BI147" s="349"/>
      <c r="BJ147" s="349"/>
      <c r="BK147" s="349"/>
      <c r="BL147" s="349"/>
      <c r="BM147" s="349"/>
      <c r="BN147" s="349"/>
      <c r="BO147" s="349"/>
      <c r="BP147" s="349"/>
      <c r="BQ147" s="349"/>
      <c r="BR147" s="349"/>
      <c r="BS147" s="349"/>
    </row>
    <row r="148" spans="1:71" ht="12.75" x14ac:dyDescent="0.2">
      <c r="A148" s="365"/>
      <c r="B148" s="349"/>
      <c r="C148" s="349"/>
      <c r="D148" s="349"/>
      <c r="E148" s="349"/>
      <c r="F148" s="349"/>
      <c r="G148" s="349"/>
      <c r="H148" s="349"/>
      <c r="I148" s="349"/>
      <c r="J148" s="349"/>
      <c r="K148" s="349"/>
      <c r="L148" s="349"/>
      <c r="M148" s="349"/>
      <c r="N148" s="349"/>
      <c r="O148" s="349"/>
      <c r="P148" s="349"/>
      <c r="Q148" s="349"/>
      <c r="R148" s="349"/>
      <c r="S148" s="349"/>
      <c r="T148" s="349"/>
      <c r="U148" s="349"/>
      <c r="V148" s="349"/>
      <c r="W148" s="349"/>
      <c r="X148" s="349"/>
      <c r="Y148" s="349"/>
      <c r="Z148" s="349"/>
      <c r="AA148" s="349"/>
      <c r="AB148" s="349"/>
      <c r="AC148" s="349"/>
      <c r="AD148" s="349"/>
      <c r="AE148" s="349"/>
      <c r="AF148" s="349"/>
      <c r="AG148" s="349"/>
      <c r="AH148" s="349"/>
      <c r="AI148" s="349"/>
      <c r="AJ148" s="349"/>
      <c r="AK148" s="349"/>
      <c r="AL148" s="349"/>
      <c r="AM148" s="349"/>
      <c r="AN148" s="349"/>
      <c r="AO148" s="349"/>
      <c r="AP148" s="349"/>
      <c r="AQ148" s="349"/>
      <c r="AR148" s="349"/>
      <c r="AS148" s="349"/>
      <c r="AT148" s="349"/>
      <c r="AU148" s="349"/>
      <c r="AV148" s="349"/>
      <c r="AW148" s="349"/>
      <c r="AX148" s="349"/>
      <c r="AY148" s="349"/>
      <c r="AZ148" s="349"/>
      <c r="BA148" s="349"/>
      <c r="BB148" s="349"/>
      <c r="BC148" s="349"/>
      <c r="BD148" s="349"/>
      <c r="BE148" s="349"/>
      <c r="BF148" s="349"/>
      <c r="BG148" s="349"/>
      <c r="BH148" s="349"/>
      <c r="BI148" s="349"/>
      <c r="BJ148" s="349"/>
      <c r="BK148" s="349"/>
      <c r="BL148" s="349"/>
      <c r="BM148" s="349"/>
      <c r="BN148" s="349"/>
      <c r="BO148" s="349"/>
      <c r="BP148" s="349"/>
      <c r="BQ148" s="349"/>
      <c r="BR148" s="349"/>
      <c r="BS148" s="349"/>
    </row>
    <row r="149" spans="1:71" ht="12.75" x14ac:dyDescent="0.2">
      <c r="A149" s="365"/>
      <c r="B149" s="349"/>
      <c r="C149" s="349"/>
      <c r="D149" s="349"/>
      <c r="E149" s="349"/>
      <c r="F149" s="349"/>
      <c r="G149" s="349"/>
      <c r="H149" s="349"/>
      <c r="I149" s="349"/>
      <c r="J149" s="349"/>
      <c r="K149" s="349"/>
      <c r="L149" s="349"/>
      <c r="M149" s="349"/>
      <c r="N149" s="349"/>
      <c r="O149" s="349"/>
      <c r="P149" s="349"/>
      <c r="Q149" s="349"/>
      <c r="R149" s="349"/>
      <c r="S149" s="349"/>
      <c r="T149" s="349"/>
      <c r="U149" s="349"/>
      <c r="V149" s="349"/>
      <c r="W149" s="349"/>
      <c r="X149" s="349"/>
      <c r="Y149" s="349"/>
      <c r="Z149" s="349"/>
      <c r="AA149" s="349"/>
      <c r="AB149" s="349"/>
      <c r="AC149" s="349"/>
      <c r="AD149" s="349"/>
      <c r="AE149" s="349"/>
      <c r="AF149" s="349"/>
      <c r="AG149" s="349"/>
      <c r="AH149" s="349"/>
      <c r="AI149" s="349"/>
      <c r="AJ149" s="349"/>
      <c r="AK149" s="349"/>
      <c r="AL149" s="349"/>
      <c r="AM149" s="349"/>
      <c r="AN149" s="349"/>
      <c r="AO149" s="349"/>
      <c r="AP149" s="349"/>
      <c r="AQ149" s="349"/>
      <c r="AR149" s="349"/>
      <c r="AS149" s="349"/>
      <c r="AT149" s="349"/>
      <c r="AU149" s="349"/>
      <c r="AV149" s="349"/>
      <c r="AW149" s="349"/>
      <c r="AX149" s="349"/>
      <c r="AY149" s="349"/>
      <c r="AZ149" s="349"/>
      <c r="BA149" s="349"/>
      <c r="BB149" s="349"/>
      <c r="BC149" s="349"/>
      <c r="BD149" s="349"/>
      <c r="BE149" s="349"/>
      <c r="BF149" s="349"/>
      <c r="BG149" s="349"/>
      <c r="BH149" s="349"/>
      <c r="BI149" s="349"/>
      <c r="BJ149" s="349"/>
      <c r="BK149" s="349"/>
      <c r="BL149" s="349"/>
      <c r="BM149" s="349"/>
      <c r="BN149" s="349"/>
      <c r="BO149" s="349"/>
      <c r="BP149" s="349"/>
      <c r="BQ149" s="349"/>
      <c r="BR149" s="349"/>
      <c r="BS149" s="349"/>
    </row>
    <row r="150" spans="1:71" ht="12.75" x14ac:dyDescent="0.2">
      <c r="A150" s="365"/>
      <c r="B150" s="349"/>
      <c r="C150" s="349"/>
      <c r="D150" s="349"/>
      <c r="E150" s="349"/>
      <c r="F150" s="349"/>
      <c r="G150" s="349"/>
      <c r="H150" s="349"/>
      <c r="I150" s="349"/>
      <c r="J150" s="349"/>
      <c r="K150" s="349"/>
      <c r="L150" s="349"/>
      <c r="M150" s="349"/>
      <c r="N150" s="349"/>
      <c r="O150" s="349"/>
      <c r="P150" s="349"/>
      <c r="Q150" s="349"/>
      <c r="R150" s="349"/>
      <c r="S150" s="349"/>
      <c r="T150" s="349"/>
      <c r="U150" s="349"/>
      <c r="V150" s="349"/>
      <c r="W150" s="349"/>
      <c r="X150" s="349"/>
      <c r="Y150" s="349"/>
      <c r="Z150" s="349"/>
      <c r="AA150" s="349"/>
      <c r="AB150" s="349"/>
      <c r="AC150" s="349"/>
      <c r="AD150" s="349"/>
      <c r="AE150" s="349"/>
      <c r="AF150" s="349"/>
      <c r="AG150" s="349"/>
      <c r="AH150" s="349"/>
      <c r="AI150" s="349"/>
      <c r="AJ150" s="349"/>
      <c r="AK150" s="349"/>
      <c r="AL150" s="349"/>
      <c r="AM150" s="349"/>
      <c r="AN150" s="349"/>
      <c r="AO150" s="349"/>
      <c r="AP150" s="349"/>
      <c r="AQ150" s="349"/>
      <c r="AR150" s="349"/>
      <c r="AS150" s="349"/>
      <c r="AT150" s="349"/>
      <c r="AU150" s="349"/>
      <c r="AV150" s="349"/>
      <c r="AW150" s="349"/>
      <c r="AX150" s="349"/>
      <c r="AY150" s="349"/>
      <c r="AZ150" s="349"/>
      <c r="BA150" s="349"/>
      <c r="BB150" s="349"/>
      <c r="BC150" s="349"/>
      <c r="BD150" s="349"/>
      <c r="BE150" s="349"/>
      <c r="BF150" s="349"/>
      <c r="BG150" s="349"/>
      <c r="BH150" s="349"/>
      <c r="BI150" s="349"/>
      <c r="BJ150" s="349"/>
      <c r="BK150" s="349"/>
      <c r="BL150" s="349"/>
      <c r="BM150" s="349"/>
      <c r="BN150" s="349"/>
      <c r="BO150" s="349"/>
      <c r="BP150" s="349"/>
      <c r="BQ150" s="349"/>
      <c r="BR150" s="349"/>
      <c r="BS150" s="349"/>
    </row>
    <row r="151" spans="1:71" ht="12.75" x14ac:dyDescent="0.2">
      <c r="A151" s="365"/>
      <c r="B151" s="349"/>
      <c r="C151" s="349"/>
      <c r="D151" s="349"/>
      <c r="E151" s="349"/>
      <c r="F151" s="349"/>
      <c r="G151" s="349"/>
      <c r="H151" s="349"/>
      <c r="I151" s="349"/>
      <c r="J151" s="349"/>
      <c r="K151" s="349"/>
      <c r="L151" s="349"/>
      <c r="M151" s="349"/>
      <c r="N151" s="349"/>
      <c r="O151" s="349"/>
      <c r="P151" s="349"/>
      <c r="Q151" s="349"/>
      <c r="R151" s="349"/>
      <c r="S151" s="349"/>
      <c r="T151" s="349"/>
      <c r="U151" s="349"/>
      <c r="V151" s="349"/>
      <c r="W151" s="349"/>
      <c r="X151" s="349"/>
      <c r="Y151" s="349"/>
      <c r="Z151" s="349"/>
      <c r="AA151" s="349"/>
      <c r="AB151" s="349"/>
      <c r="AC151" s="349"/>
      <c r="AD151" s="349"/>
      <c r="AE151" s="349"/>
      <c r="AF151" s="349"/>
      <c r="AG151" s="349"/>
      <c r="AH151" s="349"/>
      <c r="AI151" s="349"/>
      <c r="AJ151" s="349"/>
      <c r="AK151" s="349"/>
      <c r="AL151" s="349"/>
      <c r="AM151" s="349"/>
      <c r="AN151" s="349"/>
      <c r="AO151" s="349"/>
      <c r="AP151" s="349"/>
      <c r="AQ151" s="349"/>
      <c r="AR151" s="349"/>
      <c r="AS151" s="349"/>
      <c r="AT151" s="349"/>
      <c r="AU151" s="349"/>
      <c r="AV151" s="349"/>
      <c r="AW151" s="349"/>
      <c r="AX151" s="349"/>
      <c r="AY151" s="349"/>
      <c r="AZ151" s="349"/>
      <c r="BA151" s="349"/>
      <c r="BB151" s="349"/>
      <c r="BC151" s="349"/>
      <c r="BD151" s="349"/>
      <c r="BE151" s="349"/>
      <c r="BF151" s="349"/>
      <c r="BG151" s="349"/>
      <c r="BH151" s="349"/>
      <c r="BI151" s="349"/>
      <c r="BJ151" s="349"/>
      <c r="BK151" s="349"/>
      <c r="BL151" s="349"/>
      <c r="BM151" s="349"/>
      <c r="BN151" s="349"/>
      <c r="BO151" s="349"/>
      <c r="BP151" s="349"/>
      <c r="BQ151" s="349"/>
      <c r="BR151" s="349"/>
      <c r="BS151" s="349"/>
    </row>
    <row r="152" spans="1:71" ht="12.75" x14ac:dyDescent="0.2">
      <c r="A152" s="365"/>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c r="X152" s="349"/>
      <c r="Y152" s="349"/>
      <c r="Z152" s="349"/>
      <c r="AA152" s="349"/>
      <c r="AB152" s="349"/>
      <c r="AC152" s="349"/>
      <c r="AD152" s="349"/>
      <c r="AE152" s="349"/>
      <c r="AF152" s="349"/>
      <c r="AG152" s="349"/>
      <c r="AH152" s="349"/>
      <c r="AI152" s="349"/>
      <c r="AJ152" s="349"/>
      <c r="AK152" s="349"/>
      <c r="AL152" s="349"/>
      <c r="AM152" s="349"/>
      <c r="AN152" s="349"/>
      <c r="AO152" s="349"/>
      <c r="AP152" s="349"/>
      <c r="AQ152" s="349"/>
      <c r="AR152" s="349"/>
      <c r="AS152" s="349"/>
      <c r="AT152" s="349"/>
      <c r="AU152" s="349"/>
      <c r="AV152" s="349"/>
      <c r="AW152" s="349"/>
      <c r="AX152" s="349"/>
      <c r="AY152" s="349"/>
      <c r="AZ152" s="349"/>
      <c r="BA152" s="349"/>
      <c r="BB152" s="349"/>
      <c r="BC152" s="349"/>
      <c r="BD152" s="349"/>
      <c r="BE152" s="349"/>
      <c r="BF152" s="349"/>
      <c r="BG152" s="349"/>
      <c r="BH152" s="349"/>
      <c r="BI152" s="349"/>
      <c r="BJ152" s="349"/>
      <c r="BK152" s="349"/>
      <c r="BL152" s="349"/>
      <c r="BM152" s="349"/>
      <c r="BN152" s="349"/>
      <c r="BO152" s="349"/>
      <c r="BP152" s="349"/>
      <c r="BQ152" s="349"/>
      <c r="BR152" s="349"/>
      <c r="BS152" s="349"/>
    </row>
    <row r="153" spans="1:71" ht="12.75" x14ac:dyDescent="0.2">
      <c r="A153" s="365"/>
      <c r="B153" s="349"/>
      <c r="C153" s="349"/>
      <c r="D153" s="349"/>
      <c r="E153" s="349"/>
      <c r="F153" s="349"/>
      <c r="G153" s="349"/>
      <c r="H153" s="349"/>
      <c r="I153" s="349"/>
      <c r="J153" s="349"/>
      <c r="K153" s="349"/>
      <c r="L153" s="349"/>
      <c r="M153" s="349"/>
      <c r="N153" s="349"/>
      <c r="O153" s="349"/>
      <c r="P153" s="349"/>
      <c r="Q153" s="349"/>
      <c r="R153" s="349"/>
      <c r="S153" s="349"/>
      <c r="T153" s="349"/>
      <c r="U153" s="349"/>
      <c r="V153" s="349"/>
      <c r="W153" s="349"/>
      <c r="X153" s="349"/>
      <c r="Y153" s="349"/>
      <c r="Z153" s="349"/>
      <c r="AA153" s="349"/>
      <c r="AB153" s="349"/>
      <c r="AC153" s="349"/>
      <c r="AD153" s="349"/>
      <c r="AE153" s="349"/>
      <c r="AF153" s="349"/>
      <c r="AG153" s="349"/>
      <c r="AH153" s="349"/>
      <c r="AI153" s="349"/>
      <c r="AJ153" s="349"/>
      <c r="AK153" s="349"/>
      <c r="AL153" s="349"/>
      <c r="AM153" s="349"/>
      <c r="AN153" s="349"/>
      <c r="AO153" s="349"/>
      <c r="AP153" s="349"/>
      <c r="AQ153" s="349"/>
      <c r="AR153" s="349"/>
      <c r="AS153" s="349"/>
      <c r="AT153" s="349"/>
      <c r="AU153" s="349"/>
      <c r="AV153" s="349"/>
      <c r="AW153" s="349"/>
      <c r="AX153" s="349"/>
      <c r="AY153" s="349"/>
      <c r="AZ153" s="349"/>
      <c r="BA153" s="349"/>
      <c r="BB153" s="349"/>
      <c r="BC153" s="349"/>
      <c r="BD153" s="349"/>
      <c r="BE153" s="349"/>
      <c r="BF153" s="349"/>
      <c r="BG153" s="349"/>
      <c r="BH153" s="349"/>
      <c r="BI153" s="349"/>
      <c r="BJ153" s="349"/>
      <c r="BK153" s="349"/>
      <c r="BL153" s="349"/>
      <c r="BM153" s="349"/>
      <c r="BN153" s="349"/>
      <c r="BO153" s="349"/>
      <c r="BP153" s="349"/>
      <c r="BQ153" s="349"/>
      <c r="BR153" s="349"/>
      <c r="BS153" s="349"/>
    </row>
    <row r="154" spans="1:71" ht="12.75" x14ac:dyDescent="0.2">
      <c r="A154" s="365"/>
      <c r="B154" s="349"/>
      <c r="C154" s="349"/>
      <c r="D154" s="349"/>
      <c r="E154" s="349"/>
      <c r="F154" s="349"/>
      <c r="G154" s="349"/>
      <c r="H154" s="349"/>
      <c r="I154" s="349"/>
      <c r="J154" s="349"/>
      <c r="K154" s="349"/>
      <c r="L154" s="349"/>
      <c r="M154" s="349"/>
      <c r="N154" s="349"/>
      <c r="O154" s="349"/>
      <c r="P154" s="349"/>
      <c r="Q154" s="349"/>
      <c r="R154" s="349"/>
      <c r="S154" s="349"/>
      <c r="T154" s="349"/>
      <c r="U154" s="349"/>
      <c r="V154" s="349"/>
      <c r="W154" s="349"/>
      <c r="X154" s="349"/>
      <c r="Y154" s="349"/>
      <c r="Z154" s="349"/>
      <c r="AA154" s="349"/>
      <c r="AB154" s="349"/>
      <c r="AC154" s="349"/>
      <c r="AD154" s="349"/>
      <c r="AE154" s="349"/>
      <c r="AF154" s="349"/>
      <c r="AG154" s="349"/>
      <c r="AH154" s="349"/>
      <c r="AI154" s="349"/>
      <c r="AJ154" s="349"/>
      <c r="AK154" s="349"/>
      <c r="AL154" s="349"/>
      <c r="AM154" s="349"/>
      <c r="AN154" s="349"/>
      <c r="AO154" s="349"/>
      <c r="AP154" s="349"/>
      <c r="AQ154" s="349"/>
      <c r="AR154" s="349"/>
      <c r="AS154" s="349"/>
      <c r="AT154" s="349"/>
      <c r="AU154" s="349"/>
      <c r="AV154" s="349"/>
      <c r="AW154" s="349"/>
      <c r="AX154" s="349"/>
      <c r="AY154" s="349"/>
      <c r="AZ154" s="349"/>
      <c r="BA154" s="349"/>
      <c r="BB154" s="349"/>
      <c r="BC154" s="349"/>
      <c r="BD154" s="349"/>
      <c r="BE154" s="349"/>
      <c r="BF154" s="349"/>
      <c r="BG154" s="349"/>
      <c r="BH154" s="349"/>
      <c r="BI154" s="349"/>
      <c r="BJ154" s="349"/>
      <c r="BK154" s="349"/>
      <c r="BL154" s="349"/>
      <c r="BM154" s="349"/>
      <c r="BN154" s="349"/>
      <c r="BO154" s="349"/>
      <c r="BP154" s="349"/>
      <c r="BQ154" s="349"/>
      <c r="BR154" s="349"/>
      <c r="BS154" s="349"/>
    </row>
    <row r="155" spans="1:71" ht="12.75" x14ac:dyDescent="0.2">
      <c r="A155" s="365"/>
      <c r="B155" s="349"/>
      <c r="C155" s="349"/>
      <c r="D155" s="349"/>
      <c r="E155" s="349"/>
      <c r="F155" s="349"/>
      <c r="G155" s="349"/>
      <c r="H155" s="349"/>
      <c r="I155" s="349"/>
      <c r="J155" s="349"/>
      <c r="K155" s="349"/>
      <c r="L155" s="349"/>
      <c r="M155" s="349"/>
      <c r="N155" s="349"/>
      <c r="O155" s="349"/>
      <c r="P155" s="349"/>
      <c r="Q155" s="349"/>
      <c r="R155" s="349"/>
      <c r="S155" s="349"/>
      <c r="T155" s="349"/>
      <c r="U155" s="349"/>
      <c r="V155" s="349"/>
      <c r="W155" s="349"/>
      <c r="X155" s="349"/>
      <c r="Y155" s="349"/>
      <c r="Z155" s="349"/>
      <c r="AA155" s="349"/>
      <c r="AB155" s="349"/>
      <c r="AC155" s="349"/>
      <c r="AD155" s="349"/>
      <c r="AE155" s="349"/>
      <c r="AF155" s="349"/>
      <c r="AG155" s="349"/>
      <c r="AH155" s="349"/>
      <c r="AI155" s="349"/>
      <c r="AJ155" s="349"/>
      <c r="AK155" s="349"/>
      <c r="AL155" s="349"/>
      <c r="AM155" s="349"/>
      <c r="AN155" s="349"/>
      <c r="AO155" s="349"/>
      <c r="AP155" s="349"/>
      <c r="AQ155" s="349"/>
      <c r="AR155" s="349"/>
      <c r="AS155" s="349"/>
      <c r="AT155" s="349"/>
      <c r="AU155" s="349"/>
      <c r="AV155" s="349"/>
      <c r="AW155" s="349"/>
      <c r="AX155" s="349"/>
      <c r="AY155" s="349"/>
      <c r="AZ155" s="349"/>
      <c r="BA155" s="349"/>
      <c r="BB155" s="349"/>
      <c r="BC155" s="349"/>
      <c r="BD155" s="349"/>
      <c r="BE155" s="349"/>
      <c r="BF155" s="349"/>
      <c r="BG155" s="349"/>
      <c r="BH155" s="349"/>
      <c r="BI155" s="349"/>
      <c r="BJ155" s="349"/>
      <c r="BK155" s="349"/>
      <c r="BL155" s="349"/>
      <c r="BM155" s="349"/>
      <c r="BN155" s="349"/>
      <c r="BO155" s="349"/>
      <c r="BP155" s="349"/>
      <c r="BQ155" s="349"/>
      <c r="BR155" s="349"/>
      <c r="BS155" s="349"/>
    </row>
    <row r="156" spans="1:71" ht="12.75" x14ac:dyDescent="0.2">
      <c r="A156" s="350"/>
      <c r="B156" s="344"/>
      <c r="C156" s="344"/>
      <c r="D156" s="344"/>
      <c r="E156" s="344"/>
      <c r="F156" s="344"/>
      <c r="G156" s="344"/>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5"/>
      <c r="AR156" s="345"/>
      <c r="AS156" s="345"/>
      <c r="AT156" s="344"/>
      <c r="AU156" s="344"/>
      <c r="AV156" s="344"/>
      <c r="AW156" s="344"/>
      <c r="AX156" s="344"/>
      <c r="AY156" s="344"/>
      <c r="AZ156" s="344"/>
      <c r="BA156" s="344"/>
      <c r="BB156" s="344"/>
      <c r="BC156" s="344"/>
      <c r="BD156" s="344"/>
      <c r="BE156" s="344"/>
      <c r="BF156" s="344"/>
      <c r="BG156" s="344"/>
      <c r="BH156" s="344"/>
      <c r="BI156" s="344"/>
      <c r="BJ156" s="344"/>
      <c r="BK156" s="344"/>
      <c r="BL156" s="344"/>
      <c r="BM156" s="344"/>
      <c r="BN156" s="344"/>
      <c r="BO156" s="344"/>
      <c r="BP156" s="344"/>
      <c r="BQ156" s="344"/>
      <c r="BR156" s="344"/>
      <c r="BS156" s="344"/>
    </row>
    <row r="157" spans="1:71" ht="12.75" x14ac:dyDescent="0.2">
      <c r="A157" s="350"/>
      <c r="B157" s="344"/>
      <c r="C157" s="344"/>
      <c r="D157" s="344"/>
      <c r="E157" s="344"/>
      <c r="F157" s="344"/>
      <c r="G157" s="344"/>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5"/>
      <c r="AR157" s="345"/>
      <c r="AS157" s="345"/>
      <c r="AT157" s="344"/>
      <c r="AU157" s="344"/>
      <c r="AV157" s="344"/>
      <c r="AW157" s="344"/>
      <c r="AX157" s="344"/>
      <c r="AY157" s="344"/>
      <c r="AZ157" s="344"/>
      <c r="BA157" s="344"/>
      <c r="BB157" s="344"/>
      <c r="BC157" s="344"/>
      <c r="BD157" s="344"/>
      <c r="BE157" s="344"/>
      <c r="BF157" s="344"/>
      <c r="BG157" s="344"/>
      <c r="BH157" s="344"/>
      <c r="BI157" s="344"/>
      <c r="BJ157" s="344"/>
      <c r="BK157" s="344"/>
      <c r="BL157" s="344"/>
      <c r="BM157" s="344"/>
      <c r="BN157" s="344"/>
      <c r="BO157" s="344"/>
      <c r="BP157" s="344"/>
      <c r="BQ157" s="344"/>
      <c r="BR157" s="344"/>
      <c r="BS157" s="344"/>
    </row>
    <row r="158" spans="1:71" ht="12.75" x14ac:dyDescent="0.2">
      <c r="A158" s="350"/>
      <c r="B158" s="344"/>
      <c r="C158" s="344"/>
      <c r="D158" s="344"/>
      <c r="E158" s="344"/>
      <c r="F158" s="344"/>
      <c r="G158" s="344"/>
      <c r="H158" s="344"/>
      <c r="I158" s="344"/>
      <c r="J158" s="344"/>
      <c r="K158" s="344"/>
      <c r="L158" s="344"/>
      <c r="M158" s="344"/>
      <c r="N158" s="344"/>
      <c r="O158" s="344"/>
      <c r="P158" s="344"/>
      <c r="Q158" s="344"/>
      <c r="R158" s="344"/>
      <c r="S158" s="344"/>
      <c r="T158" s="344"/>
      <c r="U158" s="344"/>
      <c r="V158" s="344"/>
      <c r="W158" s="344"/>
      <c r="X158" s="344"/>
      <c r="Y158" s="344"/>
      <c r="Z158" s="344"/>
      <c r="AA158" s="344"/>
      <c r="AB158" s="344"/>
      <c r="AC158" s="344"/>
      <c r="AD158" s="344"/>
      <c r="AE158" s="344"/>
      <c r="AF158" s="344"/>
      <c r="AG158" s="344"/>
      <c r="AH158" s="344"/>
      <c r="AI158" s="344"/>
      <c r="AJ158" s="344"/>
      <c r="AK158" s="344"/>
      <c r="AL158" s="344"/>
      <c r="AM158" s="344"/>
      <c r="AN158" s="344"/>
      <c r="AO158" s="344"/>
      <c r="AP158" s="344"/>
      <c r="AQ158" s="345"/>
      <c r="AR158" s="345"/>
      <c r="AS158" s="345"/>
      <c r="AT158" s="344"/>
      <c r="AU158" s="344"/>
      <c r="AV158" s="344"/>
      <c r="AW158" s="344"/>
      <c r="AX158" s="344"/>
      <c r="AY158" s="344"/>
      <c r="AZ158" s="344"/>
      <c r="BA158" s="344"/>
      <c r="BB158" s="344"/>
      <c r="BC158" s="344"/>
      <c r="BD158" s="344"/>
      <c r="BE158" s="344"/>
      <c r="BF158" s="344"/>
      <c r="BG158" s="344"/>
      <c r="BH158" s="344"/>
      <c r="BI158" s="344"/>
      <c r="BJ158" s="344"/>
      <c r="BK158" s="344"/>
      <c r="BL158" s="344"/>
      <c r="BM158" s="344"/>
      <c r="BN158" s="344"/>
      <c r="BO158" s="344"/>
      <c r="BP158" s="344"/>
      <c r="BQ158" s="344"/>
      <c r="BR158" s="344"/>
      <c r="BS158" s="344"/>
    </row>
    <row r="159" spans="1:71" ht="12.75" x14ac:dyDescent="0.2">
      <c r="A159" s="350"/>
      <c r="B159" s="344"/>
      <c r="C159" s="344"/>
      <c r="D159" s="344"/>
      <c r="E159" s="344"/>
      <c r="F159" s="344"/>
      <c r="G159" s="344"/>
      <c r="H159" s="344"/>
      <c r="I159" s="344"/>
      <c r="J159" s="344"/>
      <c r="K159" s="344"/>
      <c r="L159" s="344"/>
      <c r="M159" s="344"/>
      <c r="N159" s="344"/>
      <c r="O159" s="344"/>
      <c r="P159" s="344"/>
      <c r="Q159" s="344"/>
      <c r="R159" s="344"/>
      <c r="S159" s="344"/>
      <c r="T159" s="344"/>
      <c r="U159" s="344"/>
      <c r="V159" s="344"/>
      <c r="W159" s="344"/>
      <c r="X159" s="344"/>
      <c r="Y159" s="344"/>
      <c r="Z159" s="344"/>
      <c r="AA159" s="344"/>
      <c r="AB159" s="344"/>
      <c r="AC159" s="344"/>
      <c r="AD159" s="344"/>
      <c r="AE159" s="344"/>
      <c r="AF159" s="344"/>
      <c r="AG159" s="344"/>
      <c r="AH159" s="344"/>
      <c r="AI159" s="344"/>
      <c r="AJ159" s="344"/>
      <c r="AK159" s="344"/>
      <c r="AL159" s="344"/>
      <c r="AM159" s="344"/>
      <c r="AN159" s="344"/>
      <c r="AO159" s="344"/>
      <c r="AP159" s="344"/>
      <c r="AQ159" s="345"/>
      <c r="AR159" s="345"/>
      <c r="AS159" s="345"/>
      <c r="AT159" s="344"/>
      <c r="AU159" s="344"/>
      <c r="AV159" s="344"/>
      <c r="AW159" s="344"/>
      <c r="AX159" s="344"/>
      <c r="AY159" s="344"/>
      <c r="AZ159" s="344"/>
      <c r="BA159" s="344"/>
      <c r="BB159" s="344"/>
      <c r="BC159" s="344"/>
      <c r="BD159" s="344"/>
      <c r="BE159" s="344"/>
      <c r="BF159" s="344"/>
      <c r="BG159" s="344"/>
      <c r="BH159" s="344"/>
      <c r="BI159" s="344"/>
      <c r="BJ159" s="344"/>
      <c r="BK159" s="344"/>
      <c r="BL159" s="344"/>
      <c r="BM159" s="344"/>
      <c r="BN159" s="344"/>
      <c r="BO159" s="344"/>
      <c r="BP159" s="344"/>
      <c r="BQ159" s="344"/>
      <c r="BR159" s="344"/>
      <c r="BS159" s="344"/>
    </row>
    <row r="160" spans="1:71" ht="12.75" x14ac:dyDescent="0.2">
      <c r="A160" s="350"/>
      <c r="B160" s="344"/>
      <c r="C160" s="344"/>
      <c r="D160" s="344"/>
      <c r="E160" s="344"/>
      <c r="F160" s="344"/>
      <c r="G160" s="344"/>
      <c r="H160" s="344"/>
      <c r="I160" s="344"/>
      <c r="J160" s="344"/>
      <c r="K160" s="344"/>
      <c r="L160" s="344"/>
      <c r="M160" s="344"/>
      <c r="N160" s="344"/>
      <c r="O160" s="344"/>
      <c r="P160" s="344"/>
      <c r="Q160" s="344"/>
      <c r="R160" s="344"/>
      <c r="S160" s="344"/>
      <c r="T160" s="344"/>
      <c r="U160" s="344"/>
      <c r="V160" s="344"/>
      <c r="W160" s="344"/>
      <c r="X160" s="344"/>
      <c r="Y160" s="344"/>
      <c r="Z160" s="344"/>
      <c r="AA160" s="344"/>
      <c r="AB160" s="344"/>
      <c r="AC160" s="344"/>
      <c r="AD160" s="344"/>
      <c r="AE160" s="344"/>
      <c r="AF160" s="344"/>
      <c r="AG160" s="344"/>
      <c r="AH160" s="344"/>
      <c r="AI160" s="344"/>
      <c r="AJ160" s="344"/>
      <c r="AK160" s="344"/>
      <c r="AL160" s="344"/>
      <c r="AM160" s="344"/>
      <c r="AN160" s="344"/>
      <c r="AO160" s="344"/>
      <c r="AP160" s="344"/>
      <c r="AQ160" s="345"/>
      <c r="AR160" s="345"/>
      <c r="AS160" s="345"/>
      <c r="AT160" s="344"/>
      <c r="AU160" s="344"/>
      <c r="AV160" s="344"/>
      <c r="AW160" s="344"/>
      <c r="AX160" s="344"/>
      <c r="AY160" s="344"/>
      <c r="AZ160" s="344"/>
      <c r="BA160" s="344"/>
      <c r="BB160" s="344"/>
      <c r="BC160" s="344"/>
      <c r="BD160" s="344"/>
      <c r="BE160" s="344"/>
      <c r="BF160" s="344"/>
      <c r="BG160" s="344"/>
      <c r="BH160" s="344"/>
      <c r="BI160" s="344"/>
      <c r="BJ160" s="344"/>
      <c r="BK160" s="344"/>
      <c r="BL160" s="344"/>
      <c r="BM160" s="344"/>
      <c r="BN160" s="344"/>
      <c r="BO160" s="344"/>
      <c r="BP160" s="344"/>
      <c r="BQ160" s="344"/>
      <c r="BR160" s="344"/>
      <c r="BS160" s="344"/>
    </row>
    <row r="161" spans="1:71" ht="12.75" x14ac:dyDescent="0.2">
      <c r="A161" s="350"/>
      <c r="B161" s="344"/>
      <c r="C161" s="344"/>
      <c r="D161" s="344"/>
      <c r="E161" s="344"/>
      <c r="F161" s="344"/>
      <c r="G161" s="344"/>
      <c r="H161" s="344"/>
      <c r="I161" s="344"/>
      <c r="J161" s="344"/>
      <c r="K161" s="344"/>
      <c r="L161" s="344"/>
      <c r="M161" s="344"/>
      <c r="N161" s="344"/>
      <c r="O161" s="344"/>
      <c r="P161" s="344"/>
      <c r="Q161" s="344"/>
      <c r="R161" s="344"/>
      <c r="S161" s="344"/>
      <c r="T161" s="344"/>
      <c r="U161" s="344"/>
      <c r="V161" s="344"/>
      <c r="W161" s="344"/>
      <c r="X161" s="344"/>
      <c r="Y161" s="344"/>
      <c r="Z161" s="344"/>
      <c r="AA161" s="344"/>
      <c r="AB161" s="344"/>
      <c r="AC161" s="344"/>
      <c r="AD161" s="344"/>
      <c r="AE161" s="344"/>
      <c r="AF161" s="344"/>
      <c r="AG161" s="344"/>
      <c r="AH161" s="344"/>
      <c r="AI161" s="344"/>
      <c r="AJ161" s="344"/>
      <c r="AK161" s="344"/>
      <c r="AL161" s="344"/>
      <c r="AM161" s="344"/>
      <c r="AN161" s="344"/>
      <c r="AO161" s="344"/>
      <c r="AP161" s="344"/>
      <c r="AQ161" s="345"/>
      <c r="AR161" s="345"/>
      <c r="AS161" s="345"/>
      <c r="AT161" s="344"/>
      <c r="AU161" s="344"/>
      <c r="AV161" s="344"/>
      <c r="AW161" s="344"/>
      <c r="AX161" s="344"/>
      <c r="AY161" s="344"/>
      <c r="AZ161" s="344"/>
      <c r="BA161" s="344"/>
      <c r="BB161" s="344"/>
      <c r="BC161" s="344"/>
      <c r="BD161" s="344"/>
      <c r="BE161" s="344"/>
      <c r="BF161" s="344"/>
      <c r="BG161" s="344"/>
      <c r="BH161" s="344"/>
      <c r="BI161" s="344"/>
      <c r="BJ161" s="344"/>
      <c r="BK161" s="344"/>
      <c r="BL161" s="344"/>
      <c r="BM161" s="344"/>
      <c r="BN161" s="344"/>
      <c r="BO161" s="344"/>
      <c r="BP161" s="344"/>
      <c r="BQ161" s="344"/>
      <c r="BR161" s="344"/>
      <c r="BS161" s="344"/>
    </row>
    <row r="162" spans="1:71" ht="12.75" x14ac:dyDescent="0.2">
      <c r="A162" s="350"/>
      <c r="B162" s="344"/>
      <c r="C162" s="344"/>
      <c r="D162" s="344"/>
      <c r="E162" s="344"/>
      <c r="F162" s="344"/>
      <c r="G162" s="344"/>
      <c r="H162" s="344"/>
      <c r="I162" s="344"/>
      <c r="J162" s="344"/>
      <c r="K162" s="344"/>
      <c r="L162" s="344"/>
      <c r="M162" s="344"/>
      <c r="N162" s="344"/>
      <c r="O162" s="344"/>
      <c r="P162" s="344"/>
      <c r="Q162" s="344"/>
      <c r="R162" s="344"/>
      <c r="S162" s="344"/>
      <c r="T162" s="344"/>
      <c r="U162" s="344"/>
      <c r="V162" s="344"/>
      <c r="W162" s="344"/>
      <c r="X162" s="344"/>
      <c r="Y162" s="344"/>
      <c r="Z162" s="344"/>
      <c r="AA162" s="344"/>
      <c r="AB162" s="344"/>
      <c r="AC162" s="344"/>
      <c r="AD162" s="344"/>
      <c r="AE162" s="344"/>
      <c r="AF162" s="344"/>
      <c r="AG162" s="344"/>
      <c r="AH162" s="344"/>
      <c r="AI162" s="344"/>
      <c r="AJ162" s="344"/>
      <c r="AK162" s="344"/>
      <c r="AL162" s="344"/>
      <c r="AM162" s="344"/>
      <c r="AN162" s="344"/>
      <c r="AO162" s="344"/>
      <c r="AP162" s="344"/>
      <c r="AQ162" s="345"/>
      <c r="AR162" s="345"/>
      <c r="AS162" s="345"/>
      <c r="AT162" s="344"/>
      <c r="AU162" s="344"/>
      <c r="AV162" s="344"/>
      <c r="AW162" s="344"/>
      <c r="AX162" s="344"/>
      <c r="AY162" s="344"/>
      <c r="AZ162" s="344"/>
      <c r="BA162" s="344"/>
      <c r="BB162" s="344"/>
      <c r="BC162" s="344"/>
      <c r="BD162" s="344"/>
      <c r="BE162" s="344"/>
      <c r="BF162" s="344"/>
      <c r="BG162" s="344"/>
      <c r="BH162" s="344"/>
      <c r="BI162" s="344"/>
      <c r="BJ162" s="344"/>
      <c r="BK162" s="344"/>
      <c r="BL162" s="344"/>
      <c r="BM162" s="344"/>
      <c r="BN162" s="344"/>
      <c r="BO162" s="344"/>
      <c r="BP162" s="344"/>
      <c r="BQ162" s="344"/>
      <c r="BR162" s="344"/>
      <c r="BS162" s="344"/>
    </row>
    <row r="163" spans="1:71" ht="12.75" x14ac:dyDescent="0.2">
      <c r="A163" s="350"/>
      <c r="B163" s="344"/>
      <c r="C163" s="344"/>
      <c r="D163" s="344"/>
      <c r="E163" s="344"/>
      <c r="F163" s="344"/>
      <c r="G163" s="344"/>
      <c r="H163" s="344"/>
      <c r="I163" s="344"/>
      <c r="J163" s="344"/>
      <c r="K163" s="344"/>
      <c r="L163" s="344"/>
      <c r="M163" s="344"/>
      <c r="N163" s="344"/>
      <c r="O163" s="344"/>
      <c r="P163" s="344"/>
      <c r="Q163" s="344"/>
      <c r="R163" s="344"/>
      <c r="S163" s="344"/>
      <c r="T163" s="344"/>
      <c r="U163" s="344"/>
      <c r="V163" s="344"/>
      <c r="W163" s="344"/>
      <c r="X163" s="344"/>
      <c r="Y163" s="344"/>
      <c r="Z163" s="344"/>
      <c r="AA163" s="344"/>
      <c r="AB163" s="344"/>
      <c r="AC163" s="344"/>
      <c r="AD163" s="344"/>
      <c r="AE163" s="344"/>
      <c r="AF163" s="344"/>
      <c r="AG163" s="344"/>
      <c r="AH163" s="344"/>
      <c r="AI163" s="344"/>
      <c r="AJ163" s="344"/>
      <c r="AK163" s="344"/>
      <c r="AL163" s="344"/>
      <c r="AM163" s="344"/>
      <c r="AN163" s="344"/>
      <c r="AO163" s="344"/>
      <c r="AP163" s="344"/>
      <c r="AQ163" s="345"/>
      <c r="AR163" s="345"/>
      <c r="AS163" s="345"/>
      <c r="AT163" s="344"/>
      <c r="AU163" s="344"/>
      <c r="AV163" s="344"/>
      <c r="AW163" s="344"/>
      <c r="AX163" s="344"/>
      <c r="AY163" s="344"/>
      <c r="AZ163" s="344"/>
      <c r="BA163" s="344"/>
      <c r="BB163" s="344"/>
      <c r="BC163" s="344"/>
      <c r="BD163" s="344"/>
      <c r="BE163" s="344"/>
      <c r="BF163" s="344"/>
      <c r="BG163" s="344"/>
      <c r="BH163" s="344"/>
      <c r="BI163" s="344"/>
      <c r="BJ163" s="344"/>
      <c r="BK163" s="344"/>
      <c r="BL163" s="344"/>
      <c r="BM163" s="344"/>
      <c r="BN163" s="344"/>
      <c r="BO163" s="344"/>
      <c r="BP163" s="344"/>
      <c r="BQ163" s="344"/>
      <c r="BR163" s="344"/>
      <c r="BS163" s="344"/>
    </row>
    <row r="164" spans="1:71" ht="12.75" x14ac:dyDescent="0.2">
      <c r="A164" s="350"/>
      <c r="B164" s="344"/>
      <c r="C164" s="344"/>
      <c r="D164" s="344"/>
      <c r="E164" s="344"/>
      <c r="F164" s="344"/>
      <c r="G164" s="344"/>
      <c r="H164" s="344"/>
      <c r="I164" s="344"/>
      <c r="J164" s="344"/>
      <c r="K164" s="344"/>
      <c r="L164" s="344"/>
      <c r="M164" s="344"/>
      <c r="N164" s="344"/>
      <c r="O164" s="344"/>
      <c r="P164" s="344"/>
      <c r="Q164" s="344"/>
      <c r="R164" s="344"/>
      <c r="S164" s="344"/>
      <c r="T164" s="344"/>
      <c r="U164" s="344"/>
      <c r="V164" s="344"/>
      <c r="W164" s="344"/>
      <c r="X164" s="344"/>
      <c r="Y164" s="344"/>
      <c r="Z164" s="344"/>
      <c r="AA164" s="344"/>
      <c r="AB164" s="344"/>
      <c r="AC164" s="344"/>
      <c r="AD164" s="344"/>
      <c r="AE164" s="344"/>
      <c r="AF164" s="344"/>
      <c r="AG164" s="344"/>
      <c r="AH164" s="344"/>
      <c r="AI164" s="344"/>
      <c r="AJ164" s="344"/>
      <c r="AK164" s="344"/>
      <c r="AL164" s="344"/>
      <c r="AM164" s="344"/>
      <c r="AN164" s="344"/>
      <c r="AO164" s="344"/>
      <c r="AP164" s="344"/>
      <c r="AQ164" s="345"/>
      <c r="AR164" s="345"/>
      <c r="AS164" s="345"/>
      <c r="AT164" s="344"/>
      <c r="AU164" s="344"/>
      <c r="AV164" s="344"/>
      <c r="AW164" s="344"/>
      <c r="AX164" s="344"/>
      <c r="AY164" s="344"/>
      <c r="AZ164" s="344"/>
      <c r="BA164" s="344"/>
      <c r="BB164" s="344"/>
      <c r="BC164" s="344"/>
      <c r="BD164" s="344"/>
      <c r="BE164" s="344"/>
      <c r="BF164" s="344"/>
      <c r="BG164" s="344"/>
      <c r="BH164" s="344"/>
      <c r="BI164" s="344"/>
      <c r="BJ164" s="344"/>
      <c r="BK164" s="344"/>
      <c r="BL164" s="344"/>
      <c r="BM164" s="344"/>
      <c r="BN164" s="344"/>
      <c r="BO164" s="344"/>
      <c r="BP164" s="344"/>
      <c r="BQ164" s="344"/>
      <c r="BR164" s="344"/>
      <c r="BS164" s="344"/>
    </row>
    <row r="165" spans="1:71" ht="12.75" x14ac:dyDescent="0.2">
      <c r="A165" s="350"/>
      <c r="B165" s="344"/>
      <c r="C165" s="344"/>
      <c r="D165" s="344"/>
      <c r="E165" s="344"/>
      <c r="F165" s="344"/>
      <c r="G165" s="344"/>
      <c r="H165" s="344"/>
      <c r="I165" s="344"/>
      <c r="J165" s="344"/>
      <c r="K165" s="344"/>
      <c r="L165" s="344"/>
      <c r="M165" s="344"/>
      <c r="N165" s="344"/>
      <c r="O165" s="344"/>
      <c r="P165" s="344"/>
      <c r="Q165" s="344"/>
      <c r="R165" s="344"/>
      <c r="S165" s="344"/>
      <c r="T165" s="344"/>
      <c r="U165" s="344"/>
      <c r="V165" s="344"/>
      <c r="W165" s="344"/>
      <c r="X165" s="344"/>
      <c r="Y165" s="344"/>
      <c r="Z165" s="344"/>
      <c r="AA165" s="344"/>
      <c r="AB165" s="344"/>
      <c r="AC165" s="344"/>
      <c r="AD165" s="344"/>
      <c r="AE165" s="344"/>
      <c r="AF165" s="344"/>
      <c r="AG165" s="344"/>
      <c r="AH165" s="344"/>
      <c r="AI165" s="344"/>
      <c r="AJ165" s="344"/>
      <c r="AK165" s="344"/>
      <c r="AL165" s="344"/>
      <c r="AM165" s="344"/>
      <c r="AN165" s="344"/>
      <c r="AO165" s="344"/>
      <c r="AP165" s="344"/>
      <c r="AQ165" s="345"/>
      <c r="AR165" s="345"/>
      <c r="AS165" s="345"/>
      <c r="AT165" s="344"/>
      <c r="AU165" s="344"/>
      <c r="AV165" s="344"/>
      <c r="AW165" s="344"/>
      <c r="AX165" s="344"/>
      <c r="AY165" s="344"/>
      <c r="AZ165" s="344"/>
      <c r="BA165" s="344"/>
      <c r="BB165" s="344"/>
      <c r="BC165" s="344"/>
      <c r="BD165" s="344"/>
      <c r="BE165" s="344"/>
      <c r="BF165" s="344"/>
      <c r="BG165" s="344"/>
      <c r="BH165" s="344"/>
      <c r="BI165" s="344"/>
      <c r="BJ165" s="344"/>
      <c r="BK165" s="344"/>
      <c r="BL165" s="344"/>
      <c r="BM165" s="344"/>
      <c r="BN165" s="344"/>
      <c r="BO165" s="344"/>
      <c r="BP165" s="344"/>
      <c r="BQ165" s="344"/>
      <c r="BR165" s="344"/>
      <c r="BS165" s="344"/>
    </row>
    <row r="166" spans="1:71" ht="12.75" x14ac:dyDescent="0.2">
      <c r="A166" s="350"/>
      <c r="B166" s="344"/>
      <c r="C166" s="344"/>
      <c r="D166" s="344"/>
      <c r="E166" s="344"/>
      <c r="F166" s="344"/>
      <c r="G166" s="344"/>
      <c r="H166" s="344"/>
      <c r="I166" s="344"/>
      <c r="J166" s="344"/>
      <c r="K166" s="344"/>
      <c r="L166" s="344"/>
      <c r="M166" s="344"/>
      <c r="N166" s="344"/>
      <c r="O166" s="344"/>
      <c r="P166" s="344"/>
      <c r="Q166" s="344"/>
      <c r="R166" s="344"/>
      <c r="S166" s="344"/>
      <c r="T166" s="344"/>
      <c r="U166" s="344"/>
      <c r="V166" s="344"/>
      <c r="W166" s="344"/>
      <c r="X166" s="344"/>
      <c r="Y166" s="344"/>
      <c r="Z166" s="344"/>
      <c r="AA166" s="344"/>
      <c r="AB166" s="344"/>
      <c r="AC166" s="344"/>
      <c r="AD166" s="344"/>
      <c r="AE166" s="344"/>
      <c r="AF166" s="344"/>
      <c r="AG166" s="344"/>
      <c r="AH166" s="344"/>
      <c r="AI166" s="344"/>
      <c r="AJ166" s="344"/>
      <c r="AK166" s="344"/>
      <c r="AL166" s="344"/>
      <c r="AM166" s="344"/>
      <c r="AN166" s="344"/>
      <c r="AO166" s="344"/>
      <c r="AP166" s="344"/>
      <c r="AQ166" s="345"/>
      <c r="AR166" s="345"/>
      <c r="AS166" s="345"/>
      <c r="AT166" s="344"/>
      <c r="AU166" s="344"/>
      <c r="AV166" s="344"/>
      <c r="AW166" s="344"/>
      <c r="AX166" s="344"/>
      <c r="AY166" s="344"/>
      <c r="AZ166" s="344"/>
      <c r="BA166" s="344"/>
      <c r="BB166" s="344"/>
      <c r="BC166" s="344"/>
      <c r="BD166" s="344"/>
      <c r="BE166" s="344"/>
      <c r="BF166" s="344"/>
      <c r="BG166" s="344"/>
      <c r="BH166" s="344"/>
      <c r="BI166" s="344"/>
      <c r="BJ166" s="344"/>
      <c r="BK166" s="344"/>
      <c r="BL166" s="344"/>
      <c r="BM166" s="344"/>
      <c r="BN166" s="344"/>
      <c r="BO166" s="344"/>
      <c r="BP166" s="344"/>
      <c r="BQ166" s="344"/>
      <c r="BR166" s="344"/>
      <c r="BS166" s="344"/>
    </row>
    <row r="167" spans="1:71" ht="12.75" x14ac:dyDescent="0.2">
      <c r="A167" s="350"/>
      <c r="B167" s="344"/>
      <c r="C167" s="344"/>
      <c r="D167" s="344"/>
      <c r="E167" s="344"/>
      <c r="F167" s="344"/>
      <c r="G167" s="344"/>
      <c r="H167" s="344"/>
      <c r="I167" s="344"/>
      <c r="J167" s="344"/>
      <c r="K167" s="344"/>
      <c r="L167" s="344"/>
      <c r="M167" s="344"/>
      <c r="N167" s="344"/>
      <c r="O167" s="344"/>
      <c r="P167" s="344"/>
      <c r="Q167" s="344"/>
      <c r="R167" s="344"/>
      <c r="S167" s="344"/>
      <c r="T167" s="344"/>
      <c r="U167" s="344"/>
      <c r="V167" s="344"/>
      <c r="W167" s="344"/>
      <c r="X167" s="344"/>
      <c r="Y167" s="344"/>
      <c r="Z167" s="344"/>
      <c r="AA167" s="344"/>
      <c r="AB167" s="344"/>
      <c r="AC167" s="344"/>
      <c r="AD167" s="344"/>
      <c r="AE167" s="344"/>
      <c r="AF167" s="344"/>
      <c r="AG167" s="344"/>
      <c r="AH167" s="344"/>
      <c r="AI167" s="344"/>
      <c r="AJ167" s="344"/>
      <c r="AK167" s="344"/>
      <c r="AL167" s="344"/>
      <c r="AM167" s="344"/>
      <c r="AN167" s="344"/>
      <c r="AO167" s="344"/>
      <c r="AP167" s="344"/>
      <c r="AQ167" s="345"/>
      <c r="AR167" s="345"/>
      <c r="AS167" s="345"/>
      <c r="AT167" s="344"/>
      <c r="AU167" s="344"/>
      <c r="AV167" s="344"/>
      <c r="AW167" s="344"/>
      <c r="AX167" s="344"/>
      <c r="AY167" s="344"/>
      <c r="AZ167" s="344"/>
      <c r="BA167" s="344"/>
      <c r="BB167" s="344"/>
      <c r="BC167" s="344"/>
      <c r="BD167" s="344"/>
      <c r="BE167" s="344"/>
      <c r="BF167" s="344"/>
      <c r="BG167" s="344"/>
      <c r="BH167" s="344"/>
      <c r="BI167" s="344"/>
      <c r="BJ167" s="344"/>
      <c r="BK167" s="344"/>
      <c r="BL167" s="344"/>
      <c r="BM167" s="344"/>
      <c r="BN167" s="344"/>
      <c r="BO167" s="344"/>
      <c r="BP167" s="344"/>
      <c r="BQ167" s="344"/>
      <c r="BR167" s="344"/>
      <c r="BS167" s="344"/>
    </row>
    <row r="168" spans="1:71" ht="12.75" x14ac:dyDescent="0.2">
      <c r="A168" s="350"/>
      <c r="B168" s="344"/>
      <c r="C168" s="344"/>
      <c r="D168" s="344"/>
      <c r="E168" s="344"/>
      <c r="F168" s="344"/>
      <c r="G168" s="344"/>
      <c r="H168" s="344"/>
      <c r="I168" s="344"/>
      <c r="J168" s="344"/>
      <c r="K168" s="344"/>
      <c r="L168" s="344"/>
      <c r="M168" s="344"/>
      <c r="N168" s="344"/>
      <c r="O168" s="344"/>
      <c r="P168" s="344"/>
      <c r="Q168" s="344"/>
      <c r="R168" s="344"/>
      <c r="S168" s="344"/>
      <c r="T168" s="344"/>
      <c r="U168" s="344"/>
      <c r="V168" s="344"/>
      <c r="W168" s="344"/>
      <c r="X168" s="344"/>
      <c r="Y168" s="344"/>
      <c r="Z168" s="344"/>
      <c r="AA168" s="344"/>
      <c r="AB168" s="344"/>
      <c r="AC168" s="344"/>
      <c r="AD168" s="344"/>
      <c r="AE168" s="344"/>
      <c r="AF168" s="344"/>
      <c r="AG168" s="344"/>
      <c r="AH168" s="344"/>
      <c r="AI168" s="344"/>
      <c r="AJ168" s="344"/>
      <c r="AK168" s="344"/>
      <c r="AL168" s="344"/>
      <c r="AM168" s="344"/>
      <c r="AN168" s="344"/>
      <c r="AO168" s="344"/>
      <c r="AP168" s="344"/>
      <c r="AQ168" s="345"/>
      <c r="AR168" s="345"/>
      <c r="AS168" s="345"/>
      <c r="AT168" s="344"/>
      <c r="AU168" s="344"/>
      <c r="AV168" s="344"/>
      <c r="AW168" s="344"/>
      <c r="AX168" s="344"/>
      <c r="AY168" s="344"/>
      <c r="AZ168" s="344"/>
      <c r="BA168" s="344"/>
      <c r="BB168" s="344"/>
      <c r="BC168" s="344"/>
      <c r="BD168" s="344"/>
      <c r="BE168" s="344"/>
      <c r="BF168" s="344"/>
      <c r="BG168" s="344"/>
      <c r="BH168" s="344"/>
      <c r="BI168" s="344"/>
      <c r="BJ168" s="344"/>
      <c r="BK168" s="344"/>
      <c r="BL168" s="344"/>
      <c r="BM168" s="344"/>
      <c r="BN168" s="344"/>
      <c r="BO168" s="344"/>
      <c r="BP168" s="344"/>
      <c r="BQ168" s="344"/>
      <c r="BR168" s="344"/>
      <c r="BS168" s="344"/>
    </row>
    <row r="169" spans="1:71" ht="12.75" x14ac:dyDescent="0.2">
      <c r="A169" s="350"/>
      <c r="B169" s="344"/>
      <c r="C169" s="344"/>
      <c r="D169" s="344"/>
      <c r="E169" s="344"/>
      <c r="F169" s="344"/>
      <c r="G169" s="344"/>
      <c r="H169" s="344"/>
      <c r="I169" s="344"/>
      <c r="J169" s="344"/>
      <c r="K169" s="344"/>
      <c r="L169" s="344"/>
      <c r="M169" s="344"/>
      <c r="N169" s="344"/>
      <c r="O169" s="344"/>
      <c r="P169" s="344"/>
      <c r="Q169" s="344"/>
      <c r="R169" s="344"/>
      <c r="S169" s="344"/>
      <c r="T169" s="344"/>
      <c r="U169" s="344"/>
      <c r="V169" s="344"/>
      <c r="W169" s="344"/>
      <c r="X169" s="344"/>
      <c r="Y169" s="344"/>
      <c r="Z169" s="344"/>
      <c r="AA169" s="344"/>
      <c r="AB169" s="344"/>
      <c r="AC169" s="344"/>
      <c r="AD169" s="344"/>
      <c r="AE169" s="344"/>
      <c r="AF169" s="344"/>
      <c r="AG169" s="344"/>
      <c r="AH169" s="344"/>
      <c r="AI169" s="344"/>
      <c r="AJ169" s="344"/>
      <c r="AK169" s="344"/>
      <c r="AL169" s="344"/>
      <c r="AM169" s="344"/>
      <c r="AN169" s="344"/>
      <c r="AO169" s="344"/>
      <c r="AP169" s="344"/>
      <c r="AQ169" s="345"/>
      <c r="AR169" s="345"/>
      <c r="AS169" s="345"/>
      <c r="AT169" s="344"/>
      <c r="AU169" s="344"/>
      <c r="AV169" s="344"/>
      <c r="AW169" s="344"/>
      <c r="AX169" s="344"/>
      <c r="AY169" s="344"/>
      <c r="AZ169" s="344"/>
      <c r="BA169" s="344"/>
      <c r="BB169" s="344"/>
      <c r="BC169" s="344"/>
      <c r="BD169" s="344"/>
      <c r="BE169" s="344"/>
      <c r="BF169" s="344"/>
      <c r="BG169" s="344"/>
      <c r="BH169" s="344"/>
      <c r="BI169" s="344"/>
      <c r="BJ169" s="344"/>
      <c r="BK169" s="344"/>
      <c r="BL169" s="344"/>
      <c r="BM169" s="344"/>
      <c r="BN169" s="344"/>
      <c r="BO169" s="344"/>
      <c r="BP169" s="344"/>
      <c r="BQ169" s="344"/>
      <c r="BR169" s="344"/>
      <c r="BS169" s="344"/>
    </row>
    <row r="170" spans="1:71" ht="12.75" x14ac:dyDescent="0.2">
      <c r="A170" s="350"/>
      <c r="B170" s="344"/>
      <c r="C170" s="344"/>
      <c r="D170" s="344"/>
      <c r="E170" s="344"/>
      <c r="F170" s="344"/>
      <c r="G170" s="344"/>
      <c r="H170" s="344"/>
      <c r="I170" s="344"/>
      <c r="J170" s="344"/>
      <c r="K170" s="344"/>
      <c r="L170" s="344"/>
      <c r="M170" s="344"/>
      <c r="N170" s="344"/>
      <c r="O170" s="344"/>
      <c r="P170" s="344"/>
      <c r="Q170" s="344"/>
      <c r="R170" s="344"/>
      <c r="S170" s="344"/>
      <c r="T170" s="344"/>
      <c r="U170" s="344"/>
      <c r="V170" s="344"/>
      <c r="W170" s="344"/>
      <c r="X170" s="344"/>
      <c r="Y170" s="344"/>
      <c r="Z170" s="344"/>
      <c r="AA170" s="344"/>
      <c r="AB170" s="344"/>
      <c r="AC170" s="344"/>
      <c r="AD170" s="344"/>
      <c r="AE170" s="344"/>
      <c r="AF170" s="344"/>
      <c r="AG170" s="344"/>
      <c r="AH170" s="344"/>
      <c r="AI170" s="344"/>
      <c r="AJ170" s="344"/>
      <c r="AK170" s="344"/>
      <c r="AL170" s="344"/>
      <c r="AM170" s="344"/>
      <c r="AN170" s="344"/>
      <c r="AO170" s="344"/>
      <c r="AP170" s="344"/>
      <c r="AQ170" s="345"/>
      <c r="AR170" s="345"/>
      <c r="AS170" s="345"/>
      <c r="AT170" s="344"/>
      <c r="AU170" s="344"/>
      <c r="AV170" s="344"/>
      <c r="AW170" s="344"/>
      <c r="AX170" s="344"/>
      <c r="AY170" s="344"/>
      <c r="AZ170" s="344"/>
      <c r="BA170" s="344"/>
      <c r="BB170" s="344"/>
      <c r="BC170" s="344"/>
      <c r="BD170" s="344"/>
      <c r="BE170" s="344"/>
      <c r="BF170" s="344"/>
      <c r="BG170" s="344"/>
      <c r="BH170" s="344"/>
      <c r="BI170" s="344"/>
      <c r="BJ170" s="344"/>
      <c r="BK170" s="344"/>
      <c r="BL170" s="344"/>
      <c r="BM170" s="344"/>
      <c r="BN170" s="344"/>
      <c r="BO170" s="344"/>
      <c r="BP170" s="344"/>
      <c r="BQ170" s="344"/>
      <c r="BR170" s="344"/>
      <c r="BS170" s="344"/>
    </row>
    <row r="171" spans="1:71" ht="12.75" x14ac:dyDescent="0.2">
      <c r="A171" s="350"/>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44"/>
      <c r="AA171" s="344"/>
      <c r="AB171" s="344"/>
      <c r="AC171" s="344"/>
      <c r="AD171" s="344"/>
      <c r="AE171" s="344"/>
      <c r="AF171" s="344"/>
      <c r="AG171" s="344"/>
      <c r="AH171" s="344"/>
      <c r="AI171" s="344"/>
      <c r="AJ171" s="344"/>
      <c r="AK171" s="344"/>
      <c r="AL171" s="344"/>
      <c r="AM171" s="344"/>
      <c r="AN171" s="344"/>
      <c r="AO171" s="344"/>
      <c r="AP171" s="344"/>
      <c r="AQ171" s="345"/>
      <c r="AR171" s="345"/>
      <c r="AS171" s="345"/>
      <c r="AT171" s="344"/>
      <c r="AU171" s="344"/>
      <c r="AV171" s="344"/>
      <c r="AW171" s="344"/>
      <c r="AX171" s="344"/>
      <c r="AY171" s="344"/>
      <c r="AZ171" s="344"/>
      <c r="BA171" s="344"/>
      <c r="BB171" s="344"/>
      <c r="BC171" s="344"/>
      <c r="BD171" s="344"/>
      <c r="BE171" s="344"/>
      <c r="BF171" s="344"/>
      <c r="BG171" s="344"/>
      <c r="BH171" s="344"/>
      <c r="BI171" s="344"/>
      <c r="BJ171" s="344"/>
      <c r="BK171" s="344"/>
      <c r="BL171" s="344"/>
      <c r="BM171" s="344"/>
      <c r="BN171" s="344"/>
      <c r="BO171" s="344"/>
      <c r="BP171" s="344"/>
      <c r="BQ171" s="344"/>
      <c r="BR171" s="344"/>
      <c r="BS171" s="344"/>
    </row>
    <row r="172" spans="1:71" ht="12.75" x14ac:dyDescent="0.2">
      <c r="A172" s="350"/>
      <c r="B172" s="344"/>
      <c r="C172" s="344"/>
      <c r="D172" s="344"/>
      <c r="E172" s="344"/>
      <c r="F172" s="344"/>
      <c r="G172" s="344"/>
      <c r="H172" s="344"/>
      <c r="I172" s="344"/>
      <c r="J172" s="344"/>
      <c r="K172" s="344"/>
      <c r="L172" s="344"/>
      <c r="M172" s="344"/>
      <c r="N172" s="344"/>
      <c r="O172" s="344"/>
      <c r="P172" s="344"/>
      <c r="Q172" s="344"/>
      <c r="R172" s="344"/>
      <c r="S172" s="344"/>
      <c r="T172" s="344"/>
      <c r="U172" s="344"/>
      <c r="V172" s="344"/>
      <c r="W172" s="344"/>
      <c r="X172" s="344"/>
      <c r="Y172" s="344"/>
      <c r="Z172" s="344"/>
      <c r="AA172" s="344"/>
      <c r="AB172" s="344"/>
      <c r="AC172" s="344"/>
      <c r="AD172" s="344"/>
      <c r="AE172" s="344"/>
      <c r="AF172" s="344"/>
      <c r="AG172" s="344"/>
      <c r="AH172" s="344"/>
      <c r="AI172" s="344"/>
      <c r="AJ172" s="344"/>
      <c r="AK172" s="344"/>
      <c r="AL172" s="344"/>
      <c r="AM172" s="344"/>
      <c r="AN172" s="344"/>
      <c r="AO172" s="344"/>
      <c r="AP172" s="344"/>
      <c r="AQ172" s="345"/>
      <c r="AR172" s="345"/>
      <c r="AS172" s="345"/>
      <c r="AT172" s="344"/>
      <c r="AU172" s="344"/>
      <c r="AV172" s="344"/>
      <c r="AW172" s="344"/>
      <c r="AX172" s="344"/>
      <c r="AY172" s="344"/>
      <c r="AZ172" s="344"/>
      <c r="BA172" s="344"/>
      <c r="BB172" s="344"/>
      <c r="BC172" s="344"/>
      <c r="BD172" s="344"/>
      <c r="BE172" s="344"/>
      <c r="BF172" s="344"/>
      <c r="BG172" s="344"/>
      <c r="BH172" s="344"/>
      <c r="BI172" s="344"/>
      <c r="BJ172" s="344"/>
      <c r="BK172" s="344"/>
      <c r="BL172" s="344"/>
      <c r="BM172" s="344"/>
      <c r="BN172" s="344"/>
      <c r="BO172" s="344"/>
      <c r="BP172" s="344"/>
      <c r="BQ172" s="344"/>
      <c r="BR172" s="344"/>
      <c r="BS172" s="344"/>
    </row>
    <row r="173" spans="1:71" ht="12.75" x14ac:dyDescent="0.2">
      <c r="A173" s="350"/>
      <c r="B173" s="344"/>
      <c r="C173" s="344"/>
      <c r="D173" s="344"/>
      <c r="E173" s="344"/>
      <c r="F173" s="344"/>
      <c r="G173" s="344"/>
      <c r="H173" s="344"/>
      <c r="I173" s="344"/>
      <c r="J173" s="344"/>
      <c r="K173" s="344"/>
      <c r="L173" s="344"/>
      <c r="M173" s="344"/>
      <c r="N173" s="344"/>
      <c r="O173" s="344"/>
      <c r="P173" s="344"/>
      <c r="Q173" s="344"/>
      <c r="R173" s="344"/>
      <c r="S173" s="344"/>
      <c r="T173" s="344"/>
      <c r="U173" s="344"/>
      <c r="V173" s="344"/>
      <c r="W173" s="344"/>
      <c r="X173" s="344"/>
      <c r="Y173" s="344"/>
      <c r="Z173" s="344"/>
      <c r="AA173" s="344"/>
      <c r="AB173" s="344"/>
      <c r="AC173" s="344"/>
      <c r="AD173" s="344"/>
      <c r="AE173" s="344"/>
      <c r="AF173" s="344"/>
      <c r="AG173" s="344"/>
      <c r="AH173" s="344"/>
      <c r="AI173" s="344"/>
      <c r="AJ173" s="344"/>
      <c r="AK173" s="344"/>
      <c r="AL173" s="344"/>
      <c r="AM173" s="344"/>
      <c r="AN173" s="344"/>
      <c r="AO173" s="344"/>
      <c r="AP173" s="344"/>
      <c r="AQ173" s="345"/>
      <c r="AR173" s="345"/>
      <c r="AS173" s="345"/>
      <c r="AT173" s="344"/>
      <c r="AU173" s="344"/>
      <c r="AV173" s="344"/>
      <c r="AW173" s="344"/>
      <c r="AX173" s="344"/>
      <c r="AY173" s="344"/>
      <c r="AZ173" s="344"/>
      <c r="BA173" s="344"/>
      <c r="BB173" s="344"/>
      <c r="BC173" s="344"/>
      <c r="BD173" s="344"/>
      <c r="BE173" s="344"/>
      <c r="BF173" s="344"/>
      <c r="BG173" s="344"/>
      <c r="BH173" s="344"/>
      <c r="BI173" s="344"/>
      <c r="BJ173" s="344"/>
      <c r="BK173" s="344"/>
      <c r="BL173" s="344"/>
      <c r="BM173" s="344"/>
      <c r="BN173" s="344"/>
      <c r="BO173" s="344"/>
      <c r="BP173" s="344"/>
      <c r="BQ173" s="344"/>
      <c r="BR173" s="344"/>
      <c r="BS173" s="344"/>
    </row>
    <row r="174" spans="1:71" ht="12.75" x14ac:dyDescent="0.2">
      <c r="A174" s="350"/>
      <c r="B174" s="344"/>
      <c r="C174" s="344"/>
      <c r="D174" s="344"/>
      <c r="E174" s="344"/>
      <c r="F174" s="344"/>
      <c r="G174" s="344"/>
      <c r="H174" s="344"/>
      <c r="I174" s="344"/>
      <c r="J174" s="344"/>
      <c r="K174" s="344"/>
      <c r="L174" s="344"/>
      <c r="M174" s="344"/>
      <c r="N174" s="344"/>
      <c r="O174" s="344"/>
      <c r="P174" s="344"/>
      <c r="Q174" s="344"/>
      <c r="R174" s="344"/>
      <c r="S174" s="344"/>
      <c r="T174" s="344"/>
      <c r="U174" s="344"/>
      <c r="V174" s="344"/>
      <c r="W174" s="344"/>
      <c r="X174" s="344"/>
      <c r="Y174" s="344"/>
      <c r="Z174" s="344"/>
      <c r="AA174" s="344"/>
      <c r="AB174" s="344"/>
      <c r="AC174" s="344"/>
      <c r="AD174" s="344"/>
      <c r="AE174" s="344"/>
      <c r="AF174" s="344"/>
      <c r="AG174" s="344"/>
      <c r="AH174" s="344"/>
      <c r="AI174" s="344"/>
      <c r="AJ174" s="344"/>
      <c r="AK174" s="344"/>
      <c r="AL174" s="344"/>
      <c r="AM174" s="344"/>
      <c r="AN174" s="344"/>
      <c r="AO174" s="344"/>
      <c r="AP174" s="344"/>
      <c r="AQ174" s="345"/>
      <c r="AR174" s="345"/>
      <c r="AS174" s="345"/>
      <c r="AT174" s="344"/>
      <c r="AU174" s="344"/>
      <c r="AV174" s="344"/>
      <c r="AW174" s="344"/>
      <c r="AX174" s="344"/>
      <c r="AY174" s="344"/>
      <c r="AZ174" s="344"/>
      <c r="BA174" s="344"/>
      <c r="BB174" s="344"/>
      <c r="BC174" s="344"/>
      <c r="BD174" s="344"/>
      <c r="BE174" s="344"/>
      <c r="BF174" s="344"/>
      <c r="BG174" s="344"/>
      <c r="BH174" s="344"/>
      <c r="BI174" s="344"/>
      <c r="BJ174" s="344"/>
      <c r="BK174" s="344"/>
      <c r="BL174" s="344"/>
      <c r="BM174" s="344"/>
      <c r="BN174" s="344"/>
      <c r="BO174" s="344"/>
      <c r="BP174" s="344"/>
      <c r="BQ174" s="344"/>
      <c r="BR174" s="344"/>
      <c r="BS174" s="344"/>
    </row>
    <row r="175" spans="1:71" ht="12.75" x14ac:dyDescent="0.2">
      <c r="A175" s="350"/>
      <c r="B175" s="344"/>
      <c r="C175" s="344"/>
      <c r="D175" s="344"/>
      <c r="E175" s="344"/>
      <c r="F175" s="344"/>
      <c r="G175" s="344"/>
      <c r="H175" s="344"/>
      <c r="I175" s="344"/>
      <c r="J175" s="344"/>
      <c r="K175" s="344"/>
      <c r="L175" s="344"/>
      <c r="M175" s="344"/>
      <c r="N175" s="344"/>
      <c r="O175" s="344"/>
      <c r="P175" s="344"/>
      <c r="Q175" s="344"/>
      <c r="R175" s="344"/>
      <c r="S175" s="344"/>
      <c r="T175" s="344"/>
      <c r="U175" s="344"/>
      <c r="V175" s="344"/>
      <c r="W175" s="344"/>
      <c r="X175" s="344"/>
      <c r="Y175" s="344"/>
      <c r="Z175" s="344"/>
      <c r="AA175" s="344"/>
      <c r="AB175" s="344"/>
      <c r="AC175" s="344"/>
      <c r="AD175" s="344"/>
      <c r="AE175" s="344"/>
      <c r="AF175" s="344"/>
      <c r="AG175" s="344"/>
      <c r="AH175" s="344"/>
      <c r="AI175" s="344"/>
      <c r="AJ175" s="344"/>
      <c r="AK175" s="344"/>
      <c r="AL175" s="344"/>
      <c r="AM175" s="344"/>
      <c r="AN175" s="344"/>
      <c r="AO175" s="344"/>
      <c r="AP175" s="344"/>
      <c r="AQ175" s="345"/>
      <c r="AR175" s="345"/>
      <c r="AS175" s="345"/>
      <c r="AT175" s="344"/>
      <c r="AU175" s="344"/>
      <c r="AV175" s="344"/>
      <c r="AW175" s="344"/>
      <c r="AX175" s="344"/>
      <c r="AY175" s="344"/>
      <c r="AZ175" s="344"/>
      <c r="BA175" s="344"/>
      <c r="BB175" s="344"/>
      <c r="BC175" s="344"/>
      <c r="BD175" s="344"/>
      <c r="BE175" s="344"/>
      <c r="BF175" s="344"/>
      <c r="BG175" s="344"/>
      <c r="BH175" s="344"/>
      <c r="BI175" s="344"/>
      <c r="BJ175" s="344"/>
      <c r="BK175" s="344"/>
      <c r="BL175" s="344"/>
      <c r="BM175" s="344"/>
      <c r="BN175" s="344"/>
      <c r="BO175" s="344"/>
      <c r="BP175" s="344"/>
      <c r="BQ175" s="344"/>
      <c r="BR175" s="344"/>
      <c r="BS175" s="344"/>
    </row>
    <row r="176" spans="1:71" ht="12.75" x14ac:dyDescent="0.2">
      <c r="A176" s="350"/>
      <c r="B176" s="344"/>
      <c r="C176" s="344"/>
      <c r="D176" s="344"/>
      <c r="E176" s="344"/>
      <c r="F176" s="344"/>
      <c r="G176" s="344"/>
      <c r="H176" s="344"/>
      <c r="I176" s="344"/>
      <c r="J176" s="344"/>
      <c r="K176" s="344"/>
      <c r="L176" s="344"/>
      <c r="M176" s="344"/>
      <c r="N176" s="344"/>
      <c r="O176" s="344"/>
      <c r="P176" s="344"/>
      <c r="Q176" s="344"/>
      <c r="R176" s="344"/>
      <c r="S176" s="344"/>
      <c r="T176" s="344"/>
      <c r="U176" s="344"/>
      <c r="V176" s="344"/>
      <c r="W176" s="344"/>
      <c r="X176" s="344"/>
      <c r="Y176" s="344"/>
      <c r="Z176" s="344"/>
      <c r="AA176" s="344"/>
      <c r="AB176" s="344"/>
      <c r="AC176" s="344"/>
      <c r="AD176" s="344"/>
      <c r="AE176" s="344"/>
      <c r="AF176" s="344"/>
      <c r="AG176" s="344"/>
      <c r="AH176" s="344"/>
      <c r="AI176" s="344"/>
      <c r="AJ176" s="344"/>
      <c r="AK176" s="344"/>
      <c r="AL176" s="344"/>
      <c r="AM176" s="344"/>
      <c r="AN176" s="344"/>
      <c r="AO176" s="344"/>
      <c r="AP176" s="344"/>
      <c r="AQ176" s="345"/>
      <c r="AR176" s="345"/>
      <c r="AS176" s="345"/>
      <c r="AT176" s="344"/>
      <c r="AU176" s="344"/>
      <c r="AV176" s="344"/>
      <c r="AW176" s="344"/>
      <c r="AX176" s="344"/>
      <c r="AY176" s="344"/>
      <c r="AZ176" s="344"/>
      <c r="BA176" s="344"/>
      <c r="BB176" s="344"/>
      <c r="BC176" s="344"/>
      <c r="BD176" s="344"/>
      <c r="BE176" s="344"/>
      <c r="BF176" s="344"/>
      <c r="BG176" s="344"/>
      <c r="BH176" s="344"/>
      <c r="BI176" s="344"/>
      <c r="BJ176" s="344"/>
      <c r="BK176" s="344"/>
      <c r="BL176" s="344"/>
      <c r="BM176" s="344"/>
      <c r="BN176" s="344"/>
      <c r="BO176" s="344"/>
      <c r="BP176" s="344"/>
      <c r="BQ176" s="344"/>
      <c r="BR176" s="344"/>
      <c r="BS176" s="344"/>
    </row>
    <row r="177" spans="1:71" ht="12.75" x14ac:dyDescent="0.2">
      <c r="A177" s="350"/>
      <c r="B177" s="344"/>
      <c r="C177" s="344"/>
      <c r="D177" s="344"/>
      <c r="E177" s="344"/>
      <c r="F177" s="344"/>
      <c r="G177" s="344"/>
      <c r="H177" s="344"/>
      <c r="I177" s="344"/>
      <c r="J177" s="344"/>
      <c r="K177" s="344"/>
      <c r="L177" s="344"/>
      <c r="M177" s="344"/>
      <c r="N177" s="344"/>
      <c r="O177" s="344"/>
      <c r="P177" s="344"/>
      <c r="Q177" s="344"/>
      <c r="R177" s="344"/>
      <c r="S177" s="344"/>
      <c r="T177" s="344"/>
      <c r="U177" s="344"/>
      <c r="V177" s="344"/>
      <c r="W177" s="344"/>
      <c r="X177" s="344"/>
      <c r="Y177" s="344"/>
      <c r="Z177" s="344"/>
      <c r="AA177" s="344"/>
      <c r="AB177" s="344"/>
      <c r="AC177" s="344"/>
      <c r="AD177" s="344"/>
      <c r="AE177" s="344"/>
      <c r="AF177" s="344"/>
      <c r="AG177" s="344"/>
      <c r="AH177" s="344"/>
      <c r="AI177" s="344"/>
      <c r="AJ177" s="344"/>
      <c r="AK177" s="344"/>
      <c r="AL177" s="344"/>
      <c r="AM177" s="344"/>
      <c r="AN177" s="344"/>
      <c r="AO177" s="344"/>
      <c r="AP177" s="344"/>
      <c r="AQ177" s="345"/>
      <c r="AR177" s="345"/>
      <c r="AS177" s="345"/>
      <c r="AT177" s="344"/>
      <c r="AU177" s="344"/>
      <c r="AV177" s="344"/>
      <c r="AW177" s="344"/>
      <c r="AX177" s="344"/>
      <c r="AY177" s="344"/>
      <c r="AZ177" s="344"/>
      <c r="BA177" s="344"/>
      <c r="BB177" s="344"/>
      <c r="BC177" s="344"/>
      <c r="BD177" s="344"/>
      <c r="BE177" s="344"/>
      <c r="BF177" s="344"/>
      <c r="BG177" s="344"/>
      <c r="BH177" s="344"/>
      <c r="BI177" s="344"/>
      <c r="BJ177" s="344"/>
      <c r="BK177" s="344"/>
      <c r="BL177" s="344"/>
      <c r="BM177" s="344"/>
      <c r="BN177" s="344"/>
      <c r="BO177" s="344"/>
      <c r="BP177" s="344"/>
      <c r="BQ177" s="344"/>
      <c r="BR177" s="344"/>
      <c r="BS177" s="344"/>
    </row>
    <row r="178" spans="1:71" ht="12.75" x14ac:dyDescent="0.2">
      <c r="A178" s="350"/>
      <c r="B178" s="344"/>
      <c r="C178" s="344"/>
      <c r="D178" s="344"/>
      <c r="E178" s="344"/>
      <c r="F178" s="344"/>
      <c r="G178" s="344"/>
      <c r="H178" s="344"/>
      <c r="I178" s="344"/>
      <c r="J178" s="344"/>
      <c r="K178" s="344"/>
      <c r="L178" s="344"/>
      <c r="M178" s="344"/>
      <c r="N178" s="344"/>
      <c r="O178" s="344"/>
      <c r="P178" s="344"/>
      <c r="Q178" s="344"/>
      <c r="R178" s="344"/>
      <c r="S178" s="344"/>
      <c r="T178" s="344"/>
      <c r="U178" s="344"/>
      <c r="V178" s="344"/>
      <c r="W178" s="344"/>
      <c r="X178" s="344"/>
      <c r="Y178" s="344"/>
      <c r="Z178" s="344"/>
      <c r="AA178" s="344"/>
      <c r="AB178" s="344"/>
      <c r="AC178" s="344"/>
      <c r="AD178" s="344"/>
      <c r="AE178" s="344"/>
      <c r="AF178" s="344"/>
      <c r="AG178" s="344"/>
      <c r="AH178" s="344"/>
      <c r="AI178" s="344"/>
      <c r="AJ178" s="344"/>
      <c r="AK178" s="344"/>
      <c r="AL178" s="344"/>
      <c r="AM178" s="344"/>
      <c r="AN178" s="344"/>
      <c r="AO178" s="344"/>
      <c r="AP178" s="344"/>
      <c r="AQ178" s="345"/>
      <c r="AR178" s="345"/>
      <c r="AS178" s="345"/>
      <c r="AT178" s="344"/>
      <c r="AU178" s="344"/>
      <c r="AV178" s="344"/>
      <c r="AW178" s="344"/>
      <c r="AX178" s="344"/>
      <c r="AY178" s="344"/>
      <c r="AZ178" s="344"/>
      <c r="BA178" s="344"/>
      <c r="BB178" s="344"/>
      <c r="BC178" s="344"/>
      <c r="BD178" s="344"/>
      <c r="BE178" s="344"/>
      <c r="BF178" s="344"/>
      <c r="BG178" s="344"/>
      <c r="BH178" s="344"/>
      <c r="BI178" s="344"/>
      <c r="BJ178" s="344"/>
      <c r="BK178" s="344"/>
      <c r="BL178" s="344"/>
      <c r="BM178" s="344"/>
      <c r="BN178" s="344"/>
      <c r="BO178" s="344"/>
      <c r="BP178" s="344"/>
      <c r="BQ178" s="344"/>
      <c r="BR178" s="344"/>
      <c r="BS178" s="344"/>
    </row>
    <row r="179" spans="1:71" ht="12.75" x14ac:dyDescent="0.2">
      <c r="A179" s="350"/>
      <c r="B179" s="344"/>
      <c r="C179" s="344"/>
      <c r="D179" s="344"/>
      <c r="E179" s="344"/>
      <c r="F179" s="344"/>
      <c r="G179" s="344"/>
      <c r="H179" s="344"/>
      <c r="I179" s="344"/>
      <c r="J179" s="344"/>
      <c r="K179" s="344"/>
      <c r="L179" s="344"/>
      <c r="M179" s="344"/>
      <c r="N179" s="344"/>
      <c r="O179" s="344"/>
      <c r="P179" s="344"/>
      <c r="Q179" s="344"/>
      <c r="R179" s="344"/>
      <c r="S179" s="344"/>
      <c r="T179" s="344"/>
      <c r="U179" s="344"/>
      <c r="V179" s="344"/>
      <c r="W179" s="344"/>
      <c r="X179" s="344"/>
      <c r="Y179" s="344"/>
      <c r="Z179" s="344"/>
      <c r="AA179" s="344"/>
      <c r="AB179" s="344"/>
      <c r="AC179" s="344"/>
      <c r="AD179" s="344"/>
      <c r="AE179" s="344"/>
      <c r="AF179" s="344"/>
      <c r="AG179" s="344"/>
      <c r="AH179" s="344"/>
      <c r="AI179" s="344"/>
      <c r="AJ179" s="344"/>
      <c r="AK179" s="344"/>
      <c r="AL179" s="344"/>
      <c r="AM179" s="344"/>
      <c r="AN179" s="344"/>
      <c r="AO179" s="344"/>
      <c r="AP179" s="344"/>
      <c r="AQ179" s="345"/>
      <c r="AR179" s="345"/>
      <c r="AS179" s="345"/>
      <c r="AT179" s="344"/>
      <c r="AU179" s="344"/>
      <c r="AV179" s="344"/>
      <c r="AW179" s="344"/>
      <c r="AX179" s="344"/>
      <c r="AY179" s="344"/>
      <c r="AZ179" s="344"/>
      <c r="BA179" s="344"/>
      <c r="BB179" s="344"/>
      <c r="BC179" s="344"/>
      <c r="BD179" s="344"/>
      <c r="BE179" s="344"/>
      <c r="BF179" s="344"/>
      <c r="BG179" s="344"/>
      <c r="BH179" s="344"/>
      <c r="BI179" s="344"/>
      <c r="BJ179" s="344"/>
      <c r="BK179" s="344"/>
      <c r="BL179" s="344"/>
      <c r="BM179" s="344"/>
      <c r="BN179" s="344"/>
      <c r="BO179" s="344"/>
      <c r="BP179" s="344"/>
      <c r="BQ179" s="344"/>
      <c r="BR179" s="344"/>
      <c r="BS179" s="344"/>
    </row>
    <row r="180" spans="1:71" ht="12.75" x14ac:dyDescent="0.2">
      <c r="A180" s="350"/>
      <c r="B180" s="344"/>
      <c r="C180" s="344"/>
      <c r="D180" s="344"/>
      <c r="E180" s="344"/>
      <c r="F180" s="344"/>
      <c r="G180" s="344"/>
      <c r="H180" s="344"/>
      <c r="I180" s="344"/>
      <c r="J180" s="344"/>
      <c r="K180" s="344"/>
      <c r="L180" s="344"/>
      <c r="M180" s="344"/>
      <c r="N180" s="344"/>
      <c r="O180" s="344"/>
      <c r="P180" s="344"/>
      <c r="Q180" s="344"/>
      <c r="R180" s="344"/>
      <c r="S180" s="344"/>
      <c r="T180" s="344"/>
      <c r="U180" s="344"/>
      <c r="V180" s="344"/>
      <c r="W180" s="344"/>
      <c r="X180" s="344"/>
      <c r="Y180" s="344"/>
      <c r="Z180" s="344"/>
      <c r="AA180" s="344"/>
      <c r="AB180" s="344"/>
      <c r="AC180" s="344"/>
      <c r="AD180" s="344"/>
      <c r="AE180" s="344"/>
      <c r="AF180" s="344"/>
      <c r="AG180" s="344"/>
      <c r="AH180" s="344"/>
      <c r="AI180" s="344"/>
      <c r="AJ180" s="344"/>
      <c r="AK180" s="344"/>
      <c r="AL180" s="344"/>
      <c r="AM180" s="344"/>
      <c r="AN180" s="344"/>
      <c r="AO180" s="344"/>
      <c r="AP180" s="344"/>
      <c r="AQ180" s="345"/>
      <c r="AR180" s="345"/>
      <c r="AS180" s="345"/>
      <c r="AT180" s="344"/>
      <c r="AU180" s="344"/>
      <c r="AV180" s="344"/>
      <c r="AW180" s="344"/>
      <c r="AX180" s="344"/>
      <c r="AY180" s="344"/>
      <c r="AZ180" s="344"/>
      <c r="BA180" s="344"/>
      <c r="BB180" s="344"/>
      <c r="BC180" s="344"/>
      <c r="BD180" s="344"/>
      <c r="BE180" s="344"/>
      <c r="BF180" s="344"/>
      <c r="BG180" s="344"/>
      <c r="BH180" s="344"/>
      <c r="BI180" s="344"/>
      <c r="BJ180" s="344"/>
      <c r="BK180" s="344"/>
      <c r="BL180" s="344"/>
      <c r="BM180" s="344"/>
      <c r="BN180" s="344"/>
      <c r="BO180" s="344"/>
      <c r="BP180" s="344"/>
      <c r="BQ180" s="344"/>
      <c r="BR180" s="344"/>
      <c r="BS180" s="344"/>
    </row>
    <row r="181" spans="1:71" ht="12.75" x14ac:dyDescent="0.2">
      <c r="A181" s="350"/>
      <c r="B181" s="344"/>
      <c r="C181" s="344"/>
      <c r="D181" s="344"/>
      <c r="E181" s="344"/>
      <c r="F181" s="344"/>
      <c r="G181" s="344"/>
      <c r="H181" s="344"/>
      <c r="I181" s="344"/>
      <c r="J181" s="344"/>
      <c r="K181" s="344"/>
      <c r="L181" s="344"/>
      <c r="M181" s="344"/>
      <c r="N181" s="344"/>
      <c r="O181" s="344"/>
      <c r="P181" s="344"/>
      <c r="Q181" s="344"/>
      <c r="R181" s="344"/>
      <c r="S181" s="344"/>
      <c r="T181" s="344"/>
      <c r="U181" s="344"/>
      <c r="V181" s="344"/>
      <c r="W181" s="344"/>
      <c r="X181" s="344"/>
      <c r="Y181" s="344"/>
      <c r="Z181" s="344"/>
      <c r="AA181" s="344"/>
      <c r="AB181" s="344"/>
      <c r="AC181" s="344"/>
      <c r="AD181" s="344"/>
      <c r="AE181" s="344"/>
      <c r="AF181" s="344"/>
      <c r="AG181" s="344"/>
      <c r="AH181" s="344"/>
      <c r="AI181" s="344"/>
      <c r="AJ181" s="344"/>
      <c r="AK181" s="344"/>
      <c r="AL181" s="344"/>
      <c r="AM181" s="344"/>
      <c r="AN181" s="344"/>
      <c r="AO181" s="344"/>
      <c r="AP181" s="344"/>
      <c r="AQ181" s="345"/>
      <c r="AR181" s="345"/>
      <c r="AS181" s="345"/>
      <c r="AT181" s="344"/>
      <c r="AU181" s="344"/>
      <c r="AV181" s="344"/>
      <c r="AW181" s="344"/>
      <c r="AX181" s="344"/>
      <c r="AY181" s="344"/>
      <c r="AZ181" s="344"/>
      <c r="BA181" s="344"/>
      <c r="BB181" s="344"/>
      <c r="BC181" s="344"/>
      <c r="BD181" s="344"/>
      <c r="BE181" s="344"/>
      <c r="BF181" s="344"/>
      <c r="BG181" s="344"/>
      <c r="BH181" s="344"/>
      <c r="BI181" s="344"/>
      <c r="BJ181" s="344"/>
      <c r="BK181" s="344"/>
      <c r="BL181" s="344"/>
      <c r="BM181" s="344"/>
      <c r="BN181" s="344"/>
      <c r="BO181" s="344"/>
      <c r="BP181" s="344"/>
      <c r="BQ181" s="344"/>
      <c r="BR181" s="344"/>
      <c r="BS181" s="344"/>
    </row>
    <row r="182" spans="1:71" ht="12.75" x14ac:dyDescent="0.2">
      <c r="A182" s="350"/>
      <c r="B182" s="344"/>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5"/>
      <c r="AR182" s="345"/>
      <c r="AS182" s="345"/>
      <c r="AT182" s="344"/>
      <c r="AU182" s="344"/>
      <c r="AV182" s="344"/>
      <c r="AW182" s="344"/>
      <c r="AX182" s="344"/>
      <c r="AY182" s="344"/>
      <c r="AZ182" s="344"/>
      <c r="BA182" s="344"/>
      <c r="BB182" s="344"/>
      <c r="BC182" s="344"/>
      <c r="BD182" s="344"/>
      <c r="BE182" s="344"/>
      <c r="BF182" s="344"/>
      <c r="BG182" s="344"/>
      <c r="BH182" s="344"/>
      <c r="BI182" s="344"/>
      <c r="BJ182" s="344"/>
      <c r="BK182" s="344"/>
      <c r="BL182" s="344"/>
      <c r="BM182" s="344"/>
      <c r="BN182" s="344"/>
      <c r="BO182" s="344"/>
      <c r="BP182" s="344"/>
      <c r="BQ182" s="344"/>
      <c r="BR182" s="344"/>
      <c r="BS182" s="344"/>
    </row>
    <row r="183" spans="1:71" ht="12.75" x14ac:dyDescent="0.2">
      <c r="A183" s="350"/>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5"/>
      <c r="AR183" s="345"/>
      <c r="AS183" s="345"/>
      <c r="AT183" s="344"/>
      <c r="AU183" s="344"/>
      <c r="AV183" s="344"/>
      <c r="AW183" s="344"/>
      <c r="AX183" s="344"/>
      <c r="AY183" s="344"/>
      <c r="AZ183" s="344"/>
      <c r="BA183" s="344"/>
      <c r="BB183" s="344"/>
      <c r="BC183" s="344"/>
      <c r="BD183" s="344"/>
      <c r="BE183" s="344"/>
      <c r="BF183" s="344"/>
      <c r="BG183" s="344"/>
      <c r="BH183" s="344"/>
      <c r="BI183" s="344"/>
      <c r="BJ183" s="344"/>
      <c r="BK183" s="344"/>
      <c r="BL183" s="344"/>
      <c r="BM183" s="344"/>
      <c r="BN183" s="344"/>
      <c r="BO183" s="344"/>
      <c r="BP183" s="344"/>
      <c r="BQ183" s="344"/>
      <c r="BR183" s="344"/>
      <c r="BS183" s="344"/>
    </row>
    <row r="184" spans="1:71" ht="12.75" x14ac:dyDescent="0.2">
      <c r="A184" s="350"/>
      <c r="B184" s="344"/>
      <c r="C184" s="344"/>
      <c r="D184" s="344"/>
      <c r="E184" s="344"/>
      <c r="F184" s="344"/>
      <c r="G184" s="344"/>
      <c r="H184" s="344"/>
      <c r="I184" s="344"/>
      <c r="J184" s="344"/>
      <c r="K184" s="344"/>
      <c r="L184" s="344"/>
      <c r="M184" s="344"/>
      <c r="N184" s="344"/>
      <c r="O184" s="344"/>
      <c r="P184" s="344"/>
      <c r="Q184" s="344"/>
      <c r="R184" s="344"/>
      <c r="S184" s="344"/>
      <c r="T184" s="344"/>
      <c r="U184" s="344"/>
      <c r="V184" s="344"/>
      <c r="W184" s="344"/>
      <c r="X184" s="344"/>
      <c r="Y184" s="344"/>
      <c r="Z184" s="344"/>
      <c r="AA184" s="344"/>
      <c r="AB184" s="344"/>
      <c r="AC184" s="344"/>
      <c r="AD184" s="344"/>
      <c r="AE184" s="344"/>
      <c r="AF184" s="344"/>
      <c r="AG184" s="344"/>
      <c r="AH184" s="344"/>
      <c r="AI184" s="344"/>
      <c r="AJ184" s="344"/>
      <c r="AK184" s="344"/>
      <c r="AL184" s="344"/>
      <c r="AM184" s="344"/>
      <c r="AN184" s="344"/>
      <c r="AO184" s="344"/>
      <c r="AP184" s="344"/>
      <c r="AQ184" s="345"/>
      <c r="AR184" s="345"/>
      <c r="AS184" s="345"/>
      <c r="AT184" s="344"/>
      <c r="AU184" s="344"/>
      <c r="AV184" s="344"/>
      <c r="AW184" s="344"/>
      <c r="AX184" s="344"/>
      <c r="AY184" s="344"/>
      <c r="AZ184" s="344"/>
      <c r="BA184" s="344"/>
      <c r="BB184" s="344"/>
      <c r="BC184" s="344"/>
      <c r="BD184" s="344"/>
      <c r="BE184" s="344"/>
      <c r="BF184" s="344"/>
      <c r="BG184" s="344"/>
      <c r="BH184" s="344"/>
      <c r="BI184" s="344"/>
      <c r="BJ184" s="344"/>
      <c r="BK184" s="344"/>
      <c r="BL184" s="344"/>
      <c r="BM184" s="344"/>
      <c r="BN184" s="344"/>
      <c r="BO184" s="344"/>
      <c r="BP184" s="344"/>
      <c r="BQ184" s="344"/>
      <c r="BR184" s="344"/>
      <c r="BS184" s="344"/>
    </row>
    <row r="185" spans="1:71" ht="12.75" x14ac:dyDescent="0.2">
      <c r="A185" s="350"/>
      <c r="B185" s="344"/>
      <c r="C185" s="344"/>
      <c r="D185" s="344"/>
      <c r="E185" s="344"/>
      <c r="F185" s="344"/>
      <c r="G185" s="344"/>
      <c r="H185" s="344"/>
      <c r="I185" s="344"/>
      <c r="J185" s="344"/>
      <c r="K185" s="344"/>
      <c r="L185" s="344"/>
      <c r="M185" s="344"/>
      <c r="N185" s="344"/>
      <c r="O185" s="344"/>
      <c r="P185" s="344"/>
      <c r="Q185" s="344"/>
      <c r="R185" s="344"/>
      <c r="S185" s="344"/>
      <c r="T185" s="344"/>
      <c r="U185" s="344"/>
      <c r="V185" s="344"/>
      <c r="W185" s="344"/>
      <c r="X185" s="344"/>
      <c r="Y185" s="344"/>
      <c r="Z185" s="344"/>
      <c r="AA185" s="344"/>
      <c r="AB185" s="344"/>
      <c r="AC185" s="344"/>
      <c r="AD185" s="344"/>
      <c r="AE185" s="344"/>
      <c r="AF185" s="344"/>
      <c r="AG185" s="344"/>
      <c r="AH185" s="344"/>
      <c r="AI185" s="344"/>
      <c r="AJ185" s="344"/>
      <c r="AK185" s="344"/>
      <c r="AL185" s="344"/>
      <c r="AM185" s="344"/>
      <c r="AN185" s="344"/>
      <c r="AO185" s="344"/>
      <c r="AP185" s="344"/>
      <c r="AQ185" s="345"/>
      <c r="AR185" s="345"/>
      <c r="AS185" s="345"/>
      <c r="AT185" s="344"/>
      <c r="AU185" s="344"/>
      <c r="AV185" s="344"/>
      <c r="AW185" s="344"/>
      <c r="AX185" s="344"/>
      <c r="AY185" s="344"/>
      <c r="AZ185" s="344"/>
      <c r="BA185" s="344"/>
      <c r="BB185" s="344"/>
      <c r="BC185" s="344"/>
      <c r="BD185" s="344"/>
      <c r="BE185" s="344"/>
      <c r="BF185" s="344"/>
      <c r="BG185" s="344"/>
      <c r="BH185" s="344"/>
      <c r="BI185" s="344"/>
      <c r="BJ185" s="344"/>
      <c r="BK185" s="344"/>
      <c r="BL185" s="344"/>
      <c r="BM185" s="344"/>
      <c r="BN185" s="344"/>
      <c r="BO185" s="344"/>
      <c r="BP185" s="344"/>
      <c r="BQ185" s="344"/>
      <c r="BR185" s="344"/>
      <c r="BS185" s="344"/>
    </row>
    <row r="186" spans="1:71" ht="12.75" x14ac:dyDescent="0.2">
      <c r="A186" s="350"/>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344"/>
      <c r="AD186" s="344"/>
      <c r="AE186" s="344"/>
      <c r="AF186" s="344"/>
      <c r="AG186" s="344"/>
      <c r="AH186" s="344"/>
      <c r="AI186" s="344"/>
      <c r="AJ186" s="344"/>
      <c r="AK186" s="344"/>
      <c r="AL186" s="344"/>
      <c r="AM186" s="344"/>
      <c r="AN186" s="344"/>
      <c r="AO186" s="344"/>
      <c r="AP186" s="344"/>
      <c r="AQ186" s="345"/>
      <c r="AR186" s="345"/>
      <c r="AS186" s="345"/>
      <c r="AT186" s="344"/>
      <c r="AU186" s="344"/>
      <c r="AV186" s="344"/>
      <c r="AW186" s="344"/>
      <c r="AX186" s="344"/>
      <c r="AY186" s="344"/>
      <c r="AZ186" s="344"/>
      <c r="BA186" s="344"/>
      <c r="BB186" s="344"/>
      <c r="BC186" s="344"/>
      <c r="BD186" s="344"/>
      <c r="BE186" s="344"/>
      <c r="BF186" s="344"/>
      <c r="BG186" s="344"/>
      <c r="BH186" s="344"/>
      <c r="BI186" s="344"/>
      <c r="BJ186" s="344"/>
      <c r="BK186" s="344"/>
      <c r="BL186" s="344"/>
      <c r="BM186" s="344"/>
      <c r="BN186" s="344"/>
      <c r="BO186" s="344"/>
      <c r="BP186" s="344"/>
      <c r="BQ186" s="344"/>
      <c r="BR186" s="344"/>
      <c r="BS186" s="344"/>
    </row>
    <row r="187" spans="1:71" ht="12.75" x14ac:dyDescent="0.2">
      <c r="A187" s="350"/>
      <c r="B187" s="344"/>
      <c r="C187" s="344"/>
      <c r="D187" s="344"/>
      <c r="E187" s="344"/>
      <c r="F187" s="344"/>
      <c r="G187" s="344"/>
      <c r="H187" s="344"/>
      <c r="I187" s="344"/>
      <c r="J187" s="344"/>
      <c r="K187" s="344"/>
      <c r="L187" s="344"/>
      <c r="M187" s="344"/>
      <c r="N187" s="344"/>
      <c r="O187" s="344"/>
      <c r="P187" s="344"/>
      <c r="Q187" s="344"/>
      <c r="R187" s="344"/>
      <c r="S187" s="344"/>
      <c r="T187" s="344"/>
      <c r="U187" s="344"/>
      <c r="V187" s="344"/>
      <c r="W187" s="344"/>
      <c r="X187" s="344"/>
      <c r="Y187" s="344"/>
      <c r="Z187" s="344"/>
      <c r="AA187" s="344"/>
      <c r="AB187" s="344"/>
      <c r="AC187" s="344"/>
      <c r="AD187" s="344"/>
      <c r="AE187" s="344"/>
      <c r="AF187" s="344"/>
      <c r="AG187" s="344"/>
      <c r="AH187" s="344"/>
      <c r="AI187" s="344"/>
      <c r="AJ187" s="344"/>
      <c r="AK187" s="344"/>
      <c r="AL187" s="344"/>
      <c r="AM187" s="344"/>
      <c r="AN187" s="344"/>
      <c r="AO187" s="344"/>
      <c r="AP187" s="344"/>
      <c r="AQ187" s="345"/>
      <c r="AR187" s="345"/>
      <c r="AS187" s="345"/>
      <c r="AT187" s="344"/>
      <c r="AU187" s="344"/>
      <c r="AV187" s="344"/>
      <c r="AW187" s="344"/>
      <c r="AX187" s="344"/>
      <c r="AY187" s="344"/>
      <c r="AZ187" s="344"/>
      <c r="BA187" s="344"/>
      <c r="BB187" s="344"/>
      <c r="BC187" s="344"/>
      <c r="BD187" s="344"/>
      <c r="BE187" s="344"/>
      <c r="BF187" s="344"/>
      <c r="BG187" s="344"/>
      <c r="BH187" s="344"/>
      <c r="BI187" s="344"/>
      <c r="BJ187" s="344"/>
      <c r="BK187" s="344"/>
      <c r="BL187" s="344"/>
      <c r="BM187" s="344"/>
      <c r="BN187" s="344"/>
      <c r="BO187" s="344"/>
      <c r="BP187" s="344"/>
      <c r="BQ187" s="344"/>
      <c r="BR187" s="344"/>
      <c r="BS187" s="344"/>
    </row>
    <row r="188" spans="1:71" ht="12.75" x14ac:dyDescent="0.2">
      <c r="A188" s="350"/>
      <c r="B188" s="344"/>
      <c r="C188" s="344"/>
      <c r="D188" s="344"/>
      <c r="E188" s="344"/>
      <c r="F188" s="344"/>
      <c r="G188" s="344"/>
      <c r="H188" s="344"/>
      <c r="I188" s="344"/>
      <c r="J188" s="344"/>
      <c r="K188" s="344"/>
      <c r="L188" s="344"/>
      <c r="M188" s="344"/>
      <c r="N188" s="344"/>
      <c r="O188" s="344"/>
      <c r="P188" s="344"/>
      <c r="Q188" s="344"/>
      <c r="R188" s="344"/>
      <c r="S188" s="344"/>
      <c r="T188" s="344"/>
      <c r="U188" s="344"/>
      <c r="V188" s="344"/>
      <c r="W188" s="344"/>
      <c r="X188" s="344"/>
      <c r="Y188" s="344"/>
      <c r="Z188" s="344"/>
      <c r="AA188" s="344"/>
      <c r="AB188" s="344"/>
      <c r="AC188" s="344"/>
      <c r="AD188" s="344"/>
      <c r="AE188" s="344"/>
      <c r="AF188" s="344"/>
      <c r="AG188" s="344"/>
      <c r="AH188" s="344"/>
      <c r="AI188" s="344"/>
      <c r="AJ188" s="344"/>
      <c r="AK188" s="344"/>
      <c r="AL188" s="344"/>
      <c r="AM188" s="344"/>
      <c r="AN188" s="344"/>
      <c r="AO188" s="344"/>
      <c r="AP188" s="344"/>
      <c r="AQ188" s="345"/>
      <c r="AR188" s="345"/>
      <c r="AS188" s="345"/>
      <c r="AT188" s="344"/>
      <c r="AU188" s="344"/>
      <c r="AV188" s="344"/>
      <c r="AW188" s="344"/>
      <c r="AX188" s="344"/>
      <c r="AY188" s="344"/>
      <c r="AZ188" s="344"/>
      <c r="BA188" s="344"/>
      <c r="BB188" s="344"/>
      <c r="BC188" s="344"/>
      <c r="BD188" s="344"/>
      <c r="BE188" s="344"/>
      <c r="BF188" s="344"/>
      <c r="BG188" s="344"/>
      <c r="BH188" s="344"/>
      <c r="BI188" s="344"/>
      <c r="BJ188" s="344"/>
      <c r="BK188" s="344"/>
      <c r="BL188" s="344"/>
      <c r="BM188" s="344"/>
      <c r="BN188" s="344"/>
      <c r="BO188" s="344"/>
      <c r="BP188" s="344"/>
      <c r="BQ188" s="344"/>
      <c r="BR188" s="344"/>
      <c r="BS188" s="344"/>
    </row>
    <row r="189" spans="1:71" ht="12.75" x14ac:dyDescent="0.2">
      <c r="A189" s="350"/>
      <c r="B189" s="344"/>
      <c r="C189" s="344"/>
      <c r="D189" s="344"/>
      <c r="E189" s="344"/>
      <c r="F189" s="344"/>
      <c r="G189" s="344"/>
      <c r="H189" s="344"/>
      <c r="I189" s="344"/>
      <c r="J189" s="344"/>
      <c r="K189" s="344"/>
      <c r="L189" s="344"/>
      <c r="M189" s="344"/>
      <c r="N189" s="344"/>
      <c r="O189" s="344"/>
      <c r="P189" s="344"/>
      <c r="Q189" s="344"/>
      <c r="R189" s="344"/>
      <c r="S189" s="344"/>
      <c r="T189" s="344"/>
      <c r="U189" s="344"/>
      <c r="V189" s="344"/>
      <c r="W189" s="344"/>
      <c r="X189" s="344"/>
      <c r="Y189" s="344"/>
      <c r="Z189" s="344"/>
      <c r="AA189" s="344"/>
      <c r="AB189" s="344"/>
      <c r="AC189" s="344"/>
      <c r="AD189" s="344"/>
      <c r="AE189" s="344"/>
      <c r="AF189" s="344"/>
      <c r="AG189" s="344"/>
      <c r="AH189" s="344"/>
      <c r="AI189" s="344"/>
      <c r="AJ189" s="344"/>
      <c r="AK189" s="344"/>
      <c r="AL189" s="344"/>
      <c r="AM189" s="344"/>
      <c r="AN189" s="344"/>
      <c r="AO189" s="344"/>
      <c r="AP189" s="344"/>
      <c r="AQ189" s="345"/>
      <c r="AR189" s="345"/>
      <c r="AS189" s="345"/>
      <c r="AT189" s="344"/>
      <c r="AU189" s="344"/>
      <c r="AV189" s="344"/>
      <c r="AW189" s="344"/>
      <c r="AX189" s="344"/>
      <c r="AY189" s="344"/>
      <c r="AZ189" s="344"/>
      <c r="BA189" s="344"/>
      <c r="BB189" s="344"/>
      <c r="BC189" s="344"/>
      <c r="BD189" s="344"/>
      <c r="BE189" s="344"/>
      <c r="BF189" s="344"/>
      <c r="BG189" s="344"/>
      <c r="BH189" s="344"/>
      <c r="BI189" s="344"/>
      <c r="BJ189" s="344"/>
      <c r="BK189" s="344"/>
      <c r="BL189" s="344"/>
      <c r="BM189" s="344"/>
      <c r="BN189" s="344"/>
      <c r="BO189" s="344"/>
      <c r="BP189" s="344"/>
      <c r="BQ189" s="344"/>
      <c r="BR189" s="344"/>
      <c r="BS189" s="344"/>
    </row>
    <row r="190" spans="1:71" ht="12.75" x14ac:dyDescent="0.2">
      <c r="A190" s="350"/>
      <c r="B190" s="344"/>
      <c r="C190" s="344"/>
      <c r="D190" s="344"/>
      <c r="E190" s="344"/>
      <c r="F190" s="344"/>
      <c r="G190" s="344"/>
      <c r="H190" s="344"/>
      <c r="I190" s="344"/>
      <c r="J190" s="344"/>
      <c r="K190" s="344"/>
      <c r="L190" s="344"/>
      <c r="M190" s="344"/>
      <c r="N190" s="344"/>
      <c r="O190" s="344"/>
      <c r="P190" s="344"/>
      <c r="Q190" s="344"/>
      <c r="R190" s="344"/>
      <c r="S190" s="344"/>
      <c r="T190" s="344"/>
      <c r="U190" s="344"/>
      <c r="V190" s="344"/>
      <c r="W190" s="344"/>
      <c r="X190" s="344"/>
      <c r="Y190" s="344"/>
      <c r="Z190" s="344"/>
      <c r="AA190" s="344"/>
      <c r="AB190" s="344"/>
      <c r="AC190" s="344"/>
      <c r="AD190" s="344"/>
      <c r="AE190" s="344"/>
      <c r="AF190" s="344"/>
      <c r="AG190" s="344"/>
      <c r="AH190" s="344"/>
      <c r="AI190" s="344"/>
      <c r="AJ190" s="344"/>
      <c r="AK190" s="344"/>
      <c r="AL190" s="344"/>
      <c r="AM190" s="344"/>
      <c r="AN190" s="344"/>
      <c r="AO190" s="344"/>
      <c r="AP190" s="344"/>
      <c r="AQ190" s="345"/>
      <c r="AR190" s="345"/>
      <c r="AS190" s="345"/>
      <c r="AT190" s="344"/>
      <c r="AU190" s="344"/>
      <c r="AV190" s="344"/>
      <c r="AW190" s="344"/>
      <c r="AX190" s="344"/>
      <c r="AY190" s="344"/>
      <c r="AZ190" s="344"/>
      <c r="BA190" s="344"/>
      <c r="BB190" s="344"/>
      <c r="BC190" s="344"/>
      <c r="BD190" s="344"/>
      <c r="BE190" s="344"/>
      <c r="BF190" s="344"/>
      <c r="BG190" s="344"/>
      <c r="BH190" s="344"/>
      <c r="BI190" s="344"/>
      <c r="BJ190" s="344"/>
      <c r="BK190" s="344"/>
      <c r="BL190" s="344"/>
      <c r="BM190" s="344"/>
      <c r="BN190" s="344"/>
      <c r="BO190" s="344"/>
      <c r="BP190" s="344"/>
      <c r="BQ190" s="344"/>
      <c r="BR190" s="344"/>
      <c r="BS190" s="344"/>
    </row>
    <row r="191" spans="1:71" ht="12.75" x14ac:dyDescent="0.2">
      <c r="A191" s="350"/>
      <c r="B191" s="344"/>
      <c r="C191" s="344"/>
      <c r="D191" s="344"/>
      <c r="E191" s="344"/>
      <c r="F191" s="344"/>
      <c r="G191" s="344"/>
      <c r="H191" s="344"/>
      <c r="I191" s="344"/>
      <c r="J191" s="344"/>
      <c r="K191" s="344"/>
      <c r="L191" s="344"/>
      <c r="M191" s="344"/>
      <c r="N191" s="344"/>
      <c r="O191" s="344"/>
      <c r="P191" s="344"/>
      <c r="Q191" s="344"/>
      <c r="R191" s="344"/>
      <c r="S191" s="344"/>
      <c r="T191" s="344"/>
      <c r="U191" s="344"/>
      <c r="V191" s="344"/>
      <c r="W191" s="344"/>
      <c r="X191" s="344"/>
      <c r="Y191" s="344"/>
      <c r="Z191" s="344"/>
      <c r="AA191" s="344"/>
      <c r="AB191" s="344"/>
      <c r="AC191" s="344"/>
      <c r="AD191" s="344"/>
      <c r="AE191" s="344"/>
      <c r="AF191" s="344"/>
      <c r="AG191" s="344"/>
      <c r="AH191" s="344"/>
      <c r="AI191" s="344"/>
      <c r="AJ191" s="344"/>
      <c r="AK191" s="344"/>
      <c r="AL191" s="344"/>
      <c r="AM191" s="344"/>
      <c r="AN191" s="344"/>
      <c r="AO191" s="344"/>
      <c r="AP191" s="344"/>
      <c r="AQ191" s="345"/>
      <c r="AR191" s="345"/>
      <c r="AS191" s="345"/>
      <c r="AT191" s="344"/>
      <c r="AU191" s="344"/>
      <c r="AV191" s="344"/>
      <c r="AW191" s="344"/>
      <c r="AX191" s="344"/>
      <c r="AY191" s="344"/>
      <c r="AZ191" s="344"/>
      <c r="BA191" s="344"/>
      <c r="BB191" s="344"/>
      <c r="BC191" s="344"/>
      <c r="BD191" s="344"/>
      <c r="BE191" s="344"/>
      <c r="BF191" s="344"/>
      <c r="BG191" s="344"/>
      <c r="BH191" s="344"/>
      <c r="BI191" s="344"/>
      <c r="BJ191" s="344"/>
      <c r="BK191" s="344"/>
      <c r="BL191" s="344"/>
      <c r="BM191" s="344"/>
      <c r="BN191" s="344"/>
      <c r="BO191" s="344"/>
      <c r="BP191" s="344"/>
      <c r="BQ191" s="344"/>
      <c r="BR191" s="344"/>
      <c r="BS191" s="344"/>
    </row>
    <row r="192" spans="1:71" ht="12.75" x14ac:dyDescent="0.2">
      <c r="A192" s="350"/>
      <c r="B192" s="344"/>
      <c r="C192" s="344"/>
      <c r="D192" s="344"/>
      <c r="E192" s="344"/>
      <c r="F192" s="344"/>
      <c r="G192" s="344"/>
      <c r="H192" s="344"/>
      <c r="I192" s="344"/>
      <c r="J192" s="344"/>
      <c r="K192" s="344"/>
      <c r="L192" s="344"/>
      <c r="M192" s="344"/>
      <c r="N192" s="344"/>
      <c r="O192" s="344"/>
      <c r="P192" s="344"/>
      <c r="Q192" s="344"/>
      <c r="R192" s="344"/>
      <c r="S192" s="344"/>
      <c r="T192" s="344"/>
      <c r="U192" s="344"/>
      <c r="V192" s="344"/>
      <c r="W192" s="344"/>
      <c r="X192" s="344"/>
      <c r="Y192" s="344"/>
      <c r="Z192" s="344"/>
      <c r="AA192" s="344"/>
      <c r="AB192" s="344"/>
      <c r="AC192" s="344"/>
      <c r="AD192" s="344"/>
      <c r="AE192" s="344"/>
      <c r="AF192" s="344"/>
      <c r="AG192" s="344"/>
      <c r="AH192" s="344"/>
      <c r="AI192" s="344"/>
      <c r="AJ192" s="344"/>
      <c r="AK192" s="344"/>
      <c r="AL192" s="344"/>
      <c r="AM192" s="344"/>
      <c r="AN192" s="344"/>
      <c r="AO192" s="344"/>
      <c r="AP192" s="344"/>
      <c r="AQ192" s="345"/>
      <c r="AR192" s="345"/>
      <c r="AS192" s="345"/>
      <c r="AT192" s="344"/>
      <c r="AU192" s="344"/>
      <c r="AV192" s="344"/>
      <c r="AW192" s="344"/>
      <c r="AX192" s="344"/>
      <c r="AY192" s="344"/>
      <c r="AZ192" s="344"/>
      <c r="BA192" s="344"/>
      <c r="BB192" s="344"/>
      <c r="BC192" s="344"/>
      <c r="BD192" s="344"/>
      <c r="BE192" s="344"/>
      <c r="BF192" s="344"/>
      <c r="BG192" s="344"/>
      <c r="BH192" s="344"/>
      <c r="BI192" s="344"/>
      <c r="BJ192" s="344"/>
      <c r="BK192" s="344"/>
      <c r="BL192" s="344"/>
      <c r="BM192" s="344"/>
      <c r="BN192" s="344"/>
      <c r="BO192" s="344"/>
      <c r="BP192" s="344"/>
      <c r="BQ192" s="344"/>
      <c r="BR192" s="344"/>
      <c r="BS192" s="344"/>
    </row>
    <row r="193" spans="1:71" ht="12.75" x14ac:dyDescent="0.2">
      <c r="A193" s="350"/>
      <c r="B193" s="344"/>
      <c r="C193" s="344"/>
      <c r="D193" s="344"/>
      <c r="E193" s="344"/>
      <c r="F193" s="344"/>
      <c r="G193" s="344"/>
      <c r="H193" s="344"/>
      <c r="I193" s="344"/>
      <c r="J193" s="344"/>
      <c r="K193" s="344"/>
      <c r="L193" s="344"/>
      <c r="M193" s="344"/>
      <c r="N193" s="344"/>
      <c r="O193" s="344"/>
      <c r="P193" s="344"/>
      <c r="Q193" s="344"/>
      <c r="R193" s="344"/>
      <c r="S193" s="344"/>
      <c r="T193" s="344"/>
      <c r="U193" s="344"/>
      <c r="V193" s="344"/>
      <c r="W193" s="344"/>
      <c r="X193" s="344"/>
      <c r="Y193" s="344"/>
      <c r="Z193" s="344"/>
      <c r="AA193" s="344"/>
      <c r="AB193" s="344"/>
      <c r="AC193" s="344"/>
      <c r="AD193" s="344"/>
      <c r="AE193" s="344"/>
      <c r="AF193" s="344"/>
      <c r="AG193" s="344"/>
      <c r="AH193" s="344"/>
      <c r="AI193" s="344"/>
      <c r="AJ193" s="344"/>
      <c r="AK193" s="344"/>
      <c r="AL193" s="344"/>
      <c r="AM193" s="344"/>
      <c r="AN193" s="344"/>
      <c r="AO193" s="344"/>
      <c r="AP193" s="344"/>
      <c r="AQ193" s="345"/>
      <c r="AR193" s="345"/>
      <c r="AS193" s="345"/>
      <c r="AT193" s="344"/>
      <c r="AU193" s="344"/>
      <c r="AV193" s="344"/>
      <c r="AW193" s="344"/>
      <c r="AX193" s="344"/>
      <c r="AY193" s="344"/>
      <c r="AZ193" s="344"/>
      <c r="BA193" s="344"/>
      <c r="BB193" s="344"/>
      <c r="BC193" s="344"/>
      <c r="BD193" s="344"/>
      <c r="BE193" s="344"/>
      <c r="BF193" s="344"/>
      <c r="BG193" s="344"/>
      <c r="BH193" s="344"/>
      <c r="BI193" s="344"/>
      <c r="BJ193" s="344"/>
      <c r="BK193" s="344"/>
      <c r="BL193" s="344"/>
      <c r="BM193" s="344"/>
      <c r="BN193" s="344"/>
      <c r="BO193" s="344"/>
      <c r="BP193" s="344"/>
      <c r="BQ193" s="344"/>
      <c r="BR193" s="344"/>
      <c r="BS193" s="344"/>
    </row>
    <row r="194" spans="1:71" ht="12.75" x14ac:dyDescent="0.2">
      <c r="A194" s="350"/>
      <c r="B194" s="344"/>
      <c r="C194" s="344"/>
      <c r="D194" s="344"/>
      <c r="E194" s="344"/>
      <c r="F194" s="344"/>
      <c r="G194" s="344"/>
      <c r="H194" s="344"/>
      <c r="I194" s="344"/>
      <c r="J194" s="344"/>
      <c r="K194" s="344"/>
      <c r="L194" s="344"/>
      <c r="M194" s="344"/>
      <c r="N194" s="344"/>
      <c r="O194" s="344"/>
      <c r="P194" s="344"/>
      <c r="Q194" s="344"/>
      <c r="R194" s="344"/>
      <c r="S194" s="344"/>
      <c r="T194" s="344"/>
      <c r="U194" s="344"/>
      <c r="V194" s="344"/>
      <c r="W194" s="344"/>
      <c r="X194" s="344"/>
      <c r="Y194" s="344"/>
      <c r="Z194" s="344"/>
      <c r="AA194" s="344"/>
      <c r="AB194" s="344"/>
      <c r="AC194" s="344"/>
      <c r="AD194" s="344"/>
      <c r="AE194" s="344"/>
      <c r="AF194" s="344"/>
      <c r="AG194" s="344"/>
      <c r="AH194" s="344"/>
      <c r="AI194" s="344"/>
      <c r="AJ194" s="344"/>
      <c r="AK194" s="344"/>
      <c r="AL194" s="344"/>
      <c r="AM194" s="344"/>
      <c r="AN194" s="344"/>
      <c r="AO194" s="344"/>
      <c r="AP194" s="344"/>
      <c r="AQ194" s="345"/>
      <c r="AR194" s="345"/>
      <c r="AS194" s="345"/>
      <c r="AT194" s="344"/>
      <c r="AU194" s="344"/>
      <c r="AV194" s="344"/>
      <c r="AW194" s="344"/>
      <c r="AX194" s="344"/>
      <c r="AY194" s="344"/>
      <c r="AZ194" s="344"/>
      <c r="BA194" s="344"/>
      <c r="BB194" s="344"/>
      <c r="BC194" s="344"/>
      <c r="BD194" s="344"/>
      <c r="BE194" s="344"/>
      <c r="BF194" s="344"/>
      <c r="BG194" s="344"/>
      <c r="BH194" s="344"/>
      <c r="BI194" s="344"/>
      <c r="BJ194" s="344"/>
      <c r="BK194" s="344"/>
      <c r="BL194" s="344"/>
      <c r="BM194" s="344"/>
      <c r="BN194" s="344"/>
      <c r="BO194" s="344"/>
      <c r="BP194" s="344"/>
      <c r="BQ194" s="344"/>
      <c r="BR194" s="344"/>
      <c r="BS194" s="344"/>
    </row>
    <row r="195" spans="1:71" ht="12.75" x14ac:dyDescent="0.2">
      <c r="A195" s="350"/>
      <c r="B195" s="344"/>
      <c r="C195" s="344"/>
      <c r="D195" s="344"/>
      <c r="E195" s="344"/>
      <c r="F195" s="344"/>
      <c r="G195" s="344"/>
      <c r="H195" s="344"/>
      <c r="I195" s="344"/>
      <c r="J195" s="344"/>
      <c r="K195" s="344"/>
      <c r="L195" s="344"/>
      <c r="M195" s="344"/>
      <c r="N195" s="344"/>
      <c r="O195" s="344"/>
      <c r="P195" s="344"/>
      <c r="Q195" s="344"/>
      <c r="R195" s="344"/>
      <c r="S195" s="344"/>
      <c r="T195" s="344"/>
      <c r="U195" s="344"/>
      <c r="V195" s="344"/>
      <c r="W195" s="344"/>
      <c r="X195" s="344"/>
      <c r="Y195" s="344"/>
      <c r="Z195" s="344"/>
      <c r="AA195" s="344"/>
      <c r="AB195" s="344"/>
      <c r="AC195" s="344"/>
      <c r="AD195" s="344"/>
      <c r="AE195" s="344"/>
      <c r="AF195" s="344"/>
      <c r="AG195" s="344"/>
      <c r="AH195" s="344"/>
      <c r="AI195" s="344"/>
      <c r="AJ195" s="344"/>
      <c r="AK195" s="344"/>
      <c r="AL195" s="344"/>
      <c r="AM195" s="344"/>
      <c r="AN195" s="344"/>
      <c r="AO195" s="344"/>
      <c r="AP195" s="344"/>
      <c r="AQ195" s="345"/>
      <c r="AR195" s="345"/>
      <c r="AS195" s="345"/>
      <c r="AT195" s="344"/>
      <c r="AU195" s="344"/>
      <c r="AV195" s="344"/>
      <c r="AW195" s="344"/>
      <c r="AX195" s="344"/>
      <c r="AY195" s="344"/>
      <c r="AZ195" s="344"/>
      <c r="BA195" s="344"/>
      <c r="BB195" s="344"/>
      <c r="BC195" s="344"/>
      <c r="BD195" s="344"/>
      <c r="BE195" s="344"/>
      <c r="BF195" s="344"/>
      <c r="BG195" s="344"/>
      <c r="BH195" s="344"/>
      <c r="BI195" s="344"/>
      <c r="BJ195" s="344"/>
      <c r="BK195" s="344"/>
      <c r="BL195" s="344"/>
      <c r="BM195" s="344"/>
      <c r="BN195" s="344"/>
      <c r="BO195" s="344"/>
      <c r="BP195" s="344"/>
      <c r="BQ195" s="344"/>
      <c r="BR195" s="344"/>
      <c r="BS195" s="344"/>
    </row>
    <row r="196" spans="1:71" ht="12.75" x14ac:dyDescent="0.2">
      <c r="A196" s="350"/>
      <c r="B196" s="344"/>
      <c r="C196" s="344"/>
      <c r="D196" s="344"/>
      <c r="E196" s="344"/>
      <c r="F196" s="344"/>
      <c r="G196" s="344"/>
      <c r="H196" s="344"/>
      <c r="I196" s="344"/>
      <c r="J196" s="344"/>
      <c r="K196" s="344"/>
      <c r="L196" s="344"/>
      <c r="M196" s="344"/>
      <c r="N196" s="344"/>
      <c r="O196" s="344"/>
      <c r="P196" s="344"/>
      <c r="Q196" s="344"/>
      <c r="R196" s="344"/>
      <c r="S196" s="344"/>
      <c r="T196" s="344"/>
      <c r="U196" s="344"/>
      <c r="V196" s="344"/>
      <c r="W196" s="344"/>
      <c r="X196" s="344"/>
      <c r="Y196" s="344"/>
      <c r="Z196" s="344"/>
      <c r="AA196" s="344"/>
      <c r="AB196" s="344"/>
      <c r="AC196" s="344"/>
      <c r="AD196" s="344"/>
      <c r="AE196" s="344"/>
      <c r="AF196" s="344"/>
      <c r="AG196" s="344"/>
      <c r="AH196" s="344"/>
      <c r="AI196" s="344"/>
      <c r="AJ196" s="344"/>
      <c r="AK196" s="344"/>
      <c r="AL196" s="344"/>
      <c r="AM196" s="344"/>
      <c r="AN196" s="344"/>
      <c r="AO196" s="344"/>
      <c r="AP196" s="344"/>
      <c r="AQ196" s="345"/>
      <c r="AR196" s="345"/>
      <c r="AS196" s="345"/>
      <c r="AT196" s="344"/>
      <c r="AU196" s="344"/>
      <c r="AV196" s="344"/>
      <c r="AW196" s="344"/>
      <c r="AX196" s="344"/>
      <c r="AY196" s="344"/>
      <c r="AZ196" s="344"/>
      <c r="BA196" s="344"/>
      <c r="BB196" s="344"/>
      <c r="BC196" s="344"/>
      <c r="BD196" s="344"/>
      <c r="BE196" s="344"/>
      <c r="BF196" s="344"/>
      <c r="BG196" s="344"/>
      <c r="BH196" s="344"/>
      <c r="BI196" s="344"/>
      <c r="BJ196" s="344"/>
      <c r="BK196" s="344"/>
      <c r="BL196" s="344"/>
      <c r="BM196" s="344"/>
      <c r="BN196" s="344"/>
      <c r="BO196" s="344"/>
      <c r="BP196" s="344"/>
      <c r="BQ196" s="344"/>
      <c r="BR196" s="344"/>
      <c r="BS196" s="344"/>
    </row>
    <row r="197" spans="1:71" ht="12.75" x14ac:dyDescent="0.2">
      <c r="A197" s="350"/>
      <c r="B197" s="344"/>
      <c r="C197" s="344"/>
      <c r="D197" s="344"/>
      <c r="E197" s="344"/>
      <c r="F197" s="344"/>
      <c r="G197" s="344"/>
      <c r="H197" s="344"/>
      <c r="I197" s="344"/>
      <c r="J197" s="344"/>
      <c r="K197" s="344"/>
      <c r="L197" s="344"/>
      <c r="M197" s="344"/>
      <c r="N197" s="344"/>
      <c r="O197" s="344"/>
      <c r="P197" s="344"/>
      <c r="Q197" s="344"/>
      <c r="R197" s="344"/>
      <c r="S197" s="344"/>
      <c r="T197" s="344"/>
      <c r="U197" s="344"/>
      <c r="V197" s="344"/>
      <c r="W197" s="344"/>
      <c r="X197" s="344"/>
      <c r="Y197" s="344"/>
      <c r="Z197" s="344"/>
      <c r="AA197" s="344"/>
      <c r="AB197" s="344"/>
      <c r="AC197" s="344"/>
      <c r="AD197" s="344"/>
      <c r="AE197" s="344"/>
      <c r="AF197" s="344"/>
      <c r="AG197" s="344"/>
      <c r="AH197" s="344"/>
      <c r="AI197" s="344"/>
      <c r="AJ197" s="344"/>
      <c r="AK197" s="344"/>
      <c r="AL197" s="344"/>
      <c r="AM197" s="344"/>
      <c r="AN197" s="344"/>
      <c r="AO197" s="344"/>
      <c r="AP197" s="344"/>
      <c r="AQ197" s="345"/>
      <c r="AR197" s="345"/>
      <c r="AS197" s="345"/>
      <c r="AT197" s="344"/>
      <c r="AU197" s="344"/>
      <c r="AV197" s="344"/>
      <c r="AW197" s="344"/>
      <c r="AX197" s="344"/>
      <c r="AY197" s="344"/>
      <c r="AZ197" s="344"/>
      <c r="BA197" s="344"/>
      <c r="BB197" s="344"/>
      <c r="BC197" s="344"/>
      <c r="BD197" s="344"/>
      <c r="BE197" s="344"/>
      <c r="BF197" s="344"/>
      <c r="BG197" s="344"/>
      <c r="BH197" s="344"/>
      <c r="BI197" s="344"/>
      <c r="BJ197" s="344"/>
      <c r="BK197" s="344"/>
      <c r="BL197" s="344"/>
      <c r="BM197" s="344"/>
      <c r="BN197" s="344"/>
      <c r="BO197" s="344"/>
      <c r="BP197" s="344"/>
      <c r="BQ197" s="344"/>
      <c r="BR197" s="344"/>
      <c r="BS197" s="344"/>
    </row>
    <row r="198" spans="1:71" ht="12.75" x14ac:dyDescent="0.2">
      <c r="A198" s="350"/>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44"/>
      <c r="AA198" s="344"/>
      <c r="AB198" s="344"/>
      <c r="AC198" s="344"/>
      <c r="AD198" s="344"/>
      <c r="AE198" s="344"/>
      <c r="AF198" s="344"/>
      <c r="AG198" s="344"/>
      <c r="AH198" s="344"/>
      <c r="AI198" s="344"/>
      <c r="AJ198" s="344"/>
      <c r="AK198" s="344"/>
      <c r="AL198" s="344"/>
      <c r="AM198" s="344"/>
      <c r="AN198" s="344"/>
      <c r="AO198" s="344"/>
      <c r="AP198" s="344"/>
      <c r="AQ198" s="345"/>
      <c r="AR198" s="345"/>
      <c r="AS198" s="345"/>
      <c r="AT198" s="344"/>
      <c r="AU198" s="344"/>
      <c r="AV198" s="344"/>
      <c r="AW198" s="344"/>
      <c r="AX198" s="344"/>
      <c r="AY198" s="344"/>
      <c r="AZ198" s="344"/>
      <c r="BA198" s="344"/>
      <c r="BB198" s="344"/>
      <c r="BC198" s="344"/>
      <c r="BD198" s="344"/>
      <c r="BE198" s="344"/>
      <c r="BF198" s="344"/>
      <c r="BG198" s="344"/>
      <c r="BH198" s="344"/>
      <c r="BI198" s="344"/>
      <c r="BJ198" s="344"/>
      <c r="BK198" s="344"/>
      <c r="BL198" s="344"/>
      <c r="BM198" s="344"/>
      <c r="BN198" s="344"/>
      <c r="BO198" s="344"/>
      <c r="BP198" s="344"/>
      <c r="BQ198" s="344"/>
      <c r="BR198" s="344"/>
      <c r="BS198" s="344"/>
    </row>
    <row r="199" spans="1:71" ht="12.75" x14ac:dyDescent="0.2">
      <c r="A199" s="350"/>
      <c r="B199" s="344"/>
      <c r="C199" s="344"/>
      <c r="D199" s="344"/>
      <c r="E199" s="344"/>
      <c r="F199" s="344"/>
      <c r="G199" s="344"/>
      <c r="H199" s="344"/>
      <c r="I199" s="344"/>
      <c r="J199" s="344"/>
      <c r="K199" s="344"/>
      <c r="L199" s="344"/>
      <c r="M199" s="344"/>
      <c r="N199" s="344"/>
      <c r="O199" s="344"/>
      <c r="P199" s="344"/>
      <c r="Q199" s="344"/>
      <c r="R199" s="344"/>
      <c r="S199" s="344"/>
      <c r="T199" s="344"/>
      <c r="U199" s="344"/>
      <c r="V199" s="344"/>
      <c r="W199" s="344"/>
      <c r="X199" s="344"/>
      <c r="Y199" s="344"/>
      <c r="Z199" s="344"/>
      <c r="AA199" s="344"/>
      <c r="AB199" s="344"/>
      <c r="AC199" s="344"/>
      <c r="AD199" s="344"/>
      <c r="AE199" s="344"/>
      <c r="AF199" s="344"/>
      <c r="AG199" s="344"/>
      <c r="AH199" s="344"/>
      <c r="AI199" s="344"/>
      <c r="AJ199" s="344"/>
      <c r="AK199" s="344"/>
      <c r="AL199" s="344"/>
      <c r="AM199" s="344"/>
      <c r="AN199" s="344"/>
      <c r="AO199" s="344"/>
      <c r="AP199" s="344"/>
      <c r="AQ199" s="345"/>
      <c r="AR199" s="345"/>
      <c r="AS199" s="345"/>
      <c r="AT199" s="344"/>
      <c r="AU199" s="344"/>
      <c r="AV199" s="344"/>
      <c r="AW199" s="344"/>
      <c r="AX199" s="344"/>
      <c r="AY199" s="344"/>
      <c r="AZ199" s="344"/>
      <c r="BA199" s="344"/>
      <c r="BB199" s="344"/>
      <c r="BC199" s="344"/>
      <c r="BD199" s="344"/>
      <c r="BE199" s="344"/>
      <c r="BF199" s="344"/>
      <c r="BG199" s="344"/>
      <c r="BH199" s="344"/>
      <c r="BI199" s="344"/>
      <c r="BJ199" s="344"/>
      <c r="BK199" s="344"/>
      <c r="BL199" s="344"/>
      <c r="BM199" s="344"/>
      <c r="BN199" s="344"/>
      <c r="BO199" s="344"/>
      <c r="BP199" s="344"/>
      <c r="BQ199" s="344"/>
      <c r="BR199" s="344"/>
      <c r="BS199" s="344"/>
    </row>
    <row r="200" spans="1:71" ht="12.75" x14ac:dyDescent="0.2">
      <c r="A200" s="350"/>
      <c r="B200" s="344"/>
      <c r="C200" s="344"/>
      <c r="D200" s="344"/>
      <c r="E200" s="344"/>
      <c r="F200" s="344"/>
      <c r="G200" s="344"/>
      <c r="H200" s="344"/>
      <c r="I200" s="344"/>
      <c r="J200" s="344"/>
      <c r="K200" s="344"/>
      <c r="L200" s="344"/>
      <c r="M200" s="344"/>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4"/>
      <c r="AK200" s="344"/>
      <c r="AL200" s="344"/>
      <c r="AM200" s="344"/>
      <c r="AN200" s="344"/>
      <c r="AO200" s="344"/>
      <c r="AP200" s="344"/>
      <c r="AQ200" s="345"/>
      <c r="AR200" s="345"/>
      <c r="AS200" s="345"/>
      <c r="AT200" s="344"/>
      <c r="AU200" s="344"/>
      <c r="AV200" s="344"/>
      <c r="AW200" s="344"/>
      <c r="AX200" s="344"/>
      <c r="AY200" s="344"/>
      <c r="AZ200" s="344"/>
      <c r="BA200" s="344"/>
      <c r="BB200" s="344"/>
      <c r="BC200" s="344"/>
      <c r="BD200" s="344"/>
      <c r="BE200" s="344"/>
      <c r="BF200" s="344"/>
      <c r="BG200" s="344"/>
      <c r="BH200" s="344"/>
      <c r="BI200" s="344"/>
      <c r="BJ200" s="344"/>
      <c r="BK200" s="344"/>
      <c r="BL200" s="344"/>
      <c r="BM200" s="344"/>
      <c r="BN200" s="344"/>
      <c r="BO200" s="344"/>
      <c r="BP200" s="344"/>
      <c r="BQ200" s="344"/>
      <c r="BR200" s="344"/>
      <c r="BS200" s="344"/>
    </row>
    <row r="201" spans="1:71" ht="12.75" x14ac:dyDescent="0.2">
      <c r="A201" s="350"/>
      <c r="B201" s="344"/>
      <c r="C201" s="344"/>
      <c r="D201" s="344"/>
      <c r="E201" s="344"/>
      <c r="F201" s="344"/>
      <c r="G201" s="344"/>
      <c r="H201" s="344"/>
      <c r="I201" s="344"/>
      <c r="J201" s="344"/>
      <c r="K201" s="344"/>
      <c r="L201" s="344"/>
      <c r="M201" s="344"/>
      <c r="N201" s="344"/>
      <c r="O201" s="344"/>
      <c r="P201" s="344"/>
      <c r="Q201" s="344"/>
      <c r="R201" s="344"/>
      <c r="S201" s="344"/>
      <c r="T201" s="344"/>
      <c r="U201" s="344"/>
      <c r="V201" s="344"/>
      <c r="W201" s="344"/>
      <c r="X201" s="344"/>
      <c r="Y201" s="344"/>
      <c r="Z201" s="344"/>
      <c r="AA201" s="344"/>
      <c r="AB201" s="344"/>
      <c r="AC201" s="344"/>
      <c r="AD201" s="344"/>
      <c r="AE201" s="344"/>
      <c r="AF201" s="344"/>
      <c r="AG201" s="344"/>
      <c r="AH201" s="344"/>
      <c r="AI201" s="344"/>
      <c r="AJ201" s="344"/>
      <c r="AK201" s="344"/>
      <c r="AL201" s="344"/>
      <c r="AM201" s="344"/>
      <c r="AN201" s="344"/>
      <c r="AO201" s="344"/>
      <c r="AP201" s="344"/>
      <c r="AQ201" s="345"/>
      <c r="AR201" s="345"/>
      <c r="AS201" s="345"/>
      <c r="AT201" s="344"/>
      <c r="AU201" s="344"/>
      <c r="AV201" s="344"/>
      <c r="AW201" s="344"/>
      <c r="AX201" s="344"/>
      <c r="AY201" s="344"/>
      <c r="AZ201" s="344"/>
      <c r="BA201" s="344"/>
      <c r="BB201" s="344"/>
      <c r="BC201" s="344"/>
      <c r="BD201" s="344"/>
      <c r="BE201" s="344"/>
      <c r="BF201" s="344"/>
      <c r="BG201" s="344"/>
      <c r="BH201" s="344"/>
      <c r="BI201" s="344"/>
      <c r="BJ201" s="344"/>
      <c r="BK201" s="344"/>
      <c r="BL201" s="344"/>
      <c r="BM201" s="344"/>
      <c r="BN201" s="344"/>
      <c r="BO201" s="344"/>
      <c r="BP201" s="344"/>
      <c r="BQ201" s="344"/>
      <c r="BR201" s="344"/>
      <c r="BS201" s="344"/>
    </row>
    <row r="202" spans="1:71" ht="12.75" x14ac:dyDescent="0.2">
      <c r="A202" s="350"/>
      <c r="B202" s="344"/>
      <c r="C202" s="344"/>
      <c r="D202" s="344"/>
      <c r="E202" s="344"/>
      <c r="F202" s="344"/>
      <c r="G202" s="344"/>
      <c r="H202" s="344"/>
      <c r="I202" s="344"/>
      <c r="J202" s="344"/>
      <c r="K202" s="344"/>
      <c r="L202" s="344"/>
      <c r="M202" s="344"/>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4"/>
      <c r="AK202" s="344"/>
      <c r="AL202" s="344"/>
      <c r="AM202" s="344"/>
      <c r="AN202" s="344"/>
      <c r="AO202" s="344"/>
      <c r="AP202" s="344"/>
      <c r="AQ202" s="345"/>
      <c r="AR202" s="345"/>
      <c r="AS202" s="345"/>
      <c r="AT202" s="344"/>
      <c r="AU202" s="344"/>
      <c r="AV202" s="344"/>
      <c r="AW202" s="344"/>
      <c r="AX202" s="344"/>
      <c r="AY202" s="344"/>
      <c r="AZ202" s="344"/>
      <c r="BA202" s="344"/>
      <c r="BB202" s="344"/>
      <c r="BC202" s="344"/>
      <c r="BD202" s="344"/>
      <c r="BE202" s="344"/>
      <c r="BF202" s="344"/>
      <c r="BG202" s="344"/>
      <c r="BH202" s="344"/>
      <c r="BI202" s="344"/>
      <c r="BJ202" s="344"/>
      <c r="BK202" s="344"/>
      <c r="BL202" s="344"/>
      <c r="BM202" s="344"/>
      <c r="BN202" s="344"/>
      <c r="BO202" s="344"/>
      <c r="BP202" s="344"/>
      <c r="BQ202" s="344"/>
      <c r="BR202" s="344"/>
      <c r="BS202" s="344"/>
    </row>
    <row r="203" spans="1:71" ht="12.75" x14ac:dyDescent="0.2">
      <c r="A203" s="350"/>
      <c r="B203" s="344"/>
      <c r="C203" s="344"/>
      <c r="D203" s="344"/>
      <c r="E203" s="344"/>
      <c r="F203" s="344"/>
      <c r="G203" s="344"/>
      <c r="H203" s="344"/>
      <c r="I203" s="344"/>
      <c r="J203" s="344"/>
      <c r="K203" s="344"/>
      <c r="L203" s="344"/>
      <c r="M203" s="344"/>
      <c r="N203" s="344"/>
      <c r="O203" s="344"/>
      <c r="P203" s="344"/>
      <c r="Q203" s="344"/>
      <c r="R203" s="344"/>
      <c r="S203" s="344"/>
      <c r="T203" s="344"/>
      <c r="U203" s="344"/>
      <c r="V203" s="344"/>
      <c r="W203" s="344"/>
      <c r="X203" s="344"/>
      <c r="Y203" s="344"/>
      <c r="Z203" s="344"/>
      <c r="AA203" s="344"/>
      <c r="AB203" s="344"/>
      <c r="AC203" s="344"/>
      <c r="AD203" s="344"/>
      <c r="AE203" s="344"/>
      <c r="AF203" s="344"/>
      <c r="AG203" s="344"/>
      <c r="AH203" s="344"/>
      <c r="AI203" s="344"/>
      <c r="AJ203" s="344"/>
      <c r="AK203" s="344"/>
      <c r="AL203" s="344"/>
      <c r="AM203" s="344"/>
      <c r="AN203" s="344"/>
      <c r="AO203" s="344"/>
      <c r="AP203" s="344"/>
      <c r="AQ203" s="345"/>
      <c r="AR203" s="345"/>
      <c r="AS203" s="345"/>
      <c r="AT203" s="344"/>
      <c r="AU203" s="344"/>
      <c r="AV203" s="344"/>
      <c r="AW203" s="344"/>
      <c r="AX203" s="344"/>
      <c r="AY203" s="344"/>
      <c r="AZ203" s="344"/>
      <c r="BA203" s="344"/>
      <c r="BB203" s="344"/>
      <c r="BC203" s="344"/>
      <c r="BD203" s="344"/>
      <c r="BE203" s="344"/>
      <c r="BF203" s="344"/>
      <c r="BG203" s="344"/>
      <c r="BH203" s="344"/>
      <c r="BI203" s="344"/>
      <c r="BJ203" s="344"/>
      <c r="BK203" s="344"/>
      <c r="BL203" s="344"/>
      <c r="BM203" s="344"/>
      <c r="BN203" s="344"/>
      <c r="BO203" s="344"/>
      <c r="BP203" s="344"/>
      <c r="BQ203" s="344"/>
      <c r="BR203" s="344"/>
      <c r="BS203" s="344"/>
    </row>
    <row r="204" spans="1:71" ht="12.75" x14ac:dyDescent="0.2">
      <c r="A204" s="350"/>
      <c r="B204" s="344"/>
      <c r="C204" s="344"/>
      <c r="D204" s="344"/>
      <c r="E204" s="344"/>
      <c r="F204" s="344"/>
      <c r="G204" s="344"/>
      <c r="H204" s="344"/>
      <c r="I204" s="344"/>
      <c r="J204" s="344"/>
      <c r="K204" s="344"/>
      <c r="L204" s="344"/>
      <c r="M204" s="344"/>
      <c r="N204" s="344"/>
      <c r="O204" s="344"/>
      <c r="P204" s="344"/>
      <c r="Q204" s="344"/>
      <c r="R204" s="344"/>
      <c r="S204" s="344"/>
      <c r="T204" s="344"/>
      <c r="U204" s="344"/>
      <c r="V204" s="344"/>
      <c r="W204" s="344"/>
      <c r="X204" s="344"/>
      <c r="Y204" s="344"/>
      <c r="Z204" s="344"/>
      <c r="AA204" s="344"/>
      <c r="AB204" s="344"/>
      <c r="AC204" s="344"/>
      <c r="AD204" s="344"/>
      <c r="AE204" s="344"/>
      <c r="AF204" s="344"/>
      <c r="AG204" s="344"/>
      <c r="AH204" s="344"/>
      <c r="AI204" s="344"/>
      <c r="AJ204" s="344"/>
      <c r="AK204" s="344"/>
      <c r="AL204" s="344"/>
      <c r="AM204" s="344"/>
      <c r="AN204" s="344"/>
      <c r="AO204" s="344"/>
      <c r="AP204" s="344"/>
      <c r="AQ204" s="345"/>
      <c r="AR204" s="345"/>
      <c r="AS204" s="345"/>
      <c r="AT204" s="344"/>
      <c r="AU204" s="344"/>
      <c r="AV204" s="344"/>
      <c r="AW204" s="344"/>
      <c r="AX204" s="344"/>
      <c r="AY204" s="344"/>
      <c r="AZ204" s="344"/>
      <c r="BA204" s="344"/>
      <c r="BB204" s="344"/>
      <c r="BC204" s="344"/>
      <c r="BD204" s="344"/>
      <c r="BE204" s="344"/>
      <c r="BF204" s="344"/>
      <c r="BG204" s="344"/>
      <c r="BH204" s="344"/>
      <c r="BI204" s="344"/>
      <c r="BJ204" s="344"/>
      <c r="BK204" s="344"/>
      <c r="BL204" s="344"/>
      <c r="BM204" s="344"/>
      <c r="BN204" s="344"/>
      <c r="BO204" s="344"/>
      <c r="BP204" s="344"/>
      <c r="BQ204" s="344"/>
      <c r="BR204" s="344"/>
      <c r="BS204" s="344"/>
    </row>
    <row r="205" spans="1:71" ht="12.75" x14ac:dyDescent="0.2">
      <c r="A205" s="350"/>
      <c r="B205" s="344"/>
      <c r="C205" s="344"/>
      <c r="D205" s="344"/>
      <c r="E205" s="344"/>
      <c r="F205" s="344"/>
      <c r="G205" s="344"/>
      <c r="H205" s="344"/>
      <c r="I205" s="344"/>
      <c r="J205" s="344"/>
      <c r="K205" s="344"/>
      <c r="L205" s="344"/>
      <c r="M205" s="344"/>
      <c r="N205" s="344"/>
      <c r="O205" s="344"/>
      <c r="P205" s="344"/>
      <c r="Q205" s="344"/>
      <c r="R205" s="344"/>
      <c r="S205" s="344"/>
      <c r="T205" s="344"/>
      <c r="U205" s="344"/>
      <c r="V205" s="344"/>
      <c r="W205" s="344"/>
      <c r="X205" s="344"/>
      <c r="Y205" s="344"/>
      <c r="Z205" s="344"/>
      <c r="AA205" s="344"/>
      <c r="AB205" s="344"/>
      <c r="AC205" s="344"/>
      <c r="AD205" s="344"/>
      <c r="AE205" s="344"/>
      <c r="AF205" s="344"/>
      <c r="AG205" s="344"/>
      <c r="AH205" s="344"/>
      <c r="AI205" s="344"/>
      <c r="AJ205" s="344"/>
      <c r="AK205" s="344"/>
      <c r="AL205" s="344"/>
      <c r="AM205" s="344"/>
      <c r="AN205" s="344"/>
      <c r="AO205" s="344"/>
      <c r="AP205" s="344"/>
      <c r="AQ205" s="345"/>
      <c r="AR205" s="345"/>
      <c r="AS205" s="345"/>
      <c r="AT205" s="344"/>
      <c r="AU205" s="344"/>
      <c r="AV205" s="344"/>
      <c r="AW205" s="344"/>
      <c r="AX205" s="344"/>
      <c r="AY205" s="344"/>
      <c r="AZ205" s="344"/>
      <c r="BA205" s="344"/>
      <c r="BB205" s="344"/>
      <c r="BC205" s="344"/>
      <c r="BD205" s="344"/>
      <c r="BE205" s="344"/>
      <c r="BF205" s="344"/>
      <c r="BG205" s="344"/>
      <c r="BH205" s="344"/>
      <c r="BI205" s="344"/>
      <c r="BJ205" s="344"/>
      <c r="BK205" s="344"/>
      <c r="BL205" s="344"/>
      <c r="BM205" s="344"/>
      <c r="BN205" s="344"/>
      <c r="BO205" s="344"/>
      <c r="BP205" s="344"/>
      <c r="BQ205" s="344"/>
      <c r="BR205" s="344"/>
      <c r="BS205" s="344"/>
    </row>
    <row r="206" spans="1:71" ht="12.75" x14ac:dyDescent="0.2">
      <c r="A206" s="350"/>
      <c r="B206" s="344"/>
      <c r="C206" s="344"/>
      <c r="D206" s="344"/>
      <c r="E206" s="344"/>
      <c r="F206" s="344"/>
      <c r="G206" s="344"/>
      <c r="H206" s="344"/>
      <c r="I206" s="344"/>
      <c r="J206" s="344"/>
      <c r="K206" s="344"/>
      <c r="L206" s="344"/>
      <c r="M206" s="344"/>
      <c r="N206" s="344"/>
      <c r="O206" s="344"/>
      <c r="P206" s="344"/>
      <c r="Q206" s="344"/>
      <c r="R206" s="344"/>
      <c r="S206" s="344"/>
      <c r="T206" s="344"/>
      <c r="U206" s="344"/>
      <c r="V206" s="344"/>
      <c r="W206" s="344"/>
      <c r="X206" s="344"/>
      <c r="Y206" s="344"/>
      <c r="Z206" s="344"/>
      <c r="AA206" s="344"/>
      <c r="AB206" s="344"/>
      <c r="AC206" s="344"/>
      <c r="AD206" s="344"/>
      <c r="AE206" s="344"/>
      <c r="AF206" s="344"/>
      <c r="AG206" s="344"/>
      <c r="AH206" s="344"/>
      <c r="AI206" s="344"/>
      <c r="AJ206" s="344"/>
      <c r="AK206" s="344"/>
      <c r="AL206" s="344"/>
      <c r="AM206" s="344"/>
      <c r="AN206" s="344"/>
      <c r="AO206" s="344"/>
      <c r="AP206" s="344"/>
      <c r="AQ206" s="345"/>
      <c r="AR206" s="345"/>
      <c r="AS206" s="345"/>
      <c r="AT206" s="344"/>
      <c r="AU206" s="344"/>
      <c r="AV206" s="344"/>
      <c r="AW206" s="344"/>
      <c r="AX206" s="344"/>
      <c r="AY206" s="344"/>
      <c r="AZ206" s="344"/>
      <c r="BA206" s="344"/>
      <c r="BB206" s="344"/>
      <c r="BC206" s="344"/>
      <c r="BD206" s="344"/>
      <c r="BE206" s="344"/>
      <c r="BF206" s="344"/>
      <c r="BG206" s="344"/>
      <c r="BH206" s="344"/>
      <c r="BI206" s="344"/>
      <c r="BJ206" s="344"/>
      <c r="BK206" s="344"/>
      <c r="BL206" s="344"/>
      <c r="BM206" s="344"/>
      <c r="BN206" s="344"/>
      <c r="BO206" s="344"/>
      <c r="BP206" s="344"/>
      <c r="BQ206" s="344"/>
      <c r="BR206" s="344"/>
      <c r="BS206" s="344"/>
    </row>
    <row r="207" spans="1:71" ht="12.75" x14ac:dyDescent="0.2">
      <c r="A207" s="350"/>
      <c r="B207" s="344"/>
      <c r="C207" s="344"/>
      <c r="D207" s="344"/>
      <c r="E207" s="344"/>
      <c r="F207" s="344"/>
      <c r="G207" s="344"/>
      <c r="H207" s="344"/>
      <c r="I207" s="344"/>
      <c r="J207" s="344"/>
      <c r="K207" s="344"/>
      <c r="L207" s="344"/>
      <c r="M207" s="344"/>
      <c r="N207" s="344"/>
      <c r="O207" s="344"/>
      <c r="P207" s="344"/>
      <c r="Q207" s="344"/>
      <c r="R207" s="344"/>
      <c r="S207" s="344"/>
      <c r="T207" s="344"/>
      <c r="U207" s="344"/>
      <c r="V207" s="344"/>
      <c r="W207" s="344"/>
      <c r="X207" s="344"/>
      <c r="Y207" s="344"/>
      <c r="Z207" s="344"/>
      <c r="AA207" s="344"/>
      <c r="AB207" s="344"/>
      <c r="AC207" s="344"/>
      <c r="AD207" s="344"/>
      <c r="AE207" s="344"/>
      <c r="AF207" s="344"/>
      <c r="AG207" s="344"/>
      <c r="AH207" s="344"/>
      <c r="AI207" s="344"/>
      <c r="AJ207" s="344"/>
      <c r="AK207" s="344"/>
      <c r="AL207" s="344"/>
      <c r="AM207" s="344"/>
      <c r="AN207" s="344"/>
      <c r="AO207" s="344"/>
      <c r="AP207" s="344"/>
      <c r="AQ207" s="345"/>
      <c r="AR207" s="345"/>
      <c r="AS207" s="345"/>
      <c r="AT207" s="344"/>
      <c r="AU207" s="344"/>
      <c r="AV207" s="344"/>
      <c r="AW207" s="344"/>
      <c r="AX207" s="344"/>
      <c r="AY207" s="344"/>
      <c r="AZ207" s="344"/>
      <c r="BA207" s="344"/>
      <c r="BB207" s="344"/>
      <c r="BC207" s="344"/>
      <c r="BD207" s="344"/>
      <c r="BE207" s="344"/>
      <c r="BF207" s="344"/>
      <c r="BG207" s="344"/>
      <c r="BH207" s="344"/>
      <c r="BI207" s="344"/>
      <c r="BJ207" s="344"/>
      <c r="BK207" s="344"/>
      <c r="BL207" s="344"/>
      <c r="BM207" s="344"/>
      <c r="BN207" s="344"/>
      <c r="BO207" s="344"/>
      <c r="BP207" s="344"/>
      <c r="BQ207" s="344"/>
      <c r="BR207" s="344"/>
      <c r="BS207" s="344"/>
    </row>
    <row r="208" spans="1:71" ht="12.75" x14ac:dyDescent="0.2">
      <c r="A208" s="350"/>
      <c r="B208" s="344"/>
      <c r="C208" s="344"/>
      <c r="D208" s="344"/>
      <c r="E208" s="344"/>
      <c r="F208" s="344"/>
      <c r="G208" s="344"/>
      <c r="H208" s="344"/>
      <c r="I208" s="344"/>
      <c r="J208" s="344"/>
      <c r="K208" s="344"/>
      <c r="L208" s="344"/>
      <c r="M208" s="344"/>
      <c r="N208" s="344"/>
      <c r="O208" s="344"/>
      <c r="P208" s="344"/>
      <c r="Q208" s="344"/>
      <c r="R208" s="344"/>
      <c r="S208" s="344"/>
      <c r="T208" s="344"/>
      <c r="U208" s="344"/>
      <c r="V208" s="344"/>
      <c r="W208" s="344"/>
      <c r="X208" s="344"/>
      <c r="Y208" s="344"/>
      <c r="Z208" s="344"/>
      <c r="AA208" s="344"/>
      <c r="AB208" s="344"/>
      <c r="AC208" s="344"/>
      <c r="AD208" s="344"/>
      <c r="AE208" s="344"/>
      <c r="AF208" s="344"/>
      <c r="AG208" s="344"/>
      <c r="AH208" s="344"/>
      <c r="AI208" s="344"/>
      <c r="AJ208" s="344"/>
      <c r="AK208" s="344"/>
      <c r="AL208" s="344"/>
      <c r="AM208" s="344"/>
      <c r="AN208" s="344"/>
      <c r="AO208" s="344"/>
      <c r="AP208" s="344"/>
      <c r="AQ208" s="345"/>
      <c r="AR208" s="345"/>
      <c r="AS208" s="345"/>
      <c r="AT208" s="344"/>
      <c r="AU208" s="344"/>
      <c r="AV208" s="344"/>
      <c r="AW208" s="344"/>
      <c r="AX208" s="344"/>
      <c r="AY208" s="344"/>
      <c r="AZ208" s="344"/>
      <c r="BA208" s="344"/>
      <c r="BB208" s="344"/>
      <c r="BC208" s="344"/>
      <c r="BD208" s="344"/>
      <c r="BE208" s="344"/>
      <c r="BF208" s="344"/>
      <c r="BG208" s="344"/>
      <c r="BH208" s="344"/>
      <c r="BI208" s="344"/>
      <c r="BJ208" s="344"/>
      <c r="BK208" s="344"/>
      <c r="BL208" s="344"/>
      <c r="BM208" s="344"/>
      <c r="BN208" s="344"/>
      <c r="BO208" s="344"/>
      <c r="BP208" s="344"/>
      <c r="BQ208" s="344"/>
      <c r="BR208" s="344"/>
      <c r="BS208" s="344"/>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6" t="str">
        <f>'2. паспорт  ТП'!A4:S4</f>
        <v>Год раскрытия информации: 2021 год</v>
      </c>
      <c r="B5" s="406"/>
      <c r="C5" s="406"/>
      <c r="D5" s="406"/>
      <c r="E5" s="406"/>
      <c r="F5" s="406"/>
      <c r="G5" s="406"/>
      <c r="H5" s="406"/>
      <c r="I5" s="406"/>
      <c r="J5" s="406"/>
      <c r="K5" s="406"/>
      <c r="L5" s="40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20" t="s">
        <v>6</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L_140-181</v>
      </c>
      <c r="B12" s="416"/>
      <c r="C12" s="416"/>
      <c r="D12" s="416"/>
      <c r="E12" s="416"/>
      <c r="F12" s="416"/>
      <c r="G12" s="416"/>
      <c r="H12" s="416"/>
      <c r="I12" s="416"/>
      <c r="J12" s="416"/>
      <c r="K12" s="416"/>
      <c r="L12" s="416"/>
    </row>
    <row r="13" spans="1:44" x14ac:dyDescent="0.25">
      <c r="A13" s="420" t="s">
        <v>5</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x14ac:dyDescent="0.25">
      <c r="A15" s="416" t="str">
        <f>'1. паспорт местоположение'!A15</f>
        <v>Приобретение электросетевого комплекса п.Куликово, Зеленоградского р-на, Калининградской обл.</v>
      </c>
      <c r="B15" s="416"/>
      <c r="C15" s="416"/>
      <c r="D15" s="416"/>
      <c r="E15" s="416"/>
      <c r="F15" s="416"/>
      <c r="G15" s="416"/>
      <c r="H15" s="416"/>
      <c r="I15" s="416"/>
      <c r="J15" s="416"/>
      <c r="K15" s="416"/>
      <c r="L15" s="416"/>
    </row>
    <row r="16" spans="1:44" x14ac:dyDescent="0.25">
      <c r="A16" s="420" t="s">
        <v>4</v>
      </c>
      <c r="B16" s="420"/>
      <c r="C16" s="420"/>
      <c r="D16" s="420"/>
      <c r="E16" s="420"/>
      <c r="F16" s="420"/>
      <c r="G16" s="420"/>
      <c r="H16" s="420"/>
      <c r="I16" s="420"/>
      <c r="J16" s="420"/>
      <c r="K16" s="420"/>
      <c r="L16" s="420"/>
    </row>
    <row r="17" spans="1:12" ht="15.75" customHeight="1" x14ac:dyDescent="0.25">
      <c r="L17" s="87"/>
    </row>
    <row r="18" spans="1:12" x14ac:dyDescent="0.25">
      <c r="K18" s="86"/>
    </row>
    <row r="19" spans="1:12" ht="15.75" customHeight="1" x14ac:dyDescent="0.25">
      <c r="A19" s="488" t="s">
        <v>472</v>
      </c>
      <c r="B19" s="488"/>
      <c r="C19" s="488"/>
      <c r="D19" s="488"/>
      <c r="E19" s="488"/>
      <c r="F19" s="488"/>
      <c r="G19" s="488"/>
      <c r="H19" s="488"/>
      <c r="I19" s="488"/>
      <c r="J19" s="488"/>
      <c r="K19" s="488"/>
      <c r="L19" s="488"/>
    </row>
    <row r="20" spans="1:12" x14ac:dyDescent="0.25">
      <c r="A20" s="60"/>
      <c r="B20" s="60"/>
      <c r="C20" s="85"/>
      <c r="D20" s="85"/>
      <c r="E20" s="85"/>
      <c r="F20" s="85"/>
      <c r="G20" s="85"/>
      <c r="H20" s="85"/>
      <c r="I20" s="85"/>
      <c r="J20" s="85"/>
      <c r="K20" s="85"/>
      <c r="L20" s="85"/>
    </row>
    <row r="21" spans="1:12" ht="28.5" customHeight="1" x14ac:dyDescent="0.25">
      <c r="A21" s="478" t="s">
        <v>216</v>
      </c>
      <c r="B21" s="478" t="s">
        <v>215</v>
      </c>
      <c r="C21" s="484" t="s">
        <v>404</v>
      </c>
      <c r="D21" s="484"/>
      <c r="E21" s="484"/>
      <c r="F21" s="484"/>
      <c r="G21" s="484"/>
      <c r="H21" s="484"/>
      <c r="I21" s="479" t="s">
        <v>214</v>
      </c>
      <c r="J21" s="481" t="s">
        <v>406</v>
      </c>
      <c r="K21" s="478" t="s">
        <v>213</v>
      </c>
      <c r="L21" s="480" t="s">
        <v>405</v>
      </c>
    </row>
    <row r="22" spans="1:12" ht="58.5" customHeight="1" x14ac:dyDescent="0.25">
      <c r="A22" s="478"/>
      <c r="B22" s="478"/>
      <c r="C22" s="485" t="s">
        <v>2</v>
      </c>
      <c r="D22" s="485"/>
      <c r="E22" s="486" t="s">
        <v>516</v>
      </c>
      <c r="F22" s="487"/>
      <c r="G22" s="486" t="s">
        <v>530</v>
      </c>
      <c r="H22" s="487"/>
      <c r="I22" s="479"/>
      <c r="J22" s="482"/>
      <c r="K22" s="478"/>
      <c r="L22" s="480"/>
    </row>
    <row r="23" spans="1:12" ht="31.5" x14ac:dyDescent="0.25">
      <c r="A23" s="478"/>
      <c r="B23" s="478"/>
      <c r="C23" s="84" t="s">
        <v>212</v>
      </c>
      <c r="D23" s="84" t="s">
        <v>211</v>
      </c>
      <c r="E23" s="84" t="s">
        <v>212</v>
      </c>
      <c r="F23" s="84" t="s">
        <v>211</v>
      </c>
      <c r="G23" s="84" t="s">
        <v>212</v>
      </c>
      <c r="H23" s="84" t="s">
        <v>211</v>
      </c>
      <c r="I23" s="479"/>
      <c r="J23" s="483"/>
      <c r="K23" s="478"/>
      <c r="L23" s="480"/>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8">
        <v>44530</v>
      </c>
      <c r="F53" s="248">
        <v>44530</v>
      </c>
      <c r="G53" s="248">
        <v>43496</v>
      </c>
      <c r="H53" s="248">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2022-02-07T06:44:59Z</dcterms:modified>
</cp:coreProperties>
</file>