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15"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82" i="53" l="1"/>
  <c r="B34" i="53"/>
  <c r="H30" i="58" l="1"/>
  <c r="J30" i="58" l="1"/>
  <c r="J24" i="58"/>
  <c r="C47" i="58" l="1"/>
  <c r="E26" i="58" l="1"/>
  <c r="E27" i="58"/>
  <c r="E28" i="58"/>
  <c r="E29" i="58"/>
  <c r="E31" i="58"/>
  <c r="E32" i="58"/>
  <c r="E33" i="58"/>
  <c r="E34" i="58"/>
  <c r="E35" i="58"/>
  <c r="E36" i="58"/>
  <c r="E37" i="58"/>
  <c r="E38" i="58"/>
  <c r="E39" i="58"/>
  <c r="E40" i="58"/>
  <c r="E41" i="58"/>
  <c r="E42" i="58"/>
  <c r="E43" i="58"/>
  <c r="E44" i="58"/>
  <c r="E45" i="58"/>
  <c r="E46" i="58"/>
  <c r="E48" i="58"/>
  <c r="E49" i="58"/>
  <c r="E50" i="58"/>
  <c r="E51" i="58"/>
  <c r="E53" i="58"/>
  <c r="E54" i="58"/>
  <c r="E55" i="58"/>
  <c r="E58" i="58"/>
  <c r="E59" i="58"/>
  <c r="E60" i="58"/>
  <c r="E61" i="58"/>
  <c r="E62" i="58"/>
  <c r="E64" i="58"/>
  <c r="G47" i="58" l="1"/>
  <c r="G56" i="58" s="1"/>
  <c r="F27" i="58"/>
  <c r="AD26" i="5" l="1"/>
  <c r="L26" i="5" l="1"/>
  <c r="B88" i="53" l="1"/>
  <c r="B86" i="53"/>
  <c r="I30" i="58" l="1"/>
  <c r="K30" i="58"/>
  <c r="L30" i="58"/>
  <c r="M30" i="58"/>
  <c r="N30" i="58"/>
  <c r="O30" i="58"/>
  <c r="P30" i="58"/>
  <c r="Q30" i="58"/>
  <c r="R30" i="58"/>
  <c r="S30" i="58"/>
  <c r="C30" i="58"/>
  <c r="B25" i="57" l="1"/>
  <c r="E30" i="58"/>
  <c r="D26" i="5"/>
  <c r="G30" i="58"/>
  <c r="C52" i="58" l="1"/>
  <c r="E52" i="58" s="1"/>
  <c r="C57" i="58"/>
  <c r="U64" i="58"/>
  <c r="F64" i="58"/>
  <c r="T64" i="58" s="1"/>
  <c r="U63" i="58"/>
  <c r="U62" i="58"/>
  <c r="F62" i="58"/>
  <c r="T62" i="58" s="1"/>
  <c r="U61" i="58"/>
  <c r="F61" i="58"/>
  <c r="T61" i="58" s="1"/>
  <c r="U60" i="58"/>
  <c r="F60" i="58"/>
  <c r="T60" i="58" s="1"/>
  <c r="U59" i="58"/>
  <c r="T59" i="58"/>
  <c r="F59" i="58"/>
  <c r="U58" i="58"/>
  <c r="T58" i="58"/>
  <c r="F58" i="58"/>
  <c r="U57" i="58"/>
  <c r="U56" i="58"/>
  <c r="U55" i="58"/>
  <c r="F55" i="58"/>
  <c r="T55" i="58" s="1"/>
  <c r="U54" i="58"/>
  <c r="T54" i="58"/>
  <c r="F54" i="58"/>
  <c r="U53" i="58"/>
  <c r="F53" i="58"/>
  <c r="T53" i="58" s="1"/>
  <c r="U52" i="58"/>
  <c r="U51" i="58"/>
  <c r="T51" i="58"/>
  <c r="F51" i="58"/>
  <c r="U50" i="58"/>
  <c r="U49" i="58"/>
  <c r="T49" i="58"/>
  <c r="F49" i="58"/>
  <c r="U48" i="58"/>
  <c r="T48" i="58"/>
  <c r="F48" i="58"/>
  <c r="U47" i="58"/>
  <c r="U46" i="58"/>
  <c r="T46" i="58"/>
  <c r="F46" i="58"/>
  <c r="U45" i="58"/>
  <c r="T45" i="58"/>
  <c r="F45" i="58"/>
  <c r="U44" i="58"/>
  <c r="T44" i="58"/>
  <c r="F44" i="58"/>
  <c r="U43" i="58"/>
  <c r="T43" i="58"/>
  <c r="F43" i="58"/>
  <c r="U42" i="58"/>
  <c r="T42" i="58"/>
  <c r="F42" i="58"/>
  <c r="U41" i="58"/>
  <c r="T41" i="58"/>
  <c r="F41" i="58"/>
  <c r="U40" i="58"/>
  <c r="T40" i="58"/>
  <c r="F40" i="58"/>
  <c r="U39" i="58"/>
  <c r="F39" i="58"/>
  <c r="U38" i="58"/>
  <c r="T38" i="58"/>
  <c r="F38" i="58"/>
  <c r="U37" i="58"/>
  <c r="T37" i="58"/>
  <c r="F37" i="58"/>
  <c r="U36" i="58"/>
  <c r="T36" i="58"/>
  <c r="F36" i="58"/>
  <c r="U35" i="58"/>
  <c r="T35" i="58"/>
  <c r="F35" i="58"/>
  <c r="U34" i="58"/>
  <c r="F34" i="58"/>
  <c r="T34" i="58" s="1"/>
  <c r="U33" i="58"/>
  <c r="F33" i="58"/>
  <c r="T33" i="58" s="1"/>
  <c r="U32" i="58"/>
  <c r="F32" i="58"/>
  <c r="T32" i="58" s="1"/>
  <c r="U31" i="58"/>
  <c r="F31" i="58"/>
  <c r="U30" i="58"/>
  <c r="C49" i="7" s="1"/>
  <c r="U29" i="58"/>
  <c r="T29" i="58"/>
  <c r="F29" i="58"/>
  <c r="U28" i="58"/>
  <c r="T28" i="58"/>
  <c r="F28" i="58"/>
  <c r="U27" i="58"/>
  <c r="H24" i="58"/>
  <c r="U26" i="58"/>
  <c r="T26" i="58"/>
  <c r="F26" i="58"/>
  <c r="U25" i="58"/>
  <c r="T25" i="58"/>
  <c r="E25" i="58"/>
  <c r="S24" i="58"/>
  <c r="R24" i="58"/>
  <c r="Q24" i="58"/>
  <c r="P24" i="58"/>
  <c r="O24" i="58"/>
  <c r="N24" i="58"/>
  <c r="M24" i="58"/>
  <c r="L24" i="58"/>
  <c r="K24" i="58"/>
  <c r="U24" i="58"/>
  <c r="C48" i="7" s="1"/>
  <c r="I24" i="58"/>
  <c r="G24" i="58"/>
  <c r="D24" i="58"/>
  <c r="C24" i="58"/>
  <c r="T24" i="58" l="1"/>
  <c r="E57" i="58"/>
  <c r="G57" i="58"/>
  <c r="G50" i="58" s="1"/>
  <c r="I26" i="5"/>
  <c r="E47" i="58"/>
  <c r="F47" i="58"/>
  <c r="F56" i="58" s="1"/>
  <c r="F30" i="58"/>
  <c r="T27" i="58"/>
  <c r="C56" i="58"/>
  <c r="E56" i="58" s="1"/>
  <c r="F52" i="58"/>
  <c r="T52" i="58" s="1"/>
  <c r="B122" i="57"/>
  <c r="B27" i="53"/>
  <c r="E24" i="58"/>
  <c r="F25" i="58"/>
  <c r="F24" i="58" s="1"/>
  <c r="T39" i="58" l="1"/>
  <c r="T30" i="58"/>
  <c r="T31" i="58"/>
  <c r="C63" i="58"/>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81" i="57"/>
  <c r="AQ81" i="57" s="1"/>
  <c r="B76" i="57"/>
  <c r="B74" i="57"/>
  <c r="A62" i="57"/>
  <c r="B60" i="57"/>
  <c r="C58" i="57"/>
  <c r="D58" i="57" s="1"/>
  <c r="E58" i="57" s="1"/>
  <c r="E74" i="57" s="1"/>
  <c r="B54" i="57"/>
  <c r="C52" i="57"/>
  <c r="B52" i="57"/>
  <c r="B50" i="57"/>
  <c r="B59" i="57" s="1"/>
  <c r="C48" i="57"/>
  <c r="C47" i="57"/>
  <c r="B47" i="57"/>
  <c r="B45" i="57"/>
  <c r="B46" i="57" s="1"/>
  <c r="B44" i="57"/>
  <c r="B27" i="57"/>
  <c r="C67" i="57" s="1"/>
  <c r="K136" i="57" l="1"/>
  <c r="L136" i="57" s="1"/>
  <c r="E48" i="57"/>
  <c r="B48" i="57"/>
  <c r="D48" i="57"/>
  <c r="B66" i="57"/>
  <c r="B68" i="57" s="1"/>
  <c r="B75" i="57" s="1"/>
  <c r="G120" i="57"/>
  <c r="F48" i="57"/>
  <c r="G137" i="57"/>
  <c r="E63" i="58"/>
  <c r="F63" i="58" s="1"/>
  <c r="T63" i="58" s="1"/>
  <c r="T56" i="58"/>
  <c r="T47" i="58"/>
  <c r="C74" i="57"/>
  <c r="D74" i="57"/>
  <c r="D47" i="57"/>
  <c r="D52" i="57"/>
  <c r="F58" i="57"/>
  <c r="C76" i="57"/>
  <c r="F76" i="57"/>
  <c r="D67" i="57"/>
  <c r="E47" i="57"/>
  <c r="B80" i="57"/>
  <c r="B79" i="57"/>
  <c r="E52" i="57"/>
  <c r="B55" i="57"/>
  <c r="B56" i="57" s="1"/>
  <c r="B69" i="57" s="1"/>
  <c r="B77" i="57" s="1"/>
  <c r="D109" i="57"/>
  <c r="C108" i="57"/>
  <c r="F140" i="57"/>
  <c r="F141" i="57" s="1"/>
  <c r="E141" i="57"/>
  <c r="M136" i="57" l="1"/>
  <c r="G48" i="57"/>
  <c r="H137" i="57"/>
  <c r="B49" i="57"/>
  <c r="B70" i="57"/>
  <c r="G58" i="57"/>
  <c r="F52" i="57"/>
  <c r="F47" i="57"/>
  <c r="F74" i="57"/>
  <c r="G140" i="57"/>
  <c r="G141" i="57"/>
  <c r="B73" i="57" s="1"/>
  <c r="B85" i="57" s="1"/>
  <c r="B99" i="57" s="1"/>
  <c r="D76" i="57"/>
  <c r="E67" i="57"/>
  <c r="D108" i="57"/>
  <c r="E109" i="57"/>
  <c r="C53" i="57"/>
  <c r="B82" i="57"/>
  <c r="N136" i="57" l="1"/>
  <c r="H48" i="57"/>
  <c r="C49" i="57"/>
  <c r="I137" i="57"/>
  <c r="E76" i="57"/>
  <c r="F67" i="57"/>
  <c r="C55" i="57"/>
  <c r="D53" i="57" s="1"/>
  <c r="F109" i="57"/>
  <c r="E108" i="57"/>
  <c r="H140" i="57"/>
  <c r="G74" i="57"/>
  <c r="H58" i="57"/>
  <c r="G52" i="57"/>
  <c r="G47" i="57"/>
  <c r="B71" i="57"/>
  <c r="B72" i="57" s="1"/>
  <c r="O136" i="57" l="1"/>
  <c r="I48" i="57"/>
  <c r="C61" i="57"/>
  <c r="C60" i="57" s="1"/>
  <c r="C50" i="57"/>
  <c r="C59" i="57" s="1"/>
  <c r="J137" i="57"/>
  <c r="D49" i="57"/>
  <c r="I140" i="57"/>
  <c r="H74" i="57"/>
  <c r="I58" i="57"/>
  <c r="H52" i="57"/>
  <c r="H47" i="57"/>
  <c r="G67" i="57"/>
  <c r="D55" i="57"/>
  <c r="E53" i="57" s="1"/>
  <c r="B78" i="57"/>
  <c r="B83" i="57" s="1"/>
  <c r="H141" i="57"/>
  <c r="C73" i="57" s="1"/>
  <c r="C85" i="57" s="1"/>
  <c r="C99" i="57" s="1"/>
  <c r="G109" i="57"/>
  <c r="F108" i="57"/>
  <c r="C82" i="57"/>
  <c r="C56" i="57"/>
  <c r="C69" i="57" s="1"/>
  <c r="P136" i="57" l="1"/>
  <c r="J48" i="57"/>
  <c r="K137" i="57"/>
  <c r="E49" i="57"/>
  <c r="D61" i="57"/>
  <c r="D60" i="57" s="1"/>
  <c r="D50" i="57"/>
  <c r="D59" i="57" s="1"/>
  <c r="C79" i="57"/>
  <c r="C80" i="57"/>
  <c r="C66" i="57"/>
  <c r="C68" i="57" s="1"/>
  <c r="C75" i="57" s="1"/>
  <c r="C77" i="57"/>
  <c r="J141" i="57"/>
  <c r="E73" i="57" s="1"/>
  <c r="E85" i="57" s="1"/>
  <c r="E99" i="57" s="1"/>
  <c r="J140" i="57"/>
  <c r="B86" i="57"/>
  <c r="B88" i="57"/>
  <c r="B84" i="57"/>
  <c r="B89" i="57" s="1"/>
  <c r="E55" i="57"/>
  <c r="F53" i="57" s="1"/>
  <c r="D56" i="57"/>
  <c r="D69" i="57" s="1"/>
  <c r="D82" i="57"/>
  <c r="G76" i="57"/>
  <c r="H67" i="57"/>
  <c r="G108" i="57"/>
  <c r="H109" i="57"/>
  <c r="I74" i="57"/>
  <c r="J58" i="57"/>
  <c r="I52" i="57"/>
  <c r="I47" i="57"/>
  <c r="I141" i="57"/>
  <c r="D73" i="57" s="1"/>
  <c r="D85" i="57" s="1"/>
  <c r="D99" i="57" s="1"/>
  <c r="K48" i="57" l="1"/>
  <c r="Q136" i="57"/>
  <c r="L137" i="57"/>
  <c r="F49" i="57"/>
  <c r="C70" i="57"/>
  <c r="C71" i="57" s="1"/>
  <c r="D79" i="57"/>
  <c r="D66" i="57"/>
  <c r="D68" i="57" s="1"/>
  <c r="D75" i="57" s="1"/>
  <c r="D80" i="57"/>
  <c r="E61" i="57"/>
  <c r="E60" i="57" s="1"/>
  <c r="E50" i="57"/>
  <c r="E59" i="57" s="1"/>
  <c r="F55" i="57"/>
  <c r="I109" i="57"/>
  <c r="H108" i="57"/>
  <c r="I67" i="57"/>
  <c r="H76" i="57"/>
  <c r="K140" i="57"/>
  <c r="K141" i="57"/>
  <c r="F73" i="57" s="1"/>
  <c r="F85" i="57" s="1"/>
  <c r="F99" i="57" s="1"/>
  <c r="D77" i="57"/>
  <c r="K58" i="57"/>
  <c r="J52" i="57"/>
  <c r="J47" i="57"/>
  <c r="J74" i="57"/>
  <c r="E82" i="57"/>
  <c r="E56" i="57"/>
  <c r="E69" i="57" s="1"/>
  <c r="B87" i="57"/>
  <c r="B90" i="57" s="1"/>
  <c r="R136" i="57" l="1"/>
  <c r="L48" i="57"/>
  <c r="F61" i="57"/>
  <c r="F60" i="57" s="1"/>
  <c r="F50" i="57"/>
  <c r="F59" i="57" s="1"/>
  <c r="D70" i="57"/>
  <c r="E80" i="57"/>
  <c r="E66" i="57"/>
  <c r="E68" i="57" s="1"/>
  <c r="E75" i="57" s="1"/>
  <c r="E79" i="57"/>
  <c r="M137" i="57"/>
  <c r="G49" i="57"/>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M48" i="57" l="1"/>
  <c r="S136" i="57"/>
  <c r="G61" i="57"/>
  <c r="G60" i="57" s="1"/>
  <c r="G50" i="57"/>
  <c r="G59" i="57" s="1"/>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N48" i="57" l="1"/>
  <c r="T136" i="57"/>
  <c r="I49" i="57"/>
  <c r="O137" i="57"/>
  <c r="G79" i="57"/>
  <c r="H61" i="57"/>
  <c r="H60" i="57" s="1"/>
  <c r="H50" i="57"/>
  <c r="H59" i="57" s="1"/>
  <c r="G80" i="57"/>
  <c r="G66" i="57"/>
  <c r="G68" i="57" s="1"/>
  <c r="G75" i="57" s="1"/>
  <c r="D88" i="57"/>
  <c r="N141" i="57"/>
  <c r="I73" i="57" s="1"/>
  <c r="I85" i="57" s="1"/>
  <c r="I99" i="57" s="1"/>
  <c r="N140" i="57"/>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O48" i="57" l="1"/>
  <c r="U136" i="57"/>
  <c r="H80" i="57"/>
  <c r="H66" i="57"/>
  <c r="H68" i="57" s="1"/>
  <c r="H75" i="57" s="1"/>
  <c r="H79" i="57"/>
  <c r="J49" i="57"/>
  <c r="P137"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P48" i="57" l="1"/>
  <c r="V136"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Q48" i="57" l="1"/>
  <c r="W136" i="57"/>
  <c r="L49" i="57"/>
  <c r="R137" i="57"/>
  <c r="J80" i="57"/>
  <c r="J66" i="57"/>
  <c r="J68" i="57" s="1"/>
  <c r="J75" i="57" s="1"/>
  <c r="K61" i="57"/>
  <c r="K60" i="57" s="1"/>
  <c r="K50" i="57"/>
  <c r="K59" i="57" s="1"/>
  <c r="J79" i="57"/>
  <c r="I77" i="57"/>
  <c r="I70" i="57"/>
  <c r="Q140" i="57"/>
  <c r="Q141" i="57"/>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R48" i="57" l="1"/>
  <c r="X136" i="57"/>
  <c r="M49" i="57"/>
  <c r="S137"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Y136" i="57" l="1"/>
  <c r="S48" i="57"/>
  <c r="T137" i="57"/>
  <c r="N49" i="57"/>
  <c r="L66" i="57"/>
  <c r="L68" i="57" s="1"/>
  <c r="L75" i="57" s="1"/>
  <c r="L80"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T48" i="57" l="1"/>
  <c r="Z136" i="57"/>
  <c r="M79" i="57"/>
  <c r="U137" i="57"/>
  <c r="O49"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AA136" i="57" l="1"/>
  <c r="U48" i="57"/>
  <c r="O61" i="57"/>
  <c r="O60" i="57" s="1"/>
  <c r="O50" i="57"/>
  <c r="O59" i="57" s="1"/>
  <c r="O79" i="57" s="1"/>
  <c r="N66" i="57"/>
  <c r="N68" i="57" s="1"/>
  <c r="N75" i="57" s="1"/>
  <c r="N80" i="57"/>
  <c r="N79"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V48" i="57" l="1"/>
  <c r="AB136" i="57"/>
  <c r="W137" i="57"/>
  <c r="Q49" i="57"/>
  <c r="P61" i="57"/>
  <c r="P60" i="57" s="1"/>
  <c r="P50" i="57"/>
  <c r="P59" i="57" s="1"/>
  <c r="P7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W48" i="57" l="1"/>
  <c r="AC136"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AD136" i="57" l="1"/>
  <c r="X48" i="57"/>
  <c r="Q66" i="57"/>
  <c r="Q68" i="57" s="1"/>
  <c r="Q75" i="57" s="1"/>
  <c r="Q80" i="57"/>
  <c r="Q79" i="57"/>
  <c r="S49" i="57"/>
  <c r="Y137" i="57"/>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R79" i="57" l="1"/>
  <c r="Y48" i="57"/>
  <c r="AE136" i="57"/>
  <c r="S61" i="57"/>
  <c r="S60" i="57" s="1"/>
  <c r="S50" i="57"/>
  <c r="S59" i="57" s="1"/>
  <c r="R80" i="57"/>
  <c r="R66" i="57"/>
  <c r="R68" i="57" s="1"/>
  <c r="R75" i="57" s="1"/>
  <c r="Z137" i="57"/>
  <c r="T49" i="57"/>
  <c r="O56" i="57"/>
  <c r="O69" i="57" s="1"/>
  <c r="O82" i="57"/>
  <c r="P53" i="57"/>
  <c r="W109" i="57"/>
  <c r="V108" i="57"/>
  <c r="X74" i="57"/>
  <c r="X52" i="57"/>
  <c r="X47" i="57"/>
  <c r="Y58" i="57"/>
  <c r="Y140" i="57"/>
  <c r="Y141" i="57" s="1"/>
  <c r="T73" i="57" s="1"/>
  <c r="T85" i="57" s="1"/>
  <c r="T99" i="57" s="1"/>
  <c r="N71" i="57"/>
  <c r="N78" i="57" s="1"/>
  <c r="N83" i="57" s="1"/>
  <c r="W67" i="57"/>
  <c r="V76" i="57"/>
  <c r="Z48" i="57" l="1"/>
  <c r="AF136" i="57"/>
  <c r="U49" i="57"/>
  <c r="AA137" i="57"/>
  <c r="S80" i="57"/>
  <c r="S66" i="57"/>
  <c r="S68" i="57" s="1"/>
  <c r="S75" i="57" s="1"/>
  <c r="T61" i="57"/>
  <c r="T60" i="57" s="1"/>
  <c r="T50" i="57"/>
  <c r="T59" i="57" s="1"/>
  <c r="S79" i="57"/>
  <c r="N72" i="57"/>
  <c r="N86" i="57"/>
  <c r="N87" i="57" s="1"/>
  <c r="N90" i="57" s="1"/>
  <c r="N84" i="57"/>
  <c r="N89" i="57" s="1"/>
  <c r="N88" i="57"/>
  <c r="Y74" i="57"/>
  <c r="Z58" i="57"/>
  <c r="Y52" i="57"/>
  <c r="Y47" i="57"/>
  <c r="O77" i="57"/>
  <c r="O70" i="57"/>
  <c r="W108" i="57"/>
  <c r="X109" i="57"/>
  <c r="P55" i="57"/>
  <c r="Q53" i="57" s="1"/>
  <c r="Z140" i="57"/>
  <c r="W76" i="57"/>
  <c r="X67" i="57"/>
  <c r="AA48" i="57" l="1"/>
  <c r="AG136" i="57"/>
  <c r="T79" i="57"/>
  <c r="U61" i="57"/>
  <c r="U60" i="57" s="1"/>
  <c r="U50" i="57"/>
  <c r="U59" i="57" s="1"/>
  <c r="T66" i="57"/>
  <c r="T68" i="57" s="1"/>
  <c r="T75" i="57" s="1"/>
  <c r="T80" i="57"/>
  <c r="V49" i="57"/>
  <c r="AB137" i="57"/>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79" i="57" l="1"/>
  <c r="AH136" i="57"/>
  <c r="AB48" i="57"/>
  <c r="W49" i="57"/>
  <c r="AC137" i="57"/>
  <c r="V61" i="57"/>
  <c r="V60" i="57" s="1"/>
  <c r="V50" i="57"/>
  <c r="V59" i="57" s="1"/>
  <c r="U66" i="57"/>
  <c r="U68" i="57" s="1"/>
  <c r="U75" i="57" s="1"/>
  <c r="U80"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AC48" i="57" l="1"/>
  <c r="AI136" i="57"/>
  <c r="V80" i="57"/>
  <c r="V66" i="57"/>
  <c r="V68" i="57" s="1"/>
  <c r="V75" i="57" s="1"/>
  <c r="W61" i="57"/>
  <c r="W60" i="57" s="1"/>
  <c r="W50" i="57"/>
  <c r="W59" i="57" s="1"/>
  <c r="V79" i="57"/>
  <c r="AD137" i="57"/>
  <c r="X49" i="57"/>
  <c r="AC140" i="57"/>
  <c r="R82" i="57"/>
  <c r="R56" i="57"/>
  <c r="R69" i="57" s="1"/>
  <c r="Q77" i="57"/>
  <c r="Q70" i="57"/>
  <c r="S53" i="57"/>
  <c r="AB74" i="57"/>
  <c r="AC58" i="57"/>
  <c r="AB47" i="57"/>
  <c r="AB52" i="57"/>
  <c r="AA67" i="57"/>
  <c r="Z76" i="57"/>
  <c r="P71" i="57"/>
  <c r="P78" i="57" s="1"/>
  <c r="P83" i="57" s="1"/>
  <c r="AA109" i="57"/>
  <c r="Z108" i="57"/>
  <c r="AJ136" i="57" l="1"/>
  <c r="AD48" i="57"/>
  <c r="X61" i="57"/>
  <c r="X60" i="57" s="1"/>
  <c r="X50" i="57"/>
  <c r="X59" i="57" s="1"/>
  <c r="AE137" i="57"/>
  <c r="Y49" i="57"/>
  <c r="W80" i="57"/>
  <c r="W66" i="57"/>
  <c r="W68" i="57" s="1"/>
  <c r="W75" i="57" s="1"/>
  <c r="W79" i="57"/>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AK136" i="57" l="1"/>
  <c r="AE48" i="57"/>
  <c r="Y61" i="57"/>
  <c r="Y60" i="57" s="1"/>
  <c r="Y50" i="57"/>
  <c r="Y59" i="57" s="1"/>
  <c r="X66" i="57"/>
  <c r="X68" i="57" s="1"/>
  <c r="X75" i="57" s="1"/>
  <c r="X80" i="57"/>
  <c r="X79" i="57"/>
  <c r="AF137" i="57"/>
  <c r="Z4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Y79" i="57" l="1"/>
  <c r="AL136" i="57"/>
  <c r="AF48" i="57"/>
  <c r="Z61" i="57"/>
  <c r="Z60" i="57" s="1"/>
  <c r="Z50" i="57"/>
  <c r="Z59" i="57" s="1"/>
  <c r="AA49" i="57"/>
  <c r="AG137" i="57"/>
  <c r="Y80" i="57"/>
  <c r="Y66" i="57"/>
  <c r="Y68" i="57" s="1"/>
  <c r="Y75" i="57" s="1"/>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M136" i="57" l="1"/>
  <c r="AG48" i="57"/>
  <c r="AH137" i="57"/>
  <c r="AB49" i="57"/>
  <c r="Z79" i="57"/>
  <c r="AA61" i="57"/>
  <c r="AA60" i="57" s="1"/>
  <c r="AA50" i="57"/>
  <c r="AA59" i="57" s="1"/>
  <c r="Z80" i="57"/>
  <c r="Z66" i="57"/>
  <c r="Z68" i="57" s="1"/>
  <c r="Z75" i="57" s="1"/>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A79" i="57" l="1"/>
  <c r="AN136" i="57"/>
  <c r="AH48" i="57"/>
  <c r="AB61" i="57"/>
  <c r="AB60" i="57" s="1"/>
  <c r="AB50" i="57"/>
  <c r="AB59" i="57" s="1"/>
  <c r="AA66" i="57"/>
  <c r="AA68" i="57" s="1"/>
  <c r="AA75" i="57" s="1"/>
  <c r="AA80" i="57"/>
  <c r="AB79" i="57"/>
  <c r="AI137" i="57"/>
  <c r="AC49" i="57"/>
  <c r="S86" i="57"/>
  <c r="S87" i="57" s="1"/>
  <c r="S90" i="57" s="1"/>
  <c r="S84" i="57"/>
  <c r="S89" i="57" s="1"/>
  <c r="S88" i="57"/>
  <c r="T71" i="57"/>
  <c r="T78" i="57" s="1"/>
  <c r="T83" i="57" s="1"/>
  <c r="AE76" i="57"/>
  <c r="AF67" i="57"/>
  <c r="AH140" i="57"/>
  <c r="U77" i="57"/>
  <c r="U70" i="57"/>
  <c r="AE108" i="57"/>
  <c r="AF109" i="57"/>
  <c r="S72" i="57"/>
  <c r="V55" i="57"/>
  <c r="AG74" i="57"/>
  <c r="AG47" i="57"/>
  <c r="AH58" i="57"/>
  <c r="AG52" i="57"/>
  <c r="AI48" i="57" l="1"/>
  <c r="AO136" i="57"/>
  <c r="AJ137" i="57"/>
  <c r="AD49" i="57"/>
  <c r="AB80" i="57"/>
  <c r="AB66" i="57"/>
  <c r="AB68" i="57" s="1"/>
  <c r="AB75" i="57" s="1"/>
  <c r="AC61" i="57"/>
  <c r="AC60" i="57" s="1"/>
  <c r="AC50" i="57"/>
  <c r="AC59"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P136" i="57" l="1"/>
  <c r="AJ48" i="57"/>
  <c r="AD61" i="57"/>
  <c r="AD60" i="57" s="1"/>
  <c r="AD50" i="57"/>
  <c r="AD59" i="57" s="1"/>
  <c r="AC80" i="57"/>
  <c r="AC66" i="57"/>
  <c r="AC68" i="57" s="1"/>
  <c r="AC75" i="57" s="1"/>
  <c r="AC79" i="57"/>
  <c r="AE49" i="57"/>
  <c r="AK137"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79" i="57" l="1"/>
  <c r="AQ136" i="57"/>
  <c r="AK48" i="57"/>
  <c r="AF49" i="57"/>
  <c r="AL137" i="57"/>
  <c r="AD66" i="57"/>
  <c r="AD68" i="57" s="1"/>
  <c r="AD75" i="57" s="1"/>
  <c r="AD80"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R136" i="57" l="1"/>
  <c r="AL48" i="57"/>
  <c r="AM137" i="57"/>
  <c r="AG49" i="57"/>
  <c r="AE66" i="57"/>
  <c r="AE68" i="57" s="1"/>
  <c r="AE75" i="57" s="1"/>
  <c r="AE80" i="57"/>
  <c r="AE79" i="57"/>
  <c r="AF61" i="57"/>
  <c r="AF60" i="57" s="1"/>
  <c r="AF50" i="57"/>
  <c r="AF59" i="57" s="1"/>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S136" i="57" l="1"/>
  <c r="AM48" i="57"/>
  <c r="AF66" i="57"/>
  <c r="AF68" i="57" s="1"/>
  <c r="AF75" i="57" s="1"/>
  <c r="AF80" i="57"/>
  <c r="AH49" i="57"/>
  <c r="AN137" i="57"/>
  <c r="AF79" i="57"/>
  <c r="AG61" i="57"/>
  <c r="AG60" i="57" s="1"/>
  <c r="AG50" i="57"/>
  <c r="AG59" i="57" s="1"/>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T136" i="57" l="1"/>
  <c r="AN48" i="57"/>
  <c r="AG80" i="57"/>
  <c r="AG66" i="57"/>
  <c r="AG68" i="57" s="1"/>
  <c r="AG75" i="57" s="1"/>
  <c r="AH61" i="57"/>
  <c r="AH60" i="57" s="1"/>
  <c r="AH50" i="57"/>
  <c r="AH59" i="57" s="1"/>
  <c r="AO137" i="57"/>
  <c r="AI49" i="57"/>
  <c r="AG79"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U136" i="57" l="1"/>
  <c r="AO48" i="57"/>
  <c r="AI61" i="57"/>
  <c r="AI60" i="57" s="1"/>
  <c r="AI50" i="57"/>
  <c r="AI59" i="57" s="1"/>
  <c r="AH80" i="57"/>
  <c r="AH66" i="57"/>
  <c r="AH68" i="57" s="1"/>
  <c r="AH75" i="57" s="1"/>
  <c r="AH79" i="57"/>
  <c r="AP137" i="57"/>
  <c r="AJ49" i="57"/>
  <c r="AI79" i="57"/>
  <c r="Z55" i="57"/>
  <c r="AO140" i="57"/>
  <c r="AO141" i="57" s="1"/>
  <c r="AJ73" i="57" s="1"/>
  <c r="AJ85" i="57" s="1"/>
  <c r="AJ99" i="57" s="1"/>
  <c r="AM109" i="57"/>
  <c r="AL108" i="57"/>
  <c r="Y82" i="57"/>
  <c r="Y56" i="57"/>
  <c r="Y69" i="57" s="1"/>
  <c r="AM67" i="57"/>
  <c r="AL76" i="57"/>
  <c r="AN74" i="57"/>
  <c r="AO58" i="57"/>
  <c r="AN52" i="57"/>
  <c r="AN47" i="57"/>
  <c r="X71" i="57"/>
  <c r="X78" i="57" s="1"/>
  <c r="X83" i="57" s="1"/>
  <c r="AV136" i="57" l="1"/>
  <c r="AW136" i="57" s="1"/>
  <c r="AX136" i="57" s="1"/>
  <c r="AY136" i="57" s="1"/>
  <c r="AP48" i="57"/>
  <c r="AK49" i="57"/>
  <c r="AQ137" i="57"/>
  <c r="AI80" i="57"/>
  <c r="AI66" i="57"/>
  <c r="AI68" i="57" s="1"/>
  <c r="AI75" i="57" s="1"/>
  <c r="AJ61" i="57"/>
  <c r="AJ60" i="57" s="1"/>
  <c r="AJ50" i="57"/>
  <c r="AJ5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R137" i="57" l="1"/>
  <c r="AL49" i="57"/>
  <c r="AJ80" i="57"/>
  <c r="AJ66" i="57"/>
  <c r="AJ68" i="57" s="1"/>
  <c r="AJ75" i="57" s="1"/>
  <c r="AJ79" i="57"/>
  <c r="AK61" i="57"/>
  <c r="AK60" i="57" s="1"/>
  <c r="AK50" i="57"/>
  <c r="AK59" i="57" s="1"/>
  <c r="AQ140" i="57"/>
  <c r="AQ141" i="57"/>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K80" i="57"/>
  <c r="AK66" i="57"/>
  <c r="AK68" i="57" s="1"/>
  <c r="AK75" i="57" s="1"/>
  <c r="AK79" i="57"/>
  <c r="AL79" i="57" s="1"/>
  <c r="AS137" i="57"/>
  <c r="AM49" i="57"/>
  <c r="Y72" i="57"/>
  <c r="AB55" i="57"/>
  <c r="AC53" i="57" s="1"/>
  <c r="AO76" i="57"/>
  <c r="AP67" i="57"/>
  <c r="Z71" i="57"/>
  <c r="Z78" i="57" s="1"/>
  <c r="AA56" i="57"/>
  <c r="AA69" i="57" s="1"/>
  <c r="AA82" i="57"/>
  <c r="Z83" i="57"/>
  <c r="Y86" i="57"/>
  <c r="Y87" i="57" s="1"/>
  <c r="Y90" i="57" s="1"/>
  <c r="Y84" i="57"/>
  <c r="Y89" i="57" s="1"/>
  <c r="Y88" i="57"/>
  <c r="AO108" i="57"/>
  <c r="AP109" i="57"/>
  <c r="AP108" i="57" s="1"/>
  <c r="AR140" i="57"/>
  <c r="AN49" i="57" l="1"/>
  <c r="AT137" i="57"/>
  <c r="AM61" i="57"/>
  <c r="AM60" i="57" s="1"/>
  <c r="AM50" i="57"/>
  <c r="AM59" i="57" s="1"/>
  <c r="AL80" i="57"/>
  <c r="AL66" i="57"/>
  <c r="AL68" i="57" s="1"/>
  <c r="AL75" i="57" s="1"/>
  <c r="AM79"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U137" i="57" l="1"/>
  <c r="AO49" i="57"/>
  <c r="AM80" i="57"/>
  <c r="AM66" i="57"/>
  <c r="AM68" i="57" s="1"/>
  <c r="AM75" i="57" s="1"/>
  <c r="AN61" i="57"/>
  <c r="AN60" i="57" s="1"/>
  <c r="AN50" i="57"/>
  <c r="AN59" i="57" s="1"/>
  <c r="AC82" i="57"/>
  <c r="AC56" i="57"/>
  <c r="AC69" i="57" s="1"/>
  <c r="AT140" i="57"/>
  <c r="AT141" i="57" s="1"/>
  <c r="AO73" i="57" s="1"/>
  <c r="AO85" i="57" s="1"/>
  <c r="AO99" i="57" s="1"/>
  <c r="AB77" i="57"/>
  <c r="AB70" i="57"/>
  <c r="AA71" i="57"/>
  <c r="AA78" i="57" s="1"/>
  <c r="AA83" i="57" s="1"/>
  <c r="AD55" i="57"/>
  <c r="AE53" i="57" s="1"/>
  <c r="AO61" i="57" l="1"/>
  <c r="AO60" i="57" s="1"/>
  <c r="AO50" i="57"/>
  <c r="AO59" i="57" s="1"/>
  <c r="AN80" i="57"/>
  <c r="AN66" i="57"/>
  <c r="AN68" i="57" s="1"/>
  <c r="AN75" i="57" s="1"/>
  <c r="AN79" i="57"/>
  <c r="AO79" i="57" s="1"/>
  <c r="AV137" i="57"/>
  <c r="AW137" i="57" s="1"/>
  <c r="AX137" i="57" s="1"/>
  <c r="AY137" i="57" s="1"/>
  <c r="AP4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80" i="57"/>
  <c r="AO66" i="57"/>
  <c r="AO68" i="57" s="1"/>
  <c r="AO75" i="57" s="1"/>
  <c r="AB86" i="57"/>
  <c r="AB87" i="57" s="1"/>
  <c r="AB90" i="57" s="1"/>
  <c r="AB88" i="57"/>
  <c r="AB84" i="57"/>
  <c r="AB89" i="57" s="1"/>
  <c r="AF55" i="57"/>
  <c r="AG53" i="57" s="1"/>
  <c r="AD77" i="57"/>
  <c r="AD70" i="57"/>
  <c r="AV140" i="57"/>
  <c r="AV141" i="57"/>
  <c r="AC71" i="57"/>
  <c r="AC78" i="57" s="1"/>
  <c r="AC83" i="57" s="1"/>
  <c r="AB72" i="57"/>
  <c r="AE56" i="57"/>
  <c r="AE69" i="57" s="1"/>
  <c r="AE82" i="57"/>
  <c r="AP80" i="57" l="1"/>
  <c r="AP66" i="57"/>
  <c r="AP68" i="57" s="1"/>
  <c r="AP75" i="57" s="1"/>
  <c r="AP79"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60" i="53" l="1"/>
  <c r="B77" i="53"/>
  <c r="B87" i="53"/>
  <c r="B85" i="53"/>
  <c r="B72" i="53"/>
  <c r="B68" i="53"/>
  <c r="B64" i="53"/>
  <c r="B58" i="53"/>
  <c r="B55" i="53"/>
  <c r="B51" i="53"/>
  <c r="B47" i="53"/>
  <c r="B43" i="53"/>
  <c r="B41" i="53"/>
  <c r="B38" i="53"/>
  <c r="B32" i="53"/>
  <c r="B30" i="53" s="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0" i="58" l="1"/>
  <c r="F57" i="58" l="1"/>
  <c r="T50" i="58" l="1"/>
  <c r="T57" i="58"/>
</calcChain>
</file>

<file path=xl/sharedStrings.xml><?xml version="1.0" encoding="utf-8"?>
<sst xmlns="http://schemas.openxmlformats.org/spreadsheetml/2006/main" count="957" uniqueCount="581">
  <si>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</si>
  <si>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</si>
  <si>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</si>
  <si>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</si>
  <si>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</si>
  <si>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</si>
  <si>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</si>
  <si>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</si>
  <si>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</si>
  <si>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</si>
  <si>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</si>
  <si>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</si>
  <si>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</si>
  <si>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</si>
  <si>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</si>
  <si>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</si>
  <si>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</si>
  <si>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</si>
  <si>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</si>
  <si>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</si>
  <si>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</si>
  <si>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</si>
  <si>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</si>
  <si>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</si>
  <si>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</si>
  <si>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</si>
  <si>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</si>
  <si>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</si>
  <si>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</si>
  <si>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</si>
  <si>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</si>
  <si>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</si>
  <si>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</si>
  <si>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</si>
  <si>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</si>
  <si>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</si>
  <si>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</si>
  <si>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</si>
  <si>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</si>
  <si>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</si>
  <si>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</si>
  <si>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</si>
  <si>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</si>
  <si>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</si>
  <si>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</si>
  <si>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</si>
  <si>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</si>
  <si>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</si>
  <si>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</si>
  <si>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</si>
  <si>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</si>
  <si>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</si>
  <si>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</si>
  <si>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</si>
  <si>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</si>
  <si>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</si>
  <si>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</si>
  <si>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</si>
  <si>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</si>
  <si>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</si>
  <si>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</si>
  <si>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</si>
  <si>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</si>
  <si>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</si>
  <si>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</si>
  <si>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</si>
  <si>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</si>
  <si>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</si>
  <si>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</si>
  <si>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</si>
  <si>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</si>
  <si>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</si>
  <si>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</si>
  <si>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</si>
  <si>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</si>
  <si>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</si>
  <si>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</si>
  <si>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</si>
  <si>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</si>
  <si>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</si>
  <si>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</si>
  <si>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</si>
  <si>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</si>
  <si>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</si>
  <si>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</si>
  <si>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</si>
  <si>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</si>
  <si>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</si>
  <si>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</si>
  <si>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</si>
  <si>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</si>
  <si>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</si>
  <si>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</si>
  <si>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</si>
  <si>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</si>
  <si>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</si>
  <si>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</si>
  <si>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</si>
  <si>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</si>
  <si>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</si>
  <si>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</si>
  <si>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</si>
  <si>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</si>
  <si>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</si>
  <si>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</si>
  <si>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</si>
  <si>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</si>
  <si>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</si>
  <si>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</si>
  <si>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</si>
  <si>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</si>
  <si>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</si>
  <si>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</si>
  <si>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</si>
  <si>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</si>
  <si>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</si>
  <si>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</si>
  <si>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</si>
  <si>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</si>
  <si>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</si>
  <si>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</si>
  <si>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</si>
  <si>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</si>
  <si>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</si>
  <si>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</si>
  <si>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</si>
  <si>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</si>
  <si>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</si>
  <si>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</si>
  <si>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</si>
  <si>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</si>
  <si>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</si>
  <si>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</si>
  <si>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</si>
  <si>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</si>
  <si>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</si>
  <si>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</si>
  <si>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</si>
  <si>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</si>
  <si>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</si>
  <si>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</si>
  <si>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</si>
  <si>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</si>
  <si>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</si>
  <si>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</si>
  <si>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</si>
  <si>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</si>
  <si>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</si>
  <si>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</si>
  <si>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</si>
  <si>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</si>
  <si>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</si>
  <si>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</si>
  <si>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</si>
  <si>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</si>
  <si>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</si>
  <si>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</si>
  <si>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</si>
  <si>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</si>
  <si>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</si>
  <si>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</si>
  <si>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</si>
  <si>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</si>
  <si>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</si>
  <si>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</si>
  <si>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</si>
  <si>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</si>
  <si>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</si>
  <si>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</si>
  <si>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</si>
  <si>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</si>
  <si>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</si>
  <si>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</si>
  <si>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</si>
  <si>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</si>
  <si>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</si>
  <si>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</si>
  <si>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</si>
  <si>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</si>
  <si>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</si>
  <si>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</si>
  <si>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</si>
  <si>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</si>
  <si>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</si>
  <si>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</si>
  <si>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</si>
  <si>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</si>
  <si>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</si>
  <si>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</si>
  <si>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</si>
  <si>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</si>
  <si>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</si>
  <si>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</si>
  <si>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</si>
  <si>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</si>
  <si>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</si>
  <si>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</si>
  <si>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</si>
  <si>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</si>
  <si>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</si>
  <si>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</si>
  <si>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</si>
  <si>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</si>
  <si>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</si>
  <si>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</si>
  <si>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</si>
  <si>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</si>
  <si>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</si>
  <si>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</si>
  <si>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</si>
  <si>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</si>
  <si>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</si>
  <si>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</si>
  <si>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</si>
  <si>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</si>
  <si>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</si>
  <si>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</si>
  <si>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</si>
  <si>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</si>
  <si>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</si>
  <si>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</si>
  <si>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</si>
  <si>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</si>
  <si>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</si>
  <si>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</si>
  <si>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</si>
  <si>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</si>
  <si>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</si>
  <si>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</si>
  <si>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</si>
  <si>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</si>
  <si>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</si>
  <si>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</si>
  <si>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</si>
  <si>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</si>
  <si>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</si>
  <si>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</si>
  <si>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</si>
  <si>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</si>
  <si>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</si>
  <si>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</si>
  <si>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</si>
  <si>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</si>
  <si>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</si>
  <si>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</si>
  <si>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</si>
  <si>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</si>
  <si>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</si>
  <si>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</si>
  <si>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</si>
  <si>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</si>
  <si>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</si>
  <si>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</si>
  <si>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</si>
  <si>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</si>
  <si>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</si>
  <si>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</si>
  <si>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</si>
  <si>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</si>
  <si>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</si>
  <si>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</si>
  <si>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</si>
  <si>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</si>
  <si>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</si>
  <si>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</si>
  <si>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</si>
  <si>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</si>
  <si>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</si>
  <si>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</si>
  <si>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</si>
  <si>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</si>
  <si>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</si>
  <si>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</si>
  <si>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</si>
  <si>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</si>
  <si>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</si>
  <si>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</si>
  <si>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</si>
  <si>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</si>
  <si>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</si>
  <si>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</si>
  <si>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</si>
  <si>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</si>
  <si>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</si>
  <si>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</si>
  <si>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</si>
  <si>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</si>
  <si>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</si>
  <si>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</si>
  <si>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</si>
  <si>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</si>
  <si>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</si>
  <si>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</si>
  <si>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</si>
  <si>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</si>
  <si>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</si>
  <si>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</si>
  <si>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</si>
  <si>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</si>
  <si>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</si>
  <si>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</si>
  <si>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</si>
  <si>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</si>
  <si>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</si>
  <si>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</si>
  <si>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</si>
  <si>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</si>
  <si>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</si>
  <si>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</si>
  <si>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</si>
  <si>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</si>
  <si>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</si>
  <si>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</si>
  <si>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</si>
  <si>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</si>
  <si>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</si>
  <si>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</si>
  <si>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</si>
  <si>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</si>
  <si>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</si>
  <si>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</si>
  <si>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</si>
  <si>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</si>
  <si>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</si>
  <si>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</si>
  <si>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</si>
  <si>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</si>
  <si>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</si>
  <si>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</si>
  <si>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</si>
  <si>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</si>
  <si>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</si>
  <si>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</si>
  <si>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</si>
  <si>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</si>
  <si>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</si>
  <si>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</si>
  <si>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</si>
  <si>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</si>
  <si>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</si>
  <si>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</si>
  <si>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</si>
  <si>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</si>
  <si>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</si>
  <si>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</si>
  <si>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</si>
  <si>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</si>
  <si>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</si>
  <si>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</si>
  <si>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</si>
  <si>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</si>
  <si>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</si>
  <si>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</si>
  <si>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</si>
  <si>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</si>
  <si>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</si>
  <si>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</si>
  <si>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</si>
  <si>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</si>
  <si>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</si>
  <si>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</si>
  <si>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</si>
  <si>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</si>
  <si>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</si>
  <si>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</si>
  <si>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</si>
  <si>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</si>
  <si>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</si>
  <si>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</si>
  <si>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</si>
  <si>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</si>
  <si>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</si>
  <si>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</si>
  <si>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</si>
  <si>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</si>
  <si>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</si>
  <si>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</si>
  <si>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</si>
  <si>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</si>
  <si>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</si>
  <si>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</si>
  <si>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</si>
  <si>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</si>
  <si>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</si>
  <si>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</si>
  <si>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</si>
  <si>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</si>
  <si>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</si>
  <si>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</si>
  <si>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</si>
  <si>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</si>
  <si>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</si>
  <si>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</si>
  <si>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</si>
  <si>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</si>
  <si>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</si>
  <si>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</si>
  <si>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</si>
  <si>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</si>
  <si>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</si>
  <si>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</si>
  <si>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</si>
  <si>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</si>
  <si>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</si>
  <si>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</si>
  <si>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</si>
  <si>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</si>
  <si>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</si>
  <si>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</si>
  <si>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</si>
  <si>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</si>
  <si>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</si>
  <si>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</si>
  <si>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</si>
  <si>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</si>
  <si>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</si>
  <si>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</si>
  <si>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</si>
  <si>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</si>
  <si>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</si>
  <si>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</si>
  <si>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</si>
  <si>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</si>
  <si>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</si>
  <si>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</si>
  <si>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</si>
  <si>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</si>
  <si>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</si>
  <si>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</si>
  <si>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</si>
  <si>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</si>
  <si>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</si>
  <si>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</si>
  <si>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</si>
  <si>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</si>
  <si>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</si>
  <si>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</si>
  <si>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</si>
  <si>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</si>
  <si>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</si>
  <si>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</si>
  <si>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</si>
  <si>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</si>
  <si>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</si>
  <si>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</si>
  <si>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</si>
  <si>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</si>
  <si>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</si>
  <si>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</si>
  <si>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</si>
  <si>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</si>
  <si>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</si>
  <si>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</si>
  <si>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</si>
  <si>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</si>
  <si>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</si>
  <si>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</si>
  <si>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</si>
  <si>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</si>
  <si>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</si>
  <si>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</si>
  <si>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</si>
  <si>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</si>
  <si>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</si>
  <si>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</si>
  <si>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</si>
  <si>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</si>
  <si>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</si>
  <si>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</si>
  <si>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</si>
  <si>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</si>
  <si>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</si>
  <si>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</si>
  <si>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</si>
  <si>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</si>
  <si>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</si>
  <si>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</si>
  <si>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</si>
  <si>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</si>
  <si>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</si>
  <si>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</si>
  <si>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</si>
  <si>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</si>
  <si>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</si>
  <si>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</si>
  <si>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</si>
  <si>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</si>
  <si>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</si>
  <si>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</si>
  <si>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</si>
  <si>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</si>
  <si>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</si>
  <si>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</si>
  <si>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</si>
  <si>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</si>
  <si>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</si>
  <si>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</si>
  <si>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</si>
  <si>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</si>
  <si>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</si>
  <si>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</si>
  <si>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</si>
  <si>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</si>
  <si>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</si>
  <si>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</si>
  <si>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</si>
  <si>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</si>
  <si>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</si>
  <si>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</si>
  <si>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</si>
  <si>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Мамоновский городской округ</t>
  </si>
  <si>
    <t xml:space="preserve">не требуется </t>
  </si>
  <si>
    <t>нет</t>
  </si>
  <si>
    <t xml:space="preserve">найти и скопировать текст </t>
  </si>
  <si>
    <t>нд</t>
  </si>
  <si>
    <t>реконструкция</t>
  </si>
  <si>
    <t>ВЛ</t>
  </si>
  <si>
    <t>ж/б</t>
  </si>
  <si>
    <t>В целом исправна и соответствует требованиям НТД</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</si>
  <si>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</si>
  <si>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</si>
  <si>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</si>
  <si>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</si>
  <si>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</si>
  <si>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</si>
  <si>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</si>
  <si>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</si>
  <si>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</si>
  <si>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</si>
  <si>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</si>
  <si>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</si>
  <si>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</si>
  <si>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</si>
  <si>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</si>
  <si>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</si>
  <si>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</si>
  <si>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</si>
  <si>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</si>
  <si>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</si>
  <si>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</si>
  <si>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</si>
  <si>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</si>
  <si>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</si>
  <si>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</si>
  <si>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</si>
  <si>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</si>
  <si>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</si>
  <si>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2021</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</si>
  <si>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</si>
  <si>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</si>
  <si>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</si>
  <si>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</si>
  <si>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</si>
  <si>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</si>
  <si>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</si>
  <si>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</si>
  <si>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 xml:space="preserve"> по состоянию на 01.01.2021</t>
  </si>
  <si>
    <r>
      <t>Другое</t>
    </r>
    <r>
      <rPr>
        <vertAlign val="superscript"/>
        <sz val="12"/>
        <rFont val="Times New Roman"/>
        <family val="1"/>
        <charset val="204"/>
      </rPr>
      <t>3)</t>
    </r>
    <r>
      <rPr>
        <sz val="12"/>
        <rFont val="Times New Roman"/>
        <family val="1"/>
        <charset val="204"/>
      </rPr>
      <t>, га</t>
    </r>
  </si>
  <si>
    <t>локальный сметный расчет</t>
  </si>
  <si>
    <t>требуется расширение просеки, замена неизолированного провода</t>
  </si>
  <si>
    <t>2020, 2021</t>
  </si>
  <si>
    <t>L_949-100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</si>
  <si>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</si>
  <si>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Расширение просек ВЛ 15 кВ № 15-215 площадью 1,19 га и реконструкция участка ВЛ 15 кВ № 15-215 протяженностью 0,48 км с заменой голого провода на СИП</t>
  </si>
  <si>
    <t>ВЛ 15-215</t>
  </si>
  <si>
    <t>Акт ТО б/н от 04.09.2020 ООО "СБСтрой"</t>
  </si>
  <si>
    <t>Акт от 20.11.2018, АО "Янтарьэнерго"</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</si>
  <si>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</si>
  <si>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</si>
  <si>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оп.167-175</t>
  </si>
  <si>
    <t>1 км СИП - 1,407 млн рублей, 1 га - 0,235 млн рублей</t>
  </si>
  <si>
    <t>01.12.2020
01.10.2021</t>
  </si>
  <si>
    <t>31.12.2020
31.12.2021</t>
  </si>
  <si>
    <t>ООО "ЛесЗападСервис" договор № 349-ЛС от 30.07.2019, ДС № 1 от 25.11.2019, ДС № 2 от 27.11.2020, ДС № 3 от 28.12.2021</t>
  </si>
  <si>
    <t>Год раскрытия информации: 2022 год</t>
  </si>
  <si>
    <t>З</t>
  </si>
  <si>
    <t>Расширение просек ВЛ 15 кВ № 15-215 площадью 1,19 га и реконструкция участка ВЛ 15 кВ № 15-215 протяженностью 0,639 км с заменой голого провода на СИП</t>
  </si>
  <si>
    <t xml:space="preserve">Принят к бухгалтерскому учету, оформлен акт приемки законченного строительством объекта </t>
  </si>
  <si>
    <t>0,639 км (0)</t>
  </si>
  <si>
    <t>L15з_лэп=0,639 км;
Фтз=1,62 млн рублей</t>
  </si>
  <si>
    <t>Содержание дирекции заказчика-застройщика в ценах 2020, 2021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</si>
</sst>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4" fontId="11" fillId="0" borderId="54"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37927160"/>
        <c:axId val="1003661488"/>
      </c:lineChart>
      <c:catAx>
        <c:axId val="937927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03661488"/>
        <c:crosses val="autoZero"/>
        <c:auto val="1"/>
        <c:lblAlgn val="ctr"/>
        <c:lblOffset val="100"/>
        <c:noMultiLvlLbl val="0"/>
      </c:catAx>
      <c:valAx>
        <c:axId val="1003661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7927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890681880"/>
        <c:axId val="890682272"/>
      </c:lineChart>
      <c:catAx>
        <c:axId val="890681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0682272"/>
        <c:crosses val="autoZero"/>
        <c:auto val="1"/>
        <c:lblAlgn val="ctr"/>
        <c:lblOffset val="100"/>
        <c:noMultiLvlLbl val="0"/>
      </c:catAx>
      <c:valAx>
        <c:axId val="890682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0681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SheetLayoutView="100" workbookViewId="0">
      <selection activeCell="C40" sqref="C40"/>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19" t="s">
        <v>574</v>
      </c>
      <c r="B5" s="419"/>
      <c r="C5" s="419"/>
      <c r="D5" s="133"/>
      <c r="E5" s="133"/>
      <c r="F5" s="133"/>
      <c r="G5" s="133"/>
      <c r="H5" s="133"/>
      <c r="I5" s="133"/>
      <c r="J5" s="133"/>
    </row>
    <row r="6" spans="1:22" s="15" customFormat="1" ht="18.75" x14ac:dyDescent="0.3">
      <c r="A6" s="254"/>
      <c r="H6" s="253"/>
    </row>
    <row r="7" spans="1:22" s="15" customFormat="1" ht="18.75" x14ac:dyDescent="0.2">
      <c r="A7" s="423" t="s">
        <v>6</v>
      </c>
      <c r="B7" s="423"/>
      <c r="C7" s="423"/>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4" t="s">
        <v>505</v>
      </c>
      <c r="B9" s="424"/>
      <c r="C9" s="424"/>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0" t="s">
        <v>5</v>
      </c>
      <c r="B10" s="420"/>
      <c r="C10" s="420"/>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5" t="s">
        <v>561</v>
      </c>
      <c r="B12" s="425"/>
      <c r="C12" s="425"/>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6" t="s">
        <v>4</v>
      </c>
      <c r="B13" s="426"/>
      <c r="C13" s="426"/>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7" t="s">
        <v>563</v>
      </c>
      <c r="B15" s="428"/>
      <c r="C15" s="428"/>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0" t="s">
        <v>3</v>
      </c>
      <c r="B16" s="420"/>
      <c r="C16" s="420"/>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1" t="s">
        <v>445</v>
      </c>
      <c r="B18" s="422"/>
      <c r="C18" s="422"/>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508</v>
      </c>
      <c r="D22" s="265" t="s">
        <v>507</v>
      </c>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509</v>
      </c>
      <c r="C23" s="405" t="s">
        <v>562</v>
      </c>
      <c r="D23" s="265" t="s">
        <v>506</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6"/>
      <c r="B24" s="417"/>
      <c r="C24" s="418"/>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514</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510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465</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465</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465</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466</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465</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519</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511</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512</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511</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6"/>
      <c r="B39" s="417"/>
      <c r="C39" s="418"/>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6" t="s">
        <v>579</v>
      </c>
      <c r="D40" s="268"/>
      <c r="E40" s="268"/>
      <c r="F40" s="412"/>
      <c r="G40" s="412"/>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512</v>
      </c>
      <c r="D41" s="268" t="s">
        <v>513</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512</v>
      </c>
      <c r="D42" s="268" t="s">
        <v>513</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514</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514</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514</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514</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6"/>
      <c r="B47" s="417"/>
      <c r="C47" s="418"/>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1,26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1,26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9" t="str">
        <f>'6.1. Паспорт сетевой график'!A5:K5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row>
    <row r="5" spans="1:21" ht="18.75" x14ac:dyDescent="0.3">
      <c r="A5" s="55"/>
      <c r="B5" s="55"/>
      <c r="C5" s="55"/>
      <c r="D5" s="55"/>
      <c r="E5" s="55"/>
      <c r="F5" s="55"/>
      <c r="U5" s="14"/>
    </row>
    <row r="6" spans="1:21" ht="18.75" x14ac:dyDescent="0.25">
      <c r="A6" s="513" t="s">
        <v>6</v>
      </c>
      <c r="B6" s="513"/>
      <c r="C6" s="513"/>
      <c r="D6" s="513"/>
      <c r="E6" s="513"/>
      <c r="F6" s="513"/>
      <c r="G6" s="513"/>
      <c r="H6" s="513"/>
      <c r="I6" s="513"/>
      <c r="J6" s="513"/>
      <c r="K6" s="513"/>
      <c r="L6" s="513"/>
      <c r="M6" s="513"/>
      <c r="N6" s="513"/>
      <c r="O6" s="513"/>
      <c r="P6" s="513"/>
      <c r="Q6" s="513"/>
      <c r="R6" s="513"/>
      <c r="S6" s="513"/>
      <c r="T6" s="513"/>
      <c r="U6" s="513"/>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14" t="str">
        <f>'6.1. Паспорт сетевой график'!A9</f>
        <v>Акционерное общество "Янтарьэнерго" ДЗО  ПАО "Россети"</v>
      </c>
      <c r="B8" s="514"/>
      <c r="C8" s="514"/>
      <c r="D8" s="514"/>
      <c r="E8" s="514"/>
      <c r="F8" s="514"/>
      <c r="G8" s="514"/>
      <c r="H8" s="514"/>
      <c r="I8" s="514"/>
      <c r="J8" s="514"/>
      <c r="K8" s="514"/>
      <c r="L8" s="514"/>
      <c r="M8" s="514"/>
      <c r="N8" s="514"/>
      <c r="O8" s="514"/>
      <c r="P8" s="514"/>
      <c r="Q8" s="514"/>
      <c r="R8" s="514"/>
      <c r="S8" s="514"/>
      <c r="T8" s="514"/>
      <c r="U8" s="514"/>
    </row>
    <row r="9" spans="1:21" ht="18.75" customHeight="1" x14ac:dyDescent="0.25">
      <c r="A9" s="515" t="s">
        <v>5</v>
      </c>
      <c r="B9" s="515"/>
      <c r="C9" s="515"/>
      <c r="D9" s="515"/>
      <c r="E9" s="515"/>
      <c r="F9" s="515"/>
      <c r="G9" s="515"/>
      <c r="H9" s="515"/>
      <c r="I9" s="515"/>
      <c r="J9" s="515"/>
      <c r="K9" s="515"/>
      <c r="L9" s="515"/>
      <c r="M9" s="515"/>
      <c r="N9" s="515"/>
      <c r="O9" s="515"/>
      <c r="P9" s="515"/>
      <c r="Q9" s="515"/>
      <c r="R9" s="515"/>
      <c r="S9" s="515"/>
      <c r="T9" s="515"/>
      <c r="U9" s="515"/>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14" t="str">
        <f>'6.1. Паспорт сетевой график'!A12</f>
        <v>L_949-100</v>
      </c>
      <c r="B11" s="514"/>
      <c r="C11" s="514"/>
      <c r="D11" s="514"/>
      <c r="E11" s="514"/>
      <c r="F11" s="514"/>
      <c r="G11" s="514"/>
      <c r="H11" s="514"/>
      <c r="I11" s="514"/>
      <c r="J11" s="514"/>
      <c r="K11" s="514"/>
      <c r="L11" s="514"/>
      <c r="M11" s="514"/>
      <c r="N11" s="514"/>
      <c r="O11" s="514"/>
      <c r="P11" s="514"/>
      <c r="Q11" s="514"/>
      <c r="R11" s="514"/>
      <c r="S11" s="514"/>
      <c r="T11" s="514"/>
      <c r="U11" s="514"/>
    </row>
    <row r="12" spans="1:21" x14ac:dyDescent="0.25">
      <c r="A12" s="515" t="s">
        <v>4</v>
      </c>
      <c r="B12" s="515"/>
      <c r="C12" s="515"/>
      <c r="D12" s="515"/>
      <c r="E12" s="515"/>
      <c r="F12" s="515"/>
      <c r="G12" s="515"/>
      <c r="H12" s="515"/>
      <c r="I12" s="515"/>
      <c r="J12" s="515"/>
      <c r="K12" s="515"/>
      <c r="L12" s="515"/>
      <c r="M12" s="515"/>
      <c r="N12" s="515"/>
      <c r="O12" s="515"/>
      <c r="P12" s="515"/>
      <c r="Q12" s="515"/>
      <c r="R12" s="515"/>
      <c r="S12" s="515"/>
      <c r="T12" s="515"/>
      <c r="U12" s="515"/>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18" t="str">
        <f>'6.1. Паспорт сетевой график'!A15</f>
        <v>Расширение просек ВЛ 15 кВ № 15-215 площадью 1,19 га и реконструкция участка ВЛ 15 кВ № 15-215 протяженностью 0,48 км с заменой голого провода на СИП</v>
      </c>
      <c r="B14" s="518"/>
      <c r="C14" s="518"/>
      <c r="D14" s="518"/>
      <c r="E14" s="518"/>
      <c r="F14" s="518"/>
      <c r="G14" s="518"/>
      <c r="H14" s="518"/>
      <c r="I14" s="518"/>
      <c r="J14" s="518"/>
      <c r="K14" s="518"/>
      <c r="L14" s="518"/>
      <c r="M14" s="518"/>
      <c r="N14" s="518"/>
      <c r="O14" s="518"/>
      <c r="P14" s="518"/>
      <c r="Q14" s="518"/>
      <c r="R14" s="518"/>
      <c r="S14" s="518"/>
      <c r="T14" s="518"/>
      <c r="U14" s="518"/>
    </row>
    <row r="15" spans="1:21" ht="15.75" customHeight="1" x14ac:dyDescent="0.25">
      <c r="A15" s="515" t="s">
        <v>3</v>
      </c>
      <c r="B15" s="515"/>
      <c r="C15" s="515"/>
      <c r="D15" s="515"/>
      <c r="E15" s="515"/>
      <c r="F15" s="515"/>
      <c r="G15" s="515"/>
      <c r="H15" s="515"/>
      <c r="I15" s="515"/>
      <c r="J15" s="515"/>
      <c r="K15" s="515"/>
      <c r="L15" s="515"/>
      <c r="M15" s="515"/>
      <c r="N15" s="515"/>
      <c r="O15" s="515"/>
      <c r="P15" s="515"/>
      <c r="Q15" s="515"/>
      <c r="R15" s="515"/>
      <c r="S15" s="515"/>
      <c r="T15" s="515"/>
      <c r="U15" s="515"/>
    </row>
    <row r="16" spans="1:21" x14ac:dyDescent="0.25">
      <c r="A16" s="519"/>
      <c r="B16" s="519"/>
      <c r="C16" s="519"/>
      <c r="D16" s="519"/>
      <c r="E16" s="519"/>
      <c r="F16" s="519"/>
      <c r="G16" s="519"/>
      <c r="H16" s="519"/>
      <c r="I16" s="519"/>
      <c r="J16" s="519"/>
      <c r="K16" s="519"/>
      <c r="L16" s="519"/>
      <c r="M16" s="519"/>
      <c r="N16" s="519"/>
      <c r="O16" s="519"/>
      <c r="P16" s="519"/>
      <c r="Q16" s="519"/>
      <c r="R16" s="519"/>
      <c r="S16" s="519"/>
      <c r="T16" s="519"/>
      <c r="U16" s="519"/>
    </row>
    <row r="17" spans="1:24" x14ac:dyDescent="0.25">
      <c r="A17" s="55"/>
      <c r="H17" s="55"/>
      <c r="I17" s="55"/>
      <c r="J17" s="55"/>
      <c r="K17" s="55"/>
      <c r="L17" s="55"/>
      <c r="M17" s="55"/>
      <c r="N17" s="55"/>
      <c r="O17" s="55"/>
      <c r="P17" s="55"/>
      <c r="Q17" s="55"/>
      <c r="R17" s="55"/>
      <c r="S17" s="55"/>
      <c r="T17" s="55"/>
    </row>
    <row r="18" spans="1:24" x14ac:dyDescent="0.25">
      <c r="A18" s="520" t="s">
        <v>430</v>
      </c>
      <c r="B18" s="520"/>
      <c r="C18" s="520"/>
      <c r="D18" s="520"/>
      <c r="E18" s="520"/>
      <c r="F18" s="520"/>
      <c r="G18" s="520"/>
      <c r="H18" s="520"/>
      <c r="I18" s="520"/>
      <c r="J18" s="520"/>
      <c r="K18" s="520"/>
      <c r="L18" s="520"/>
      <c r="M18" s="520"/>
      <c r="N18" s="520"/>
      <c r="O18" s="520"/>
      <c r="P18" s="520"/>
      <c r="Q18" s="520"/>
      <c r="R18" s="520"/>
      <c r="S18" s="520"/>
      <c r="T18" s="520"/>
      <c r="U18" s="520"/>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5" t="s">
        <v>180</v>
      </c>
      <c r="B20" s="505" t="s">
        <v>179</v>
      </c>
      <c r="C20" s="501" t="s">
        <v>178</v>
      </c>
      <c r="D20" s="501"/>
      <c r="E20" s="508" t="s">
        <v>177</v>
      </c>
      <c r="F20" s="508"/>
      <c r="G20" s="509" t="s">
        <v>555</v>
      </c>
      <c r="H20" s="516">
        <v>2021</v>
      </c>
      <c r="I20" s="517"/>
      <c r="J20" s="517"/>
      <c r="K20" s="517"/>
      <c r="L20" s="516">
        <v>2022</v>
      </c>
      <c r="M20" s="517"/>
      <c r="N20" s="517"/>
      <c r="O20" s="517"/>
      <c r="P20" s="516">
        <v>2023</v>
      </c>
      <c r="Q20" s="517"/>
      <c r="R20" s="517"/>
      <c r="S20" s="517"/>
      <c r="T20" s="521" t="s">
        <v>176</v>
      </c>
      <c r="U20" s="521"/>
      <c r="V20" s="64"/>
      <c r="W20" s="64"/>
      <c r="X20" s="64"/>
    </row>
    <row r="21" spans="1:24" ht="99.75" customHeight="1" x14ac:dyDescent="0.25">
      <c r="A21" s="506"/>
      <c r="B21" s="506"/>
      <c r="C21" s="501"/>
      <c r="D21" s="501"/>
      <c r="E21" s="508"/>
      <c r="F21" s="508"/>
      <c r="G21" s="510"/>
      <c r="H21" s="501" t="s">
        <v>1</v>
      </c>
      <c r="I21" s="501"/>
      <c r="J21" s="501" t="s">
        <v>8</v>
      </c>
      <c r="K21" s="501"/>
      <c r="L21" s="501" t="s">
        <v>1</v>
      </c>
      <c r="M21" s="501"/>
      <c r="N21" s="501" t="s">
        <v>8</v>
      </c>
      <c r="O21" s="501"/>
      <c r="P21" s="501" t="s">
        <v>1</v>
      </c>
      <c r="Q21" s="501"/>
      <c r="R21" s="501" t="s">
        <v>8</v>
      </c>
      <c r="S21" s="501"/>
      <c r="T21" s="521"/>
      <c r="U21" s="521"/>
    </row>
    <row r="22" spans="1:24" ht="89.25" customHeight="1" x14ac:dyDescent="0.25">
      <c r="A22" s="507"/>
      <c r="B22" s="507"/>
      <c r="C22" s="353" t="s">
        <v>1</v>
      </c>
      <c r="D22" s="353" t="s">
        <v>175</v>
      </c>
      <c r="E22" s="352" t="s">
        <v>528</v>
      </c>
      <c r="F22" s="352" t="s">
        <v>556</v>
      </c>
      <c r="G22" s="511"/>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3" t="s">
        <v>1</v>
      </c>
      <c r="U22" s="353" t="s">
        <v>8</v>
      </c>
    </row>
    <row r="23" spans="1:24" ht="19.5" customHeight="1" x14ac:dyDescent="0.25">
      <c r="A23" s="374">
        <v>1</v>
      </c>
      <c r="B23" s="374">
        <v>2</v>
      </c>
      <c r="C23" s="374">
        <v>3</v>
      </c>
      <c r="D23" s="374">
        <v>4</v>
      </c>
      <c r="E23" s="374">
        <v>5</v>
      </c>
      <c r="F23" s="374">
        <v>6</v>
      </c>
      <c r="G23" s="374">
        <v>7</v>
      </c>
      <c r="H23" s="374">
        <v>28</v>
      </c>
      <c r="I23" s="374">
        <v>29</v>
      </c>
      <c r="J23" s="374">
        <v>30</v>
      </c>
      <c r="K23" s="374">
        <v>31</v>
      </c>
      <c r="L23" s="374">
        <v>32</v>
      </c>
      <c r="M23" s="374">
        <v>33</v>
      </c>
      <c r="N23" s="374">
        <v>34</v>
      </c>
      <c r="O23" s="374">
        <v>35</v>
      </c>
      <c r="P23" s="374">
        <v>36</v>
      </c>
      <c r="Q23" s="374">
        <v>37</v>
      </c>
      <c r="R23" s="374">
        <v>38</v>
      </c>
      <c r="S23" s="374">
        <v>39</v>
      </c>
      <c r="T23" s="374">
        <v>28</v>
      </c>
      <c r="U23" s="374">
        <v>29</v>
      </c>
    </row>
    <row r="24" spans="1:24" ht="47.25" customHeight="1" x14ac:dyDescent="0.25">
      <c r="A24" s="329">
        <v>1</v>
      </c>
      <c r="B24" s="330" t="s">
        <v>174</v>
      </c>
      <c r="C24" s="331">
        <f t="shared" ref="C24:G24" si="0">SUM(C25:C29)</f>
        <v>1.1270060799999999</v>
      </c>
      <c r="D24" s="331">
        <f t="shared" si="0"/>
        <v>0</v>
      </c>
      <c r="E24" s="331">
        <f t="shared" si="0"/>
        <v>1.1270060799999999</v>
      </c>
      <c r="F24" s="331">
        <f t="shared" si="0"/>
        <v>0.76458564999999989</v>
      </c>
      <c r="G24" s="331">
        <f t="shared" si="0"/>
        <v>0.36242043000000002</v>
      </c>
      <c r="H24" s="331">
        <f t="shared" ref="H24:S24" si="1">SUM(H25:H29)</f>
        <v>0.76458564999999989</v>
      </c>
      <c r="I24" s="331">
        <f t="shared" si="1"/>
        <v>0.71295764999999989</v>
      </c>
      <c r="J24" s="331">
        <f t="shared" si="1"/>
        <v>1.2616428200000001</v>
      </c>
      <c r="K24" s="331">
        <f t="shared" si="1"/>
        <v>1.21001482</v>
      </c>
      <c r="L24" s="331">
        <f t="shared" si="1"/>
        <v>0</v>
      </c>
      <c r="M24" s="331">
        <f t="shared" si="1"/>
        <v>0</v>
      </c>
      <c r="N24" s="331">
        <f t="shared" si="1"/>
        <v>0</v>
      </c>
      <c r="O24" s="331">
        <f t="shared" si="1"/>
        <v>0</v>
      </c>
      <c r="P24" s="331">
        <f t="shared" si="1"/>
        <v>0</v>
      </c>
      <c r="Q24" s="331">
        <f t="shared" si="1"/>
        <v>0</v>
      </c>
      <c r="R24" s="331">
        <f t="shared" si="1"/>
        <v>0</v>
      </c>
      <c r="S24" s="331">
        <f t="shared" si="1"/>
        <v>0</v>
      </c>
      <c r="T24" s="331">
        <f>H24+L24+P24</f>
        <v>0.76458564999999989</v>
      </c>
      <c r="U24" s="331">
        <f>J24+N24+R24</f>
        <v>1.2616428200000001</v>
      </c>
    </row>
    <row r="25" spans="1:24" ht="24" customHeight="1" x14ac:dyDescent="0.25">
      <c r="A25" s="332" t="s">
        <v>173</v>
      </c>
      <c r="B25" s="333" t="s">
        <v>172</v>
      </c>
      <c r="C25" s="331">
        <v>0</v>
      </c>
      <c r="D25" s="331">
        <v>0</v>
      </c>
      <c r="E25" s="331">
        <f>C25</f>
        <v>0</v>
      </c>
      <c r="F25" s="331">
        <f>E25-G25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 t="shared" ref="E26:E64" si="4">C26</f>
        <v>0</v>
      </c>
      <c r="F26" s="331">
        <f t="shared" ref="F26:F64" si="5">E26-G26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1.1270060799999999</v>
      </c>
      <c r="D27" s="331">
        <v>0</v>
      </c>
      <c r="E27" s="331">
        <f t="shared" si="4"/>
        <v>1.1270060799999999</v>
      </c>
      <c r="F27" s="331">
        <f>E27-G27</f>
        <v>0.76458564999999989</v>
      </c>
      <c r="G27" s="413">
        <v>0.36242043000000002</v>
      </c>
      <c r="H27" s="334">
        <v>0.76458564999999989</v>
      </c>
      <c r="I27" s="334">
        <v>0.71295764999999989</v>
      </c>
      <c r="J27" s="334">
        <v>1.2616428200000001</v>
      </c>
      <c r="K27" s="334">
        <v>1.21001482</v>
      </c>
      <c r="L27" s="334">
        <v>0</v>
      </c>
      <c r="M27" s="334">
        <v>0</v>
      </c>
      <c r="N27" s="334">
        <v>0</v>
      </c>
      <c r="O27" s="334">
        <v>0</v>
      </c>
      <c r="P27" s="334">
        <v>0</v>
      </c>
      <c r="Q27" s="334">
        <v>0</v>
      </c>
      <c r="R27" s="334">
        <v>0</v>
      </c>
      <c r="S27" s="334">
        <v>0</v>
      </c>
      <c r="T27" s="331">
        <f t="shared" si="2"/>
        <v>0.76458564999999989</v>
      </c>
      <c r="U27" s="331">
        <f t="shared" si="3"/>
        <v>1.2616428200000001</v>
      </c>
    </row>
    <row r="28" spans="1:24" x14ac:dyDescent="0.25">
      <c r="A28" s="332" t="s">
        <v>168</v>
      </c>
      <c r="B28" s="333" t="s">
        <v>520</v>
      </c>
      <c r="C28" s="331">
        <v>0</v>
      </c>
      <c r="D28" s="331">
        <v>0</v>
      </c>
      <c r="E28" s="331">
        <f t="shared" si="4"/>
        <v>0</v>
      </c>
      <c r="F28" s="331">
        <f t="shared" si="5"/>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 t="shared" si="4"/>
        <v>0</v>
      </c>
      <c r="F29" s="331">
        <f t="shared" si="5"/>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SUM(C31:C34)</f>
        <v>1.1151388600000001</v>
      </c>
      <c r="D30" s="331">
        <v>0</v>
      </c>
      <c r="E30" s="331">
        <f t="shared" si="4"/>
        <v>1.1151388600000001</v>
      </c>
      <c r="F30" s="331">
        <f t="shared" ref="F30" si="6">SUM(F31:F34)</f>
        <v>0.75653466999999996</v>
      </c>
      <c r="G30" s="331">
        <f>SUM(G31:G34)</f>
        <v>0.35860418999999999</v>
      </c>
      <c r="H30" s="331">
        <f>SUM(H31:H34)</f>
        <v>0.75653466999999996</v>
      </c>
      <c r="I30" s="331">
        <f t="shared" ref="I30:S30" si="7">SUM(I31:I34)</f>
        <v>-1.0869049999999998E-2</v>
      </c>
      <c r="J30" s="331">
        <f t="shared" si="7"/>
        <v>1.25637818</v>
      </c>
      <c r="K30" s="331">
        <f t="shared" si="7"/>
        <v>1.20475018</v>
      </c>
      <c r="L30" s="331">
        <f t="shared" si="7"/>
        <v>0</v>
      </c>
      <c r="M30" s="331">
        <f t="shared" si="7"/>
        <v>0</v>
      </c>
      <c r="N30" s="331">
        <f t="shared" si="7"/>
        <v>0</v>
      </c>
      <c r="O30" s="331">
        <f t="shared" si="7"/>
        <v>0</v>
      </c>
      <c r="P30" s="331">
        <f t="shared" si="7"/>
        <v>0</v>
      </c>
      <c r="Q30" s="331">
        <f t="shared" si="7"/>
        <v>0</v>
      </c>
      <c r="R30" s="331">
        <f t="shared" si="7"/>
        <v>0</v>
      </c>
      <c r="S30" s="331">
        <f t="shared" si="7"/>
        <v>0</v>
      </c>
      <c r="T30" s="331">
        <f t="shared" si="2"/>
        <v>0.75653466999999996</v>
      </c>
      <c r="U30" s="331">
        <f t="shared" si="3"/>
        <v>1.25637818</v>
      </c>
    </row>
    <row r="31" spans="1:24" x14ac:dyDescent="0.25">
      <c r="A31" s="329" t="s">
        <v>164</v>
      </c>
      <c r="B31" s="333" t="s">
        <v>163</v>
      </c>
      <c r="C31" s="331">
        <v>4.0758950000000002E-2</v>
      </c>
      <c r="D31" s="331">
        <v>0</v>
      </c>
      <c r="E31" s="331">
        <f t="shared" si="4"/>
        <v>4.0758950000000002E-2</v>
      </c>
      <c r="F31" s="331">
        <f t="shared" si="5"/>
        <v>4.0758950000000002E-2</v>
      </c>
      <c r="G31" s="334">
        <v>0</v>
      </c>
      <c r="H31" s="334">
        <v>4.0758950000000002E-2</v>
      </c>
      <c r="I31" s="334">
        <v>-1.0869049999999998E-2</v>
      </c>
      <c r="J31" s="334">
        <v>5.1628E-2</v>
      </c>
      <c r="K31" s="334">
        <v>0</v>
      </c>
      <c r="L31" s="334">
        <v>0</v>
      </c>
      <c r="M31" s="334">
        <v>0</v>
      </c>
      <c r="N31" s="334">
        <v>0</v>
      </c>
      <c r="O31" s="334">
        <v>0</v>
      </c>
      <c r="P31" s="334">
        <v>0</v>
      </c>
      <c r="Q31" s="334">
        <v>0</v>
      </c>
      <c r="R31" s="334">
        <v>0</v>
      </c>
      <c r="S31" s="334">
        <v>0</v>
      </c>
      <c r="T31" s="331">
        <f t="shared" si="2"/>
        <v>4.0758950000000002E-2</v>
      </c>
      <c r="U31" s="331">
        <f t="shared" si="3"/>
        <v>5.1628E-2</v>
      </c>
    </row>
    <row r="32" spans="1:24" ht="31.5" x14ac:dyDescent="0.25">
      <c r="A32" s="329" t="s">
        <v>162</v>
      </c>
      <c r="B32" s="333" t="s">
        <v>161</v>
      </c>
      <c r="C32" s="331">
        <v>1.0072534</v>
      </c>
      <c r="D32" s="331">
        <v>0</v>
      </c>
      <c r="E32" s="331">
        <f t="shared" si="4"/>
        <v>1.0072534</v>
      </c>
      <c r="F32" s="331">
        <f t="shared" si="5"/>
        <v>0.66773039999999995</v>
      </c>
      <c r="G32" s="334">
        <v>0.33952300000000002</v>
      </c>
      <c r="H32" s="334">
        <v>0.66773039999999995</v>
      </c>
      <c r="I32" s="334">
        <v>0</v>
      </c>
      <c r="J32" s="334">
        <v>1.105898</v>
      </c>
      <c r="K32" s="334">
        <v>1.105898</v>
      </c>
      <c r="L32" s="334">
        <v>0</v>
      </c>
      <c r="M32" s="334">
        <v>0</v>
      </c>
      <c r="N32" s="334">
        <v>0</v>
      </c>
      <c r="O32" s="334">
        <v>0</v>
      </c>
      <c r="P32" s="334">
        <v>0</v>
      </c>
      <c r="Q32" s="334">
        <v>0</v>
      </c>
      <c r="R32" s="334">
        <v>0</v>
      </c>
      <c r="S32" s="334">
        <v>0</v>
      </c>
      <c r="T32" s="331">
        <f t="shared" si="2"/>
        <v>0.66773039999999995</v>
      </c>
      <c r="U32" s="331">
        <f t="shared" si="3"/>
        <v>1.105898</v>
      </c>
    </row>
    <row r="33" spans="1:21" x14ac:dyDescent="0.25">
      <c r="A33" s="329" t="s">
        <v>160</v>
      </c>
      <c r="B33" s="333" t="s">
        <v>159</v>
      </c>
      <c r="C33" s="331">
        <v>0</v>
      </c>
      <c r="D33" s="331">
        <v>0</v>
      </c>
      <c r="E33" s="331">
        <f t="shared" si="4"/>
        <v>0</v>
      </c>
      <c r="F33" s="331">
        <f t="shared" si="5"/>
        <v>0</v>
      </c>
      <c r="G33" s="334">
        <v>0</v>
      </c>
      <c r="H33" s="334">
        <v>0</v>
      </c>
      <c r="I33" s="334">
        <v>0</v>
      </c>
      <c r="J33" s="334">
        <v>4.8991E-2</v>
      </c>
      <c r="K33" s="334">
        <v>4.8991E-2</v>
      </c>
      <c r="L33" s="334">
        <v>0</v>
      </c>
      <c r="M33" s="334">
        <v>0</v>
      </c>
      <c r="N33" s="334">
        <v>0</v>
      </c>
      <c r="O33" s="334">
        <v>0</v>
      </c>
      <c r="P33" s="334">
        <v>0</v>
      </c>
      <c r="Q33" s="334">
        <v>0</v>
      </c>
      <c r="R33" s="334">
        <v>0</v>
      </c>
      <c r="S33" s="334">
        <v>0</v>
      </c>
      <c r="T33" s="331">
        <f t="shared" si="2"/>
        <v>0</v>
      </c>
      <c r="U33" s="331">
        <f t="shared" si="3"/>
        <v>4.8991E-2</v>
      </c>
    </row>
    <row r="34" spans="1:21" x14ac:dyDescent="0.25">
      <c r="A34" s="329" t="s">
        <v>158</v>
      </c>
      <c r="B34" s="333" t="s">
        <v>157</v>
      </c>
      <c r="C34" s="331">
        <v>6.712651E-2</v>
      </c>
      <c r="D34" s="331">
        <v>0</v>
      </c>
      <c r="E34" s="331">
        <f t="shared" si="4"/>
        <v>6.712651E-2</v>
      </c>
      <c r="F34" s="331">
        <f t="shared" si="5"/>
        <v>4.804532000000003E-2</v>
      </c>
      <c r="G34" s="334">
        <v>1.908118999999997E-2</v>
      </c>
      <c r="H34" s="334">
        <v>4.804532000000003E-2</v>
      </c>
      <c r="I34" s="334">
        <v>0</v>
      </c>
      <c r="J34" s="334">
        <v>4.9861179999999998E-2</v>
      </c>
      <c r="K34" s="334">
        <v>4.9861179999999998E-2</v>
      </c>
      <c r="L34" s="334">
        <v>0</v>
      </c>
      <c r="M34" s="334">
        <v>0</v>
      </c>
      <c r="N34" s="334">
        <v>0</v>
      </c>
      <c r="O34" s="334">
        <v>0</v>
      </c>
      <c r="P34" s="334">
        <v>0</v>
      </c>
      <c r="Q34" s="334">
        <v>0</v>
      </c>
      <c r="R34" s="334">
        <v>0</v>
      </c>
      <c r="S34" s="334">
        <v>0</v>
      </c>
      <c r="T34" s="331">
        <f t="shared" si="2"/>
        <v>4.804532000000003E-2</v>
      </c>
      <c r="U34" s="331">
        <f t="shared" si="3"/>
        <v>4.9861179999999998E-2</v>
      </c>
    </row>
    <row r="35" spans="1:21" s="335" customFormat="1" ht="31.5" x14ac:dyDescent="0.25">
      <c r="A35" s="329" t="s">
        <v>59</v>
      </c>
      <c r="B35" s="330" t="s">
        <v>156</v>
      </c>
      <c r="C35" s="331">
        <v>0</v>
      </c>
      <c r="D35" s="331">
        <v>0</v>
      </c>
      <c r="E35" s="331">
        <f t="shared" si="4"/>
        <v>0</v>
      </c>
      <c r="F35" s="331">
        <f t="shared" si="5"/>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4"/>
        <v>0</v>
      </c>
      <c r="F36" s="331">
        <f t="shared" si="5"/>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4"/>
        <v>0</v>
      </c>
      <c r="F37" s="331">
        <f t="shared" si="5"/>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4"/>
        <v>0</v>
      </c>
      <c r="F38" s="331">
        <f t="shared" si="5"/>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0.48</v>
      </c>
      <c r="D39" s="331">
        <v>0</v>
      </c>
      <c r="E39" s="331">
        <f t="shared" si="4"/>
        <v>0.48</v>
      </c>
      <c r="F39" s="331">
        <f t="shared" si="5"/>
        <v>0.48</v>
      </c>
      <c r="G39" s="331">
        <v>0</v>
      </c>
      <c r="H39" s="334">
        <v>0.48</v>
      </c>
      <c r="I39" s="334">
        <v>0.48</v>
      </c>
      <c r="J39" s="334">
        <v>0.63900000000000001</v>
      </c>
      <c r="K39" s="334">
        <v>0.63900000000000001</v>
      </c>
      <c r="L39" s="334">
        <v>0</v>
      </c>
      <c r="M39" s="334">
        <v>0</v>
      </c>
      <c r="N39" s="334">
        <v>0</v>
      </c>
      <c r="O39" s="334">
        <v>0</v>
      </c>
      <c r="P39" s="334">
        <v>0</v>
      </c>
      <c r="Q39" s="334">
        <v>0</v>
      </c>
      <c r="R39" s="334">
        <v>0</v>
      </c>
      <c r="S39" s="334">
        <v>0</v>
      </c>
      <c r="T39" s="331">
        <f t="shared" si="2"/>
        <v>0.48</v>
      </c>
      <c r="U39" s="331">
        <f t="shared" si="3"/>
        <v>0.63900000000000001</v>
      </c>
    </row>
    <row r="40" spans="1:21" ht="31.5" x14ac:dyDescent="0.25">
      <c r="A40" s="332" t="s">
        <v>150</v>
      </c>
      <c r="B40" s="333" t="s">
        <v>137</v>
      </c>
      <c r="C40" s="331">
        <v>0</v>
      </c>
      <c r="D40" s="331">
        <v>0</v>
      </c>
      <c r="E40" s="331">
        <f t="shared" si="4"/>
        <v>0</v>
      </c>
      <c r="F40" s="331">
        <f t="shared" si="5"/>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4"/>
        <v>0</v>
      </c>
      <c r="F41" s="331">
        <f t="shared" si="5"/>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521</v>
      </c>
      <c r="C42" s="331">
        <v>0</v>
      </c>
      <c r="D42" s="331">
        <v>0</v>
      </c>
      <c r="E42" s="331">
        <f t="shared" si="4"/>
        <v>0</v>
      </c>
      <c r="F42" s="331">
        <f t="shared" si="5"/>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4"/>
        <v>0</v>
      </c>
      <c r="F43" s="331">
        <f t="shared" si="5"/>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4"/>
        <v>0</v>
      </c>
      <c r="F44" s="331">
        <f t="shared" si="5"/>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4"/>
        <v>0</v>
      </c>
      <c r="F45" s="331">
        <f t="shared" si="5"/>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4"/>
        <v>0</v>
      </c>
      <c r="F46" s="331">
        <f t="shared" si="5"/>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f>C39</f>
        <v>0.48</v>
      </c>
      <c r="D47" s="331">
        <v>0</v>
      </c>
      <c r="E47" s="331">
        <f t="shared" si="4"/>
        <v>0.48</v>
      </c>
      <c r="F47" s="331">
        <f t="shared" ref="F47:G47" si="8">F39</f>
        <v>0.48</v>
      </c>
      <c r="G47" s="331">
        <f t="shared" si="8"/>
        <v>0</v>
      </c>
      <c r="H47" s="334">
        <v>0.48</v>
      </c>
      <c r="I47" s="334">
        <v>0.48</v>
      </c>
      <c r="J47" s="334">
        <v>0.63900000000000001</v>
      </c>
      <c r="K47" s="334">
        <v>0.63900000000000001</v>
      </c>
      <c r="L47" s="334">
        <v>0</v>
      </c>
      <c r="M47" s="334">
        <v>0</v>
      </c>
      <c r="N47" s="334">
        <v>0</v>
      </c>
      <c r="O47" s="334">
        <v>0</v>
      </c>
      <c r="P47" s="334">
        <v>0</v>
      </c>
      <c r="Q47" s="334">
        <v>0</v>
      </c>
      <c r="R47" s="334">
        <v>0</v>
      </c>
      <c r="S47" s="334">
        <v>0</v>
      </c>
      <c r="T47" s="331">
        <f t="shared" si="2"/>
        <v>0.48</v>
      </c>
      <c r="U47" s="331">
        <f t="shared" si="3"/>
        <v>0.63900000000000001</v>
      </c>
    </row>
    <row r="48" spans="1:21" ht="31.5" x14ac:dyDescent="0.25">
      <c r="A48" s="332" t="s">
        <v>138</v>
      </c>
      <c r="B48" s="333" t="s">
        <v>137</v>
      </c>
      <c r="C48" s="331">
        <v>0</v>
      </c>
      <c r="D48" s="331">
        <v>0</v>
      </c>
      <c r="E48" s="331">
        <f t="shared" si="4"/>
        <v>0</v>
      </c>
      <c r="F48" s="331">
        <f t="shared" si="5"/>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4"/>
        <v>0</v>
      </c>
      <c r="F49" s="331">
        <f t="shared" si="5"/>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557</v>
      </c>
      <c r="C50" s="331">
        <v>1.19</v>
      </c>
      <c r="D50" s="331">
        <v>0</v>
      </c>
      <c r="E50" s="331">
        <f t="shared" si="4"/>
        <v>1.19</v>
      </c>
      <c r="F50" s="331">
        <f t="shared" ref="F50" si="9">E50-G50</f>
        <v>0</v>
      </c>
      <c r="G50" s="334">
        <f>G57</f>
        <v>1.19</v>
      </c>
      <c r="H50" s="334">
        <v>0</v>
      </c>
      <c r="I50" s="334">
        <v>0</v>
      </c>
      <c r="J50" s="334">
        <v>0</v>
      </c>
      <c r="K50" s="334">
        <v>0</v>
      </c>
      <c r="L50" s="334">
        <v>0</v>
      </c>
      <c r="M50" s="334">
        <v>0</v>
      </c>
      <c r="N50" s="334">
        <v>0</v>
      </c>
      <c r="O50" s="334">
        <v>0</v>
      </c>
      <c r="P50" s="334">
        <v>0</v>
      </c>
      <c r="Q50" s="334">
        <v>0</v>
      </c>
      <c r="R50" s="334">
        <v>0</v>
      </c>
      <c r="S50" s="334">
        <v>0</v>
      </c>
      <c r="T50" s="331">
        <f t="shared" si="2"/>
        <v>0</v>
      </c>
      <c r="U50" s="331">
        <f t="shared" si="3"/>
        <v>0</v>
      </c>
    </row>
    <row r="51" spans="1:21" s="335" customFormat="1" ht="35.25" customHeight="1" x14ac:dyDescent="0.25">
      <c r="A51" s="329" t="s">
        <v>56</v>
      </c>
      <c r="B51" s="330" t="s">
        <v>133</v>
      </c>
      <c r="C51" s="331">
        <v>0</v>
      </c>
      <c r="D51" s="331">
        <v>0</v>
      </c>
      <c r="E51" s="331">
        <f t="shared" si="4"/>
        <v>0</v>
      </c>
      <c r="F51" s="331">
        <f t="shared" si="5"/>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f>C30</f>
        <v>1.1151388600000001</v>
      </c>
      <c r="D52" s="331">
        <v>0</v>
      </c>
      <c r="E52" s="331">
        <f t="shared" si="4"/>
        <v>1.1151388600000001</v>
      </c>
      <c r="F52" s="331">
        <f t="shared" si="5"/>
        <v>0.75653467000000008</v>
      </c>
      <c r="G52" s="334">
        <v>0.35860418999999999</v>
      </c>
      <c r="H52" s="334">
        <v>0.75653467000000008</v>
      </c>
      <c r="I52" s="334">
        <v>0.75653467000000008</v>
      </c>
      <c r="J52" s="334">
        <v>1.25637818</v>
      </c>
      <c r="K52" s="334">
        <v>1.25637818</v>
      </c>
      <c r="L52" s="334">
        <v>0</v>
      </c>
      <c r="M52" s="334">
        <v>0</v>
      </c>
      <c r="N52" s="334">
        <v>0</v>
      </c>
      <c r="O52" s="334">
        <v>0</v>
      </c>
      <c r="P52" s="334">
        <v>0</v>
      </c>
      <c r="Q52" s="334">
        <v>0</v>
      </c>
      <c r="R52" s="334">
        <v>0</v>
      </c>
      <c r="S52" s="334">
        <v>0</v>
      </c>
      <c r="T52" s="331">
        <f t="shared" si="2"/>
        <v>0.75653467000000008</v>
      </c>
      <c r="U52" s="331">
        <f t="shared" si="3"/>
        <v>1.25637818</v>
      </c>
    </row>
    <row r="53" spans="1:21" x14ac:dyDescent="0.25">
      <c r="A53" s="332" t="s">
        <v>130</v>
      </c>
      <c r="B53" s="333" t="s">
        <v>124</v>
      </c>
      <c r="C53" s="331">
        <v>0</v>
      </c>
      <c r="D53" s="331">
        <v>0</v>
      </c>
      <c r="E53" s="331">
        <f t="shared" si="4"/>
        <v>0</v>
      </c>
      <c r="F53" s="331">
        <f t="shared" si="5"/>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4"/>
        <v>0</v>
      </c>
      <c r="F54" s="331">
        <f t="shared" si="5"/>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4"/>
        <v>0</v>
      </c>
      <c r="F55" s="331">
        <f t="shared" si="5"/>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f>C47</f>
        <v>0.48</v>
      </c>
      <c r="D56" s="331">
        <v>0</v>
      </c>
      <c r="E56" s="331">
        <f t="shared" si="4"/>
        <v>0.48</v>
      </c>
      <c r="F56" s="331">
        <f t="shared" ref="F56:G56" si="10">F47</f>
        <v>0.48</v>
      </c>
      <c r="G56" s="334">
        <f t="shared" si="10"/>
        <v>0</v>
      </c>
      <c r="H56" s="334">
        <v>0.48</v>
      </c>
      <c r="I56" s="334">
        <v>0.48</v>
      </c>
      <c r="J56" s="334">
        <v>0.63900000000000001</v>
      </c>
      <c r="K56" s="334">
        <v>0.63900000000000001</v>
      </c>
      <c r="L56" s="334">
        <v>0</v>
      </c>
      <c r="M56" s="334">
        <v>0</v>
      </c>
      <c r="N56" s="334">
        <v>0</v>
      </c>
      <c r="O56" s="334">
        <v>0</v>
      </c>
      <c r="P56" s="334">
        <v>0</v>
      </c>
      <c r="Q56" s="334">
        <v>0</v>
      </c>
      <c r="R56" s="334">
        <v>0</v>
      </c>
      <c r="S56" s="334">
        <v>0</v>
      </c>
      <c r="T56" s="331">
        <f t="shared" si="2"/>
        <v>0.48</v>
      </c>
      <c r="U56" s="331">
        <f t="shared" si="3"/>
        <v>0.63900000000000001</v>
      </c>
    </row>
    <row r="57" spans="1:21" ht="18.75" x14ac:dyDescent="0.25">
      <c r="A57" s="332" t="s">
        <v>126</v>
      </c>
      <c r="B57" s="336" t="s">
        <v>557</v>
      </c>
      <c r="C57" s="331">
        <f>C50</f>
        <v>1.19</v>
      </c>
      <c r="D57" s="331">
        <v>0</v>
      </c>
      <c r="E57" s="331">
        <f t="shared" si="4"/>
        <v>1.19</v>
      </c>
      <c r="F57" s="331">
        <f t="shared" ref="F57" si="11">F50</f>
        <v>0</v>
      </c>
      <c r="G57" s="334">
        <f>C57</f>
        <v>1.19</v>
      </c>
      <c r="H57" s="334">
        <v>0</v>
      </c>
      <c r="I57" s="334">
        <v>0</v>
      </c>
      <c r="J57" s="334">
        <v>0</v>
      </c>
      <c r="K57" s="334">
        <v>0</v>
      </c>
      <c r="L57" s="334">
        <v>0</v>
      </c>
      <c r="M57" s="334">
        <v>0</v>
      </c>
      <c r="N57" s="334">
        <v>0</v>
      </c>
      <c r="O57" s="334">
        <v>0</v>
      </c>
      <c r="P57" s="334">
        <v>0</v>
      </c>
      <c r="Q57" s="334">
        <v>0</v>
      </c>
      <c r="R57" s="334">
        <v>0</v>
      </c>
      <c r="S57" s="334">
        <v>0</v>
      </c>
      <c r="T57" s="331">
        <f t="shared" si="2"/>
        <v>0</v>
      </c>
      <c r="U57" s="331">
        <f t="shared" si="3"/>
        <v>0</v>
      </c>
    </row>
    <row r="58" spans="1:21" s="335" customFormat="1" ht="36.75" customHeight="1" x14ac:dyDescent="0.25">
      <c r="A58" s="329" t="s">
        <v>55</v>
      </c>
      <c r="B58" s="337" t="s">
        <v>222</v>
      </c>
      <c r="C58" s="331">
        <v>0</v>
      </c>
      <c r="D58" s="331">
        <v>0</v>
      </c>
      <c r="E58" s="331">
        <f t="shared" si="4"/>
        <v>0</v>
      </c>
      <c r="F58" s="331">
        <f t="shared" si="5"/>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4"/>
        <v>0</v>
      </c>
      <c r="F59" s="331">
        <f t="shared" si="5"/>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4"/>
        <v>0</v>
      </c>
      <c r="F60" s="331">
        <f t="shared" si="5"/>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4"/>
        <v>0</v>
      </c>
      <c r="F61" s="331">
        <f t="shared" si="5"/>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4"/>
        <v>0</v>
      </c>
      <c r="F62" s="331">
        <f t="shared" si="5"/>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f>C56</f>
        <v>0.48</v>
      </c>
      <c r="D63" s="331">
        <v>0</v>
      </c>
      <c r="E63" s="331">
        <f t="shared" si="4"/>
        <v>0.48</v>
      </c>
      <c r="F63" s="331">
        <f t="shared" si="5"/>
        <v>0.48</v>
      </c>
      <c r="G63" s="334">
        <v>0</v>
      </c>
      <c r="H63" s="334">
        <v>0.48</v>
      </c>
      <c r="I63" s="334">
        <v>0.48</v>
      </c>
      <c r="J63" s="334">
        <v>0.63900000000000001</v>
      </c>
      <c r="K63" s="334">
        <v>0.63900000000000001</v>
      </c>
      <c r="L63" s="334">
        <v>0</v>
      </c>
      <c r="M63" s="334">
        <v>0</v>
      </c>
      <c r="N63" s="334">
        <v>0</v>
      </c>
      <c r="O63" s="334">
        <v>0</v>
      </c>
      <c r="P63" s="334">
        <v>0</v>
      </c>
      <c r="Q63" s="334">
        <v>0</v>
      </c>
      <c r="R63" s="334">
        <v>0</v>
      </c>
      <c r="S63" s="334">
        <v>0</v>
      </c>
      <c r="T63" s="331">
        <f t="shared" si="2"/>
        <v>0.48</v>
      </c>
      <c r="U63" s="331">
        <f t="shared" si="3"/>
        <v>0.63900000000000001</v>
      </c>
    </row>
    <row r="64" spans="1:21" ht="18.75" x14ac:dyDescent="0.25">
      <c r="A64" s="332" t="s">
        <v>220</v>
      </c>
      <c r="B64" s="336" t="s">
        <v>522</v>
      </c>
      <c r="C64" s="331">
        <v>0</v>
      </c>
      <c r="D64" s="331">
        <v>0</v>
      </c>
      <c r="E64" s="331">
        <f t="shared" si="4"/>
        <v>0</v>
      </c>
      <c r="F64" s="331">
        <f t="shared" si="5"/>
        <v>0</v>
      </c>
      <c r="G64" s="334">
        <v>0</v>
      </c>
      <c r="H64" s="334">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2"/>
      <c r="C66" s="502"/>
      <c r="D66" s="502"/>
      <c r="E66" s="502"/>
      <c r="F66" s="502"/>
      <c r="G66" s="502"/>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2"/>
      <c r="C68" s="512"/>
      <c r="D68" s="512"/>
      <c r="E68" s="512"/>
      <c r="F68" s="512"/>
      <c r="G68" s="512"/>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2"/>
      <c r="C70" s="502"/>
      <c r="D70" s="502"/>
      <c r="E70" s="502"/>
      <c r="F70" s="502"/>
      <c r="G70" s="502"/>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2"/>
      <c r="C72" s="502"/>
      <c r="D72" s="502"/>
      <c r="E72" s="502"/>
      <c r="F72" s="502"/>
      <c r="G72" s="502"/>
      <c r="H72" s="55"/>
      <c r="I72" s="55"/>
      <c r="J72" s="55"/>
      <c r="K72" s="55"/>
      <c r="L72" s="55"/>
      <c r="M72" s="55"/>
      <c r="N72" s="55"/>
      <c r="O72" s="55"/>
      <c r="P72" s="55"/>
      <c r="Q72" s="55"/>
      <c r="R72" s="55"/>
      <c r="S72" s="55"/>
      <c r="T72" s="55"/>
    </row>
    <row r="73" spans="1:20" ht="32.25" customHeight="1" x14ac:dyDescent="0.25">
      <c r="A73" s="55"/>
      <c r="B73" s="512"/>
      <c r="C73" s="512"/>
      <c r="D73" s="512"/>
      <c r="E73" s="512"/>
      <c r="F73" s="512"/>
      <c r="G73" s="512"/>
      <c r="H73" s="55"/>
      <c r="I73" s="55"/>
      <c r="J73" s="55"/>
      <c r="K73" s="55"/>
      <c r="L73" s="55"/>
      <c r="M73" s="55"/>
      <c r="N73" s="55"/>
      <c r="O73" s="55"/>
      <c r="P73" s="55"/>
      <c r="Q73" s="55"/>
      <c r="R73" s="55"/>
      <c r="S73" s="55"/>
      <c r="T73" s="55"/>
    </row>
    <row r="74" spans="1:20" ht="51.75" customHeight="1" x14ac:dyDescent="0.25">
      <c r="A74" s="55"/>
      <c r="B74" s="502"/>
      <c r="C74" s="502"/>
      <c r="D74" s="502"/>
      <c r="E74" s="502"/>
      <c r="F74" s="502"/>
      <c r="G74" s="502"/>
      <c r="H74" s="55"/>
      <c r="I74" s="55"/>
      <c r="J74" s="55"/>
      <c r="K74" s="55"/>
      <c r="L74" s="55"/>
      <c r="M74" s="55"/>
      <c r="N74" s="55"/>
      <c r="O74" s="55"/>
      <c r="P74" s="55"/>
      <c r="Q74" s="55"/>
      <c r="R74" s="55"/>
      <c r="S74" s="55"/>
      <c r="T74" s="55"/>
    </row>
    <row r="75" spans="1:20" ht="21.75" customHeight="1" x14ac:dyDescent="0.25">
      <c r="A75" s="55"/>
      <c r="B75" s="503"/>
      <c r="C75" s="503"/>
      <c r="D75" s="503"/>
      <c r="E75" s="503"/>
      <c r="F75" s="503"/>
      <c r="G75" s="503"/>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4"/>
      <c r="C77" s="504"/>
      <c r="D77" s="504"/>
      <c r="E77" s="504"/>
      <c r="F77" s="504"/>
      <c r="G77" s="504"/>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C30 C24:I24">
    <cfRule type="cellIs" dxfId="36" priority="37" operator="greaterThan">
      <formula>0</formula>
    </cfRule>
  </conditionalFormatting>
  <conditionalFormatting sqref="C31">
    <cfRule type="cellIs" dxfId="35" priority="36" operator="greaterThan">
      <formula>0</formula>
    </cfRule>
  </conditionalFormatting>
  <conditionalFormatting sqref="C31">
    <cfRule type="cellIs" dxfId="34" priority="35" operator="greaterThan">
      <formula>0</formula>
    </cfRule>
  </conditionalFormatting>
  <conditionalFormatting sqref="C31">
    <cfRule type="cellIs" dxfId="33" priority="34" operator="greaterThan">
      <formula>0</formula>
    </cfRule>
  </conditionalFormatting>
  <conditionalFormatting sqref="C24:G24 H31:I38 H51:H55 H58:H64 H48:H49 C25:C64 H24:I29 H39:H46">
    <cfRule type="cellIs" dxfId="32" priority="33" operator="notEqual">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5:D64">
    <cfRule type="cellIs" dxfId="27" priority="28" operator="notEqual">
      <formula>0</formula>
    </cfRule>
  </conditionalFormatting>
  <conditionalFormatting sqref="G25:G38 G40:G46 G51:G55 G58:G64 G48:G49 K30:S30 H30:I30">
    <cfRule type="cellIs" dxfId="26" priority="27" operator="notEqual">
      <formula>0</formula>
    </cfRule>
  </conditionalFormatting>
  <conditionalFormatting sqref="E25:F25 F31:F46 F51:F55 F58:F64 F48:F49 F26:F29 E26:E64">
    <cfRule type="cellIs" dxfId="25" priority="26" operator="greaterThan">
      <formula>0</formula>
    </cfRule>
  </conditionalFormatting>
  <conditionalFormatting sqref="E25:F25 F31:F46 F51:F55 F58:F64 F48:F49 F26:F29 E26:E64">
    <cfRule type="cellIs" dxfId="24" priority="25" operator="notEqual">
      <formula>0</formula>
    </cfRule>
  </conditionalFormatting>
  <conditionalFormatting sqref="T24:T64">
    <cfRule type="cellIs" dxfId="23" priority="24" operator="notEqual">
      <formula>0</formula>
    </cfRule>
  </conditionalFormatting>
  <conditionalFormatting sqref="U24:U64">
    <cfRule type="cellIs" dxfId="22" priority="23" operator="notEqual">
      <formula>0</formula>
    </cfRule>
  </conditionalFormatting>
  <conditionalFormatting sqref="K24:S24">
    <cfRule type="cellIs" dxfId="21" priority="22" operator="greaterThan">
      <formula>0</formula>
    </cfRule>
  </conditionalFormatting>
  <conditionalFormatting sqref="K24:S24">
    <cfRule type="cellIs" dxfId="20" priority="21" operator="notEqual">
      <formula>0</formula>
    </cfRule>
  </conditionalFormatting>
  <conditionalFormatting sqref="K25:S29 K31:S34 J35:S64">
    <cfRule type="cellIs" dxfId="19" priority="20" operator="notEqual">
      <formula>0</formula>
    </cfRule>
  </conditionalFormatting>
  <conditionalFormatting sqref="F30">
    <cfRule type="cellIs" dxfId="18" priority="19" operator="greaterThan">
      <formula>0</formula>
    </cfRule>
  </conditionalFormatting>
  <conditionalFormatting sqref="F30">
    <cfRule type="cellIs" dxfId="17" priority="18" operator="notEqual">
      <formula>0</formula>
    </cfRule>
  </conditionalFormatting>
  <conditionalFormatting sqref="G39">
    <cfRule type="cellIs" dxfId="16" priority="17" operator="notEqual">
      <formula>0</formula>
    </cfRule>
  </conditionalFormatting>
  <conditionalFormatting sqref="H50">
    <cfRule type="cellIs" dxfId="15" priority="16" operator="notEqual">
      <formula>0</formula>
    </cfRule>
  </conditionalFormatting>
  <conditionalFormatting sqref="G50">
    <cfRule type="cellIs" dxfId="14" priority="15" operator="notEqual">
      <formula>0</formula>
    </cfRule>
  </conditionalFormatting>
  <conditionalFormatting sqref="F50">
    <cfRule type="cellIs" dxfId="13" priority="14" operator="greaterThan">
      <formula>0</formula>
    </cfRule>
  </conditionalFormatting>
  <conditionalFormatting sqref="F50">
    <cfRule type="cellIs" dxfId="12" priority="13" operator="notEqual">
      <formula>0</formula>
    </cfRule>
  </conditionalFormatting>
  <conditionalFormatting sqref="F56:H56">
    <cfRule type="cellIs" dxfId="11" priority="12" operator="notEqual">
      <formula>0</formula>
    </cfRule>
  </conditionalFormatting>
  <conditionalFormatting sqref="F47:H47">
    <cfRule type="cellIs" dxfId="10" priority="11" operator="notEqual">
      <formula>0</formula>
    </cfRule>
  </conditionalFormatting>
  <conditionalFormatting sqref="F57:H57">
    <cfRule type="cellIs" dxfId="9" priority="10" operator="notEqual">
      <formula>0</formula>
    </cfRule>
  </conditionalFormatting>
  <conditionalFormatting sqref="J30">
    <cfRule type="cellIs" dxfId="8" priority="9" operator="notEqual">
      <formula>0</formula>
    </cfRule>
  </conditionalFormatting>
  <conditionalFormatting sqref="J24">
    <cfRule type="cellIs" dxfId="7" priority="8" operator="greaterThan">
      <formula>0</formula>
    </cfRule>
  </conditionalFormatting>
  <conditionalFormatting sqref="J24">
    <cfRule type="cellIs" dxfId="6" priority="7" operator="notEqual">
      <formula>0</formula>
    </cfRule>
  </conditionalFormatting>
  <conditionalFormatting sqref="J25:J29 J31:J34">
    <cfRule type="cellIs" dxfId="5" priority="6" operator="notEqual">
      <formula>0</formula>
    </cfRule>
  </conditionalFormatting>
  <conditionalFormatting sqref="I51:I55 I58:I64 I48:I49 I39:I46">
    <cfRule type="cellIs" dxfId="4" priority="5" operator="notEqual">
      <formula>0</formula>
    </cfRule>
  </conditionalFormatting>
  <conditionalFormatting sqref="I50">
    <cfRule type="cellIs" dxfId="3" priority="4" operator="notEqual">
      <formula>0</formula>
    </cfRule>
  </conditionalFormatting>
  <conditionalFormatting sqref="I56">
    <cfRule type="cellIs" dxfId="2" priority="3" operator="notEqual">
      <formula>0</formula>
    </cfRule>
  </conditionalFormatting>
  <conditionalFormatting sqref="I47">
    <cfRule type="cellIs" dxfId="1" priority="2" operator="notEqual">
      <formula>0</formula>
    </cfRule>
  </conditionalFormatting>
  <conditionalFormatting sqref="I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AI38" sqref="AI3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4"/>
    </row>
    <row r="7" spans="1:48" ht="18.75"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435"/>
    </row>
    <row r="8" spans="1:48" ht="18.7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435"/>
      <c r="AU8" s="435"/>
      <c r="AV8" s="435"/>
    </row>
    <row r="9" spans="1:48"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row>
    <row r="10" spans="1:48" ht="15.75" x14ac:dyDescent="0.25">
      <c r="A10" s="431" t="s">
        <v>5</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row>
    <row r="11" spans="1:48" ht="18.75" x14ac:dyDescent="0.25">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row>
    <row r="12" spans="1:48" x14ac:dyDescent="0.25">
      <c r="A12" s="429" t="str">
        <f>'1. паспорт местоположение'!A12:C12</f>
        <v>L_949-100</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31" t="s">
        <v>4</v>
      </c>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row>
    <row r="14" spans="1:48" ht="18.75" x14ac:dyDescent="0.25">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6"/>
      <c r="AT14" s="436"/>
      <c r="AU14" s="436"/>
      <c r="AV14" s="436"/>
    </row>
    <row r="15" spans="1:48" x14ac:dyDescent="0.25">
      <c r="A15"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row>
    <row r="16" spans="1:48" ht="15.75" x14ac:dyDescent="0.25">
      <c r="A16" s="431" t="s">
        <v>3</v>
      </c>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431"/>
      <c r="AO16" s="431"/>
      <c r="AP16" s="431"/>
      <c r="AQ16" s="431"/>
      <c r="AR16" s="431"/>
      <c r="AS16" s="431"/>
      <c r="AT16" s="431"/>
      <c r="AU16" s="431"/>
      <c r="AV16" s="431"/>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1"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1" customFormat="1" x14ac:dyDescent="0.25">
      <c r="A21" s="522" t="s">
        <v>443</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1" customFormat="1" ht="58.5" customHeight="1" x14ac:dyDescent="0.25">
      <c r="A22" s="523" t="s">
        <v>49</v>
      </c>
      <c r="B22" s="526" t="s">
        <v>21</v>
      </c>
      <c r="C22" s="523" t="s">
        <v>48</v>
      </c>
      <c r="D22" s="523" t="s">
        <v>47</v>
      </c>
      <c r="E22" s="529" t="s">
        <v>454</v>
      </c>
      <c r="F22" s="530"/>
      <c r="G22" s="530"/>
      <c r="H22" s="530"/>
      <c r="I22" s="530"/>
      <c r="J22" s="530"/>
      <c r="K22" s="530"/>
      <c r="L22" s="531"/>
      <c r="M22" s="523" t="s">
        <v>46</v>
      </c>
      <c r="N22" s="523" t="s">
        <v>45</v>
      </c>
      <c r="O22" s="523" t="s">
        <v>44</v>
      </c>
      <c r="P22" s="532" t="s">
        <v>229</v>
      </c>
      <c r="Q22" s="532" t="s">
        <v>43</v>
      </c>
      <c r="R22" s="532" t="s">
        <v>42</v>
      </c>
      <c r="S22" s="532" t="s">
        <v>41</v>
      </c>
      <c r="T22" s="532"/>
      <c r="U22" s="533" t="s">
        <v>40</v>
      </c>
      <c r="V22" s="533" t="s">
        <v>39</v>
      </c>
      <c r="W22" s="532" t="s">
        <v>38</v>
      </c>
      <c r="X22" s="532" t="s">
        <v>37</v>
      </c>
      <c r="Y22" s="532" t="s">
        <v>36</v>
      </c>
      <c r="Z22" s="546" t="s">
        <v>35</v>
      </c>
      <c r="AA22" s="532" t="s">
        <v>34</v>
      </c>
      <c r="AB22" s="532" t="s">
        <v>33</v>
      </c>
      <c r="AC22" s="532" t="s">
        <v>32</v>
      </c>
      <c r="AD22" s="532" t="s">
        <v>31</v>
      </c>
      <c r="AE22" s="532" t="s">
        <v>30</v>
      </c>
      <c r="AF22" s="532" t="s">
        <v>29</v>
      </c>
      <c r="AG22" s="532"/>
      <c r="AH22" s="532"/>
      <c r="AI22" s="532"/>
      <c r="AJ22" s="532"/>
      <c r="AK22" s="532"/>
      <c r="AL22" s="532" t="s">
        <v>28</v>
      </c>
      <c r="AM22" s="532"/>
      <c r="AN22" s="532"/>
      <c r="AO22" s="532"/>
      <c r="AP22" s="532" t="s">
        <v>27</v>
      </c>
      <c r="AQ22" s="532"/>
      <c r="AR22" s="532" t="s">
        <v>26</v>
      </c>
      <c r="AS22" s="532" t="s">
        <v>25</v>
      </c>
      <c r="AT22" s="532" t="s">
        <v>24</v>
      </c>
      <c r="AU22" s="532" t="s">
        <v>23</v>
      </c>
      <c r="AV22" s="536" t="s">
        <v>22</v>
      </c>
    </row>
    <row r="23" spans="1:48" s="21" customFormat="1" ht="64.5" customHeight="1" x14ac:dyDescent="0.25">
      <c r="A23" s="524"/>
      <c r="B23" s="527"/>
      <c r="C23" s="524"/>
      <c r="D23" s="524"/>
      <c r="E23" s="538" t="s">
        <v>20</v>
      </c>
      <c r="F23" s="540" t="s">
        <v>124</v>
      </c>
      <c r="G23" s="540" t="s">
        <v>123</v>
      </c>
      <c r="H23" s="540" t="s">
        <v>122</v>
      </c>
      <c r="I23" s="544" t="s">
        <v>364</v>
      </c>
      <c r="J23" s="544" t="s">
        <v>365</v>
      </c>
      <c r="K23" s="544" t="s">
        <v>366</v>
      </c>
      <c r="L23" s="540" t="s">
        <v>73</v>
      </c>
      <c r="M23" s="524"/>
      <c r="N23" s="524"/>
      <c r="O23" s="524"/>
      <c r="P23" s="532"/>
      <c r="Q23" s="532"/>
      <c r="R23" s="532"/>
      <c r="S23" s="542" t="s">
        <v>1</v>
      </c>
      <c r="T23" s="542" t="s">
        <v>8</v>
      </c>
      <c r="U23" s="533"/>
      <c r="V23" s="533"/>
      <c r="W23" s="532"/>
      <c r="X23" s="532"/>
      <c r="Y23" s="532"/>
      <c r="Z23" s="532"/>
      <c r="AA23" s="532"/>
      <c r="AB23" s="532"/>
      <c r="AC23" s="532"/>
      <c r="AD23" s="532"/>
      <c r="AE23" s="532"/>
      <c r="AF23" s="532" t="s">
        <v>19</v>
      </c>
      <c r="AG23" s="532"/>
      <c r="AH23" s="532" t="s">
        <v>18</v>
      </c>
      <c r="AI23" s="532"/>
      <c r="AJ23" s="523" t="s">
        <v>17</v>
      </c>
      <c r="AK23" s="523" t="s">
        <v>16</v>
      </c>
      <c r="AL23" s="523" t="s">
        <v>15</v>
      </c>
      <c r="AM23" s="523" t="s">
        <v>14</v>
      </c>
      <c r="AN23" s="523" t="s">
        <v>13</v>
      </c>
      <c r="AO23" s="523" t="s">
        <v>12</v>
      </c>
      <c r="AP23" s="523" t="s">
        <v>11</v>
      </c>
      <c r="AQ23" s="534" t="s">
        <v>8</v>
      </c>
      <c r="AR23" s="532"/>
      <c r="AS23" s="532"/>
      <c r="AT23" s="532"/>
      <c r="AU23" s="532"/>
      <c r="AV23" s="537"/>
    </row>
    <row r="24" spans="1:48" s="21" customFormat="1" ht="96.75" customHeight="1" x14ac:dyDescent="0.25">
      <c r="A24" s="525"/>
      <c r="B24" s="528"/>
      <c r="C24" s="525"/>
      <c r="D24" s="525"/>
      <c r="E24" s="539"/>
      <c r="F24" s="541"/>
      <c r="G24" s="541"/>
      <c r="H24" s="541"/>
      <c r="I24" s="545"/>
      <c r="J24" s="545"/>
      <c r="K24" s="545"/>
      <c r="L24" s="541"/>
      <c r="M24" s="525"/>
      <c r="N24" s="525"/>
      <c r="O24" s="525"/>
      <c r="P24" s="532"/>
      <c r="Q24" s="532"/>
      <c r="R24" s="532"/>
      <c r="S24" s="543"/>
      <c r="T24" s="543"/>
      <c r="U24" s="533"/>
      <c r="V24" s="533"/>
      <c r="W24" s="532"/>
      <c r="X24" s="532"/>
      <c r="Y24" s="532"/>
      <c r="Z24" s="532"/>
      <c r="AA24" s="532"/>
      <c r="AB24" s="532"/>
      <c r="AC24" s="532"/>
      <c r="AD24" s="532"/>
      <c r="AE24" s="532"/>
      <c r="AF24" s="121" t="s">
        <v>10</v>
      </c>
      <c r="AG24" s="121" t="s">
        <v>9</v>
      </c>
      <c r="AH24" s="122" t="s">
        <v>1</v>
      </c>
      <c r="AI24" s="122" t="s">
        <v>8</v>
      </c>
      <c r="AJ24" s="525"/>
      <c r="AK24" s="525"/>
      <c r="AL24" s="525"/>
      <c r="AM24" s="525"/>
      <c r="AN24" s="525"/>
      <c r="AO24" s="525"/>
      <c r="AP24" s="525"/>
      <c r="AQ24" s="535"/>
      <c r="AR24" s="532"/>
      <c r="AS24" s="532"/>
      <c r="AT24" s="532"/>
      <c r="AU24" s="532"/>
      <c r="AV24" s="53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"Янтарьэнерго" ДЗО  ПАО "Россети"</v>
      </c>
      <c r="C26" s="324"/>
      <c r="D26" s="395" t="str">
        <f>'6.1. Паспорт сетевой график'!D53</f>
        <v>31.12.2020
31.12.2021</v>
      </c>
      <c r="E26" s="397"/>
      <c r="F26" s="397"/>
      <c r="G26" s="397"/>
      <c r="H26" s="397"/>
      <c r="I26" s="397">
        <f>'6.2. Паспорт фин осв ввод'!C47</f>
        <v>0.48</v>
      </c>
      <c r="J26" s="397"/>
      <c r="K26" s="397"/>
      <c r="L26" s="397">
        <f>'6.2. Паспорт фин осв ввод'!C50</f>
        <v>1.19</v>
      </c>
      <c r="M26" s="355" t="s">
        <v>529</v>
      </c>
      <c r="N26" s="355" t="s">
        <v>530</v>
      </c>
      <c r="O26" s="355" t="s">
        <v>531</v>
      </c>
      <c r="P26" s="356">
        <v>119330</v>
      </c>
      <c r="Q26" s="355" t="s">
        <v>532</v>
      </c>
      <c r="R26" s="356">
        <v>119330</v>
      </c>
      <c r="S26" s="355" t="s">
        <v>533</v>
      </c>
      <c r="T26" s="355" t="s">
        <v>534</v>
      </c>
      <c r="U26" s="357" t="s">
        <v>59</v>
      </c>
      <c r="V26" s="357" t="s">
        <v>59</v>
      </c>
      <c r="W26" s="355" t="s">
        <v>535</v>
      </c>
      <c r="X26" s="356">
        <v>119100</v>
      </c>
      <c r="Y26" s="355"/>
      <c r="Z26" s="358"/>
      <c r="AA26" s="356"/>
      <c r="AB26" s="356">
        <v>119100</v>
      </c>
      <c r="AC26" s="356" t="s">
        <v>535</v>
      </c>
      <c r="AD26" s="356">
        <f>'8. Общие сведения'!B33*1000</f>
        <v>1569.5780000000002</v>
      </c>
      <c r="AE26" s="356"/>
      <c r="AF26" s="357" t="s">
        <v>536</v>
      </c>
      <c r="AG26" s="355" t="s">
        <v>537</v>
      </c>
      <c r="AH26" s="358">
        <v>43620</v>
      </c>
      <c r="AI26" s="358">
        <v>43620</v>
      </c>
      <c r="AJ26" s="358">
        <v>43657</v>
      </c>
      <c r="AK26" s="358">
        <v>43665</v>
      </c>
      <c r="AL26" s="355"/>
      <c r="AM26" s="355"/>
      <c r="AN26" s="358"/>
      <c r="AO26" s="355"/>
      <c r="AP26" s="358" t="s">
        <v>538</v>
      </c>
      <c r="AQ26" s="358" t="s">
        <v>538</v>
      </c>
      <c r="AR26" s="358" t="s">
        <v>538</v>
      </c>
      <c r="AS26" s="358" t="s">
        <v>538</v>
      </c>
      <c r="AT26" s="358" t="s">
        <v>539</v>
      </c>
      <c r="AU26" s="355"/>
      <c r="AV26" s="355" t="s">
        <v>540</v>
      </c>
    </row>
    <row r="27" spans="1:48" x14ac:dyDescent="0.25">
      <c r="A27" s="359"/>
      <c r="B27" s="359"/>
      <c r="C27" s="359"/>
      <c r="D27" s="359"/>
      <c r="E27" s="359"/>
      <c r="F27" s="359"/>
      <c r="G27" s="359"/>
      <c r="H27" s="359"/>
      <c r="I27" s="359"/>
      <c r="J27" s="359"/>
      <c r="K27" s="359"/>
      <c r="L27" s="359"/>
      <c r="M27" s="355"/>
      <c r="N27" s="355"/>
      <c r="O27" s="355"/>
      <c r="P27" s="356"/>
      <c r="Q27" s="355"/>
      <c r="R27" s="356"/>
      <c r="S27" s="355"/>
      <c r="T27" s="355"/>
      <c r="U27" s="357"/>
      <c r="V27" s="357"/>
      <c r="W27" s="355" t="s">
        <v>541</v>
      </c>
      <c r="X27" s="356"/>
      <c r="Y27" s="355" t="s">
        <v>541</v>
      </c>
      <c r="Z27" s="358"/>
      <c r="AA27" s="356"/>
      <c r="AB27" s="356"/>
      <c r="AC27" s="356"/>
      <c r="AD27" s="356"/>
      <c r="AE27" s="356"/>
      <c r="AF27" s="357"/>
      <c r="AG27" s="355"/>
      <c r="AH27" s="358"/>
      <c r="AI27" s="358"/>
      <c r="AJ27" s="358"/>
      <c r="AK27" s="358"/>
      <c r="AL27" s="355"/>
      <c r="AM27" s="355"/>
      <c r="AN27" s="358"/>
      <c r="AO27" s="355"/>
      <c r="AP27" s="358"/>
      <c r="AQ27" s="358"/>
      <c r="AR27" s="358"/>
      <c r="AS27" s="358"/>
      <c r="AT27" s="358"/>
      <c r="AU27" s="355"/>
      <c r="AV27" s="355"/>
    </row>
    <row r="28" spans="1:48" ht="22.5" x14ac:dyDescent="0.25">
      <c r="A28" s="359"/>
      <c r="B28" s="359"/>
      <c r="C28" s="359"/>
      <c r="D28" s="359"/>
      <c r="E28" s="359"/>
      <c r="F28" s="359"/>
      <c r="G28" s="359"/>
      <c r="H28" s="359"/>
      <c r="I28" s="359"/>
      <c r="J28" s="359"/>
      <c r="K28" s="359"/>
      <c r="L28" s="359"/>
      <c r="M28" s="355"/>
      <c r="N28" s="355"/>
      <c r="O28" s="355"/>
      <c r="P28" s="356"/>
      <c r="Q28" s="355"/>
      <c r="R28" s="356"/>
      <c r="S28" s="355"/>
      <c r="T28" s="355"/>
      <c r="U28" s="357"/>
      <c r="V28" s="357"/>
      <c r="W28" s="355" t="s">
        <v>542</v>
      </c>
      <c r="X28" s="356"/>
      <c r="Y28" s="355" t="s">
        <v>542</v>
      </c>
      <c r="Z28" s="358"/>
      <c r="AA28" s="356"/>
      <c r="AB28" s="356"/>
      <c r="AC28" s="356"/>
      <c r="AD28" s="356"/>
      <c r="AE28" s="356"/>
      <c r="AF28" s="357"/>
      <c r="AG28" s="355"/>
      <c r="AH28" s="358"/>
      <c r="AI28" s="358"/>
      <c r="AJ28" s="358"/>
      <c r="AK28" s="358"/>
      <c r="AL28" s="355"/>
      <c r="AM28" s="355"/>
      <c r="AN28" s="358"/>
      <c r="AO28" s="355"/>
      <c r="AP28" s="358"/>
      <c r="AQ28" s="358"/>
      <c r="AR28" s="358"/>
      <c r="AS28" s="358"/>
      <c r="AT28" s="358"/>
      <c r="AU28" s="355"/>
      <c r="AV28" s="35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 zoomScale="80" zoomScaleNormal="90" zoomScaleSheetLayoutView="80" workbookViewId="0">
      <selection activeCell="B24" sqref="B24"/>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4" t="s">
        <v>65</v>
      </c>
    </row>
    <row r="2" spans="1:8" ht="18.75" x14ac:dyDescent="0.3">
      <c r="B2" s="14" t="s">
        <v>7</v>
      </c>
    </row>
    <row r="3" spans="1:8" ht="18.75" x14ac:dyDescent="0.3">
      <c r="B3" s="14" t="s">
        <v>462</v>
      </c>
    </row>
    <row r="4" spans="1:8" x14ac:dyDescent="0.25">
      <c r="B4" s="38"/>
    </row>
    <row r="5" spans="1:8" ht="18.75" x14ac:dyDescent="0.3">
      <c r="A5" s="547" t="str">
        <f>'1. паспорт местоположение'!A5:C5</f>
        <v>Год раскрытия информации: 2022 год</v>
      </c>
      <c r="B5" s="547"/>
      <c r="C5" s="66"/>
      <c r="D5" s="66"/>
      <c r="E5" s="66"/>
      <c r="F5" s="66"/>
      <c r="G5" s="66"/>
      <c r="H5" s="66"/>
    </row>
    <row r="6" spans="1:8" ht="18.75" x14ac:dyDescent="0.3">
      <c r="A6" s="239"/>
      <c r="B6" s="239"/>
      <c r="C6" s="239"/>
      <c r="D6" s="239"/>
      <c r="E6" s="239"/>
      <c r="F6" s="239"/>
      <c r="G6" s="239"/>
      <c r="H6" s="239"/>
    </row>
    <row r="7" spans="1:8" ht="18.75" x14ac:dyDescent="0.25">
      <c r="A7" s="435" t="s">
        <v>6</v>
      </c>
      <c r="B7" s="435"/>
      <c r="C7" s="126"/>
      <c r="D7" s="126"/>
      <c r="E7" s="126"/>
      <c r="F7" s="126"/>
      <c r="G7" s="126"/>
      <c r="H7" s="126"/>
    </row>
    <row r="8" spans="1:8" ht="18.75" x14ac:dyDescent="0.25">
      <c r="A8" s="126"/>
      <c r="B8" s="126"/>
      <c r="C8" s="126"/>
      <c r="D8" s="126"/>
      <c r="E8" s="126"/>
      <c r="F8" s="126"/>
      <c r="G8" s="126"/>
      <c r="H8" s="126"/>
    </row>
    <row r="9" spans="1:8" x14ac:dyDescent="0.25">
      <c r="A9" s="429" t="str">
        <f>'1. паспорт местоположение'!A9:C9</f>
        <v>Акционерное общество "Янтарьэнерго" ДЗО  ПАО "Россети"</v>
      </c>
      <c r="B9" s="429"/>
      <c r="C9" s="141"/>
      <c r="D9" s="141"/>
      <c r="E9" s="141"/>
      <c r="F9" s="141"/>
      <c r="G9" s="141"/>
      <c r="H9" s="141"/>
    </row>
    <row r="10" spans="1:8" x14ac:dyDescent="0.25">
      <c r="A10" s="431" t="s">
        <v>5</v>
      </c>
      <c r="B10" s="431"/>
      <c r="C10" s="128"/>
      <c r="D10" s="128"/>
      <c r="E10" s="128"/>
      <c r="F10" s="128"/>
      <c r="G10" s="128"/>
      <c r="H10" s="128"/>
    </row>
    <row r="11" spans="1:8" ht="18.75" x14ac:dyDescent="0.25">
      <c r="A11" s="126"/>
      <c r="B11" s="126"/>
      <c r="C11" s="126"/>
      <c r="D11" s="126"/>
      <c r="E11" s="126"/>
      <c r="F11" s="126"/>
      <c r="G11" s="126"/>
      <c r="H11" s="126"/>
    </row>
    <row r="12" spans="1:8" x14ac:dyDescent="0.25">
      <c r="A12" s="429" t="str">
        <f>'1. паспорт местоположение'!A12:C12</f>
        <v>L_949-100</v>
      </c>
      <c r="B12" s="429"/>
      <c r="C12" s="141"/>
      <c r="D12" s="141"/>
      <c r="E12" s="141"/>
      <c r="F12" s="141"/>
      <c r="G12" s="141"/>
      <c r="H12" s="141"/>
    </row>
    <row r="13" spans="1:8" x14ac:dyDescent="0.25">
      <c r="A13" s="431" t="s">
        <v>4</v>
      </c>
      <c r="B13" s="431"/>
      <c r="C13" s="128"/>
      <c r="D13" s="128"/>
      <c r="E13" s="128"/>
      <c r="F13" s="128"/>
      <c r="G13" s="128"/>
      <c r="H13" s="128"/>
    </row>
    <row r="14" spans="1:8" ht="18.75" x14ac:dyDescent="0.25">
      <c r="A14" s="10"/>
      <c r="B14" s="10"/>
      <c r="C14" s="10"/>
      <c r="D14" s="10"/>
      <c r="E14" s="10"/>
      <c r="F14" s="10"/>
      <c r="G14" s="10"/>
      <c r="H14" s="10"/>
    </row>
    <row r="15" spans="1:8" ht="39" customHeight="1" x14ac:dyDescent="0.25">
      <c r="A15" s="548" t="str">
        <f>'1. паспорт местоположение'!A15:C15</f>
        <v>Расширение просек ВЛ 15 кВ № 15-215 площадью 1,19 га и реконструкция участка ВЛ 15 кВ № 15-215 протяженностью 0,48 км с заменой голого провода на СИП</v>
      </c>
      <c r="B15" s="549"/>
      <c r="C15" s="141"/>
      <c r="D15" s="141"/>
      <c r="E15" s="141"/>
      <c r="F15" s="141"/>
      <c r="G15" s="141"/>
      <c r="H15" s="141"/>
    </row>
    <row r="16" spans="1:8" x14ac:dyDescent="0.25">
      <c r="A16" s="431" t="s">
        <v>3</v>
      </c>
      <c r="B16" s="431"/>
      <c r="C16" s="128"/>
      <c r="D16" s="128"/>
      <c r="E16" s="128"/>
      <c r="F16" s="128"/>
      <c r="G16" s="128"/>
      <c r="H16" s="128"/>
    </row>
    <row r="17" spans="1:2" x14ac:dyDescent="0.25">
      <c r="B17" s="95"/>
    </row>
    <row r="18" spans="1:2" x14ac:dyDescent="0.25">
      <c r="A18" s="550" t="s">
        <v>444</v>
      </c>
      <c r="B18" s="551"/>
    </row>
    <row r="19" spans="1:2" x14ac:dyDescent="0.25">
      <c r="B19" s="38"/>
    </row>
    <row r="20" spans="1:2" ht="16.5" thickBot="1" x14ac:dyDescent="0.3">
      <c r="B20" s="96"/>
    </row>
    <row r="21" spans="1:2" ht="45.75" thickBot="1" x14ac:dyDescent="0.3">
      <c r="A21" s="97" t="s">
        <v>319</v>
      </c>
      <c r="B21" s="98" t="str">
        <f>A15</f>
        <v>Расширение просек ВЛ 15 кВ № 15-215 площадью 1,19 га и реконструкция участка ВЛ 15 кВ № 15-215 протяженностью 0,48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Мамоновский городской округ</v>
      </c>
    </row>
    <row r="23" spans="1:2" ht="16.5" thickBot="1" x14ac:dyDescent="0.3">
      <c r="A23" s="97" t="s">
        <v>300</v>
      </c>
      <c r="B23" s="99" t="s">
        <v>515</v>
      </c>
    </row>
    <row r="24" spans="1:2" ht="16.5" thickBot="1" x14ac:dyDescent="0.3">
      <c r="A24" s="97" t="s">
        <v>321</v>
      </c>
      <c r="B24" s="99" t="s">
        <v>578</v>
      </c>
    </row>
    <row r="25" spans="1:2" ht="16.5" thickBot="1" x14ac:dyDescent="0.3">
      <c r="A25" s="100" t="s">
        <v>322</v>
      </c>
      <c r="B25" s="98" t="s">
        <v>560</v>
      </c>
    </row>
    <row r="26" spans="1:2" ht="16.5" thickBot="1" x14ac:dyDescent="0.3">
      <c r="A26" s="101" t="s">
        <v>323</v>
      </c>
      <c r="B26" s="102" t="s">
        <v>575</v>
      </c>
    </row>
    <row r="27" spans="1:2" ht="29.25" thickBot="1" x14ac:dyDescent="0.3">
      <c r="A27" s="109" t="s">
        <v>543</v>
      </c>
      <c r="B27" s="238">
        <f>'6.2. Паспорт фин осв ввод'!C24</f>
        <v>1.1270060799999999</v>
      </c>
    </row>
    <row r="28" spans="1:2" ht="16.5" thickBot="1" x14ac:dyDescent="0.3">
      <c r="A28" s="104" t="s">
        <v>324</v>
      </c>
      <c r="B28" s="102" t="s">
        <v>558</v>
      </c>
    </row>
    <row r="29" spans="1:2" ht="29.25" thickBot="1" x14ac:dyDescent="0.3">
      <c r="A29" s="110" t="s">
        <v>523</v>
      </c>
      <c r="B29" s="340">
        <f>'7. Паспорт отчет о закупке'!AD26/1000</f>
        <v>1.5695780000000001</v>
      </c>
    </row>
    <row r="30" spans="1:2" ht="29.25" thickBot="1" x14ac:dyDescent="0.3">
      <c r="A30" s="110" t="s">
        <v>524</v>
      </c>
      <c r="B30" s="340">
        <f>B32+B41+B58</f>
        <v>1.5695780000000001</v>
      </c>
    </row>
    <row r="31" spans="1:2" ht="16.5" thickBot="1" x14ac:dyDescent="0.3">
      <c r="A31" s="104" t="s">
        <v>325</v>
      </c>
      <c r="B31" s="340"/>
    </row>
    <row r="32" spans="1:2" ht="29.25" thickBot="1" x14ac:dyDescent="0.3">
      <c r="A32" s="110" t="s">
        <v>326</v>
      </c>
      <c r="B32" s="340">
        <f>B33+B37</f>
        <v>1.5695780000000001</v>
      </c>
    </row>
    <row r="33" spans="1:3" s="243" customFormat="1" ht="30.75" thickBot="1" x14ac:dyDescent="0.3">
      <c r="A33" s="368" t="s">
        <v>544</v>
      </c>
      <c r="B33" s="369">
        <v>1.5695780000000001</v>
      </c>
    </row>
    <row r="34" spans="1:3" ht="16.5" thickBot="1" x14ac:dyDescent="0.3">
      <c r="A34" s="104" t="s">
        <v>327</v>
      </c>
      <c r="B34" s="244">
        <f>B33/$B$27</f>
        <v>1.3926970118918971</v>
      </c>
    </row>
    <row r="35" spans="1:3" ht="16.5" thickBot="1" x14ac:dyDescent="0.3">
      <c r="A35" s="104" t="s">
        <v>526</v>
      </c>
      <c r="B35" s="340">
        <v>1.5695780000000001</v>
      </c>
      <c r="C35" s="94">
        <v>1</v>
      </c>
    </row>
    <row r="36" spans="1:3" ht="16.5" thickBot="1" x14ac:dyDescent="0.3">
      <c r="A36" s="104" t="s">
        <v>527</v>
      </c>
      <c r="B36" s="340">
        <v>1.5695780000000001</v>
      </c>
      <c r="C36" s="94">
        <v>2</v>
      </c>
    </row>
    <row r="37" spans="1:3" s="243" customFormat="1" ht="30.75" thickBot="1" x14ac:dyDescent="0.3">
      <c r="A37" s="246" t="s">
        <v>525</v>
      </c>
      <c r="B37" s="341">
        <v>0</v>
      </c>
    </row>
    <row r="38" spans="1:3" ht="16.5" thickBot="1" x14ac:dyDescent="0.3">
      <c r="A38" s="104" t="s">
        <v>327</v>
      </c>
      <c r="B38" s="244">
        <f>B37/$B$27</f>
        <v>0</v>
      </c>
    </row>
    <row r="39" spans="1:3" ht="16.5" thickBot="1" x14ac:dyDescent="0.3">
      <c r="A39" s="104" t="s">
        <v>526</v>
      </c>
      <c r="B39" s="340">
        <v>0</v>
      </c>
      <c r="C39" s="94">
        <v>1</v>
      </c>
    </row>
    <row r="40" spans="1:3" ht="16.5" thickBot="1" x14ac:dyDescent="0.3">
      <c r="A40" s="104" t="s">
        <v>527</v>
      </c>
      <c r="B40" s="340">
        <v>0</v>
      </c>
      <c r="C40" s="94">
        <v>2</v>
      </c>
    </row>
    <row r="41" spans="1:3" ht="29.25" thickBot="1" x14ac:dyDescent="0.3">
      <c r="A41" s="110" t="s">
        <v>328</v>
      </c>
      <c r="B41" s="340">
        <f>B42+B46+B50+B54</f>
        <v>0</v>
      </c>
    </row>
    <row r="42" spans="1:3" s="243" customFormat="1" ht="30.75" thickBot="1" x14ac:dyDescent="0.3">
      <c r="A42" s="246" t="s">
        <v>525</v>
      </c>
      <c r="B42" s="341">
        <v>0</v>
      </c>
    </row>
    <row r="43" spans="1:3" ht="16.5" thickBot="1" x14ac:dyDescent="0.3">
      <c r="A43" s="104" t="s">
        <v>327</v>
      </c>
      <c r="B43" s="244">
        <f>B42/$B$27</f>
        <v>0</v>
      </c>
    </row>
    <row r="44" spans="1:3" ht="16.5" thickBot="1" x14ac:dyDescent="0.3">
      <c r="A44" s="104" t="s">
        <v>526</v>
      </c>
      <c r="B44" s="340">
        <v>0</v>
      </c>
      <c r="C44" s="94">
        <v>1</v>
      </c>
    </row>
    <row r="45" spans="1:3" ht="16.5" thickBot="1" x14ac:dyDescent="0.3">
      <c r="A45" s="104" t="s">
        <v>527</v>
      </c>
      <c r="B45" s="340">
        <v>0</v>
      </c>
      <c r="C45" s="94">
        <v>2</v>
      </c>
    </row>
    <row r="46" spans="1:3" s="243" customFormat="1" ht="30.75" thickBot="1" x14ac:dyDescent="0.3">
      <c r="A46" s="246" t="s">
        <v>525</v>
      </c>
      <c r="B46" s="341">
        <v>0</v>
      </c>
    </row>
    <row r="47" spans="1:3" ht="16.5" thickBot="1" x14ac:dyDescent="0.3">
      <c r="A47" s="104" t="s">
        <v>327</v>
      </c>
      <c r="B47" s="244">
        <f>B46/$B$27</f>
        <v>0</v>
      </c>
    </row>
    <row r="48" spans="1:3" ht="16.5" thickBot="1" x14ac:dyDescent="0.3">
      <c r="A48" s="104" t="s">
        <v>526</v>
      </c>
      <c r="B48" s="340">
        <v>0</v>
      </c>
      <c r="C48" s="94">
        <v>1</v>
      </c>
    </row>
    <row r="49" spans="1:3" ht="16.5" thickBot="1" x14ac:dyDescent="0.3">
      <c r="A49" s="104" t="s">
        <v>527</v>
      </c>
      <c r="B49" s="340">
        <v>0</v>
      </c>
      <c r="C49" s="94">
        <v>2</v>
      </c>
    </row>
    <row r="50" spans="1:3" s="243" customFormat="1" ht="30.75" thickBot="1" x14ac:dyDescent="0.3">
      <c r="A50" s="242" t="s">
        <v>525</v>
      </c>
      <c r="B50" s="341">
        <v>0</v>
      </c>
    </row>
    <row r="51" spans="1:3" ht="16.5" thickBot="1" x14ac:dyDescent="0.3">
      <c r="A51" s="104" t="s">
        <v>327</v>
      </c>
      <c r="B51" s="244">
        <f>B50/$B$27</f>
        <v>0</v>
      </c>
    </row>
    <row r="52" spans="1:3" ht="16.5" thickBot="1" x14ac:dyDescent="0.3">
      <c r="A52" s="104" t="s">
        <v>526</v>
      </c>
      <c r="B52" s="340">
        <v>0</v>
      </c>
      <c r="C52" s="94">
        <v>1</v>
      </c>
    </row>
    <row r="53" spans="1:3" ht="16.5" thickBot="1" x14ac:dyDescent="0.3">
      <c r="A53" s="104" t="s">
        <v>527</v>
      </c>
      <c r="B53" s="340">
        <v>0</v>
      </c>
      <c r="C53" s="94">
        <v>2</v>
      </c>
    </row>
    <row r="54" spans="1:3" s="243" customFormat="1" ht="30.75" thickBot="1" x14ac:dyDescent="0.3">
      <c r="A54" s="242" t="s">
        <v>525</v>
      </c>
      <c r="B54" s="341">
        <v>0</v>
      </c>
    </row>
    <row r="55" spans="1:3" ht="16.5" thickBot="1" x14ac:dyDescent="0.3">
      <c r="A55" s="104" t="s">
        <v>327</v>
      </c>
      <c r="B55" s="244">
        <f>B54/$B$27</f>
        <v>0</v>
      </c>
    </row>
    <row r="56" spans="1:3" ht="16.5" thickBot="1" x14ac:dyDescent="0.3">
      <c r="A56" s="104" t="s">
        <v>526</v>
      </c>
      <c r="B56" s="340">
        <v>0</v>
      </c>
      <c r="C56" s="94">
        <v>1</v>
      </c>
    </row>
    <row r="57" spans="1:3" ht="16.5" thickBot="1" x14ac:dyDescent="0.3">
      <c r="A57" s="104" t="s">
        <v>527</v>
      </c>
      <c r="B57" s="340">
        <v>0</v>
      </c>
      <c r="C57" s="94">
        <v>2</v>
      </c>
    </row>
    <row r="58" spans="1:3" ht="29.25" thickBot="1" x14ac:dyDescent="0.3">
      <c r="A58" s="110" t="s">
        <v>329</v>
      </c>
      <c r="B58" s="340">
        <f>B59+B63+B67+B71</f>
        <v>0</v>
      </c>
    </row>
    <row r="59" spans="1:3" s="243" customFormat="1" ht="30.75" thickBot="1" x14ac:dyDescent="0.3">
      <c r="A59" s="246" t="s">
        <v>525</v>
      </c>
      <c r="B59" s="341">
        <v>0</v>
      </c>
    </row>
    <row r="60" spans="1:3" ht="16.5" thickBot="1" x14ac:dyDescent="0.3">
      <c r="A60" s="104" t="s">
        <v>327</v>
      </c>
      <c r="B60" s="244">
        <f>B59/$B$27</f>
        <v>0</v>
      </c>
    </row>
    <row r="61" spans="1:3" ht="16.5" thickBot="1" x14ac:dyDescent="0.3">
      <c r="A61" s="104" t="s">
        <v>526</v>
      </c>
      <c r="B61" s="340">
        <v>0</v>
      </c>
      <c r="C61" s="94">
        <v>1</v>
      </c>
    </row>
    <row r="62" spans="1:3" ht="16.5" thickBot="1" x14ac:dyDescent="0.3">
      <c r="A62" s="104" t="s">
        <v>527</v>
      </c>
      <c r="B62" s="340">
        <v>0</v>
      </c>
      <c r="C62" s="94">
        <v>2</v>
      </c>
    </row>
    <row r="63" spans="1:3" s="243" customFormat="1" ht="30.75" thickBot="1" x14ac:dyDescent="0.3">
      <c r="A63" s="242" t="s">
        <v>525</v>
      </c>
      <c r="B63" s="341">
        <v>0</v>
      </c>
    </row>
    <row r="64" spans="1:3" ht="16.5" thickBot="1" x14ac:dyDescent="0.3">
      <c r="A64" s="104" t="s">
        <v>327</v>
      </c>
      <c r="B64" s="244">
        <f>B63/$B$27</f>
        <v>0</v>
      </c>
    </row>
    <row r="65" spans="1:3" ht="16.5" thickBot="1" x14ac:dyDescent="0.3">
      <c r="A65" s="104" t="s">
        <v>526</v>
      </c>
      <c r="B65" s="340">
        <v>0</v>
      </c>
      <c r="C65" s="94">
        <v>1</v>
      </c>
    </row>
    <row r="66" spans="1:3" ht="16.5" thickBot="1" x14ac:dyDescent="0.3">
      <c r="A66" s="104" t="s">
        <v>527</v>
      </c>
      <c r="B66" s="340">
        <v>0</v>
      </c>
      <c r="C66" s="94">
        <v>2</v>
      </c>
    </row>
    <row r="67" spans="1:3" s="243" customFormat="1" ht="30.75" thickBot="1" x14ac:dyDescent="0.3">
      <c r="A67" s="242" t="s">
        <v>525</v>
      </c>
      <c r="B67" s="341">
        <v>0</v>
      </c>
    </row>
    <row r="68" spans="1:3" ht="16.5" thickBot="1" x14ac:dyDescent="0.3">
      <c r="A68" s="104" t="s">
        <v>327</v>
      </c>
      <c r="B68" s="244">
        <f>B67/$B$27</f>
        <v>0</v>
      </c>
    </row>
    <row r="69" spans="1:3" ht="16.5" thickBot="1" x14ac:dyDescent="0.3">
      <c r="A69" s="104" t="s">
        <v>526</v>
      </c>
      <c r="B69" s="340">
        <v>0</v>
      </c>
      <c r="C69" s="94">
        <v>1</v>
      </c>
    </row>
    <row r="70" spans="1:3" ht="16.5" thickBot="1" x14ac:dyDescent="0.3">
      <c r="A70" s="104" t="s">
        <v>527</v>
      </c>
      <c r="B70" s="340">
        <v>0</v>
      </c>
      <c r="C70" s="94">
        <v>2</v>
      </c>
    </row>
    <row r="71" spans="1:3" s="243" customFormat="1" ht="30.75" thickBot="1" x14ac:dyDescent="0.3">
      <c r="A71" s="242" t="s">
        <v>525</v>
      </c>
      <c r="B71" s="341">
        <v>0</v>
      </c>
    </row>
    <row r="72" spans="1:3" ht="16.5" thickBot="1" x14ac:dyDescent="0.3">
      <c r="A72" s="104" t="s">
        <v>327</v>
      </c>
      <c r="B72" s="244">
        <f>B71/$B$27</f>
        <v>0</v>
      </c>
    </row>
    <row r="73" spans="1:3" ht="16.5" thickBot="1" x14ac:dyDescent="0.3">
      <c r="A73" s="104" t="s">
        <v>526</v>
      </c>
      <c r="B73" s="340">
        <v>0</v>
      </c>
      <c r="C73" s="94">
        <v>1</v>
      </c>
    </row>
    <row r="74" spans="1:3" ht="16.5" thickBot="1" x14ac:dyDescent="0.3">
      <c r="A74" s="104" t="s">
        <v>527</v>
      </c>
      <c r="B74" s="340">
        <v>0</v>
      </c>
      <c r="C74" s="94">
        <v>2</v>
      </c>
    </row>
    <row r="75" spans="1:3" ht="29.25" thickBot="1" x14ac:dyDescent="0.3">
      <c r="A75" s="103" t="s">
        <v>330</v>
      </c>
      <c r="B75" s="244">
        <f>B30/B27</f>
        <v>1.3926970118918971</v>
      </c>
    </row>
    <row r="76" spans="1:3" ht="16.5" thickBot="1" x14ac:dyDescent="0.3">
      <c r="A76" s="105" t="s">
        <v>325</v>
      </c>
      <c r="B76" s="244"/>
    </row>
    <row r="77" spans="1:3" ht="16.5" thickBot="1" x14ac:dyDescent="0.3">
      <c r="A77" s="105" t="s">
        <v>331</v>
      </c>
      <c r="B77" s="244">
        <f>B33/B27</f>
        <v>1.3926970118918971</v>
      </c>
    </row>
    <row r="78" spans="1:3" ht="16.5" thickBot="1" x14ac:dyDescent="0.3">
      <c r="A78" s="105" t="s">
        <v>332</v>
      </c>
      <c r="B78" s="244"/>
    </row>
    <row r="79" spans="1:3" ht="16.5" thickBot="1" x14ac:dyDescent="0.3">
      <c r="A79" s="105" t="s">
        <v>333</v>
      </c>
      <c r="B79" s="244"/>
    </row>
    <row r="80" spans="1:3" s="378" customFormat="1" ht="34.5" customHeight="1" thickBot="1" x14ac:dyDescent="0.3">
      <c r="A80" s="375" t="s">
        <v>545</v>
      </c>
      <c r="B80" s="376">
        <f>B81</f>
        <v>5.4485249999999999E-2</v>
      </c>
      <c r="C80" s="377"/>
    </row>
    <row r="81" spans="1:3" ht="30.75" thickBot="1" x14ac:dyDescent="0.3">
      <c r="A81" s="414" t="s">
        <v>580</v>
      </c>
      <c r="B81" s="369">
        <v>5.4485249999999999E-2</v>
      </c>
    </row>
    <row r="82" spans="1:3" ht="16.5" thickBot="1" x14ac:dyDescent="0.3">
      <c r="A82" s="104" t="s">
        <v>327</v>
      </c>
      <c r="B82" s="244">
        <f>B81/$B$27</f>
        <v>4.834512516560692E-2</v>
      </c>
    </row>
    <row r="83" spans="1:3" ht="16.5" thickBot="1" x14ac:dyDescent="0.3">
      <c r="A83" s="104" t="s">
        <v>526</v>
      </c>
      <c r="B83" s="340">
        <v>5.4485249999999999E-2</v>
      </c>
      <c r="C83" s="94">
        <v>1</v>
      </c>
    </row>
    <row r="84" spans="1:3" ht="16.5" thickBot="1" x14ac:dyDescent="0.3">
      <c r="A84" s="104" t="s">
        <v>527</v>
      </c>
      <c r="B84" s="340">
        <v>5.4485249999999999E-2</v>
      </c>
      <c r="C84" s="94">
        <v>2</v>
      </c>
    </row>
    <row r="85" spans="1:3" ht="16.5" thickBot="1" x14ac:dyDescent="0.3">
      <c r="A85" s="100" t="s">
        <v>334</v>
      </c>
      <c r="B85" s="245">
        <f>B86/$B$27</f>
        <v>1.4410421370575039</v>
      </c>
    </row>
    <row r="86" spans="1:3" ht="16.5" thickBot="1" x14ac:dyDescent="0.3">
      <c r="A86" s="100" t="s">
        <v>335</v>
      </c>
      <c r="B86" s="342">
        <f xml:space="preserve"> SUMIF(C33:C84, 1,B33:B84)</f>
        <v>1.6240632500000001</v>
      </c>
    </row>
    <row r="87" spans="1:3" ht="16.5" thickBot="1" x14ac:dyDescent="0.3">
      <c r="A87" s="100" t="s">
        <v>336</v>
      </c>
      <c r="B87" s="245">
        <f>B88/$B$27</f>
        <v>1.4410421370575039</v>
      </c>
    </row>
    <row r="88" spans="1:3" ht="16.5" thickBot="1" x14ac:dyDescent="0.3">
      <c r="A88" s="101" t="s">
        <v>337</v>
      </c>
      <c r="B88" s="342">
        <f xml:space="preserve"> SUMIF(C33:C84, 2,B33:B84)</f>
        <v>1.6240632500000001</v>
      </c>
    </row>
    <row r="89" spans="1:3" ht="15.6" customHeight="1" x14ac:dyDescent="0.25">
      <c r="A89" s="103" t="s">
        <v>338</v>
      </c>
      <c r="B89" s="105" t="s">
        <v>339</v>
      </c>
    </row>
    <row r="90" spans="1:3" x14ac:dyDescent="0.25">
      <c r="A90" s="107" t="s">
        <v>340</v>
      </c>
      <c r="B90" s="107" t="s">
        <v>464</v>
      </c>
    </row>
    <row r="91" spans="1:3" x14ac:dyDescent="0.25">
      <c r="A91" s="107" t="s">
        <v>341</v>
      </c>
      <c r="B91" s="107"/>
    </row>
    <row r="92" spans="1:3" x14ac:dyDescent="0.25">
      <c r="A92" s="107" t="s">
        <v>342</v>
      </c>
      <c r="B92" s="107"/>
    </row>
    <row r="93" spans="1:3" ht="30" x14ac:dyDescent="0.25">
      <c r="A93" s="107" t="s">
        <v>343</v>
      </c>
      <c r="B93" s="107" t="s">
        <v>573</v>
      </c>
    </row>
    <row r="94" spans="1:3" ht="16.5" thickBot="1" x14ac:dyDescent="0.3">
      <c r="A94" s="108" t="s">
        <v>344</v>
      </c>
      <c r="B94" s="108"/>
    </row>
    <row r="95" spans="1:3" ht="30.75" thickBot="1" x14ac:dyDescent="0.3">
      <c r="A95" s="105" t="s">
        <v>345</v>
      </c>
      <c r="B95" s="106" t="s">
        <v>514</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512</v>
      </c>
    </row>
    <row r="101" spans="1:2" ht="16.5" thickBot="1" x14ac:dyDescent="0.3">
      <c r="A101" s="100" t="s">
        <v>350</v>
      </c>
      <c r="B101" s="111"/>
    </row>
    <row r="102" spans="1:2" ht="16.5" thickBot="1" x14ac:dyDescent="0.3">
      <c r="A102" s="107" t="s">
        <v>351</v>
      </c>
      <c r="B102" s="114" t="s">
        <v>465</v>
      </c>
    </row>
    <row r="103" spans="1:2" ht="16.5" thickBot="1" x14ac:dyDescent="0.3">
      <c r="A103" s="107" t="s">
        <v>352</v>
      </c>
      <c r="B103" s="114" t="s">
        <v>512</v>
      </c>
    </row>
    <row r="104" spans="1:2" ht="16.5" thickBot="1" x14ac:dyDescent="0.3">
      <c r="A104" s="107" t="s">
        <v>353</v>
      </c>
      <c r="B104" s="114" t="s">
        <v>512</v>
      </c>
    </row>
    <row r="105" spans="1:2" ht="30.75" thickBot="1" x14ac:dyDescent="0.3">
      <c r="A105" s="115" t="s">
        <v>354</v>
      </c>
      <c r="B105" s="112" t="s">
        <v>577</v>
      </c>
    </row>
    <row r="106" spans="1:2" ht="28.5" customHeight="1" x14ac:dyDescent="0.25">
      <c r="A106" s="103" t="s">
        <v>355</v>
      </c>
      <c r="B106" s="552" t="s">
        <v>512</v>
      </c>
    </row>
    <row r="107" spans="1:2" x14ac:dyDescent="0.25">
      <c r="A107" s="107" t="s">
        <v>356</v>
      </c>
      <c r="B107" s="553"/>
    </row>
    <row r="108" spans="1:2" x14ac:dyDescent="0.25">
      <c r="A108" s="107" t="s">
        <v>357</v>
      </c>
      <c r="B108" s="553"/>
    </row>
    <row r="109" spans="1:2" x14ac:dyDescent="0.25">
      <c r="A109" s="107" t="s">
        <v>358</v>
      </c>
      <c r="B109" s="553"/>
    </row>
    <row r="110" spans="1:2" x14ac:dyDescent="0.25">
      <c r="A110" s="107" t="s">
        <v>359</v>
      </c>
      <c r="B110" s="553"/>
    </row>
    <row r="111" spans="1:2" ht="16.5" thickBot="1" x14ac:dyDescent="0.3">
      <c r="A111" s="116" t="s">
        <v>360</v>
      </c>
      <c r="B111" s="554"/>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row>
    <row r="5" spans="1:28" s="11" customFormat="1" ht="15.75" x14ac:dyDescent="0.2">
      <c r="A5" s="16"/>
    </row>
    <row r="6" spans="1:28" s="11" customFormat="1" ht="18.75" x14ac:dyDescent="0.2">
      <c r="A6" s="435" t="s">
        <v>6</v>
      </c>
      <c r="B6" s="435"/>
      <c r="C6" s="435"/>
      <c r="D6" s="435"/>
      <c r="E6" s="435"/>
      <c r="F6" s="435"/>
      <c r="G6" s="435"/>
      <c r="H6" s="435"/>
      <c r="I6" s="435"/>
      <c r="J6" s="435"/>
      <c r="K6" s="435"/>
      <c r="L6" s="435"/>
      <c r="M6" s="435"/>
      <c r="N6" s="435"/>
      <c r="O6" s="435"/>
      <c r="P6" s="435"/>
      <c r="Q6" s="435"/>
      <c r="R6" s="435"/>
      <c r="S6" s="435"/>
      <c r="T6" s="12"/>
      <c r="U6" s="12"/>
      <c r="V6" s="12"/>
      <c r="W6" s="12"/>
      <c r="X6" s="12"/>
      <c r="Y6" s="12"/>
      <c r="Z6" s="12"/>
      <c r="AA6" s="12"/>
      <c r="AB6" s="12"/>
    </row>
    <row r="7" spans="1:28" s="11" customFormat="1" ht="18.75" x14ac:dyDescent="0.2">
      <c r="A7" s="435"/>
      <c r="B7" s="435"/>
      <c r="C7" s="435"/>
      <c r="D7" s="435"/>
      <c r="E7" s="435"/>
      <c r="F7" s="435"/>
      <c r="G7" s="435"/>
      <c r="H7" s="435"/>
      <c r="I7" s="435"/>
      <c r="J7" s="435"/>
      <c r="K7" s="435"/>
      <c r="L7" s="435"/>
      <c r="M7" s="435"/>
      <c r="N7" s="435"/>
      <c r="O7" s="435"/>
      <c r="P7" s="435"/>
      <c r="Q7" s="435"/>
      <c r="R7" s="435"/>
      <c r="S7" s="435"/>
      <c r="T7" s="12"/>
      <c r="U7" s="12"/>
      <c r="V7" s="12"/>
      <c r="W7" s="12"/>
      <c r="X7" s="12"/>
      <c r="Y7" s="12"/>
      <c r="Z7" s="12"/>
      <c r="AA7" s="12"/>
      <c r="AB7" s="12"/>
    </row>
    <row r="8" spans="1:28" s="11" customFormat="1" ht="18.75" x14ac:dyDescent="0.2">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12"/>
      <c r="U8" s="12"/>
      <c r="V8" s="12"/>
      <c r="W8" s="12"/>
      <c r="X8" s="12"/>
      <c r="Y8" s="12"/>
      <c r="Z8" s="12"/>
      <c r="AA8" s="12"/>
      <c r="AB8" s="12"/>
    </row>
    <row r="9" spans="1:28" s="11" customFormat="1" ht="18.75" x14ac:dyDescent="0.2">
      <c r="A9" s="431" t="s">
        <v>5</v>
      </c>
      <c r="B9" s="431"/>
      <c r="C9" s="431"/>
      <c r="D9" s="431"/>
      <c r="E9" s="431"/>
      <c r="F9" s="431"/>
      <c r="G9" s="431"/>
      <c r="H9" s="431"/>
      <c r="I9" s="431"/>
      <c r="J9" s="431"/>
      <c r="K9" s="431"/>
      <c r="L9" s="431"/>
      <c r="M9" s="431"/>
      <c r="N9" s="431"/>
      <c r="O9" s="431"/>
      <c r="P9" s="431"/>
      <c r="Q9" s="431"/>
      <c r="R9" s="431"/>
      <c r="S9" s="431"/>
      <c r="T9" s="12"/>
      <c r="U9" s="12"/>
      <c r="V9" s="12"/>
      <c r="W9" s="12"/>
      <c r="X9" s="12"/>
      <c r="Y9" s="12"/>
      <c r="Z9" s="12"/>
      <c r="AA9" s="12"/>
      <c r="AB9" s="12"/>
    </row>
    <row r="10" spans="1:28" s="11" customFormat="1" ht="18.75" x14ac:dyDescent="0.2">
      <c r="A10" s="435"/>
      <c r="B10" s="435"/>
      <c r="C10" s="435"/>
      <c r="D10" s="435"/>
      <c r="E10" s="435"/>
      <c r="F10" s="435"/>
      <c r="G10" s="435"/>
      <c r="H10" s="435"/>
      <c r="I10" s="435"/>
      <c r="J10" s="435"/>
      <c r="K10" s="435"/>
      <c r="L10" s="435"/>
      <c r="M10" s="435"/>
      <c r="N10" s="435"/>
      <c r="O10" s="435"/>
      <c r="P10" s="435"/>
      <c r="Q10" s="435"/>
      <c r="R10" s="435"/>
      <c r="S10" s="435"/>
      <c r="T10" s="12"/>
      <c r="U10" s="12"/>
      <c r="V10" s="12"/>
      <c r="W10" s="12"/>
      <c r="X10" s="12"/>
      <c r="Y10" s="12"/>
      <c r="Z10" s="12"/>
      <c r="AA10" s="12"/>
      <c r="AB10" s="12"/>
    </row>
    <row r="11" spans="1:28" s="11" customFormat="1" ht="18.75" x14ac:dyDescent="0.2">
      <c r="A11" s="429" t="str">
        <f>'1. паспорт местоположение'!A12:C12</f>
        <v>L_949-100</v>
      </c>
      <c r="B11" s="429"/>
      <c r="C11" s="429"/>
      <c r="D11" s="429"/>
      <c r="E11" s="429"/>
      <c r="F11" s="429"/>
      <c r="G11" s="429"/>
      <c r="H11" s="429"/>
      <c r="I11" s="429"/>
      <c r="J11" s="429"/>
      <c r="K11" s="429"/>
      <c r="L11" s="429"/>
      <c r="M11" s="429"/>
      <c r="N11" s="429"/>
      <c r="O11" s="429"/>
      <c r="P11" s="429"/>
      <c r="Q11" s="429"/>
      <c r="R11" s="429"/>
      <c r="S11" s="429"/>
      <c r="T11" s="12"/>
      <c r="U11" s="12"/>
      <c r="V11" s="12"/>
      <c r="W11" s="12"/>
      <c r="X11" s="12"/>
      <c r="Y11" s="12"/>
      <c r="Z11" s="12"/>
      <c r="AA11" s="12"/>
      <c r="AB11" s="12"/>
    </row>
    <row r="12" spans="1:28" s="11" customFormat="1" ht="18.75" x14ac:dyDescent="0.2">
      <c r="A12" s="431" t="s">
        <v>4</v>
      </c>
      <c r="B12" s="431"/>
      <c r="C12" s="431"/>
      <c r="D12" s="431"/>
      <c r="E12" s="431"/>
      <c r="F12" s="431"/>
      <c r="G12" s="431"/>
      <c r="H12" s="431"/>
      <c r="I12" s="431"/>
      <c r="J12" s="431"/>
      <c r="K12" s="431"/>
      <c r="L12" s="431"/>
      <c r="M12" s="431"/>
      <c r="N12" s="431"/>
      <c r="O12" s="431"/>
      <c r="P12" s="431"/>
      <c r="Q12" s="431"/>
      <c r="R12" s="431"/>
      <c r="S12" s="431"/>
      <c r="T12" s="12"/>
      <c r="U12" s="12"/>
      <c r="V12" s="12"/>
      <c r="W12" s="12"/>
      <c r="X12" s="12"/>
      <c r="Y12" s="12"/>
      <c r="Z12" s="12"/>
      <c r="AA12" s="12"/>
      <c r="AB12" s="12"/>
    </row>
    <row r="13" spans="1:28" s="8"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9"/>
      <c r="U13" s="9"/>
      <c r="V13" s="9"/>
      <c r="W13" s="9"/>
      <c r="X13" s="9"/>
      <c r="Y13" s="9"/>
      <c r="Z13" s="9"/>
      <c r="AA13" s="9"/>
      <c r="AB13" s="9"/>
    </row>
    <row r="14" spans="1:28" s="3" customFormat="1" ht="12" x14ac:dyDescent="0.2">
      <c r="A14" s="429" t="str">
        <f>'1. паспорт местоположение'!A9:C9</f>
        <v>Акционерное общество "Янтарьэнерго" ДЗО  ПАО "Россети"</v>
      </c>
      <c r="B14" s="429"/>
      <c r="C14" s="429"/>
      <c r="D14" s="429"/>
      <c r="E14" s="429"/>
      <c r="F14" s="429"/>
      <c r="G14" s="429"/>
      <c r="H14" s="429"/>
      <c r="I14" s="429"/>
      <c r="J14" s="429"/>
      <c r="K14" s="429"/>
      <c r="L14" s="429"/>
      <c r="M14" s="429"/>
      <c r="N14" s="429"/>
      <c r="O14" s="429"/>
      <c r="P14" s="429"/>
      <c r="Q14" s="429"/>
      <c r="R14" s="429"/>
      <c r="S14" s="429"/>
      <c r="T14" s="7"/>
      <c r="U14" s="7"/>
      <c r="V14" s="7"/>
      <c r="W14" s="7"/>
      <c r="X14" s="7"/>
      <c r="Y14" s="7"/>
      <c r="Z14" s="7"/>
      <c r="AA14" s="7"/>
      <c r="AB14" s="7"/>
    </row>
    <row r="15" spans="1:28" s="3" customFormat="1" ht="15" customHeight="1" x14ac:dyDescent="0.2">
      <c r="A15" s="430" t="str">
        <f>'1. паспорт местоположение'!A15:C15</f>
        <v>Расширение просек ВЛ 15 кВ № 15-215 площадью 1,19 га и реконструкция участка ВЛ 15 кВ № 15-215 протяженностью 0,48 км с заменой голого провода на СИП</v>
      </c>
      <c r="B15" s="431"/>
      <c r="C15" s="431"/>
      <c r="D15" s="431"/>
      <c r="E15" s="431"/>
      <c r="F15" s="431"/>
      <c r="G15" s="431"/>
      <c r="H15" s="431"/>
      <c r="I15" s="431"/>
      <c r="J15" s="431"/>
      <c r="K15" s="431"/>
      <c r="L15" s="431"/>
      <c r="M15" s="431"/>
      <c r="N15" s="431"/>
      <c r="O15" s="431"/>
      <c r="P15" s="431"/>
      <c r="Q15" s="431"/>
      <c r="R15" s="431"/>
      <c r="S15" s="431"/>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419</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37" t="s">
        <v>2</v>
      </c>
      <c r="B19" s="437" t="s">
        <v>93</v>
      </c>
      <c r="C19" s="438" t="s">
        <v>318</v>
      </c>
      <c r="D19" s="437" t="s">
        <v>317</v>
      </c>
      <c r="E19" s="437" t="s">
        <v>92</v>
      </c>
      <c r="F19" s="437" t="s">
        <v>91</v>
      </c>
      <c r="G19" s="437" t="s">
        <v>313</v>
      </c>
      <c r="H19" s="437" t="s">
        <v>90</v>
      </c>
      <c r="I19" s="437" t="s">
        <v>89</v>
      </c>
      <c r="J19" s="437" t="s">
        <v>88</v>
      </c>
      <c r="K19" s="437" t="s">
        <v>87</v>
      </c>
      <c r="L19" s="437" t="s">
        <v>86</v>
      </c>
      <c r="M19" s="437" t="s">
        <v>85</v>
      </c>
      <c r="N19" s="437" t="s">
        <v>84</v>
      </c>
      <c r="O19" s="437" t="s">
        <v>83</v>
      </c>
      <c r="P19" s="437" t="s">
        <v>82</v>
      </c>
      <c r="Q19" s="437" t="s">
        <v>316</v>
      </c>
      <c r="R19" s="437"/>
      <c r="S19" s="440" t="s">
        <v>413</v>
      </c>
      <c r="T19" s="4"/>
      <c r="U19" s="4"/>
      <c r="V19" s="4"/>
      <c r="W19" s="4"/>
      <c r="X19" s="4"/>
      <c r="Y19" s="4"/>
    </row>
    <row r="20" spans="1:28" s="3" customFormat="1" ht="180.75" customHeight="1" x14ac:dyDescent="0.2">
      <c r="A20" s="437"/>
      <c r="B20" s="437"/>
      <c r="C20" s="439"/>
      <c r="D20" s="437"/>
      <c r="E20" s="437"/>
      <c r="F20" s="437"/>
      <c r="G20" s="437"/>
      <c r="H20" s="437"/>
      <c r="I20" s="437"/>
      <c r="J20" s="437"/>
      <c r="K20" s="437"/>
      <c r="L20" s="437"/>
      <c r="M20" s="437"/>
      <c r="N20" s="437"/>
      <c r="O20" s="437"/>
      <c r="P20" s="437"/>
      <c r="Q20" s="36" t="s">
        <v>314</v>
      </c>
      <c r="R20" s="37" t="s">
        <v>315</v>
      </c>
      <c r="S20" s="440"/>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9" t="str">
        <f>'1. паспорт местоположение'!A5:C5</f>
        <v>Год раскрытия информации: 2022 год</v>
      </c>
      <c r="B6" s="419"/>
      <c r="C6" s="419"/>
      <c r="D6" s="419"/>
      <c r="E6" s="419"/>
      <c r="F6" s="419"/>
      <c r="G6" s="419"/>
      <c r="H6" s="419"/>
      <c r="I6" s="419"/>
      <c r="J6" s="419"/>
      <c r="K6" s="419"/>
      <c r="L6" s="419"/>
      <c r="M6" s="419"/>
      <c r="N6" s="419"/>
      <c r="O6" s="419"/>
      <c r="P6" s="419"/>
      <c r="Q6" s="419"/>
      <c r="R6" s="419"/>
      <c r="S6" s="419"/>
      <c r="T6" s="419"/>
    </row>
    <row r="7" spans="1:20" s="11" customFormat="1" x14ac:dyDescent="0.2">
      <c r="A7" s="16"/>
      <c r="H7" s="15"/>
    </row>
    <row r="8" spans="1:20" s="11" customFormat="1" ht="18.75" x14ac:dyDescent="0.2">
      <c r="A8" s="435" t="s">
        <v>6</v>
      </c>
      <c r="B8" s="435"/>
      <c r="C8" s="435"/>
      <c r="D8" s="435"/>
      <c r="E8" s="435"/>
      <c r="F8" s="435"/>
      <c r="G8" s="435"/>
      <c r="H8" s="435"/>
      <c r="I8" s="435"/>
      <c r="J8" s="435"/>
      <c r="K8" s="435"/>
      <c r="L8" s="435"/>
      <c r="M8" s="435"/>
      <c r="N8" s="435"/>
      <c r="O8" s="435"/>
      <c r="P8" s="435"/>
      <c r="Q8" s="435"/>
      <c r="R8" s="435"/>
      <c r="S8" s="435"/>
      <c r="T8" s="435"/>
    </row>
    <row r="9" spans="1:20" s="11" customFormat="1" ht="18.75" x14ac:dyDescent="0.2">
      <c r="A9" s="435"/>
      <c r="B9" s="435"/>
      <c r="C9" s="435"/>
      <c r="D9" s="435"/>
      <c r="E9" s="435"/>
      <c r="F9" s="435"/>
      <c r="G9" s="435"/>
      <c r="H9" s="435"/>
      <c r="I9" s="435"/>
      <c r="J9" s="435"/>
      <c r="K9" s="435"/>
      <c r="L9" s="435"/>
      <c r="M9" s="435"/>
      <c r="N9" s="435"/>
      <c r="O9" s="435"/>
      <c r="P9" s="435"/>
      <c r="Q9" s="435"/>
      <c r="R9" s="435"/>
      <c r="S9" s="435"/>
      <c r="T9" s="435"/>
    </row>
    <row r="10" spans="1:20" s="11" customFormat="1" ht="18.75" customHeight="1" x14ac:dyDescent="0.2">
      <c r="A10" s="429" t="str">
        <f>'1. паспорт местоположение'!A9:C9</f>
        <v>Акционерное общество "Янтарьэнерго" ДЗО  ПАО "Россети"</v>
      </c>
      <c r="B10" s="429"/>
      <c r="C10" s="429"/>
      <c r="D10" s="429"/>
      <c r="E10" s="429"/>
      <c r="F10" s="429"/>
      <c r="G10" s="429"/>
      <c r="H10" s="429"/>
      <c r="I10" s="429"/>
      <c r="J10" s="429"/>
      <c r="K10" s="429"/>
      <c r="L10" s="429"/>
      <c r="M10" s="429"/>
      <c r="N10" s="429"/>
      <c r="O10" s="429"/>
      <c r="P10" s="429"/>
      <c r="Q10" s="429"/>
      <c r="R10" s="429"/>
      <c r="S10" s="429"/>
      <c r="T10" s="429"/>
    </row>
    <row r="11" spans="1:20" s="11" customFormat="1" ht="18.75" customHeight="1" x14ac:dyDescent="0.2">
      <c r="A11" s="431" t="s">
        <v>5</v>
      </c>
      <c r="B11" s="431"/>
      <c r="C11" s="431"/>
      <c r="D11" s="431"/>
      <c r="E11" s="431"/>
      <c r="F11" s="431"/>
      <c r="G11" s="431"/>
      <c r="H11" s="431"/>
      <c r="I11" s="431"/>
      <c r="J11" s="431"/>
      <c r="K11" s="431"/>
      <c r="L11" s="431"/>
      <c r="M11" s="431"/>
      <c r="N11" s="431"/>
      <c r="O11" s="431"/>
      <c r="P11" s="431"/>
      <c r="Q11" s="431"/>
      <c r="R11" s="431"/>
      <c r="S11" s="431"/>
      <c r="T11" s="431"/>
    </row>
    <row r="12" spans="1:20" s="11" customFormat="1" ht="18.75" x14ac:dyDescent="0.2">
      <c r="A12" s="435"/>
      <c r="B12" s="435"/>
      <c r="C12" s="435"/>
      <c r="D12" s="435"/>
      <c r="E12" s="435"/>
      <c r="F12" s="435"/>
      <c r="G12" s="435"/>
      <c r="H12" s="435"/>
      <c r="I12" s="435"/>
      <c r="J12" s="435"/>
      <c r="K12" s="435"/>
      <c r="L12" s="435"/>
      <c r="M12" s="435"/>
      <c r="N12" s="435"/>
      <c r="O12" s="435"/>
      <c r="P12" s="435"/>
      <c r="Q12" s="435"/>
      <c r="R12" s="435"/>
      <c r="S12" s="435"/>
      <c r="T12" s="435"/>
    </row>
    <row r="13" spans="1:20" s="11" customFormat="1" ht="18.75" customHeight="1" x14ac:dyDescent="0.2">
      <c r="A13" s="429" t="str">
        <f>'1. паспорт местоположение'!A12:C12</f>
        <v>L_949-100</v>
      </c>
      <c r="B13" s="429"/>
      <c r="C13" s="429"/>
      <c r="D13" s="429"/>
      <c r="E13" s="429"/>
      <c r="F13" s="429"/>
      <c r="G13" s="429"/>
      <c r="H13" s="429"/>
      <c r="I13" s="429"/>
      <c r="J13" s="429"/>
      <c r="K13" s="429"/>
      <c r="L13" s="429"/>
      <c r="M13" s="429"/>
      <c r="N13" s="429"/>
      <c r="O13" s="429"/>
      <c r="P13" s="429"/>
      <c r="Q13" s="429"/>
      <c r="R13" s="429"/>
      <c r="S13" s="429"/>
      <c r="T13" s="429"/>
    </row>
    <row r="14" spans="1:20" s="11" customFormat="1" ht="18.75" customHeight="1" x14ac:dyDescent="0.2">
      <c r="A14" s="431" t="s">
        <v>4</v>
      </c>
      <c r="B14" s="431"/>
      <c r="C14" s="431"/>
      <c r="D14" s="431"/>
      <c r="E14" s="431"/>
      <c r="F14" s="431"/>
      <c r="G14" s="431"/>
      <c r="H14" s="431"/>
      <c r="I14" s="431"/>
      <c r="J14" s="431"/>
      <c r="K14" s="431"/>
      <c r="L14" s="431"/>
      <c r="M14" s="431"/>
      <c r="N14" s="431"/>
      <c r="O14" s="431"/>
      <c r="P14" s="431"/>
      <c r="Q14" s="431"/>
      <c r="R14" s="431"/>
      <c r="S14" s="431"/>
      <c r="T14" s="431"/>
    </row>
    <row r="15" spans="1:20" s="8" customFormat="1" ht="15.75" customHeight="1" x14ac:dyDescent="0.2">
      <c r="A15" s="436"/>
      <c r="B15" s="436"/>
      <c r="C15" s="436"/>
      <c r="D15" s="436"/>
      <c r="E15" s="436"/>
      <c r="F15" s="436"/>
      <c r="G15" s="436"/>
      <c r="H15" s="436"/>
      <c r="I15" s="436"/>
      <c r="J15" s="436"/>
      <c r="K15" s="436"/>
      <c r="L15" s="436"/>
      <c r="M15" s="436"/>
      <c r="N15" s="436"/>
      <c r="O15" s="436"/>
      <c r="P15" s="436"/>
      <c r="Q15" s="436"/>
      <c r="R15" s="436"/>
      <c r="S15" s="436"/>
      <c r="T15" s="436"/>
    </row>
    <row r="16" spans="1:20" s="3" customFormat="1" ht="12" x14ac:dyDescent="0.2">
      <c r="A16"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6" s="429"/>
      <c r="C16" s="429"/>
      <c r="D16" s="429"/>
      <c r="E16" s="429"/>
      <c r="F16" s="429"/>
      <c r="G16" s="429"/>
      <c r="H16" s="429"/>
      <c r="I16" s="429"/>
      <c r="J16" s="429"/>
      <c r="K16" s="429"/>
      <c r="L16" s="429"/>
      <c r="M16" s="429"/>
      <c r="N16" s="429"/>
      <c r="O16" s="429"/>
      <c r="P16" s="429"/>
      <c r="Q16" s="429"/>
      <c r="R16" s="429"/>
      <c r="S16" s="429"/>
      <c r="T16" s="429"/>
    </row>
    <row r="17" spans="1:20" s="3" customFormat="1" ht="15" customHeight="1" x14ac:dyDescent="0.2">
      <c r="A17" s="431" t="s">
        <v>3</v>
      </c>
      <c r="B17" s="431"/>
      <c r="C17" s="431"/>
      <c r="D17" s="431"/>
      <c r="E17" s="431"/>
      <c r="F17" s="431"/>
      <c r="G17" s="431"/>
      <c r="H17" s="431"/>
      <c r="I17" s="431"/>
      <c r="J17" s="431"/>
      <c r="K17" s="431"/>
      <c r="L17" s="431"/>
      <c r="M17" s="431"/>
      <c r="N17" s="431"/>
      <c r="O17" s="431"/>
      <c r="P17" s="431"/>
      <c r="Q17" s="431"/>
      <c r="R17" s="431"/>
      <c r="S17" s="431"/>
      <c r="T17" s="431"/>
    </row>
    <row r="18" spans="1:20"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20" s="3" customFormat="1" ht="15" customHeight="1" x14ac:dyDescent="0.2">
      <c r="A19" s="444" t="s">
        <v>424</v>
      </c>
      <c r="B19" s="444"/>
      <c r="C19" s="444"/>
      <c r="D19" s="444"/>
      <c r="E19" s="444"/>
      <c r="F19" s="444"/>
      <c r="G19" s="444"/>
      <c r="H19" s="444"/>
      <c r="I19" s="444"/>
      <c r="J19" s="444"/>
      <c r="K19" s="444"/>
      <c r="L19" s="444"/>
      <c r="M19" s="444"/>
      <c r="N19" s="444"/>
      <c r="O19" s="444"/>
      <c r="P19" s="444"/>
      <c r="Q19" s="444"/>
      <c r="R19" s="444"/>
      <c r="S19" s="444"/>
      <c r="T19" s="444"/>
    </row>
    <row r="20" spans="1:20" s="48"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20" ht="46.5" customHeight="1" x14ac:dyDescent="0.25">
      <c r="A21" s="446" t="s">
        <v>2</v>
      </c>
      <c r="B21" s="449" t="s">
        <v>215</v>
      </c>
      <c r="C21" s="450"/>
      <c r="D21" s="453" t="s">
        <v>115</v>
      </c>
      <c r="E21" s="449" t="s">
        <v>453</v>
      </c>
      <c r="F21" s="450"/>
      <c r="G21" s="449" t="s">
        <v>234</v>
      </c>
      <c r="H21" s="450"/>
      <c r="I21" s="449" t="s">
        <v>114</v>
      </c>
      <c r="J21" s="450"/>
      <c r="K21" s="453" t="s">
        <v>113</v>
      </c>
      <c r="L21" s="449" t="s">
        <v>112</v>
      </c>
      <c r="M21" s="450"/>
      <c r="N21" s="449" t="s">
        <v>449</v>
      </c>
      <c r="O21" s="450"/>
      <c r="P21" s="453" t="s">
        <v>111</v>
      </c>
      <c r="Q21" s="441" t="s">
        <v>110</v>
      </c>
      <c r="R21" s="442"/>
      <c r="S21" s="441" t="s">
        <v>109</v>
      </c>
      <c r="T21" s="443"/>
    </row>
    <row r="22" spans="1:20" ht="204.75" customHeight="1" x14ac:dyDescent="0.25">
      <c r="A22" s="447"/>
      <c r="B22" s="451"/>
      <c r="C22" s="452"/>
      <c r="D22" s="456"/>
      <c r="E22" s="451"/>
      <c r="F22" s="452"/>
      <c r="G22" s="451"/>
      <c r="H22" s="452"/>
      <c r="I22" s="451"/>
      <c r="J22" s="452"/>
      <c r="K22" s="454"/>
      <c r="L22" s="451"/>
      <c r="M22" s="452"/>
      <c r="N22" s="451"/>
      <c r="O22" s="452"/>
      <c r="P22" s="454"/>
      <c r="Q22" s="83" t="s">
        <v>108</v>
      </c>
      <c r="R22" s="83" t="s">
        <v>423</v>
      </c>
      <c r="S22" s="83" t="s">
        <v>107</v>
      </c>
      <c r="T22" s="83" t="s">
        <v>106</v>
      </c>
    </row>
    <row r="23" spans="1:20" ht="51.75" customHeight="1" x14ac:dyDescent="0.25">
      <c r="A23" s="448"/>
      <c r="B23" s="131" t="s">
        <v>104</v>
      </c>
      <c r="C23" s="131" t="s">
        <v>105</v>
      </c>
      <c r="D23" s="454"/>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5" t="s">
        <v>459</v>
      </c>
      <c r="C32" s="455"/>
      <c r="D32" s="455"/>
      <c r="E32" s="455"/>
      <c r="F32" s="455"/>
      <c r="G32" s="455"/>
      <c r="H32" s="455"/>
      <c r="I32" s="455"/>
      <c r="J32" s="455"/>
      <c r="K32" s="455"/>
      <c r="L32" s="455"/>
      <c r="M32" s="455"/>
      <c r="N32" s="455"/>
      <c r="O32" s="455"/>
      <c r="P32" s="455"/>
      <c r="Q32" s="455"/>
      <c r="R32" s="455"/>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E22" zoomScaleSheetLayoutView="100" workbookViewId="0">
      <selection activeCell="Q25" sqref="Q25:R25"/>
    </sheetView>
  </sheetViews>
  <sheetFormatPr defaultColWidth="10.7109375" defaultRowHeight="15.75" x14ac:dyDescent="0.25"/>
  <cols>
    <col min="1" max="1" width="10.7109375" style="40"/>
    <col min="2" max="3" width="15" style="40" customWidth="1"/>
    <col min="4" max="5" width="18.28515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5" t="s">
        <v>6</v>
      </c>
      <c r="F7" s="435"/>
      <c r="G7" s="435"/>
      <c r="H7" s="435"/>
      <c r="I7" s="435"/>
      <c r="J7" s="435"/>
      <c r="K7" s="435"/>
      <c r="L7" s="435"/>
      <c r="M7" s="435"/>
      <c r="N7" s="435"/>
      <c r="O7" s="435"/>
      <c r="P7" s="435"/>
      <c r="Q7" s="435"/>
      <c r="R7" s="435"/>
      <c r="S7" s="435"/>
      <c r="T7" s="435"/>
      <c r="U7" s="435"/>
      <c r="V7" s="435"/>
      <c r="W7" s="435"/>
      <c r="X7" s="435"/>
      <c r="Y7" s="43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9" t="str">
        <f>'1. паспорт местоположение'!A9</f>
        <v>Акционерное общество "Янтарьэнерго" ДЗО  ПАО "Россети"</v>
      </c>
      <c r="F9" s="429"/>
      <c r="G9" s="429"/>
      <c r="H9" s="429"/>
      <c r="I9" s="429"/>
      <c r="J9" s="429"/>
      <c r="K9" s="429"/>
      <c r="L9" s="429"/>
      <c r="M9" s="429"/>
      <c r="N9" s="429"/>
      <c r="O9" s="429"/>
      <c r="P9" s="429"/>
      <c r="Q9" s="429"/>
      <c r="R9" s="429"/>
      <c r="S9" s="429"/>
      <c r="T9" s="429"/>
      <c r="U9" s="429"/>
      <c r="V9" s="429"/>
      <c r="W9" s="429"/>
      <c r="X9" s="429"/>
      <c r="Y9" s="429"/>
    </row>
    <row r="10" spans="1:27" s="11" customFormat="1" ht="18.75" customHeight="1" x14ac:dyDescent="0.2">
      <c r="E10" s="431" t="s">
        <v>5</v>
      </c>
      <c r="F10" s="431"/>
      <c r="G10" s="431"/>
      <c r="H10" s="431"/>
      <c r="I10" s="431"/>
      <c r="J10" s="431"/>
      <c r="K10" s="431"/>
      <c r="L10" s="431"/>
      <c r="M10" s="431"/>
      <c r="N10" s="431"/>
      <c r="O10" s="431"/>
      <c r="P10" s="431"/>
      <c r="Q10" s="431"/>
      <c r="R10" s="431"/>
      <c r="S10" s="431"/>
      <c r="T10" s="431"/>
      <c r="U10" s="431"/>
      <c r="V10" s="431"/>
      <c r="W10" s="431"/>
      <c r="X10" s="431"/>
      <c r="Y10" s="4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9" t="str">
        <f>'1. паспорт местоположение'!A12</f>
        <v>L_949-100</v>
      </c>
      <c r="F12" s="429"/>
      <c r="G12" s="429"/>
      <c r="H12" s="429"/>
      <c r="I12" s="429"/>
      <c r="J12" s="429"/>
      <c r="K12" s="429"/>
      <c r="L12" s="429"/>
      <c r="M12" s="429"/>
      <c r="N12" s="429"/>
      <c r="O12" s="429"/>
      <c r="P12" s="429"/>
      <c r="Q12" s="429"/>
      <c r="R12" s="429"/>
      <c r="S12" s="429"/>
      <c r="T12" s="429"/>
      <c r="U12" s="429"/>
      <c r="V12" s="429"/>
      <c r="W12" s="429"/>
      <c r="X12" s="429"/>
      <c r="Y12" s="429"/>
    </row>
    <row r="13" spans="1:27" s="11" customFormat="1" ht="18.75" customHeight="1" x14ac:dyDescent="0.2">
      <c r="E13" s="431" t="s">
        <v>4</v>
      </c>
      <c r="F13" s="431"/>
      <c r="G13" s="431"/>
      <c r="H13" s="431"/>
      <c r="I13" s="431"/>
      <c r="J13" s="431"/>
      <c r="K13" s="431"/>
      <c r="L13" s="431"/>
      <c r="M13" s="431"/>
      <c r="N13" s="431"/>
      <c r="O13" s="431"/>
      <c r="P13" s="431"/>
      <c r="Q13" s="431"/>
      <c r="R13" s="431"/>
      <c r="S13" s="431"/>
      <c r="T13" s="431"/>
      <c r="U13" s="431"/>
      <c r="V13" s="431"/>
      <c r="W13" s="431"/>
      <c r="X13" s="431"/>
      <c r="Y13" s="43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F15" s="429"/>
      <c r="G15" s="429"/>
      <c r="H15" s="429"/>
      <c r="I15" s="429"/>
      <c r="J15" s="429"/>
      <c r="K15" s="429"/>
      <c r="L15" s="429"/>
      <c r="M15" s="429"/>
      <c r="N15" s="429"/>
      <c r="O15" s="429"/>
      <c r="P15" s="429"/>
      <c r="Q15" s="429"/>
      <c r="R15" s="429"/>
      <c r="S15" s="429"/>
      <c r="T15" s="429"/>
      <c r="U15" s="429"/>
      <c r="V15" s="429"/>
      <c r="W15" s="429"/>
      <c r="X15" s="429"/>
      <c r="Y15" s="429"/>
    </row>
    <row r="16" spans="1:27" s="3" customFormat="1" ht="15" customHeight="1" x14ac:dyDescent="0.2">
      <c r="E16" s="431" t="s">
        <v>3</v>
      </c>
      <c r="F16" s="431"/>
      <c r="G16" s="431"/>
      <c r="H16" s="431"/>
      <c r="I16" s="431"/>
      <c r="J16" s="431"/>
      <c r="K16" s="431"/>
      <c r="L16" s="431"/>
      <c r="M16" s="431"/>
      <c r="N16" s="431"/>
      <c r="O16" s="431"/>
      <c r="P16" s="431"/>
      <c r="Q16" s="431"/>
      <c r="R16" s="431"/>
      <c r="S16" s="431"/>
      <c r="T16" s="431"/>
      <c r="U16" s="431"/>
      <c r="V16" s="431"/>
      <c r="W16" s="431"/>
      <c r="X16" s="431"/>
      <c r="Y16" s="4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426</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48" customFormat="1" ht="21" customHeight="1" x14ac:dyDescent="0.25"/>
    <row r="21" spans="1:27" ht="15.75" customHeight="1" x14ac:dyDescent="0.25">
      <c r="A21" s="457" t="s">
        <v>2</v>
      </c>
      <c r="B21" s="459" t="s">
        <v>433</v>
      </c>
      <c r="C21" s="460"/>
      <c r="D21" s="459" t="s">
        <v>435</v>
      </c>
      <c r="E21" s="460"/>
      <c r="F21" s="441" t="s">
        <v>87</v>
      </c>
      <c r="G21" s="443"/>
      <c r="H21" s="443"/>
      <c r="I21" s="442"/>
      <c r="J21" s="457" t="s">
        <v>436</v>
      </c>
      <c r="K21" s="459" t="s">
        <v>437</v>
      </c>
      <c r="L21" s="460"/>
      <c r="M21" s="459" t="s">
        <v>438</v>
      </c>
      <c r="N21" s="460"/>
      <c r="O21" s="459" t="s">
        <v>425</v>
      </c>
      <c r="P21" s="460"/>
      <c r="Q21" s="459" t="s">
        <v>120</v>
      </c>
      <c r="R21" s="460"/>
      <c r="S21" s="457" t="s">
        <v>119</v>
      </c>
      <c r="T21" s="457" t="s">
        <v>439</v>
      </c>
      <c r="U21" s="457" t="s">
        <v>434</v>
      </c>
      <c r="V21" s="459" t="s">
        <v>118</v>
      </c>
      <c r="W21" s="460"/>
      <c r="X21" s="441" t="s">
        <v>110</v>
      </c>
      <c r="Y21" s="443"/>
      <c r="Z21" s="441" t="s">
        <v>109</v>
      </c>
      <c r="AA21" s="443"/>
    </row>
    <row r="22" spans="1:27" ht="154.5" customHeight="1" x14ac:dyDescent="0.25">
      <c r="A22" s="463"/>
      <c r="B22" s="461"/>
      <c r="C22" s="462"/>
      <c r="D22" s="461"/>
      <c r="E22" s="462"/>
      <c r="F22" s="441" t="s">
        <v>117</v>
      </c>
      <c r="G22" s="442"/>
      <c r="H22" s="441" t="s">
        <v>116</v>
      </c>
      <c r="I22" s="442"/>
      <c r="J22" s="458"/>
      <c r="K22" s="461"/>
      <c r="L22" s="462"/>
      <c r="M22" s="461"/>
      <c r="N22" s="462"/>
      <c r="O22" s="461"/>
      <c r="P22" s="462"/>
      <c r="Q22" s="461"/>
      <c r="R22" s="462"/>
      <c r="S22" s="458"/>
      <c r="T22" s="458"/>
      <c r="U22" s="458"/>
      <c r="V22" s="461"/>
      <c r="W22" s="462"/>
      <c r="X22" s="83" t="s">
        <v>108</v>
      </c>
      <c r="Y22" s="83" t="s">
        <v>423</v>
      </c>
      <c r="Z22" s="83" t="s">
        <v>107</v>
      </c>
      <c r="AA22" s="83" t="s">
        <v>106</v>
      </c>
    </row>
    <row r="23" spans="1:27" ht="60" customHeight="1" x14ac:dyDescent="0.25">
      <c r="A23" s="458"/>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379">
        <v>1</v>
      </c>
      <c r="B25" s="380" t="s">
        <v>564</v>
      </c>
      <c r="C25" s="380" t="s">
        <v>564</v>
      </c>
      <c r="D25" s="380" t="s">
        <v>569</v>
      </c>
      <c r="E25" s="380" t="s">
        <v>569</v>
      </c>
      <c r="F25" s="380">
        <v>15</v>
      </c>
      <c r="G25" s="380">
        <v>15</v>
      </c>
      <c r="H25" s="380">
        <v>15</v>
      </c>
      <c r="I25" s="380">
        <v>15</v>
      </c>
      <c r="J25" s="380">
        <v>1945</v>
      </c>
      <c r="K25" s="380">
        <v>1</v>
      </c>
      <c r="L25" s="278">
        <v>1</v>
      </c>
      <c r="M25" s="380">
        <v>50</v>
      </c>
      <c r="N25" s="278">
        <v>70</v>
      </c>
      <c r="O25" s="380" t="s">
        <v>516</v>
      </c>
      <c r="P25" s="278" t="s">
        <v>516</v>
      </c>
      <c r="Q25" s="278">
        <v>0.63900000000000001</v>
      </c>
      <c r="R25" s="278">
        <v>0.63900000000000001</v>
      </c>
      <c r="S25" s="379" t="s">
        <v>312</v>
      </c>
      <c r="T25" s="379" t="s">
        <v>312</v>
      </c>
      <c r="U25" s="379" t="s">
        <v>312</v>
      </c>
      <c r="V25" s="313" t="s">
        <v>517</v>
      </c>
      <c r="W25" s="313" t="s">
        <v>517</v>
      </c>
      <c r="X25" s="379" t="s">
        <v>565</v>
      </c>
      <c r="Y25" s="379" t="s">
        <v>518</v>
      </c>
      <c r="Z25" s="379" t="s">
        <v>566</v>
      </c>
      <c r="AA25" s="379" t="s">
        <v>559</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0.63900000000000001</v>
      </c>
      <c r="R27" s="40">
        <f>SUM(R25:R25)</f>
        <v>0.63900000000000001</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19" t="str">
        <f>'1. паспорт местоположение'!A5:C5</f>
        <v>Год раскрытия информации: 2022 год</v>
      </c>
      <c r="B5" s="419"/>
      <c r="C5" s="419"/>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5" t="s">
        <v>6</v>
      </c>
      <c r="B7" s="435"/>
      <c r="C7" s="435"/>
      <c r="D7" s="12"/>
      <c r="E7" s="12"/>
      <c r="F7" s="12"/>
      <c r="G7" s="12"/>
      <c r="H7" s="12"/>
      <c r="I7" s="12"/>
      <c r="J7" s="12"/>
      <c r="K7" s="12"/>
      <c r="L7" s="12"/>
      <c r="M7" s="12"/>
      <c r="N7" s="12"/>
      <c r="O7" s="12"/>
      <c r="P7" s="12"/>
      <c r="Q7" s="12"/>
      <c r="R7" s="12"/>
      <c r="S7" s="12"/>
      <c r="T7" s="12"/>
    </row>
    <row r="8" spans="1:28" s="11" customFormat="1" ht="18.75" x14ac:dyDescent="0.2">
      <c r="A8" s="435"/>
      <c r="B8" s="435"/>
      <c r="C8" s="435"/>
      <c r="D8" s="13"/>
      <c r="E8" s="13"/>
      <c r="F8" s="13"/>
      <c r="G8" s="12"/>
      <c r="H8" s="12"/>
      <c r="I8" s="12"/>
      <c r="J8" s="12"/>
      <c r="K8" s="12"/>
      <c r="L8" s="12"/>
      <c r="M8" s="12"/>
      <c r="N8" s="12"/>
      <c r="O8" s="12"/>
      <c r="P8" s="12"/>
      <c r="Q8" s="12"/>
      <c r="R8" s="12"/>
      <c r="S8" s="12"/>
      <c r="T8" s="12"/>
    </row>
    <row r="9" spans="1:28" s="11" customFormat="1" ht="18.75" x14ac:dyDescent="0.2">
      <c r="A9" s="429" t="str">
        <f>'1. паспорт местоположение'!A9:C9</f>
        <v>Акционерное общество "Янтарьэнерго" ДЗО  ПАО "Россети"</v>
      </c>
      <c r="B9" s="429"/>
      <c r="C9" s="429"/>
      <c r="D9" s="7"/>
      <c r="E9" s="7"/>
      <c r="F9" s="7"/>
      <c r="G9" s="12"/>
      <c r="H9" s="12"/>
      <c r="I9" s="12"/>
      <c r="J9" s="12"/>
      <c r="K9" s="12"/>
      <c r="L9" s="12"/>
      <c r="M9" s="12"/>
      <c r="N9" s="12"/>
      <c r="O9" s="12"/>
      <c r="P9" s="12"/>
      <c r="Q9" s="12"/>
      <c r="R9" s="12"/>
      <c r="S9" s="12"/>
      <c r="T9" s="12"/>
    </row>
    <row r="10" spans="1:28" s="11" customFormat="1" ht="18.75" x14ac:dyDescent="0.2">
      <c r="A10" s="431" t="s">
        <v>5</v>
      </c>
      <c r="B10" s="431"/>
      <c r="C10" s="431"/>
      <c r="D10" s="5"/>
      <c r="E10" s="5"/>
      <c r="F10" s="5"/>
      <c r="G10" s="12"/>
      <c r="H10" s="12"/>
      <c r="I10" s="12"/>
      <c r="J10" s="12"/>
      <c r="K10" s="12"/>
      <c r="L10" s="12"/>
      <c r="M10" s="12"/>
      <c r="N10" s="12"/>
      <c r="O10" s="12"/>
      <c r="P10" s="12"/>
      <c r="Q10" s="12"/>
      <c r="R10" s="12"/>
      <c r="S10" s="12"/>
      <c r="T10" s="12"/>
    </row>
    <row r="11" spans="1:28" s="11" customFormat="1" ht="18.75" x14ac:dyDescent="0.2">
      <c r="A11" s="435"/>
      <c r="B11" s="435"/>
      <c r="C11" s="435"/>
      <c r="D11" s="13"/>
      <c r="E11" s="13"/>
      <c r="F11" s="13"/>
      <c r="G11" s="12"/>
      <c r="H11" s="12"/>
      <c r="I11" s="12"/>
      <c r="J11" s="12"/>
      <c r="K11" s="12"/>
      <c r="L11" s="12"/>
      <c r="M11" s="12"/>
      <c r="N11" s="12"/>
      <c r="O11" s="12"/>
      <c r="P11" s="12"/>
      <c r="Q11" s="12"/>
      <c r="R11" s="12"/>
      <c r="S11" s="12"/>
      <c r="T11" s="12"/>
    </row>
    <row r="12" spans="1:28" s="11" customFormat="1" ht="18.75" x14ac:dyDescent="0.2">
      <c r="A12" s="429" t="str">
        <f>'1. паспорт местоположение'!A12:C12</f>
        <v>L_949-100</v>
      </c>
      <c r="B12" s="429"/>
      <c r="C12" s="429"/>
      <c r="D12" s="7"/>
      <c r="E12" s="7"/>
      <c r="F12" s="7"/>
      <c r="G12" s="12"/>
      <c r="H12" s="12"/>
      <c r="I12" s="12"/>
      <c r="J12" s="12"/>
      <c r="K12" s="12"/>
      <c r="L12" s="12"/>
      <c r="M12" s="12"/>
      <c r="N12" s="12"/>
      <c r="O12" s="12"/>
      <c r="P12" s="12"/>
      <c r="Q12" s="12"/>
      <c r="R12" s="12"/>
      <c r="S12" s="12"/>
      <c r="T12" s="12"/>
    </row>
    <row r="13" spans="1:28" s="11" customFormat="1" ht="18.75" x14ac:dyDescent="0.2">
      <c r="A13" s="431" t="s">
        <v>4</v>
      </c>
      <c r="B13" s="431"/>
      <c r="C13" s="431"/>
      <c r="D13" s="5"/>
      <c r="E13" s="5"/>
      <c r="F13" s="5"/>
      <c r="G13" s="12"/>
      <c r="H13" s="12"/>
      <c r="I13" s="12"/>
      <c r="J13" s="12"/>
      <c r="K13" s="12"/>
      <c r="L13" s="12"/>
      <c r="M13" s="12"/>
      <c r="N13" s="12"/>
      <c r="O13" s="12"/>
      <c r="P13" s="12"/>
      <c r="Q13" s="12"/>
      <c r="R13" s="12"/>
      <c r="S13" s="12"/>
      <c r="T13" s="12"/>
    </row>
    <row r="14" spans="1:28" s="8" customFormat="1" ht="15.75" customHeight="1" x14ac:dyDescent="0.2">
      <c r="A14" s="436"/>
      <c r="B14" s="436"/>
      <c r="C14" s="436"/>
      <c r="D14" s="9"/>
      <c r="E14" s="9"/>
      <c r="F14" s="9"/>
      <c r="G14" s="9"/>
      <c r="H14" s="9"/>
      <c r="I14" s="9"/>
      <c r="J14" s="9"/>
      <c r="K14" s="9"/>
      <c r="L14" s="9"/>
      <c r="M14" s="9"/>
      <c r="N14" s="9"/>
      <c r="O14" s="9"/>
      <c r="P14" s="9"/>
      <c r="Q14" s="9"/>
      <c r="R14" s="9"/>
      <c r="S14" s="9"/>
      <c r="T14" s="9"/>
    </row>
    <row r="15" spans="1:28" s="3" customFormat="1" ht="12" x14ac:dyDescent="0.2">
      <c r="A15"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5" s="429"/>
      <c r="C15" s="429"/>
      <c r="D15" s="7"/>
      <c r="E15" s="7"/>
      <c r="F15" s="7"/>
      <c r="G15" s="7"/>
      <c r="H15" s="7"/>
      <c r="I15" s="7"/>
      <c r="J15" s="7"/>
      <c r="K15" s="7"/>
      <c r="L15" s="7"/>
      <c r="M15" s="7"/>
      <c r="N15" s="7"/>
      <c r="O15" s="7"/>
      <c r="P15" s="7"/>
      <c r="Q15" s="7"/>
      <c r="R15" s="7"/>
      <c r="S15" s="7"/>
      <c r="T15" s="7"/>
    </row>
    <row r="16" spans="1:28" s="3" customFormat="1" ht="15" customHeight="1" x14ac:dyDescent="0.2">
      <c r="A16" s="431" t="s">
        <v>3</v>
      </c>
      <c r="B16" s="431"/>
      <c r="C16" s="431"/>
      <c r="D16" s="5"/>
      <c r="E16" s="5"/>
      <c r="F16" s="5"/>
      <c r="G16" s="5"/>
      <c r="H16" s="5"/>
      <c r="I16" s="5"/>
      <c r="J16" s="5"/>
      <c r="K16" s="5"/>
      <c r="L16" s="5"/>
      <c r="M16" s="5"/>
      <c r="N16" s="5"/>
      <c r="O16" s="5"/>
      <c r="P16" s="5"/>
      <c r="Q16" s="5"/>
      <c r="R16" s="5"/>
      <c r="S16" s="5"/>
      <c r="T16" s="5"/>
    </row>
    <row r="17" spans="1:20" s="3" customFormat="1" ht="15" customHeight="1" x14ac:dyDescent="0.2">
      <c r="A17" s="432"/>
      <c r="B17" s="432"/>
      <c r="C17" s="432"/>
      <c r="D17" s="4"/>
      <c r="E17" s="4"/>
      <c r="F17" s="4"/>
      <c r="G17" s="4"/>
      <c r="H17" s="4"/>
      <c r="I17" s="4"/>
      <c r="J17" s="4"/>
      <c r="K17" s="4"/>
      <c r="L17" s="4"/>
      <c r="M17" s="4"/>
      <c r="N17" s="4"/>
      <c r="O17" s="4"/>
      <c r="P17" s="4"/>
      <c r="Q17" s="4"/>
    </row>
    <row r="18" spans="1:20" s="3" customFormat="1" ht="27.75" customHeight="1" x14ac:dyDescent="0.2">
      <c r="A18" s="433" t="s">
        <v>418</v>
      </c>
      <c r="B18" s="433"/>
      <c r="C18" s="433"/>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4" t="s">
        <v>546</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4" t="s">
        <v>568</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576</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570</v>
      </c>
      <c r="D25" s="316" t="e">
        <f>ROUND(E25/F25,3)</f>
        <v>#REF!</v>
      </c>
      <c r="E25" s="315" t="e">
        <f>#REF!</f>
        <v>#REF!</v>
      </c>
      <c r="F25" s="22">
        <f>'3.2 паспорт Техсостояние ЛЭП'!R27</f>
        <v>0.63900000000000001</v>
      </c>
      <c r="G25" s="22"/>
      <c r="H25" s="22"/>
      <c r="I25" s="22"/>
      <c r="J25" s="22"/>
      <c r="K25" s="22"/>
      <c r="L25" s="22"/>
      <c r="M25" s="22"/>
      <c r="N25" s="22"/>
      <c r="O25" s="22"/>
      <c r="P25" s="22"/>
      <c r="Q25" s="22"/>
      <c r="R25" s="22"/>
      <c r="S25" s="22"/>
      <c r="T25" s="22"/>
    </row>
    <row r="26" spans="1:20" ht="31.5" x14ac:dyDescent="0.25">
      <c r="A26" s="23" t="s">
        <v>56</v>
      </c>
      <c r="B26" s="25" t="s">
        <v>223</v>
      </c>
      <c r="C26" s="24" t="s">
        <v>512</v>
      </c>
      <c r="D26" s="22"/>
      <c r="E26" s="22"/>
      <c r="F26" s="22"/>
      <c r="G26" s="22"/>
      <c r="H26" s="22"/>
      <c r="I26" s="22"/>
      <c r="J26" s="22"/>
      <c r="K26" s="22"/>
      <c r="L26" s="22"/>
      <c r="M26" s="22"/>
      <c r="N26" s="22"/>
      <c r="O26" s="22"/>
      <c r="P26" s="22"/>
      <c r="Q26" s="22"/>
      <c r="R26" s="22"/>
      <c r="S26" s="22"/>
      <c r="T26" s="22"/>
    </row>
    <row r="27" spans="1:20" ht="157.5" x14ac:dyDescent="0.25">
      <c r="A27" s="23" t="s">
        <v>55</v>
      </c>
      <c r="B27" s="25" t="s">
        <v>432</v>
      </c>
      <c r="C27" s="317" t="s">
        <v>567</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2021</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575</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L13" zoomScale="80" zoomScaleNormal="80" zoomScaleSheetLayoutView="80" workbookViewId="0">
      <selection activeCell="P33" sqref="P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9" t="str">
        <f>'1. паспорт местоположение'!A5:C5</f>
        <v>Год раскрытия информации: 2022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35" t="s">
        <v>6</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126"/>
      <c r="AB6" s="126"/>
    </row>
    <row r="7" spans="1:28" ht="18.75" x14ac:dyDescent="0.25">
      <c r="A7" s="435"/>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126"/>
      <c r="AB7" s="126"/>
    </row>
    <row r="8" spans="1:28" x14ac:dyDescent="0.25">
      <c r="A8" s="429" t="str">
        <f>'1. паспорт местоположение'!A9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127"/>
      <c r="AB8" s="127"/>
    </row>
    <row r="9" spans="1:28" ht="15.75" x14ac:dyDescent="0.25">
      <c r="A9" s="431" t="s">
        <v>5</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128"/>
      <c r="AB9" s="128"/>
    </row>
    <row r="10" spans="1:28" ht="18.75" x14ac:dyDescent="0.25">
      <c r="A10" s="43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126"/>
      <c r="AB10" s="126"/>
    </row>
    <row r="11" spans="1:28" x14ac:dyDescent="0.25">
      <c r="A11" s="429" t="str">
        <f>'1. паспорт местоположение'!A12:C12</f>
        <v>L_949-100</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27"/>
      <c r="AB11" s="127"/>
    </row>
    <row r="12" spans="1:28" ht="15.75" x14ac:dyDescent="0.25">
      <c r="A12" s="431" t="s">
        <v>4</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128"/>
      <c r="AB12" s="128"/>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0"/>
      <c r="AB13" s="10"/>
    </row>
    <row r="14" spans="1:28" x14ac:dyDescent="0.25">
      <c r="A14"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127"/>
      <c r="AB14" s="127"/>
    </row>
    <row r="15" spans="1:28" ht="15.75" x14ac:dyDescent="0.25">
      <c r="A15" s="431" t="s">
        <v>3</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128"/>
      <c r="AB15" s="128"/>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37"/>
      <c r="AB16" s="137"/>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37"/>
      <c r="AB17" s="137"/>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37"/>
      <c r="AB18" s="137"/>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37"/>
      <c r="AB19" s="137"/>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38"/>
      <c r="AB20" s="138"/>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38"/>
      <c r="AB21" s="138"/>
    </row>
    <row r="22" spans="1:28" x14ac:dyDescent="0.25">
      <c r="A22" s="466" t="s">
        <v>450</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39"/>
      <c r="AB22" s="139"/>
    </row>
    <row r="23" spans="1:28" ht="32.25" customHeight="1" x14ac:dyDescent="0.25">
      <c r="A23" s="468" t="s">
        <v>309</v>
      </c>
      <c r="B23" s="469"/>
      <c r="C23" s="469"/>
      <c r="D23" s="469"/>
      <c r="E23" s="469"/>
      <c r="F23" s="469"/>
      <c r="G23" s="469"/>
      <c r="H23" s="469"/>
      <c r="I23" s="469"/>
      <c r="J23" s="469"/>
      <c r="K23" s="469"/>
      <c r="L23" s="470"/>
      <c r="M23" s="467" t="s">
        <v>310</v>
      </c>
      <c r="N23" s="467"/>
      <c r="O23" s="467"/>
      <c r="P23" s="467"/>
      <c r="Q23" s="467"/>
      <c r="R23" s="467"/>
      <c r="S23" s="467"/>
      <c r="T23" s="467"/>
      <c r="U23" s="467"/>
      <c r="V23" s="467"/>
      <c r="W23" s="467"/>
      <c r="X23" s="467"/>
      <c r="Y23" s="467"/>
      <c r="Z23" s="467"/>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8" customFormat="1" x14ac:dyDescent="0.25">
      <c r="A26" s="398"/>
      <c r="B26" s="398"/>
      <c r="C26" s="404"/>
      <c r="D26" s="404"/>
      <c r="E26" s="382"/>
      <c r="F26" s="404"/>
      <c r="G26" s="382"/>
      <c r="H26" s="398"/>
      <c r="I26" s="399"/>
      <c r="J26" s="382"/>
      <c r="K26" s="382"/>
      <c r="L26" s="398"/>
      <c r="M26" s="321"/>
      <c r="N26" s="321"/>
      <c r="O26" s="321"/>
      <c r="P26" s="321"/>
      <c r="Q26" s="381"/>
      <c r="R26" s="321"/>
      <c r="S26" s="381"/>
      <c r="T26" s="321"/>
      <c r="U26" s="400"/>
      <c r="V26" s="400"/>
      <c r="W26" s="381"/>
      <c r="X26" s="381"/>
      <c r="Y26" s="400"/>
      <c r="Z26" s="407"/>
    </row>
    <row r="27" spans="1:28" s="408" customFormat="1" x14ac:dyDescent="0.25">
      <c r="A27" s="401"/>
      <c r="B27" s="398"/>
      <c r="C27" s="404"/>
      <c r="D27" s="406"/>
      <c r="E27" s="382"/>
      <c r="F27" s="382"/>
      <c r="G27" s="382"/>
      <c r="H27" s="382"/>
      <c r="I27" s="382"/>
      <c r="J27" s="382"/>
      <c r="K27" s="402"/>
      <c r="L27" s="321"/>
      <c r="M27" s="321"/>
      <c r="N27" s="321"/>
      <c r="O27" s="321"/>
      <c r="P27" s="321"/>
      <c r="Q27" s="321"/>
      <c r="R27" s="321"/>
      <c r="S27" s="321"/>
      <c r="T27" s="321"/>
      <c r="U27" s="400"/>
      <c r="V27" s="400"/>
      <c r="W27" s="321"/>
      <c r="X27" s="321"/>
      <c r="Y27" s="400"/>
      <c r="Z27" s="407"/>
    </row>
    <row r="28" spans="1:28" s="408" customFormat="1" x14ac:dyDescent="0.25">
      <c r="A28" s="321"/>
      <c r="B28" s="321"/>
      <c r="C28" s="409"/>
      <c r="D28" s="321"/>
      <c r="E28" s="321"/>
      <c r="F28" s="321"/>
      <c r="G28" s="321"/>
      <c r="H28" s="321"/>
      <c r="I28" s="321"/>
      <c r="J28" s="321"/>
      <c r="K28" s="403"/>
      <c r="L28" s="321"/>
      <c r="M28" s="383"/>
      <c r="N28" s="321"/>
      <c r="O28" s="321"/>
      <c r="P28" s="321"/>
      <c r="Q28" s="321"/>
      <c r="R28" s="321"/>
      <c r="S28" s="321"/>
      <c r="T28" s="321"/>
      <c r="U28" s="321"/>
      <c r="V28" s="321"/>
      <c r="W28" s="321"/>
      <c r="X28" s="321"/>
      <c r="Y28" s="321"/>
      <c r="Z28" s="407"/>
    </row>
    <row r="29" spans="1:28" s="408" customFormat="1" x14ac:dyDescent="0.25">
      <c r="A29" s="401"/>
      <c r="B29" s="382"/>
      <c r="C29" s="404"/>
      <c r="D29" s="406"/>
      <c r="E29" s="382"/>
      <c r="F29" s="382"/>
      <c r="G29" s="382"/>
      <c r="H29" s="382"/>
      <c r="I29" s="399"/>
      <c r="J29" s="399"/>
      <c r="K29" s="403"/>
      <c r="L29" s="321"/>
      <c r="M29" s="383"/>
      <c r="N29" s="321"/>
      <c r="O29" s="321"/>
      <c r="P29" s="321"/>
      <c r="Q29" s="321"/>
      <c r="R29" s="321"/>
      <c r="S29" s="321"/>
      <c r="T29" s="321"/>
      <c r="U29" s="321"/>
      <c r="V29" s="321"/>
      <c r="W29" s="321"/>
      <c r="X29" s="321"/>
      <c r="Y29" s="321"/>
      <c r="Z29" s="400"/>
    </row>
    <row r="30" spans="1:28" s="408" customFormat="1" x14ac:dyDescent="0.25">
      <c r="A30" s="321"/>
      <c r="B30" s="321"/>
      <c r="C30" s="409"/>
      <c r="D30" s="410"/>
      <c r="E30" s="321"/>
      <c r="F30" s="409"/>
      <c r="G30" s="321"/>
      <c r="H30" s="321"/>
      <c r="I30" s="321"/>
      <c r="J30" s="321"/>
      <c r="K30" s="411"/>
      <c r="L30" s="411"/>
      <c r="M30" s="383"/>
      <c r="N30" s="321"/>
      <c r="O30" s="321"/>
      <c r="P30" s="321"/>
      <c r="Q30" s="321"/>
      <c r="R30" s="321"/>
      <c r="S30" s="321"/>
      <c r="T30" s="321"/>
      <c r="U30" s="321"/>
      <c r="V30" s="321"/>
      <c r="W30" s="321"/>
      <c r="X30" s="321"/>
      <c r="Y30" s="321"/>
      <c r="Z30" s="400"/>
    </row>
    <row r="31" spans="1:28" s="408" customFormat="1" x14ac:dyDescent="0.25">
      <c r="A31" s="321"/>
      <c r="B31" s="321"/>
      <c r="C31" s="409"/>
      <c r="D31" s="410"/>
      <c r="E31" s="321"/>
      <c r="F31" s="409"/>
      <c r="G31" s="321"/>
      <c r="H31" s="321"/>
      <c r="I31" s="321"/>
      <c r="J31" s="321"/>
      <c r="K31" s="411"/>
      <c r="L31" s="411"/>
      <c r="M31" s="383"/>
      <c r="N31" s="321"/>
      <c r="O31" s="321"/>
      <c r="P31" s="321"/>
      <c r="Q31" s="321"/>
      <c r="R31" s="321"/>
      <c r="S31" s="321"/>
      <c r="T31" s="321"/>
      <c r="U31" s="321"/>
      <c r="V31" s="321"/>
      <c r="W31" s="321"/>
      <c r="X31" s="321"/>
      <c r="Y31" s="321"/>
      <c r="Z31" s="400"/>
    </row>
    <row r="32" spans="1:28" s="408" customFormat="1" x14ac:dyDescent="0.25">
      <c r="A32" s="401"/>
      <c r="B32" s="382"/>
      <c r="C32" s="382"/>
      <c r="D32" s="382"/>
      <c r="E32" s="382"/>
      <c r="F32" s="404"/>
      <c r="G32" s="382"/>
      <c r="H32" s="382"/>
      <c r="I32" s="382"/>
      <c r="J32" s="382"/>
      <c r="K32" s="403"/>
      <c r="L32" s="321"/>
      <c r="M32" s="383"/>
      <c r="N32" s="321"/>
      <c r="O32" s="321"/>
      <c r="P32" s="321"/>
      <c r="Q32" s="321"/>
      <c r="R32" s="321"/>
      <c r="S32" s="321"/>
      <c r="T32" s="321"/>
      <c r="U32" s="321"/>
      <c r="V32" s="321"/>
      <c r="W32" s="321"/>
      <c r="X32" s="321"/>
      <c r="Y32" s="321"/>
      <c r="Z32" s="400"/>
    </row>
    <row r="33" spans="1:26" s="408" customFormat="1" x14ac:dyDescent="0.25">
      <c r="A33" s="321"/>
      <c r="B33" s="321"/>
      <c r="C33" s="409"/>
      <c r="D33" s="410"/>
      <c r="E33" s="321"/>
      <c r="F33" s="409"/>
      <c r="G33" s="321"/>
      <c r="H33" s="321"/>
      <c r="I33" s="321"/>
      <c r="J33" s="321"/>
      <c r="K33" s="403"/>
      <c r="L33" s="321"/>
      <c r="M33" s="383"/>
      <c r="N33" s="321"/>
      <c r="O33" s="321"/>
      <c r="P33" s="321"/>
      <c r="Q33" s="321"/>
      <c r="R33" s="321"/>
      <c r="S33" s="321"/>
      <c r="T33" s="321"/>
      <c r="U33" s="321"/>
      <c r="V33" s="321"/>
      <c r="W33" s="321"/>
      <c r="X33" s="321"/>
      <c r="Y33" s="321"/>
      <c r="Z33" s="400"/>
    </row>
    <row r="34" spans="1:26" s="408" customFormat="1" x14ac:dyDescent="0.25">
      <c r="A34" s="401"/>
      <c r="B34" s="382"/>
      <c r="C34" s="409"/>
      <c r="D34" s="410"/>
      <c r="E34" s="382"/>
      <c r="F34" s="409"/>
      <c r="G34" s="382"/>
      <c r="H34" s="382"/>
      <c r="I34" s="382"/>
      <c r="J34" s="382"/>
      <c r="K34" s="403"/>
      <c r="L34" s="321"/>
      <c r="M34" s="383"/>
      <c r="N34" s="321"/>
      <c r="O34" s="321"/>
      <c r="P34" s="321"/>
      <c r="Q34" s="321"/>
      <c r="R34" s="321"/>
      <c r="S34" s="321"/>
      <c r="T34" s="321"/>
      <c r="U34" s="321"/>
      <c r="V34" s="321"/>
      <c r="W34" s="321"/>
      <c r="X34" s="321"/>
      <c r="Y34" s="321"/>
      <c r="Z34" s="40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9" t="str">
        <f>'1. паспорт местоположение'!A5:C5</f>
        <v>Год раскрытия информации: 2022 год</v>
      </c>
      <c r="B5" s="419"/>
      <c r="C5" s="419"/>
      <c r="D5" s="419"/>
      <c r="E5" s="419"/>
      <c r="F5" s="419"/>
      <c r="G5" s="419"/>
      <c r="H5" s="419"/>
      <c r="I5" s="419"/>
      <c r="J5" s="419"/>
      <c r="K5" s="419"/>
      <c r="L5" s="419"/>
      <c r="M5" s="419"/>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5" t="s">
        <v>6</v>
      </c>
      <c r="B7" s="435"/>
      <c r="C7" s="435"/>
      <c r="D7" s="435"/>
      <c r="E7" s="435"/>
      <c r="F7" s="435"/>
      <c r="G7" s="435"/>
      <c r="H7" s="435"/>
      <c r="I7" s="435"/>
      <c r="J7" s="435"/>
      <c r="K7" s="435"/>
      <c r="L7" s="435"/>
      <c r="M7" s="435"/>
      <c r="N7" s="12"/>
      <c r="O7" s="12"/>
      <c r="P7" s="12"/>
      <c r="Q7" s="12"/>
      <c r="R7" s="12"/>
      <c r="S7" s="12"/>
      <c r="T7" s="12"/>
      <c r="U7" s="12"/>
      <c r="V7" s="12"/>
      <c r="W7" s="12"/>
      <c r="X7" s="12"/>
    </row>
    <row r="8" spans="1:26" s="11" customFormat="1" ht="18.75" x14ac:dyDescent="0.2">
      <c r="A8" s="435"/>
      <c r="B8" s="435"/>
      <c r="C8" s="435"/>
      <c r="D8" s="435"/>
      <c r="E8" s="435"/>
      <c r="F8" s="435"/>
      <c r="G8" s="435"/>
      <c r="H8" s="435"/>
      <c r="I8" s="435"/>
      <c r="J8" s="435"/>
      <c r="K8" s="435"/>
      <c r="L8" s="435"/>
      <c r="M8" s="435"/>
      <c r="N8" s="12"/>
      <c r="O8" s="12"/>
      <c r="P8" s="12"/>
      <c r="Q8" s="12"/>
      <c r="R8" s="12"/>
      <c r="S8" s="12"/>
      <c r="T8" s="12"/>
      <c r="U8" s="12"/>
      <c r="V8" s="12"/>
      <c r="W8" s="12"/>
      <c r="X8" s="12"/>
    </row>
    <row r="9" spans="1:26" s="11" customFormat="1" ht="18.75" x14ac:dyDescent="0.2">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12"/>
      <c r="O9" s="12"/>
      <c r="P9" s="12"/>
      <c r="Q9" s="12"/>
      <c r="R9" s="12"/>
      <c r="S9" s="12"/>
      <c r="T9" s="12"/>
      <c r="U9" s="12"/>
      <c r="V9" s="12"/>
      <c r="W9" s="12"/>
      <c r="X9" s="12"/>
    </row>
    <row r="10" spans="1:26" s="11" customFormat="1" ht="18.75" x14ac:dyDescent="0.2">
      <c r="A10" s="431" t="s">
        <v>5</v>
      </c>
      <c r="B10" s="431"/>
      <c r="C10" s="431"/>
      <c r="D10" s="431"/>
      <c r="E10" s="431"/>
      <c r="F10" s="431"/>
      <c r="G10" s="431"/>
      <c r="H10" s="431"/>
      <c r="I10" s="431"/>
      <c r="J10" s="431"/>
      <c r="K10" s="431"/>
      <c r="L10" s="431"/>
      <c r="M10" s="431"/>
      <c r="N10" s="12"/>
      <c r="O10" s="12"/>
      <c r="P10" s="12"/>
      <c r="Q10" s="12"/>
      <c r="R10" s="12"/>
      <c r="S10" s="12"/>
      <c r="T10" s="12"/>
      <c r="U10" s="12"/>
      <c r="V10" s="12"/>
      <c r="W10" s="12"/>
      <c r="X10" s="12"/>
    </row>
    <row r="11" spans="1:26" s="11" customFormat="1" ht="18.75" x14ac:dyDescent="0.2">
      <c r="A11" s="435"/>
      <c r="B11" s="435"/>
      <c r="C11" s="435"/>
      <c r="D11" s="435"/>
      <c r="E11" s="435"/>
      <c r="F11" s="435"/>
      <c r="G11" s="435"/>
      <c r="H11" s="435"/>
      <c r="I11" s="435"/>
      <c r="J11" s="435"/>
      <c r="K11" s="435"/>
      <c r="L11" s="435"/>
      <c r="M11" s="435"/>
      <c r="N11" s="12"/>
      <c r="O11" s="12"/>
      <c r="P11" s="12"/>
      <c r="Q11" s="12"/>
      <c r="R11" s="12"/>
      <c r="S11" s="12"/>
      <c r="T11" s="12"/>
      <c r="U11" s="12"/>
      <c r="V11" s="12"/>
      <c r="W11" s="12"/>
      <c r="X11" s="12"/>
    </row>
    <row r="12" spans="1:26" s="11" customFormat="1" ht="18.75" x14ac:dyDescent="0.2">
      <c r="A12" s="429" t="str">
        <f>'1. паспорт местоположение'!A12:C12</f>
        <v>L_949-100</v>
      </c>
      <c r="B12" s="429"/>
      <c r="C12" s="429"/>
      <c r="D12" s="429"/>
      <c r="E12" s="429"/>
      <c r="F12" s="429"/>
      <c r="G12" s="429"/>
      <c r="H12" s="429"/>
      <c r="I12" s="429"/>
      <c r="J12" s="429"/>
      <c r="K12" s="429"/>
      <c r="L12" s="429"/>
      <c r="M12" s="429"/>
      <c r="N12" s="12"/>
      <c r="O12" s="12"/>
      <c r="P12" s="12"/>
      <c r="Q12" s="12"/>
      <c r="R12" s="12"/>
      <c r="S12" s="12"/>
      <c r="T12" s="12"/>
      <c r="U12" s="12"/>
      <c r="V12" s="12"/>
      <c r="W12" s="12"/>
      <c r="X12" s="12"/>
    </row>
    <row r="13" spans="1:26" s="11" customFormat="1" ht="18.75" x14ac:dyDescent="0.2">
      <c r="A13" s="431" t="s">
        <v>4</v>
      </c>
      <c r="B13" s="431"/>
      <c r="C13" s="431"/>
      <c r="D13" s="431"/>
      <c r="E13" s="431"/>
      <c r="F13" s="431"/>
      <c r="G13" s="431"/>
      <c r="H13" s="431"/>
      <c r="I13" s="431"/>
      <c r="J13" s="431"/>
      <c r="K13" s="431"/>
      <c r="L13" s="431"/>
      <c r="M13" s="431"/>
      <c r="N13" s="12"/>
      <c r="O13" s="12"/>
      <c r="P13" s="12"/>
      <c r="Q13" s="12"/>
      <c r="R13" s="12"/>
      <c r="S13" s="12"/>
      <c r="T13" s="12"/>
      <c r="U13" s="12"/>
      <c r="V13" s="12"/>
      <c r="W13" s="12"/>
      <c r="X13" s="12"/>
    </row>
    <row r="14" spans="1:26" s="8" customFormat="1" ht="15.75" customHeight="1" x14ac:dyDescent="0.2">
      <c r="A14" s="436"/>
      <c r="B14" s="436"/>
      <c r="C14" s="436"/>
      <c r="D14" s="436"/>
      <c r="E14" s="436"/>
      <c r="F14" s="436"/>
      <c r="G14" s="436"/>
      <c r="H14" s="436"/>
      <c r="I14" s="436"/>
      <c r="J14" s="436"/>
      <c r="K14" s="436"/>
      <c r="L14" s="436"/>
      <c r="M14" s="436"/>
      <c r="N14" s="9"/>
      <c r="O14" s="9"/>
      <c r="P14" s="9"/>
      <c r="Q14" s="9"/>
      <c r="R14" s="9"/>
      <c r="S14" s="9"/>
      <c r="T14" s="9"/>
      <c r="U14" s="9"/>
      <c r="V14" s="9"/>
      <c r="W14" s="9"/>
      <c r="X14" s="9"/>
    </row>
    <row r="15" spans="1:26" s="3" customFormat="1" ht="12" x14ac:dyDescent="0.2">
      <c r="A15"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5" s="429"/>
      <c r="C15" s="429"/>
      <c r="D15" s="429"/>
      <c r="E15" s="429"/>
      <c r="F15" s="429"/>
      <c r="G15" s="429"/>
      <c r="H15" s="429"/>
      <c r="I15" s="429"/>
      <c r="J15" s="429"/>
      <c r="K15" s="429"/>
      <c r="L15" s="429"/>
      <c r="M15" s="429"/>
      <c r="N15" s="7"/>
      <c r="O15" s="7"/>
      <c r="P15" s="7"/>
      <c r="Q15" s="7"/>
      <c r="R15" s="7"/>
      <c r="S15" s="7"/>
      <c r="T15" s="7"/>
      <c r="U15" s="7"/>
      <c r="V15" s="7"/>
      <c r="W15" s="7"/>
      <c r="X15" s="7"/>
    </row>
    <row r="16" spans="1:26" s="3" customFormat="1" ht="15" customHeight="1" x14ac:dyDescent="0.2">
      <c r="A16" s="431" t="s">
        <v>3</v>
      </c>
      <c r="B16" s="431"/>
      <c r="C16" s="431"/>
      <c r="D16" s="431"/>
      <c r="E16" s="431"/>
      <c r="F16" s="431"/>
      <c r="G16" s="431"/>
      <c r="H16" s="431"/>
      <c r="I16" s="431"/>
      <c r="J16" s="431"/>
      <c r="K16" s="431"/>
      <c r="L16" s="431"/>
      <c r="M16" s="431"/>
      <c r="N16" s="5"/>
      <c r="O16" s="5"/>
      <c r="P16" s="5"/>
      <c r="Q16" s="5"/>
      <c r="R16" s="5"/>
      <c r="S16" s="5"/>
      <c r="T16" s="5"/>
      <c r="U16" s="5"/>
      <c r="V16" s="5"/>
      <c r="W16" s="5"/>
      <c r="X16" s="5"/>
    </row>
    <row r="17" spans="1:24" s="3" customFormat="1" ht="15" customHeight="1" x14ac:dyDescent="0.2">
      <c r="A17" s="432"/>
      <c r="B17" s="432"/>
      <c r="C17" s="432"/>
      <c r="D17" s="432"/>
      <c r="E17" s="432"/>
      <c r="F17" s="432"/>
      <c r="G17" s="432"/>
      <c r="H17" s="432"/>
      <c r="I17" s="432"/>
      <c r="J17" s="432"/>
      <c r="K17" s="432"/>
      <c r="L17" s="432"/>
      <c r="M17" s="432"/>
      <c r="N17" s="4"/>
      <c r="O17" s="4"/>
      <c r="P17" s="4"/>
      <c r="Q17" s="4"/>
      <c r="R17" s="4"/>
      <c r="S17" s="4"/>
      <c r="T17" s="4"/>
      <c r="U17" s="4"/>
    </row>
    <row r="18" spans="1:24" s="3" customFormat="1" ht="91.5" customHeight="1" x14ac:dyDescent="0.2">
      <c r="A18" s="475" t="s">
        <v>427</v>
      </c>
      <c r="B18" s="475"/>
      <c r="C18" s="475"/>
      <c r="D18" s="475"/>
      <c r="E18" s="475"/>
      <c r="F18" s="475"/>
      <c r="G18" s="475"/>
      <c r="H18" s="475"/>
      <c r="I18" s="475"/>
      <c r="J18" s="475"/>
      <c r="K18" s="475"/>
      <c r="L18" s="475"/>
      <c r="M18" s="475"/>
      <c r="N18" s="6"/>
      <c r="O18" s="6"/>
      <c r="P18" s="6"/>
      <c r="Q18" s="6"/>
      <c r="R18" s="6"/>
      <c r="S18" s="6"/>
      <c r="T18" s="6"/>
      <c r="U18" s="6"/>
      <c r="V18" s="6"/>
      <c r="W18" s="6"/>
      <c r="X18" s="6"/>
    </row>
    <row r="19" spans="1:24" s="3" customFormat="1" ht="78" customHeight="1" x14ac:dyDescent="0.2">
      <c r="A19" s="471" t="s">
        <v>2</v>
      </c>
      <c r="B19" s="471" t="s">
        <v>81</v>
      </c>
      <c r="C19" s="471" t="s">
        <v>80</v>
      </c>
      <c r="D19" s="471" t="s">
        <v>72</v>
      </c>
      <c r="E19" s="472" t="s">
        <v>79</v>
      </c>
      <c r="F19" s="473"/>
      <c r="G19" s="473"/>
      <c r="H19" s="473"/>
      <c r="I19" s="474"/>
      <c r="J19" s="471" t="s">
        <v>78</v>
      </c>
      <c r="K19" s="471"/>
      <c r="L19" s="471"/>
      <c r="M19" s="471"/>
      <c r="N19" s="4"/>
      <c r="O19" s="4"/>
      <c r="P19" s="4"/>
      <c r="Q19" s="4"/>
      <c r="R19" s="4"/>
      <c r="S19" s="4"/>
      <c r="T19" s="4"/>
      <c r="U19" s="4"/>
    </row>
    <row r="20" spans="1:24" s="3" customFormat="1" ht="51" customHeight="1" x14ac:dyDescent="0.2">
      <c r="A20" s="471"/>
      <c r="B20" s="471"/>
      <c r="C20" s="471"/>
      <c r="D20" s="471"/>
      <c r="E20" s="351" t="s">
        <v>77</v>
      </c>
      <c r="F20" s="351" t="s">
        <v>76</v>
      </c>
      <c r="G20" s="351" t="s">
        <v>75</v>
      </c>
      <c r="H20" s="351" t="s">
        <v>74</v>
      </c>
      <c r="I20" s="351" t="s">
        <v>73</v>
      </c>
      <c r="J20" s="351">
        <v>2020</v>
      </c>
      <c r="K20" s="351">
        <v>2021</v>
      </c>
      <c r="L20" s="373">
        <v>2022</v>
      </c>
      <c r="M20" s="373">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547</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78" t="str">
        <f>'1. паспорт местоположение'!A5:C5</f>
        <v>Год раскрытия информации: 2022 год</v>
      </c>
      <c r="B5" s="478"/>
      <c r="C5" s="478"/>
      <c r="D5" s="478"/>
      <c r="E5" s="478"/>
      <c r="F5" s="478"/>
      <c r="G5" s="478"/>
      <c r="H5" s="478"/>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5" t="s">
        <v>6</v>
      </c>
      <c r="B7" s="435"/>
      <c r="C7" s="435"/>
      <c r="D7" s="435"/>
      <c r="E7" s="435"/>
      <c r="F7" s="435"/>
      <c r="G7" s="435"/>
      <c r="H7" s="435"/>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1"/>
      <c r="B8" s="371"/>
      <c r="C8" s="371"/>
      <c r="D8" s="371"/>
      <c r="E8" s="371"/>
      <c r="F8" s="371"/>
      <c r="G8" s="371"/>
      <c r="H8" s="371"/>
      <c r="I8" s="371"/>
      <c r="J8" s="371"/>
      <c r="K8" s="371"/>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4" t="str">
        <f>'1. паспорт местоположение'!A9:C9</f>
        <v>Акционерное общество "Янтарьэнерго" ДЗО  ПАО "Россети"</v>
      </c>
      <c r="B9" s="444"/>
      <c r="C9" s="444"/>
      <c r="D9" s="444"/>
      <c r="E9" s="444"/>
      <c r="F9" s="444"/>
      <c r="G9" s="444"/>
      <c r="H9" s="444"/>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1" t="s">
        <v>5</v>
      </c>
      <c r="B10" s="431"/>
      <c r="C10" s="431"/>
      <c r="D10" s="431"/>
      <c r="E10" s="431"/>
      <c r="F10" s="431"/>
      <c r="G10" s="431"/>
      <c r="H10" s="431"/>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1"/>
      <c r="B11" s="371"/>
      <c r="C11" s="371"/>
      <c r="D11" s="371"/>
      <c r="E11" s="371"/>
      <c r="F11" s="371"/>
      <c r="G11" s="371"/>
      <c r="H11" s="371"/>
      <c r="I11" s="371"/>
      <c r="J11" s="371"/>
      <c r="K11" s="371"/>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4" t="str">
        <f>'1. паспорт местоположение'!A12:C12</f>
        <v>L_949-100</v>
      </c>
      <c r="B12" s="444"/>
      <c r="C12" s="444"/>
      <c r="D12" s="444"/>
      <c r="E12" s="444"/>
      <c r="F12" s="444"/>
      <c r="G12" s="444"/>
      <c r="H12" s="444"/>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1" t="s">
        <v>4</v>
      </c>
      <c r="B13" s="431"/>
      <c r="C13" s="431"/>
      <c r="D13" s="431"/>
      <c r="E13" s="431"/>
      <c r="F13" s="431"/>
      <c r="G13" s="431"/>
      <c r="H13" s="431"/>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1" t="str">
        <f>'1. паспорт местоположение'!A15:C15</f>
        <v>Расширение просек ВЛ 15 кВ № 15-215 площадью 1,19 га и реконструкция участка ВЛ 15 кВ № 15-215 протяженностью 0,48 км с заменой голого провода на СИП</v>
      </c>
      <c r="B15" s="433"/>
      <c r="C15" s="433"/>
      <c r="D15" s="433"/>
      <c r="E15" s="433"/>
      <c r="F15" s="433"/>
      <c r="G15" s="433"/>
      <c r="H15" s="43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1" t="s">
        <v>3</v>
      </c>
      <c r="B16" s="431"/>
      <c r="C16" s="431"/>
      <c r="D16" s="431"/>
      <c r="E16" s="431"/>
      <c r="F16" s="431"/>
      <c r="G16" s="431"/>
      <c r="H16" s="431"/>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4" t="s">
        <v>428</v>
      </c>
      <c r="B18" s="444"/>
      <c r="C18" s="444"/>
      <c r="D18" s="444"/>
      <c r="E18" s="444"/>
      <c r="F18" s="444"/>
      <c r="G18" s="444"/>
      <c r="H18" s="44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467</v>
      </c>
      <c r="B25" s="164">
        <f>'6.2. Паспорт фин осв ввод'!C30*1000000</f>
        <v>1115138.8600000001</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2" t="s">
        <v>295</v>
      </c>
      <c r="E28" s="483"/>
      <c r="F28" s="484"/>
      <c r="G28" s="485" t="str">
        <f>IF(SUM(B89:L89)=0,"не окупается",SUM(B89:L89))</f>
        <v>не окупается</v>
      </c>
      <c r="H28" s="486"/>
    </row>
    <row r="29" spans="1:44" ht="15.6" customHeight="1" x14ac:dyDescent="0.2">
      <c r="A29" s="163" t="s">
        <v>290</v>
      </c>
      <c r="B29" s="164">
        <f>$B$126*$B$127</f>
        <v>33810.182399999991</v>
      </c>
      <c r="D29" s="482" t="s">
        <v>293</v>
      </c>
      <c r="E29" s="483"/>
      <c r="F29" s="484"/>
      <c r="G29" s="485" t="str">
        <f>IF(SUM(B90:L90)=0,"не окупается",SUM(B90:L90))</f>
        <v>не окупается</v>
      </c>
      <c r="H29" s="486"/>
    </row>
    <row r="30" spans="1:44" ht="27.6" customHeight="1" x14ac:dyDescent="0.2">
      <c r="A30" s="165" t="s">
        <v>468</v>
      </c>
      <c r="B30" s="166">
        <v>1</v>
      </c>
      <c r="D30" s="482" t="s">
        <v>291</v>
      </c>
      <c r="E30" s="483"/>
      <c r="F30" s="484"/>
      <c r="G30" s="488">
        <f>L87</f>
        <v>-813030.30532379088</v>
      </c>
      <c r="H30" s="489"/>
    </row>
    <row r="31" spans="1:44" x14ac:dyDescent="0.2">
      <c r="A31" s="165" t="s">
        <v>289</v>
      </c>
      <c r="B31" s="166">
        <v>1</v>
      </c>
      <c r="D31" s="490"/>
      <c r="E31" s="491"/>
      <c r="F31" s="492"/>
      <c r="G31" s="490"/>
      <c r="H31" s="492"/>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469</v>
      </c>
      <c r="B37" s="164">
        <v>0</v>
      </c>
    </row>
    <row r="38" spans="1:42" x14ac:dyDescent="0.2">
      <c r="A38" s="165" t="s">
        <v>286</v>
      </c>
      <c r="B38" s="166"/>
    </row>
    <row r="39" spans="1:42" ht="16.5" thickBot="1" x14ac:dyDescent="0.25">
      <c r="A39" s="171" t="s">
        <v>285</v>
      </c>
      <c r="B39" s="172"/>
    </row>
    <row r="40" spans="1:42" x14ac:dyDescent="0.2">
      <c r="A40" s="173" t="s">
        <v>470</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471</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472</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-41771.767666379368</v>
      </c>
      <c r="D60" s="282">
        <f>SUM(D61:D65)</f>
        <v>-43526.181908367304</v>
      </c>
      <c r="E60" s="282">
        <f t="shared" si="11"/>
        <v>-45354.281548518731</v>
      </c>
      <c r="F60" s="282">
        <f t="shared" si="11"/>
        <v>-47259.161373556519</v>
      </c>
      <c r="G60" s="282">
        <f t="shared" si="11"/>
        <v>-49244.046151245893</v>
      </c>
      <c r="H60" s="282">
        <f t="shared" si="11"/>
        <v>-51312.296089598232</v>
      </c>
      <c r="I60" s="282">
        <f t="shared" si="11"/>
        <v>-53467.412525361353</v>
      </c>
      <c r="J60" s="282">
        <f t="shared" si="11"/>
        <v>-55713.043851426533</v>
      </c>
      <c r="K60" s="282">
        <f t="shared" si="11"/>
        <v>-58052.991693186457</v>
      </c>
      <c r="L60" s="282">
        <f t="shared" si="11"/>
        <v>-60491.21734430029</v>
      </c>
      <c r="M60" s="282">
        <f t="shared" si="11"/>
        <v>-63031.848472760903</v>
      </c>
      <c r="N60" s="282">
        <f t="shared" si="11"/>
        <v>-65679.186108616865</v>
      </c>
      <c r="O60" s="282">
        <f t="shared" si="11"/>
        <v>-68437.711925178766</v>
      </c>
      <c r="P60" s="282">
        <f t="shared" si="11"/>
        <v>-71312.095826036282</v>
      </c>
      <c r="Q60" s="282">
        <f t="shared" si="11"/>
        <v>-74307.203850729813</v>
      </c>
      <c r="R60" s="282">
        <f t="shared" si="11"/>
        <v>-77428.10641246046</v>
      </c>
      <c r="S60" s="282">
        <f t="shared" si="11"/>
        <v>-80680.086881783805</v>
      </c>
      <c r="T60" s="282">
        <f t="shared" si="11"/>
        <v>-84068.650530818719</v>
      </c>
      <c r="U60" s="282">
        <f t="shared" si="11"/>
        <v>-87599.533853113113</v>
      </c>
      <c r="V60" s="282">
        <f t="shared" si="11"/>
        <v>-91278.714274943879</v>
      </c>
      <c r="W60" s="282">
        <f t="shared" si="11"/>
        <v>-95112.420274491524</v>
      </c>
      <c r="X60" s="282">
        <f t="shared" si="11"/>
        <v>-99107.141926020166</v>
      </c>
      <c r="Y60" s="282">
        <f t="shared" si="11"/>
        <v>-103269.64188691301</v>
      </c>
      <c r="Z60" s="282">
        <f t="shared" si="11"/>
        <v>-107606.96684616337</v>
      </c>
      <c r="AA60" s="282">
        <f t="shared" ref="AA60:AP60" si="12">SUM(AA61:AA65)</f>
        <v>-112126.45945370223</v>
      </c>
      <c r="AB60" s="282">
        <f t="shared" si="12"/>
        <v>-116835.77075075774</v>
      </c>
      <c r="AC60" s="282">
        <f t="shared" si="12"/>
        <v>-121742.87312228959</v>
      </c>
      <c r="AD60" s="282">
        <f t="shared" si="12"/>
        <v>-126856.07379342575</v>
      </c>
      <c r="AE60" s="282">
        <f t="shared" si="12"/>
        <v>-132184.02889274963</v>
      </c>
      <c r="AF60" s="282">
        <f t="shared" si="12"/>
        <v>-137735.75810624511</v>
      </c>
      <c r="AG60" s="282">
        <f t="shared" si="12"/>
        <v>-143520.6599467074</v>
      </c>
      <c r="AH60" s="282">
        <f t="shared" si="12"/>
        <v>-149548.52766446912</v>
      </c>
      <c r="AI60" s="282">
        <f t="shared" si="12"/>
        <v>-155829.56582637681</v>
      </c>
      <c r="AJ60" s="282">
        <f t="shared" si="12"/>
        <v>-162374.40759108466</v>
      </c>
      <c r="AK60" s="282">
        <f t="shared" si="12"/>
        <v>-169194.13270991022</v>
      </c>
      <c r="AL60" s="282">
        <f t="shared" si="12"/>
        <v>-176300.28628372645</v>
      </c>
      <c r="AM60" s="282">
        <f t="shared" si="12"/>
        <v>-183704.89830764299</v>
      </c>
      <c r="AN60" s="282">
        <f t="shared" si="12"/>
        <v>-191420.50403656403</v>
      </c>
      <c r="AO60" s="282">
        <f t="shared" si="12"/>
        <v>-199460.16520609971</v>
      </c>
      <c r="AP60" s="282">
        <f t="shared" si="12"/>
        <v>-207837.4921447559</v>
      </c>
    </row>
    <row r="61" spans="1:45" x14ac:dyDescent="0.2">
      <c r="A61" s="196" t="s">
        <v>268</v>
      </c>
      <c r="B61" s="282"/>
      <c r="C61" s="282">
        <f>-IF(C$47&lt;=$B$30,0,$B$29*(1+C$49)*$B$28)</f>
        <v>-41771.767666379368</v>
      </c>
      <c r="D61" s="282">
        <f>-IF(D$47&lt;=$B$30,0,$B$29*(1+D$49)*$B$28)</f>
        <v>-43526.181908367304</v>
      </c>
      <c r="E61" s="282">
        <f t="shared" ref="E61:AP61" si="13">-IF(E$47&lt;=$B$30,0,$B$29*(1+E$49)*$B$28)</f>
        <v>-45354.281548518731</v>
      </c>
      <c r="F61" s="282">
        <f t="shared" si="13"/>
        <v>-47259.161373556519</v>
      </c>
      <c r="G61" s="282">
        <f t="shared" si="13"/>
        <v>-49244.046151245893</v>
      </c>
      <c r="H61" s="282">
        <f t="shared" si="13"/>
        <v>-51312.296089598232</v>
      </c>
      <c r="I61" s="282">
        <f t="shared" si="13"/>
        <v>-53467.412525361353</v>
      </c>
      <c r="J61" s="282">
        <f t="shared" si="13"/>
        <v>-55713.043851426533</v>
      </c>
      <c r="K61" s="282">
        <f t="shared" si="13"/>
        <v>-58052.991693186457</v>
      </c>
      <c r="L61" s="282">
        <f t="shared" si="13"/>
        <v>-60491.21734430029</v>
      </c>
      <c r="M61" s="282">
        <f t="shared" si="13"/>
        <v>-63031.848472760903</v>
      </c>
      <c r="N61" s="282">
        <f t="shared" si="13"/>
        <v>-65679.186108616865</v>
      </c>
      <c r="O61" s="282">
        <f t="shared" si="13"/>
        <v>-68437.711925178766</v>
      </c>
      <c r="P61" s="282">
        <f t="shared" si="13"/>
        <v>-71312.095826036282</v>
      </c>
      <c r="Q61" s="282">
        <f t="shared" si="13"/>
        <v>-74307.203850729813</v>
      </c>
      <c r="R61" s="282">
        <f t="shared" si="13"/>
        <v>-77428.10641246046</v>
      </c>
      <c r="S61" s="282">
        <f t="shared" si="13"/>
        <v>-80680.086881783805</v>
      </c>
      <c r="T61" s="282">
        <f t="shared" si="13"/>
        <v>-84068.650530818719</v>
      </c>
      <c r="U61" s="282">
        <f t="shared" si="13"/>
        <v>-87599.533853113113</v>
      </c>
      <c r="V61" s="282">
        <f t="shared" si="13"/>
        <v>-91278.714274943879</v>
      </c>
      <c r="W61" s="282">
        <f t="shared" si="13"/>
        <v>-95112.420274491524</v>
      </c>
      <c r="X61" s="282">
        <f t="shared" si="13"/>
        <v>-99107.141926020166</v>
      </c>
      <c r="Y61" s="282">
        <f t="shared" si="13"/>
        <v>-103269.64188691301</v>
      </c>
      <c r="Z61" s="282">
        <f t="shared" si="13"/>
        <v>-107606.96684616337</v>
      </c>
      <c r="AA61" s="282">
        <f t="shared" si="13"/>
        <v>-112126.45945370223</v>
      </c>
      <c r="AB61" s="282">
        <f t="shared" si="13"/>
        <v>-116835.77075075774</v>
      </c>
      <c r="AC61" s="282">
        <f t="shared" si="13"/>
        <v>-121742.87312228959</v>
      </c>
      <c r="AD61" s="282">
        <f t="shared" si="13"/>
        <v>-126856.07379342575</v>
      </c>
      <c r="AE61" s="282">
        <f t="shared" si="13"/>
        <v>-132184.02889274963</v>
      </c>
      <c r="AF61" s="282">
        <f t="shared" si="13"/>
        <v>-137735.75810624511</v>
      </c>
      <c r="AG61" s="282">
        <f t="shared" si="13"/>
        <v>-143520.6599467074</v>
      </c>
      <c r="AH61" s="282">
        <f t="shared" si="13"/>
        <v>-149548.52766446912</v>
      </c>
      <c r="AI61" s="282">
        <f t="shared" si="13"/>
        <v>-155829.56582637681</v>
      </c>
      <c r="AJ61" s="282">
        <f t="shared" si="13"/>
        <v>-162374.40759108466</v>
      </c>
      <c r="AK61" s="282">
        <f t="shared" si="13"/>
        <v>-169194.13270991022</v>
      </c>
      <c r="AL61" s="282">
        <f t="shared" si="13"/>
        <v>-176300.28628372645</v>
      </c>
      <c r="AM61" s="282">
        <f t="shared" si="13"/>
        <v>-183704.89830764299</v>
      </c>
      <c r="AN61" s="282">
        <f t="shared" si="13"/>
        <v>-191420.50403656403</v>
      </c>
      <c r="AO61" s="282">
        <f t="shared" si="13"/>
        <v>-199460.16520609971</v>
      </c>
      <c r="AP61" s="282">
        <f t="shared" si="13"/>
        <v>-207837.4921447559</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469</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469</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473</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-41771.767666379368</v>
      </c>
      <c r="D66" s="283">
        <f t="shared" si="14"/>
        <v>-43526.181908367304</v>
      </c>
      <c r="E66" s="283">
        <f t="shared" si="14"/>
        <v>-45354.281548518731</v>
      </c>
      <c r="F66" s="283">
        <f t="shared" si="14"/>
        <v>-47259.161373556519</v>
      </c>
      <c r="G66" s="283">
        <f t="shared" si="14"/>
        <v>-49244.046151245893</v>
      </c>
      <c r="H66" s="283">
        <f t="shared" si="14"/>
        <v>-51312.296089598232</v>
      </c>
      <c r="I66" s="283">
        <f t="shared" si="14"/>
        <v>-53467.412525361353</v>
      </c>
      <c r="J66" s="283">
        <f t="shared" si="14"/>
        <v>-55713.043851426533</v>
      </c>
      <c r="K66" s="283">
        <f t="shared" si="14"/>
        <v>-58052.991693186457</v>
      </c>
      <c r="L66" s="283">
        <f t="shared" si="14"/>
        <v>-60491.21734430029</v>
      </c>
      <c r="M66" s="283">
        <f t="shared" si="14"/>
        <v>-63031.848472760903</v>
      </c>
      <c r="N66" s="283">
        <f t="shared" si="14"/>
        <v>-65679.186108616865</v>
      </c>
      <c r="O66" s="283">
        <f t="shared" si="14"/>
        <v>-68437.711925178766</v>
      </c>
      <c r="P66" s="283">
        <f t="shared" si="14"/>
        <v>-71312.095826036282</v>
      </c>
      <c r="Q66" s="283">
        <f t="shared" si="14"/>
        <v>-74307.203850729813</v>
      </c>
      <c r="R66" s="283">
        <f t="shared" si="14"/>
        <v>-77428.10641246046</v>
      </c>
      <c r="S66" s="283">
        <f t="shared" si="14"/>
        <v>-80680.086881783805</v>
      </c>
      <c r="T66" s="283">
        <f t="shared" si="14"/>
        <v>-84068.650530818719</v>
      </c>
      <c r="U66" s="283">
        <f t="shared" si="14"/>
        <v>-87599.533853113113</v>
      </c>
      <c r="V66" s="283">
        <f t="shared" si="14"/>
        <v>-91278.714274943879</v>
      </c>
      <c r="W66" s="283">
        <f t="shared" si="14"/>
        <v>-95112.420274491524</v>
      </c>
      <c r="X66" s="283">
        <f t="shared" si="14"/>
        <v>-99107.141926020166</v>
      </c>
      <c r="Y66" s="283">
        <f t="shared" si="14"/>
        <v>-103269.64188691301</v>
      </c>
      <c r="Z66" s="283">
        <f t="shared" si="14"/>
        <v>-107606.96684616337</v>
      </c>
      <c r="AA66" s="283">
        <f t="shared" si="14"/>
        <v>-112126.45945370223</v>
      </c>
      <c r="AB66" s="283">
        <f t="shared" si="14"/>
        <v>-116835.77075075774</v>
      </c>
      <c r="AC66" s="283">
        <f t="shared" si="14"/>
        <v>-121742.87312228959</v>
      </c>
      <c r="AD66" s="283">
        <f t="shared" si="14"/>
        <v>-126856.07379342575</v>
      </c>
      <c r="AE66" s="283">
        <f t="shared" si="14"/>
        <v>-132184.02889274963</v>
      </c>
      <c r="AF66" s="283">
        <f t="shared" si="14"/>
        <v>-137735.75810624511</v>
      </c>
      <c r="AG66" s="283">
        <f t="shared" si="14"/>
        <v>-143520.6599467074</v>
      </c>
      <c r="AH66" s="283">
        <f t="shared" si="14"/>
        <v>-149548.52766446912</v>
      </c>
      <c r="AI66" s="283">
        <f t="shared" si="14"/>
        <v>-155829.56582637681</v>
      </c>
      <c r="AJ66" s="283">
        <f t="shared" si="14"/>
        <v>-162374.40759108466</v>
      </c>
      <c r="AK66" s="283">
        <f t="shared" si="14"/>
        <v>-169194.13270991022</v>
      </c>
      <c r="AL66" s="283">
        <f t="shared" si="14"/>
        <v>-176300.28628372645</v>
      </c>
      <c r="AM66" s="283">
        <f t="shared" si="14"/>
        <v>-183704.89830764299</v>
      </c>
      <c r="AN66" s="283">
        <f t="shared" si="14"/>
        <v>-191420.50403656403</v>
      </c>
      <c r="AO66" s="283">
        <f t="shared" si="14"/>
        <v>-199460.16520609971</v>
      </c>
      <c r="AP66" s="283">
        <f>AP59+AP60</f>
        <v>-207837.4921447559</v>
      </c>
    </row>
    <row r="67" spans="1:45" x14ac:dyDescent="0.2">
      <c r="A67" s="196" t="s">
        <v>261</v>
      </c>
      <c r="B67" s="198"/>
      <c r="C67" s="282">
        <f>-($B$25)*1.18*$B$28/$B$27</f>
        <v>-37596.110137142859</v>
      </c>
      <c r="D67" s="282">
        <f>C67</f>
        <v>-37596.110137142859</v>
      </c>
      <c r="E67" s="282">
        <f t="shared" ref="E67:AP67" si="15">D67</f>
        <v>-37596.110137142859</v>
      </c>
      <c r="F67" s="282">
        <f t="shared" si="15"/>
        <v>-37596.110137142859</v>
      </c>
      <c r="G67" s="282">
        <f t="shared" si="15"/>
        <v>-37596.110137142859</v>
      </c>
      <c r="H67" s="282">
        <f t="shared" si="15"/>
        <v>-37596.110137142859</v>
      </c>
      <c r="I67" s="282">
        <f t="shared" si="15"/>
        <v>-37596.110137142859</v>
      </c>
      <c r="J67" s="282">
        <f t="shared" si="15"/>
        <v>-37596.110137142859</v>
      </c>
      <c r="K67" s="282">
        <f t="shared" si="15"/>
        <v>-37596.110137142859</v>
      </c>
      <c r="L67" s="282">
        <f t="shared" si="15"/>
        <v>-37596.110137142859</v>
      </c>
      <c r="M67" s="282">
        <f t="shared" si="15"/>
        <v>-37596.110137142859</v>
      </c>
      <c r="N67" s="282">
        <f t="shared" si="15"/>
        <v>-37596.110137142859</v>
      </c>
      <c r="O67" s="282">
        <f t="shared" si="15"/>
        <v>-37596.110137142859</v>
      </c>
      <c r="P67" s="282">
        <f t="shared" si="15"/>
        <v>-37596.110137142859</v>
      </c>
      <c r="Q67" s="282">
        <f t="shared" si="15"/>
        <v>-37596.110137142859</v>
      </c>
      <c r="R67" s="282">
        <f t="shared" si="15"/>
        <v>-37596.110137142859</v>
      </c>
      <c r="S67" s="282">
        <f t="shared" si="15"/>
        <v>-37596.110137142859</v>
      </c>
      <c r="T67" s="282">
        <f t="shared" si="15"/>
        <v>-37596.110137142859</v>
      </c>
      <c r="U67" s="282">
        <f t="shared" si="15"/>
        <v>-37596.110137142859</v>
      </c>
      <c r="V67" s="282">
        <f t="shared" si="15"/>
        <v>-37596.110137142859</v>
      </c>
      <c r="W67" s="282">
        <f t="shared" si="15"/>
        <v>-37596.110137142859</v>
      </c>
      <c r="X67" s="282">
        <f t="shared" si="15"/>
        <v>-37596.110137142859</v>
      </c>
      <c r="Y67" s="282">
        <f t="shared" si="15"/>
        <v>-37596.110137142859</v>
      </c>
      <c r="Z67" s="282">
        <f t="shared" si="15"/>
        <v>-37596.110137142859</v>
      </c>
      <c r="AA67" s="282">
        <f t="shared" si="15"/>
        <v>-37596.110137142859</v>
      </c>
      <c r="AB67" s="282">
        <f t="shared" si="15"/>
        <v>-37596.110137142859</v>
      </c>
      <c r="AC67" s="282">
        <f t="shared" si="15"/>
        <v>-37596.110137142859</v>
      </c>
      <c r="AD67" s="282">
        <f t="shared" si="15"/>
        <v>-37596.110137142859</v>
      </c>
      <c r="AE67" s="282">
        <f t="shared" si="15"/>
        <v>-37596.110137142859</v>
      </c>
      <c r="AF67" s="282">
        <f t="shared" si="15"/>
        <v>-37596.110137142859</v>
      </c>
      <c r="AG67" s="282">
        <f t="shared" si="15"/>
        <v>-37596.110137142859</v>
      </c>
      <c r="AH67" s="282">
        <f t="shared" si="15"/>
        <v>-37596.110137142859</v>
      </c>
      <c r="AI67" s="282">
        <f t="shared" si="15"/>
        <v>-37596.110137142859</v>
      </c>
      <c r="AJ67" s="282">
        <f t="shared" si="15"/>
        <v>-37596.110137142859</v>
      </c>
      <c r="AK67" s="282">
        <f t="shared" si="15"/>
        <v>-37596.110137142859</v>
      </c>
      <c r="AL67" s="282">
        <f t="shared" si="15"/>
        <v>-37596.110137142859</v>
      </c>
      <c r="AM67" s="282">
        <f t="shared" si="15"/>
        <v>-37596.110137142859</v>
      </c>
      <c r="AN67" s="282">
        <f t="shared" si="15"/>
        <v>-37596.110137142859</v>
      </c>
      <c r="AO67" s="282">
        <f t="shared" si="15"/>
        <v>-37596.110137142859</v>
      </c>
      <c r="AP67" s="282">
        <f t="shared" si="15"/>
        <v>-37596.110137142859</v>
      </c>
      <c r="AQ67" s="199">
        <f>SUM(B67:AA67)/1.18</f>
        <v>-796527.75714285695</v>
      </c>
      <c r="AR67" s="200">
        <f>SUM(B67:AF67)/1.18</f>
        <v>-955833.30857142853</v>
      </c>
      <c r="AS67" s="200">
        <f>SUM(B67:AP67)/1.18</f>
        <v>-1274444.4114285721</v>
      </c>
    </row>
    <row r="68" spans="1:45" ht="28.5" x14ac:dyDescent="0.2">
      <c r="A68" s="197" t="s">
        <v>262</v>
      </c>
      <c r="B68" s="283">
        <f t="shared" ref="B68:J68" si="16">B66+B67</f>
        <v>0</v>
      </c>
      <c r="C68" s="283">
        <f>C66+C67</f>
        <v>-79367.87780352222</v>
      </c>
      <c r="D68" s="283">
        <f>D66+D67</f>
        <v>-81122.29204551017</v>
      </c>
      <c r="E68" s="283">
        <f t="shared" si="16"/>
        <v>-82950.391685661598</v>
      </c>
      <c r="F68" s="283">
        <f>F66+C67</f>
        <v>-84855.271510699386</v>
      </c>
      <c r="G68" s="283">
        <f t="shared" si="16"/>
        <v>-86840.156288388753</v>
      </c>
      <c r="H68" s="283">
        <f t="shared" si="16"/>
        <v>-88908.406226741092</v>
      </c>
      <c r="I68" s="283">
        <f t="shared" si="16"/>
        <v>-91063.522662504212</v>
      </c>
      <c r="J68" s="283">
        <f t="shared" si="16"/>
        <v>-93309.153988569393</v>
      </c>
      <c r="K68" s="283">
        <f>K66+K67</f>
        <v>-95649.101830329309</v>
      </c>
      <c r="L68" s="283">
        <f>L66+L67</f>
        <v>-98087.32748144315</v>
      </c>
      <c r="M68" s="283">
        <f t="shared" ref="M68:AO68" si="17">M66+M67</f>
        <v>-100627.95860990376</v>
      </c>
      <c r="N68" s="283">
        <f t="shared" si="17"/>
        <v>-103275.29624575973</v>
      </c>
      <c r="O68" s="283">
        <f t="shared" si="17"/>
        <v>-106033.82206232162</v>
      </c>
      <c r="P68" s="283">
        <f t="shared" si="17"/>
        <v>-108908.20596317915</v>
      </c>
      <c r="Q68" s="283">
        <f t="shared" si="17"/>
        <v>-111903.31398787268</v>
      </c>
      <c r="R68" s="283">
        <f t="shared" si="17"/>
        <v>-115024.21654960333</v>
      </c>
      <c r="S68" s="283">
        <f t="shared" si="17"/>
        <v>-118276.19701892667</v>
      </c>
      <c r="T68" s="283">
        <f t="shared" si="17"/>
        <v>-121664.76066796159</v>
      </c>
      <c r="U68" s="283">
        <f t="shared" si="17"/>
        <v>-125195.64399025598</v>
      </c>
      <c r="V68" s="283">
        <f t="shared" si="17"/>
        <v>-128874.82441208675</v>
      </c>
      <c r="W68" s="283">
        <f t="shared" si="17"/>
        <v>-132708.53041163439</v>
      </c>
      <c r="X68" s="283">
        <f t="shared" si="17"/>
        <v>-136703.25206316303</v>
      </c>
      <c r="Y68" s="283">
        <f t="shared" si="17"/>
        <v>-140865.75202405587</v>
      </c>
      <c r="Z68" s="283">
        <f t="shared" si="17"/>
        <v>-145203.07698330624</v>
      </c>
      <c r="AA68" s="283">
        <f t="shared" si="17"/>
        <v>-149722.56959084509</v>
      </c>
      <c r="AB68" s="283">
        <f t="shared" si="17"/>
        <v>-154431.8808879006</v>
      </c>
      <c r="AC68" s="283">
        <f t="shared" si="17"/>
        <v>-159338.98325943245</v>
      </c>
      <c r="AD68" s="283">
        <f t="shared" si="17"/>
        <v>-164452.1839305686</v>
      </c>
      <c r="AE68" s="283">
        <f t="shared" si="17"/>
        <v>-169780.13902989248</v>
      </c>
      <c r="AF68" s="283">
        <f t="shared" si="17"/>
        <v>-175331.86824338796</v>
      </c>
      <c r="AG68" s="283">
        <f t="shared" si="17"/>
        <v>-181116.77008385025</v>
      </c>
      <c r="AH68" s="283">
        <f t="shared" si="17"/>
        <v>-187144.63780161197</v>
      </c>
      <c r="AI68" s="283">
        <f t="shared" si="17"/>
        <v>-193425.67596351966</v>
      </c>
      <c r="AJ68" s="283">
        <f t="shared" si="17"/>
        <v>-199970.51772822751</v>
      </c>
      <c r="AK68" s="283">
        <f t="shared" si="17"/>
        <v>-206790.24284705307</v>
      </c>
      <c r="AL68" s="283">
        <f t="shared" si="17"/>
        <v>-213896.39642086931</v>
      </c>
      <c r="AM68" s="283">
        <f t="shared" si="17"/>
        <v>-221301.00844478584</v>
      </c>
      <c r="AN68" s="283">
        <f t="shared" si="17"/>
        <v>-229016.61417370688</v>
      </c>
      <c r="AO68" s="283">
        <f t="shared" si="17"/>
        <v>-237056.27534324257</v>
      </c>
      <c r="AP68" s="283">
        <f>AP66+AP67</f>
        <v>-245433.60228189875</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-79367.87780352222</v>
      </c>
      <c r="D70" s="283">
        <f t="shared" si="19"/>
        <v>-81122.29204551017</v>
      </c>
      <c r="E70" s="283">
        <f t="shared" si="19"/>
        <v>-82950.391685661598</v>
      </c>
      <c r="F70" s="283">
        <f t="shared" si="19"/>
        <v>-84855.271510699386</v>
      </c>
      <c r="G70" s="283">
        <f t="shared" si="19"/>
        <v>-86840.156288388753</v>
      </c>
      <c r="H70" s="283">
        <f t="shared" si="19"/>
        <v>-88908.406226741092</v>
      </c>
      <c r="I70" s="283">
        <f t="shared" si="19"/>
        <v>-91063.522662504212</v>
      </c>
      <c r="J70" s="283">
        <f t="shared" si="19"/>
        <v>-93309.153988569393</v>
      </c>
      <c r="K70" s="283">
        <f t="shared" si="19"/>
        <v>-95649.101830329309</v>
      </c>
      <c r="L70" s="283">
        <f t="shared" si="19"/>
        <v>-98087.32748144315</v>
      </c>
      <c r="M70" s="283">
        <f t="shared" si="19"/>
        <v>-100627.95860990376</v>
      </c>
      <c r="N70" s="283">
        <f t="shared" si="19"/>
        <v>-103275.29624575973</v>
      </c>
      <c r="O70" s="283">
        <f t="shared" si="19"/>
        <v>-106033.82206232162</v>
      </c>
      <c r="P70" s="283">
        <f t="shared" si="19"/>
        <v>-108908.20596317915</v>
      </c>
      <c r="Q70" s="283">
        <f t="shared" si="19"/>
        <v>-111903.31398787268</v>
      </c>
      <c r="R70" s="283">
        <f t="shared" si="19"/>
        <v>-115024.21654960333</v>
      </c>
      <c r="S70" s="283">
        <f t="shared" si="19"/>
        <v>-118276.19701892667</v>
      </c>
      <c r="T70" s="283">
        <f t="shared" si="19"/>
        <v>-121664.76066796159</v>
      </c>
      <c r="U70" s="283">
        <f t="shared" si="19"/>
        <v>-125195.64399025598</v>
      </c>
      <c r="V70" s="283">
        <f t="shared" si="19"/>
        <v>-128874.82441208675</v>
      </c>
      <c r="W70" s="283">
        <f t="shared" si="19"/>
        <v>-132708.53041163439</v>
      </c>
      <c r="X70" s="283">
        <f t="shared" si="19"/>
        <v>-136703.25206316303</v>
      </c>
      <c r="Y70" s="283">
        <f t="shared" si="19"/>
        <v>-140865.75202405587</v>
      </c>
      <c r="Z70" s="283">
        <f t="shared" si="19"/>
        <v>-145203.07698330624</v>
      </c>
      <c r="AA70" s="283">
        <f t="shared" si="19"/>
        <v>-149722.56959084509</v>
      </c>
      <c r="AB70" s="283">
        <f t="shared" si="19"/>
        <v>-154431.8808879006</v>
      </c>
      <c r="AC70" s="283">
        <f t="shared" si="19"/>
        <v>-159338.98325943245</v>
      </c>
      <c r="AD70" s="283">
        <f t="shared" si="19"/>
        <v>-164452.1839305686</v>
      </c>
      <c r="AE70" s="283">
        <f t="shared" si="19"/>
        <v>-169780.13902989248</v>
      </c>
      <c r="AF70" s="283">
        <f t="shared" si="19"/>
        <v>-175331.86824338796</v>
      </c>
      <c r="AG70" s="283">
        <f t="shared" si="19"/>
        <v>-181116.77008385025</v>
      </c>
      <c r="AH70" s="283">
        <f t="shared" si="19"/>
        <v>-187144.63780161197</v>
      </c>
      <c r="AI70" s="283">
        <f t="shared" si="19"/>
        <v>-193425.67596351966</v>
      </c>
      <c r="AJ70" s="283">
        <f t="shared" si="19"/>
        <v>-199970.51772822751</v>
      </c>
      <c r="AK70" s="283">
        <f t="shared" si="19"/>
        <v>-206790.24284705307</v>
      </c>
      <c r="AL70" s="283">
        <f t="shared" si="19"/>
        <v>-213896.39642086931</v>
      </c>
      <c r="AM70" s="283">
        <f t="shared" si="19"/>
        <v>-221301.00844478584</v>
      </c>
      <c r="AN70" s="283">
        <f t="shared" si="19"/>
        <v>-229016.61417370688</v>
      </c>
      <c r="AO70" s="283">
        <f t="shared" si="19"/>
        <v>-237056.27534324257</v>
      </c>
      <c r="AP70" s="283">
        <f>AP68+AP69</f>
        <v>-245433.60228189875</v>
      </c>
    </row>
    <row r="71" spans="1:45" x14ac:dyDescent="0.2">
      <c r="A71" s="196" t="s">
        <v>259</v>
      </c>
      <c r="B71" s="282">
        <f t="shared" ref="B71:AP71" si="20">-B70*$B$36</f>
        <v>0</v>
      </c>
      <c r="C71" s="282">
        <f t="shared" si="20"/>
        <v>15873.575560704445</v>
      </c>
      <c r="D71" s="282">
        <f t="shared" si="20"/>
        <v>16224.458409102035</v>
      </c>
      <c r="E71" s="282">
        <f t="shared" si="20"/>
        <v>16590.07833713232</v>
      </c>
      <c r="F71" s="282">
        <f t="shared" si="20"/>
        <v>16971.054302139877</v>
      </c>
      <c r="G71" s="282">
        <f t="shared" si="20"/>
        <v>17368.031257677751</v>
      </c>
      <c r="H71" s="282">
        <f t="shared" si="20"/>
        <v>17781.68124534822</v>
      </c>
      <c r="I71" s="282">
        <f t="shared" si="20"/>
        <v>18212.704532500844</v>
      </c>
      <c r="J71" s="282">
        <f t="shared" si="20"/>
        <v>18661.830797713879</v>
      </c>
      <c r="K71" s="282">
        <f t="shared" si="20"/>
        <v>19129.820366065862</v>
      </c>
      <c r="L71" s="282">
        <f t="shared" si="20"/>
        <v>19617.465496288631</v>
      </c>
      <c r="M71" s="282">
        <f t="shared" si="20"/>
        <v>20125.591721980752</v>
      </c>
      <c r="N71" s="282">
        <f t="shared" si="20"/>
        <v>20655.059249151949</v>
      </c>
      <c r="O71" s="282">
        <f t="shared" si="20"/>
        <v>21206.764412464327</v>
      </c>
      <c r="P71" s="282">
        <f t="shared" si="20"/>
        <v>21781.641192635831</v>
      </c>
      <c r="Q71" s="282">
        <f t="shared" si="20"/>
        <v>22380.662797574536</v>
      </c>
      <c r="R71" s="282">
        <f t="shared" si="20"/>
        <v>23004.843309920667</v>
      </c>
      <c r="S71" s="282">
        <f t="shared" si="20"/>
        <v>23655.239403785337</v>
      </c>
      <c r="T71" s="282">
        <f t="shared" si="20"/>
        <v>24332.95213359232</v>
      </c>
      <c r="U71" s="282">
        <f t="shared" si="20"/>
        <v>25039.128798051199</v>
      </c>
      <c r="V71" s="282">
        <f t="shared" si="20"/>
        <v>25774.964882417349</v>
      </c>
      <c r="W71" s="282">
        <f t="shared" si="20"/>
        <v>26541.70608232688</v>
      </c>
      <c r="X71" s="282">
        <f t="shared" si="20"/>
        <v>27340.650412632607</v>
      </c>
      <c r="Y71" s="282">
        <f t="shared" si="20"/>
        <v>28173.150404811175</v>
      </c>
      <c r="Z71" s="282">
        <f t="shared" si="20"/>
        <v>29040.615396661247</v>
      </c>
      <c r="AA71" s="282">
        <f t="shared" si="20"/>
        <v>29944.513918169017</v>
      </c>
      <c r="AB71" s="282">
        <f t="shared" si="20"/>
        <v>30886.376177580121</v>
      </c>
      <c r="AC71" s="282">
        <f t="shared" si="20"/>
        <v>31867.796651886492</v>
      </c>
      <c r="AD71" s="282">
        <f t="shared" si="20"/>
        <v>32890.436786113722</v>
      </c>
      <c r="AE71" s="282">
        <f t="shared" si="20"/>
        <v>33956.027805978498</v>
      </c>
      <c r="AF71" s="282">
        <f t="shared" si="20"/>
        <v>35066.373648677596</v>
      </c>
      <c r="AG71" s="282">
        <f t="shared" si="20"/>
        <v>36223.354016770048</v>
      </c>
      <c r="AH71" s="282">
        <f t="shared" si="20"/>
        <v>37428.927560322394</v>
      </c>
      <c r="AI71" s="282">
        <f t="shared" si="20"/>
        <v>38685.135192703936</v>
      </c>
      <c r="AJ71" s="282">
        <f t="shared" si="20"/>
        <v>39994.103545645507</v>
      </c>
      <c r="AK71" s="282">
        <f t="shared" si="20"/>
        <v>41358.048569410617</v>
      </c>
      <c r="AL71" s="282">
        <f t="shared" si="20"/>
        <v>42779.279284173863</v>
      </c>
      <c r="AM71" s="282">
        <f t="shared" si="20"/>
        <v>44260.201688957168</v>
      </c>
      <c r="AN71" s="282">
        <f t="shared" si="20"/>
        <v>45803.322834741382</v>
      </c>
      <c r="AO71" s="282">
        <f t="shared" si="20"/>
        <v>47411.255068648519</v>
      </c>
      <c r="AP71" s="282">
        <f t="shared" si="20"/>
        <v>49086.720456379757</v>
      </c>
    </row>
    <row r="72" spans="1:45" ht="15" thickBot="1" x14ac:dyDescent="0.25">
      <c r="A72" s="201" t="s">
        <v>264</v>
      </c>
      <c r="B72" s="202">
        <f t="shared" ref="B72:AO72" si="21">B70+B71</f>
        <v>0</v>
      </c>
      <c r="C72" s="202">
        <f t="shared" si="21"/>
        <v>-63494.302242817779</v>
      </c>
      <c r="D72" s="202">
        <f t="shared" si="21"/>
        <v>-64897.833636408133</v>
      </c>
      <c r="E72" s="202">
        <f t="shared" si="21"/>
        <v>-66360.313348529278</v>
      </c>
      <c r="F72" s="202">
        <f t="shared" si="21"/>
        <v>-67884.217208559508</v>
      </c>
      <c r="G72" s="202">
        <f t="shared" si="21"/>
        <v>-69472.125030711002</v>
      </c>
      <c r="H72" s="202">
        <f t="shared" si="21"/>
        <v>-71126.724981392879</v>
      </c>
      <c r="I72" s="202">
        <f t="shared" si="21"/>
        <v>-72850.818130003376</v>
      </c>
      <c r="J72" s="202">
        <f t="shared" si="21"/>
        <v>-74647.323190855517</v>
      </c>
      <c r="K72" s="202">
        <f t="shared" si="21"/>
        <v>-76519.281464263448</v>
      </c>
      <c r="L72" s="202">
        <f t="shared" si="21"/>
        <v>-78469.861985154523</v>
      </c>
      <c r="M72" s="202">
        <f t="shared" si="21"/>
        <v>-80502.36688792301</v>
      </c>
      <c r="N72" s="202">
        <f t="shared" si="21"/>
        <v>-82620.236996607782</v>
      </c>
      <c r="O72" s="202">
        <f t="shared" si="21"/>
        <v>-84827.057649857292</v>
      </c>
      <c r="P72" s="202">
        <f t="shared" si="21"/>
        <v>-87126.564770543322</v>
      </c>
      <c r="Q72" s="202">
        <f t="shared" si="21"/>
        <v>-89522.651190298144</v>
      </c>
      <c r="R72" s="202">
        <f t="shared" si="21"/>
        <v>-92019.373239682667</v>
      </c>
      <c r="S72" s="202">
        <f t="shared" si="21"/>
        <v>-94620.957615141335</v>
      </c>
      <c r="T72" s="202">
        <f t="shared" si="21"/>
        <v>-97331.808534369266</v>
      </c>
      <c r="U72" s="202">
        <f t="shared" si="21"/>
        <v>-100156.51519220478</v>
      </c>
      <c r="V72" s="202">
        <f t="shared" si="21"/>
        <v>-103099.8595296694</v>
      </c>
      <c r="W72" s="202">
        <f t="shared" si="21"/>
        <v>-106166.82432930751</v>
      </c>
      <c r="X72" s="202">
        <f t="shared" si="21"/>
        <v>-109362.60165053043</v>
      </c>
      <c r="Y72" s="202">
        <f t="shared" si="21"/>
        <v>-112692.6016192447</v>
      </c>
      <c r="Z72" s="202">
        <f t="shared" si="21"/>
        <v>-116162.46158664499</v>
      </c>
      <c r="AA72" s="202">
        <f t="shared" si="21"/>
        <v>-119778.05567267607</v>
      </c>
      <c r="AB72" s="202">
        <f t="shared" si="21"/>
        <v>-123545.50471032047</v>
      </c>
      <c r="AC72" s="202">
        <f t="shared" si="21"/>
        <v>-127471.18660754597</v>
      </c>
      <c r="AD72" s="202">
        <f t="shared" si="21"/>
        <v>-131561.74714445489</v>
      </c>
      <c r="AE72" s="202">
        <f t="shared" si="21"/>
        <v>-135824.11122391399</v>
      </c>
      <c r="AF72" s="202">
        <f t="shared" si="21"/>
        <v>-140265.49459471036</v>
      </c>
      <c r="AG72" s="202">
        <f t="shared" si="21"/>
        <v>-144893.41606708019</v>
      </c>
      <c r="AH72" s="202">
        <f t="shared" si="21"/>
        <v>-149715.71024128958</v>
      </c>
      <c r="AI72" s="202">
        <f t="shared" si="21"/>
        <v>-154740.54077081574</v>
      </c>
      <c r="AJ72" s="202">
        <f t="shared" si="21"/>
        <v>-159976.414182582</v>
      </c>
      <c r="AK72" s="202">
        <f t="shared" si="21"/>
        <v>-165432.19427764247</v>
      </c>
      <c r="AL72" s="202">
        <f t="shared" si="21"/>
        <v>-171117.11713669545</v>
      </c>
      <c r="AM72" s="202">
        <f t="shared" si="21"/>
        <v>-177040.80675582867</v>
      </c>
      <c r="AN72" s="202">
        <f t="shared" si="21"/>
        <v>-183213.2913389655</v>
      </c>
      <c r="AO72" s="202">
        <f t="shared" si="21"/>
        <v>-189645.02027459405</v>
      </c>
      <c r="AP72" s="202">
        <f>AP70+AP71</f>
        <v>-196346.881825519</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-79367.87780352222</v>
      </c>
      <c r="D75" s="283">
        <f>D68</f>
        <v>-81122.29204551017</v>
      </c>
      <c r="E75" s="283">
        <f t="shared" si="24"/>
        <v>-82950.391685661598</v>
      </c>
      <c r="F75" s="283">
        <f t="shared" si="24"/>
        <v>-84855.271510699386</v>
      </c>
      <c r="G75" s="283">
        <f t="shared" si="24"/>
        <v>-86840.156288388753</v>
      </c>
      <c r="H75" s="283">
        <f t="shared" si="24"/>
        <v>-88908.406226741092</v>
      </c>
      <c r="I75" s="283">
        <f t="shared" si="24"/>
        <v>-91063.522662504212</v>
      </c>
      <c r="J75" s="283">
        <f t="shared" si="24"/>
        <v>-93309.153988569393</v>
      </c>
      <c r="K75" s="283">
        <f t="shared" si="24"/>
        <v>-95649.101830329309</v>
      </c>
      <c r="L75" s="283">
        <f t="shared" si="24"/>
        <v>-98087.32748144315</v>
      </c>
      <c r="M75" s="283">
        <f t="shared" si="24"/>
        <v>-100627.95860990376</v>
      </c>
      <c r="N75" s="283">
        <f t="shared" si="24"/>
        <v>-103275.29624575973</v>
      </c>
      <c r="O75" s="283">
        <f t="shared" si="24"/>
        <v>-106033.82206232162</v>
      </c>
      <c r="P75" s="283">
        <f t="shared" si="24"/>
        <v>-108908.20596317915</v>
      </c>
      <c r="Q75" s="283">
        <f t="shared" si="24"/>
        <v>-111903.31398787268</v>
      </c>
      <c r="R75" s="283">
        <f t="shared" si="24"/>
        <v>-115024.21654960333</v>
      </c>
      <c r="S75" s="283">
        <f t="shared" si="24"/>
        <v>-118276.19701892667</v>
      </c>
      <c r="T75" s="283">
        <f t="shared" si="24"/>
        <v>-121664.76066796159</v>
      </c>
      <c r="U75" s="283">
        <f t="shared" si="24"/>
        <v>-125195.64399025598</v>
      </c>
      <c r="V75" s="283">
        <f t="shared" si="24"/>
        <v>-128874.82441208675</v>
      </c>
      <c r="W75" s="283">
        <f t="shared" si="24"/>
        <v>-132708.53041163439</v>
      </c>
      <c r="X75" s="283">
        <f t="shared" si="24"/>
        <v>-136703.25206316303</v>
      </c>
      <c r="Y75" s="283">
        <f t="shared" si="24"/>
        <v>-140865.75202405587</v>
      </c>
      <c r="Z75" s="283">
        <f t="shared" si="24"/>
        <v>-145203.07698330624</v>
      </c>
      <c r="AA75" s="283">
        <f t="shared" si="24"/>
        <v>-149722.56959084509</v>
      </c>
      <c r="AB75" s="283">
        <f t="shared" si="24"/>
        <v>-154431.8808879006</v>
      </c>
      <c r="AC75" s="283">
        <f t="shared" si="24"/>
        <v>-159338.98325943245</v>
      </c>
      <c r="AD75" s="283">
        <f t="shared" si="24"/>
        <v>-164452.1839305686</v>
      </c>
      <c r="AE75" s="283">
        <f t="shared" si="24"/>
        <v>-169780.13902989248</v>
      </c>
      <c r="AF75" s="283">
        <f t="shared" si="24"/>
        <v>-175331.86824338796</v>
      </c>
      <c r="AG75" s="283">
        <f t="shared" si="24"/>
        <v>-181116.77008385025</v>
      </c>
      <c r="AH75" s="283">
        <f t="shared" si="24"/>
        <v>-187144.63780161197</v>
      </c>
      <c r="AI75" s="283">
        <f t="shared" si="24"/>
        <v>-193425.67596351966</v>
      </c>
      <c r="AJ75" s="283">
        <f t="shared" si="24"/>
        <v>-199970.51772822751</v>
      </c>
      <c r="AK75" s="283">
        <f t="shared" si="24"/>
        <v>-206790.24284705307</v>
      </c>
      <c r="AL75" s="283">
        <f t="shared" si="24"/>
        <v>-213896.39642086931</v>
      </c>
      <c r="AM75" s="283">
        <f t="shared" si="24"/>
        <v>-221301.00844478584</v>
      </c>
      <c r="AN75" s="283">
        <f t="shared" si="24"/>
        <v>-229016.61417370688</v>
      </c>
      <c r="AO75" s="283">
        <f t="shared" si="24"/>
        <v>-237056.27534324257</v>
      </c>
      <c r="AP75" s="283">
        <f>AP68</f>
        <v>-245433.60228189875</v>
      </c>
    </row>
    <row r="76" spans="1:45" x14ac:dyDescent="0.2">
      <c r="A76" s="196" t="s">
        <v>261</v>
      </c>
      <c r="B76" s="282">
        <f t="shared" ref="B76:AO76" si="25">-B67</f>
        <v>0</v>
      </c>
      <c r="C76" s="282">
        <f>-C67</f>
        <v>37596.110137142859</v>
      </c>
      <c r="D76" s="282">
        <f t="shared" si="25"/>
        <v>37596.110137142859</v>
      </c>
      <c r="E76" s="282">
        <f t="shared" si="25"/>
        <v>37596.110137142859</v>
      </c>
      <c r="F76" s="282">
        <f>-C67</f>
        <v>37596.110137142859</v>
      </c>
      <c r="G76" s="282">
        <f t="shared" si="25"/>
        <v>37596.110137142859</v>
      </c>
      <c r="H76" s="282">
        <f t="shared" si="25"/>
        <v>37596.110137142859</v>
      </c>
      <c r="I76" s="282">
        <f t="shared" si="25"/>
        <v>37596.110137142859</v>
      </c>
      <c r="J76" s="282">
        <f t="shared" si="25"/>
        <v>37596.110137142859</v>
      </c>
      <c r="K76" s="282">
        <f t="shared" si="25"/>
        <v>37596.110137142859</v>
      </c>
      <c r="L76" s="282">
        <f>-L67</f>
        <v>37596.110137142859</v>
      </c>
      <c r="M76" s="282">
        <f>-M67</f>
        <v>37596.110137142859</v>
      </c>
      <c r="N76" s="282">
        <f t="shared" si="25"/>
        <v>37596.110137142859</v>
      </c>
      <c r="O76" s="282">
        <f t="shared" si="25"/>
        <v>37596.110137142859</v>
      </c>
      <c r="P76" s="282">
        <f t="shared" si="25"/>
        <v>37596.110137142859</v>
      </c>
      <c r="Q76" s="282">
        <f t="shared" si="25"/>
        <v>37596.110137142859</v>
      </c>
      <c r="R76" s="282">
        <f t="shared" si="25"/>
        <v>37596.110137142859</v>
      </c>
      <c r="S76" s="282">
        <f t="shared" si="25"/>
        <v>37596.110137142859</v>
      </c>
      <c r="T76" s="282">
        <f t="shared" si="25"/>
        <v>37596.110137142859</v>
      </c>
      <c r="U76" s="282">
        <f t="shared" si="25"/>
        <v>37596.110137142859</v>
      </c>
      <c r="V76" s="282">
        <f t="shared" si="25"/>
        <v>37596.110137142859</v>
      </c>
      <c r="W76" s="282">
        <f t="shared" si="25"/>
        <v>37596.110137142859</v>
      </c>
      <c r="X76" s="282">
        <f t="shared" si="25"/>
        <v>37596.110137142859</v>
      </c>
      <c r="Y76" s="282">
        <f t="shared" si="25"/>
        <v>37596.110137142859</v>
      </c>
      <c r="Z76" s="282">
        <f t="shared" si="25"/>
        <v>37596.110137142859</v>
      </c>
      <c r="AA76" s="282">
        <f t="shared" si="25"/>
        <v>37596.110137142859</v>
      </c>
      <c r="AB76" s="282">
        <f t="shared" si="25"/>
        <v>37596.110137142859</v>
      </c>
      <c r="AC76" s="282">
        <f t="shared" si="25"/>
        <v>37596.110137142859</v>
      </c>
      <c r="AD76" s="282">
        <f t="shared" si="25"/>
        <v>37596.110137142859</v>
      </c>
      <c r="AE76" s="282">
        <f t="shared" si="25"/>
        <v>37596.110137142859</v>
      </c>
      <c r="AF76" s="282">
        <f t="shared" si="25"/>
        <v>37596.110137142859</v>
      </c>
      <c r="AG76" s="282">
        <f t="shared" si="25"/>
        <v>37596.110137142859</v>
      </c>
      <c r="AH76" s="282">
        <f t="shared" si="25"/>
        <v>37596.110137142859</v>
      </c>
      <c r="AI76" s="282">
        <f t="shared" si="25"/>
        <v>37596.110137142859</v>
      </c>
      <c r="AJ76" s="282">
        <f t="shared" si="25"/>
        <v>37596.110137142859</v>
      </c>
      <c r="AK76" s="282">
        <f t="shared" si="25"/>
        <v>37596.110137142859</v>
      </c>
      <c r="AL76" s="282">
        <f t="shared" si="25"/>
        <v>37596.110137142859</v>
      </c>
      <c r="AM76" s="282">
        <f t="shared" si="25"/>
        <v>37596.110137142859</v>
      </c>
      <c r="AN76" s="282">
        <f t="shared" si="25"/>
        <v>37596.110137142859</v>
      </c>
      <c r="AO76" s="282">
        <f t="shared" si="25"/>
        <v>37596.110137142859</v>
      </c>
      <c r="AP76" s="282">
        <f>-AP67</f>
        <v>37596.110137142859</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-202861.09439999997</v>
      </c>
      <c r="C79" s="282">
        <f>IF(((SUM($B$59:C59)+SUM($B$61:C64))+SUM($B$81:C81))&lt;0,((SUM($B$59:C59)+SUM($B$61:C64))+SUM($B$81:C81))*0.18-SUM($A$79:B79),IF(SUM($B$79:B79)&lt;0,0-SUM($B$79:B79),0))</f>
        <v>-7518.9181799482903</v>
      </c>
      <c r="D79" s="282">
        <f>IF(((SUM($B$59:D59)+SUM($B$61:D64))+SUM($B$81:D81))&lt;0,((SUM($B$59:D59)+SUM($B$61:D64))+SUM($B$81:D81))*0.18-SUM($A$79:C79),IF(SUM($B$79:C79)&lt;0,0-SUM($B$79:C79),0))</f>
        <v>-7834.7127435060975</v>
      </c>
      <c r="E79" s="282">
        <f>IF(((SUM($B$59:E59)+SUM($B$61:E64))+SUM($B$81:E81))&lt;0,((SUM($B$59:E59)+SUM($B$61:E64))+SUM($B$81:E81))*0.18-SUM($A$79:D79),IF(SUM($B$79:D79)&lt;0,0-SUM($B$79:D79),0))</f>
        <v>-8163.7706787333591</v>
      </c>
      <c r="F79" s="282">
        <f>IF(((SUM($B$59:F59)+SUM($B$61:F64))+SUM($B$81:F81))&lt;0,((SUM($B$59:F59)+SUM($B$61:F64))+SUM($B$81:F81))*0.18-SUM($A$79:E79),IF(SUM($B$79:E79)&lt;0,0-SUM($B$79:E79),0))</f>
        <v>-8506.6490472401783</v>
      </c>
      <c r="G79" s="282">
        <f>IF(((SUM($B$59:G59)+SUM($B$61:G64))+SUM($B$81:G81))&lt;0,((SUM($B$59:G59)+SUM($B$61:G64))+SUM($B$81:G81))*0.18-SUM($A$79:F79),IF(SUM($B$79:F79)&lt;0,0-SUM($B$79:F79),0))</f>
        <v>-8863.9283072242688</v>
      </c>
      <c r="H79" s="282">
        <f>IF(((SUM($B$59:H59)+SUM($B$61:H64))+SUM($B$81:H81))&lt;0,((SUM($B$59:H59)+SUM($B$61:H64))+SUM($B$81:H81))*0.18-SUM($A$79:G79),IF(SUM($B$79:G79)&lt;0,0-SUM($B$79:G79),0))</f>
        <v>-9236.2132961276802</v>
      </c>
      <c r="I79" s="282">
        <f>IF(((SUM($B$59:I59)+SUM($B$61:I64))+SUM($B$81:I81))&lt;0,((SUM($B$59:I59)+SUM($B$61:I64))+SUM($B$81:I81))*0.18-SUM($A$79:H79),IF(SUM($B$79:H79)&lt;0,0-SUM($B$79:H79),0))</f>
        <v>-9624.134254565055</v>
      </c>
      <c r="J79" s="282">
        <f>IF(((SUM($B$59:J59)+SUM($B$61:J64))+SUM($B$81:J81))&lt;0,((SUM($B$59:J59)+SUM($B$61:J64))+SUM($B$81:J81))*0.18-SUM($A$79:I79),IF(SUM($B$79:I79)&lt;0,0-SUM($B$79:I79),0))</f>
        <v>-10028.347893256752</v>
      </c>
      <c r="K79" s="282">
        <f>IF(((SUM($B$59:K59)+SUM($B$61:K64))+SUM($B$81:K81))&lt;0,((SUM($B$59:K59)+SUM($B$61:K64))+SUM($B$81:K81))*0.18-SUM($A$79:J79),IF(SUM($B$79:J79)&lt;0,0-SUM($B$79:J79),0))</f>
        <v>-10449.538504773576</v>
      </c>
      <c r="L79" s="282">
        <f>IF(((SUM($B$59:L59)+SUM($B$61:L64))+SUM($B$81:L81))&lt;0,((SUM($B$59:L59)+SUM($B$61:L64))+SUM($B$81:L81))*0.18-SUM($A$79:K79),IF(SUM($B$79:K79)&lt;0,0-SUM($B$79:K79),0))</f>
        <v>-10888.41912197409</v>
      </c>
      <c r="M79" s="282">
        <f>IF(((SUM($B$59:M59)+SUM($B$61:M64))+SUM($B$81:M81))&lt;0,((SUM($B$59:M59)+SUM($B$61:M64))+SUM($B$81:M81))*0.18-SUM($A$79:L79),IF(SUM($B$79:L79)&lt;0,0-SUM($B$79:L79),0))</f>
        <v>-11345.732725096925</v>
      </c>
      <c r="N79" s="282">
        <f>IF(((SUM($B$59:N59)+SUM($B$61:N64))+SUM($B$81:N81))&lt;0,((SUM($B$59:N59)+SUM($B$61:N64))+SUM($B$81:N81))*0.18-SUM($A$79:M79),IF(SUM($B$79:M79)&lt;0,0-SUM($B$79:M79),0))</f>
        <v>-11822.253499551036</v>
      </c>
      <c r="O79" s="282">
        <f>IF(((SUM($B$59:O59)+SUM($B$61:O64))+SUM($B$81:O81))&lt;0,((SUM($B$59:O59)+SUM($B$61:O64))+SUM($B$81:O81))*0.18-SUM($A$79:N79),IF(SUM($B$79:N79)&lt;0,0-SUM($B$79:N79),0))</f>
        <v>-12318.788146532141</v>
      </c>
      <c r="P79" s="282">
        <f>IF(((SUM($B$59:P59)+SUM($B$61:P64))+SUM($B$81:P81))&lt;0,((SUM($B$59:P59)+SUM($B$61:P64))+SUM($B$81:P81))*0.18-SUM($A$79:O79),IF(SUM($B$79:O79)&lt;0,0-SUM($B$79:O79),0))</f>
        <v>-12836.177248686552</v>
      </c>
      <c r="Q79" s="282">
        <f>IF(((SUM($B$59:Q59)+SUM($B$61:Q64))+SUM($B$81:Q81))&lt;0,((SUM($B$59:Q59)+SUM($B$61:Q64))+SUM($B$81:Q81))*0.18-SUM($A$79:P79),IF(SUM($B$79:P79)&lt;0,0-SUM($B$79:P79),0))</f>
        <v>-13375.296693131386</v>
      </c>
      <c r="R79" s="282">
        <f>IF(((SUM($B$59:R59)+SUM($B$61:R64))+SUM($B$81:R81))&lt;0,((SUM($B$59:R59)+SUM($B$61:R64))+SUM($B$81:R81))*0.18-SUM($A$79:Q79),IF(SUM($B$79:Q79)&lt;0,0-SUM($B$79:Q79),0))</f>
        <v>-13937.059154242917</v>
      </c>
      <c r="S79" s="282">
        <f>IF(((SUM($B$59:S59)+SUM($B$61:S64))+SUM($B$81:S81))&lt;0,((SUM($B$59:S59)+SUM($B$61:S64))+SUM($B$81:S81))*0.18-SUM($A$79:R79),IF(SUM($B$79:R79)&lt;0,0-SUM($B$79:R79),0))</f>
        <v>-14522.415638721082</v>
      </c>
      <c r="T79" s="282">
        <f>IF(((SUM($B$59:T59)+SUM($B$61:T64))+SUM($B$81:T81))&lt;0,((SUM($B$59:T59)+SUM($B$61:T64))+SUM($B$81:T81))*0.18-SUM($A$79:S79),IF(SUM($B$79:S79)&lt;0,0-SUM($B$79:S79),0))</f>
        <v>-15132.35709554737</v>
      </c>
      <c r="U79" s="282">
        <f>IF(((SUM($B$59:U59)+SUM($B$61:U64))+SUM($B$81:U81))&lt;0,((SUM($B$59:U59)+SUM($B$61:U64))+SUM($B$81:U81))*0.18-SUM($A$79:T79),IF(SUM($B$79:T79)&lt;0,0-SUM($B$79:T79),0))</f>
        <v>-15767.916093560285</v>
      </c>
      <c r="V79" s="282">
        <f>IF(((SUM($B$59:V59)+SUM($B$61:V64))+SUM($B$81:V81))&lt;0,((SUM($B$59:V59)+SUM($B$61:V64))+SUM($B$81:V81))*0.18-SUM($A$79:U79),IF(SUM($B$79:U79)&lt;0,0-SUM($B$79:U79),0))</f>
        <v>-16430.168569489906</v>
      </c>
      <c r="W79" s="282">
        <f>IF(((SUM($B$59:W59)+SUM($B$61:W64))+SUM($B$81:W81))&lt;0,((SUM($B$59:W59)+SUM($B$61:W64))+SUM($B$81:W81))*0.18-SUM($A$79:V79),IF(SUM($B$79:V79)&lt;0,0-SUM($B$79:V79),0))</f>
        <v>-17120.235649408423</v>
      </c>
      <c r="X79" s="282">
        <f>IF(((SUM($B$59:X59)+SUM($B$61:X64))+SUM($B$81:X81))&lt;0,((SUM($B$59:X59)+SUM($B$61:X64))+SUM($B$81:X81))*0.18-SUM($A$79:W79),IF(SUM($B$79:W79)&lt;0,0-SUM($B$79:W79),0))</f>
        <v>-17839.285546683706</v>
      </c>
      <c r="Y79" s="282">
        <f>IF(((SUM($B$59:Y59)+SUM($B$61:Y64))+SUM($B$81:Y81))&lt;0,((SUM($B$59:Y59)+SUM($B$61:Y64))+SUM($B$81:Y81))*0.18-SUM($A$79:X79),IF(SUM($B$79:X79)&lt;0,0-SUM($B$79:X79),0))</f>
        <v>-18588.535539644363</v>
      </c>
      <c r="Z79" s="282">
        <f>IF(((SUM($B$59:Z59)+SUM($B$61:Z64))+SUM($B$81:Z81))&lt;0,((SUM($B$59:Z59)+SUM($B$61:Z64))+SUM($B$81:Z81))*0.18-SUM($A$79:Y79),IF(SUM($B$79:Y79)&lt;0,0-SUM($B$79:Y79),0))</f>
        <v>-19369.2540323094</v>
      </c>
      <c r="AA79" s="282">
        <f>IF(((SUM($B$59:AA59)+SUM($B$61:AA64))+SUM($B$81:AA81))&lt;0,((SUM($B$59:AA59)+SUM($B$61:AA64))+SUM($B$81:AA81))*0.18-SUM($A$79:Z79),IF(SUM($B$79:Z79)&lt;0,0-SUM($B$79:Z79),0))</f>
        <v>-20182.76270166639</v>
      </c>
      <c r="AB79" s="282">
        <f>IF(((SUM($B$59:AB59)+SUM($B$61:AB64))+SUM($B$81:AB81))&lt;0,((SUM($B$59:AB59)+SUM($B$61:AB64))+SUM($B$81:AB81))*0.18-SUM($A$79:AA79),IF(SUM($B$79:AA79)&lt;0,0-SUM($B$79:AA79),0))</f>
        <v>-21030.438735136413</v>
      </c>
      <c r="AC79" s="282">
        <f>IF(((SUM($B$59:AC59)+SUM($B$61:AC64))+SUM($B$81:AC81))&lt;0,((SUM($B$59:AC59)+SUM($B$61:AC64))+SUM($B$81:AC81))*0.18-SUM($A$79:AB79),IF(SUM($B$79:AB79)&lt;0,0-SUM($B$79:AB79),0))</f>
        <v>-21913.717162012006</v>
      </c>
      <c r="AD79" s="282">
        <f>IF(((SUM($B$59:AD59)+SUM($B$61:AD64))+SUM($B$81:AD81))&lt;0,((SUM($B$59:AD59)+SUM($B$61:AD64))+SUM($B$81:AD81))*0.18-SUM($A$79:AC79),IF(SUM($B$79:AC79)&lt;0,0-SUM($B$79:AC79),0))</f>
        <v>-22834.093282816699</v>
      </c>
      <c r="AE79" s="282">
        <f>IF(((SUM($B$59:AE59)+SUM($B$61:AE64))+SUM($B$81:AE81))&lt;0,((SUM($B$59:AE59)+SUM($B$61:AE64))+SUM($B$81:AE81))*0.18-SUM($A$79:AD79),IF(SUM($B$79:AD79)&lt;0,0-SUM($B$79:AD79),0))</f>
        <v>-23793.125200694893</v>
      </c>
      <c r="AF79" s="282">
        <f>IF(((SUM($B$59:AF59)+SUM($B$61:AF64))+SUM($B$81:AF81))&lt;0,((SUM($B$59:AF59)+SUM($B$61:AF64))+SUM($B$81:AF81))*0.18-SUM($A$79:AE79),IF(SUM($B$79:AE79)&lt;0,0-SUM($B$79:AE79),0))</f>
        <v>-24792.436459124205</v>
      </c>
      <c r="AG79" s="282">
        <f>IF(((SUM($B$59:AG59)+SUM($B$61:AG64))+SUM($B$81:AG81))&lt;0,((SUM($B$59:AG59)+SUM($B$61:AG64))+SUM($B$81:AG81))*0.18-SUM($A$79:AF79),IF(SUM($B$79:AF79)&lt;0,0-SUM($B$79:AF79),0))</f>
        <v>-25833.718790407293</v>
      </c>
      <c r="AH79" s="282">
        <f>IF(((SUM($B$59:AH59)+SUM($B$61:AH64))+SUM($B$81:AH81))&lt;0,((SUM($B$59:AH59)+SUM($B$61:AH64))+SUM($B$81:AH81))*0.18-SUM($A$79:AG79),IF(SUM($B$79:AG79)&lt;0,0-SUM($B$79:AG79),0))</f>
        <v>-26918.734979604487</v>
      </c>
      <c r="AI79" s="282">
        <f>IF(((SUM($B$59:AI59)+SUM($B$61:AI64))+SUM($B$81:AI81))&lt;0,((SUM($B$59:AI59)+SUM($B$61:AI64))+SUM($B$81:AI81))*0.18-SUM($A$79:AH79),IF(SUM($B$79:AH79)&lt;0,0-SUM($B$79:AH79),0))</f>
        <v>-28049.321848747786</v>
      </c>
      <c r="AJ79" s="282">
        <f>IF(((SUM($B$59:AJ59)+SUM($B$61:AJ64))+SUM($B$81:AJ81))&lt;0,((SUM($B$59:AJ59)+SUM($B$61:AJ64))+SUM($B$81:AJ81))*0.18-SUM($A$79:AI79),IF(SUM($B$79:AI79)&lt;0,0-SUM($B$79:AI79),0))</f>
        <v>-29227.393366395147</v>
      </c>
      <c r="AK79" s="282">
        <f>IF(((SUM($B$59:AK59)+SUM($B$61:AK64))+SUM($B$81:AK81))&lt;0,((SUM($B$59:AK59)+SUM($B$61:AK64))+SUM($B$81:AK81))*0.18-SUM($A$79:AJ79),IF(SUM($B$79:AJ79)&lt;0,0-SUM($B$79:AJ79),0))</f>
        <v>-30454.943887783797</v>
      </c>
      <c r="AL79" s="282">
        <f>IF(((SUM($B$59:AL59)+SUM($B$61:AL64))+SUM($B$81:AL81))&lt;0,((SUM($B$59:AL59)+SUM($B$61:AL64))+SUM($B$81:AL81))*0.18-SUM($A$79:AK79),IF(SUM($B$79:AK79)&lt;0,0-SUM($B$79:AK79),0))</f>
        <v>-31734.051531070843</v>
      </c>
      <c r="AM79" s="282">
        <f>IF(((SUM($B$59:AM59)+SUM($B$61:AM64))+SUM($B$81:AM81))&lt;0,((SUM($B$59:AM59)+SUM($B$61:AM64))+SUM($B$81:AM81))*0.18-SUM($A$79:AL79),IF(SUM($B$79:AL79)&lt;0,0-SUM($B$79:AL79),0))</f>
        <v>-33066.881695375778</v>
      </c>
      <c r="AN79" s="282">
        <f>IF(((SUM($B$59:AN59)+SUM($B$61:AN64))+SUM($B$81:AN81))&lt;0,((SUM($B$59:AN59)+SUM($B$61:AN64))+SUM($B$81:AN81))*0.18-SUM($A$79:AM79),IF(SUM($B$79:AM79)&lt;0,0-SUM($B$79:AM79),0))</f>
        <v>-34455.690726581379</v>
      </c>
      <c r="AO79" s="282">
        <f>IF(((SUM($B$59:AO59)+SUM($B$61:AO64))+SUM($B$81:AO81))&lt;0,((SUM($B$59:AO59)+SUM($B$61:AO64))+SUM($B$81:AO81))*0.18-SUM($A$79:AN79),IF(SUM($B$79:AN79)&lt;0,0-SUM($B$79:AN79),0))</f>
        <v>-35902.829737097956</v>
      </c>
      <c r="AP79" s="282">
        <f>IF(((SUM($B$59:AP59)+SUM($B$61:AP64))+SUM($B$81:AP81))&lt;0,((SUM($B$59:AP59)+SUM($B$61:AP64))+SUM($B$81:AP81))*0.18-SUM($A$79:AO79),IF(SUM($B$79:AO79)&lt;0,0-SUM($B$79:AO79),0))</f>
        <v>-37410.748586056056</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474</v>
      </c>
      <c r="B81" s="282">
        <f>-$B$126</f>
        <v>-1127006.0799999998</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-1127006.0799999998</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-1329867.1743999999</v>
      </c>
      <c r="C83" s="283">
        <f t="shared" ref="C83:V83" si="29">SUM(C75:C82)</f>
        <v>-49290.685846327651</v>
      </c>
      <c r="D83" s="283">
        <f t="shared" si="29"/>
        <v>-51360.894651873408</v>
      </c>
      <c r="E83" s="283">
        <f t="shared" si="29"/>
        <v>-53518.052227252098</v>
      </c>
      <c r="F83" s="283">
        <f t="shared" si="29"/>
        <v>-55765.810420796704</v>
      </c>
      <c r="G83" s="283">
        <f t="shared" si="29"/>
        <v>-58107.974458470162</v>
      </c>
      <c r="H83" s="283">
        <f t="shared" si="29"/>
        <v>-60548.509385725913</v>
      </c>
      <c r="I83" s="283">
        <f t="shared" si="29"/>
        <v>-63091.546779926408</v>
      </c>
      <c r="J83" s="283">
        <f t="shared" si="29"/>
        <v>-65741.391744683293</v>
      </c>
      <c r="K83" s="283">
        <f t="shared" si="29"/>
        <v>-68502.530197960034</v>
      </c>
      <c r="L83" s="283">
        <f t="shared" si="29"/>
        <v>-71379.636466274387</v>
      </c>
      <c r="M83" s="283">
        <f t="shared" si="29"/>
        <v>-74377.581197857828</v>
      </c>
      <c r="N83" s="283">
        <f t="shared" si="29"/>
        <v>-77501.439608167915</v>
      </c>
      <c r="O83" s="283">
        <f t="shared" si="29"/>
        <v>-80756.500071710907</v>
      </c>
      <c r="P83" s="283">
        <f t="shared" si="29"/>
        <v>-84148.273074722849</v>
      </c>
      <c r="Q83" s="283">
        <f t="shared" si="29"/>
        <v>-87682.500543861213</v>
      </c>
      <c r="R83" s="283">
        <f t="shared" si="29"/>
        <v>-91365.165566703392</v>
      </c>
      <c r="S83" s="283">
        <f t="shared" si="29"/>
        <v>-95202.502520504902</v>
      </c>
      <c r="T83" s="283">
        <f t="shared" si="29"/>
        <v>-99201.007626366103</v>
      </c>
      <c r="U83" s="283">
        <f t="shared" si="29"/>
        <v>-103367.44994667341</v>
      </c>
      <c r="V83" s="283">
        <f t="shared" si="29"/>
        <v>-107708.8828444338</v>
      </c>
      <c r="W83" s="283">
        <f>SUM(W75:W82)</f>
        <v>-112232.65592389996</v>
      </c>
      <c r="X83" s="283">
        <f>SUM(X75:X82)</f>
        <v>-116946.42747270389</v>
      </c>
      <c r="Y83" s="283">
        <f>SUM(Y75:Y82)</f>
        <v>-121858.17742655738</v>
      </c>
      <c r="Z83" s="283">
        <f>SUM(Z75:Z82)</f>
        <v>-126976.22087847278</v>
      </c>
      <c r="AA83" s="283">
        <f t="shared" ref="AA83:AP83" si="30">SUM(AA75:AA82)</f>
        <v>-132309.22215536862</v>
      </c>
      <c r="AB83" s="283">
        <f t="shared" si="30"/>
        <v>-137866.20948589416</v>
      </c>
      <c r="AC83" s="283">
        <f t="shared" si="30"/>
        <v>-143656.59028430161</v>
      </c>
      <c r="AD83" s="283">
        <f t="shared" si="30"/>
        <v>-149690.16707624245</v>
      </c>
      <c r="AE83" s="283">
        <f t="shared" si="30"/>
        <v>-155977.15409344452</v>
      </c>
      <c r="AF83" s="283">
        <f t="shared" si="30"/>
        <v>-162528.19456536931</v>
      </c>
      <c r="AG83" s="283">
        <f t="shared" si="30"/>
        <v>-169354.37873711469</v>
      </c>
      <c r="AH83" s="283">
        <f t="shared" si="30"/>
        <v>-176467.26264407361</v>
      </c>
      <c r="AI83" s="283">
        <f t="shared" si="30"/>
        <v>-183878.8876751246</v>
      </c>
      <c r="AJ83" s="283">
        <f t="shared" si="30"/>
        <v>-191601.80095747981</v>
      </c>
      <c r="AK83" s="283">
        <f t="shared" si="30"/>
        <v>-199649.07659769402</v>
      </c>
      <c r="AL83" s="283">
        <f t="shared" si="30"/>
        <v>-208034.3378147973</v>
      </c>
      <c r="AM83" s="283">
        <f t="shared" si="30"/>
        <v>-216771.78000301876</v>
      </c>
      <c r="AN83" s="283">
        <f t="shared" si="30"/>
        <v>-225876.19476314541</v>
      </c>
      <c r="AO83" s="283">
        <f t="shared" si="30"/>
        <v>-235362.99494319767</v>
      </c>
      <c r="AP83" s="283">
        <f t="shared" si="30"/>
        <v>-245248.24073081196</v>
      </c>
    </row>
    <row r="84" spans="1:45" ht="14.25" x14ac:dyDescent="0.2">
      <c r="A84" s="197" t="s">
        <v>254</v>
      </c>
      <c r="B84" s="283">
        <f>SUM($B$83:B83)</f>
        <v>-1329867.1743999999</v>
      </c>
      <c r="C84" s="283">
        <f>SUM($B$83:C83)</f>
        <v>-1379157.8602463275</v>
      </c>
      <c r="D84" s="283">
        <f>SUM($B$83:D83)</f>
        <v>-1430518.754898201</v>
      </c>
      <c r="E84" s="283">
        <f>SUM($B$83:E83)</f>
        <v>-1484036.8071254531</v>
      </c>
      <c r="F84" s="283">
        <f>SUM($B$83:F83)</f>
        <v>-1539802.6175462499</v>
      </c>
      <c r="G84" s="283">
        <f>SUM($B$83:G83)</f>
        <v>-1597910.5920047201</v>
      </c>
      <c r="H84" s="283">
        <f>SUM($B$83:H83)</f>
        <v>-1658459.1013904461</v>
      </c>
      <c r="I84" s="283">
        <f>SUM($B$83:I83)</f>
        <v>-1721550.6481703725</v>
      </c>
      <c r="J84" s="283">
        <f>SUM($B$83:J83)</f>
        <v>-1787292.0399150557</v>
      </c>
      <c r="K84" s="283">
        <f>SUM($B$83:K83)</f>
        <v>-1855794.5701130158</v>
      </c>
      <c r="L84" s="283">
        <f>SUM($B$83:L83)</f>
        <v>-1927174.2065792903</v>
      </c>
      <c r="M84" s="283">
        <f>SUM($B$83:M83)</f>
        <v>-2001551.7877771482</v>
      </c>
      <c r="N84" s="283">
        <f>SUM($B$83:N83)</f>
        <v>-2079053.227385316</v>
      </c>
      <c r="O84" s="283">
        <f>SUM($B$83:O83)</f>
        <v>-2159809.727457027</v>
      </c>
      <c r="P84" s="283">
        <f>SUM($B$83:P83)</f>
        <v>-2243958.0005317498</v>
      </c>
      <c r="Q84" s="283">
        <f>SUM($B$83:Q83)</f>
        <v>-2331640.501075611</v>
      </c>
      <c r="R84" s="283">
        <f>SUM($B$83:R83)</f>
        <v>-2423005.6666423143</v>
      </c>
      <c r="S84" s="283">
        <f>SUM($B$83:S83)</f>
        <v>-2518208.1691628192</v>
      </c>
      <c r="T84" s="283">
        <f>SUM($B$83:T83)</f>
        <v>-2617409.176789185</v>
      </c>
      <c r="U84" s="283">
        <f>SUM($B$83:U83)</f>
        <v>-2720776.6267358586</v>
      </c>
      <c r="V84" s="283">
        <f>SUM($B$83:V83)</f>
        <v>-2828485.5095802923</v>
      </c>
      <c r="W84" s="283">
        <f>SUM($B$83:W83)</f>
        <v>-2940718.165504192</v>
      </c>
      <c r="X84" s="283">
        <f>SUM($B$83:X83)</f>
        <v>-3057664.5929768961</v>
      </c>
      <c r="Y84" s="283">
        <f>SUM($B$83:Y83)</f>
        <v>-3179522.7704034536</v>
      </c>
      <c r="Z84" s="283">
        <f>SUM($B$83:Z83)</f>
        <v>-3306498.9912819266</v>
      </c>
      <c r="AA84" s="283">
        <f>SUM($B$83:AA83)</f>
        <v>-3438808.2134372951</v>
      </c>
      <c r="AB84" s="283">
        <f>SUM($B$83:AB83)</f>
        <v>-3576674.4229231891</v>
      </c>
      <c r="AC84" s="283">
        <f>SUM($B$83:AC83)</f>
        <v>-3720331.0132074906</v>
      </c>
      <c r="AD84" s="283">
        <f>SUM($B$83:AD83)</f>
        <v>-3870021.1802837332</v>
      </c>
      <c r="AE84" s="283">
        <f>SUM($B$83:AE83)</f>
        <v>-4025998.3343771775</v>
      </c>
      <c r="AF84" s="283">
        <f>SUM($B$83:AF83)</f>
        <v>-4188526.5289425468</v>
      </c>
      <c r="AG84" s="283">
        <f>SUM($B$83:AG83)</f>
        <v>-4357880.9076796612</v>
      </c>
      <c r="AH84" s="283">
        <f>SUM($B$83:AH83)</f>
        <v>-4534348.1703237351</v>
      </c>
      <c r="AI84" s="283">
        <f>SUM($B$83:AI83)</f>
        <v>-4718227.0579988593</v>
      </c>
      <c r="AJ84" s="283">
        <f>SUM($B$83:AJ83)</f>
        <v>-4909828.8589563388</v>
      </c>
      <c r="AK84" s="283">
        <f>SUM($B$83:AK83)</f>
        <v>-5109477.9355540331</v>
      </c>
      <c r="AL84" s="283">
        <f>SUM($B$83:AL83)</f>
        <v>-5317512.2733688308</v>
      </c>
      <c r="AM84" s="283">
        <f>SUM($B$83:AM83)</f>
        <v>-5534284.0533718495</v>
      </c>
      <c r="AN84" s="283">
        <f>SUM($B$83:AN83)</f>
        <v>-5760160.2481349949</v>
      </c>
      <c r="AO84" s="283">
        <f>SUM($B$83:AO83)</f>
        <v>-5995523.2430781927</v>
      </c>
      <c r="AP84" s="283">
        <f>SUM($B$83:AP83)</f>
        <v>-6240771.4838090045</v>
      </c>
    </row>
    <row r="85" spans="1:45" x14ac:dyDescent="0.2">
      <c r="A85" s="196" t="s">
        <v>475</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-692394.48834841861</v>
      </c>
      <c r="C86" s="283">
        <f>C83*C85</f>
        <v>-21297.231417994004</v>
      </c>
      <c r="D86" s="283">
        <f t="shared" ref="D86:AO86" si="32">D83*D85</f>
        <v>-18416.361109999794</v>
      </c>
      <c r="E86" s="283">
        <f t="shared" si="32"/>
        <v>-15925.185291800652</v>
      </c>
      <c r="F86" s="283">
        <f t="shared" si="32"/>
        <v>-13770.990102951275</v>
      </c>
      <c r="G86" s="283">
        <f t="shared" si="32"/>
        <v>-11908.192271597696</v>
      </c>
      <c r="H86" s="283">
        <f t="shared" si="32"/>
        <v>-10297.374561829713</v>
      </c>
      <c r="I86" s="283">
        <f t="shared" si="32"/>
        <v>-8904.4516957896758</v>
      </c>
      <c r="J86" s="283">
        <f t="shared" si="32"/>
        <v>-7699.9491012554663</v>
      </c>
      <c r="K86" s="283">
        <f t="shared" si="32"/>
        <v>-6658.379222828381</v>
      </c>
      <c r="L86" s="283">
        <f t="shared" si="32"/>
        <v>-5757.7021993254593</v>
      </c>
      <c r="M86" s="283">
        <f t="shared" si="32"/>
        <v>-4978.8594951843324</v>
      </c>
      <c r="N86" s="283">
        <f t="shared" si="32"/>
        <v>-4305.3706174125127</v>
      </c>
      <c r="O86" s="283">
        <f t="shared" si="32"/>
        <v>-3722.9843845177052</v>
      </c>
      <c r="P86" s="283">
        <f t="shared" si="32"/>
        <v>-3219.3773681887565</v>
      </c>
      <c r="Q86" s="283">
        <f t="shared" si="32"/>
        <v>-2783.8931266827253</v>
      </c>
      <c r="R86" s="283">
        <f t="shared" si="32"/>
        <v>-2407.3167120360172</v>
      </c>
      <c r="S86" s="283">
        <f t="shared" si="32"/>
        <v>-2081.6796796195258</v>
      </c>
      <c r="T86" s="283">
        <f t="shared" si="32"/>
        <v>-1800.0914739946445</v>
      </c>
      <c r="U86" s="283">
        <f t="shared" si="32"/>
        <v>-1556.5936231555336</v>
      </c>
      <c r="V86" s="283">
        <f t="shared" si="32"/>
        <v>-1346.033655873915</v>
      </c>
      <c r="W86" s="283">
        <f t="shared" si="32"/>
        <v>-1163.9560742079818</v>
      </c>
      <c r="X86" s="283">
        <f t="shared" si="32"/>
        <v>-1006.508074128397</v>
      </c>
      <c r="Y86" s="283">
        <f t="shared" si="32"/>
        <v>-870.35801928779165</v>
      </c>
      <c r="Z86" s="283">
        <f t="shared" si="32"/>
        <v>-752.6249428198164</v>
      </c>
      <c r="AA86" s="283">
        <f t="shared" si="32"/>
        <v>-650.81758540933481</v>
      </c>
      <c r="AB86" s="283">
        <f t="shared" si="32"/>
        <v>-562.78167966516776</v>
      </c>
      <c r="AC86" s="283">
        <f t="shared" si="32"/>
        <v>-486.65436532041844</v>
      </c>
      <c r="AD86" s="283">
        <f t="shared" si="32"/>
        <v>-420.82477067541618</v>
      </c>
      <c r="AE86" s="283">
        <f t="shared" si="32"/>
        <v>-363.89992617741382</v>
      </c>
      <c r="AF86" s="283">
        <f t="shared" si="32"/>
        <v>-314.67528886046921</v>
      </c>
      <c r="AG86" s="283">
        <f t="shared" si="32"/>
        <v>-272.1092539357748</v>
      </c>
      <c r="AH86" s="283">
        <f t="shared" si="32"/>
        <v>-235.30111419176549</v>
      </c>
      <c r="AI86" s="283">
        <f t="shared" si="32"/>
        <v>-203.47200081976723</v>
      </c>
      <c r="AJ86" s="283">
        <f t="shared" si="32"/>
        <v>-175.94840236862854</v>
      </c>
      <c r="AK86" s="283">
        <f t="shared" si="32"/>
        <v>-152.14791308556929</v>
      </c>
      <c r="AL86" s="283">
        <f t="shared" si="32"/>
        <v>-131.56690907482428</v>
      </c>
      <c r="AM86" s="283">
        <f t="shared" si="32"/>
        <v>-113.76989149872769</v>
      </c>
      <c r="AN86" s="283">
        <f t="shared" si="32"/>
        <v>-98.38027132089141</v>
      </c>
      <c r="AO86" s="283">
        <f t="shared" si="32"/>
        <v>-85.072400594497026</v>
      </c>
      <c r="AP86" s="283">
        <f>AP83*AP85</f>
        <v>-73.564681675905362</v>
      </c>
    </row>
    <row r="87" spans="1:45" ht="14.25" x14ac:dyDescent="0.2">
      <c r="A87" s="195" t="s">
        <v>252</v>
      </c>
      <c r="B87" s="283">
        <f>SUM($B$86:B86)</f>
        <v>-692394.48834841861</v>
      </c>
      <c r="C87" s="283">
        <f>SUM($B$86:C86)</f>
        <v>-713691.71976641263</v>
      </c>
      <c r="D87" s="283">
        <f>SUM($B$86:D86)</f>
        <v>-732108.08087641245</v>
      </c>
      <c r="E87" s="283">
        <f>SUM($B$86:E86)</f>
        <v>-748033.2661682131</v>
      </c>
      <c r="F87" s="283">
        <f>SUM($B$86:F86)</f>
        <v>-761804.2562711644</v>
      </c>
      <c r="G87" s="283">
        <f>SUM($B$86:G86)</f>
        <v>-773712.44854276208</v>
      </c>
      <c r="H87" s="283">
        <f>SUM($B$86:H86)</f>
        <v>-784009.82310459181</v>
      </c>
      <c r="I87" s="283">
        <f>SUM($B$86:I86)</f>
        <v>-792914.27480038151</v>
      </c>
      <c r="J87" s="283">
        <f>SUM($B$86:J86)</f>
        <v>-800614.22390163701</v>
      </c>
      <c r="K87" s="283">
        <f>SUM($B$86:K86)</f>
        <v>-807272.60312446544</v>
      </c>
      <c r="L87" s="283">
        <f>SUM($B$86:L86)</f>
        <v>-813030.30532379088</v>
      </c>
      <c r="M87" s="283">
        <f>SUM($B$86:M86)</f>
        <v>-818009.16481897526</v>
      </c>
      <c r="N87" s="283">
        <f>SUM($B$86:N86)</f>
        <v>-822314.53543638776</v>
      </c>
      <c r="O87" s="283">
        <f>SUM($B$86:O86)</f>
        <v>-826037.51982090541</v>
      </c>
      <c r="P87" s="283">
        <f>SUM($B$86:P86)</f>
        <v>-829256.89718909422</v>
      </c>
      <c r="Q87" s="283">
        <f>SUM($B$86:Q86)</f>
        <v>-832040.79031577695</v>
      </c>
      <c r="R87" s="283">
        <f>SUM($B$86:R86)</f>
        <v>-834448.10702781298</v>
      </c>
      <c r="S87" s="283">
        <f>SUM($B$86:S86)</f>
        <v>-836529.78670743247</v>
      </c>
      <c r="T87" s="283">
        <f>SUM($B$86:T86)</f>
        <v>-838329.87818142714</v>
      </c>
      <c r="U87" s="283">
        <f>SUM($B$86:U86)</f>
        <v>-839886.47180458263</v>
      </c>
      <c r="V87" s="283">
        <f>SUM($B$86:V86)</f>
        <v>-841232.5054604566</v>
      </c>
      <c r="W87" s="283">
        <f>SUM($B$86:W86)</f>
        <v>-842396.46153466462</v>
      </c>
      <c r="X87" s="283">
        <f>SUM($B$86:X86)</f>
        <v>-843402.96960879304</v>
      </c>
      <c r="Y87" s="283">
        <f>SUM($B$86:Y86)</f>
        <v>-844273.32762808085</v>
      </c>
      <c r="Z87" s="283">
        <f>SUM($B$86:Z86)</f>
        <v>-845025.95257090067</v>
      </c>
      <c r="AA87" s="283">
        <f>SUM($B$86:AA86)</f>
        <v>-845676.77015631006</v>
      </c>
      <c r="AB87" s="283">
        <f>SUM($B$86:AB86)</f>
        <v>-846239.55183597526</v>
      </c>
      <c r="AC87" s="283">
        <f>SUM($B$86:AC86)</f>
        <v>-846726.20620129572</v>
      </c>
      <c r="AD87" s="283">
        <f>SUM($B$86:AD86)</f>
        <v>-847147.03097197111</v>
      </c>
      <c r="AE87" s="283">
        <f>SUM($B$86:AE86)</f>
        <v>-847510.93089814857</v>
      </c>
      <c r="AF87" s="283">
        <f>SUM($B$86:AF86)</f>
        <v>-847825.60618700902</v>
      </c>
      <c r="AG87" s="283">
        <f>SUM($B$86:AG86)</f>
        <v>-848097.71544094477</v>
      </c>
      <c r="AH87" s="283">
        <f>SUM($B$86:AH86)</f>
        <v>-848333.01655513654</v>
      </c>
      <c r="AI87" s="283">
        <f>SUM($B$86:AI86)</f>
        <v>-848536.48855595628</v>
      </c>
      <c r="AJ87" s="283">
        <f>SUM($B$86:AJ86)</f>
        <v>-848712.43695832486</v>
      </c>
      <c r="AK87" s="283">
        <f>SUM($B$86:AK86)</f>
        <v>-848864.58487141039</v>
      </c>
      <c r="AL87" s="283">
        <f>SUM($B$86:AL86)</f>
        <v>-848996.15178048518</v>
      </c>
      <c r="AM87" s="283">
        <f>SUM($B$86:AM86)</f>
        <v>-849109.9216719839</v>
      </c>
      <c r="AN87" s="283">
        <f>SUM($B$86:AN86)</f>
        <v>-849208.30194330483</v>
      </c>
      <c r="AO87" s="283">
        <f>SUM($B$86:AO86)</f>
        <v>-849293.37434389931</v>
      </c>
      <c r="AP87" s="283">
        <f>SUM($B$86:AP86)</f>
        <v>-849366.93902557518</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7" t="s">
        <v>476</v>
      </c>
      <c r="B97" s="487"/>
      <c r="C97" s="487"/>
      <c r="D97" s="487"/>
      <c r="E97" s="487"/>
      <c r="F97" s="487"/>
      <c r="G97" s="487"/>
      <c r="H97" s="487"/>
      <c r="I97" s="487"/>
      <c r="J97" s="487"/>
      <c r="K97" s="487"/>
      <c r="L97" s="487"/>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477</v>
      </c>
      <c r="B99" s="212">
        <f>B81*B85</f>
        <v>-586774.99012577836</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-586774.99012577836</v>
      </c>
      <c r="AR99" s="215"/>
      <c r="AS99" s="215"/>
    </row>
    <row r="100" spans="1:71" s="219" customFormat="1" x14ac:dyDescent="0.2">
      <c r="A100" s="217">
        <f>AQ99</f>
        <v>-586774.99012577836</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-849366.93902557518</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478</v>
      </c>
      <c r="B102" s="287">
        <f>(A101+-A100)/-A100</f>
        <v>-0.44751728229505627</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479</v>
      </c>
      <c r="B104" s="288" t="s">
        <v>480</v>
      </c>
      <c r="C104" s="288" t="s">
        <v>481</v>
      </c>
      <c r="D104" s="288" t="s">
        <v>482</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-0.81303030532379095</v>
      </c>
      <c r="B105" s="290">
        <f>L88</f>
        <v>0</v>
      </c>
      <c r="C105" s="291" t="str">
        <f>G28</f>
        <v>не окупается</v>
      </c>
      <c r="D105" s="291" t="str">
        <f>G29</f>
        <v>не окупается</v>
      </c>
      <c r="E105" s="224" t="s">
        <v>483</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484</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485</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486</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487</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488</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489</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79" t="s">
        <v>490</v>
      </c>
      <c r="C116" s="480"/>
      <c r="D116" s="479" t="s">
        <v>491</v>
      </c>
      <c r="E116" s="480"/>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492</v>
      </c>
      <c r="B117" s="301"/>
      <c r="C117" s="292" t="s">
        <v>493</v>
      </c>
      <c r="D117" s="301"/>
      <c r="E117" s="292" t="s">
        <v>493</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492</v>
      </c>
      <c r="B118" s="292">
        <f>$B$110*B117</f>
        <v>0</v>
      </c>
      <c r="C118" s="292" t="s">
        <v>124</v>
      </c>
      <c r="D118" s="292">
        <f>$B$110*D117</f>
        <v>0</v>
      </c>
      <c r="E118" s="292" t="s">
        <v>124</v>
      </c>
      <c r="F118" s="295" t="s">
        <v>494</v>
      </c>
      <c r="G118" s="292">
        <f>D117-B117</f>
        <v>0</v>
      </c>
      <c r="H118" s="292" t="s">
        <v>493</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495</v>
      </c>
      <c r="G119" s="292">
        <f>I119/$B$110</f>
        <v>0</v>
      </c>
      <c r="H119" s="292" t="s">
        <v>493</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496</v>
      </c>
      <c r="G120" s="302">
        <f>G118</f>
        <v>0</v>
      </c>
      <c r="H120" s="292" t="s">
        <v>493</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548</v>
      </c>
      <c r="B122" s="312">
        <f>'6.2. Паспорт фин осв ввод'!C24</f>
        <v>1.1270060799999999</v>
      </c>
      <c r="C122" s="224"/>
      <c r="D122" s="476" t="s">
        <v>294</v>
      </c>
      <c r="E122" s="384" t="s">
        <v>516</v>
      </c>
      <c r="F122" s="385">
        <v>35</v>
      </c>
      <c r="G122" s="477" t="s">
        <v>549</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6"/>
      <c r="E123" s="384" t="s">
        <v>550</v>
      </c>
      <c r="F123" s="385">
        <v>30</v>
      </c>
      <c r="G123" s="477"/>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497</v>
      </c>
      <c r="B124" s="307"/>
      <c r="C124" s="227" t="s">
        <v>498</v>
      </c>
      <c r="D124" s="476"/>
      <c r="E124" s="384" t="s">
        <v>551</v>
      </c>
      <c r="F124" s="385">
        <v>30</v>
      </c>
      <c r="G124" s="477"/>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6"/>
      <c r="E125" s="384" t="s">
        <v>552</v>
      </c>
      <c r="F125" s="385">
        <v>30</v>
      </c>
      <c r="G125" s="477"/>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499</v>
      </c>
      <c r="B126" s="308">
        <f>$B$122*1000*1000</f>
        <v>1127006.0799999998</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500</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501</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6" t="s">
        <v>553</v>
      </c>
      <c r="B131" s="387">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502</v>
      </c>
      <c r="C134" s="229" t="s">
        <v>554</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503</v>
      </c>
      <c r="B136" s="388"/>
      <c r="C136" s="389"/>
      <c r="D136" s="389">
        <v>4.5999999999999999E-2</v>
      </c>
      <c r="E136" s="389">
        <v>4.3999999999999997E-2</v>
      </c>
      <c r="F136" s="389">
        <v>4.2000000000000003E-2</v>
      </c>
      <c r="G136" s="389">
        <f>F136</f>
        <v>4.2000000000000003E-2</v>
      </c>
      <c r="H136" s="389">
        <f>G136</f>
        <v>4.2000000000000003E-2</v>
      </c>
      <c r="I136" s="389">
        <f t="shared" ref="I136:AY136" si="41">H136</f>
        <v>4.2000000000000003E-2</v>
      </c>
      <c r="J136" s="389">
        <f t="shared" si="41"/>
        <v>4.2000000000000003E-2</v>
      </c>
      <c r="K136" s="389">
        <f t="shared" si="41"/>
        <v>4.2000000000000003E-2</v>
      </c>
      <c r="L136" s="389">
        <f t="shared" si="41"/>
        <v>4.2000000000000003E-2</v>
      </c>
      <c r="M136" s="389">
        <f t="shared" si="41"/>
        <v>4.2000000000000003E-2</v>
      </c>
      <c r="N136" s="389">
        <f t="shared" si="41"/>
        <v>4.2000000000000003E-2</v>
      </c>
      <c r="O136" s="389">
        <f t="shared" si="41"/>
        <v>4.2000000000000003E-2</v>
      </c>
      <c r="P136" s="389">
        <f t="shared" si="41"/>
        <v>4.2000000000000003E-2</v>
      </c>
      <c r="Q136" s="389">
        <f t="shared" si="41"/>
        <v>4.2000000000000003E-2</v>
      </c>
      <c r="R136" s="389">
        <f t="shared" si="41"/>
        <v>4.2000000000000003E-2</v>
      </c>
      <c r="S136" s="389">
        <f t="shared" si="41"/>
        <v>4.2000000000000003E-2</v>
      </c>
      <c r="T136" s="389">
        <f t="shared" si="41"/>
        <v>4.2000000000000003E-2</v>
      </c>
      <c r="U136" s="389">
        <f t="shared" si="41"/>
        <v>4.2000000000000003E-2</v>
      </c>
      <c r="V136" s="389">
        <f t="shared" si="41"/>
        <v>4.2000000000000003E-2</v>
      </c>
      <c r="W136" s="389">
        <f t="shared" si="41"/>
        <v>4.2000000000000003E-2</v>
      </c>
      <c r="X136" s="389">
        <f t="shared" si="41"/>
        <v>4.2000000000000003E-2</v>
      </c>
      <c r="Y136" s="389">
        <f t="shared" si="41"/>
        <v>4.2000000000000003E-2</v>
      </c>
      <c r="Z136" s="389">
        <f t="shared" si="41"/>
        <v>4.2000000000000003E-2</v>
      </c>
      <c r="AA136" s="389">
        <f t="shared" si="41"/>
        <v>4.2000000000000003E-2</v>
      </c>
      <c r="AB136" s="389">
        <f t="shared" si="41"/>
        <v>4.2000000000000003E-2</v>
      </c>
      <c r="AC136" s="389">
        <f t="shared" si="41"/>
        <v>4.2000000000000003E-2</v>
      </c>
      <c r="AD136" s="389">
        <f t="shared" si="41"/>
        <v>4.2000000000000003E-2</v>
      </c>
      <c r="AE136" s="389">
        <f t="shared" si="41"/>
        <v>4.2000000000000003E-2</v>
      </c>
      <c r="AF136" s="389">
        <f t="shared" si="41"/>
        <v>4.2000000000000003E-2</v>
      </c>
      <c r="AG136" s="389">
        <f t="shared" si="41"/>
        <v>4.2000000000000003E-2</v>
      </c>
      <c r="AH136" s="389">
        <f t="shared" si="41"/>
        <v>4.2000000000000003E-2</v>
      </c>
      <c r="AI136" s="389">
        <f t="shared" si="41"/>
        <v>4.2000000000000003E-2</v>
      </c>
      <c r="AJ136" s="389">
        <f t="shared" si="41"/>
        <v>4.2000000000000003E-2</v>
      </c>
      <c r="AK136" s="389">
        <f t="shared" si="41"/>
        <v>4.2000000000000003E-2</v>
      </c>
      <c r="AL136" s="389">
        <f t="shared" si="41"/>
        <v>4.2000000000000003E-2</v>
      </c>
      <c r="AM136" s="389">
        <f t="shared" si="41"/>
        <v>4.2000000000000003E-2</v>
      </c>
      <c r="AN136" s="389">
        <f t="shared" si="41"/>
        <v>4.2000000000000003E-2</v>
      </c>
      <c r="AO136" s="389">
        <f t="shared" si="41"/>
        <v>4.2000000000000003E-2</v>
      </c>
      <c r="AP136" s="389">
        <f t="shared" si="41"/>
        <v>4.2000000000000003E-2</v>
      </c>
      <c r="AQ136" s="389">
        <f t="shared" si="41"/>
        <v>4.2000000000000003E-2</v>
      </c>
      <c r="AR136" s="389">
        <f t="shared" si="41"/>
        <v>4.2000000000000003E-2</v>
      </c>
      <c r="AS136" s="389">
        <f t="shared" si="41"/>
        <v>4.2000000000000003E-2</v>
      </c>
      <c r="AT136" s="389">
        <f t="shared" si="41"/>
        <v>4.2000000000000003E-2</v>
      </c>
      <c r="AU136" s="389">
        <f t="shared" si="41"/>
        <v>4.2000000000000003E-2</v>
      </c>
      <c r="AV136" s="389">
        <f t="shared" si="41"/>
        <v>4.2000000000000003E-2</v>
      </c>
      <c r="AW136" s="389">
        <f t="shared" si="41"/>
        <v>4.2000000000000003E-2</v>
      </c>
      <c r="AX136" s="389">
        <f t="shared" si="41"/>
        <v>4.2000000000000003E-2</v>
      </c>
      <c r="AY136" s="389">
        <f t="shared" si="41"/>
        <v>4.2000000000000003E-2</v>
      </c>
    </row>
    <row r="137" spans="1:71" s="183" customFormat="1" ht="15" x14ac:dyDescent="0.2">
      <c r="A137" s="306" t="s">
        <v>504</v>
      </c>
      <c r="B137" s="390"/>
      <c r="C137" s="391">
        <f>(1+B137)*(1+C136)-1</f>
        <v>0</v>
      </c>
      <c r="D137" s="391">
        <f>(1+C137)*(1+D136)-1</f>
        <v>4.6000000000000041E-2</v>
      </c>
      <c r="E137" s="391">
        <f>(1+D137)*(1+E136)-1</f>
        <v>9.2024000000000106E-2</v>
      </c>
      <c r="F137" s="391">
        <f t="shared" ref="F137:AY137" si="42">(1+E137)*(1+F136)-1</f>
        <v>0.13788900800000015</v>
      </c>
      <c r="G137" s="391">
        <f>(1+F137)*(1+G136)-1</f>
        <v>0.18568034633600017</v>
      </c>
      <c r="H137" s="391">
        <f t="shared" si="42"/>
        <v>0.2354789208821122</v>
      </c>
      <c r="I137" s="391">
        <f t="shared" si="42"/>
        <v>0.28736903555916093</v>
      </c>
      <c r="J137" s="391">
        <f t="shared" si="42"/>
        <v>0.34143853505264565</v>
      </c>
      <c r="K137" s="391">
        <f t="shared" si="42"/>
        <v>0.39777895352485682</v>
      </c>
      <c r="L137" s="391">
        <f t="shared" si="42"/>
        <v>0.45648566957290093</v>
      </c>
      <c r="M137" s="391">
        <f t="shared" si="42"/>
        <v>0.51765806769496292</v>
      </c>
      <c r="N137" s="391">
        <f t="shared" si="42"/>
        <v>0.58139970653815132</v>
      </c>
      <c r="O137" s="391">
        <f t="shared" si="42"/>
        <v>0.64781849421275384</v>
      </c>
      <c r="P137" s="391">
        <f t="shared" si="42"/>
        <v>0.71702687096968964</v>
      </c>
      <c r="Q137" s="391">
        <f t="shared" si="42"/>
        <v>0.78914199955041675</v>
      </c>
      <c r="R137" s="391">
        <f t="shared" si="42"/>
        <v>0.86428596353153431</v>
      </c>
      <c r="S137" s="391">
        <f t="shared" si="42"/>
        <v>0.94258597399985877</v>
      </c>
      <c r="T137" s="391">
        <f t="shared" si="42"/>
        <v>1.0241745849078527</v>
      </c>
      <c r="U137" s="391">
        <f t="shared" si="42"/>
        <v>1.1091899174739828</v>
      </c>
      <c r="V137" s="391">
        <f t="shared" si="42"/>
        <v>1.19777589400789</v>
      </c>
      <c r="W137" s="391">
        <f t="shared" si="42"/>
        <v>1.2900824815562215</v>
      </c>
      <c r="X137" s="391">
        <f t="shared" si="42"/>
        <v>1.3862659457815827</v>
      </c>
      <c r="Y137" s="391">
        <f t="shared" si="42"/>
        <v>1.4864891155044093</v>
      </c>
      <c r="Z137" s="391">
        <f t="shared" si="42"/>
        <v>1.5909216583555947</v>
      </c>
      <c r="AA137" s="391">
        <f t="shared" si="42"/>
        <v>1.6997403680065299</v>
      </c>
      <c r="AB137" s="391">
        <f t="shared" si="42"/>
        <v>1.8131294634628041</v>
      </c>
      <c r="AC137" s="391">
        <f t="shared" si="42"/>
        <v>1.9312809009282419</v>
      </c>
      <c r="AD137" s="391">
        <f t="shared" si="42"/>
        <v>2.0543946987672284</v>
      </c>
      <c r="AE137" s="391">
        <f t="shared" si="42"/>
        <v>2.1826792761154521</v>
      </c>
      <c r="AF137" s="391">
        <f t="shared" si="42"/>
        <v>2.3163518057123014</v>
      </c>
      <c r="AG137" s="391">
        <f t="shared" si="42"/>
        <v>2.4556385815522184</v>
      </c>
      <c r="AH137" s="391">
        <f t="shared" si="42"/>
        <v>2.6007754019774119</v>
      </c>
      <c r="AI137" s="391">
        <f t="shared" si="42"/>
        <v>2.7520079688604633</v>
      </c>
      <c r="AJ137" s="391">
        <f t="shared" si="42"/>
        <v>2.909592303552603</v>
      </c>
      <c r="AK137" s="391">
        <f t="shared" si="42"/>
        <v>3.0737951803018122</v>
      </c>
      <c r="AL137" s="391">
        <f t="shared" si="42"/>
        <v>3.2448945778744882</v>
      </c>
      <c r="AM137" s="391">
        <f t="shared" si="42"/>
        <v>3.4231801501452166</v>
      </c>
      <c r="AN137" s="391">
        <f t="shared" si="42"/>
        <v>3.6089537164513157</v>
      </c>
      <c r="AO137" s="391">
        <f t="shared" si="42"/>
        <v>3.8025297725422709</v>
      </c>
      <c r="AP137" s="391">
        <f t="shared" si="42"/>
        <v>4.0042360229890468</v>
      </c>
      <c r="AQ137" s="391">
        <f t="shared" si="42"/>
        <v>4.2144139359545871</v>
      </c>
      <c r="AR137" s="391">
        <f t="shared" si="42"/>
        <v>4.4334193212646804</v>
      </c>
      <c r="AS137" s="391">
        <f t="shared" si="42"/>
        <v>4.6616229327577976</v>
      </c>
      <c r="AT137" s="391">
        <f t="shared" si="42"/>
        <v>4.8994110959336252</v>
      </c>
      <c r="AU137" s="391">
        <f t="shared" si="42"/>
        <v>5.147186361962838</v>
      </c>
      <c r="AV137" s="391">
        <f t="shared" si="42"/>
        <v>5.4053681891652774</v>
      </c>
      <c r="AW137" s="391">
        <f>(1+AV137)*(1+AW136)-1</f>
        <v>5.6743936531102195</v>
      </c>
      <c r="AX137" s="391">
        <f t="shared" si="42"/>
        <v>5.9547181865408492</v>
      </c>
      <c r="AY137" s="391">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8">
        <v>2016</v>
      </c>
      <c r="C139" s="388">
        <f>B139+1</f>
        <v>2017</v>
      </c>
      <c r="D139" s="388">
        <f t="shared" ref="D139:S140" si="43">C139+1</f>
        <v>2018</v>
      </c>
      <c r="E139" s="388">
        <f t="shared" si="43"/>
        <v>2019</v>
      </c>
      <c r="F139" s="388">
        <f t="shared" si="43"/>
        <v>2020</v>
      </c>
      <c r="G139" s="388">
        <f t="shared" si="43"/>
        <v>2021</v>
      </c>
      <c r="H139" s="388">
        <f t="shared" si="43"/>
        <v>2022</v>
      </c>
      <c r="I139" s="388">
        <f t="shared" si="43"/>
        <v>2023</v>
      </c>
      <c r="J139" s="388">
        <f t="shared" si="43"/>
        <v>2024</v>
      </c>
      <c r="K139" s="388">
        <f t="shared" si="43"/>
        <v>2025</v>
      </c>
      <c r="L139" s="388">
        <f t="shared" si="43"/>
        <v>2026</v>
      </c>
      <c r="M139" s="388">
        <f t="shared" si="43"/>
        <v>2027</v>
      </c>
      <c r="N139" s="388">
        <f t="shared" si="43"/>
        <v>2028</v>
      </c>
      <c r="O139" s="388">
        <f t="shared" si="43"/>
        <v>2029</v>
      </c>
      <c r="P139" s="388">
        <f t="shared" si="43"/>
        <v>2030</v>
      </c>
      <c r="Q139" s="388">
        <f t="shared" si="43"/>
        <v>2031</v>
      </c>
      <c r="R139" s="388">
        <f t="shared" si="43"/>
        <v>2032</v>
      </c>
      <c r="S139" s="388">
        <f t="shared" si="43"/>
        <v>2033</v>
      </c>
      <c r="T139" s="388">
        <f t="shared" ref="T139:AI140" si="44">S139+1</f>
        <v>2034</v>
      </c>
      <c r="U139" s="388">
        <f t="shared" si="44"/>
        <v>2035</v>
      </c>
      <c r="V139" s="388">
        <f t="shared" si="44"/>
        <v>2036</v>
      </c>
      <c r="W139" s="388">
        <f t="shared" si="44"/>
        <v>2037</v>
      </c>
      <c r="X139" s="388">
        <f t="shared" si="44"/>
        <v>2038</v>
      </c>
      <c r="Y139" s="388">
        <f t="shared" si="44"/>
        <v>2039</v>
      </c>
      <c r="Z139" s="388">
        <f t="shared" si="44"/>
        <v>2040</v>
      </c>
      <c r="AA139" s="388">
        <f t="shared" si="44"/>
        <v>2041</v>
      </c>
      <c r="AB139" s="388">
        <f t="shared" si="44"/>
        <v>2042</v>
      </c>
      <c r="AC139" s="388">
        <f t="shared" si="44"/>
        <v>2043</v>
      </c>
      <c r="AD139" s="388">
        <f t="shared" si="44"/>
        <v>2044</v>
      </c>
      <c r="AE139" s="388">
        <f t="shared" si="44"/>
        <v>2045</v>
      </c>
      <c r="AF139" s="388">
        <f t="shared" si="44"/>
        <v>2046</v>
      </c>
      <c r="AG139" s="388">
        <f t="shared" si="44"/>
        <v>2047</v>
      </c>
      <c r="AH139" s="388">
        <f t="shared" si="44"/>
        <v>2048</v>
      </c>
      <c r="AI139" s="388">
        <f t="shared" si="44"/>
        <v>2049</v>
      </c>
      <c r="AJ139" s="388">
        <f t="shared" ref="AJ139:AY140" si="45">AI139+1</f>
        <v>2050</v>
      </c>
      <c r="AK139" s="388">
        <f t="shared" si="45"/>
        <v>2051</v>
      </c>
      <c r="AL139" s="388">
        <f t="shared" si="45"/>
        <v>2052</v>
      </c>
      <c r="AM139" s="388">
        <f t="shared" si="45"/>
        <v>2053</v>
      </c>
      <c r="AN139" s="388">
        <f t="shared" si="45"/>
        <v>2054</v>
      </c>
      <c r="AO139" s="388">
        <f t="shared" si="45"/>
        <v>2055</v>
      </c>
      <c r="AP139" s="388">
        <f t="shared" si="45"/>
        <v>2056</v>
      </c>
      <c r="AQ139" s="388">
        <f t="shared" si="45"/>
        <v>2057</v>
      </c>
      <c r="AR139" s="388">
        <f t="shared" si="45"/>
        <v>2058</v>
      </c>
      <c r="AS139" s="388">
        <f t="shared" si="45"/>
        <v>2059</v>
      </c>
      <c r="AT139" s="388">
        <f t="shared" si="45"/>
        <v>2060</v>
      </c>
      <c r="AU139" s="388">
        <f t="shared" si="45"/>
        <v>2061</v>
      </c>
      <c r="AV139" s="388">
        <f t="shared" si="45"/>
        <v>2062</v>
      </c>
      <c r="AW139" s="388">
        <f t="shared" si="45"/>
        <v>2063</v>
      </c>
      <c r="AX139" s="388">
        <f t="shared" si="45"/>
        <v>2064</v>
      </c>
      <c r="AY139" s="388">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5" zoomScale="70" zoomScaleSheetLayoutView="70" workbookViewId="0">
      <selection activeCell="F54" sqref="E44:F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9" t="str">
        <f>'2. паспорт  ТП'!A4:S4</f>
        <v>Год раскрытия информации: 2022 год</v>
      </c>
      <c r="B5" s="419"/>
      <c r="C5" s="419"/>
      <c r="D5" s="419"/>
      <c r="E5" s="419"/>
      <c r="F5" s="419"/>
      <c r="G5" s="419"/>
      <c r="H5" s="419"/>
      <c r="I5" s="419"/>
      <c r="J5" s="419"/>
      <c r="K5" s="419"/>
      <c r="L5" s="419"/>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5" t="s">
        <v>6</v>
      </c>
      <c r="B7" s="435"/>
      <c r="C7" s="435"/>
      <c r="D7" s="435"/>
      <c r="E7" s="435"/>
      <c r="F7" s="435"/>
      <c r="G7" s="435"/>
      <c r="H7" s="435"/>
      <c r="I7" s="435"/>
      <c r="J7" s="435"/>
      <c r="K7" s="435"/>
      <c r="L7" s="435"/>
    </row>
    <row r="8" spans="1:44" ht="18.75" x14ac:dyDescent="0.25">
      <c r="A8" s="435"/>
      <c r="B8" s="435"/>
      <c r="C8" s="435"/>
      <c r="D8" s="435"/>
      <c r="E8" s="435"/>
      <c r="F8" s="435"/>
      <c r="G8" s="435"/>
      <c r="H8" s="435"/>
      <c r="I8" s="435"/>
      <c r="J8" s="435"/>
      <c r="K8" s="435"/>
      <c r="L8" s="435"/>
    </row>
    <row r="9" spans="1:44"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row>
    <row r="10" spans="1:44" x14ac:dyDescent="0.25">
      <c r="A10" s="431" t="s">
        <v>5</v>
      </c>
      <c r="B10" s="431"/>
      <c r="C10" s="431"/>
      <c r="D10" s="431"/>
      <c r="E10" s="431"/>
      <c r="F10" s="431"/>
      <c r="G10" s="431"/>
      <c r="H10" s="431"/>
      <c r="I10" s="431"/>
      <c r="J10" s="431"/>
      <c r="K10" s="431"/>
      <c r="L10" s="431"/>
    </row>
    <row r="11" spans="1:44" ht="18.75" x14ac:dyDescent="0.25">
      <c r="A11" s="435"/>
      <c r="B11" s="435"/>
      <c r="C11" s="435"/>
      <c r="D11" s="435"/>
      <c r="E11" s="435"/>
      <c r="F11" s="435"/>
      <c r="G11" s="435"/>
      <c r="H11" s="435"/>
      <c r="I11" s="435"/>
      <c r="J11" s="435"/>
      <c r="K11" s="435"/>
      <c r="L11" s="435"/>
    </row>
    <row r="12" spans="1:44" x14ac:dyDescent="0.25">
      <c r="A12" s="429" t="str">
        <f>'1. паспорт местоположение'!A12:C12</f>
        <v>L_949-100</v>
      </c>
      <c r="B12" s="429"/>
      <c r="C12" s="429"/>
      <c r="D12" s="429"/>
      <c r="E12" s="429"/>
      <c r="F12" s="429"/>
      <c r="G12" s="429"/>
      <c r="H12" s="429"/>
      <c r="I12" s="429"/>
      <c r="J12" s="429"/>
      <c r="K12" s="429"/>
      <c r="L12" s="429"/>
    </row>
    <row r="13" spans="1:44" x14ac:dyDescent="0.25">
      <c r="A13" s="431" t="s">
        <v>4</v>
      </c>
      <c r="B13" s="431"/>
      <c r="C13" s="431"/>
      <c r="D13" s="431"/>
      <c r="E13" s="431"/>
      <c r="F13" s="431"/>
      <c r="G13" s="431"/>
      <c r="H13" s="431"/>
      <c r="I13" s="431"/>
      <c r="J13" s="431"/>
      <c r="K13" s="431"/>
      <c r="L13" s="431"/>
    </row>
    <row r="14" spans="1:44" ht="18.75" x14ac:dyDescent="0.25">
      <c r="A14" s="436"/>
      <c r="B14" s="436"/>
      <c r="C14" s="436"/>
      <c r="D14" s="436"/>
      <c r="E14" s="436"/>
      <c r="F14" s="436"/>
      <c r="G14" s="436"/>
      <c r="H14" s="436"/>
      <c r="I14" s="436"/>
      <c r="J14" s="436"/>
      <c r="K14" s="436"/>
      <c r="L14" s="436"/>
    </row>
    <row r="15" spans="1:44" x14ac:dyDescent="0.25">
      <c r="A15" s="429" t="str">
        <f>'1. паспорт местоположение'!A15</f>
        <v>Расширение просек ВЛ 15 кВ № 15-215 площадью 1,19 га и реконструкция участка ВЛ 15 кВ № 15-215 протяженностью 0,48 км с заменой голого провода на СИП</v>
      </c>
      <c r="B15" s="429"/>
      <c r="C15" s="429"/>
      <c r="D15" s="429"/>
      <c r="E15" s="429"/>
      <c r="F15" s="429"/>
      <c r="G15" s="429"/>
      <c r="H15" s="429"/>
      <c r="I15" s="429"/>
      <c r="J15" s="429"/>
      <c r="K15" s="429"/>
      <c r="L15" s="429"/>
    </row>
    <row r="16" spans="1:44" x14ac:dyDescent="0.25">
      <c r="A16" s="431" t="s">
        <v>3</v>
      </c>
      <c r="B16" s="431"/>
      <c r="C16" s="431"/>
      <c r="D16" s="431"/>
      <c r="E16" s="431"/>
      <c r="F16" s="431"/>
      <c r="G16" s="431"/>
      <c r="H16" s="431"/>
      <c r="I16" s="431"/>
      <c r="J16" s="431"/>
      <c r="K16" s="431"/>
      <c r="L16" s="431"/>
    </row>
    <row r="17" spans="1:12" ht="15.75" customHeight="1" x14ac:dyDescent="0.25">
      <c r="L17" s="78"/>
    </row>
    <row r="18" spans="1:12" x14ac:dyDescent="0.25">
      <c r="K18" s="77"/>
    </row>
    <row r="19" spans="1:12" ht="15.75" customHeight="1" x14ac:dyDescent="0.25">
      <c r="A19" s="493" t="s">
        <v>429</v>
      </c>
      <c r="B19" s="493"/>
      <c r="C19" s="493"/>
      <c r="D19" s="493"/>
      <c r="E19" s="493"/>
      <c r="F19" s="493"/>
      <c r="G19" s="493"/>
      <c r="H19" s="493"/>
      <c r="I19" s="493"/>
      <c r="J19" s="493"/>
      <c r="K19" s="493"/>
      <c r="L19" s="493"/>
    </row>
    <row r="20" spans="1:12" x14ac:dyDescent="0.25">
      <c r="A20" s="57"/>
      <c r="B20" s="57"/>
      <c r="C20" s="76"/>
      <c r="D20" s="76"/>
      <c r="E20" s="76"/>
      <c r="F20" s="76"/>
      <c r="G20" s="76"/>
      <c r="H20" s="76"/>
      <c r="I20" s="76"/>
      <c r="J20" s="76"/>
      <c r="K20" s="76"/>
      <c r="L20" s="76"/>
    </row>
    <row r="21" spans="1:12" ht="28.5" customHeight="1" x14ac:dyDescent="0.25">
      <c r="A21" s="494" t="s">
        <v>214</v>
      </c>
      <c r="B21" s="494" t="s">
        <v>213</v>
      </c>
      <c r="C21" s="500" t="s">
        <v>361</v>
      </c>
      <c r="D21" s="500"/>
      <c r="E21" s="500"/>
      <c r="F21" s="500"/>
      <c r="G21" s="500"/>
      <c r="H21" s="500"/>
      <c r="I21" s="495" t="s">
        <v>212</v>
      </c>
      <c r="J21" s="497" t="s">
        <v>363</v>
      </c>
      <c r="K21" s="494" t="s">
        <v>211</v>
      </c>
      <c r="L21" s="496" t="s">
        <v>362</v>
      </c>
    </row>
    <row r="22" spans="1:12" ht="58.5" customHeight="1" x14ac:dyDescent="0.25">
      <c r="A22" s="494"/>
      <c r="B22" s="494"/>
      <c r="C22" s="501" t="s">
        <v>1</v>
      </c>
      <c r="D22" s="501"/>
      <c r="E22" s="501" t="s">
        <v>8</v>
      </c>
      <c r="F22" s="501"/>
      <c r="G22" s="501" t="s">
        <v>175</v>
      </c>
      <c r="H22" s="501"/>
      <c r="I22" s="495"/>
      <c r="J22" s="498"/>
      <c r="K22" s="494"/>
      <c r="L22" s="496"/>
    </row>
    <row r="23" spans="1:12" ht="31.5" x14ac:dyDescent="0.25">
      <c r="A23" s="494"/>
      <c r="B23" s="494"/>
      <c r="C23" s="75" t="s">
        <v>210</v>
      </c>
      <c r="D23" s="75" t="s">
        <v>209</v>
      </c>
      <c r="E23" s="75" t="s">
        <v>210</v>
      </c>
      <c r="F23" s="75" t="s">
        <v>209</v>
      </c>
      <c r="G23" s="319" t="s">
        <v>210</v>
      </c>
      <c r="H23" s="319" t="s">
        <v>209</v>
      </c>
      <c r="I23" s="495"/>
      <c r="J23" s="499"/>
      <c r="K23" s="494"/>
      <c r="L23" s="496"/>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60" t="s">
        <v>465</v>
      </c>
      <c r="D26" s="360" t="s">
        <v>465</v>
      </c>
      <c r="E26" s="360" t="s">
        <v>465</v>
      </c>
      <c r="F26" s="360" t="s">
        <v>465</v>
      </c>
      <c r="G26" s="360"/>
      <c r="H26" s="360"/>
      <c r="I26" s="361"/>
      <c r="J26" s="73"/>
      <c r="K26" s="67"/>
      <c r="L26" s="67"/>
    </row>
    <row r="27" spans="1:12" s="58" customFormat="1" ht="39" customHeight="1" x14ac:dyDescent="0.25">
      <c r="A27" s="69" t="s">
        <v>206</v>
      </c>
      <c r="B27" s="74" t="s">
        <v>370</v>
      </c>
      <c r="C27" s="360" t="s">
        <v>465</v>
      </c>
      <c r="D27" s="360" t="s">
        <v>465</v>
      </c>
      <c r="E27" s="360" t="s">
        <v>465</v>
      </c>
      <c r="F27" s="360" t="s">
        <v>465</v>
      </c>
      <c r="G27" s="360"/>
      <c r="H27" s="360"/>
      <c r="I27" s="361"/>
      <c r="J27" s="73"/>
      <c r="K27" s="67"/>
      <c r="L27" s="67"/>
    </row>
    <row r="28" spans="1:12" s="58" customFormat="1" ht="70.5" customHeight="1" x14ac:dyDescent="0.25">
      <c r="A28" s="69" t="s">
        <v>369</v>
      </c>
      <c r="B28" s="74" t="s">
        <v>374</v>
      </c>
      <c r="C28" s="360" t="s">
        <v>465</v>
      </c>
      <c r="D28" s="360" t="s">
        <v>465</v>
      </c>
      <c r="E28" s="360" t="s">
        <v>465</v>
      </c>
      <c r="F28" s="360" t="s">
        <v>465</v>
      </c>
      <c r="G28" s="360"/>
      <c r="H28" s="360"/>
      <c r="I28" s="361"/>
      <c r="J28" s="73"/>
      <c r="K28" s="67"/>
      <c r="L28" s="67"/>
    </row>
    <row r="29" spans="1:12" s="58" customFormat="1" ht="54" customHeight="1" x14ac:dyDescent="0.25">
      <c r="A29" s="69" t="s">
        <v>205</v>
      </c>
      <c r="B29" s="74" t="s">
        <v>373</v>
      </c>
      <c r="C29" s="360" t="s">
        <v>465</v>
      </c>
      <c r="D29" s="360" t="s">
        <v>465</v>
      </c>
      <c r="E29" s="360" t="s">
        <v>465</v>
      </c>
      <c r="F29" s="360" t="s">
        <v>465</v>
      </c>
      <c r="G29" s="360"/>
      <c r="H29" s="360"/>
      <c r="I29" s="361"/>
      <c r="J29" s="73"/>
      <c r="K29" s="67"/>
      <c r="L29" s="67"/>
    </row>
    <row r="30" spans="1:12" s="58" customFormat="1" ht="42" customHeight="1" x14ac:dyDescent="0.25">
      <c r="A30" s="69" t="s">
        <v>204</v>
      </c>
      <c r="B30" s="74" t="s">
        <v>375</v>
      </c>
      <c r="C30" s="360" t="s">
        <v>465</v>
      </c>
      <c r="D30" s="360" t="s">
        <v>465</v>
      </c>
      <c r="E30" s="360" t="s">
        <v>465</v>
      </c>
      <c r="F30" s="360" t="s">
        <v>465</v>
      </c>
      <c r="G30" s="360"/>
      <c r="H30" s="360"/>
      <c r="I30" s="361"/>
      <c r="J30" s="73"/>
      <c r="K30" s="67"/>
      <c r="L30" s="67"/>
    </row>
    <row r="31" spans="1:12" s="58" customFormat="1" ht="37.5" customHeight="1" x14ac:dyDescent="0.25">
      <c r="A31" s="69" t="s">
        <v>203</v>
      </c>
      <c r="B31" s="68" t="s">
        <v>371</v>
      </c>
      <c r="C31" s="360" t="s">
        <v>465</v>
      </c>
      <c r="D31" s="360" t="s">
        <v>465</v>
      </c>
      <c r="E31" s="360" t="s">
        <v>465</v>
      </c>
      <c r="F31" s="360" t="s">
        <v>465</v>
      </c>
      <c r="G31" s="360"/>
      <c r="H31" s="360"/>
      <c r="I31" s="361"/>
      <c r="J31" s="73"/>
      <c r="K31" s="67"/>
      <c r="L31" s="67"/>
    </row>
    <row r="32" spans="1:12" s="58" customFormat="1" ht="31.5" x14ac:dyDescent="0.25">
      <c r="A32" s="69" t="s">
        <v>201</v>
      </c>
      <c r="B32" s="68" t="s">
        <v>376</v>
      </c>
      <c r="C32" s="360" t="s">
        <v>465</v>
      </c>
      <c r="D32" s="360" t="s">
        <v>465</v>
      </c>
      <c r="E32" s="360" t="s">
        <v>465</v>
      </c>
      <c r="F32" s="360" t="s">
        <v>465</v>
      </c>
      <c r="G32" s="360"/>
      <c r="H32" s="360"/>
      <c r="I32" s="361"/>
      <c r="J32" s="73"/>
      <c r="K32" s="67"/>
      <c r="L32" s="67"/>
    </row>
    <row r="33" spans="1:12" s="58" customFormat="1" ht="37.5" customHeight="1" x14ac:dyDescent="0.25">
      <c r="A33" s="69" t="s">
        <v>387</v>
      </c>
      <c r="B33" s="68" t="s">
        <v>308</v>
      </c>
      <c r="C33" s="360" t="s">
        <v>465</v>
      </c>
      <c r="D33" s="360" t="s">
        <v>465</v>
      </c>
      <c r="E33" s="360" t="s">
        <v>465</v>
      </c>
      <c r="F33" s="360" t="s">
        <v>465</v>
      </c>
      <c r="G33" s="360"/>
      <c r="H33" s="360"/>
      <c r="I33" s="361"/>
      <c r="J33" s="73"/>
      <c r="K33" s="67"/>
      <c r="L33" s="67"/>
    </row>
    <row r="34" spans="1:12" s="58" customFormat="1" ht="47.25" customHeight="1" x14ac:dyDescent="0.25">
      <c r="A34" s="69" t="s">
        <v>388</v>
      </c>
      <c r="B34" s="68" t="s">
        <v>380</v>
      </c>
      <c r="C34" s="360" t="s">
        <v>465</v>
      </c>
      <c r="D34" s="360" t="s">
        <v>465</v>
      </c>
      <c r="E34" s="360" t="s">
        <v>465</v>
      </c>
      <c r="F34" s="360" t="s">
        <v>465</v>
      </c>
      <c r="G34" s="360"/>
      <c r="H34" s="360"/>
      <c r="I34" s="361"/>
      <c r="J34" s="72"/>
      <c r="K34" s="72"/>
      <c r="L34" s="67"/>
    </row>
    <row r="35" spans="1:12" s="58" customFormat="1" ht="49.5" customHeight="1" x14ac:dyDescent="0.25">
      <c r="A35" s="69" t="s">
        <v>389</v>
      </c>
      <c r="B35" s="68" t="s">
        <v>202</v>
      </c>
      <c r="C35" s="360" t="s">
        <v>465</v>
      </c>
      <c r="D35" s="360" t="s">
        <v>465</v>
      </c>
      <c r="E35" s="360" t="s">
        <v>465</v>
      </c>
      <c r="F35" s="360" t="s">
        <v>465</v>
      </c>
      <c r="G35" s="360"/>
      <c r="H35" s="360"/>
      <c r="I35" s="361"/>
      <c r="J35" s="72"/>
      <c r="K35" s="72"/>
      <c r="L35" s="67"/>
    </row>
    <row r="36" spans="1:12" ht="37.5" customHeight="1" x14ac:dyDescent="0.25">
      <c r="A36" s="69" t="s">
        <v>390</v>
      </c>
      <c r="B36" s="68" t="s">
        <v>372</v>
      </c>
      <c r="C36" s="362" t="s">
        <v>465</v>
      </c>
      <c r="D36" s="362" t="s">
        <v>465</v>
      </c>
      <c r="E36" s="362" t="s">
        <v>465</v>
      </c>
      <c r="F36" s="362" t="s">
        <v>465</v>
      </c>
      <c r="G36" s="362"/>
      <c r="H36" s="362"/>
      <c r="I36" s="366"/>
      <c r="J36" s="71"/>
      <c r="K36" s="67"/>
      <c r="L36" s="67"/>
    </row>
    <row r="37" spans="1:12" x14ac:dyDescent="0.25">
      <c r="A37" s="69" t="s">
        <v>391</v>
      </c>
      <c r="B37" s="68" t="s">
        <v>200</v>
      </c>
      <c r="C37" s="363" t="s">
        <v>465</v>
      </c>
      <c r="D37" s="363" t="s">
        <v>465</v>
      </c>
      <c r="E37" s="363" t="s">
        <v>465</v>
      </c>
      <c r="F37" s="363" t="s">
        <v>465</v>
      </c>
      <c r="G37" s="363"/>
      <c r="H37" s="363"/>
      <c r="I37" s="366"/>
      <c r="J37" s="71"/>
      <c r="K37" s="67"/>
      <c r="L37" s="67"/>
    </row>
    <row r="38" spans="1:12" x14ac:dyDescent="0.25">
      <c r="A38" s="69" t="s">
        <v>392</v>
      </c>
      <c r="B38" s="70" t="s">
        <v>199</v>
      </c>
      <c r="C38" s="364"/>
      <c r="D38" s="364"/>
      <c r="E38" s="364"/>
      <c r="F38" s="364"/>
      <c r="G38" s="364"/>
      <c r="H38" s="364"/>
      <c r="I38" s="367"/>
      <c r="J38" s="67"/>
      <c r="K38" s="67"/>
      <c r="L38" s="67"/>
    </row>
    <row r="39" spans="1:12" ht="63" x14ac:dyDescent="0.25">
      <c r="A39" s="69">
        <v>2</v>
      </c>
      <c r="B39" s="68" t="s">
        <v>377</v>
      </c>
      <c r="C39" s="394">
        <v>43676</v>
      </c>
      <c r="D39" s="394">
        <v>43676</v>
      </c>
      <c r="E39" s="394">
        <v>43676</v>
      </c>
      <c r="F39" s="394">
        <v>43676</v>
      </c>
      <c r="G39" s="365"/>
      <c r="H39" s="365"/>
      <c r="I39" s="367">
        <v>100</v>
      </c>
      <c r="J39" s="67"/>
      <c r="K39" s="67"/>
      <c r="L39" s="67"/>
    </row>
    <row r="40" spans="1:12" ht="33.75" customHeight="1" x14ac:dyDescent="0.25">
      <c r="A40" s="69" t="s">
        <v>198</v>
      </c>
      <c r="B40" s="68" t="s">
        <v>379</v>
      </c>
      <c r="C40" s="362" t="s">
        <v>465</v>
      </c>
      <c r="D40" s="362" t="s">
        <v>465</v>
      </c>
      <c r="E40" s="362" t="s">
        <v>465</v>
      </c>
      <c r="F40" s="362" t="s">
        <v>465</v>
      </c>
      <c r="G40" s="362"/>
      <c r="H40" s="362"/>
      <c r="I40" s="367"/>
      <c r="J40" s="67"/>
      <c r="K40" s="67"/>
      <c r="L40" s="67"/>
    </row>
    <row r="41" spans="1:12" ht="63" customHeight="1" x14ac:dyDescent="0.25">
      <c r="A41" s="69" t="s">
        <v>197</v>
      </c>
      <c r="B41" s="70" t="s">
        <v>460</v>
      </c>
      <c r="C41" s="365"/>
      <c r="D41" s="365"/>
      <c r="E41" s="365"/>
      <c r="F41" s="365"/>
      <c r="G41" s="365"/>
      <c r="H41" s="365"/>
      <c r="I41" s="367"/>
      <c r="J41" s="67"/>
      <c r="K41" s="67"/>
      <c r="L41" s="67"/>
    </row>
    <row r="42" spans="1:12" ht="58.5" customHeight="1" x14ac:dyDescent="0.25">
      <c r="A42" s="69">
        <v>3</v>
      </c>
      <c r="B42" s="68" t="s">
        <v>378</v>
      </c>
      <c r="C42" s="364" t="s">
        <v>465</v>
      </c>
      <c r="D42" s="364" t="s">
        <v>465</v>
      </c>
      <c r="E42" s="364" t="s">
        <v>465</v>
      </c>
      <c r="F42" s="364" t="s">
        <v>465</v>
      </c>
      <c r="G42" s="364"/>
      <c r="H42" s="364"/>
      <c r="I42" s="367"/>
      <c r="J42" s="67"/>
      <c r="K42" s="67"/>
      <c r="L42" s="67"/>
    </row>
    <row r="43" spans="1:12" ht="34.5" customHeight="1" x14ac:dyDescent="0.25">
      <c r="A43" s="69" t="s">
        <v>196</v>
      </c>
      <c r="B43" s="68" t="s">
        <v>194</v>
      </c>
      <c r="C43" s="364" t="s">
        <v>465</v>
      </c>
      <c r="D43" s="364" t="s">
        <v>465</v>
      </c>
      <c r="E43" s="364" t="s">
        <v>465</v>
      </c>
      <c r="F43" s="364" t="s">
        <v>465</v>
      </c>
      <c r="G43" s="364"/>
      <c r="H43" s="364"/>
      <c r="I43" s="367"/>
      <c r="J43" s="67"/>
      <c r="K43" s="67"/>
      <c r="L43" s="67"/>
    </row>
    <row r="44" spans="1:12" ht="24.75" customHeight="1" x14ac:dyDescent="0.25">
      <c r="A44" s="69" t="s">
        <v>195</v>
      </c>
      <c r="B44" s="68" t="s">
        <v>192</v>
      </c>
      <c r="C44" s="364" t="s">
        <v>465</v>
      </c>
      <c r="D44" s="364" t="s">
        <v>465</v>
      </c>
      <c r="E44" s="415">
        <v>44502</v>
      </c>
      <c r="F44" s="415">
        <v>44552</v>
      </c>
      <c r="G44" s="364"/>
      <c r="H44" s="364"/>
      <c r="I44" s="367">
        <v>100</v>
      </c>
      <c r="J44" s="367">
        <v>100</v>
      </c>
      <c r="K44" s="67"/>
      <c r="L44" s="67"/>
    </row>
    <row r="45" spans="1:12" ht="90.75" customHeight="1" x14ac:dyDescent="0.25">
      <c r="A45" s="69" t="s">
        <v>193</v>
      </c>
      <c r="B45" s="68" t="s">
        <v>383</v>
      </c>
      <c r="C45" s="364" t="s">
        <v>465</v>
      </c>
      <c r="D45" s="364" t="s">
        <v>465</v>
      </c>
      <c r="E45" s="364" t="s">
        <v>465</v>
      </c>
      <c r="F45" s="364" t="s">
        <v>465</v>
      </c>
      <c r="G45" s="364"/>
      <c r="H45" s="364"/>
      <c r="I45" s="367"/>
      <c r="J45" s="67"/>
      <c r="K45" s="67"/>
      <c r="L45" s="67"/>
    </row>
    <row r="46" spans="1:12" ht="167.25" customHeight="1" x14ac:dyDescent="0.25">
      <c r="A46" s="69" t="s">
        <v>191</v>
      </c>
      <c r="B46" s="68" t="s">
        <v>381</v>
      </c>
      <c r="C46" s="364" t="s">
        <v>465</v>
      </c>
      <c r="D46" s="364" t="s">
        <v>465</v>
      </c>
      <c r="E46" s="364" t="s">
        <v>465</v>
      </c>
      <c r="F46" s="364" t="s">
        <v>465</v>
      </c>
      <c r="G46" s="364"/>
      <c r="H46" s="364"/>
      <c r="I46" s="367"/>
      <c r="J46" s="67"/>
      <c r="K46" s="67"/>
      <c r="L46" s="67"/>
    </row>
    <row r="47" spans="1:12" ht="30.75" customHeight="1" x14ac:dyDescent="0.25">
      <c r="A47" s="69" t="s">
        <v>189</v>
      </c>
      <c r="B47" s="68" t="s">
        <v>190</v>
      </c>
      <c r="C47" s="394">
        <v>44470</v>
      </c>
      <c r="D47" s="394">
        <v>44561</v>
      </c>
      <c r="E47" s="415">
        <v>44552</v>
      </c>
      <c r="F47" s="394">
        <v>44196</v>
      </c>
      <c r="G47" s="364"/>
      <c r="H47" s="364"/>
      <c r="I47" s="367">
        <v>100</v>
      </c>
      <c r="J47" s="367">
        <v>100</v>
      </c>
      <c r="K47" s="67"/>
      <c r="L47" s="67"/>
    </row>
    <row r="48" spans="1:12" ht="37.5" customHeight="1" x14ac:dyDescent="0.25">
      <c r="A48" s="69" t="s">
        <v>393</v>
      </c>
      <c r="B48" s="70" t="s">
        <v>188</v>
      </c>
      <c r="C48" s="364"/>
      <c r="D48" s="364"/>
      <c r="E48" s="367"/>
      <c r="F48" s="367"/>
      <c r="G48" s="364"/>
      <c r="H48" s="364"/>
      <c r="I48" s="367"/>
      <c r="J48" s="67"/>
      <c r="K48" s="67"/>
      <c r="L48" s="67"/>
    </row>
    <row r="49" spans="1:12" ht="35.25" customHeight="1" x14ac:dyDescent="0.25">
      <c r="A49" s="69">
        <v>4</v>
      </c>
      <c r="B49" s="68" t="s">
        <v>186</v>
      </c>
      <c r="C49" s="364" t="s">
        <v>465</v>
      </c>
      <c r="D49" s="364" t="s">
        <v>465</v>
      </c>
      <c r="E49" s="364" t="s">
        <v>465</v>
      </c>
      <c r="F49" s="364" t="s">
        <v>465</v>
      </c>
      <c r="G49" s="364"/>
      <c r="H49" s="364"/>
      <c r="I49" s="367"/>
      <c r="J49" s="67"/>
      <c r="K49" s="67"/>
      <c r="L49" s="67"/>
    </row>
    <row r="50" spans="1:12" ht="86.25" customHeight="1" x14ac:dyDescent="0.25">
      <c r="A50" s="69" t="s">
        <v>187</v>
      </c>
      <c r="B50" s="68" t="s">
        <v>382</v>
      </c>
      <c r="C50" s="394" t="s">
        <v>571</v>
      </c>
      <c r="D50" s="394" t="s">
        <v>572</v>
      </c>
      <c r="E50" s="394" t="s">
        <v>572</v>
      </c>
      <c r="F50" s="394" t="s">
        <v>572</v>
      </c>
      <c r="G50" s="365"/>
      <c r="H50" s="365"/>
      <c r="I50" s="367">
        <v>100</v>
      </c>
      <c r="J50" s="67"/>
      <c r="K50" s="67"/>
      <c r="L50" s="67"/>
    </row>
    <row r="51" spans="1:12" ht="77.25" customHeight="1" x14ac:dyDescent="0.25">
      <c r="A51" s="69" t="s">
        <v>185</v>
      </c>
      <c r="B51" s="68" t="s">
        <v>384</v>
      </c>
      <c r="C51" s="364" t="s">
        <v>465</v>
      </c>
      <c r="D51" s="364" t="s">
        <v>465</v>
      </c>
      <c r="E51" s="364" t="s">
        <v>465</v>
      </c>
      <c r="F51" s="364" t="s">
        <v>465</v>
      </c>
      <c r="G51" s="364"/>
      <c r="H51" s="364"/>
      <c r="I51" s="367"/>
      <c r="J51" s="67"/>
      <c r="K51" s="67"/>
      <c r="L51" s="67"/>
    </row>
    <row r="52" spans="1:12" ht="71.25" customHeight="1" x14ac:dyDescent="0.25">
      <c r="A52" s="69" t="s">
        <v>183</v>
      </c>
      <c r="B52" s="68" t="s">
        <v>184</v>
      </c>
      <c r="C52" s="364" t="s">
        <v>465</v>
      </c>
      <c r="D52" s="364" t="s">
        <v>465</v>
      </c>
      <c r="E52" s="364" t="s">
        <v>465</v>
      </c>
      <c r="F52" s="364" t="s">
        <v>465</v>
      </c>
      <c r="G52" s="364"/>
      <c r="H52" s="364"/>
      <c r="I52" s="367"/>
      <c r="J52" s="67"/>
      <c r="K52" s="67"/>
      <c r="L52" s="67"/>
    </row>
    <row r="53" spans="1:12" ht="48" customHeight="1" x14ac:dyDescent="0.25">
      <c r="A53" s="69" t="s">
        <v>181</v>
      </c>
      <c r="B53" s="123" t="s">
        <v>385</v>
      </c>
      <c r="C53" s="394" t="s">
        <v>571</v>
      </c>
      <c r="D53" s="394" t="s">
        <v>572</v>
      </c>
      <c r="E53" s="394" t="s">
        <v>572</v>
      </c>
      <c r="F53" s="394" t="s">
        <v>572</v>
      </c>
      <c r="G53" s="365"/>
      <c r="H53" s="365"/>
      <c r="I53" s="367">
        <v>100</v>
      </c>
      <c r="J53" s="67"/>
      <c r="K53" s="67"/>
      <c r="L53" s="67"/>
    </row>
    <row r="54" spans="1:12" ht="46.5" customHeight="1" x14ac:dyDescent="0.25">
      <c r="A54" s="69" t="s">
        <v>386</v>
      </c>
      <c r="B54" s="68" t="s">
        <v>182</v>
      </c>
      <c r="C54" s="394">
        <v>44470</v>
      </c>
      <c r="D54" s="394">
        <v>44561</v>
      </c>
      <c r="E54" s="394">
        <v>44166</v>
      </c>
      <c r="F54" s="394">
        <v>44196</v>
      </c>
      <c r="G54" s="365"/>
      <c r="H54" s="365"/>
      <c r="I54" s="367">
        <v>100</v>
      </c>
      <c r="J54" s="367">
        <v>100</v>
      </c>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2022-02-17T08:42:58Z</dcterms:modified>
</cp:coreProperties>
</file>