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76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35" r:id="rId10"/>
    <sheet name="7. Паспорт отчет о закупке" sheetId="5" r:id="rId11"/>
    <sheet name="8. Общие сведения" sheetId="22" r:id="rId12"/>
  </sheets>
  <externalReferences>
    <externalReference r:id="rId13"/>
    <externalReference r:id="rId14"/>
  </externalReferences>
  <definedNames>
    <definedName name="_xlnm._FilterDatabase" localSheetId="11" hidden="1">'8. Общие сведения'!$A$22:$H$160</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ПС'!$A$1:$T$47</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закупке'!$A$1:$AV$52</definedName>
    <definedName name="_xlnm.Print_Area" localSheetId="11">'8. Общие сведения'!$A$1:$B$159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B33" i="22" l="1"/>
  <c r="B35" i="22" l="1"/>
  <c r="C29" i="35"/>
  <c r="A15" i="5" l="1"/>
  <c r="A12" i="5"/>
  <c r="A9" i="5"/>
  <c r="A5" i="5"/>
  <c r="AD49" i="5" l="1"/>
  <c r="AD47" i="5"/>
  <c r="AE47" i="5" s="1"/>
  <c r="AD44" i="5"/>
  <c r="AD42" i="5"/>
  <c r="AD41" i="5"/>
  <c r="AD37" i="5"/>
  <c r="AD36" i="5"/>
  <c r="AD35" i="5"/>
  <c r="AD34" i="5"/>
  <c r="AD33" i="5"/>
  <c r="AD32" i="5"/>
  <c r="AD31" i="5"/>
  <c r="AD26" i="5"/>
  <c r="B54" i="22"/>
  <c r="B45" i="22"/>
  <c r="B32" i="22"/>
  <c r="B136" i="22"/>
  <c r="B124" i="22"/>
  <c r="B134" i="22" l="1"/>
  <c r="AE41" i="5" l="1"/>
  <c r="E26" i="35" l="1"/>
  <c r="E27" i="35"/>
  <c r="E28" i="35"/>
  <c r="E29" i="35"/>
  <c r="E25" i="35"/>
  <c r="F34" i="35" l="1"/>
  <c r="F31" i="35"/>
  <c r="A14" i="35"/>
  <c r="A11" i="35"/>
  <c r="A8" i="35"/>
  <c r="A4" i="35"/>
  <c r="U64" i="35"/>
  <c r="T64" i="35"/>
  <c r="E64" i="35"/>
  <c r="F64" i="35" s="1"/>
  <c r="U63" i="35"/>
  <c r="T63" i="35"/>
  <c r="E63" i="35"/>
  <c r="F63" i="35" s="1"/>
  <c r="U62" i="35"/>
  <c r="T62" i="35"/>
  <c r="E62" i="35"/>
  <c r="F62" i="35" s="1"/>
  <c r="U61" i="35"/>
  <c r="T61" i="35"/>
  <c r="E61" i="35"/>
  <c r="F61" i="35" s="1"/>
  <c r="U60" i="35"/>
  <c r="T60" i="35"/>
  <c r="E60" i="35"/>
  <c r="F60" i="35" s="1"/>
  <c r="U59" i="35"/>
  <c r="T59" i="35"/>
  <c r="E59" i="35"/>
  <c r="F59" i="35" s="1"/>
  <c r="U58" i="35"/>
  <c r="T58" i="35"/>
  <c r="E58" i="35"/>
  <c r="F58" i="35" s="1"/>
  <c r="U57" i="35"/>
  <c r="T57" i="35"/>
  <c r="E57" i="35"/>
  <c r="U56" i="35"/>
  <c r="T56" i="35"/>
  <c r="E56" i="35"/>
  <c r="F56" i="35" s="1"/>
  <c r="U55" i="35"/>
  <c r="T55" i="35"/>
  <c r="E55" i="35"/>
  <c r="F55" i="35" s="1"/>
  <c r="U54" i="35"/>
  <c r="T54" i="35"/>
  <c r="E54" i="35"/>
  <c r="F54" i="35" s="1"/>
  <c r="U53" i="35"/>
  <c r="T53" i="35"/>
  <c r="E53" i="35"/>
  <c r="F53" i="35" s="1"/>
  <c r="U52" i="35"/>
  <c r="T52" i="35"/>
  <c r="U51" i="35"/>
  <c r="T51" i="35"/>
  <c r="E51" i="35"/>
  <c r="F51" i="35" s="1"/>
  <c r="U50" i="35"/>
  <c r="T50" i="35"/>
  <c r="E50" i="35"/>
  <c r="F50" i="35" s="1"/>
  <c r="F57" i="35" s="1"/>
  <c r="U49" i="35"/>
  <c r="T49" i="35"/>
  <c r="E49" i="35"/>
  <c r="F49" i="35" s="1"/>
  <c r="U48" i="35"/>
  <c r="T48" i="35"/>
  <c r="E48" i="35"/>
  <c r="F48" i="35" s="1"/>
  <c r="U47" i="35"/>
  <c r="T47" i="35"/>
  <c r="E47" i="35"/>
  <c r="F47" i="35" s="1"/>
  <c r="U46" i="35"/>
  <c r="T46" i="35"/>
  <c r="E46" i="35"/>
  <c r="F46" i="35" s="1"/>
  <c r="U45" i="35"/>
  <c r="T45" i="35"/>
  <c r="E45" i="35"/>
  <c r="F45" i="35" s="1"/>
  <c r="U44" i="35"/>
  <c r="T44" i="35"/>
  <c r="E44" i="35"/>
  <c r="F44" i="35" s="1"/>
  <c r="U43" i="35"/>
  <c r="T43" i="35"/>
  <c r="E43" i="35"/>
  <c r="F43" i="35" s="1"/>
  <c r="U42" i="35"/>
  <c r="T42" i="35"/>
  <c r="E42" i="35"/>
  <c r="F42" i="35" s="1"/>
  <c r="U41" i="35"/>
  <c r="T41" i="35"/>
  <c r="E41" i="35"/>
  <c r="F41" i="35" s="1"/>
  <c r="U40" i="35"/>
  <c r="T40" i="35"/>
  <c r="E40" i="35"/>
  <c r="F40" i="35" s="1"/>
  <c r="U39" i="35"/>
  <c r="T39" i="35"/>
  <c r="E39" i="35"/>
  <c r="F39" i="35" s="1"/>
  <c r="U38" i="35"/>
  <c r="T38" i="35"/>
  <c r="E38" i="35"/>
  <c r="F38" i="35" s="1"/>
  <c r="U37" i="35"/>
  <c r="T37" i="35"/>
  <c r="E37" i="35"/>
  <c r="F37" i="35" s="1"/>
  <c r="U36" i="35"/>
  <c r="T36" i="35"/>
  <c r="E36" i="35"/>
  <c r="F36" i="35" s="1"/>
  <c r="U35" i="35"/>
  <c r="T35" i="35"/>
  <c r="E35" i="35"/>
  <c r="F35" i="35" s="1"/>
  <c r="U34" i="35"/>
  <c r="T34" i="35"/>
  <c r="U33" i="35"/>
  <c r="T33" i="35"/>
  <c r="F33" i="35"/>
  <c r="U32" i="35"/>
  <c r="T32" i="35"/>
  <c r="F32" i="35"/>
  <c r="U31" i="35"/>
  <c r="T31" i="35"/>
  <c r="S30" i="35"/>
  <c r="R30" i="35"/>
  <c r="Q30" i="35"/>
  <c r="P30" i="35"/>
  <c r="O30" i="35"/>
  <c r="N30" i="35"/>
  <c r="M30" i="35"/>
  <c r="L30" i="35"/>
  <c r="K30" i="35"/>
  <c r="J30" i="35"/>
  <c r="U30" i="35" s="1"/>
  <c r="C49" i="7" s="1"/>
  <c r="I30" i="35"/>
  <c r="H30" i="35"/>
  <c r="T30" i="35" s="1"/>
  <c r="G30" i="35"/>
  <c r="D30" i="35"/>
  <c r="C30" i="35"/>
  <c r="C52" i="35" s="1"/>
  <c r="G52" i="35" s="1"/>
  <c r="U29" i="35"/>
  <c r="T29" i="35"/>
  <c r="F29" i="35"/>
  <c r="U28" i="35"/>
  <c r="T28" i="35"/>
  <c r="F28" i="35"/>
  <c r="U27" i="35"/>
  <c r="T27" i="35"/>
  <c r="F27" i="35"/>
  <c r="U26" i="35"/>
  <c r="T26" i="35"/>
  <c r="F26" i="35"/>
  <c r="U25" i="35"/>
  <c r="T25" i="35"/>
  <c r="F25" i="35"/>
  <c r="S24" i="35"/>
  <c r="R24" i="35"/>
  <c r="Q24" i="35"/>
  <c r="P24" i="35"/>
  <c r="O24" i="35"/>
  <c r="N24" i="35"/>
  <c r="M24" i="35"/>
  <c r="L24" i="35"/>
  <c r="K24" i="35"/>
  <c r="J24" i="35"/>
  <c r="U24" i="35" s="1"/>
  <c r="C48" i="7" s="1"/>
  <c r="I24" i="35"/>
  <c r="H24" i="35"/>
  <c r="T24" i="35" s="1"/>
  <c r="G24" i="35"/>
  <c r="D24" i="35"/>
  <c r="C24" i="35"/>
  <c r="B27" i="22" s="1"/>
  <c r="A15" i="10"/>
  <c r="A12" i="10"/>
  <c r="A9" i="10"/>
  <c r="A5" i="10"/>
  <c r="E25" i="14"/>
  <c r="C25" i="14"/>
  <c r="B25" i="34" l="1"/>
  <c r="B126" i="22"/>
  <c r="B133" i="22"/>
  <c r="E52" i="35"/>
  <c r="F52" i="35" s="1"/>
  <c r="B100" i="22"/>
  <c r="B122" i="22"/>
  <c r="B121" i="22"/>
  <c r="E30" i="35"/>
  <c r="E24" i="35"/>
  <c r="F30" i="35"/>
  <c r="F24" i="35"/>
  <c r="AB44" i="5" l="1"/>
  <c r="X46" i="5"/>
  <c r="X45" i="5"/>
  <c r="X44" i="5"/>
  <c r="P44" i="5"/>
  <c r="R44" i="5" s="1"/>
  <c r="L42" i="5" l="1"/>
  <c r="L44" i="5" s="1"/>
  <c r="L47" i="5" s="1"/>
  <c r="L49" i="5" s="1"/>
  <c r="G42" i="5"/>
  <c r="G44" i="5" s="1"/>
  <c r="G47" i="5" s="1"/>
  <c r="G49" i="5" s="1"/>
  <c r="D42" i="5"/>
  <c r="D44" i="5" s="1"/>
  <c r="D47" i="5" s="1"/>
  <c r="D49" i="5" s="1"/>
  <c r="B135" i="22" l="1"/>
  <c r="AD52" i="5" l="1"/>
  <c r="B29" i="22" l="1"/>
  <c r="B22" i="22" l="1"/>
  <c r="E68" i="34" l="1"/>
  <c r="Q166" i="34" l="1"/>
  <c r="R166" i="34"/>
  <c r="S166" i="34"/>
  <c r="T166" i="34"/>
  <c r="U166" i="34"/>
  <c r="V166" i="34"/>
  <c r="W166" i="34"/>
  <c r="X166" i="34"/>
  <c r="Y166" i="34"/>
  <c r="Z166" i="34"/>
  <c r="AA166" i="34"/>
  <c r="AB166" i="34"/>
  <c r="AC166" i="34"/>
  <c r="AD166" i="34"/>
  <c r="AE166" i="34"/>
  <c r="AF166" i="34"/>
  <c r="AG166" i="34"/>
  <c r="AH166" i="34"/>
  <c r="B169" i="34"/>
  <c r="C169" i="34" s="1"/>
  <c r="D169" i="34" s="1"/>
  <c r="E169" i="34" s="1"/>
  <c r="F169" i="34" s="1"/>
  <c r="G169" i="34" s="1"/>
  <c r="H169" i="34" s="1"/>
  <c r="I169" i="34" s="1"/>
  <c r="J169" i="34" s="1"/>
  <c r="K169" i="34" s="1"/>
  <c r="L169" i="34" s="1"/>
  <c r="M169" i="34" s="1"/>
  <c r="N169" i="34" s="1"/>
  <c r="O169" i="34" s="1"/>
  <c r="P169" i="34" s="1"/>
  <c r="Q169" i="34" s="1"/>
  <c r="R169" i="34" s="1"/>
  <c r="S169" i="34" s="1"/>
  <c r="T169" i="34" s="1"/>
  <c r="U169" i="34" s="1"/>
  <c r="V169" i="34" s="1"/>
  <c r="W169" i="34" s="1"/>
  <c r="X169" i="34" s="1"/>
  <c r="Y169" i="34" s="1"/>
  <c r="Z169" i="34" s="1"/>
  <c r="AA169" i="34" s="1"/>
  <c r="AB169" i="34" s="1"/>
  <c r="AC169" i="34" s="1"/>
  <c r="AD169" i="34" s="1"/>
  <c r="AE169" i="34" s="1"/>
  <c r="AF169" i="34" s="1"/>
  <c r="AG169" i="34" s="1"/>
  <c r="AH169" i="34" s="1"/>
  <c r="P166" i="34"/>
  <c r="O166" i="34"/>
  <c r="N166" i="34"/>
  <c r="C166" i="34"/>
  <c r="B166" i="34"/>
  <c r="B167" i="34" s="1"/>
  <c r="H165" i="34"/>
  <c r="I165" i="34" s="1"/>
  <c r="J165" i="34" s="1"/>
  <c r="K165" i="34" s="1"/>
  <c r="L165" i="34" s="1"/>
  <c r="M165" i="34" s="1"/>
  <c r="G164" i="34"/>
  <c r="D161" i="34"/>
  <c r="E161" i="34" s="1"/>
  <c r="F161" i="34" s="1"/>
  <c r="G161" i="34" s="1"/>
  <c r="H161" i="34" s="1"/>
  <c r="I161" i="34" s="1"/>
  <c r="J161" i="34" s="1"/>
  <c r="K161" i="34" s="1"/>
  <c r="L161" i="34" s="1"/>
  <c r="M161" i="34" s="1"/>
  <c r="N161" i="34" s="1"/>
  <c r="O161" i="34" s="1"/>
  <c r="P161" i="34" s="1"/>
  <c r="Q161" i="34" s="1"/>
  <c r="R161" i="34" s="1"/>
  <c r="S161" i="34" s="1"/>
  <c r="T161" i="34" s="1"/>
  <c r="U161" i="34" s="1"/>
  <c r="V161" i="34" s="1"/>
  <c r="W161" i="34" s="1"/>
  <c r="X161" i="34" s="1"/>
  <c r="Y161" i="34" s="1"/>
  <c r="Z161" i="34" s="1"/>
  <c r="AA161" i="34" s="1"/>
  <c r="AB161" i="34" s="1"/>
  <c r="AC161" i="34" s="1"/>
  <c r="AD161" i="34" s="1"/>
  <c r="AE161" i="34" s="1"/>
  <c r="AF161" i="34" s="1"/>
  <c r="AG161" i="34" s="1"/>
  <c r="AH161" i="34" s="1"/>
  <c r="B160" i="34"/>
  <c r="C160" i="34" s="1"/>
  <c r="D160" i="34" s="1"/>
  <c r="E160" i="34" s="1"/>
  <c r="F160" i="34" s="1"/>
  <c r="G160" i="34" s="1"/>
  <c r="H160" i="34" s="1"/>
  <c r="I160" i="34" s="1"/>
  <c r="J160" i="34" s="1"/>
  <c r="K160" i="34" s="1"/>
  <c r="L160" i="34" s="1"/>
  <c r="M160" i="34" s="1"/>
  <c r="N160" i="34" s="1"/>
  <c r="O160" i="34" s="1"/>
  <c r="P160" i="34" s="1"/>
  <c r="Q160" i="34" s="1"/>
  <c r="R160" i="34" s="1"/>
  <c r="C157" i="34"/>
  <c r="D157" i="34" s="1"/>
  <c r="E157" i="34" s="1"/>
  <c r="F157" i="34" s="1"/>
  <c r="G157" i="34" s="1"/>
  <c r="H157" i="34" s="1"/>
  <c r="I157" i="34" s="1"/>
  <c r="J157" i="34" s="1"/>
  <c r="K157" i="34" s="1"/>
  <c r="L157" i="34" s="1"/>
  <c r="M157" i="34" s="1"/>
  <c r="N157" i="34" s="1"/>
  <c r="O157" i="34" s="1"/>
  <c r="P157" i="34" s="1"/>
  <c r="Q157" i="34" s="1"/>
  <c r="R157" i="34" s="1"/>
  <c r="S157" i="34" s="1"/>
  <c r="T157" i="34" s="1"/>
  <c r="U157" i="34" s="1"/>
  <c r="V157" i="34" s="1"/>
  <c r="W157" i="34" s="1"/>
  <c r="X157" i="34" s="1"/>
  <c r="Y157" i="34" s="1"/>
  <c r="Z157" i="34" s="1"/>
  <c r="AA157" i="34" s="1"/>
  <c r="AB157" i="34" s="1"/>
  <c r="AC157" i="34" s="1"/>
  <c r="AD157" i="34" s="1"/>
  <c r="AE157" i="34" s="1"/>
  <c r="AF157" i="34" s="1"/>
  <c r="AG157" i="34" s="1"/>
  <c r="AH157" i="34" s="1"/>
  <c r="B153" i="34"/>
  <c r="B146" i="34"/>
  <c r="B49" i="34"/>
  <c r="C49" i="34" s="1"/>
  <c r="AH78" i="34"/>
  <c r="AH83" i="34"/>
  <c r="AH86" i="34"/>
  <c r="F68" i="34"/>
  <c r="G68" i="34" s="1"/>
  <c r="D60" i="34"/>
  <c r="C60" i="34"/>
  <c r="B60" i="34"/>
  <c r="C92" i="34"/>
  <c r="D92" i="34" s="1"/>
  <c r="E92" i="34" s="1"/>
  <c r="F92" i="34" s="1"/>
  <c r="G92" i="34" s="1"/>
  <c r="H92" i="34" s="1"/>
  <c r="I92" i="34" s="1"/>
  <c r="J92" i="34" s="1"/>
  <c r="K92" i="34" s="1"/>
  <c r="L92" i="34" s="1"/>
  <c r="M92" i="34" s="1"/>
  <c r="N92" i="34" s="1"/>
  <c r="O92" i="34" s="1"/>
  <c r="P92" i="34" s="1"/>
  <c r="Q92" i="34" s="1"/>
  <c r="R92" i="34" s="1"/>
  <c r="S92" i="34" s="1"/>
  <c r="T92" i="34" s="1"/>
  <c r="U92" i="34" s="1"/>
  <c r="V92" i="34" s="1"/>
  <c r="W92" i="34" s="1"/>
  <c r="X92" i="34" s="1"/>
  <c r="Y92" i="34" s="1"/>
  <c r="Z92" i="34" s="1"/>
  <c r="AA92" i="34" s="1"/>
  <c r="AB92" i="34" s="1"/>
  <c r="AC92" i="34" s="1"/>
  <c r="AD92" i="34" s="1"/>
  <c r="AE92" i="34" s="1"/>
  <c r="AF92" i="34" s="1"/>
  <c r="AG92" i="34" s="1"/>
  <c r="AH92" i="34" s="1"/>
  <c r="AG86" i="34"/>
  <c r="AF86" i="34"/>
  <c r="AE86" i="34"/>
  <c r="AD86" i="34"/>
  <c r="AC86" i="34"/>
  <c r="AB86" i="34"/>
  <c r="AA86" i="34"/>
  <c r="Z86" i="34"/>
  <c r="Y86" i="34"/>
  <c r="X86" i="34"/>
  <c r="W86" i="34"/>
  <c r="V86" i="34"/>
  <c r="U86" i="34"/>
  <c r="T86" i="34"/>
  <c r="S86" i="34"/>
  <c r="R86" i="34"/>
  <c r="Q86" i="34"/>
  <c r="P86" i="34"/>
  <c r="O86" i="34"/>
  <c r="N86" i="34"/>
  <c r="M86" i="34"/>
  <c r="L86" i="34"/>
  <c r="K86" i="34"/>
  <c r="J86" i="34"/>
  <c r="I86" i="34"/>
  <c r="H86" i="34"/>
  <c r="G86" i="34"/>
  <c r="F86" i="34"/>
  <c r="E86" i="34"/>
  <c r="D86" i="34"/>
  <c r="C86" i="34"/>
  <c r="B86" i="34"/>
  <c r="AG83" i="34"/>
  <c r="AF83" i="34"/>
  <c r="AE83" i="34"/>
  <c r="AD83" i="34"/>
  <c r="AC83" i="34"/>
  <c r="AB83" i="34"/>
  <c r="AA83" i="34"/>
  <c r="Z83" i="34"/>
  <c r="Y83" i="34"/>
  <c r="X83" i="34"/>
  <c r="W83" i="34"/>
  <c r="V83" i="34"/>
  <c r="U83" i="34"/>
  <c r="T83" i="34"/>
  <c r="S83" i="34"/>
  <c r="R83" i="34"/>
  <c r="Q83" i="34"/>
  <c r="P83" i="34"/>
  <c r="O83" i="34"/>
  <c r="N83" i="34"/>
  <c r="M83" i="34"/>
  <c r="L83" i="34"/>
  <c r="K83" i="34"/>
  <c r="J83" i="34"/>
  <c r="I83" i="34"/>
  <c r="H83" i="34"/>
  <c r="G83" i="34"/>
  <c r="F83" i="34"/>
  <c r="E83" i="34"/>
  <c r="D83" i="34"/>
  <c r="C83" i="34"/>
  <c r="B83"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D78" i="34"/>
  <c r="C78" i="34"/>
  <c r="B78" i="34"/>
  <c r="E77" i="34"/>
  <c r="D77" i="34"/>
  <c r="C77" i="34"/>
  <c r="B77" i="34"/>
  <c r="B46" i="34"/>
  <c r="B159" i="34" l="1"/>
  <c r="B50" i="34" s="1"/>
  <c r="B59" i="34" s="1"/>
  <c r="B81" i="34" s="1"/>
  <c r="H164" i="34"/>
  <c r="I164" i="34" s="1"/>
  <c r="S160" i="34"/>
  <c r="B155" i="34"/>
  <c r="B150" i="34"/>
  <c r="B168" i="34" s="1"/>
  <c r="C168" i="34" s="1"/>
  <c r="H166" i="34"/>
  <c r="C167" i="34"/>
  <c r="C159" i="34" s="1"/>
  <c r="C50" i="34" s="1"/>
  <c r="C59" i="34" s="1"/>
  <c r="C67" i="34" s="1"/>
  <c r="C69" i="34" s="1"/>
  <c r="C76" i="34" s="1"/>
  <c r="L63" i="34"/>
  <c r="D49" i="34"/>
  <c r="F77" i="34"/>
  <c r="C71" i="34"/>
  <c r="H68" i="34"/>
  <c r="G77" i="34"/>
  <c r="B80" i="34"/>
  <c r="C80" i="34" s="1"/>
  <c r="A27" i="22"/>
  <c r="B67" i="34" l="1"/>
  <c r="B69" i="34" s="1"/>
  <c r="B76" i="34" s="1"/>
  <c r="C81" i="34"/>
  <c r="E163" i="34"/>
  <c r="E166" i="34" s="1"/>
  <c r="G163" i="34"/>
  <c r="G166" i="34" s="1"/>
  <c r="F163" i="34"/>
  <c r="F166" i="34" s="1"/>
  <c r="D166" i="34"/>
  <c r="D168" i="34" s="1"/>
  <c r="T160" i="34"/>
  <c r="I166" i="34"/>
  <c r="J164" i="34"/>
  <c r="E49" i="34"/>
  <c r="U48" i="34"/>
  <c r="V48" i="34" s="1"/>
  <c r="W48" i="34" s="1"/>
  <c r="X48" i="34" s="1"/>
  <c r="Y48" i="34" s="1"/>
  <c r="Z48" i="34" s="1"/>
  <c r="AA48" i="34" s="1"/>
  <c r="AB48" i="34" s="1"/>
  <c r="T63" i="34"/>
  <c r="B71" i="34"/>
  <c r="I68" i="34"/>
  <c r="H77" i="34"/>
  <c r="C72" i="34"/>
  <c r="C73" i="34" s="1"/>
  <c r="E168" i="34" l="1"/>
  <c r="F168" i="34" s="1"/>
  <c r="G168" i="34" s="1"/>
  <c r="H168" i="34" s="1"/>
  <c r="I168" i="34" s="1"/>
  <c r="D167" i="34"/>
  <c r="D159" i="34" s="1"/>
  <c r="D50" i="34" s="1"/>
  <c r="D59" i="34" s="1"/>
  <c r="D80" i="34" s="1"/>
  <c r="U160" i="34"/>
  <c r="J166" i="34"/>
  <c r="K164" i="34"/>
  <c r="AC48" i="34"/>
  <c r="AD48" i="34" s="1"/>
  <c r="AE48" i="34" s="1"/>
  <c r="AF48" i="34" s="1"/>
  <c r="AG48" i="34" s="1"/>
  <c r="AH48" i="34" s="1"/>
  <c r="AB63" i="34"/>
  <c r="E62" i="34"/>
  <c r="E60" i="34" s="1"/>
  <c r="F49" i="34"/>
  <c r="D67" i="34"/>
  <c r="D69" i="34" s="1"/>
  <c r="J68" i="34"/>
  <c r="I77" i="34"/>
  <c r="B72" i="34"/>
  <c r="B108" i="22" l="1"/>
  <c r="B112" i="22"/>
  <c r="B123" i="22"/>
  <c r="B42" i="22"/>
  <c r="B104" i="22"/>
  <c r="B38" i="22"/>
  <c r="B116" i="22"/>
  <c r="B130" i="22"/>
  <c r="B84" i="22"/>
  <c r="B80" i="22"/>
  <c r="B92" i="22"/>
  <c r="B88" i="22"/>
  <c r="B96" i="22"/>
  <c r="D81" i="34"/>
  <c r="E167" i="34"/>
  <c r="E159" i="34" s="1"/>
  <c r="E50" i="34" s="1"/>
  <c r="E59" i="34" s="1"/>
  <c r="E67" i="34" s="1"/>
  <c r="E69" i="34" s="1"/>
  <c r="K166" i="34"/>
  <c r="L164" i="34"/>
  <c r="V160" i="34"/>
  <c r="J168" i="34"/>
  <c r="E80" i="34"/>
  <c r="D76" i="34"/>
  <c r="D71" i="34"/>
  <c r="D72" i="34" s="1"/>
  <c r="D73" i="34" s="1"/>
  <c r="G49" i="34"/>
  <c r="F62" i="34"/>
  <c r="F60" i="34" s="1"/>
  <c r="E81" i="34"/>
  <c r="B79" i="34"/>
  <c r="K68" i="34"/>
  <c r="J77" i="34"/>
  <c r="B73" i="34"/>
  <c r="F167" i="34" l="1"/>
  <c r="F159" i="34" s="1"/>
  <c r="F50" i="34" s="1"/>
  <c r="F59" i="34" s="1"/>
  <c r="L166" i="34"/>
  <c r="M164" i="34"/>
  <c r="M166" i="34" s="1"/>
  <c r="G167" i="34"/>
  <c r="W160" i="34"/>
  <c r="K168" i="34"/>
  <c r="G61" i="34"/>
  <c r="G62" i="34"/>
  <c r="H49" i="34"/>
  <c r="E71" i="34"/>
  <c r="E72" i="34" s="1"/>
  <c r="E73" i="34" s="1"/>
  <c r="E76" i="34"/>
  <c r="L68" i="34"/>
  <c r="K77" i="34"/>
  <c r="B84" i="34"/>
  <c r="C79" i="34"/>
  <c r="AR29" i="5"/>
  <c r="AS29" i="5" s="1"/>
  <c r="F67" i="34" l="1"/>
  <c r="F69" i="34" s="1"/>
  <c r="F71" i="34" s="1"/>
  <c r="F72" i="34" s="1"/>
  <c r="F73" i="34" s="1"/>
  <c r="F81" i="34"/>
  <c r="F80" i="34"/>
  <c r="X160" i="34"/>
  <c r="G159" i="34"/>
  <c r="G50" i="34" s="1"/>
  <c r="G59" i="34" s="1"/>
  <c r="G81" i="34" s="1"/>
  <c r="H167" i="34"/>
  <c r="L168" i="34"/>
  <c r="M168" i="34" s="1"/>
  <c r="N168" i="34" s="1"/>
  <c r="G60" i="34"/>
  <c r="I49" i="34"/>
  <c r="H62" i="34"/>
  <c r="H60" i="34" s="1"/>
  <c r="F76" i="34"/>
  <c r="C84" i="34"/>
  <c r="C89" i="34" s="1"/>
  <c r="D79" i="34"/>
  <c r="D84" i="34" s="1"/>
  <c r="D87" i="34" s="1"/>
  <c r="B89" i="34"/>
  <c r="B85" i="34"/>
  <c r="B90" i="34" s="1"/>
  <c r="B87" i="34"/>
  <c r="M68" i="34"/>
  <c r="L77" i="34"/>
  <c r="B150" i="22"/>
  <c r="G80" i="34" l="1"/>
  <c r="G67" i="34"/>
  <c r="G69" i="34" s="1"/>
  <c r="C85" i="34"/>
  <c r="D89" i="34"/>
  <c r="O168" i="34"/>
  <c r="H159" i="34"/>
  <c r="H50" i="34" s="1"/>
  <c r="H59" i="34" s="1"/>
  <c r="I167" i="34"/>
  <c r="Y160" i="34"/>
  <c r="I62" i="34"/>
  <c r="I60" i="34" s="1"/>
  <c r="J49" i="34"/>
  <c r="E79" i="34"/>
  <c r="E84" i="34" s="1"/>
  <c r="E85" i="34" s="1"/>
  <c r="N68" i="34"/>
  <c r="M77" i="34"/>
  <c r="D85" i="34"/>
  <c r="C90" i="34"/>
  <c r="B88" i="34"/>
  <c r="B91" i="34" s="1"/>
  <c r="C87" i="34"/>
  <c r="D88" i="34" s="1"/>
  <c r="C29" i="5"/>
  <c r="G29" i="5"/>
  <c r="G31" i="5" s="1"/>
  <c r="G32" i="5" s="1"/>
  <c r="G33" i="5" s="1"/>
  <c r="G34" i="5" s="1"/>
  <c r="G35" i="5" s="1"/>
  <c r="G36" i="5" s="1"/>
  <c r="G37" i="5" s="1"/>
  <c r="L29" i="5"/>
  <c r="L31" i="5" s="1"/>
  <c r="L32" i="5" s="1"/>
  <c r="L33" i="5" s="1"/>
  <c r="L34" i="5" s="1"/>
  <c r="L35" i="5" s="1"/>
  <c r="L36" i="5" s="1"/>
  <c r="L37" i="5" s="1"/>
  <c r="D90" i="34" l="1"/>
  <c r="H80" i="34"/>
  <c r="G71" i="34"/>
  <c r="G72" i="34" s="1"/>
  <c r="G73" i="34" s="1"/>
  <c r="G76" i="34"/>
  <c r="H81" i="34"/>
  <c r="H67" i="34"/>
  <c r="H69" i="34" s="1"/>
  <c r="H71" i="34" s="1"/>
  <c r="P168" i="34"/>
  <c r="Q168" i="34" s="1"/>
  <c r="R168" i="34" s="1"/>
  <c r="S168" i="34" s="1"/>
  <c r="T168" i="34" s="1"/>
  <c r="U168" i="34" s="1"/>
  <c r="V168" i="34" s="1"/>
  <c r="W168" i="34" s="1"/>
  <c r="X168" i="34" s="1"/>
  <c r="Y168" i="34" s="1"/>
  <c r="Z168" i="34" s="1"/>
  <c r="AA168" i="34" s="1"/>
  <c r="AB168" i="34" s="1"/>
  <c r="AC168" i="34" s="1"/>
  <c r="AD168" i="34" s="1"/>
  <c r="AE168" i="34" s="1"/>
  <c r="AF168" i="34" s="1"/>
  <c r="AG168" i="34" s="1"/>
  <c r="AH168" i="34" s="1"/>
  <c r="Z160" i="34"/>
  <c r="I159" i="34"/>
  <c r="I50" i="34" s="1"/>
  <c r="I59" i="34" s="1"/>
  <c r="I81" i="34" s="1"/>
  <c r="J167" i="34"/>
  <c r="E90" i="34"/>
  <c r="H76" i="34"/>
  <c r="E89" i="34"/>
  <c r="K49" i="34"/>
  <c r="J62" i="34"/>
  <c r="J61" i="34"/>
  <c r="I67" i="34"/>
  <c r="I69" i="34" s="1"/>
  <c r="I80" i="34"/>
  <c r="E87" i="34"/>
  <c r="F79" i="34"/>
  <c r="F84" i="34" s="1"/>
  <c r="F87" i="34" s="1"/>
  <c r="O68" i="34"/>
  <c r="N77" i="34"/>
  <c r="E88" i="34"/>
  <c r="E91" i="34" s="1"/>
  <c r="C88" i="34"/>
  <c r="C91" i="34" s="1"/>
  <c r="B72" i="22"/>
  <c r="B68" i="22"/>
  <c r="B64" i="22"/>
  <c r="B76" i="22"/>
  <c r="B34" i="22"/>
  <c r="J60" i="34" l="1"/>
  <c r="AA160" i="34"/>
  <c r="J159" i="34"/>
  <c r="J50" i="34" s="1"/>
  <c r="J59" i="34" s="1"/>
  <c r="J81" i="34" s="1"/>
  <c r="K167" i="34"/>
  <c r="F88" i="34"/>
  <c r="F91" i="34" s="1"/>
  <c r="I76" i="34"/>
  <c r="I71" i="34"/>
  <c r="I72" i="34" s="1"/>
  <c r="I73" i="34" s="1"/>
  <c r="K62" i="34"/>
  <c r="K60" i="34" s="1"/>
  <c r="L49" i="34"/>
  <c r="H72" i="34"/>
  <c r="H73" i="34" s="1"/>
  <c r="F85" i="34"/>
  <c r="F90" i="34" s="1"/>
  <c r="G79" i="34"/>
  <c r="F89" i="34"/>
  <c r="P68" i="34"/>
  <c r="O77" i="34"/>
  <c r="D91" i="34"/>
  <c r="J67" i="34" l="1"/>
  <c r="J69" i="34" s="1"/>
  <c r="J76" i="34" s="1"/>
  <c r="J80" i="34"/>
  <c r="K159" i="34"/>
  <c r="K50" i="34" s="1"/>
  <c r="K59" i="34" s="1"/>
  <c r="K67" i="34" s="1"/>
  <c r="K69" i="34" s="1"/>
  <c r="L167" i="34"/>
  <c r="AB160" i="34"/>
  <c r="M49" i="34"/>
  <c r="L62" i="34"/>
  <c r="L60" i="34" s="1"/>
  <c r="J71" i="34"/>
  <c r="J72" i="34" s="1"/>
  <c r="J73" i="34" s="1"/>
  <c r="G84" i="34"/>
  <c r="H79" i="34"/>
  <c r="H84" i="34" s="1"/>
  <c r="H87" i="34" s="1"/>
  <c r="Q68" i="34"/>
  <c r="P77" i="34"/>
  <c r="K80" i="34" l="1"/>
  <c r="K81" i="34"/>
  <c r="AC160" i="34"/>
  <c r="L159" i="34"/>
  <c r="L50" i="34" s="1"/>
  <c r="L59" i="34" s="1"/>
  <c r="L67" i="34" s="1"/>
  <c r="L69" i="34" s="1"/>
  <c r="M167" i="34"/>
  <c r="M159" i="34" s="1"/>
  <c r="M50" i="34" s="1"/>
  <c r="L81" i="34"/>
  <c r="K71" i="34"/>
  <c r="K76" i="34"/>
  <c r="M59" i="34"/>
  <c r="M61" i="34"/>
  <c r="M62" i="34"/>
  <c r="N49" i="34"/>
  <c r="I79" i="34"/>
  <c r="G87" i="34"/>
  <c r="G85" i="34"/>
  <c r="G90" i="34" s="1"/>
  <c r="H89" i="34"/>
  <c r="H85" i="34"/>
  <c r="G89" i="34"/>
  <c r="R68" i="34"/>
  <c r="Q77" i="34"/>
  <c r="L80" i="34" l="1"/>
  <c r="H90" i="34"/>
  <c r="N167" i="34"/>
  <c r="AD160" i="34"/>
  <c r="M60" i="34"/>
  <c r="M67" i="34" s="1"/>
  <c r="M69" i="34" s="1"/>
  <c r="M71" i="34" s="1"/>
  <c r="M72" i="34" s="1"/>
  <c r="M73" i="34" s="1"/>
  <c r="O49" i="34"/>
  <c r="N62" i="34"/>
  <c r="N60" i="34" s="1"/>
  <c r="M80" i="34"/>
  <c r="K72" i="34"/>
  <c r="K73" i="34" s="1"/>
  <c r="L71" i="34"/>
  <c r="L76" i="34"/>
  <c r="M81" i="34"/>
  <c r="H88" i="34"/>
  <c r="G88" i="34"/>
  <c r="G91" i="34" s="1"/>
  <c r="I84" i="34"/>
  <c r="J79" i="34"/>
  <c r="S68" i="34"/>
  <c r="R77" i="34"/>
  <c r="M76" i="34" l="1"/>
  <c r="AE160" i="34"/>
  <c r="N159" i="34"/>
  <c r="N50" i="34" s="1"/>
  <c r="N59" i="34" s="1"/>
  <c r="N81" i="34" s="1"/>
  <c r="O167" i="34"/>
  <c r="N80" i="34"/>
  <c r="K79" i="34"/>
  <c r="K84" i="34" s="1"/>
  <c r="K87" i="34" s="1"/>
  <c r="L72" i="34"/>
  <c r="L73" i="34" s="1"/>
  <c r="O62" i="34"/>
  <c r="O60" i="34" s="1"/>
  <c r="P49" i="34"/>
  <c r="H91" i="34"/>
  <c r="I87" i="34"/>
  <c r="I85" i="34"/>
  <c r="I90" i="34" s="1"/>
  <c r="I89" i="34"/>
  <c r="J84" i="34"/>
  <c r="T68" i="34"/>
  <c r="S77" i="34"/>
  <c r="N67" i="34" l="1"/>
  <c r="N69" i="34" s="1"/>
  <c r="N76" i="34" s="1"/>
  <c r="O159" i="34"/>
  <c r="O50" i="34" s="1"/>
  <c r="O59" i="34" s="1"/>
  <c r="P167" i="34"/>
  <c r="AF160" i="34"/>
  <c r="K89" i="34"/>
  <c r="O67" i="34"/>
  <c r="O69" i="34" s="1"/>
  <c r="O71" i="34" s="1"/>
  <c r="L79" i="34"/>
  <c r="M79" i="34" s="1"/>
  <c r="M84" i="34" s="1"/>
  <c r="M87" i="34" s="1"/>
  <c r="Q49" i="34"/>
  <c r="P61" i="34"/>
  <c r="P62" i="34"/>
  <c r="O81" i="34"/>
  <c r="N71" i="34"/>
  <c r="O80" i="34"/>
  <c r="J85" i="34"/>
  <c r="J90" i="34" s="1"/>
  <c r="L84" i="34"/>
  <c r="L89" i="34" s="1"/>
  <c r="I88" i="34"/>
  <c r="I91" i="34" s="1"/>
  <c r="J87" i="34"/>
  <c r="J89" i="34"/>
  <c r="K85" i="34"/>
  <c r="U68" i="34"/>
  <c r="T77" i="34"/>
  <c r="D26" i="5"/>
  <c r="D29" i="5" s="1"/>
  <c r="D31" i="5" s="1"/>
  <c r="D32" i="5" s="1"/>
  <c r="D33" i="5" s="1"/>
  <c r="D34" i="5" s="1"/>
  <c r="D35" i="5" s="1"/>
  <c r="D36" i="5" s="1"/>
  <c r="D37" i="5" s="1"/>
  <c r="O76" i="34" l="1"/>
  <c r="L85" i="34"/>
  <c r="L90" i="34" s="1"/>
  <c r="P159" i="34"/>
  <c r="P50" i="34" s="1"/>
  <c r="P59" i="34" s="1"/>
  <c r="Q167" i="34"/>
  <c r="AG160" i="34"/>
  <c r="AH160" i="34" s="1"/>
  <c r="P60" i="34"/>
  <c r="Q62" i="34"/>
  <c r="Q60" i="34" s="1"/>
  <c r="R49" i="34"/>
  <c r="N72" i="34"/>
  <c r="N73" i="34" s="1"/>
  <c r="O72" i="34"/>
  <c r="O73" i="34" s="1"/>
  <c r="K90" i="34"/>
  <c r="K88" i="34"/>
  <c r="J88" i="34"/>
  <c r="J91" i="34" s="1"/>
  <c r="L87" i="34"/>
  <c r="L88" i="34" s="1"/>
  <c r="M89" i="34"/>
  <c r="M85" i="34"/>
  <c r="V68" i="34"/>
  <c r="U77" i="34"/>
  <c r="N79" i="34" l="1"/>
  <c r="N84" i="34" s="1"/>
  <c r="L91" i="34"/>
  <c r="M90" i="34"/>
  <c r="R167" i="34"/>
  <c r="Q159" i="34"/>
  <c r="Q50" i="34" s="1"/>
  <c r="P81" i="34"/>
  <c r="P67" i="34"/>
  <c r="P69" i="34" s="1"/>
  <c r="P80" i="34"/>
  <c r="S49" i="34"/>
  <c r="R62" i="34"/>
  <c r="R60" i="34" s="1"/>
  <c r="Q59" i="34"/>
  <c r="Q81" i="34" s="1"/>
  <c r="M88" i="34"/>
  <c r="M91" i="34" s="1"/>
  <c r="K91" i="34"/>
  <c r="O79" i="34"/>
  <c r="O84" i="34" s="1"/>
  <c r="O87" i="34" s="1"/>
  <c r="W68" i="34"/>
  <c r="V77" i="34"/>
  <c r="B60" i="22"/>
  <c r="B47" i="22"/>
  <c r="Q67" i="34" l="1"/>
  <c r="Q69" i="34" s="1"/>
  <c r="Q76" i="34" s="1"/>
  <c r="S167" i="34"/>
  <c r="R159" i="34"/>
  <c r="R50" i="34" s="1"/>
  <c r="R59" i="34" s="1"/>
  <c r="S61" i="34"/>
  <c r="S62" i="34"/>
  <c r="T49" i="34"/>
  <c r="Q80" i="34"/>
  <c r="P76" i="34"/>
  <c r="P71" i="34"/>
  <c r="P72" i="34" s="1"/>
  <c r="P73" i="34" s="1"/>
  <c r="N87" i="34"/>
  <c r="N85" i="34"/>
  <c r="N90" i="34" s="1"/>
  <c r="O85" i="34"/>
  <c r="O89" i="34"/>
  <c r="N89" i="34"/>
  <c r="X68" i="34"/>
  <c r="W77" i="34"/>
  <c r="B30" i="22"/>
  <c r="B51" i="22"/>
  <c r="Q71" i="34" l="1"/>
  <c r="T167" i="34"/>
  <c r="S159" i="34"/>
  <c r="S50" i="34" s="1"/>
  <c r="R81" i="34"/>
  <c r="R67" i="34"/>
  <c r="R69" i="34" s="1"/>
  <c r="R80" i="34"/>
  <c r="Q72" i="34"/>
  <c r="Q73" i="34" s="1"/>
  <c r="P79" i="34"/>
  <c r="P84" i="34" s="1"/>
  <c r="S59" i="34"/>
  <c r="U49" i="34"/>
  <c r="T62" i="34"/>
  <c r="T60" i="34" s="1"/>
  <c r="S60" i="34"/>
  <c r="O90" i="34"/>
  <c r="N88" i="34"/>
  <c r="O88" i="34"/>
  <c r="Y68" i="34"/>
  <c r="X77" i="34"/>
  <c r="B119" i="22"/>
  <c r="N91" i="34" l="1"/>
  <c r="G30" i="34"/>
  <c r="U167" i="34"/>
  <c r="T159" i="34"/>
  <c r="T50" i="34" s="1"/>
  <c r="S67" i="34"/>
  <c r="S69" i="34" s="1"/>
  <c r="S71" i="34" s="1"/>
  <c r="Q79" i="34"/>
  <c r="Q84" i="34" s="1"/>
  <c r="Q89" i="34" s="1"/>
  <c r="S76" i="34"/>
  <c r="U62" i="34"/>
  <c r="U60" i="34" s="1"/>
  <c r="V49" i="34"/>
  <c r="T59" i="34"/>
  <c r="R76" i="34"/>
  <c r="R71" i="34"/>
  <c r="R72" i="34" s="1"/>
  <c r="R73" i="34" s="1"/>
  <c r="S81" i="34"/>
  <c r="S80" i="34"/>
  <c r="T80" i="34" s="1"/>
  <c r="O91" i="34"/>
  <c r="P87" i="34"/>
  <c r="P89" i="34"/>
  <c r="P85" i="34"/>
  <c r="P90" i="34" s="1"/>
  <c r="Z68" i="34"/>
  <c r="Y77" i="34"/>
  <c r="V167" i="34" l="1"/>
  <c r="U159" i="34"/>
  <c r="U50" i="34" s="1"/>
  <c r="T81" i="34"/>
  <c r="T67" i="34"/>
  <c r="T69" i="34" s="1"/>
  <c r="W49" i="34"/>
  <c r="V62" i="34"/>
  <c r="V61" i="34"/>
  <c r="S72" i="34"/>
  <c r="S73" i="34" s="1"/>
  <c r="R79" i="34"/>
  <c r="R84" i="34" s="1"/>
  <c r="R85" i="34" s="1"/>
  <c r="U59" i="34"/>
  <c r="P88" i="34"/>
  <c r="P91" i="34" s="1"/>
  <c r="Q87" i="34"/>
  <c r="Q88" i="34" s="1"/>
  <c r="Q85" i="34"/>
  <c r="Q90" i="34" s="1"/>
  <c r="AA68" i="34"/>
  <c r="Z77" i="34"/>
  <c r="Q91" i="34" l="1"/>
  <c r="W167" i="34"/>
  <c r="V159" i="34"/>
  <c r="V50" i="34" s="1"/>
  <c r="V59" i="34" s="1"/>
  <c r="S79" i="34"/>
  <c r="S84" i="34" s="1"/>
  <c r="S87" i="34" s="1"/>
  <c r="V60" i="34"/>
  <c r="U67" i="34"/>
  <c r="U69" i="34" s="1"/>
  <c r="U81" i="34"/>
  <c r="W62" i="34"/>
  <c r="W60" i="34" s="1"/>
  <c r="X49" i="34"/>
  <c r="T71" i="34"/>
  <c r="T72" i="34" s="1"/>
  <c r="T73" i="34" s="1"/>
  <c r="T76" i="34"/>
  <c r="U80" i="34"/>
  <c r="R90" i="34"/>
  <c r="R87" i="34"/>
  <c r="R89" i="34"/>
  <c r="AB68" i="34"/>
  <c r="AA77" i="34"/>
  <c r="S89" i="34" l="1"/>
  <c r="X167" i="34"/>
  <c r="W159" i="34"/>
  <c r="W50" i="34" s="1"/>
  <c r="W59" i="34" s="1"/>
  <c r="W81" i="34" s="1"/>
  <c r="S85" i="34"/>
  <c r="S90" i="34" s="1"/>
  <c r="V80" i="34"/>
  <c r="T79" i="34"/>
  <c r="T84" i="34" s="1"/>
  <c r="T87" i="34" s="1"/>
  <c r="T88" i="34" s="1"/>
  <c r="V81" i="34"/>
  <c r="V67" i="34"/>
  <c r="V69" i="34" s="1"/>
  <c r="Y49" i="34"/>
  <c r="X62" i="34"/>
  <c r="X60" i="34" s="1"/>
  <c r="U76" i="34"/>
  <c r="U71" i="34"/>
  <c r="R88" i="34"/>
  <c r="R91" i="34" s="1"/>
  <c r="S88" i="34"/>
  <c r="AC68" i="34"/>
  <c r="AB77" i="34"/>
  <c r="B140" i="34"/>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C137" i="34"/>
  <c r="E136" i="34"/>
  <c r="F136" i="34" s="1"/>
  <c r="G136"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B126" i="34"/>
  <c r="G119" i="34"/>
  <c r="G118" i="34"/>
  <c r="I118" i="34" s="1"/>
  <c r="I120" i="34" s="1"/>
  <c r="C109" i="34" s="1"/>
  <c r="D118"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T85" i="34" l="1"/>
  <c r="T90" i="34" s="1"/>
  <c r="Y167" i="34"/>
  <c r="X159" i="34"/>
  <c r="X50" i="34" s="1"/>
  <c r="X59" i="34" s="1"/>
  <c r="T89" i="34"/>
  <c r="W67" i="34"/>
  <c r="W69" i="34" s="1"/>
  <c r="W76" i="34" s="1"/>
  <c r="Y61" i="34"/>
  <c r="Y62" i="34"/>
  <c r="Z49" i="34"/>
  <c r="W71" i="34"/>
  <c r="U72" i="34"/>
  <c r="V71" i="34"/>
  <c r="V76" i="34"/>
  <c r="W80" i="34"/>
  <c r="S91" i="34"/>
  <c r="T91" i="34"/>
  <c r="AD68" i="34"/>
  <c r="AC77" i="34"/>
  <c r="G120" i="34"/>
  <c r="H136" i="34"/>
  <c r="D137" i="34"/>
  <c r="E137" i="34" s="1"/>
  <c r="D109" i="34"/>
  <c r="C108" i="34"/>
  <c r="C140" i="34"/>
  <c r="X80" i="34" l="1"/>
  <c r="Z167" i="34"/>
  <c r="Y159" i="34"/>
  <c r="Y50" i="34" s="1"/>
  <c r="Y59" i="34" s="1"/>
  <c r="V72" i="34"/>
  <c r="V73" i="34" s="1"/>
  <c r="U79" i="34"/>
  <c r="W72" i="34"/>
  <c r="W73" i="34" s="1"/>
  <c r="U73" i="34"/>
  <c r="X81" i="34"/>
  <c r="X67" i="34"/>
  <c r="X69" i="34" s="1"/>
  <c r="AA49" i="34"/>
  <c r="Z62" i="34"/>
  <c r="Z60" i="34" s="1"/>
  <c r="Y60" i="34"/>
  <c r="AE68" i="34"/>
  <c r="AD77" i="34"/>
  <c r="F137" i="34"/>
  <c r="I136" i="34"/>
  <c r="D108" i="34"/>
  <c r="E109" i="34"/>
  <c r="D140" i="34"/>
  <c r="D141" i="34" s="1"/>
  <c r="C99" i="34" s="1"/>
  <c r="C141" i="34"/>
  <c r="B99" i="34" s="1"/>
  <c r="AA167" i="34" l="1"/>
  <c r="Z159" i="34"/>
  <c r="Z50" i="34" s="1"/>
  <c r="Z59" i="34" s="1"/>
  <c r="X76" i="34"/>
  <c r="X71" i="34"/>
  <c r="V79" i="34"/>
  <c r="V84" i="34" s="1"/>
  <c r="V87" i="34" s="1"/>
  <c r="U84" i="34"/>
  <c r="AA62" i="34"/>
  <c r="AA60" i="34" s="1"/>
  <c r="AB49" i="34"/>
  <c r="Y81" i="34"/>
  <c r="Y67" i="34"/>
  <c r="Y69" i="34" s="1"/>
  <c r="Y80" i="34"/>
  <c r="AF68" i="34"/>
  <c r="AE77" i="34"/>
  <c r="G137" i="34"/>
  <c r="J136" i="34"/>
  <c r="F109" i="34"/>
  <c r="E108" i="34"/>
  <c r="E140" i="34"/>
  <c r="W79" i="34" l="1"/>
  <c r="W84" i="34" s="1"/>
  <c r="W87" i="34" s="1"/>
  <c r="AB167" i="34"/>
  <c r="AA159" i="34"/>
  <c r="AA50" i="34" s="1"/>
  <c r="AA59" i="34" s="1"/>
  <c r="AA81" i="34" s="1"/>
  <c r="AC49" i="34"/>
  <c r="AB61" i="34"/>
  <c r="AB62" i="34"/>
  <c r="U89" i="34"/>
  <c r="V85" i="34"/>
  <c r="U87" i="34"/>
  <c r="U85" i="34"/>
  <c r="U90" i="34" s="1"/>
  <c r="V89" i="34"/>
  <c r="Z81" i="34"/>
  <c r="Z67" i="34"/>
  <c r="Z69" i="34" s="1"/>
  <c r="X72" i="34"/>
  <c r="X73" i="34" s="1"/>
  <c r="Z80" i="34"/>
  <c r="Y76" i="34"/>
  <c r="Y71" i="34"/>
  <c r="Y72" i="34" s="1"/>
  <c r="Y73" i="34" s="1"/>
  <c r="AG68" i="34"/>
  <c r="AH68" i="34" s="1"/>
  <c r="AH77" i="34" s="1"/>
  <c r="AF77" i="34"/>
  <c r="H137" i="34"/>
  <c r="K136" i="34"/>
  <c r="G109" i="34"/>
  <c r="F108" i="34"/>
  <c r="F140" i="34"/>
  <c r="E141" i="34"/>
  <c r="D99" i="34" s="1"/>
  <c r="AB60" i="34" l="1"/>
  <c r="W89" i="34"/>
  <c r="W85" i="34"/>
  <c r="AC167" i="34"/>
  <c r="AB159" i="34"/>
  <c r="AB50" i="34" s="1"/>
  <c r="AA80" i="34"/>
  <c r="AB59" i="34"/>
  <c r="Z71" i="34"/>
  <c r="Z76" i="34"/>
  <c r="V90" i="34"/>
  <c r="AA67" i="34"/>
  <c r="AA69" i="34" s="1"/>
  <c r="X79" i="34"/>
  <c r="X84" i="34" s="1"/>
  <c r="W88" i="34"/>
  <c r="U88" i="34"/>
  <c r="U91" i="34" s="1"/>
  <c r="V88" i="34"/>
  <c r="W90" i="34"/>
  <c r="AC62" i="34"/>
  <c r="AC60" i="34" s="1"/>
  <c r="AD49" i="34"/>
  <c r="AG77" i="34"/>
  <c r="I137" i="34"/>
  <c r="L136" i="34"/>
  <c r="G140" i="34"/>
  <c r="F141" i="34"/>
  <c r="E99" i="34" s="1"/>
  <c r="H109" i="34"/>
  <c r="G108" i="34"/>
  <c r="AD167" i="34" l="1"/>
  <c r="AC159" i="34"/>
  <c r="AC50" i="34" s="1"/>
  <c r="AC59" i="34" s="1"/>
  <c r="W91" i="34"/>
  <c r="Y79" i="34"/>
  <c r="Y84" i="34" s="1"/>
  <c r="Y87" i="34" s="1"/>
  <c r="AE49" i="34"/>
  <c r="AD62" i="34"/>
  <c r="AD60" i="34" s="1"/>
  <c r="X87" i="34"/>
  <c r="X89" i="34"/>
  <c r="X85" i="34"/>
  <c r="X90" i="34" s="1"/>
  <c r="Z72" i="34"/>
  <c r="Z73" i="34" s="1"/>
  <c r="AB81" i="34"/>
  <c r="AB67" i="34"/>
  <c r="AB69" i="34" s="1"/>
  <c r="V91" i="34"/>
  <c r="AA76" i="34"/>
  <c r="AA71" i="34"/>
  <c r="AB80" i="34"/>
  <c r="M136" i="34"/>
  <c r="J137" i="34"/>
  <c r="H140" i="34"/>
  <c r="H141" i="34" s="1"/>
  <c r="G99" i="34" s="1"/>
  <c r="I109" i="34"/>
  <c r="H108" i="34"/>
  <c r="G141" i="34"/>
  <c r="F99" i="34" s="1"/>
  <c r="AE167" i="34" l="1"/>
  <c r="AD159" i="34"/>
  <c r="AD50" i="34" s="1"/>
  <c r="AD59" i="34" s="1"/>
  <c r="Y89" i="34"/>
  <c r="Y85" i="34"/>
  <c r="Y90" i="34" s="1"/>
  <c r="AA72" i="34"/>
  <c r="AB76" i="34"/>
  <c r="AB71" i="34"/>
  <c r="AC81" i="34"/>
  <c r="AC67" i="34"/>
  <c r="AC69" i="34" s="1"/>
  <c r="AC80" i="34"/>
  <c r="Z79" i="34"/>
  <c r="Z84" i="34" s="1"/>
  <c r="X88" i="34"/>
  <c r="X91" i="34" s="1"/>
  <c r="Y88" i="34"/>
  <c r="AE61" i="34"/>
  <c r="AE62" i="34"/>
  <c r="AF49" i="34"/>
  <c r="K137" i="34"/>
  <c r="N136" i="34"/>
  <c r="I108" i="34"/>
  <c r="J109" i="34"/>
  <c r="I140" i="34"/>
  <c r="I141" i="34" s="1"/>
  <c r="H99" i="34" s="1"/>
  <c r="AF167" i="34" l="1"/>
  <c r="AE159" i="34"/>
  <c r="AE50" i="34" s="1"/>
  <c r="AA79" i="34"/>
  <c r="AA84" i="34" s="1"/>
  <c r="AA87" i="34" s="1"/>
  <c r="Y91" i="34"/>
  <c r="AC76" i="34"/>
  <c r="AC71" i="34"/>
  <c r="AB72" i="34"/>
  <c r="AD81" i="34"/>
  <c r="AD67" i="34"/>
  <c r="AD69" i="34" s="1"/>
  <c r="AD80" i="34"/>
  <c r="AG49" i="34"/>
  <c r="AF62" i="34"/>
  <c r="AF60" i="34" s="1"/>
  <c r="AE60" i="34"/>
  <c r="Z85" i="34"/>
  <c r="Z90" i="34" s="1"/>
  <c r="Z87" i="34"/>
  <c r="Z89" i="34"/>
  <c r="AA73" i="34"/>
  <c r="AE59" i="34"/>
  <c r="AE81" i="34" s="1"/>
  <c r="L137" i="34"/>
  <c r="O136" i="34"/>
  <c r="K109" i="34"/>
  <c r="J108" i="34"/>
  <c r="J140" i="34"/>
  <c r="AG62" i="34" l="1"/>
  <c r="AG60" i="34" s="1"/>
  <c r="AH49" i="34"/>
  <c r="AG167" i="34"/>
  <c r="AF159" i="34"/>
  <c r="AF50" i="34" s="1"/>
  <c r="AA89" i="34"/>
  <c r="AA85" i="34"/>
  <c r="AA90" i="34" s="1"/>
  <c r="AE67" i="34"/>
  <c r="AE69" i="34" s="1"/>
  <c r="AD71" i="34"/>
  <c r="AD76" i="34"/>
  <c r="AF59" i="34"/>
  <c r="Z88" i="34"/>
  <c r="Z91" i="34" s="1"/>
  <c r="AB79" i="34"/>
  <c r="AB84" i="34" s="1"/>
  <c r="AE80" i="34"/>
  <c r="AB73" i="34"/>
  <c r="AC72" i="34"/>
  <c r="AA88" i="34"/>
  <c r="P136" i="34"/>
  <c r="M137" i="34"/>
  <c r="K140" i="34"/>
  <c r="J141" i="34"/>
  <c r="I99" i="34" s="1"/>
  <c r="L109" i="34"/>
  <c r="K108" i="34"/>
  <c r="AH61" i="34" l="1"/>
  <c r="AH62" i="34"/>
  <c r="AH167" i="34"/>
  <c r="AH159" i="34" s="1"/>
  <c r="AH50" i="34" s="1"/>
  <c r="AH59" i="34" s="1"/>
  <c r="AG159" i="34"/>
  <c r="AG50" i="34" s="1"/>
  <c r="AG59" i="34" s="1"/>
  <c r="AG67" i="34" s="1"/>
  <c r="AG69" i="34" s="1"/>
  <c r="AF80" i="34"/>
  <c r="AA91" i="34"/>
  <c r="AF81" i="34"/>
  <c r="AF67" i="34"/>
  <c r="AF69" i="34" s="1"/>
  <c r="AC79" i="34"/>
  <c r="AC84" i="34" s="1"/>
  <c r="AC89" i="34" s="1"/>
  <c r="AD72" i="34"/>
  <c r="AC73" i="34"/>
  <c r="AB87" i="34"/>
  <c r="AB85" i="34"/>
  <c r="AB90" i="34" s="1"/>
  <c r="AB89" i="34"/>
  <c r="AH81" i="34"/>
  <c r="AE76" i="34"/>
  <c r="AE71" i="34"/>
  <c r="N137" i="34"/>
  <c r="Q136" i="34"/>
  <c r="M109" i="34"/>
  <c r="L108" i="34"/>
  <c r="L140" i="34"/>
  <c r="L141" i="34" s="1"/>
  <c r="K99" i="34" s="1"/>
  <c r="K141" i="34"/>
  <c r="J99" i="34" s="1"/>
  <c r="AG81" i="34" l="1"/>
  <c r="AG80" i="34"/>
  <c r="AH80" i="34" s="1"/>
  <c r="AH60" i="34"/>
  <c r="AH67" i="34" s="1"/>
  <c r="AH69" i="34" s="1"/>
  <c r="AC85" i="34"/>
  <c r="AC90" i="34" s="1"/>
  <c r="AB88" i="34"/>
  <c r="AB91" i="34" s="1"/>
  <c r="AE72" i="34"/>
  <c r="AE73" i="34" s="1"/>
  <c r="AD79" i="34"/>
  <c r="AD84" i="34" s="1"/>
  <c r="AG76" i="34"/>
  <c r="AG71" i="34"/>
  <c r="AG72" i="34" s="1"/>
  <c r="AG73" i="34" s="1"/>
  <c r="AD73" i="34"/>
  <c r="AC87" i="34"/>
  <c r="AF71" i="34"/>
  <c r="AF76" i="34"/>
  <c r="R136" i="34"/>
  <c r="O137" i="34"/>
  <c r="M140" i="34"/>
  <c r="M141" i="34" s="1"/>
  <c r="L99" i="34" s="1"/>
  <c r="N109" i="34"/>
  <c r="M108" i="34"/>
  <c r="AH76" i="34" l="1"/>
  <c r="AH71" i="34"/>
  <c r="AH72" i="34" s="1"/>
  <c r="AH73" i="34" s="1"/>
  <c r="AF72" i="34"/>
  <c r="AF73" i="34" s="1"/>
  <c r="AC88" i="34"/>
  <c r="AC91" i="34" s="1"/>
  <c r="AD87" i="34"/>
  <c r="AD88" i="34" s="1"/>
  <c r="AD89" i="34"/>
  <c r="AD85" i="34"/>
  <c r="AD90" i="34" s="1"/>
  <c r="AE79" i="34"/>
  <c r="AE84" i="34" s="1"/>
  <c r="P137" i="34"/>
  <c r="S136" i="34"/>
  <c r="O109" i="34"/>
  <c r="N108" i="34"/>
  <c r="N140" i="34"/>
  <c r="N141" i="34" s="1"/>
  <c r="M99" i="34" s="1"/>
  <c r="AD91" i="34" l="1"/>
  <c r="AE87" i="34"/>
  <c r="AE88" i="34" s="1"/>
  <c r="AE91" i="34" s="1"/>
  <c r="AE89" i="34"/>
  <c r="AE85" i="34"/>
  <c r="AE90" i="34" s="1"/>
  <c r="AF79" i="34"/>
  <c r="AF84" i="34" s="1"/>
  <c r="AF87" i="34" s="1"/>
  <c r="Q137" i="34"/>
  <c r="T136" i="34"/>
  <c r="P109" i="34"/>
  <c r="O108" i="34"/>
  <c r="O140" i="34"/>
  <c r="AF88" i="34" l="1"/>
  <c r="AF91" i="34" s="1"/>
  <c r="AF85" i="34"/>
  <c r="AF90" i="34" s="1"/>
  <c r="AG79" i="34"/>
  <c r="AG84" i="34" s="1"/>
  <c r="AG87" i="34" s="1"/>
  <c r="AG88" i="34" s="1"/>
  <c r="AG91" i="34" s="1"/>
  <c r="AF89" i="34"/>
  <c r="R137" i="34"/>
  <c r="U136" i="34"/>
  <c r="P140" i="34"/>
  <c r="O141" i="34"/>
  <c r="N99" i="34" s="1"/>
  <c r="P108" i="34"/>
  <c r="Q109" i="34"/>
  <c r="AG89" i="34" l="1"/>
  <c r="G29" i="34"/>
  <c r="AG85" i="34"/>
  <c r="AG90" i="34" s="1"/>
  <c r="G28" i="34" s="1"/>
  <c r="AH79" i="34"/>
  <c r="AH84" i="34" s="1"/>
  <c r="V136" i="34"/>
  <c r="S137" i="34"/>
  <c r="Q140" i="34"/>
  <c r="P141" i="34"/>
  <c r="O99" i="34" s="1"/>
  <c r="R109" i="34"/>
  <c r="Q108" i="34"/>
  <c r="AH87" i="34" l="1"/>
  <c r="AH88" i="34" s="1"/>
  <c r="AH91" i="34" s="1"/>
  <c r="AH89" i="34"/>
  <c r="AH85" i="34"/>
  <c r="AH90" i="34" s="1"/>
  <c r="T137" i="34"/>
  <c r="W136" i="34"/>
  <c r="R140" i="34"/>
  <c r="R108" i="34"/>
  <c r="S109" i="34"/>
  <c r="Q141" i="34"/>
  <c r="P99" i="34" s="1"/>
  <c r="X136" i="34" l="1"/>
  <c r="U137" i="34"/>
  <c r="T109" i="34"/>
  <c r="S108" i="34"/>
  <c r="S140" i="34"/>
  <c r="R141" i="34"/>
  <c r="Q99" i="34" s="1"/>
  <c r="V137" i="34" l="1"/>
  <c r="Y136" i="34"/>
  <c r="T140" i="34"/>
  <c r="T141" i="34" s="1"/>
  <c r="S99" i="34" s="1"/>
  <c r="S141" i="34"/>
  <c r="R99" i="34" s="1"/>
  <c r="U109" i="34"/>
  <c r="T108" i="34"/>
  <c r="Z136" i="34" l="1"/>
  <c r="W137" i="34"/>
  <c r="V109" i="34"/>
  <c r="U108" i="34"/>
  <c r="U140" i="34"/>
  <c r="U141" i="34"/>
  <c r="T99" i="34" s="1"/>
  <c r="X137" i="34" l="1"/>
  <c r="AA136" i="34"/>
  <c r="W109" i="34"/>
  <c r="V108" i="34"/>
  <c r="V140" i="34"/>
  <c r="AB136" i="34" l="1"/>
  <c r="Y137" i="34"/>
  <c r="W140" i="34"/>
  <c r="W141" i="34" s="1"/>
  <c r="V99" i="34" s="1"/>
  <c r="V141" i="34"/>
  <c r="U99" i="34" s="1"/>
  <c r="X109" i="34"/>
  <c r="W108" i="34"/>
  <c r="Z137" i="34" l="1"/>
  <c r="Y109" i="34"/>
  <c r="X108" i="34"/>
  <c r="X140" i="34"/>
  <c r="X141" i="34" s="1"/>
  <c r="W99" i="34" s="1"/>
  <c r="AA137" i="34" l="1"/>
  <c r="Y140" i="34"/>
  <c r="Y141" i="34" s="1"/>
  <c r="X99" i="34" s="1"/>
  <c r="Y108" i="34"/>
  <c r="Z109" i="34"/>
  <c r="AB137" i="34" l="1"/>
  <c r="Z108" i="34"/>
  <c r="AA109" i="34"/>
  <c r="Z140" i="34"/>
  <c r="Z141" i="34" s="1"/>
  <c r="Y99" i="34" s="1"/>
  <c r="AA140" i="34" l="1"/>
  <c r="AB109" i="34"/>
  <c r="AA108" i="34"/>
  <c r="AB140" i="34" l="1"/>
  <c r="AB141" i="34" s="1"/>
  <c r="AA99" i="34" s="1"/>
  <c r="AA141" i="34"/>
  <c r="Z99" i="34" s="1"/>
  <c r="AB108" i="34"/>
  <c r="AB99" i="34" l="1"/>
  <c r="A100" i="34" l="1"/>
  <c r="A14" i="12" l="1"/>
  <c r="A15" i="13" l="1"/>
  <c r="E15" i="14" s="1"/>
  <c r="A15" i="6" s="1"/>
  <c r="A14" i="17" s="1"/>
  <c r="A15" i="24" s="1"/>
  <c r="A15" i="34"/>
  <c r="A15" i="22" l="1"/>
  <c r="B21" i="22" s="1"/>
  <c r="A11" i="12" l="1"/>
  <c r="A8" i="12"/>
  <c r="A4" i="12"/>
  <c r="A5" i="13" l="1"/>
  <c r="A5" i="14" s="1"/>
  <c r="A5" i="6" s="1"/>
  <c r="A4" i="17" s="1"/>
  <c r="A5" i="24" s="1"/>
  <c r="A5" i="34"/>
  <c r="A9" i="13"/>
  <c r="E9" i="14" s="1"/>
  <c r="A9" i="6" s="1"/>
  <c r="A8" i="17" s="1"/>
  <c r="A9" i="34"/>
  <c r="A12" i="13"/>
  <c r="A12" i="34"/>
  <c r="A5" i="22" l="1"/>
  <c r="A9" i="24"/>
  <c r="E12" i="14"/>
  <c r="A12" i="6" s="1"/>
  <c r="A11" i="17" s="1"/>
  <c r="A9" i="22" l="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2" i="22" l="1"/>
  <c r="A105" i="34"/>
  <c r="B105" i="34"/>
  <c r="C105" i="34"/>
  <c r="D105" i="34"/>
  <c r="A101" i="34" l="1"/>
  <c r="B102" i="34" s="1"/>
</calcChain>
</file>

<file path=xl/sharedStrings.xml><?xml version="1.0" encoding="utf-8"?>
<sst xmlns="http://schemas.openxmlformats.org/spreadsheetml/2006/main" count="1276" uniqueCount="736">
  <si>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</si>
  <si>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</si>
  <si>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</si>
  <si>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</si>
  <si>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</si>
  <si>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</si>
  <si>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</si>
  <si>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</si>
  <si>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</si>
  <si>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</si>
  <si>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</si>
  <si>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</si>
  <si>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</si>
  <si>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</si>
  <si>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</si>
  <si>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</si>
  <si>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</si>
  <si>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</si>
  <si>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</si>
  <si>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</si>
  <si>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</si>
  <si>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</si>
  <si>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</si>
  <si>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</si>
  <si>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</si>
  <si>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</si>
  <si>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</si>
  <si>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</si>
  <si>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</si>
  <si>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</si>
  <si>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</si>
  <si>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</si>
  <si>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</si>
  <si>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</si>
  <si>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</si>
  <si>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</si>
  <si>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</si>
  <si>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</si>
  <si>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</si>
  <si>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</si>
  <si>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</si>
  <si>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</si>
  <si>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</si>
  <si>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</si>
  <si>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</si>
  <si>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</si>
  <si>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</si>
  <si>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</si>
  <si>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</si>
  <si>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</si>
  <si>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</si>
  <si>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</si>
  <si>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</si>
  <si>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</si>
  <si>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</si>
  <si>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</si>
  <si>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</si>
  <si>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</si>
  <si>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</si>
  <si>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</si>
  <si>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</si>
  <si>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</si>
  <si>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</si>
  <si>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</si>
  <si>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</si>
  <si>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</si>
  <si>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</si>
  <si>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</si>
  <si>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</si>
  <si>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</si>
  <si>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</si>
  <si>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</si>
  <si>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</si>
  <si>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</si>
  <si>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</si>
  <si>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</si>
  <si>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</si>
  <si>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</si>
  <si>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</si>
  <si>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</si>
  <si>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</si>
  <si>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</si>
  <si>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</si>
  <si>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</si>
  <si>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</si>
  <si>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</si>
  <si>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</si>
  <si>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</si>
  <si>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</si>
  <si>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</si>
  <si>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</si>
  <si>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</si>
  <si>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</si>
  <si>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</si>
  <si>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</si>
  <si>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</si>
  <si>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</si>
  <si>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</si>
  <si>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</si>
  <si>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</si>
  <si>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</si>
  <si>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</si>
  <si>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</si>
  <si>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</si>
  <si>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</si>
  <si>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</si>
  <si>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</si>
  <si>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</si>
  <si>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</si>
  <si>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</si>
  <si>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</si>
  <si>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</si>
  <si>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</si>
  <si>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</si>
  <si>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</si>
  <si>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</si>
  <si>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</si>
  <si>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</si>
  <si>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</si>
  <si>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</si>
  <si>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</si>
  <si>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</si>
  <si>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</si>
  <si>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</si>
  <si>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</si>
  <si>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</si>
  <si>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</si>
  <si>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</si>
  <si>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</si>
  <si>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</si>
  <si>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</si>
  <si>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</si>
  <si>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</si>
  <si>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</si>
  <si>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</si>
  <si>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</si>
  <si>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</si>
  <si>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</si>
  <si>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</si>
  <si>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</si>
  <si>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</si>
  <si>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</si>
  <si>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</si>
  <si>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</si>
  <si>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</si>
  <si>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</si>
  <si>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</si>
  <si>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</si>
  <si>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</si>
  <si>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</si>
  <si>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</si>
  <si>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</si>
  <si>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</si>
  <si>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</si>
  <si>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</si>
  <si>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</si>
  <si>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</si>
  <si>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</si>
  <si>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</si>
  <si>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</si>
  <si>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</si>
  <si>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</si>
  <si>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</si>
  <si>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</si>
  <si>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</si>
  <si>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</si>
  <si>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</si>
  <si>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</si>
  <si>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</si>
  <si>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</si>
  <si>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</si>
  <si>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</si>
  <si>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</si>
  <si>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</si>
  <si>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</si>
  <si>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</si>
  <si>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</si>
  <si>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</si>
  <si>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</si>
  <si>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</si>
  <si>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</si>
  <si>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</si>
  <si>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</si>
  <si>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</si>
  <si>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</si>
  <si>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</si>
  <si>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</si>
  <si>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</si>
  <si>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</si>
  <si>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</si>
  <si>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</si>
  <si>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</si>
  <si>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</si>
  <si>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</si>
  <si>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</si>
  <si>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</si>
  <si>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</si>
  <si>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</si>
  <si>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</si>
  <si>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</si>
  <si>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</si>
  <si>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</si>
  <si>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</si>
  <si>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</si>
  <si>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</si>
  <si>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</si>
  <si>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</si>
  <si>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</si>
  <si>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</si>
  <si>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</si>
  <si>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</si>
  <si>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</si>
  <si>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</si>
  <si>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</si>
  <si>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</si>
  <si>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</si>
  <si>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</si>
  <si>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</si>
  <si>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</si>
  <si>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</si>
  <si>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</si>
  <si>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</si>
  <si>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</si>
  <si>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</si>
  <si>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</si>
  <si>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</si>
  <si>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</si>
  <si>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</si>
  <si>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</si>
  <si>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</si>
  <si>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</si>
  <si>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</si>
  <si>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</si>
  <si>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</si>
  <si>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</si>
  <si>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</si>
  <si>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</si>
  <si>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</si>
  <si>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</si>
  <si>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</si>
  <si>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</si>
  <si>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</si>
  <si>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</si>
  <si>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</si>
  <si>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</si>
  <si>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</si>
  <si>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</si>
  <si>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</si>
  <si>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</si>
  <si>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</si>
  <si>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</si>
  <si>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</si>
  <si>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</si>
  <si>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</si>
  <si>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</si>
  <si>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</si>
  <si>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</si>
  <si>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</si>
  <si>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</si>
  <si>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</si>
  <si>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</si>
  <si>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</si>
  <si>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</si>
  <si>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</si>
  <si>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</si>
  <si>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</si>
  <si>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</si>
  <si>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</si>
  <si>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</si>
  <si>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</si>
  <si>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</si>
  <si>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</si>
  <si>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</si>
  <si>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</si>
  <si>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</si>
  <si>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</si>
  <si>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</si>
  <si>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</si>
  <si>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</si>
  <si>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</si>
  <si>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</si>
  <si>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</si>
  <si>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</si>
  <si>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</si>
  <si>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</si>
  <si>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</si>
  <si>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</si>
  <si>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</si>
  <si>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</si>
  <si>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</si>
  <si>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</si>
  <si>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</si>
  <si>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</si>
  <si>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</si>
  <si>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</si>
  <si>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</si>
  <si>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</si>
  <si>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</si>
  <si>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</si>
  <si>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</si>
  <si>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</si>
  <si>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</si>
  <si>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</si>
  <si>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</si>
  <si>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</si>
  <si>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</si>
  <si>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</si>
  <si>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</si>
  <si>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</si>
  <si>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</si>
  <si>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</si>
  <si>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</si>
  <si>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</si>
  <si>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</si>
  <si>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</si>
  <si>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</si>
  <si>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</si>
  <si>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</si>
  <si>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</si>
  <si>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</si>
  <si>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</si>
  <si>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</si>
  <si>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</si>
  <si>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</si>
  <si>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</si>
  <si>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</si>
  <si>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</si>
  <si>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</si>
  <si>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</si>
  <si>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</si>
  <si>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</si>
  <si>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</si>
  <si>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</si>
  <si>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</si>
  <si>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</si>
  <si>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</si>
  <si>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</si>
  <si>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</si>
  <si>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</si>
  <si>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</si>
  <si>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</si>
  <si>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</si>
  <si>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</si>
  <si>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</si>
  <si>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</si>
  <si>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</si>
  <si>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</si>
  <si>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</si>
  <si>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</si>
  <si>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</si>
  <si>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</si>
  <si>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</si>
  <si>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</si>
  <si>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</si>
  <si>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</si>
  <si>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</si>
  <si>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</si>
  <si>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</si>
  <si>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</si>
  <si>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</si>
  <si>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</si>
  <si>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</si>
  <si>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</si>
  <si>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</si>
  <si>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</si>
  <si>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</si>
  <si>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</si>
  <si>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</si>
  <si>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</si>
  <si>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</si>
  <si>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</si>
  <si>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</si>
  <si>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</si>
  <si>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</si>
  <si>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</si>
  <si>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</si>
  <si>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</si>
  <si>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</si>
  <si>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</si>
  <si>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БДР, руб.</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</si>
  <si>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</si>
  <si>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</si>
  <si>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ПИР</t>
  </si>
  <si>
    <t>МВА</t>
  </si>
  <si>
    <t>Техническое перевооружение и реконструкция</t>
  </si>
  <si>
    <t>Объект реконструкции</t>
  </si>
  <si>
    <t>Объект не относится к объектам ЕНЭС</t>
  </si>
  <si>
    <t>Этапность при реализации отсутствует.</t>
  </si>
  <si>
    <t>УР</t>
  </si>
  <si>
    <t>ООК</t>
  </si>
  <si>
    <t>b2b-mrsk.ru</t>
  </si>
  <si>
    <t xml:space="preserve">Разработка проектной и рабочей документации  по объекту «Реконструкция ПС 110/15/10 кВ» Лот 5 «Реконструкция сетей ПС 110/10 кВ О-46 «Славск» </t>
  </si>
  <si>
    <t>ПС 110/15 О-46 Славск</t>
  </si>
  <si>
    <t>ПС 110 кВ О-46 Славск</t>
  </si>
  <si>
    <t>ТМН -6300/110-У1 - 2 шт</t>
  </si>
  <si>
    <t>ТДН 10000/110-У1 - 2 шт</t>
  </si>
  <si>
    <t>Т-1; Т-2.</t>
  </si>
  <si>
    <t>Выключатель   15 кВ</t>
  </si>
  <si>
    <t>ОАО_Янтарьэнерго, 09.2011</t>
  </si>
  <si>
    <t>годен без ограничений</t>
  </si>
  <si>
    <t>Акт технического обследования от 11.05.2016 / АО "Янтарьэнерго"</t>
  </si>
  <si>
    <t>LHNC14-24/300FG 2 шт.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</si>
  <si>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</si>
  <si>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</si>
  <si>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</si>
  <si>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</si>
  <si>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</si>
  <si>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</si>
  <si>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</si>
  <si>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</si>
  <si>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</si>
  <si>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</si>
  <si>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</si>
  <si>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</si>
  <si>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</si>
  <si>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</si>
  <si>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Затраты на ремонт объекта, руб. без НДС</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</si>
  <si>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</si>
  <si>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</si>
  <si>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</si>
  <si>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</si>
  <si>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Кумулятивная инфляция</t>
  </si>
  <si>
    <t xml:space="preserve">Доход, руб. без НДС </t>
  </si>
  <si>
    <t>Ремонт объекта</t>
  </si>
  <si>
    <t>Инвестиции (финансирование)</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</si>
  <si>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</si>
  <si>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</si>
  <si>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</si>
  <si>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</si>
  <si>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</si>
  <si>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</si>
  <si>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</si>
  <si>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</si>
  <si>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</si>
  <si>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</si>
  <si>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</si>
  <si>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</si>
  <si>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</si>
  <si>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</si>
  <si>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</si>
  <si>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</si>
  <si>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</si>
  <si>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</si>
  <si>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</si>
  <si>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</si>
  <si>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</si>
  <si>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</si>
  <si>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</si>
  <si>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</si>
  <si>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</si>
  <si>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</si>
  <si>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</si>
  <si>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</si>
  <si>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</si>
  <si>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</si>
  <si>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</si>
  <si>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</si>
  <si>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</si>
  <si>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</si>
  <si>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</si>
  <si>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</si>
  <si>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</si>
  <si>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</si>
  <si>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</si>
  <si>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</si>
  <si>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</si>
  <si>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</si>
  <si>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</si>
  <si>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</si>
  <si>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</si>
  <si>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</si>
  <si>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</si>
  <si>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</si>
  <si>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</si>
  <si>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</si>
  <si>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</si>
  <si>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</si>
  <si>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</si>
  <si>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</si>
  <si>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</si>
  <si>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</si>
  <si>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</si>
  <si>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</si>
  <si>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</si>
  <si>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</si>
  <si>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</si>
  <si>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</si>
  <si>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</si>
  <si>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</si>
  <si>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</si>
  <si>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</si>
  <si>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</si>
  <si>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</si>
  <si>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</si>
  <si>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</si>
  <si>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</si>
  <si>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</si>
  <si>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</si>
  <si>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</si>
  <si>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</si>
  <si>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</si>
  <si>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</si>
  <si>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</si>
  <si>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</si>
  <si>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</si>
  <si>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</si>
  <si>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</si>
  <si>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"АЗИМУТ-ЭЛЕКТРОПРОЕКТ" ООО</t>
  </si>
  <si>
    <t>"ИнжЭнергоПроект" ЗАО</t>
  </si>
  <si>
    <t>"Энера Инжиниринг" ООО</t>
  </si>
  <si>
    <t>50595</t>
  </si>
  <si>
    <t>04.10.2016</t>
  </si>
  <si>
    <t>09.11.2016</t>
  </si>
  <si>
    <t xml:space="preserve">NPV через 10 лет, руб. </t>
  </si>
  <si>
    <t>Целесообразность реализации проекта</t>
  </si>
  <si>
    <t>да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</si>
  <si>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</si>
  <si>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</si>
  <si>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</si>
  <si>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</si>
  <si>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</si>
  <si>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</si>
  <si>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</si>
  <si>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</si>
  <si>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</si>
  <si>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</si>
  <si>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</si>
  <si>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</si>
  <si>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</si>
  <si>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отключений не было</t>
  </si>
  <si>
    <t>Акционерное общество "Янтарьэнерго" ДЗО  ПАО "Россети"</t>
  </si>
  <si>
    <t>всего в год 2016, в том числе:</t>
  </si>
  <si>
    <t>всего в год 2015, в том числе:</t>
  </si>
  <si>
    <t>Предложения по корректирующим мероприятиям по устранению отставания</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</si>
  <si>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</si>
  <si>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H_281</t>
  </si>
  <si>
    <t>ВН ТДГК-1, 
ВН ТДГК-2</t>
  </si>
  <si>
    <t>В ТДГК-1, 
В ТДГК-2</t>
  </si>
  <si>
    <t>Реконструкция трансформаторных и иных подстанций</t>
  </si>
  <si>
    <t>нет</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</si>
  <si>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</si>
  <si>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</si>
  <si>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</si>
  <si>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</si>
  <si>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Выполнение строительно-монтажных работ, пуско-наладочных работ с поставкой оборудования и материалов по титулу: «Реконструкция ПС 110/15 кВ О-46 Славск».</t>
  </si>
  <si>
    <t>ВЗ</t>
  </si>
  <si>
    <t>"КАПШИН" ООО</t>
  </si>
  <si>
    <t>"АЛЬПИКАСЕТЬ" ООО</t>
  </si>
  <si>
    <t>52980</t>
  </si>
  <si>
    <t>Славский городской округ</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</si>
  <si>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</si>
  <si>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</si>
  <si>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Открытие центра питания для осуществления технологического присоединения (объем действующих договоров ТП – 2,11 МВА). Выполнение требований технических регламентов по замене оборудования со сверхнорматинвым сроком службы: замена силовых трансформаторов 110 кВ со сроком службы 25 лет (2 шт., факт 26 лет), замена выключателя 15 кВ со сроком службы 25 лет (3 шт., факт 26 лет), замена выключателей нагрузки 15 кВ со сроком службы 25 лет (2 шт., факт 26 года), замена трансформаторов ДГК со сроком службы 25 лет (2 шт., факт 26 лет). Повышение индекса технического состояния до 80</t>
  </si>
  <si>
    <t>Требуется проведение комплексной реконструкции с заменой основного и вторичного оборудования, реконструкция зданий и сооружений</t>
  </si>
  <si>
    <t>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</si>
  <si>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</si>
  <si>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4,02 МВт</t>
  </si>
  <si>
    <t>Расторгнут 13.09.2018</t>
  </si>
  <si>
    <t>СМР</t>
  </si>
  <si>
    <t>В Т-1
В Т-2
СВ</t>
  </si>
  <si>
    <t>SCI-1-20-630/500 - 3 шт</t>
  </si>
  <si>
    <t>Трансформатор собственных нужд</t>
  </si>
  <si>
    <t>Дугогасящий комбинированный реактор</t>
  </si>
  <si>
    <t>ТСН-1, 
ТСН-2</t>
  </si>
  <si>
    <t>ДГР-1, 
ДГР-2</t>
  </si>
  <si>
    <t>Замена трансформаторов (2 шт.) 6,3 МВА на 10 МВА;
Замена оборудования КРУ 15 кВ (5 выключателей, ТТ, ТН);
Замена устройств компенсации емкостных токов;
Замена оборудования системы СН;
Замена оборудования ЩПТ;
Замена соответсвующего оборудования РЗиА;
Создание системы АИИС КУЭ;
Реконструкция зданий ЗРУ 15 кВ и ОПУ;
Замена ограждения;
Создание комплекса технических средств безопасности.</t>
  </si>
  <si>
    <t>BB/TEL-20-16/800 - 
3 шт.</t>
  </si>
  <si>
    <t>BB/TEL-20-16/800 - 
2 шт.</t>
  </si>
  <si>
    <t xml:space="preserve">Трансформатор силовой масляный ТДН 10000/110-У1 - 2 шт., Выключатель 15 кВ BB/TEL-20-16/800 - 5 шт.; ТСН ТМГ-11-100/15 - 2шт.; ДГР ASRC0.63P 190 кВА- 2шт.
</t>
  </si>
  <si>
    <t>ТР-8703 100кВА - 2шт.</t>
  </si>
  <si>
    <t>РЗД СОМ-175/15 - 2шт.</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</si>
  <si>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утв. Распоряжением Губернатора Калининградской области от 30.04.2019 №275-р.</t>
  </si>
  <si>
    <r>
      <rPr>
        <sz val="12"/>
        <rFont val="Calibri"/>
        <family val="2"/>
        <charset val="204"/>
      </rPr>
      <t>•</t>
    </r>
    <r>
      <rPr>
        <sz val="12"/>
        <rFont val="Times New Roman"/>
        <family val="1"/>
        <charset val="204"/>
      </rPr>
      <t xml:space="preserve"> Необходимость реконструкции ПС О-46 «Славск» вызвана полной выработкой физического ресурса основного и вспомогательного оборудования. введенного в работу в основном в 1990 году. Наличие подключенных к подстанции ответственных потребителей. 
•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утв. Распоряжением Губернатора Калининградской области от 30.04.2019 №275-р.
• Индекс технического состояния 41,9.
• Акт технического обследования АО "Янтарьэнерго" от 11.05.2016.
• Техническое задание № 21-2016/ЯЭ</t>
    </r>
  </si>
  <si>
    <r>
      <t>∆P</t>
    </r>
    <r>
      <rPr>
        <vertAlign val="superscript"/>
        <sz val="12"/>
        <rFont val="Times New Roman"/>
        <family val="1"/>
        <charset val="204"/>
      </rPr>
      <t>110</t>
    </r>
    <r>
      <rPr>
        <sz val="12"/>
        <rFont val="Times New Roman"/>
        <family val="1"/>
        <charset val="204"/>
      </rPr>
      <t>тр=7,4 МВА; Кзагр=0,68;
В</t>
    </r>
    <r>
      <rPr>
        <vertAlign val="superscript"/>
        <sz val="12"/>
        <rFont val="Times New Roman"/>
        <family val="1"/>
        <charset val="204"/>
      </rPr>
      <t>15</t>
    </r>
    <r>
      <rPr>
        <sz val="12"/>
        <rFont val="Times New Roman"/>
        <family val="1"/>
        <charset val="204"/>
      </rPr>
      <t>з=5 шт.;
Повышение индекса технического состояния до 80</t>
    </r>
  </si>
  <si>
    <t>сметная стоимость, млн рублей с НДС</t>
  </si>
  <si>
    <t>ПС 110 кВ - 11,90 млн рублей/МВА</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</si>
  <si>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</si>
  <si>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</si>
  <si>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</si>
  <si>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</si>
  <si>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</si>
  <si>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</si>
  <si>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</si>
  <si>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</si>
  <si>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</si>
  <si>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</si>
  <si>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</si>
  <si>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</si>
  <si>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</si>
  <si>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</si>
  <si>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</si>
  <si>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</si>
  <si>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</si>
  <si>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</si>
  <si>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</si>
  <si>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</si>
  <si>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</si>
  <si>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</si>
  <si>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</si>
  <si>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</si>
  <si>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</si>
  <si>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</si>
  <si>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Другое, штуки</t>
  </si>
  <si>
    <r>
      <t>Другое</t>
    </r>
    <r>
      <rPr>
        <vertAlign val="superscript"/>
        <sz val="12"/>
        <rFont val="Times New Roman"/>
        <family val="1"/>
        <charset val="204"/>
      </rPr>
      <t>3)</t>
    </r>
    <r>
      <rPr>
        <sz val="12"/>
        <rFont val="Times New Roman"/>
        <family val="1"/>
        <charset val="204"/>
      </rPr>
      <t>, штуки</t>
    </r>
  </si>
  <si>
    <t>Выключатель   110 кВ</t>
  </si>
  <si>
    <t>3APIPG-145/EK Iн=2500 А, Iоткл.=40 кА</t>
  </si>
  <si>
    <t>В Т-1; В Т-2.</t>
  </si>
  <si>
    <t>СВ</t>
  </si>
  <si>
    <t>ПИР - ООО "Азимут-Электропроект" договор №815 от 26.12.2016 (ДС № 1 от 31.10.2017; ДС № 2 от 28.08.2018; ДС № 3 от 25.01.2019) в ценах 2016 года без НДС, млн рублей</t>
  </si>
  <si>
    <t>ДС № 1 от 31.10.2017; ДС № 2 от 28.08.2018; ДС № 3 от 25.01.2019</t>
  </si>
  <si>
    <t>АО "Янтарьэнерго"/ ДУКИП</t>
  </si>
  <si>
    <t>КРУЭ-110кВ - 2шт., 
В-110 кВ - 1шт.; 
В-15 кВ - 5шт.</t>
  </si>
  <si>
    <t xml:space="preserve">экспертиза СД Центр проектных экспертиз и ценообразования в строительстве (ГАУ КО "ЦПЭиЦС") контракт № 09/СМ от  12.02.2018 в ценах 2018 года без НДС, млн рублей </t>
  </si>
  <si>
    <t xml:space="preserve">повторная экспертиза ПД Центр проектных экспертиз и ценообразования в строительстве (ГАУ КО "ЦПЭиЦС") контракт № 46 от  03.07.2018 в ценах 2018 года без НДС, млн рублей </t>
  </si>
  <si>
    <t>Услуги</t>
  </si>
  <si>
    <t>Оказание услуг по проведению государственной экспертизы проектной документации и результатов инженерных изысканий объекта «Реконструкция ПС 110 кВ О-46 Славск (инв. № ОРУ 110 кВ – 5048267, оборудование ЗРУ-15 кВ – 5048268)</t>
  </si>
  <si>
    <t>ПСД</t>
  </si>
  <si>
    <t>ЕП</t>
  </si>
  <si>
    <t>ГАУ КО "Центр проектных экспертиз и ценообразования в строительстве"</t>
  </si>
  <si>
    <t>31806195138</t>
  </si>
  <si>
    <t>zakupki.gov.ru</t>
  </si>
  <si>
    <t xml:space="preserve">п. 5.11.1.2.; 5.11.1.13 </t>
  </si>
  <si>
    <t>ЦЗО</t>
  </si>
  <si>
    <t xml:space="preserve">08.02.2018 </t>
  </si>
  <si>
    <t>02-1</t>
  </si>
  <si>
    <t>12.02.2018</t>
  </si>
  <si>
    <t>Оказание услуг по проверке достоверности определения сметной стоимости объекта «Реконструкция ПС 110 кВ О-46 Славск (инв. № ОРУ 110 кВ – 5048267, оборудование ЗРУ-15 кВ – 5048268)</t>
  </si>
  <si>
    <t xml:space="preserve">экспертиза ПД Центр проектных экспертиз и ценообразования в строительстве (ГАУ КО "ЦПЭиЦС") контракт № 07 от  12.02.2018 (ДС № 1 от 28.03.2018) в ценах 2018 года без НДС, млн рублей </t>
  </si>
  <si>
    <t>ДС № 1 от 28.03.2018</t>
  </si>
  <si>
    <t>Оказание услуг по проведению государственной экспертизы проектной документации и результатов инженерных изысканий Объекта «Реконструкция ПС 110 кВ О-46 Славск (инв. № ОРУ 110 кВ – 5048267, оборудование ЗРУ-15 кВ – 5048268)»</t>
  </si>
  <si>
    <t xml:space="preserve"> 31806713063 </t>
  </si>
  <si>
    <t>08.02.2018</t>
  </si>
  <si>
    <t>02-01</t>
  </si>
  <si>
    <t>03.07.2018</t>
  </si>
  <si>
    <t>ДС № 1 от 24.08.2018</t>
  </si>
  <si>
    <t xml:space="preserve">повторная экспертиза СД Центр проектных экспертиз и ценообразования в строительстве (ГАУ КО "ЦПЭиЦС") контракт №  247/СМ от  03.07.2018 (ДС № 1 от 24.08.2018) в ценах 2018 года без НДС, млн рублей </t>
  </si>
  <si>
    <t xml:space="preserve">повторная экспертиза СД Центр проектных экспертиз и ценообразования в строительстве (ГАУ КО "ЦПЭиЦС") контракт № 364/СМ от  16.11.2018 (ДС № 1 от 18.01.2019) в ценах 2018 года без НДС, млн рублей </t>
  </si>
  <si>
    <t>Оказание услуг по проверке достоверности определения сметной стоимости объекта «Реконструкция ПС 110 кВ О-46 Славск (инв. № ОРУ 110 кВ – 5048267, оборудование ЗРУ-15 кВ – 5048268)»</t>
  </si>
  <si>
    <t>11-04</t>
  </si>
  <si>
    <t>ДС № 1 от 18.01.2019</t>
  </si>
  <si>
    <t>Кадастровые работы</t>
  </si>
  <si>
    <t>мониторинг цен</t>
  </si>
  <si>
    <t>ОЗП</t>
  </si>
  <si>
    <t>"Геоид" ООО</t>
  </si>
  <si>
    <t>2о</t>
  </si>
  <si>
    <t xml:space="preserve"> 31907571185 </t>
  </si>
  <si>
    <t xml:space="preserve">https://rosseti.roseltorg.ru/ </t>
  </si>
  <si>
    <t>Лимит финансирования. Итоги подводились по едининчным расценкам.</t>
  </si>
  <si>
    <t>АО "Янтарьэнерго"/ УС</t>
  </si>
  <si>
    <t>ИТОГО</t>
  </si>
  <si>
    <t xml:space="preserve">геодезические и кадастровые работы по еденичным расценкам ООО "Геоид" договор № 00396-19 от  04.04.2019 в ценах 2019 года без НДС, млн рублей </t>
  </si>
  <si>
    <t xml:space="preserve">кадастровые работы Землемер договор № 1552 от  15.11.2019 в ценах 2019 года без НДС, млн рублей </t>
  </si>
  <si>
    <t xml:space="preserve">ООО "ИОЦ "Северная столица" договор № 23180-01 от  04.04.2018 в ценах 2018 года без НДС, млн рублей </t>
  </si>
  <si>
    <t xml:space="preserve">ФГАОУ ДПО ПЭИПК договор № 18-039-0270/4 от  30.03.2018 в ценах 2018 года без НДС, млн рублей </t>
  </si>
  <si>
    <t xml:space="preserve">Центр проектных экспертиз и ценообразования в строительстве (ГАУ КО "ЦПЭиЦС") договор № 9-К/18 от  15.03.2018 в ценах 2018 года без НДС, млн рублей </t>
  </si>
  <si>
    <t>Оказание услуг по независимому строительному контролю по лоту: "Реконструкция ПС 110/15 кВ О-46 Славск"</t>
  </si>
  <si>
    <t>ЗП</t>
  </si>
  <si>
    <t>"Центр Технического Заказчика" АО (ЦТЗ)</t>
  </si>
  <si>
    <t>"СЕВЕРЭНЕРГОПРОЕКТ" ООО (СЭП)</t>
  </si>
  <si>
    <t>"ИНЖЕНЕР-ПРОЕКТ" ООО</t>
  </si>
  <si>
    <t>"ИНЖИНИРИНГОВАЯ КОМПАНИЯ "2К" ООО</t>
  </si>
  <si>
    <t>1о</t>
  </si>
  <si>
    <t>"Центр Технического Заказчика" АО</t>
  </si>
  <si>
    <t>32008862144</t>
  </si>
  <si>
    <t>17.04.2020</t>
  </si>
  <si>
    <t>20.06.2020</t>
  </si>
  <si>
    <t>Выполнение строительно-монтажных работ, пуско-наладочных работ с поставкой оборудования и материалов по титулу: "Реконструкция ПС 110/15 кВ О-46 Славск (инв. № ОРУ-110 кВ - 5048267, оборудование ЗРУ-15 кВ 5048268)"</t>
  </si>
  <si>
    <t>ОК ЕП</t>
  </si>
  <si>
    <t>"Мехколонна № 26" ООО</t>
  </si>
  <si>
    <t>31908100167</t>
  </si>
  <si>
    <t>ДС № 1 от 21.07.2020</t>
  </si>
  <si>
    <t>[юридическое лицо, вид услуг/ подряда, предмет договора, дата заключения/ расторжения и номер договора/ соглашений к договору]</t>
  </si>
  <si>
    <t xml:space="preserve">независимый строительный контроль АО "Центр Технического Заказчика" договор № 32008862144 от 17.04.2020 (ДС № 1 от 21.07.2020) </t>
  </si>
  <si>
    <t xml:space="preserve"> - незаконтрактованные затраты</t>
  </si>
  <si>
    <t>ООО "Такси Европа" № 31807063135 от  17.01.2019 объем заключенного договора в ценах 2019 года без НДС, млн рублей</t>
  </si>
  <si>
    <t>независимый строительный контроль АО "Центр Технического Заказчика" договор № 32008862144 от 17.04.2020 (ДС № 1 от 21.07.2020, ДС № 2 от 24.08.2020) в ценах 2020 года с НДС, млн рублей</t>
  </si>
  <si>
    <t>ООО "Геоид" договор №102 от 10.02.2020 в ценах 2020 года без НДС, млн рублей</t>
  </si>
  <si>
    <t xml:space="preserve">Оказание транспортных услуг посредством предоставления транспортных средств </t>
  </si>
  <si>
    <t>ОЗП ЕП</t>
  </si>
  <si>
    <t>"Региональный Геодезический Центр" ООО</t>
  </si>
  <si>
    <t>"Такси Европа" ООО</t>
  </si>
  <si>
    <t xml:space="preserve">31807063135 </t>
  </si>
  <si>
    <t>rosseti.ru</t>
  </si>
  <si>
    <t>НДС не предусмотрен</t>
  </si>
  <si>
    <t xml:space="preserve">Корректировка проектной и рабочей документации  по объекту «Реконструкция ПС 110/15/10 кВ» Лот 5 «Реконструкция сетей ПС 110/10 кВ О-46 «Славск» </t>
  </si>
  <si>
    <t>сравнение цен</t>
  </si>
  <si>
    <t>"ТрансЭнергоСнаб" ООО</t>
  </si>
  <si>
    <t>"СпецЭнергоМонтаж" ООО</t>
  </si>
  <si>
    <t>2021 год</t>
  </si>
  <si>
    <t>3АР1 145 FG, Iн=2500 А, Iоткл.=40 кА</t>
  </si>
  <si>
    <t>3АР1 145 FG, Iн=4000 А, Iоткл.=40 кА</t>
  </si>
  <si>
    <t>ТМГ 11-100/15 У1 - 2шт.</t>
  </si>
  <si>
    <t>АЗДПМ-190/15 У1 190 кВА- 2шт.</t>
  </si>
  <si>
    <t>15-29</t>
  </si>
  <si>
    <t>ПС О-46 - ВЛ Л 15-29</t>
  </si>
  <si>
    <t>КЛ</t>
  </si>
  <si>
    <t>З</t>
  </si>
  <si>
    <t>2021</t>
  </si>
  <si>
    <t>09.10.2020 (1 пусковой комплекс)
04.12.2020 (2 пусковой комплекс)</t>
  </si>
  <si>
    <t>09.10.2020 (1 пусковой комплекс)
03.12.2020 (2 пусковой комплекс)</t>
  </si>
  <si>
    <t>Факт 2020 года</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</si>
  <si>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</si>
  <si>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</si>
  <si>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</si>
  <si>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</si>
  <si>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</si>
  <si>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t>
    </r>
  </si>
  <si>
    <t xml:space="preserve">Принят к бухгалтерскому учету, оформлен акт приемки законченного строительством объекта </t>
  </si>
  <si>
    <t>20 МВА (7,4 МВА); 0,042 (0) км</t>
  </si>
  <si>
    <t>СМР с поставкой оборудования ООО "Мехколонна № 26" договор № 31908100167 от 27.01.2020 (ДС № 1 от 10.03.2020, ДС № 2 от 27.05.2020, ДС № 3 от 01.06.2020, ДС № 4 от 10.07.2020, ДС № 5 от 10.07.2020; ДС № 6 от 24.08.2020; ДС № 7 от 17.12.2020; ДС № 8 от 25.12.2020) в ценах 2020 года с НДС, млн рублей</t>
  </si>
  <si>
    <t xml:space="preserve">ДС № 1 от 10.03.2020, ДС № 2 от 27.05.2020, ДС № 3 от 01.06.2020, ДС № 4 от 10.07.2020, ДС № 5 от 10.07.2020; ДС № 6 от 24.08.2020; ДС № 7 от 17.12.2020; ДС № 8 от 25.12.2020 </t>
  </si>
  <si>
    <t xml:space="preserve">ООО "КАПШИН" договор № 52980 от 09.11.2017 - расторгнут 13.09.2018;
СМР с поставкой оборудования ООО "Мехколонна № 26" договор № 31908100167 от 27.01.2020 (ДС № 1 от 10.03.2020, ДС № 2 от 27.05.2020, ДС № 3 от 01.06.2020, ДС № 4 от 10.07.2020, ДС № 5 от 10.07.2020; ДС № 6 от 24.08.2020; ДС № 7 от 17.12.2020; ДС № 8 от 25.12.2020) </t>
  </si>
  <si>
    <t>корректировка ПИР ООО "Мехколонна № 26" договор № 445 от  22.07.2020 (ДС № 1 от 22.12.2020) в ценах 2020 года с НДС, млн рублей</t>
  </si>
  <si>
    <t>ДС № 1 от 22.12.2020</t>
  </si>
  <si>
    <t>ПИР - ООО "Азимут-Электропроект" договор №815 от 26.12.2016 (ДС № 1 от 31.10.2017; ДС № 2 от 28.08.2018; ДС № 3 от 25.01.2019), корректировка ПИР ООО "Мехколонна № 26" договор № 445 от  22.07.2020 (ДС № 1 от 22.12.2020)</t>
  </si>
  <si>
    <t>ССР, утв. приказом 489 от 25.12.2020, положительное заключение ГГЭ 39-1-1-2-068216-2020 от 25.12.2020</t>
  </si>
  <si>
    <t>Содержание дирекции заказчика-застройщика в ценах 2018, 2020 годов, млн рублей</t>
  </si>
  <si>
    <t xml:space="preserve">Центр проектных экспертиз и ценообразования в строительстве (ГАУ КО "ЦПЭиЦС") договор № 110 от  26.10.2020 в ценах 2020 года с НДС, млн рублей </t>
  </si>
  <si>
    <t>Проценты по кредиту в ценах 2020 года без НДС, млн рублей</t>
  </si>
  <si>
    <t>Проведение геодезических и кадастровых работ по единичным расценкам (с лимитом финансирования)</t>
  </si>
  <si>
    <t>"ГЕОИД" ООО</t>
  </si>
  <si>
    <t>31908687885</t>
  </si>
  <si>
    <t>10.02.2020</t>
  </si>
  <si>
    <t>31.12.2020</t>
  </si>
  <si>
    <t>Лимит финансирования</t>
  </si>
  <si>
    <t>"ЗЕМЛЕМЕР" ООО</t>
  </si>
  <si>
    <t>услуги</t>
  </si>
  <si>
    <t>Оказание услуги по проведению повторной государственной экспертизы проектной документации и результатов инженерных изысканий по объекту: «Реконструкция ПС 110 кВ О-46 Славск» (инв. № ОРУ 110 кВ – 5048267, оборудование ЗРУ-15 кВ - 5048268)»</t>
  </si>
  <si>
    <t>Государственное автономное учреждение Калининградской области "Центр проектных экспертиз"</t>
  </si>
  <si>
    <t>https://zakupki.gov.ru</t>
  </si>
  <si>
    <t>п. 5.11.1.13</t>
  </si>
  <si>
    <t>2,33 МВт - 16.12.2020</t>
  </si>
  <si>
    <t>1.2.1.</t>
  </si>
  <si>
    <t>3.7.</t>
  </si>
  <si>
    <t>4.1.</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</si>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</sst>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00"/>
    <numFmt numFmtId="171" formatCode="######0.0#####"/>
    <numFmt numFmtId="172" formatCode="#,##0.00_ ;\-#,##0.00\ "/>
    <numFmt numFmtId="173" formatCode="_-* #,##0\ _₽_-;\-* #,##0\ _₽_-;_-* &quot;-&quot;??\ _₽_-;_-@_-"/>
    <numFmt numFmtId="174" formatCode="_-* #,##0.0000\ _₽_-;\-* #,##0.0000\ _₽_-;_-* &quot;-&quot;??\ _₽_-;_-@_-"/>
    <numFmt numFmtId="175" formatCode="_-* #,##0.000\ _₽_-;\-* #,##0.000\ _₽_-;_-* &quot;-&quot;??\ _₽_-;_-@_-"/>
    <numFmt numFmtId="176" formatCode="0.000"/>
    <numFmt numFmtId="177" formatCode="_-* #,##0.000\ _₽_-;\-* #,##0.000\ _₽_-;_-* &quot;-&quot;???\ _₽_-;_-@_-"/>
  </numFmts>
  <fonts count="8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b/>
      <sz val="12"/>
      <color theme="0" tint="-0.14999847407452621"/>
      <name val="Times New Roman"/>
      <family val="1"/>
      <charset val="204"/>
    </font>
    <font>
      <sz val="12"/>
      <color theme="0" tint="-0.14999847407452621"/>
      <name val="Times New Roman"/>
      <family val="1"/>
      <charset val="204"/>
    </font>
    <font>
      <sz val="10"/>
      <color theme="0" tint="-4.9989318521683403E-2"/>
      <name val="Arial Cyr"/>
      <charset val="204"/>
    </font>
    <font>
      <b/>
      <sz val="11"/>
      <color theme="0" tint="-0.14999847407452621"/>
      <name val="Times New Roman"/>
      <family val="1"/>
      <charset val="204"/>
    </font>
    <font>
      <b/>
      <sz val="11"/>
      <color theme="0" tint="-0.249977111117893"/>
      <name val="Times New Roman"/>
      <family val="1"/>
      <charset val="204"/>
    </font>
    <font>
      <sz val="8"/>
      <name val="Arial Cyr"/>
      <charset val="204"/>
    </font>
    <font>
      <sz val="11"/>
      <color indexed="8"/>
      <name val="Times New Roman"/>
      <family val="1"/>
      <charset val="204"/>
    </font>
    <font>
      <sz val="10"/>
      <color theme="0" tint="-4.9989318521683403E-2"/>
      <name val="Times New Roman"/>
      <family val="1"/>
      <charset val="204"/>
    </font>
    <font>
      <sz val="11"/>
      <color theme="0" tint="-0.249977111117893"/>
      <name val="Times New Roman"/>
      <family val="1"/>
      <charset val="204"/>
    </font>
    <font>
      <b/>
      <u/>
      <sz val="12"/>
      <color theme="1"/>
      <name val="Times New Roman"/>
      <family val="1"/>
      <charset val="204"/>
    </font>
    <font>
      <sz val="12"/>
      <name val="Calibri"/>
      <family val="2"/>
      <charset val="204"/>
    </font>
    <font>
      <b/>
      <sz val="12"/>
      <color theme="1"/>
      <name val="Times New Roman"/>
      <family val="1"/>
      <charset val="204"/>
    </font>
    <font>
      <b/>
      <sz val="11"/>
      <color indexed="8"/>
      <name val="Times New Roman"/>
      <family val="1"/>
      <charset val="204"/>
    </font>
    <font>
      <sz val="11"/>
      <color rgb="FFFF0000"/>
      <name val="Times New Roman"/>
      <family val="1"/>
      <charset val="204"/>
    </font>
    <font>
      <sz val="12"/>
      <color rgb="FFFF0000"/>
      <name val="Times New Roman"/>
      <family val="1"/>
      <charset val="204"/>
    </font>
    <font>
      <sz val="11"/>
      <color theme="1"/>
      <name val="Calibri"/>
      <family val="2"/>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FFC000"/>
        <bgColor indexed="64"/>
      </patternFill>
    </fill>
    <fill>
      <patternFill patternType="solid">
        <fgColor rgb="FF99CCFF"/>
        <bgColor indexed="64"/>
      </patternFill>
    </fill>
    <fill>
      <patternFill patternType="solid">
        <fgColor theme="0" tint="-4.9989318521683403E-2"/>
        <bgColor indexed="64"/>
      </patternFill>
    </fill>
    <fill>
      <patternFill patternType="solid">
        <fgColor theme="0"/>
        <bgColor indexed="64"/>
      </patternFill>
    </fill>
    <fill>
      <patternFill patternType="solid">
        <fgColor rgb="FFF4B084"/>
        <bgColor rgb="FF000000"/>
      </patternFill>
    </fill>
    <fill>
      <patternFill patternType="solid">
        <fgColor theme="7"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1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50"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60" applyNumberFormat="0" applyAlignment="0" applyProtection="0"/>
    <xf numFmtId="0" fontId="19" fillId="20" borderId="61" applyNumberFormat="0" applyAlignment="0" applyProtection="0"/>
    <xf numFmtId="0" fontId="20" fillId="20" borderId="60" applyNumberFormat="0" applyAlignment="0" applyProtection="0"/>
    <xf numFmtId="0" fontId="24" fillId="0" borderId="62" applyNumberFormat="0" applyFill="0" applyAlignment="0" applyProtection="0"/>
    <xf numFmtId="0" fontId="15" fillId="23" borderId="63" applyNumberFormat="0" applyFont="0" applyAlignment="0" applyProtection="0"/>
    <xf numFmtId="0" fontId="10" fillId="0" borderId="0"/>
    <xf numFmtId="0" fontId="18" fillId="7" borderId="64" applyNumberFormat="0" applyAlignment="0" applyProtection="0"/>
    <xf numFmtId="0" fontId="19" fillId="20" borderId="65" applyNumberFormat="0" applyAlignment="0" applyProtection="0"/>
    <xf numFmtId="0" fontId="20" fillId="20" borderId="64" applyNumberFormat="0" applyAlignment="0" applyProtection="0"/>
    <xf numFmtId="0" fontId="24" fillId="0" borderId="66" applyNumberFormat="0" applyFill="0" applyAlignment="0" applyProtection="0"/>
    <xf numFmtId="0" fontId="15" fillId="23" borderId="67" applyNumberFormat="0" applyFont="0" applyAlignment="0" applyProtection="0"/>
    <xf numFmtId="0" fontId="24" fillId="0" borderId="66" applyNumberFormat="0" applyFill="0" applyAlignment="0" applyProtection="0"/>
    <xf numFmtId="0" fontId="20" fillId="20" borderId="64" applyNumberFormat="0" applyAlignment="0" applyProtection="0"/>
    <xf numFmtId="0" fontId="10" fillId="0" borderId="0"/>
    <xf numFmtId="0" fontId="18" fillId="7" borderId="64" applyNumberFormat="0" applyAlignment="0" applyProtection="0"/>
    <xf numFmtId="0" fontId="18" fillId="7" borderId="64" applyNumberFormat="0" applyAlignment="0" applyProtection="0"/>
    <xf numFmtId="0" fontId="19" fillId="20" borderId="65" applyNumberFormat="0" applyAlignment="0" applyProtection="0"/>
    <xf numFmtId="0" fontId="20" fillId="20" borderId="64" applyNumberFormat="0" applyAlignment="0" applyProtection="0"/>
    <xf numFmtId="0" fontId="19" fillId="20" borderId="65" applyNumberFormat="0" applyAlignment="0" applyProtection="0"/>
    <xf numFmtId="0" fontId="20" fillId="20" borderId="64" applyNumberFormat="0" applyAlignment="0" applyProtection="0"/>
    <xf numFmtId="0" fontId="24" fillId="0" borderId="66" applyNumberFormat="0" applyFill="0" applyAlignment="0" applyProtection="0"/>
    <xf numFmtId="0" fontId="19" fillId="20" borderId="65" applyNumberFormat="0" applyAlignment="0" applyProtection="0"/>
    <xf numFmtId="0" fontId="18" fillId="7" borderId="64" applyNumberFormat="0" applyAlignment="0" applyProtection="0"/>
    <xf numFmtId="0" fontId="15" fillId="23" borderId="67" applyNumberFormat="0" applyFont="0" applyAlignment="0" applyProtection="0"/>
    <xf numFmtId="0" fontId="24" fillId="0" borderId="66" applyNumberFormat="0" applyFill="0" applyAlignment="0" applyProtection="0"/>
    <xf numFmtId="0" fontId="18" fillId="7" borderId="64" applyNumberFormat="0" applyAlignment="0" applyProtection="0"/>
    <xf numFmtId="0" fontId="19" fillId="20" borderId="65" applyNumberFormat="0" applyAlignment="0" applyProtection="0"/>
    <xf numFmtId="0" fontId="20" fillId="20" borderId="64" applyNumberFormat="0" applyAlignment="0" applyProtection="0"/>
    <xf numFmtId="0" fontId="24" fillId="0" borderId="66" applyNumberFormat="0" applyFill="0" applyAlignment="0" applyProtection="0"/>
    <xf numFmtId="0" fontId="15" fillId="23" borderId="67"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xf numFmtId="43" fontId="1" fillId="0" borderId="0" applyFont="0" applyFill="0" applyBorder="0" applyAlignment="0" applyProtection="0"/>
    <xf numFmtId="0" fontId="2" fillId="0" borderId="0"/>
    <xf numFmtId="0" fontId="10" fillId="0" borderId="0"/>
  </cellStyleXfs>
  <cellXfs count="568">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0" fontId="38" fillId="0" borderId="25"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horizontal="left" vertical="center" wrapText="1"/>
    </xf>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42" fillId="0" borderId="0" xfId="2" applyFont="1" applyFill="1" applyAlignment="1">
      <alignment horizont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3" xfId="67" applyNumberFormat="1" applyFont="1" applyFill="1" applyBorder="1" applyAlignment="1">
      <alignment vertical="center"/>
    </xf>
    <xf numFmtId="3" fontId="35" fillId="0" borderId="34" xfId="67" applyNumberFormat="1" applyFont="1" applyFill="1" applyBorder="1" applyAlignment="1">
      <alignment vertical="center"/>
    </xf>
    <xf numFmtId="10" fontId="35" fillId="0" borderId="34" xfId="67" applyNumberFormat="1" applyFont="1" applyFill="1" applyBorder="1" applyAlignment="1">
      <alignment vertical="center"/>
    </xf>
    <xf numFmtId="9" fontId="35" fillId="0" borderId="35" xfId="67" applyNumberFormat="1" applyFont="1" applyFill="1" applyBorder="1" applyAlignment="1">
      <alignment vertical="center"/>
    </xf>
    <xf numFmtId="3" fontId="35" fillId="0" borderId="30" xfId="67" applyNumberFormat="1" applyFont="1" applyFill="1" applyBorder="1" applyAlignment="1">
      <alignment vertical="center"/>
    </xf>
    <xf numFmtId="10" fontId="35" fillId="0" borderId="36" xfId="67" applyNumberFormat="1" applyFont="1" applyFill="1" applyBorder="1" applyAlignment="1">
      <alignment vertical="center"/>
    </xf>
    <xf numFmtId="10" fontId="35" fillId="0" borderId="32" xfId="67" applyNumberFormat="1" applyFont="1" applyFill="1" applyBorder="1" applyAlignment="1">
      <alignment vertical="center"/>
    </xf>
    <xf numFmtId="0" fontId="48" fillId="0" borderId="0" xfId="67" applyFont="1" applyFill="1" applyAlignment="1">
      <alignment vertical="center"/>
    </xf>
    <xf numFmtId="1" fontId="6" fillId="0" borderId="24" xfId="67" applyNumberFormat="1" applyFont="1" applyFill="1" applyBorder="1" applyAlignment="1">
      <alignment horizontal="center" vertical="center"/>
    </xf>
    <xf numFmtId="169" fontId="6" fillId="0" borderId="0" xfId="67" applyNumberFormat="1" applyFont="1" applyFill="1" applyAlignment="1">
      <alignment vertical="center"/>
    </xf>
    <xf numFmtId="0" fontId="10" fillId="0" borderId="0" xfId="2" applyFont="1" applyFill="1" applyAlignment="1">
      <alignment horizontal="center" vertical="center"/>
    </xf>
    <xf numFmtId="0" fontId="41" fillId="0" borderId="0" xfId="0" applyFont="1" applyFill="1" applyAlignment="1">
      <alignment horizontal="left" vertical="top"/>
    </xf>
    <xf numFmtId="0" fontId="10" fillId="0" borderId="0" xfId="0" applyFont="1" applyFill="1"/>
    <xf numFmtId="0" fontId="10" fillId="0" borderId="0" xfId="0" applyFont="1" applyFill="1" applyBorder="1" applyAlignment="1">
      <alignment horizontal="right" wrapText="1"/>
    </xf>
    <xf numFmtId="0" fontId="39" fillId="0" borderId="0" xfId="2" applyFont="1" applyFill="1" applyAlignment="1">
      <alignment vertical="top" wrapText="1"/>
    </xf>
    <xf numFmtId="3" fontId="35" fillId="0" borderId="31" xfId="67" applyNumberFormat="1" applyFont="1" applyFill="1" applyBorder="1" applyAlignment="1">
      <alignment vertical="center"/>
    </xf>
    <xf numFmtId="0" fontId="10"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0" xfId="2" applyFont="1" applyFill="1" applyAlignment="1">
      <alignment horizontal="center" vertical="top" wrapText="1"/>
    </xf>
    <xf numFmtId="0" fontId="51" fillId="0" borderId="0" xfId="1" applyFont="1"/>
    <xf numFmtId="0" fontId="14" fillId="0" borderId="0" xfId="1" applyFont="1" applyFill="1"/>
    <xf numFmtId="0" fontId="52" fillId="0" borderId="0" xfId="1" applyFont="1" applyAlignment="1">
      <alignment horizontal="left" vertical="center"/>
    </xf>
    <xf numFmtId="0" fontId="42" fillId="0" borderId="0" xfId="1" applyFont="1" applyAlignment="1">
      <alignment vertical="center"/>
    </xf>
    <xf numFmtId="0" fontId="42"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55" fillId="0" borderId="0" xfId="1" applyFont="1"/>
    <xf numFmtId="0" fontId="11" fillId="0" borderId="0" xfId="1" applyFont="1" applyAlignment="1">
      <alignment horizontal="center" vertical="center"/>
    </xf>
    <xf numFmtId="0" fontId="53"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55"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55" fillId="24" borderId="0" xfId="1" applyFont="1" applyFill="1" applyBorder="1"/>
    <xf numFmtId="0" fontId="55" fillId="24" borderId="0" xfId="1" applyFont="1" applyFill="1"/>
    <xf numFmtId="0" fontId="10" fillId="0" borderId="1" xfId="1" applyFont="1" applyBorder="1" applyAlignment="1">
      <alignment horizontal="left" vertical="center" wrapText="1"/>
    </xf>
    <xf numFmtId="0" fontId="51" fillId="0" borderId="0" xfId="1" applyFont="1" applyBorder="1"/>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7" fillId="0" borderId="1" xfId="1" applyFont="1" applyBorder="1" applyAlignment="1">
      <alignment horizontal="center" vertical="center"/>
    </xf>
    <xf numFmtId="0" fontId="57" fillId="0" borderId="4" xfId="1" applyFont="1" applyBorder="1" applyAlignment="1">
      <alignment horizontal="center" vertical="center"/>
    </xf>
    <xf numFmtId="0" fontId="51" fillId="0" borderId="1" xfId="1" applyFont="1" applyBorder="1"/>
    <xf numFmtId="0" fontId="10" fillId="0" borderId="4" xfId="1" applyFont="1" applyBorder="1" applyAlignment="1">
      <alignmen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7" fillId="0" borderId="1" xfId="0" applyFont="1" applyBorder="1" applyAlignment="1">
      <alignment horizontal="center" vertical="center"/>
    </xf>
    <xf numFmtId="0" fontId="57" fillId="0" borderId="1"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10" xfId="0" applyFont="1" applyBorder="1" applyAlignment="1">
      <alignment horizontal="center" vertical="center"/>
    </xf>
    <xf numFmtId="0" fontId="57"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7" fillId="0" borderId="0" xfId="0" applyFont="1"/>
    <xf numFmtId="0" fontId="58" fillId="0" borderId="0" xfId="0" applyFont="1" applyAlignment="1">
      <alignment horizontal="center" vertical="center"/>
    </xf>
    <xf numFmtId="0" fontId="56" fillId="0" borderId="0" xfId="1" applyFont="1" applyAlignment="1">
      <alignment vertical="center"/>
    </xf>
    <xf numFmtId="0" fontId="56" fillId="0" borderId="0" xfId="1" applyFont="1" applyAlignment="1">
      <alignment vertical="center" wrapText="1"/>
    </xf>
    <xf numFmtId="0" fontId="41" fillId="0" borderId="0" xfId="0" applyFont="1" applyAlignment="1">
      <alignment horizontal="left" vertical="top"/>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63" fillId="0" borderId="1" xfId="49" applyFont="1" applyBorder="1" applyAlignment="1">
      <alignment horizontal="center" vertical="center"/>
    </xf>
    <xf numFmtId="0" fontId="63" fillId="0" borderId="0" xfId="49" applyFont="1"/>
    <xf numFmtId="0" fontId="10" fillId="0" borderId="0" xfId="49" applyFont="1" applyAlignment="1">
      <alignment horizontal="center" vertical="center" wrapText="1"/>
    </xf>
    <xf numFmtId="0" fontId="39" fillId="0" borderId="0" xfId="50" applyFont="1" applyFill="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0" fontId="46" fillId="0" borderId="0" xfId="62" applyFont="1" applyFill="1" applyBorder="1"/>
    <xf numFmtId="10" fontId="35" fillId="0" borderId="40" xfId="67" applyNumberFormat="1" applyFont="1" applyFill="1" applyBorder="1" applyAlignment="1">
      <alignment vertical="center"/>
    </xf>
    <xf numFmtId="0" fontId="66" fillId="0" borderId="0" xfId="62" applyFont="1" applyFill="1" applyBorder="1"/>
    <xf numFmtId="0" fontId="10" fillId="0" borderId="0" xfId="67" applyFont="1" applyFill="1" applyAlignment="1">
      <alignment vertical="center"/>
    </xf>
    <xf numFmtId="0" fontId="66" fillId="0" borderId="0" xfId="62" applyFont="1" applyFill="1"/>
    <xf numFmtId="0" fontId="55" fillId="0" borderId="0" xfId="50" applyFont="1"/>
    <xf numFmtId="49" fontId="55" fillId="0" borderId="0" xfId="50" applyNumberFormat="1" applyFont="1" applyAlignment="1">
      <alignment vertical="center"/>
    </xf>
    <xf numFmtId="0" fontId="55" fillId="0" borderId="0" xfId="50" applyFont="1" applyAlignment="1"/>
    <xf numFmtId="0" fontId="65" fillId="0" borderId="41" xfId="67" applyFont="1" applyFill="1" applyBorder="1" applyAlignment="1">
      <alignment vertical="center" wrapText="1"/>
    </xf>
    <xf numFmtId="3" fontId="67" fillId="0" borderId="42" xfId="67" applyNumberFormat="1" applyFont="1" applyFill="1" applyBorder="1" applyAlignment="1">
      <alignment vertical="center"/>
    </xf>
    <xf numFmtId="3" fontId="68" fillId="0" borderId="42" xfId="67" applyNumberFormat="1" applyFont="1" applyFill="1" applyBorder="1" applyAlignment="1">
      <alignment vertical="center"/>
    </xf>
    <xf numFmtId="0" fontId="49" fillId="0" borderId="41" xfId="62" applyFont="1" applyFill="1" applyBorder="1"/>
    <xf numFmtId="3" fontId="64" fillId="0" borderId="0" xfId="67" applyNumberFormat="1" applyFont="1" applyFill="1" applyAlignment="1">
      <alignment horizontal="center" vertical="center" wrapText="1"/>
    </xf>
    <xf numFmtId="0" fontId="65" fillId="0" borderId="0" xfId="67" applyFont="1" applyFill="1" applyAlignment="1">
      <alignment vertical="center"/>
    </xf>
    <xf numFmtId="0" fontId="49" fillId="0" borderId="0" xfId="62" applyFont="1" applyFill="1"/>
    <xf numFmtId="0" fontId="65" fillId="0" borderId="0" xfId="67" applyFont="1" applyFill="1" applyAlignment="1">
      <alignment vertical="center" wrapText="1"/>
    </xf>
    <xf numFmtId="170" fontId="67" fillId="0" borderId="40" xfId="67" applyNumberFormat="1" applyFont="1" applyFill="1" applyBorder="1" applyAlignment="1">
      <alignment vertical="center"/>
    </xf>
    <xf numFmtId="0" fontId="48" fillId="0" borderId="0" xfId="67" applyFont="1" applyFill="1" applyAlignment="1">
      <alignment vertical="center" wrapText="1"/>
    </xf>
    <xf numFmtId="0" fontId="69" fillId="25" borderId="40" xfId="62" applyFont="1" applyFill="1" applyBorder="1" applyAlignment="1">
      <alignment horizontal="center" vertical="center" wrapText="1"/>
    </xf>
    <xf numFmtId="0" fontId="40" fillId="0" borderId="0" xfId="62"/>
    <xf numFmtId="170" fontId="46" fillId="25" borderId="40" xfId="62" applyNumberFormat="1" applyFont="1" applyFill="1" applyBorder="1" applyAlignment="1">
      <alignment horizontal="center" vertical="center" wrapText="1"/>
    </xf>
    <xf numFmtId="9" fontId="46" fillId="25" borderId="40" xfId="62" applyNumberFormat="1" applyFont="1" applyFill="1" applyBorder="1" applyAlignment="1">
      <alignment horizontal="center" vertical="center" wrapText="1"/>
    </xf>
    <xf numFmtId="4" fontId="46" fillId="25" borderId="40" xfId="62" applyNumberFormat="1" applyFont="1" applyFill="1" applyBorder="1" applyAlignment="1">
      <alignment horizontal="center" vertical="center" wrapText="1"/>
    </xf>
    <xf numFmtId="0" fontId="46" fillId="0" borderId="0" xfId="62" applyFont="1"/>
    <xf numFmtId="0" fontId="40" fillId="0" borderId="0" xfId="62" applyAlignment="1">
      <alignment wrapText="1"/>
    </xf>
    <xf numFmtId="0" fontId="40" fillId="0" borderId="40" xfId="62" applyBorder="1" applyAlignment="1">
      <alignment horizontal="center" vertical="center" wrapText="1"/>
    </xf>
    <xf numFmtId="0" fontId="40" fillId="27" borderId="40" xfId="62" applyFill="1" applyBorder="1" applyAlignment="1">
      <alignment horizontal="center" vertical="center"/>
    </xf>
    <xf numFmtId="0" fontId="40" fillId="0" borderId="40" xfId="62" applyBorder="1" applyAlignment="1">
      <alignment horizontal="center" vertical="center"/>
    </xf>
    <xf numFmtId="0" fontId="40" fillId="0" borderId="40" xfId="62" applyBorder="1" applyAlignment="1">
      <alignment horizontal="left" vertical="center" wrapText="1"/>
    </xf>
    <xf numFmtId="4" fontId="40" fillId="0" borderId="40" xfId="62" applyNumberFormat="1" applyBorder="1" applyAlignment="1">
      <alignment horizontal="center" vertical="center"/>
    </xf>
    <xf numFmtId="0" fontId="40" fillId="27" borderId="40" xfId="62" applyFill="1" applyBorder="1" applyAlignment="1">
      <alignment horizontal="center" vertical="center" wrapText="1"/>
    </xf>
    <xf numFmtId="9" fontId="0" fillId="0" borderId="40" xfId="68" applyFont="1" applyBorder="1" applyAlignment="1">
      <alignment horizontal="left" vertical="center" wrapText="1"/>
    </xf>
    <xf numFmtId="9" fontId="0" fillId="0" borderId="40" xfId="68" applyFont="1" applyBorder="1" applyAlignment="1">
      <alignment horizontal="center" vertical="center"/>
    </xf>
    <xf numFmtId="9" fontId="40" fillId="27" borderId="40" xfId="68" applyFont="1" applyFill="1" applyBorder="1" applyAlignment="1">
      <alignment horizontal="center" vertical="center"/>
    </xf>
    <xf numFmtId="0" fontId="40" fillId="26" borderId="40" xfId="62" applyFill="1" applyBorder="1" applyAlignment="1">
      <alignment horizontal="center" vertical="center" wrapText="1"/>
    </xf>
    <xf numFmtId="0" fontId="40" fillId="0" borderId="40" xfId="62" applyFill="1" applyBorder="1" applyAlignment="1">
      <alignment horizontal="center" vertical="center" wrapText="1"/>
    </xf>
    <xf numFmtId="0" fontId="40" fillId="0" borderId="40" xfId="62" applyBorder="1" applyAlignment="1">
      <alignment wrapText="1"/>
    </xf>
    <xf numFmtId="0" fontId="40" fillId="0" borderId="40" xfId="62" applyBorder="1"/>
    <xf numFmtId="0" fontId="40" fillId="0" borderId="40" xfId="62" applyBorder="1" applyAlignment="1">
      <alignment horizontal="left" wrapText="1"/>
    </xf>
    <xf numFmtId="0" fontId="46" fillId="0" borderId="0" xfId="62" applyFont="1" applyAlignment="1">
      <alignment wrapText="1"/>
    </xf>
    <xf numFmtId="0" fontId="46" fillId="0" borderId="40" xfId="62" applyFont="1" applyBorder="1" applyAlignment="1">
      <alignment wrapText="1"/>
    </xf>
    <xf numFmtId="4" fontId="46" fillId="26" borderId="40" xfId="62" applyNumberFormat="1" applyFont="1" applyFill="1" applyBorder="1" applyAlignment="1">
      <alignment horizontal="center"/>
    </xf>
    <xf numFmtId="3" fontId="46" fillId="26" borderId="40" xfId="62" applyNumberFormat="1" applyFont="1" applyFill="1" applyBorder="1" applyAlignment="1">
      <alignment horizontal="center"/>
    </xf>
    <xf numFmtId="0" fontId="46" fillId="0" borderId="0" xfId="62" applyFont="1" applyAlignment="1">
      <alignment horizontal="center"/>
    </xf>
    <xf numFmtId="0" fontId="46" fillId="0" borderId="38" xfId="62" applyFont="1" applyBorder="1" applyAlignment="1">
      <alignment wrapText="1"/>
    </xf>
    <xf numFmtId="3" fontId="46" fillId="0" borderId="38" xfId="62" applyNumberFormat="1" applyFont="1" applyFill="1" applyBorder="1"/>
    <xf numFmtId="0" fontId="46" fillId="0" borderId="0" xfId="62" applyFont="1" applyBorder="1" applyAlignment="1">
      <alignment horizontal="center"/>
    </xf>
    <xf numFmtId="0" fontId="46" fillId="0" borderId="0" xfId="62" applyFont="1" applyBorder="1"/>
    <xf numFmtId="4" fontId="46" fillId="0" borderId="40" xfId="62" applyNumberFormat="1" applyFont="1" applyFill="1" applyBorder="1" applyAlignment="1">
      <alignment horizontal="center"/>
    </xf>
    <xf numFmtId="4" fontId="46" fillId="27" borderId="40" xfId="62" applyNumberFormat="1" applyFont="1" applyFill="1" applyBorder="1" applyAlignment="1">
      <alignment horizontal="center"/>
    </xf>
    <xf numFmtId="4" fontId="46" fillId="0" borderId="0" xfId="62" applyNumberFormat="1" applyFont="1" applyAlignment="1">
      <alignment horizontal="center"/>
    </xf>
    <xf numFmtId="10" fontId="46" fillId="27" borderId="40" xfId="62" applyNumberFormat="1" applyFont="1" applyFill="1" applyBorder="1" applyAlignment="1">
      <alignment horizontal="center"/>
    </xf>
    <xf numFmtId="0" fontId="6" fillId="0" borderId="38" xfId="67" applyFont="1" applyFill="1" applyBorder="1" applyAlignment="1">
      <alignment vertical="center" wrapText="1"/>
    </xf>
    <xf numFmtId="3" fontId="35" fillId="0" borderId="38" xfId="67" applyNumberFormat="1" applyFont="1" applyFill="1" applyBorder="1" applyAlignment="1">
      <alignment horizontal="center" vertical="center"/>
    </xf>
    <xf numFmtId="0" fontId="46" fillId="0" borderId="40" xfId="62" applyFont="1" applyBorder="1" applyAlignment="1">
      <alignment horizontal="left" vertical="center" wrapText="1"/>
    </xf>
    <xf numFmtId="0" fontId="46" fillId="27" borderId="40" xfId="62" applyFont="1" applyFill="1" applyBorder="1" applyAlignment="1">
      <alignment horizontal="center"/>
    </xf>
    <xf numFmtId="0" fontId="46" fillId="0" borderId="40" xfId="62" applyFont="1" applyBorder="1"/>
    <xf numFmtId="10" fontId="46" fillId="27" borderId="40" xfId="62" applyNumberFormat="1" applyFont="1" applyFill="1" applyBorder="1"/>
    <xf numFmtId="10" fontId="46" fillId="0" borderId="40" xfId="62" applyNumberFormat="1" applyFont="1" applyBorder="1"/>
    <xf numFmtId="0" fontId="46" fillId="0" borderId="38" xfId="62" applyFont="1" applyFill="1" applyBorder="1"/>
    <xf numFmtId="0" fontId="6" fillId="0" borderId="0" xfId="67" applyFont="1" applyFill="1" applyBorder="1" applyAlignment="1">
      <alignment vertical="center" wrapText="1"/>
    </xf>
    <xf numFmtId="10" fontId="46" fillId="0" borderId="38" xfId="62" applyNumberFormat="1" applyFont="1" applyFill="1" applyBorder="1"/>
    <xf numFmtId="3" fontId="6" fillId="0" borderId="40" xfId="67" applyNumberFormat="1" applyFont="1" applyFill="1" applyBorder="1" applyAlignment="1">
      <alignment horizontal="right" vertical="center"/>
    </xf>
    <xf numFmtId="167" fontId="35" fillId="0" borderId="40" xfId="67" applyNumberFormat="1" applyFont="1" applyFill="1" applyBorder="1" applyAlignment="1">
      <alignment horizontal="right" vertical="center"/>
    </xf>
    <xf numFmtId="0" fontId="37" fillId="0" borderId="43" xfId="49" applyFont="1" applyBorder="1" applyAlignment="1">
      <alignment horizontal="center" vertical="center" wrapText="1"/>
    </xf>
    <xf numFmtId="0" fontId="37" fillId="0" borderId="43" xfId="49" applyFont="1" applyBorder="1"/>
    <xf numFmtId="1" fontId="37" fillId="0" borderId="43" xfId="49" applyNumberFormat="1" applyFont="1" applyBorder="1" applyAlignment="1">
      <alignment horizontal="center" vertical="center" wrapText="1"/>
    </xf>
    <xf numFmtId="49" fontId="70" fillId="0" borderId="43" xfId="0" applyNumberFormat="1" applyFont="1" applyFill="1" applyBorder="1" applyAlignment="1">
      <alignment horizontal="center" vertical="center" wrapText="1"/>
    </xf>
    <xf numFmtId="4" fontId="70" fillId="0" borderId="43" xfId="0" applyNumberFormat="1" applyFont="1" applyFill="1" applyBorder="1" applyAlignment="1">
      <alignment horizontal="center" vertical="center" wrapText="1"/>
    </xf>
    <xf numFmtId="14" fontId="70" fillId="0" borderId="43" xfId="0" applyNumberFormat="1" applyFont="1" applyFill="1" applyBorder="1" applyAlignment="1">
      <alignment horizontal="center" vertical="center" wrapText="1"/>
    </xf>
    <xf numFmtId="0" fontId="6" fillId="0" borderId="47" xfId="67" applyFont="1" applyFill="1" applyBorder="1" applyAlignment="1">
      <alignment vertical="center"/>
    </xf>
    <xf numFmtId="0" fontId="6" fillId="0" borderId="0" xfId="67" applyFont="1" applyFill="1" applyBorder="1" applyAlignment="1">
      <alignment vertical="center"/>
    </xf>
    <xf numFmtId="0" fontId="6" fillId="0" borderId="48" xfId="67" applyFont="1" applyFill="1" applyBorder="1" applyAlignment="1">
      <alignment vertical="center"/>
    </xf>
    <xf numFmtId="0" fontId="36" fillId="0" borderId="0" xfId="67" applyFont="1" applyFill="1" applyBorder="1" applyAlignment="1">
      <alignment vertical="center"/>
    </xf>
    <xf numFmtId="0" fontId="6" fillId="0" borderId="49" xfId="67" applyFont="1" applyFill="1" applyBorder="1" applyAlignment="1">
      <alignment vertical="center"/>
    </xf>
    <xf numFmtId="4" fontId="71" fillId="0" borderId="5" xfId="67" applyNumberFormat="1" applyFont="1" applyFill="1" applyBorder="1" applyAlignment="1">
      <alignment horizontal="center" vertical="center"/>
    </xf>
    <xf numFmtId="3" fontId="71" fillId="0" borderId="5" xfId="67" applyNumberFormat="1" applyFont="1" applyFill="1" applyBorder="1" applyAlignment="1">
      <alignment horizontal="center" vertical="center"/>
    </xf>
    <xf numFmtId="0" fontId="45" fillId="0" borderId="43" xfId="67" applyFont="1" applyFill="1" applyBorder="1" applyAlignment="1">
      <alignment horizontal="center" vertical="center"/>
    </xf>
    <xf numFmtId="0" fontId="71" fillId="0" borderId="5" xfId="67" applyFont="1" applyFill="1" applyBorder="1" applyAlignment="1">
      <alignment horizontal="center" vertical="center"/>
    </xf>
    <xf numFmtId="0" fontId="6" fillId="0" borderId="50" xfId="67" applyFont="1" applyFill="1" applyBorder="1" applyAlignment="1">
      <alignment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6" fillId="0" borderId="53" xfId="67" applyFont="1" applyFill="1" applyBorder="1" applyAlignment="1">
      <alignment vertical="center"/>
    </xf>
    <xf numFmtId="0" fontId="48" fillId="0" borderId="0" xfId="67" applyFont="1" applyFill="1" applyBorder="1" applyAlignment="1">
      <alignment vertical="center"/>
    </xf>
    <xf numFmtId="0" fontId="6" fillId="0" borderId="54" xfId="67" applyFont="1" applyFill="1" applyBorder="1" applyAlignment="1">
      <alignment horizontal="left" vertical="center"/>
    </xf>
    <xf numFmtId="0" fontId="6" fillId="0" borderId="55" xfId="67" applyFont="1" applyFill="1" applyBorder="1" applyAlignment="1">
      <alignment vertical="center"/>
    </xf>
    <xf numFmtId="0" fontId="6" fillId="0" borderId="56" xfId="67" applyFont="1" applyFill="1" applyBorder="1" applyAlignment="1">
      <alignment vertical="center"/>
    </xf>
    <xf numFmtId="0" fontId="6" fillId="0" borderId="57" xfId="67" applyFont="1" applyFill="1" applyBorder="1" applyAlignment="1">
      <alignment vertical="center"/>
    </xf>
    <xf numFmtId="0" fontId="36" fillId="0" borderId="54" xfId="67" applyFont="1" applyFill="1" applyBorder="1" applyAlignment="1">
      <alignment vertical="center"/>
    </xf>
    <xf numFmtId="3" fontId="48" fillId="0" borderId="0" xfId="67" applyNumberFormat="1" applyFont="1" applyFill="1" applyBorder="1" applyAlignment="1">
      <alignment horizontal="center" vertical="center"/>
    </xf>
    <xf numFmtId="0" fontId="36" fillId="0" borderId="55" xfId="67" applyFont="1" applyFill="1" applyBorder="1" applyAlignment="1">
      <alignment vertical="center"/>
    </xf>
    <xf numFmtId="0" fontId="6" fillId="0" borderId="55" xfId="67" applyFont="1" applyFill="1" applyBorder="1" applyAlignment="1">
      <alignment horizontal="left" vertical="center"/>
    </xf>
    <xf numFmtId="0" fontId="36" fillId="0" borderId="55" xfId="67" applyFont="1" applyFill="1" applyBorder="1" applyAlignment="1">
      <alignment horizontal="left" vertical="center"/>
    </xf>
    <xf numFmtId="0" fontId="36" fillId="0" borderId="56" xfId="67" applyFont="1" applyFill="1" applyBorder="1" applyAlignment="1">
      <alignment horizontal="left" vertical="center"/>
    </xf>
    <xf numFmtId="167" fontId="72" fillId="0" borderId="0" xfId="67" applyNumberFormat="1" applyFont="1" applyFill="1" applyBorder="1" applyAlignment="1">
      <alignment horizontal="center" vertical="center"/>
    </xf>
    <xf numFmtId="0" fontId="6" fillId="0" borderId="55" xfId="67" applyFont="1" applyFill="1" applyBorder="1" applyAlignment="1">
      <alignment horizontal="left" vertical="center" wrapText="1"/>
    </xf>
    <xf numFmtId="0" fontId="36" fillId="0" borderId="56" xfId="67" applyFont="1" applyFill="1" applyBorder="1" applyAlignment="1">
      <alignment vertical="center"/>
    </xf>
    <xf numFmtId="0" fontId="6" fillId="0" borderId="58" xfId="67" applyFont="1" applyFill="1" applyBorder="1" applyAlignment="1">
      <alignment vertical="center"/>
    </xf>
    <xf numFmtId="0" fontId="6" fillId="0" borderId="59" xfId="67" applyFont="1" applyFill="1" applyBorder="1" applyAlignment="1">
      <alignment vertical="center"/>
    </xf>
    <xf numFmtId="0" fontId="10" fillId="0" borderId="68" xfId="2" applyNumberFormat="1" applyFont="1" applyFill="1" applyBorder="1" applyAlignment="1">
      <alignment horizontal="center" vertical="center" wrapText="1" shrinkToFit="1"/>
    </xf>
    <xf numFmtId="0" fontId="10" fillId="0" borderId="68" xfId="2" applyNumberFormat="1" applyFont="1" applyFill="1" applyBorder="1" applyAlignment="1">
      <alignment horizontal="left" vertical="center" wrapText="1" shrinkToFit="1"/>
    </xf>
    <xf numFmtId="171" fontId="39" fillId="0" borderId="68" xfId="2" applyNumberFormat="1" applyFont="1" applyFill="1" applyBorder="1" applyAlignment="1">
      <alignment horizontal="right" vertical="center" wrapText="1" shrinkToFit="1"/>
    </xf>
    <xf numFmtId="0" fontId="10" fillId="0" borderId="68" xfId="2" applyFont="1" applyFill="1" applyBorder="1" applyAlignment="1">
      <alignment vertical="center" wrapText="1" shrinkToFit="1"/>
    </xf>
    <xf numFmtId="0" fontId="0" fillId="0" borderId="68" xfId="0" applyFill="1" applyBorder="1" applyAlignment="1">
      <alignment wrapText="1" shrinkToFit="1"/>
    </xf>
    <xf numFmtId="0" fontId="10" fillId="0" borderId="68" xfId="2" applyFont="1" applyFill="1" applyBorder="1" applyAlignment="1">
      <alignment wrapText="1" shrinkToFit="1"/>
    </xf>
    <xf numFmtId="0" fontId="39" fillId="0" borderId="68" xfId="2" applyNumberFormat="1" applyFont="1" applyFill="1" applyBorder="1" applyAlignment="1">
      <alignment horizontal="center" vertical="top" wrapText="1" shrinkToFit="1"/>
    </xf>
    <xf numFmtId="0" fontId="39" fillId="0" borderId="68" xfId="2" applyFont="1" applyFill="1" applyBorder="1" applyAlignment="1">
      <alignment horizontal="center" vertical="center" wrapText="1" shrinkToFit="1"/>
    </xf>
    <xf numFmtId="0" fontId="11" fillId="0" borderId="0" xfId="2" applyFont="1" applyAlignment="1">
      <alignment horizontal="left" vertical="center"/>
    </xf>
    <xf numFmtId="0" fontId="11" fillId="0" borderId="0" xfId="2" applyFont="1" applyAlignment="1">
      <alignment horizontal="left"/>
    </xf>
    <xf numFmtId="0" fontId="10" fillId="0" borderId="0" xfId="2" applyFont="1" applyFill="1" applyAlignment="1">
      <alignment horizontal="left"/>
    </xf>
    <xf numFmtId="0" fontId="42" fillId="0" borderId="0" xfId="2" applyFont="1" applyFill="1" applyAlignment="1">
      <alignment horizontal="left"/>
    </xf>
    <xf numFmtId="0" fontId="42" fillId="0" borderId="0" xfId="1" applyFont="1" applyAlignment="1">
      <alignment horizontal="left" vertical="center"/>
    </xf>
    <xf numFmtId="0" fontId="11" fillId="0" borderId="0" xfId="1" applyFont="1" applyFill="1" applyBorder="1" applyAlignment="1">
      <alignment horizontal="left" vertical="center"/>
    </xf>
    <xf numFmtId="2" fontId="43" fillId="0" borderId="0" xfId="2" applyNumberFormat="1" applyFont="1" applyFill="1" applyAlignment="1">
      <alignment horizontal="left" vertical="top" wrapText="1"/>
    </xf>
    <xf numFmtId="0" fontId="37" fillId="0" borderId="0" xfId="2" applyFont="1" applyFill="1" applyAlignment="1">
      <alignment horizontal="left"/>
    </xf>
    <xf numFmtId="0" fontId="37" fillId="0" borderId="25" xfId="2" applyFont="1" applyFill="1" applyBorder="1" applyAlignment="1">
      <alignment horizontal="left" vertical="center" wrapText="1"/>
    </xf>
    <xf numFmtId="0" fontId="37" fillId="0" borderId="25" xfId="2" applyFont="1" applyFill="1" applyBorder="1" applyAlignment="1">
      <alignment horizontal="left" vertical="center"/>
    </xf>
    <xf numFmtId="0" fontId="37" fillId="0" borderId="26" xfId="2" applyFont="1" applyFill="1" applyBorder="1" applyAlignment="1">
      <alignment horizontal="left" vertical="center"/>
    </xf>
    <xf numFmtId="0" fontId="37" fillId="0" borderId="26" xfId="2" applyFont="1" applyFill="1" applyBorder="1" applyAlignment="1">
      <alignment horizontal="left"/>
    </xf>
    <xf numFmtId="0" fontId="37" fillId="0" borderId="28" xfId="2" applyFont="1" applyFill="1" applyBorder="1" applyAlignment="1">
      <alignment horizontal="left" vertical="center" wrapText="1"/>
    </xf>
    <xf numFmtId="4" fontId="37" fillId="0" borderId="28" xfId="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27" xfId="2" applyFont="1" applyFill="1" applyBorder="1" applyAlignment="1">
      <alignment horizontal="left" vertical="center" wrapText="1"/>
    </xf>
    <xf numFmtId="0" fontId="37" fillId="0" borderId="0" xfId="2" applyFont="1" applyFill="1" applyBorder="1" applyAlignment="1">
      <alignment horizontal="left" vertical="center"/>
    </xf>
    <xf numFmtId="0" fontId="37" fillId="28" borderId="25" xfId="2" applyFont="1" applyFill="1" applyBorder="1" applyAlignment="1">
      <alignment horizontal="justify" vertical="top" wrapText="1"/>
    </xf>
    <xf numFmtId="2" fontId="37" fillId="28" borderId="28" xfId="2" applyNumberFormat="1" applyFont="1" applyFill="1" applyBorder="1" applyAlignment="1">
      <alignment horizontal="left" vertical="center" wrapText="1"/>
    </xf>
    <xf numFmtId="10" fontId="37" fillId="0" borderId="25" xfId="112" applyNumberFormat="1" applyFont="1" applyFill="1" applyBorder="1" applyAlignment="1">
      <alignment horizontal="left" vertical="center"/>
    </xf>
    <xf numFmtId="10" fontId="37" fillId="0" borderId="70" xfId="2" applyNumberFormat="1" applyFont="1" applyFill="1" applyBorder="1" applyAlignment="1">
      <alignment horizontal="left" vertical="top" wrapText="1"/>
    </xf>
    <xf numFmtId="2" fontId="37" fillId="0" borderId="25" xfId="2" applyNumberFormat="1" applyFont="1" applyFill="1" applyBorder="1" applyAlignment="1">
      <alignment horizontal="left" vertical="center"/>
    </xf>
    <xf numFmtId="2" fontId="37" fillId="0" borderId="28" xfId="2" applyNumberFormat="1" applyFont="1" applyFill="1" applyBorder="1" applyAlignment="1">
      <alignment horizontal="left" vertical="center" wrapText="1"/>
    </xf>
    <xf numFmtId="4" fontId="39" fillId="0" borderId="32" xfId="62" applyNumberFormat="1" applyFont="1" applyFill="1" applyBorder="1" applyAlignment="1">
      <alignment horizontal="left" vertical="center" wrapText="1"/>
    </xf>
    <xf numFmtId="14" fontId="37" fillId="0" borderId="43" xfId="49" applyNumberFormat="1" applyFont="1" applyBorder="1" applyAlignment="1">
      <alignment horizontal="center" vertical="center" wrapText="1"/>
    </xf>
    <xf numFmtId="14" fontId="10" fillId="0" borderId="68" xfId="2" applyNumberFormat="1" applyFont="1" applyFill="1" applyBorder="1" applyAlignment="1">
      <alignment horizontal="center" vertical="center" wrapText="1" shrinkToFit="1"/>
    </xf>
    <xf numFmtId="0" fontId="10" fillId="0" borderId="68" xfId="2" applyFont="1" applyFill="1" applyBorder="1" applyAlignment="1">
      <alignment vertical="center" wrapText="1" shrinkToFit="1"/>
    </xf>
    <xf numFmtId="0" fontId="10" fillId="0" borderId="68" xfId="2" applyFont="1" applyFill="1" applyBorder="1" applyAlignment="1">
      <alignment wrapText="1" shrinkToFit="1"/>
    </xf>
    <xf numFmtId="4" fontId="37" fillId="0" borderId="43" xfId="49" applyNumberFormat="1" applyFont="1" applyBorder="1" applyAlignment="1">
      <alignment horizontal="center" vertical="center" wrapText="1"/>
    </xf>
    <xf numFmtId="14" fontId="10" fillId="29" borderId="68" xfId="2" applyNumberFormat="1" applyFont="1" applyFill="1" applyBorder="1" applyAlignment="1">
      <alignment horizontal="center" vertical="center" wrapText="1" shrinkToFit="1"/>
    </xf>
    <xf numFmtId="0" fontId="36" fillId="0" borderId="57" xfId="67" applyFont="1" applyFill="1" applyBorder="1" applyAlignment="1">
      <alignment horizontal="center" vertical="center"/>
    </xf>
    <xf numFmtId="0" fontId="36" fillId="0" borderId="0" xfId="67" applyFont="1" applyFill="1" applyBorder="1" applyAlignment="1">
      <alignment horizontal="center" vertical="center"/>
    </xf>
    <xf numFmtId="0" fontId="47" fillId="0" borderId="0" xfId="67" applyFont="1" applyFill="1" applyBorder="1" applyAlignment="1">
      <alignment horizontal="left" vertical="center"/>
    </xf>
    <xf numFmtId="0" fontId="45" fillId="0" borderId="0" xfId="67" applyFont="1" applyFill="1" applyBorder="1" applyAlignment="1">
      <alignment vertical="center"/>
    </xf>
    <xf numFmtId="0" fontId="37" fillId="0" borderId="29" xfId="2" applyFont="1" applyFill="1" applyBorder="1" applyAlignment="1">
      <alignment horizontal="left" vertical="center" wrapText="1"/>
    </xf>
    <xf numFmtId="14" fontId="37" fillId="0" borderId="28" xfId="2" applyNumberFormat="1" applyFont="1" applyFill="1" applyBorder="1" applyAlignment="1">
      <alignment horizontal="left" vertical="center" wrapText="1"/>
    </xf>
    <xf numFmtId="0" fontId="37" fillId="0" borderId="71" xfId="2" applyFont="1" applyFill="1" applyBorder="1" applyAlignment="1">
      <alignment horizontal="justify" vertical="top" wrapText="1"/>
    </xf>
    <xf numFmtId="0" fontId="37" fillId="0" borderId="71" xfId="2" applyFont="1" applyFill="1" applyBorder="1" applyAlignment="1">
      <alignment vertical="top" wrapText="1"/>
    </xf>
    <xf numFmtId="172" fontId="39" fillId="0" borderId="43" xfId="2" applyNumberFormat="1" applyFont="1" applyFill="1" applyBorder="1" applyAlignment="1">
      <alignment horizontal="center" vertical="center" wrapText="1"/>
    </xf>
    <xf numFmtId="0" fontId="75" fillId="0" borderId="43" xfId="2" applyFont="1" applyFill="1" applyBorder="1" applyAlignment="1">
      <alignment horizontal="center" vertical="center" textRotation="90" wrapText="1"/>
    </xf>
    <xf numFmtId="0" fontId="10" fillId="0" borderId="68" xfId="62" applyFont="1" applyBorder="1" applyAlignment="1">
      <alignment horizontal="center" vertical="center" wrapText="1"/>
    </xf>
    <xf numFmtId="0" fontId="10" fillId="0" borderId="68" xfId="62" applyFont="1" applyBorder="1" applyAlignment="1">
      <alignment horizontal="center" vertical="center"/>
    </xf>
    <xf numFmtId="0" fontId="10" fillId="29" borderId="68" xfId="0" applyFont="1" applyFill="1" applyBorder="1" applyAlignment="1">
      <alignment horizontal="left" vertical="center" wrapText="1" shrinkToFit="1"/>
    </xf>
    <xf numFmtId="17" fontId="37" fillId="0" borderId="43" xfId="49" applyNumberFormat="1" applyFont="1" applyBorder="1" applyAlignment="1">
      <alignment horizontal="center" vertical="center" wrapText="1"/>
    </xf>
    <xf numFmtId="17" fontId="37" fillId="0" borderId="43" xfId="49" applyNumberFormat="1" applyFont="1" applyBorder="1"/>
    <xf numFmtId="3" fontId="37" fillId="0" borderId="43" xfId="49" applyNumberFormat="1" applyFont="1" applyBorder="1" applyAlignment="1">
      <alignment horizontal="center" vertical="center" wrapText="1"/>
    </xf>
    <xf numFmtId="0" fontId="14" fillId="0" borderId="0" xfId="1" applyFont="1" applyAlignment="1">
      <alignment horizontal="left"/>
    </xf>
    <xf numFmtId="0" fontId="11" fillId="0" borderId="0" xfId="1" applyFont="1" applyAlignment="1">
      <alignment horizontal="left" vertical="center"/>
    </xf>
    <xf numFmtId="0" fontId="10" fillId="0" borderId="0" xfId="1" applyFont="1" applyAlignment="1">
      <alignment horizontal="left" vertical="center"/>
    </xf>
    <xf numFmtId="0" fontId="6" fillId="0" borderId="43" xfId="1" applyFont="1" applyBorder="1" applyAlignment="1">
      <alignment horizontal="left" vertical="center" wrapText="1"/>
    </xf>
    <xf numFmtId="0" fontId="10" fillId="0" borderId="68" xfId="1" applyFont="1" applyBorder="1" applyAlignment="1">
      <alignment horizontal="left" vertical="center" wrapText="1"/>
    </xf>
    <xf numFmtId="0" fontId="6" fillId="0" borderId="68" xfId="1" applyFont="1" applyFill="1" applyBorder="1" applyAlignment="1">
      <alignment horizontal="left" vertical="center" wrapText="1"/>
    </xf>
    <xf numFmtId="0" fontId="6" fillId="0" borderId="2" xfId="0" applyFont="1" applyBorder="1" applyAlignment="1">
      <alignment horizontal="left" vertical="center" wrapText="1"/>
    </xf>
    <xf numFmtId="4" fontId="10" fillId="0" borderId="1" xfId="1" applyNumberFormat="1" applyFont="1" applyBorder="1" applyAlignment="1">
      <alignment horizontal="left" vertical="center" wrapText="1"/>
    </xf>
    <xf numFmtId="0" fontId="51" fillId="0" borderId="0" xfId="1" applyFont="1" applyBorder="1" applyAlignment="1">
      <alignment horizontal="left"/>
    </xf>
    <xf numFmtId="0" fontId="51" fillId="0" borderId="0" xfId="1" applyFont="1" applyAlignment="1">
      <alignment horizontal="left"/>
    </xf>
    <xf numFmtId="10" fontId="37" fillId="0" borderId="32" xfId="67" applyNumberFormat="1" applyFont="1" applyFill="1" applyBorder="1" applyAlignment="1">
      <alignment vertical="center"/>
    </xf>
    <xf numFmtId="173" fontId="38" fillId="0" borderId="43" xfId="115" applyNumberFormat="1" applyFont="1" applyFill="1" applyBorder="1" applyAlignment="1">
      <alignment horizontal="center" vertical="center"/>
    </xf>
    <xf numFmtId="173" fontId="37" fillId="0" borderId="43" xfId="115" applyNumberFormat="1" applyFont="1" applyFill="1" applyBorder="1" applyAlignment="1">
      <alignment horizontal="center"/>
    </xf>
    <xf numFmtId="3" fontId="37" fillId="0" borderId="43" xfId="67" applyNumberFormat="1" applyFont="1" applyFill="1" applyBorder="1" applyAlignment="1">
      <alignment vertical="center"/>
    </xf>
    <xf numFmtId="3" fontId="10" fillId="0" borderId="43" xfId="67" applyNumberFormat="1" applyFont="1" applyFill="1" applyBorder="1" applyAlignment="1">
      <alignment vertical="center"/>
    </xf>
    <xf numFmtId="174" fontId="37" fillId="0" borderId="43" xfId="115" applyNumberFormat="1" applyFont="1" applyFill="1" applyBorder="1" applyAlignment="1">
      <alignment horizontal="center"/>
    </xf>
    <xf numFmtId="168" fontId="38" fillId="0" borderId="43" xfId="112" applyNumberFormat="1" applyFont="1" applyFill="1" applyBorder="1" applyAlignment="1">
      <alignment horizontal="center" vertical="center"/>
    </xf>
    <xf numFmtId="43" fontId="38" fillId="0" borderId="43" xfId="115" applyNumberFormat="1" applyFont="1" applyFill="1" applyBorder="1" applyAlignment="1">
      <alignment horizontal="center" vertical="center"/>
    </xf>
    <xf numFmtId="43" fontId="38" fillId="0" borderId="23" xfId="115" applyNumberFormat="1" applyFont="1" applyFill="1" applyBorder="1" applyAlignment="1">
      <alignment horizontal="center" vertical="center"/>
    </xf>
    <xf numFmtId="173" fontId="37" fillId="0" borderId="43" xfId="115" applyNumberFormat="1" applyFont="1" applyFill="1" applyBorder="1" applyAlignment="1">
      <alignment horizontal="center" vertical="center"/>
    </xf>
    <xf numFmtId="173" fontId="38" fillId="0" borderId="23" xfId="115" applyNumberFormat="1" applyFont="1" applyFill="1" applyBorder="1" applyAlignment="1">
      <alignment horizontal="center" vertical="center"/>
    </xf>
    <xf numFmtId="4" fontId="41" fillId="0" borderId="43" xfId="67" applyNumberFormat="1" applyFont="1" applyFill="1" applyBorder="1" applyAlignment="1">
      <alignment horizontal="center" vertical="center"/>
    </xf>
    <xf numFmtId="3" fontId="41" fillId="0" borderId="43" xfId="67" applyNumberFormat="1" applyFont="1" applyFill="1" applyBorder="1" applyAlignment="1">
      <alignment horizontal="center" vertical="center"/>
    </xf>
    <xf numFmtId="173" fontId="37" fillId="0" borderId="23" xfId="115" applyNumberFormat="1" applyFont="1" applyFill="1" applyBorder="1" applyAlignment="1">
      <alignment horizontal="center"/>
    </xf>
    <xf numFmtId="10" fontId="37" fillId="0" borderId="43" xfId="112" applyNumberFormat="1" applyFont="1" applyFill="1" applyBorder="1" applyAlignment="1">
      <alignment horizontal="center" vertical="center"/>
    </xf>
    <xf numFmtId="0" fontId="37" fillId="0" borderId="43" xfId="0" applyFont="1" applyBorder="1" applyAlignment="1">
      <alignment horizontal="left" vertical="center" wrapText="1"/>
    </xf>
    <xf numFmtId="175" fontId="37" fillId="0" borderId="43" xfId="115" applyNumberFormat="1" applyFont="1" applyBorder="1" applyAlignment="1">
      <alignment horizontal="center" vertical="center"/>
    </xf>
    <xf numFmtId="0" fontId="58" fillId="0" borderId="0" xfId="50" applyFont="1"/>
    <xf numFmtId="0" fontId="58" fillId="0" borderId="0" xfId="0" applyFont="1" applyAlignment="1">
      <alignment horizontal="left" vertical="center"/>
    </xf>
    <xf numFmtId="176" fontId="58" fillId="0" borderId="0" xfId="0" applyNumberFormat="1" applyFont="1" applyAlignment="1">
      <alignment vertical="center"/>
    </xf>
    <xf numFmtId="0" fontId="10" fillId="0" borderId="0" xfId="50" applyFont="1" applyFill="1" applyBorder="1" applyAlignment="1">
      <alignment horizontal="left" vertical="center" wrapText="1"/>
    </xf>
    <xf numFmtId="175" fontId="37" fillId="0" borderId="0" xfId="115" applyNumberFormat="1" applyFont="1" applyBorder="1" applyAlignment="1">
      <alignment horizontal="center" vertical="center"/>
    </xf>
    <xf numFmtId="0" fontId="37" fillId="0" borderId="43" xfId="50" applyFont="1" applyBorder="1" applyAlignment="1">
      <alignment horizontal="center"/>
    </xf>
    <xf numFmtId="0" fontId="37" fillId="0" borderId="43" xfId="50" applyFont="1" applyBorder="1" applyAlignment="1">
      <alignment horizontal="center" vertical="center"/>
    </xf>
    <xf numFmtId="0" fontId="38" fillId="0" borderId="43" xfId="62" applyFont="1" applyBorder="1" applyAlignment="1">
      <alignment horizontal="left" vertical="center" wrapText="1"/>
    </xf>
    <xf numFmtId="173" fontId="38" fillId="0" borderId="43" xfId="115" applyNumberFormat="1" applyFont="1" applyBorder="1" applyAlignment="1">
      <alignment horizontal="center" vertical="center"/>
    </xf>
    <xf numFmtId="0" fontId="38" fillId="0" borderId="43" xfId="50" applyFont="1" applyBorder="1" applyAlignment="1">
      <alignment horizontal="center" vertical="center"/>
    </xf>
    <xf numFmtId="0" fontId="38" fillId="0" borderId="44" xfId="62" applyFont="1" applyBorder="1" applyAlignment="1">
      <alignment horizontal="left" vertical="center" wrapText="1"/>
    </xf>
    <xf numFmtId="0" fontId="37" fillId="0" borderId="43" xfId="62" applyFont="1" applyBorder="1" applyAlignment="1">
      <alignment horizontal="left" vertical="center" wrapText="1"/>
    </xf>
    <xf numFmtId="173" fontId="37" fillId="0" borderId="43" xfId="115" applyNumberFormat="1" applyFont="1" applyBorder="1" applyAlignment="1">
      <alignment horizontal="center" vertical="center"/>
    </xf>
    <xf numFmtId="174" fontId="37" fillId="0" borderId="43" xfId="115" applyNumberFormat="1" applyFont="1" applyBorder="1" applyAlignment="1">
      <alignment horizontal="center" vertical="center"/>
    </xf>
    <xf numFmtId="0" fontId="37" fillId="0" borderId="44" xfId="62" applyFont="1" applyBorder="1" applyAlignment="1">
      <alignment horizontal="left" vertical="center" wrapText="1"/>
    </xf>
    <xf numFmtId="175" fontId="37" fillId="0" borderId="43" xfId="50" applyNumberFormat="1" applyFont="1" applyBorder="1" applyAlignment="1">
      <alignment horizontal="center" vertical="center"/>
    </xf>
    <xf numFmtId="177" fontId="37" fillId="0" borderId="43" xfId="50" applyNumberFormat="1" applyFont="1" applyBorder="1" applyAlignment="1">
      <alignment horizontal="center" vertical="center"/>
    </xf>
    <xf numFmtId="177" fontId="40" fillId="0" borderId="0" xfId="62" applyNumberFormat="1"/>
    <xf numFmtId="49" fontId="37" fillId="0" borderId="43" xfId="49" applyNumberFormat="1" applyFont="1" applyBorder="1" applyAlignment="1">
      <alignment horizontal="center" vertical="center" wrapText="1"/>
    </xf>
    <xf numFmtId="1" fontId="38" fillId="0" borderId="43" xfId="49" applyNumberFormat="1" applyFont="1" applyBorder="1" applyAlignment="1">
      <alignment horizontal="center" vertical="center" wrapText="1"/>
    </xf>
    <xf numFmtId="0" fontId="38" fillId="0" borderId="43" xfId="49" applyFont="1" applyBorder="1" applyAlignment="1">
      <alignment horizontal="center" vertical="center" wrapText="1"/>
    </xf>
    <xf numFmtId="17" fontId="38" fillId="0" borderId="43" xfId="49" applyNumberFormat="1" applyFont="1" applyBorder="1" applyAlignment="1">
      <alignment horizontal="center" vertical="center" wrapText="1"/>
    </xf>
    <xf numFmtId="4" fontId="76" fillId="0" borderId="43" xfId="0" applyNumberFormat="1" applyFont="1" applyFill="1" applyBorder="1" applyAlignment="1">
      <alignment horizontal="center" vertical="center" wrapText="1"/>
    </xf>
    <xf numFmtId="49" fontId="76" fillId="0" borderId="43" xfId="0" applyNumberFormat="1" applyFont="1" applyFill="1" applyBorder="1" applyAlignment="1">
      <alignment horizontal="center" vertical="center" wrapText="1"/>
    </xf>
    <xf numFmtId="14" fontId="76" fillId="0" borderId="43" xfId="0" applyNumberFormat="1" applyFont="1" applyFill="1" applyBorder="1" applyAlignment="1">
      <alignment horizontal="center" vertical="center" wrapText="1"/>
    </xf>
    <xf numFmtId="0" fontId="39" fillId="0" borderId="0" xfId="49" applyFont="1" applyAlignment="1">
      <alignment horizontal="center" vertical="center" wrapText="1"/>
    </xf>
    <xf numFmtId="0" fontId="10" fillId="0" borderId="0" xfId="2" applyFont="1" applyFill="1" applyAlignment="1">
      <alignment horizontal="center"/>
    </xf>
    <xf numFmtId="1" fontId="37" fillId="0" borderId="68" xfId="49" applyNumberFormat="1" applyFont="1" applyBorder="1" applyAlignment="1">
      <alignment horizontal="center" vertical="center" wrapText="1"/>
    </xf>
    <xf numFmtId="0" fontId="37" fillId="0" borderId="68" xfId="49" applyFont="1" applyBorder="1" applyAlignment="1">
      <alignment horizontal="center" vertical="center" wrapText="1"/>
    </xf>
    <xf numFmtId="17" fontId="37" fillId="0" borderId="68" xfId="49" applyNumberFormat="1" applyFont="1" applyBorder="1" applyAlignment="1">
      <alignment horizontal="center" vertical="center" wrapText="1"/>
    </xf>
    <xf numFmtId="4" fontId="70" fillId="0" borderId="68" xfId="0" applyNumberFormat="1" applyFont="1" applyFill="1" applyBorder="1" applyAlignment="1">
      <alignment horizontal="center" vertical="center" wrapText="1"/>
    </xf>
    <xf numFmtId="49" fontId="70" fillId="0" borderId="68" xfId="0" applyNumberFormat="1" applyFont="1" applyFill="1" applyBorder="1" applyAlignment="1">
      <alignment horizontal="center" vertical="center" wrapText="1"/>
    </xf>
    <xf numFmtId="14" fontId="70" fillId="0" borderId="68" xfId="0" applyNumberFormat="1" applyFont="1" applyFill="1" applyBorder="1" applyAlignment="1">
      <alignment horizontal="center" vertical="center" wrapText="1"/>
    </xf>
    <xf numFmtId="14" fontId="37" fillId="0" borderId="68" xfId="49" applyNumberFormat="1" applyFont="1" applyBorder="1" applyAlignment="1">
      <alignment horizontal="center" vertical="center" wrapText="1"/>
    </xf>
    <xf numFmtId="2" fontId="37" fillId="29" borderId="28" xfId="2" applyNumberFormat="1" applyFont="1" applyFill="1" applyBorder="1" applyAlignment="1">
      <alignment horizontal="left" vertical="center" wrapText="1"/>
    </xf>
    <xf numFmtId="2" fontId="10" fillId="0" borderId="0" xfId="2" applyNumberFormat="1" applyFont="1" applyFill="1" applyAlignment="1">
      <alignment horizontal="center"/>
    </xf>
    <xf numFmtId="0" fontId="38" fillId="0" borderId="25" xfId="2" applyFont="1" applyFill="1" applyBorder="1" applyAlignment="1">
      <alignment horizontal="justify" vertical="center" wrapText="1"/>
    </xf>
    <xf numFmtId="4" fontId="38" fillId="0" borderId="25" xfId="2" applyNumberFormat="1" applyFont="1" applyFill="1" applyBorder="1" applyAlignment="1">
      <alignment horizontal="justify" vertical="center" wrapText="1"/>
    </xf>
    <xf numFmtId="0" fontId="77" fillId="0" borderId="0" xfId="2" applyFont="1" applyFill="1" applyAlignment="1">
      <alignment horizontal="center" vertical="center"/>
    </xf>
    <xf numFmtId="0" fontId="78" fillId="0" borderId="0" xfId="2" applyFont="1" applyFill="1" applyAlignment="1">
      <alignment vertical="center"/>
    </xf>
    <xf numFmtId="0" fontId="10" fillId="28" borderId="0" xfId="2" applyFill="1"/>
    <xf numFmtId="0" fontId="10" fillId="0" borderId="0" xfId="2" applyFill="1"/>
    <xf numFmtId="10" fontId="37" fillId="0" borderId="25" xfId="2" applyNumberFormat="1" applyFont="1" applyFill="1" applyBorder="1" applyAlignment="1">
      <alignment horizontal="justify" vertical="top" wrapText="1"/>
    </xf>
    <xf numFmtId="4" fontId="37" fillId="0" borderId="25" xfId="2" applyNumberFormat="1" applyFont="1" applyFill="1" applyBorder="1" applyAlignment="1">
      <alignment horizontal="justify" vertical="top" wrapText="1"/>
    </xf>
    <xf numFmtId="10" fontId="37" fillId="0" borderId="70" xfId="2" applyNumberFormat="1" applyFont="1" applyFill="1" applyBorder="1" applyAlignment="1">
      <alignment horizontal="justify" vertical="top" wrapText="1"/>
    </xf>
    <xf numFmtId="0" fontId="37" fillId="0" borderId="27" xfId="2" applyFont="1" applyFill="1" applyBorder="1" applyAlignment="1">
      <alignment vertical="top"/>
    </xf>
    <xf numFmtId="4" fontId="38" fillId="0" borderId="25" xfId="2" applyNumberFormat="1" applyFont="1" applyFill="1" applyBorder="1" applyAlignment="1">
      <alignment horizontal="left" vertical="center" wrapText="1"/>
    </xf>
    <xf numFmtId="0" fontId="42" fillId="0" borderId="0" xfId="2" applyFont="1" applyFill="1" applyBorder="1" applyAlignment="1"/>
    <xf numFmtId="0" fontId="42" fillId="0" borderId="0" xfId="2" applyFont="1" applyFill="1" applyBorder="1" applyAlignment="1">
      <alignment horizontal="center"/>
    </xf>
    <xf numFmtId="0" fontId="42" fillId="0" borderId="0" xfId="1" applyFont="1" applyBorder="1" applyAlignment="1">
      <alignment vertical="center"/>
    </xf>
    <xf numFmtId="0" fontId="54" fillId="0" borderId="0" xfId="1" applyFont="1" applyBorder="1" applyAlignment="1">
      <alignment vertical="center"/>
    </xf>
    <xf numFmtId="0" fontId="79" fillId="30" borderId="0" xfId="0" applyFont="1" applyFill="1" applyBorder="1" applyAlignment="1">
      <alignment horizontal="center" vertical="center" wrapText="1"/>
    </xf>
    <xf numFmtId="14" fontId="79" fillId="30" borderId="0" xfId="0" applyNumberFormat="1" applyFont="1" applyFill="1" applyBorder="1" applyAlignment="1">
      <alignment horizontal="center" vertical="center" wrapText="1"/>
    </xf>
    <xf numFmtId="43" fontId="79" fillId="30" borderId="0" xfId="115" applyFont="1" applyFill="1" applyBorder="1" applyAlignment="1">
      <alignment horizontal="center" vertical="center" wrapText="1"/>
    </xf>
    <xf numFmtId="0" fontId="78" fillId="0" borderId="0" xfId="2" applyFont="1" applyFill="1" applyBorder="1" applyAlignment="1">
      <alignment vertical="center"/>
    </xf>
    <xf numFmtId="0" fontId="10" fillId="0" borderId="0" xfId="2" applyFill="1" applyBorder="1"/>
    <xf numFmtId="0" fontId="37" fillId="0" borderId="29" xfId="2" applyFont="1" applyFill="1" applyBorder="1" applyAlignment="1">
      <alignment horizontal="left" vertical="top" wrapText="1"/>
    </xf>
    <xf numFmtId="14" fontId="10" fillId="29" borderId="43" xfId="116" applyNumberFormat="1" applyFont="1" applyFill="1" applyBorder="1" applyAlignment="1">
      <alignment horizontal="center" vertical="center" wrapText="1"/>
    </xf>
    <xf numFmtId="14" fontId="10" fillId="29" borderId="43" xfId="117" applyNumberFormat="1" applyFont="1" applyFill="1" applyBorder="1" applyAlignment="1">
      <alignment horizontal="center" vertical="center" wrapText="1" shrinkToFit="1"/>
    </xf>
    <xf numFmtId="0" fontId="39" fillId="0" borderId="69" xfId="2" applyFont="1" applyFill="1" applyBorder="1" applyAlignment="1">
      <alignment horizontal="center" vertical="center" wrapText="1"/>
    </xf>
    <xf numFmtId="0" fontId="39" fillId="0" borderId="43" xfId="2" applyFont="1" applyFill="1" applyBorder="1" applyAlignment="1">
      <alignment horizontal="center" vertical="center" wrapText="1"/>
    </xf>
    <xf numFmtId="0" fontId="75" fillId="0" borderId="68" xfId="1" applyFont="1" applyBorder="1" applyAlignment="1">
      <alignment horizontal="center" vertical="center" wrapText="1"/>
    </xf>
    <xf numFmtId="0" fontId="3" fillId="0" borderId="0" xfId="1" applyFont="1" applyBorder="1" applyAlignment="1">
      <alignment horizontal="center" vertical="center"/>
    </xf>
    <xf numFmtId="0" fontId="5" fillId="0" borderId="0" xfId="1" applyFont="1" applyBorder="1"/>
    <xf numFmtId="0" fontId="6" fillId="0" borderId="68" xfId="1" applyFont="1" applyBorder="1" applyAlignment="1">
      <alignment horizontal="center" vertical="center" wrapText="1"/>
    </xf>
    <xf numFmtId="49" fontId="6" fillId="0" borderId="68" xfId="1" applyNumberFormat="1" applyFont="1" applyBorder="1" applyAlignment="1">
      <alignment vertical="center"/>
    </xf>
    <xf numFmtId="0" fontId="10" fillId="0" borderId="68" xfId="2" applyFont="1" applyFill="1" applyBorder="1" applyAlignment="1">
      <alignment vertical="center" wrapText="1"/>
    </xf>
    <xf numFmtId="0" fontId="2" fillId="0" borderId="0" xfId="1" applyBorder="1"/>
    <xf numFmtId="0" fontId="2" fillId="0" borderId="0" xfId="1"/>
    <xf numFmtId="9" fontId="10" fillId="0" borderId="68" xfId="117" applyNumberFormat="1" applyFont="1" applyFill="1" applyBorder="1" applyAlignment="1">
      <alignment horizontal="center" vertical="center" wrapText="1"/>
    </xf>
    <xf numFmtId="9" fontId="10" fillId="29" borderId="68" xfId="117" applyNumberFormat="1" applyFont="1" applyFill="1" applyBorder="1" applyAlignment="1">
      <alignment horizontal="center" vertical="center" wrapText="1"/>
    </xf>
    <xf numFmtId="0" fontId="10" fillId="0" borderId="68" xfId="117" applyNumberFormat="1" applyFont="1" applyFill="1" applyBorder="1" applyAlignment="1">
      <alignment horizontal="left" vertical="center" wrapText="1"/>
    </xf>
    <xf numFmtId="0" fontId="11" fillId="0" borderId="0" xfId="2" applyFont="1" applyFill="1" applyAlignment="1">
      <alignment horizontal="right" vertical="center"/>
    </xf>
    <xf numFmtId="0" fontId="11" fillId="0" borderId="0" xfId="2" applyFont="1" applyFill="1" applyAlignment="1">
      <alignment horizontal="right"/>
    </xf>
    <xf numFmtId="0" fontId="4" fillId="0" borderId="0" xfId="1" applyFont="1" applyFill="1" applyAlignment="1">
      <alignment vertical="center"/>
    </xf>
    <xf numFmtId="0" fontId="7" fillId="0" borderId="0" xfId="2" applyFont="1" applyFill="1" applyAlignment="1">
      <alignment vertical="center"/>
    </xf>
    <xf numFmtId="0" fontId="3" fillId="0" borderId="0" xfId="1" applyFont="1" applyFill="1" applyBorder="1" applyAlignment="1">
      <alignment vertical="center"/>
    </xf>
    <xf numFmtId="0" fontId="39" fillId="0" borderId="0" xfId="52" applyFont="1" applyFill="1" applyAlignment="1"/>
    <xf numFmtId="0" fontId="10" fillId="0" borderId="69" xfId="2" applyFont="1" applyFill="1" applyBorder="1" applyAlignment="1">
      <alignment horizontal="center" vertical="center" wrapText="1"/>
    </xf>
    <xf numFmtId="49" fontId="39" fillId="0" borderId="43" xfId="2" applyNumberFormat="1" applyFont="1" applyFill="1" applyBorder="1" applyAlignment="1">
      <alignment horizontal="center" vertical="center" wrapText="1"/>
    </xf>
    <xf numFmtId="0" fontId="39" fillId="0" borderId="43" xfId="2" applyFont="1" applyFill="1" applyBorder="1" applyAlignment="1">
      <alignment horizontal="left" vertical="center" wrapText="1"/>
    </xf>
    <xf numFmtId="2" fontId="75" fillId="0" borderId="43" xfId="2" applyNumberFormat="1" applyFont="1" applyFill="1" applyBorder="1" applyAlignment="1">
      <alignment horizontal="center" vertical="center" wrapText="1"/>
    </xf>
    <xf numFmtId="49" fontId="10" fillId="0" borderId="43" xfId="2" applyNumberFormat="1" applyFont="1" applyFill="1" applyBorder="1" applyAlignment="1">
      <alignment horizontal="center" vertical="center" wrapText="1"/>
    </xf>
    <xf numFmtId="0" fontId="10" fillId="0" borderId="43" xfId="2" applyFont="1" applyFill="1" applyBorder="1" applyAlignment="1">
      <alignment horizontal="left" vertical="center" wrapText="1"/>
    </xf>
    <xf numFmtId="172" fontId="75" fillId="0" borderId="43" xfId="2" applyNumberFormat="1" applyFont="1" applyFill="1" applyBorder="1" applyAlignment="1">
      <alignment horizontal="center" vertical="center" wrapText="1"/>
    </xf>
    <xf numFmtId="172" fontId="6" fillId="0" borderId="43" xfId="2" applyNumberFormat="1" applyFont="1" applyFill="1" applyBorder="1" applyAlignment="1">
      <alignment horizontal="center" vertical="center" wrapText="1"/>
    </xf>
    <xf numFmtId="0" fontId="80" fillId="0" borderId="43" xfId="45" applyFont="1" applyFill="1" applyBorder="1" applyAlignment="1">
      <alignment horizontal="left" vertical="center" wrapText="1"/>
    </xf>
    <xf numFmtId="0" fontId="10" fillId="0" borderId="43" xfId="45" applyFont="1" applyFill="1" applyBorder="1" applyAlignment="1">
      <alignment horizontal="left" vertical="center" wrapText="1"/>
    </xf>
    <xf numFmtId="0" fontId="81" fillId="0" borderId="43"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37" fillId="31" borderId="25" xfId="2" applyFont="1" applyFill="1" applyBorder="1" applyAlignment="1">
      <alignment horizontal="justify" vertical="top" wrapText="1"/>
    </xf>
    <xf numFmtId="2" fontId="37" fillId="31" borderId="28" xfId="2" applyNumberFormat="1" applyFont="1" applyFill="1" applyBorder="1" applyAlignment="1">
      <alignment horizontal="left" vertical="center" wrapText="1"/>
    </xf>
    <xf numFmtId="4" fontId="37" fillId="31" borderId="25" xfId="2" applyNumberFormat="1" applyFont="1" applyFill="1" applyBorder="1" applyAlignment="1">
      <alignment horizontal="justify" vertical="top" wrapText="1"/>
    </xf>
    <xf numFmtId="0" fontId="39" fillId="0" borderId="43" xfId="2" applyNumberFormat="1" applyFont="1" applyBorder="1" applyAlignment="1">
      <alignment horizontal="center" vertical="top" wrapText="1"/>
    </xf>
    <xf numFmtId="0" fontId="39" fillId="0" borderId="43" xfId="2" applyFont="1" applyBorder="1" applyAlignment="1">
      <alignment vertical="top" wrapText="1"/>
    </xf>
    <xf numFmtId="0" fontId="10" fillId="0" borderId="43" xfId="2" applyFont="1" applyBorder="1" applyAlignment="1">
      <alignment vertical="top" wrapText="1"/>
    </xf>
    <xf numFmtId="0" fontId="10" fillId="0" borderId="43" xfId="2" applyFont="1" applyBorder="1" applyAlignment="1">
      <alignment horizontal="justify" vertical="top" wrapText="1"/>
    </xf>
    <xf numFmtId="0" fontId="10" fillId="0" borderId="0" xfId="2" applyFont="1" applyFill="1" applyAlignment="1">
      <alignment vertical="top" wrapText="1"/>
    </xf>
    <xf numFmtId="172" fontId="6" fillId="0" borderId="68" xfId="2" applyNumberFormat="1" applyFont="1" applyFill="1" applyBorder="1" applyAlignment="1">
      <alignment horizontal="center" vertical="center" wrapText="1"/>
    </xf>
    <xf numFmtId="0" fontId="39" fillId="0" borderId="0" xfId="0" applyFont="1" applyFill="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10" fillId="0" borderId="0" xfId="1" applyFont="1" applyAlignment="1">
      <alignment horizontal="center" vertical="center"/>
    </xf>
    <xf numFmtId="0" fontId="53" fillId="0" borderId="0" xfId="1" applyFont="1" applyAlignment="1">
      <alignment horizontal="center" vertical="center" wrapText="1"/>
    </xf>
    <xf numFmtId="0" fontId="53" fillId="0" borderId="0" xfId="1" applyFont="1" applyAlignment="1">
      <alignment horizontal="center" vertical="center"/>
    </xf>
    <xf numFmtId="0" fontId="42" fillId="0" borderId="0" xfId="1" applyFont="1" applyAlignment="1">
      <alignment horizontal="center" vertical="center"/>
    </xf>
    <xf numFmtId="0" fontId="73" fillId="0" borderId="0" xfId="1" applyFont="1" applyAlignment="1">
      <alignment horizontal="center" vertical="center"/>
    </xf>
    <xf numFmtId="0" fontId="39" fillId="0" borderId="1" xfId="1" applyFont="1" applyBorder="1" applyAlignment="1">
      <alignment horizontal="center" vertical="center" wrapText="1"/>
    </xf>
    <xf numFmtId="0" fontId="56"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1" fillId="0" borderId="0" xfId="1" applyFont="1" applyFill="1" applyBorder="1" applyAlignment="1">
      <alignment horizontal="center" vertical="center"/>
    </xf>
    <xf numFmtId="0" fontId="56"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0" fontId="10" fillId="0" borderId="69"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10" fillId="0" borderId="20" xfId="62" applyFont="1" applyBorder="1" applyAlignment="1">
      <alignment horizontal="left" vertical="center"/>
    </xf>
    <xf numFmtId="0" fontId="10" fillId="0" borderId="69"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7" fillId="0" borderId="1" xfId="0" applyFont="1" applyBorder="1" applyAlignment="1">
      <alignment horizontal="center" vertical="center"/>
    </xf>
    <xf numFmtId="0" fontId="57" fillId="0" borderId="4" xfId="0" applyFont="1" applyBorder="1" applyAlignment="1">
      <alignment horizontal="center" vertical="center"/>
    </xf>
    <xf numFmtId="0" fontId="57" fillId="0" borderId="7" xfId="0" applyFont="1" applyBorder="1" applyAlignment="1">
      <alignment horizontal="center" vertical="center"/>
    </xf>
    <xf numFmtId="0" fontId="57" fillId="0" borderId="3" xfId="0" applyFont="1" applyBorder="1" applyAlignment="1">
      <alignment horizontal="center" vertical="center"/>
    </xf>
    <xf numFmtId="0" fontId="37" fillId="0" borderId="0" xfId="49" applyFont="1" applyAlignment="1">
      <alignment horizontal="center"/>
    </xf>
    <xf numFmtId="0" fontId="4" fillId="0" borderId="0" xfId="1" applyFont="1" applyAlignment="1">
      <alignment horizontal="center" vertical="center" wrapText="1"/>
    </xf>
    <xf numFmtId="0" fontId="75" fillId="0" borderId="68" xfId="1" applyFont="1" applyBorder="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xf>
    <xf numFmtId="0" fontId="6"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40" fillId="0" borderId="37" xfId="62" applyBorder="1" applyAlignment="1">
      <alignment horizontal="center" vertical="center" wrapText="1"/>
    </xf>
    <xf numFmtId="0" fontId="40" fillId="0" borderId="39" xfId="62" applyBorder="1" applyAlignment="1">
      <alignment horizontal="center" vertical="center" wrapText="1"/>
    </xf>
    <xf numFmtId="0" fontId="7" fillId="0" borderId="0" xfId="1" applyFont="1" applyAlignment="1">
      <alignment horizontal="center" vertical="center" wrapText="1"/>
    </xf>
    <xf numFmtId="0" fontId="7" fillId="0" borderId="0" xfId="1" applyFont="1" applyAlignment="1">
      <alignment horizontal="center" vertical="center"/>
    </xf>
    <xf numFmtId="0" fontId="45" fillId="0" borderId="44" xfId="67" applyFont="1" applyFill="1" applyBorder="1" applyAlignment="1">
      <alignment horizontal="center" vertical="center"/>
    </xf>
    <xf numFmtId="0" fontId="45" fillId="0" borderId="45" xfId="67" applyFont="1" applyFill="1" applyBorder="1" applyAlignment="1">
      <alignment horizontal="center" vertical="center"/>
    </xf>
    <xf numFmtId="0" fontId="45" fillId="0" borderId="46" xfId="67" applyFont="1" applyFill="1" applyBorder="1" applyAlignment="1">
      <alignment horizontal="center" vertical="center"/>
    </xf>
    <xf numFmtId="0" fontId="55" fillId="0" borderId="0" xfId="67" applyFont="1" applyFill="1" applyAlignment="1">
      <alignment horizontal="left" vertical="center" wrapText="1"/>
    </xf>
    <xf numFmtId="0" fontId="6" fillId="0" borderId="57"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57" xfId="67" applyFont="1" applyFill="1" applyBorder="1" applyAlignment="1">
      <alignment horizontal="left" vertical="center" wrapText="1"/>
    </xf>
    <xf numFmtId="0" fontId="6" fillId="0" borderId="0" xfId="67" applyFont="1" applyFill="1" applyBorder="1" applyAlignment="1">
      <alignment horizontal="left" vertical="center" wrapText="1"/>
    </xf>
    <xf numFmtId="0" fontId="39" fillId="0" borderId="0" xfId="50" applyFont="1" applyFill="1" applyAlignment="1">
      <alignment horizontal="center" vertical="center"/>
    </xf>
    <xf numFmtId="0" fontId="39" fillId="0" borderId="68" xfId="0" applyFont="1" applyFill="1" applyBorder="1" applyAlignment="1">
      <alignment horizontal="center" vertical="center" wrapText="1" shrinkToFit="1"/>
    </xf>
    <xf numFmtId="0" fontId="39" fillId="0" borderId="68" xfId="2" applyFont="1" applyFill="1" applyBorder="1" applyAlignment="1">
      <alignment horizontal="center" vertical="center" wrapText="1"/>
    </xf>
    <xf numFmtId="0" fontId="39" fillId="0" borderId="68" xfId="2" applyFont="1" applyFill="1" applyBorder="1" applyAlignment="1">
      <alignment horizontal="center" vertical="center" wrapText="1" shrinkToFit="1"/>
    </xf>
    <xf numFmtId="0" fontId="39" fillId="0" borderId="68" xfId="2" applyNumberFormat="1" applyFont="1" applyFill="1" applyBorder="1" applyAlignment="1">
      <alignment horizontal="center" vertical="center" wrapText="1" shrinkToFit="1"/>
    </xf>
    <xf numFmtId="0" fontId="39" fillId="0" borderId="69"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0" xfId="2" applyFont="1" applyFill="1" applyAlignment="1">
      <alignment horizontal="center" vertical="top" wrapText="1"/>
    </xf>
    <xf numFmtId="0" fontId="10" fillId="0" borderId="0" xfId="0" applyFont="1" applyFill="1" applyBorder="1" applyAlignment="1">
      <alignment horizontal="left" wrapText="1"/>
    </xf>
    <xf numFmtId="0" fontId="10" fillId="0" borderId="0" xfId="0" applyFont="1" applyBorder="1" applyAlignment="1"/>
    <xf numFmtId="0" fontId="4" fillId="0" borderId="0" xfId="1" applyFont="1" applyFill="1" applyAlignment="1">
      <alignment horizontal="center"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10" fillId="0" borderId="0" xfId="2" applyFont="1" applyFill="1" applyAlignment="1">
      <alignment horizontal="center"/>
    </xf>
    <xf numFmtId="0" fontId="39" fillId="0" borderId="0" xfId="2" applyFont="1" applyFill="1" applyAlignment="1">
      <alignment horizontal="center"/>
    </xf>
    <xf numFmtId="0" fontId="39" fillId="0" borderId="43" xfId="5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6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3" xfId="2" applyFont="1" applyFill="1" applyBorder="1" applyAlignment="1">
      <alignment horizontal="center" vertical="center" wrapText="1"/>
    </xf>
    <xf numFmtId="0" fontId="39" fillId="0" borderId="43" xfId="2" applyFont="1" applyFill="1" applyBorder="1" applyAlignment="1">
      <alignment horizontal="center" vertical="center"/>
    </xf>
    <xf numFmtId="0" fontId="75" fillId="0" borderId="69" xfId="2" applyFont="1" applyFill="1" applyBorder="1" applyAlignment="1">
      <alignment horizontal="center" vertical="center" wrapText="1"/>
    </xf>
    <xf numFmtId="0" fontId="75" fillId="0" borderId="6" xfId="2" applyFont="1" applyFill="1" applyBorder="1" applyAlignment="1">
      <alignment horizontal="center" vertical="center" wrapText="1"/>
    </xf>
    <xf numFmtId="0" fontId="75" fillId="0" borderId="2" xfId="2" applyFont="1" applyFill="1" applyBorder="1" applyAlignment="1">
      <alignment horizontal="center" vertical="center" wrapText="1"/>
    </xf>
    <xf numFmtId="0" fontId="10" fillId="0" borderId="0" xfId="2" applyFont="1" applyFill="1" applyAlignment="1">
      <alignment horizontal="left" vertical="center" wrapText="1"/>
    </xf>
    <xf numFmtId="0" fontId="75" fillId="0" borderId="72" xfId="52" applyFont="1" applyFill="1" applyBorder="1" applyAlignment="1">
      <alignment horizontal="center" vertical="center"/>
    </xf>
    <xf numFmtId="0" fontId="75" fillId="0" borderId="73" xfId="52" applyFont="1" applyFill="1" applyBorder="1" applyAlignment="1">
      <alignment horizontal="center" vertical="center"/>
    </xf>
    <xf numFmtId="0" fontId="75" fillId="0" borderId="74" xfId="52" applyFont="1" applyFill="1" applyBorder="1" applyAlignment="1">
      <alignment horizontal="center" vertical="center"/>
    </xf>
    <xf numFmtId="0" fontId="75" fillId="0" borderId="43" xfId="2" applyFont="1" applyFill="1" applyBorder="1" applyAlignment="1">
      <alignment horizontal="center" vertical="center" wrapText="1"/>
    </xf>
    <xf numFmtId="0" fontId="10" fillId="0" borderId="0" xfId="2" applyFont="1" applyFill="1" applyBorder="1" applyAlignment="1">
      <alignment horizontal="left"/>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38" fillId="0" borderId="0" xfId="2" applyFont="1" applyFill="1" applyAlignment="1">
      <alignment horizontal="center" wrapText="1"/>
    </xf>
    <xf numFmtId="0" fontId="38" fillId="0" borderId="0" xfId="2" applyFont="1" applyFill="1" applyAlignment="1">
      <alignment horizontal="center"/>
    </xf>
    <xf numFmtId="0" fontId="42" fillId="0" borderId="0" xfId="2" applyFont="1" applyFill="1" applyAlignment="1">
      <alignment horizontal="center"/>
    </xf>
  </cellXfs>
  <cellStyles count="11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91"/>
    <cellStyle name="Ввод  2 3" xfId="98"/>
    <cellStyle name="Ввод  2 4" xfId="90"/>
    <cellStyle name="Ввод  2 5" xfId="101"/>
    <cellStyle name="Ввод  2 6" xfId="82"/>
    <cellStyle name="Ввод  2 7" xfId="76"/>
    <cellStyle name="Вывод 2" xfId="30"/>
    <cellStyle name="Вывод 2 2" xfId="92"/>
    <cellStyle name="Вывод 2 3" xfId="97"/>
    <cellStyle name="Вывод 2 4" xfId="94"/>
    <cellStyle name="Вывод 2 5" xfId="102"/>
    <cellStyle name="Вывод 2 6" xfId="83"/>
    <cellStyle name="Вывод 2 7" xfId="77"/>
    <cellStyle name="Вычисление 2" xfId="31"/>
    <cellStyle name="Вычисление 2 2" xfId="93"/>
    <cellStyle name="Вычисление 2 3" xfId="88"/>
    <cellStyle name="Вычисление 2 4" xfId="95"/>
    <cellStyle name="Вычисление 2 5" xfId="103"/>
    <cellStyle name="Вычисление 2 6" xfId="84"/>
    <cellStyle name="Вычисление 2 7" xfId="78"/>
    <cellStyle name="Заголовок 1 2" xfId="32"/>
    <cellStyle name="Заголовок 2 2" xfId="33"/>
    <cellStyle name="Заголовок 3 2" xfId="34"/>
    <cellStyle name="Заголовок 4 2" xfId="35"/>
    <cellStyle name="Итог 2" xfId="36"/>
    <cellStyle name="Итог 2 2" xfId="96"/>
    <cellStyle name="Итог 2 3" xfId="87"/>
    <cellStyle name="Итог 2 4" xfId="100"/>
    <cellStyle name="Итог 2 5" xfId="104"/>
    <cellStyle name="Итог 2 6" xfId="85"/>
    <cellStyle name="Итог 2 7" xfId="79"/>
    <cellStyle name="Контрольная ячейка 2" xfId="37"/>
    <cellStyle name="Название 2" xfId="38"/>
    <cellStyle name="Нейтральный 2" xfId="39"/>
    <cellStyle name="Обычный" xfId="0" builtinId="0"/>
    <cellStyle name="Обычный 12 2" xfId="40"/>
    <cellStyle name="Обычный 19" xfId="114"/>
    <cellStyle name="Обычный 2" xfId="3"/>
    <cellStyle name="Обычный 2 10" xfId="116"/>
    <cellStyle name="Обычный 2 2" xfId="62"/>
    <cellStyle name="Обычный 2 2 2" xfId="71"/>
    <cellStyle name="Обычный 2 3" xfId="72"/>
    <cellStyle name="Обычный 2 3 2" xfId="107"/>
    <cellStyle name="Обычный 2 4" xfId="89"/>
    <cellStyle name="Обычный 2 5" xfId="81"/>
    <cellStyle name="Обычный 2 6" xfId="75"/>
    <cellStyle name="Обычный 3" xfId="2"/>
    <cellStyle name="Обычный 3 2" xfId="41"/>
    <cellStyle name="Обычный 3 2 2 2" xfId="42"/>
    <cellStyle name="Обычный 3 21" xfId="63"/>
    <cellStyle name="Обычный 3 7" xfId="117"/>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9"/>
    <cellStyle name="Примечание 2 3" xfId="105"/>
    <cellStyle name="Примечание 2 4" xfId="86"/>
    <cellStyle name="Примечание 2 5" xfId="80"/>
    <cellStyle name="Процентный" xfId="112" builtinId="5"/>
    <cellStyle name="Процентный 2" xfId="64"/>
    <cellStyle name="Процентный 2 2" xfId="73"/>
    <cellStyle name="Процентный 3" xfId="65"/>
    <cellStyle name="Процентный 4" xfId="68"/>
    <cellStyle name="Процентный 4 2" xfId="106"/>
    <cellStyle name="Связанная ячейка 2" xfId="56"/>
    <cellStyle name="Стиль 1" xfId="66"/>
    <cellStyle name="Текст предупреждения 2" xfId="57"/>
    <cellStyle name="Финансовый" xfId="115" builtinId="3"/>
    <cellStyle name="Финансовый 2" xfId="58"/>
    <cellStyle name="Финансовый 2 2" xfId="108"/>
    <cellStyle name="Финансовый 2 2 2" xfId="110"/>
    <cellStyle name="Финансовый 2 2 2 2 2" xfId="59"/>
    <cellStyle name="Финансовый 2 3" xfId="109"/>
    <cellStyle name="Финансовый 2 4" xfId="74"/>
    <cellStyle name="Финансовый 3" xfId="60"/>
    <cellStyle name="Финансовый 3 2" xfId="70"/>
    <cellStyle name="Финансовый 3 2 2" xfId="111"/>
    <cellStyle name="Финансовый 5" xfId="113"/>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6605552"/>
        <c:axId val="793970632"/>
      </c:lineChart>
      <c:catAx>
        <c:axId val="516605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93970632"/>
        <c:crosses val="autoZero"/>
        <c:auto val="1"/>
        <c:lblAlgn val="ctr"/>
        <c:lblOffset val="100"/>
        <c:noMultiLvlLbl val="0"/>
      </c:catAx>
      <c:valAx>
        <c:axId val="793970632"/>
        <c:scaling>
          <c:orientation val="minMax"/>
        </c:scaling>
        <c:delete val="1"/>
        <c:axPos val="l"/>
        <c:majorGridlines/>
        <c:numFmt formatCode="General" sourceLinked="1"/>
        <c:majorTickMark val="out"/>
        <c:minorTickMark val="none"/>
        <c:tickLblPos val="nextTo"/>
        <c:crossAx val="5166055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tabSelected="1" view="pageBreakPreview" zoomScale="90" zoomScaleSheetLayoutView="90" workbookViewId="0">
      <selection activeCell="C23" sqref="C23"/>
    </sheetView>
  </sheetViews>
  <sheetFormatPr defaultColWidth="9.140625" defaultRowHeight="15" x14ac:dyDescent="0.25"/>
  <cols>
    <col min="1" max="1" width="6.140625" style="85" customWidth="1"/>
    <col min="2" max="2" width="53.5703125" style="85" customWidth="1"/>
    <col min="3" max="3" width="91.42578125" style="317" customWidth="1"/>
    <col min="4" max="4" width="36.5703125" style="85" customWidth="1"/>
    <col min="5" max="5" width="20" style="85" customWidth="1"/>
    <col min="6" max="6" width="25.5703125" style="85" customWidth="1"/>
    <col min="7" max="7" width="16.42578125" style="85" customWidth="1"/>
    <col min="8" max="16384" width="9.140625" style="85"/>
  </cols>
  <sheetData>
    <row r="1" spans="1:20" s="8" customFormat="1" ht="18.75" customHeight="1" x14ac:dyDescent="0.2">
      <c r="C1" s="10" t="s">
        <v>66</v>
      </c>
      <c r="D1" s="86"/>
      <c r="E1" s="86"/>
    </row>
    <row r="2" spans="1:20" s="8" customFormat="1" ht="18.75" customHeight="1" x14ac:dyDescent="0.3">
      <c r="C2" s="5" t="s">
        <v>8</v>
      </c>
      <c r="D2" s="86"/>
      <c r="E2" s="86"/>
    </row>
    <row r="3" spans="1:20" s="8" customFormat="1" ht="18.75" x14ac:dyDescent="0.3">
      <c r="A3" s="87"/>
      <c r="C3" s="5" t="s">
        <v>65</v>
      </c>
      <c r="D3" s="86"/>
      <c r="E3" s="86"/>
    </row>
    <row r="4" spans="1:20" s="8" customFormat="1" ht="18.75" x14ac:dyDescent="0.3">
      <c r="A4" s="87"/>
      <c r="C4" s="308"/>
      <c r="D4" s="86"/>
      <c r="E4" s="86"/>
      <c r="F4" s="5"/>
    </row>
    <row r="5" spans="1:20" s="8" customFormat="1" ht="15.75" x14ac:dyDescent="0.25">
      <c r="A5" s="434" t="s">
        <v>735</v>
      </c>
      <c r="B5" s="434"/>
      <c r="C5" s="434"/>
      <c r="D5" s="55"/>
      <c r="E5" s="55"/>
      <c r="F5" s="55"/>
      <c r="G5" s="55"/>
      <c r="H5" s="55"/>
    </row>
    <row r="6" spans="1:20" s="8" customFormat="1" ht="18.75" x14ac:dyDescent="0.3">
      <c r="A6" s="87"/>
      <c r="C6" s="308"/>
      <c r="D6" s="86"/>
      <c r="E6" s="86"/>
      <c r="F6" s="5"/>
    </row>
    <row r="7" spans="1:20" s="8" customFormat="1" ht="18.75" x14ac:dyDescent="0.2">
      <c r="A7" s="441" t="s">
        <v>7</v>
      </c>
      <c r="B7" s="441"/>
      <c r="C7" s="441"/>
      <c r="D7" s="88"/>
      <c r="E7" s="88"/>
      <c r="F7" s="88"/>
      <c r="G7" s="88"/>
      <c r="H7" s="88"/>
      <c r="I7" s="88"/>
      <c r="J7" s="88"/>
      <c r="K7" s="88"/>
      <c r="L7" s="88"/>
      <c r="M7" s="88"/>
      <c r="N7" s="88"/>
      <c r="O7" s="88"/>
      <c r="P7" s="88"/>
      <c r="Q7" s="88"/>
      <c r="R7" s="88"/>
      <c r="S7" s="88"/>
      <c r="T7" s="88"/>
    </row>
    <row r="8" spans="1:20" s="8" customFormat="1" ht="18.75" x14ac:dyDescent="0.2">
      <c r="A8" s="89"/>
      <c r="B8" s="89"/>
      <c r="C8" s="266"/>
      <c r="D8" s="89"/>
      <c r="E8" s="89"/>
      <c r="F8" s="89"/>
      <c r="G8" s="88"/>
      <c r="H8" s="88"/>
      <c r="I8" s="88"/>
      <c r="J8" s="88"/>
      <c r="K8" s="88"/>
      <c r="L8" s="88"/>
      <c r="M8" s="88"/>
      <c r="N8" s="88"/>
      <c r="O8" s="88"/>
      <c r="P8" s="88"/>
      <c r="Q8" s="88"/>
      <c r="R8" s="88"/>
      <c r="S8" s="88"/>
      <c r="T8" s="88"/>
    </row>
    <row r="9" spans="1:20" s="8" customFormat="1" ht="18.75" x14ac:dyDescent="0.2">
      <c r="A9" s="442" t="s">
        <v>530</v>
      </c>
      <c r="B9" s="442"/>
      <c r="C9" s="442"/>
      <c r="D9" s="90"/>
      <c r="E9" s="90"/>
      <c r="F9" s="90"/>
      <c r="G9" s="88"/>
      <c r="H9" s="88"/>
      <c r="I9" s="88"/>
      <c r="J9" s="88"/>
      <c r="K9" s="88"/>
      <c r="L9" s="88"/>
      <c r="M9" s="88"/>
      <c r="N9" s="88"/>
      <c r="O9" s="88"/>
      <c r="P9" s="88"/>
      <c r="Q9" s="88"/>
      <c r="R9" s="88"/>
      <c r="S9" s="88"/>
      <c r="T9" s="88"/>
    </row>
    <row r="10" spans="1:20" s="8" customFormat="1" ht="18.75" x14ac:dyDescent="0.2">
      <c r="A10" s="438" t="s">
        <v>6</v>
      </c>
      <c r="B10" s="438"/>
      <c r="C10" s="438"/>
      <c r="D10" s="91"/>
      <c r="E10" s="91"/>
      <c r="F10" s="91"/>
      <c r="G10" s="88"/>
      <c r="H10" s="88"/>
      <c r="I10" s="88"/>
      <c r="J10" s="88"/>
      <c r="K10" s="88"/>
      <c r="L10" s="88"/>
      <c r="M10" s="88"/>
      <c r="N10" s="88"/>
      <c r="O10" s="88"/>
      <c r="P10" s="88"/>
      <c r="Q10" s="88"/>
      <c r="R10" s="88"/>
      <c r="S10" s="88"/>
      <c r="T10" s="88"/>
    </row>
    <row r="11" spans="1:20" s="8" customFormat="1" ht="18.75" x14ac:dyDescent="0.2">
      <c r="A11" s="89"/>
      <c r="B11" s="89"/>
      <c r="C11" s="266"/>
      <c r="D11" s="89"/>
      <c r="E11" s="89"/>
      <c r="F11" s="89"/>
      <c r="G11" s="88"/>
      <c r="H11" s="88"/>
      <c r="I11" s="88"/>
      <c r="J11" s="88"/>
      <c r="K11" s="88"/>
      <c r="L11" s="88"/>
      <c r="M11" s="88"/>
      <c r="N11" s="88"/>
      <c r="O11" s="88"/>
      <c r="P11" s="88"/>
      <c r="Q11" s="88"/>
      <c r="R11" s="88"/>
      <c r="S11" s="88"/>
      <c r="T11" s="88"/>
    </row>
    <row r="12" spans="1:20" s="8" customFormat="1" ht="18.75" x14ac:dyDescent="0.2">
      <c r="A12" s="440" t="s">
        <v>535</v>
      </c>
      <c r="B12" s="440"/>
      <c r="C12" s="440"/>
      <c r="D12" s="90"/>
      <c r="E12" s="90"/>
      <c r="F12" s="90"/>
      <c r="G12" s="88"/>
      <c r="H12" s="88"/>
      <c r="I12" s="88"/>
      <c r="J12" s="88"/>
      <c r="K12" s="88"/>
      <c r="L12" s="88"/>
      <c r="M12" s="88"/>
      <c r="N12" s="88"/>
      <c r="O12" s="88"/>
      <c r="P12" s="88"/>
      <c r="Q12" s="88"/>
      <c r="R12" s="88"/>
      <c r="S12" s="88"/>
      <c r="T12" s="88"/>
    </row>
    <row r="13" spans="1:20" s="8" customFormat="1" ht="18.75" x14ac:dyDescent="0.2">
      <c r="A13" s="438" t="s">
        <v>5</v>
      </c>
      <c r="B13" s="438"/>
      <c r="C13" s="438"/>
      <c r="D13" s="91"/>
      <c r="E13" s="91"/>
      <c r="F13" s="91"/>
      <c r="G13" s="88"/>
      <c r="H13" s="88"/>
      <c r="I13" s="88"/>
      <c r="J13" s="88"/>
      <c r="K13" s="88"/>
      <c r="L13" s="88"/>
      <c r="M13" s="88"/>
      <c r="N13" s="88"/>
      <c r="O13" s="88"/>
      <c r="P13" s="88"/>
      <c r="Q13" s="88"/>
      <c r="R13" s="88"/>
      <c r="S13" s="88"/>
      <c r="T13" s="88"/>
    </row>
    <row r="14" spans="1:20" s="93" customFormat="1" ht="15.75" customHeight="1" x14ac:dyDescent="0.2">
      <c r="A14" s="92"/>
      <c r="B14" s="92"/>
      <c r="C14" s="267"/>
      <c r="D14" s="92"/>
      <c r="E14" s="92"/>
      <c r="F14" s="92"/>
      <c r="G14" s="92"/>
      <c r="H14" s="92"/>
      <c r="I14" s="92"/>
      <c r="J14" s="92"/>
      <c r="K14" s="92"/>
      <c r="L14" s="92"/>
      <c r="M14" s="92"/>
      <c r="N14" s="92"/>
      <c r="O14" s="92"/>
      <c r="P14" s="92"/>
      <c r="Q14" s="92"/>
      <c r="R14" s="92"/>
      <c r="S14" s="92"/>
      <c r="T14" s="92"/>
    </row>
    <row r="15" spans="1:20" s="94" customFormat="1" ht="75.75" customHeight="1" x14ac:dyDescent="0.2">
      <c r="A15" s="439" t="s">
        <v>534</v>
      </c>
      <c r="B15" s="439"/>
      <c r="C15" s="439"/>
      <c r="D15" s="90"/>
      <c r="E15" s="90"/>
      <c r="F15" s="90"/>
      <c r="G15" s="90"/>
      <c r="H15" s="90"/>
      <c r="I15" s="90"/>
      <c r="J15" s="90"/>
      <c r="K15" s="90"/>
      <c r="L15" s="90"/>
      <c r="M15" s="90"/>
      <c r="N15" s="90"/>
      <c r="O15" s="90"/>
      <c r="P15" s="90"/>
      <c r="Q15" s="90"/>
      <c r="R15" s="90"/>
      <c r="S15" s="90"/>
      <c r="T15" s="90"/>
    </row>
    <row r="16" spans="1:20" s="94" customFormat="1" ht="15" customHeight="1" x14ac:dyDescent="0.2">
      <c r="A16" s="438" t="s">
        <v>4</v>
      </c>
      <c r="B16" s="438"/>
      <c r="C16" s="438"/>
      <c r="D16" s="91"/>
      <c r="E16" s="91"/>
      <c r="F16" s="91"/>
      <c r="G16" s="91"/>
      <c r="H16" s="91"/>
      <c r="I16" s="91"/>
      <c r="J16" s="91"/>
      <c r="K16" s="91"/>
      <c r="L16" s="91"/>
      <c r="M16" s="91"/>
      <c r="N16" s="91"/>
      <c r="O16" s="91"/>
      <c r="P16" s="91"/>
      <c r="Q16" s="91"/>
      <c r="R16" s="91"/>
      <c r="S16" s="91"/>
      <c r="T16" s="91"/>
    </row>
    <row r="17" spans="1:20" s="94" customFormat="1" ht="15" customHeight="1" x14ac:dyDescent="0.2">
      <c r="A17" s="95"/>
      <c r="B17" s="95"/>
      <c r="C17" s="309"/>
      <c r="D17" s="95"/>
      <c r="E17" s="95"/>
      <c r="F17" s="95"/>
      <c r="G17" s="95"/>
      <c r="H17" s="95"/>
      <c r="I17" s="95"/>
      <c r="J17" s="95"/>
      <c r="K17" s="95"/>
      <c r="L17" s="95"/>
      <c r="M17" s="95"/>
      <c r="N17" s="95"/>
      <c r="O17" s="95"/>
      <c r="P17" s="95"/>
      <c r="Q17" s="95"/>
    </row>
    <row r="18" spans="1:20" s="94" customFormat="1" ht="15" customHeight="1" x14ac:dyDescent="0.2">
      <c r="A18" s="439" t="s">
        <v>358</v>
      </c>
      <c r="B18" s="440"/>
      <c r="C18" s="440"/>
      <c r="D18" s="96"/>
      <c r="E18" s="96"/>
      <c r="F18" s="96"/>
      <c r="G18" s="96"/>
      <c r="H18" s="96"/>
      <c r="I18" s="96"/>
      <c r="J18" s="96"/>
      <c r="K18" s="96"/>
      <c r="L18" s="96"/>
      <c r="M18" s="96"/>
      <c r="N18" s="96"/>
      <c r="O18" s="96"/>
      <c r="P18" s="96"/>
      <c r="Q18" s="96"/>
      <c r="R18" s="96"/>
      <c r="S18" s="96"/>
      <c r="T18" s="96"/>
    </row>
    <row r="19" spans="1:20" s="94" customFormat="1" ht="15" customHeight="1" x14ac:dyDescent="0.2">
      <c r="A19" s="91"/>
      <c r="B19" s="91"/>
      <c r="C19" s="310"/>
      <c r="D19" s="91"/>
      <c r="E19" s="91"/>
      <c r="F19" s="91"/>
      <c r="G19" s="95"/>
      <c r="H19" s="95"/>
      <c r="I19" s="95"/>
      <c r="J19" s="95"/>
      <c r="K19" s="95"/>
      <c r="L19" s="95"/>
      <c r="M19" s="95"/>
      <c r="N19" s="95"/>
      <c r="O19" s="95"/>
      <c r="P19" s="95"/>
      <c r="Q19" s="95"/>
    </row>
    <row r="20" spans="1:20" s="94" customFormat="1" ht="39.75" customHeight="1" x14ac:dyDescent="0.2">
      <c r="A20" s="97" t="s">
        <v>3</v>
      </c>
      <c r="B20" s="98" t="s">
        <v>64</v>
      </c>
      <c r="C20" s="99" t="s">
        <v>63</v>
      </c>
      <c r="D20" s="100"/>
      <c r="E20" s="100"/>
      <c r="F20" s="100"/>
      <c r="G20" s="101"/>
      <c r="H20" s="101"/>
      <c r="I20" s="101"/>
      <c r="J20" s="101"/>
      <c r="K20" s="101"/>
      <c r="L20" s="101"/>
      <c r="M20" s="101"/>
      <c r="N20" s="101"/>
      <c r="O20" s="101"/>
      <c r="P20" s="101"/>
      <c r="Q20" s="101"/>
      <c r="R20" s="102"/>
      <c r="S20" s="102"/>
      <c r="T20" s="102"/>
    </row>
    <row r="21" spans="1:20" s="94" customFormat="1" ht="16.5" customHeight="1" x14ac:dyDescent="0.2">
      <c r="A21" s="99">
        <v>1</v>
      </c>
      <c r="B21" s="98">
        <v>2</v>
      </c>
      <c r="C21" s="99">
        <v>3</v>
      </c>
      <c r="D21" s="100"/>
      <c r="E21" s="100"/>
      <c r="F21" s="100"/>
      <c r="G21" s="101"/>
      <c r="H21" s="101"/>
      <c r="I21" s="101"/>
      <c r="J21" s="101"/>
      <c r="K21" s="101"/>
      <c r="L21" s="101"/>
      <c r="M21" s="101"/>
      <c r="N21" s="101"/>
      <c r="O21" s="101"/>
      <c r="P21" s="101"/>
      <c r="Q21" s="101"/>
      <c r="R21" s="102"/>
      <c r="S21" s="102"/>
      <c r="T21" s="102"/>
    </row>
    <row r="22" spans="1:20" s="94" customFormat="1" ht="55.5" customHeight="1" x14ac:dyDescent="0.2">
      <c r="A22" s="103" t="s">
        <v>62</v>
      </c>
      <c r="B22" s="104" t="s">
        <v>249</v>
      </c>
      <c r="C22" s="111" t="s">
        <v>538</v>
      </c>
      <c r="D22" s="100"/>
      <c r="E22" s="100"/>
      <c r="F22" s="100"/>
      <c r="G22" s="101"/>
      <c r="H22" s="101"/>
      <c r="I22" s="101"/>
      <c r="J22" s="101"/>
      <c r="K22" s="101"/>
      <c r="L22" s="101"/>
      <c r="M22" s="101"/>
      <c r="N22" s="101"/>
      <c r="O22" s="101"/>
      <c r="P22" s="101"/>
      <c r="Q22" s="101"/>
      <c r="R22" s="102"/>
      <c r="S22" s="102"/>
      <c r="T22" s="102"/>
    </row>
    <row r="23" spans="1:20" s="94" customFormat="1" ht="63" x14ac:dyDescent="0.2">
      <c r="A23" s="103" t="s">
        <v>61</v>
      </c>
      <c r="B23" s="105" t="s">
        <v>540</v>
      </c>
      <c r="C23" s="111" t="s">
        <v>555</v>
      </c>
      <c r="D23" s="100"/>
      <c r="E23" s="100"/>
      <c r="F23" s="100"/>
      <c r="G23" s="101"/>
      <c r="H23" s="101"/>
      <c r="I23" s="101"/>
      <c r="J23" s="101"/>
      <c r="K23" s="101"/>
      <c r="L23" s="101"/>
      <c r="M23" s="101"/>
      <c r="N23" s="101"/>
      <c r="O23" s="101"/>
      <c r="P23" s="101"/>
      <c r="Q23" s="101"/>
      <c r="R23" s="102"/>
      <c r="S23" s="102"/>
      <c r="T23" s="102"/>
    </row>
    <row r="24" spans="1:20" s="94" customFormat="1" ht="22.5" customHeight="1" x14ac:dyDescent="0.2">
      <c r="A24" s="435"/>
      <c r="B24" s="436"/>
      <c r="C24" s="437"/>
      <c r="D24" s="100"/>
      <c r="E24" s="100"/>
      <c r="F24" s="100"/>
      <c r="G24" s="101"/>
      <c r="H24" s="101"/>
      <c r="I24" s="101"/>
      <c r="J24" s="101"/>
      <c r="K24" s="101"/>
      <c r="L24" s="101"/>
      <c r="M24" s="101"/>
      <c r="N24" s="101"/>
      <c r="O24" s="101"/>
      <c r="P24" s="101"/>
      <c r="Q24" s="101"/>
      <c r="R24" s="102"/>
      <c r="S24" s="102"/>
      <c r="T24" s="102"/>
    </row>
    <row r="25" spans="1:20" s="110" customFormat="1" ht="58.5" customHeight="1" x14ac:dyDescent="0.2">
      <c r="A25" s="103" t="s">
        <v>60</v>
      </c>
      <c r="B25" s="106" t="s">
        <v>307</v>
      </c>
      <c r="C25" s="111" t="s">
        <v>543</v>
      </c>
      <c r="D25" s="107"/>
      <c r="E25" s="107"/>
      <c r="F25" s="108"/>
      <c r="G25" s="108"/>
      <c r="H25" s="108"/>
      <c r="I25" s="108"/>
      <c r="J25" s="108"/>
      <c r="K25" s="108"/>
      <c r="L25" s="108"/>
      <c r="M25" s="108"/>
      <c r="N25" s="108"/>
      <c r="O25" s="108"/>
      <c r="P25" s="108"/>
      <c r="Q25" s="109"/>
      <c r="R25" s="109"/>
      <c r="S25" s="109"/>
      <c r="T25" s="109"/>
    </row>
    <row r="26" spans="1:20" s="110" customFormat="1" ht="42.75" customHeight="1" x14ac:dyDescent="0.2">
      <c r="A26" s="103" t="s">
        <v>59</v>
      </c>
      <c r="B26" s="106" t="s">
        <v>72</v>
      </c>
      <c r="C26" s="111" t="s">
        <v>374</v>
      </c>
      <c r="D26" s="107"/>
      <c r="E26" s="107"/>
      <c r="F26" s="108"/>
      <c r="G26" s="108"/>
      <c r="H26" s="108"/>
      <c r="I26" s="108"/>
      <c r="J26" s="108"/>
      <c r="K26" s="108"/>
      <c r="L26" s="108"/>
      <c r="M26" s="108"/>
      <c r="N26" s="108"/>
      <c r="O26" s="108"/>
      <c r="P26" s="108"/>
      <c r="Q26" s="109"/>
      <c r="R26" s="109"/>
      <c r="S26" s="109"/>
      <c r="T26" s="109"/>
    </row>
    <row r="27" spans="1:20" s="110" customFormat="1" ht="51.75" customHeight="1" x14ac:dyDescent="0.2">
      <c r="A27" s="103" t="s">
        <v>57</v>
      </c>
      <c r="B27" s="106" t="s">
        <v>71</v>
      </c>
      <c r="C27" s="311" t="s">
        <v>549</v>
      </c>
      <c r="D27" s="107"/>
      <c r="E27" s="107"/>
      <c r="F27" s="108"/>
      <c r="G27" s="108"/>
      <c r="H27" s="108"/>
      <c r="I27" s="108"/>
      <c r="J27" s="108"/>
      <c r="K27" s="108"/>
      <c r="L27" s="108"/>
      <c r="M27" s="108"/>
      <c r="N27" s="108"/>
      <c r="O27" s="108"/>
      <c r="P27" s="108"/>
      <c r="Q27" s="109"/>
      <c r="R27" s="109"/>
      <c r="S27" s="109"/>
      <c r="T27" s="109"/>
    </row>
    <row r="28" spans="1:20" s="110" customFormat="1" ht="42.75" customHeight="1" x14ac:dyDescent="0.2">
      <c r="A28" s="103" t="s">
        <v>56</v>
      </c>
      <c r="B28" s="106" t="s">
        <v>308</v>
      </c>
      <c r="C28" s="312" t="s">
        <v>463</v>
      </c>
      <c r="D28" s="107"/>
      <c r="E28" s="107"/>
      <c r="F28" s="108"/>
      <c r="G28" s="108"/>
      <c r="H28" s="108"/>
      <c r="I28" s="108"/>
      <c r="J28" s="108"/>
      <c r="K28" s="108"/>
      <c r="L28" s="108"/>
      <c r="M28" s="108"/>
      <c r="N28" s="108"/>
      <c r="O28" s="108"/>
      <c r="P28" s="108"/>
      <c r="Q28" s="109"/>
      <c r="R28" s="109"/>
      <c r="S28" s="109"/>
      <c r="T28" s="109"/>
    </row>
    <row r="29" spans="1:20" s="110" customFormat="1" ht="51.75" customHeight="1" x14ac:dyDescent="0.2">
      <c r="A29" s="103" t="s">
        <v>54</v>
      </c>
      <c r="B29" s="106" t="s">
        <v>309</v>
      </c>
      <c r="C29" s="312" t="s">
        <v>463</v>
      </c>
      <c r="D29" s="107"/>
      <c r="E29" s="107"/>
      <c r="F29" s="108"/>
      <c r="G29" s="108"/>
      <c r="H29" s="108"/>
      <c r="I29" s="108"/>
      <c r="J29" s="108"/>
      <c r="K29" s="108"/>
      <c r="L29" s="108"/>
      <c r="M29" s="108"/>
      <c r="N29" s="108"/>
      <c r="O29" s="108"/>
      <c r="P29" s="108"/>
      <c r="Q29" s="109"/>
      <c r="R29" s="109"/>
      <c r="S29" s="109"/>
      <c r="T29" s="109"/>
    </row>
    <row r="30" spans="1:20" s="110" customFormat="1" ht="51.75" customHeight="1" x14ac:dyDescent="0.2">
      <c r="A30" s="103" t="s">
        <v>52</v>
      </c>
      <c r="B30" s="106" t="s">
        <v>310</v>
      </c>
      <c r="C30" s="312" t="s">
        <v>539</v>
      </c>
      <c r="D30" s="107"/>
      <c r="E30" s="107"/>
      <c r="F30" s="108"/>
      <c r="G30" s="108"/>
      <c r="H30" s="108"/>
      <c r="I30" s="108"/>
      <c r="J30" s="108"/>
      <c r="K30" s="108"/>
      <c r="L30" s="108"/>
      <c r="M30" s="108"/>
      <c r="N30" s="108"/>
      <c r="O30" s="108"/>
      <c r="P30" s="108"/>
      <c r="Q30" s="109"/>
      <c r="R30" s="109"/>
      <c r="S30" s="109"/>
      <c r="T30" s="109"/>
    </row>
    <row r="31" spans="1:20" s="110" customFormat="1" ht="51.75" customHeight="1" x14ac:dyDescent="0.2">
      <c r="A31" s="103" t="s">
        <v>70</v>
      </c>
      <c r="B31" s="111" t="s">
        <v>311</v>
      </c>
      <c r="C31" s="312" t="s">
        <v>515</v>
      </c>
      <c r="D31" s="107"/>
      <c r="E31" s="107"/>
      <c r="F31" s="108"/>
      <c r="G31" s="108"/>
      <c r="H31" s="108"/>
      <c r="I31" s="108"/>
      <c r="J31" s="108"/>
      <c r="K31" s="108"/>
      <c r="L31" s="108"/>
      <c r="M31" s="108"/>
      <c r="N31" s="108"/>
      <c r="O31" s="108"/>
      <c r="P31" s="108"/>
      <c r="Q31" s="109"/>
      <c r="R31" s="109"/>
      <c r="S31" s="109"/>
      <c r="T31" s="109"/>
    </row>
    <row r="32" spans="1:20" s="110" customFormat="1" ht="51.75" customHeight="1" x14ac:dyDescent="0.2">
      <c r="A32" s="103" t="s">
        <v>68</v>
      </c>
      <c r="B32" s="111" t="s">
        <v>312</v>
      </c>
      <c r="C32" s="312" t="s">
        <v>463</v>
      </c>
      <c r="D32" s="107"/>
      <c r="E32" s="107"/>
      <c r="F32" s="108"/>
      <c r="G32" s="108"/>
      <c r="H32" s="108"/>
      <c r="I32" s="108"/>
      <c r="J32" s="108"/>
      <c r="K32" s="108"/>
      <c r="L32" s="108"/>
      <c r="M32" s="108"/>
      <c r="N32" s="108"/>
      <c r="O32" s="108"/>
      <c r="P32" s="108"/>
      <c r="Q32" s="109"/>
      <c r="R32" s="109"/>
      <c r="S32" s="109"/>
      <c r="T32" s="109"/>
    </row>
    <row r="33" spans="1:20" s="110" customFormat="1" ht="101.25" customHeight="1" x14ac:dyDescent="0.2">
      <c r="A33" s="103" t="s">
        <v>67</v>
      </c>
      <c r="B33" s="111" t="s">
        <v>313</v>
      </c>
      <c r="C33" s="313" t="s">
        <v>550</v>
      </c>
      <c r="D33" s="107"/>
      <c r="E33" s="107"/>
      <c r="F33" s="108"/>
      <c r="G33" s="108"/>
      <c r="H33" s="108"/>
      <c r="I33" s="108"/>
      <c r="J33" s="108"/>
      <c r="K33" s="108"/>
      <c r="L33" s="108"/>
      <c r="M33" s="108"/>
      <c r="N33" s="108"/>
      <c r="O33" s="108"/>
      <c r="P33" s="108"/>
      <c r="Q33" s="109"/>
      <c r="R33" s="109"/>
      <c r="S33" s="109"/>
      <c r="T33" s="109"/>
    </row>
    <row r="34" spans="1:20" ht="111" customHeight="1" x14ac:dyDescent="0.25">
      <c r="A34" s="103" t="s">
        <v>327</v>
      </c>
      <c r="B34" s="111" t="s">
        <v>314</v>
      </c>
      <c r="C34" s="314" t="s">
        <v>551</v>
      </c>
      <c r="D34" s="112"/>
      <c r="E34" s="112"/>
      <c r="F34" s="112"/>
      <c r="G34" s="112"/>
      <c r="H34" s="112"/>
      <c r="I34" s="112"/>
      <c r="J34" s="112"/>
      <c r="K34" s="112"/>
      <c r="L34" s="112"/>
      <c r="M34" s="112"/>
      <c r="N34" s="112"/>
      <c r="O34" s="112"/>
      <c r="P34" s="112"/>
      <c r="Q34" s="112"/>
      <c r="R34" s="112"/>
      <c r="S34" s="112"/>
      <c r="T34" s="112"/>
    </row>
    <row r="35" spans="1:20" ht="58.5" customHeight="1" x14ac:dyDescent="0.25">
      <c r="A35" s="103" t="s">
        <v>317</v>
      </c>
      <c r="B35" s="111" t="s">
        <v>69</v>
      </c>
      <c r="C35" s="312" t="s">
        <v>463</v>
      </c>
      <c r="D35" s="112"/>
      <c r="E35" s="112"/>
      <c r="F35" s="112"/>
      <c r="G35" s="112"/>
      <c r="H35" s="112"/>
      <c r="I35" s="112"/>
      <c r="J35" s="112"/>
      <c r="K35" s="112"/>
      <c r="L35" s="112"/>
      <c r="M35" s="112"/>
      <c r="N35" s="112"/>
      <c r="O35" s="112"/>
      <c r="P35" s="112"/>
      <c r="Q35" s="112"/>
      <c r="R35" s="112"/>
      <c r="S35" s="112"/>
      <c r="T35" s="112"/>
    </row>
    <row r="36" spans="1:20" ht="51.75" customHeight="1" x14ac:dyDescent="0.25">
      <c r="A36" s="103" t="s">
        <v>328</v>
      </c>
      <c r="B36" s="111" t="s">
        <v>315</v>
      </c>
      <c r="C36" s="312" t="s">
        <v>515</v>
      </c>
      <c r="D36" s="112"/>
      <c r="E36" s="112"/>
      <c r="F36" s="112"/>
      <c r="G36" s="112"/>
      <c r="H36" s="112"/>
      <c r="I36" s="112"/>
      <c r="J36" s="112"/>
      <c r="K36" s="112"/>
      <c r="L36" s="112"/>
      <c r="M36" s="112"/>
      <c r="N36" s="112"/>
      <c r="O36" s="112"/>
      <c r="P36" s="112"/>
      <c r="Q36" s="112"/>
      <c r="R36" s="112"/>
      <c r="S36" s="112"/>
      <c r="T36" s="112"/>
    </row>
    <row r="37" spans="1:20" ht="43.5" customHeight="1" x14ac:dyDescent="0.25">
      <c r="A37" s="103" t="s">
        <v>318</v>
      </c>
      <c r="B37" s="111" t="s">
        <v>316</v>
      </c>
      <c r="C37" s="312" t="s">
        <v>515</v>
      </c>
      <c r="D37" s="112"/>
      <c r="E37" s="112"/>
      <c r="F37" s="112"/>
      <c r="G37" s="112"/>
      <c r="H37" s="112"/>
      <c r="I37" s="112"/>
      <c r="J37" s="112"/>
      <c r="K37" s="112"/>
      <c r="L37" s="112"/>
      <c r="M37" s="112"/>
      <c r="N37" s="112"/>
      <c r="O37" s="112"/>
      <c r="P37" s="112"/>
      <c r="Q37" s="112"/>
      <c r="R37" s="112"/>
      <c r="S37" s="112"/>
      <c r="T37" s="112"/>
    </row>
    <row r="38" spans="1:20" ht="43.5" customHeight="1" x14ac:dyDescent="0.25">
      <c r="A38" s="103" t="s">
        <v>329</v>
      </c>
      <c r="B38" s="111" t="s">
        <v>202</v>
      </c>
      <c r="C38" s="312" t="s">
        <v>515</v>
      </c>
      <c r="D38" s="112"/>
      <c r="E38" s="112"/>
      <c r="F38" s="112"/>
      <c r="G38" s="112"/>
      <c r="H38" s="112"/>
      <c r="I38" s="112"/>
      <c r="J38" s="112"/>
      <c r="K38" s="112"/>
      <c r="L38" s="112"/>
      <c r="M38" s="112"/>
      <c r="N38" s="112"/>
      <c r="O38" s="112"/>
      <c r="P38" s="112"/>
      <c r="Q38" s="112"/>
      <c r="R38" s="112"/>
      <c r="S38" s="112"/>
      <c r="T38" s="112"/>
    </row>
    <row r="39" spans="1:20" ht="23.25" customHeight="1" x14ac:dyDescent="0.25">
      <c r="A39" s="435"/>
      <c r="B39" s="436"/>
      <c r="C39" s="437"/>
      <c r="D39" s="112"/>
      <c r="E39" s="112"/>
      <c r="F39" s="112"/>
      <c r="G39" s="112"/>
      <c r="H39" s="112"/>
      <c r="I39" s="112"/>
      <c r="J39" s="112"/>
      <c r="K39" s="112"/>
      <c r="L39" s="112"/>
      <c r="M39" s="112"/>
      <c r="N39" s="112"/>
      <c r="O39" s="112"/>
      <c r="P39" s="112"/>
      <c r="Q39" s="112"/>
      <c r="R39" s="112"/>
      <c r="S39" s="112"/>
      <c r="T39" s="112"/>
    </row>
    <row r="40" spans="1:20" ht="63" x14ac:dyDescent="0.25">
      <c r="A40" s="103" t="s">
        <v>319</v>
      </c>
      <c r="B40" s="111" t="s">
        <v>370</v>
      </c>
      <c r="C40" s="111" t="s">
        <v>573</v>
      </c>
      <c r="D40" s="112"/>
      <c r="E40" s="112"/>
      <c r="F40" s="112"/>
      <c r="G40" s="112"/>
      <c r="H40" s="112"/>
      <c r="I40" s="112"/>
      <c r="J40" s="112"/>
      <c r="K40" s="112"/>
      <c r="L40" s="112"/>
      <c r="M40" s="112"/>
      <c r="N40" s="112"/>
      <c r="O40" s="112"/>
      <c r="P40" s="112"/>
      <c r="Q40" s="112"/>
      <c r="R40" s="112"/>
      <c r="S40" s="112"/>
      <c r="T40" s="112"/>
    </row>
    <row r="41" spans="1:20" ht="105.75" customHeight="1" x14ac:dyDescent="0.25">
      <c r="A41" s="103" t="s">
        <v>330</v>
      </c>
      <c r="B41" s="111" t="s">
        <v>353</v>
      </c>
      <c r="C41" s="111" t="s">
        <v>571</v>
      </c>
      <c r="D41" s="112"/>
      <c r="E41" s="112"/>
      <c r="F41" s="112"/>
      <c r="G41" s="112"/>
      <c r="H41" s="112"/>
      <c r="I41" s="112"/>
      <c r="J41" s="112"/>
      <c r="K41" s="112"/>
      <c r="L41" s="112"/>
      <c r="M41" s="112"/>
      <c r="N41" s="112"/>
      <c r="O41" s="112"/>
      <c r="P41" s="112"/>
      <c r="Q41" s="112"/>
      <c r="R41" s="112"/>
      <c r="S41" s="112"/>
      <c r="T41" s="112"/>
    </row>
    <row r="42" spans="1:20" ht="83.25" customHeight="1" x14ac:dyDescent="0.25">
      <c r="A42" s="103" t="s">
        <v>320</v>
      </c>
      <c r="B42" s="111" t="s">
        <v>367</v>
      </c>
      <c r="C42" s="111" t="s">
        <v>571</v>
      </c>
      <c r="D42" s="112"/>
      <c r="E42" s="112"/>
      <c r="F42" s="112"/>
      <c r="G42" s="112"/>
      <c r="H42" s="112"/>
      <c r="I42" s="112"/>
      <c r="J42" s="112"/>
      <c r="K42" s="112"/>
      <c r="L42" s="112"/>
      <c r="M42" s="112"/>
      <c r="N42" s="112"/>
      <c r="O42" s="112"/>
      <c r="P42" s="112"/>
      <c r="Q42" s="112"/>
      <c r="R42" s="112"/>
      <c r="S42" s="112"/>
      <c r="T42" s="112"/>
    </row>
    <row r="43" spans="1:20" ht="186" customHeight="1" x14ac:dyDescent="0.25">
      <c r="A43" s="103" t="s">
        <v>333</v>
      </c>
      <c r="B43" s="111" t="s">
        <v>334</v>
      </c>
      <c r="C43" s="111" t="s">
        <v>386</v>
      </c>
      <c r="D43" s="112"/>
      <c r="E43" s="112"/>
      <c r="F43" s="112"/>
      <c r="G43" s="112"/>
      <c r="H43" s="112"/>
      <c r="I43" s="112"/>
      <c r="J43" s="112"/>
      <c r="K43" s="112"/>
      <c r="L43" s="112"/>
      <c r="M43" s="112"/>
      <c r="N43" s="112"/>
      <c r="O43" s="112"/>
      <c r="P43" s="112"/>
      <c r="Q43" s="112"/>
      <c r="R43" s="112"/>
      <c r="S43" s="112"/>
      <c r="T43" s="112"/>
    </row>
    <row r="44" spans="1:20" ht="111" customHeight="1" x14ac:dyDescent="0.25">
      <c r="A44" s="103" t="s">
        <v>321</v>
      </c>
      <c r="B44" s="111" t="s">
        <v>359</v>
      </c>
      <c r="C44" s="111" t="s">
        <v>556</v>
      </c>
      <c r="D44" s="112"/>
      <c r="E44" s="112"/>
      <c r="F44" s="112"/>
      <c r="G44" s="112"/>
      <c r="H44" s="112"/>
      <c r="I44" s="112"/>
      <c r="J44" s="112"/>
      <c r="K44" s="112"/>
      <c r="L44" s="112"/>
      <c r="M44" s="112"/>
      <c r="N44" s="112"/>
      <c r="O44" s="112"/>
      <c r="P44" s="112"/>
      <c r="Q44" s="112"/>
      <c r="R44" s="112"/>
      <c r="S44" s="112"/>
      <c r="T44" s="112"/>
    </row>
    <row r="45" spans="1:20" ht="120" customHeight="1" x14ac:dyDescent="0.25">
      <c r="A45" s="103" t="s">
        <v>354</v>
      </c>
      <c r="B45" s="111" t="s">
        <v>360</v>
      </c>
      <c r="C45" s="111" t="s">
        <v>385</v>
      </c>
      <c r="D45" s="112"/>
      <c r="E45" s="112"/>
      <c r="F45" s="112"/>
      <c r="G45" s="112"/>
      <c r="H45" s="112"/>
      <c r="I45" s="112"/>
      <c r="J45" s="112"/>
      <c r="K45" s="112"/>
      <c r="L45" s="112"/>
      <c r="M45" s="112"/>
      <c r="N45" s="112"/>
      <c r="O45" s="112"/>
      <c r="P45" s="112"/>
      <c r="Q45" s="112"/>
      <c r="R45" s="112"/>
      <c r="S45" s="112"/>
      <c r="T45" s="112"/>
    </row>
    <row r="46" spans="1:20" ht="101.25" customHeight="1" x14ac:dyDescent="0.25">
      <c r="A46" s="103" t="s">
        <v>322</v>
      </c>
      <c r="B46" s="111" t="s">
        <v>361</v>
      </c>
      <c r="C46" s="111" t="s">
        <v>731</v>
      </c>
      <c r="D46" s="112"/>
      <c r="E46" s="112"/>
      <c r="F46" s="112"/>
      <c r="G46" s="112"/>
      <c r="H46" s="112"/>
      <c r="I46" s="112"/>
      <c r="J46" s="112"/>
      <c r="K46" s="112"/>
      <c r="L46" s="112"/>
      <c r="M46" s="112"/>
      <c r="N46" s="112"/>
      <c r="O46" s="112"/>
      <c r="P46" s="112"/>
      <c r="Q46" s="112"/>
      <c r="R46" s="112"/>
      <c r="S46" s="112"/>
      <c r="T46" s="112"/>
    </row>
    <row r="47" spans="1:20" ht="18.75" customHeight="1" x14ac:dyDescent="0.25">
      <c r="A47" s="435"/>
      <c r="B47" s="436"/>
      <c r="C47" s="437"/>
      <c r="D47" s="112"/>
      <c r="E47" s="112"/>
      <c r="F47" s="112"/>
      <c r="G47" s="112"/>
      <c r="H47" s="112"/>
      <c r="I47" s="112"/>
      <c r="J47" s="112"/>
      <c r="K47" s="112"/>
      <c r="L47" s="112"/>
      <c r="M47" s="112"/>
      <c r="N47" s="112"/>
      <c r="O47" s="112"/>
      <c r="P47" s="112"/>
      <c r="Q47" s="112"/>
      <c r="R47" s="112"/>
      <c r="S47" s="112"/>
      <c r="T47" s="112"/>
    </row>
    <row r="48" spans="1:20" ht="75.75" customHeight="1" x14ac:dyDescent="0.25">
      <c r="A48" s="103" t="s">
        <v>355</v>
      </c>
      <c r="B48" s="111" t="s">
        <v>368</v>
      </c>
      <c r="C48" s="315" t="str">
        <f>CONCATENATE(ROUND('6.2. Паспорт фин осв ввод'!U24,2)," млн рублей")</f>
        <v>0.04 млн рублей</v>
      </c>
      <c r="D48" s="112"/>
      <c r="E48" s="112"/>
      <c r="F48" s="112"/>
      <c r="G48" s="112"/>
      <c r="H48" s="112"/>
      <c r="I48" s="112"/>
      <c r="J48" s="112"/>
      <c r="K48" s="112"/>
      <c r="L48" s="112"/>
      <c r="M48" s="112"/>
      <c r="N48" s="112"/>
      <c r="O48" s="112"/>
      <c r="P48" s="112"/>
      <c r="Q48" s="112"/>
      <c r="R48" s="112"/>
      <c r="S48" s="112"/>
      <c r="T48" s="112"/>
    </row>
    <row r="49" spans="1:20" ht="71.25" customHeight="1" x14ac:dyDescent="0.25">
      <c r="A49" s="103" t="s">
        <v>323</v>
      </c>
      <c r="B49" s="111" t="s">
        <v>369</v>
      </c>
      <c r="C49" s="315" t="str">
        <f>CONCATENATE(ROUND('6.2. Паспорт фин осв ввод'!U30,2)," млн рублей")</f>
        <v>0 млн рублей</v>
      </c>
      <c r="D49" s="112"/>
      <c r="E49" s="112"/>
      <c r="F49" s="112"/>
      <c r="G49" s="112"/>
      <c r="H49" s="112"/>
      <c r="I49" s="112"/>
      <c r="J49" s="112"/>
      <c r="K49" s="112"/>
      <c r="L49" s="112"/>
      <c r="M49" s="112"/>
      <c r="N49" s="112"/>
      <c r="O49" s="112"/>
      <c r="P49" s="112"/>
      <c r="Q49" s="112"/>
      <c r="R49" s="112"/>
      <c r="S49" s="112"/>
      <c r="T49" s="112"/>
    </row>
    <row r="50" spans="1:20" x14ac:dyDescent="0.25">
      <c r="A50" s="112"/>
      <c r="B50" s="112"/>
      <c r="C50" s="316"/>
      <c r="D50" s="112"/>
      <c r="E50" s="112"/>
      <c r="F50" s="112"/>
      <c r="G50" s="112"/>
      <c r="H50" s="112"/>
      <c r="I50" s="112"/>
      <c r="J50" s="112"/>
      <c r="K50" s="112"/>
      <c r="L50" s="112"/>
      <c r="M50" s="112"/>
      <c r="N50" s="112"/>
      <c r="O50" s="112"/>
      <c r="P50" s="112"/>
      <c r="Q50" s="112"/>
      <c r="R50" s="112"/>
      <c r="S50" s="112"/>
      <c r="T50" s="112"/>
    </row>
    <row r="51" spans="1:20" x14ac:dyDescent="0.25">
      <c r="A51" s="112"/>
      <c r="B51" s="112"/>
      <c r="C51" s="316"/>
      <c r="D51" s="112"/>
      <c r="E51" s="112"/>
      <c r="F51" s="112"/>
      <c r="G51" s="112"/>
      <c r="H51" s="112"/>
      <c r="I51" s="112"/>
      <c r="J51" s="112"/>
      <c r="K51" s="112"/>
      <c r="L51" s="112"/>
      <c r="M51" s="112"/>
      <c r="N51" s="112"/>
      <c r="O51" s="112"/>
      <c r="P51" s="112"/>
      <c r="Q51" s="112"/>
      <c r="R51" s="112"/>
      <c r="S51" s="112"/>
      <c r="T51" s="112"/>
    </row>
    <row r="52" spans="1:20" x14ac:dyDescent="0.25">
      <c r="A52" s="112"/>
      <c r="B52" s="112"/>
      <c r="C52" s="316"/>
      <c r="D52" s="112"/>
      <c r="E52" s="112"/>
      <c r="F52" s="112"/>
      <c r="G52" s="112"/>
      <c r="H52" s="112"/>
      <c r="I52" s="112"/>
      <c r="J52" s="112"/>
      <c r="K52" s="112"/>
      <c r="L52" s="112"/>
      <c r="M52" s="112"/>
      <c r="N52" s="112"/>
      <c r="O52" s="112"/>
      <c r="P52" s="112"/>
      <c r="Q52" s="112"/>
      <c r="R52" s="112"/>
      <c r="S52" s="112"/>
      <c r="T52" s="112"/>
    </row>
    <row r="53" spans="1:20" x14ac:dyDescent="0.25">
      <c r="A53" s="112"/>
      <c r="B53" s="112"/>
      <c r="C53" s="316"/>
      <c r="D53" s="112"/>
      <c r="E53" s="112"/>
      <c r="F53" s="112"/>
      <c r="G53" s="112"/>
      <c r="H53" s="112"/>
      <c r="I53" s="112"/>
      <c r="J53" s="112"/>
      <c r="K53" s="112"/>
      <c r="L53" s="112"/>
      <c r="M53" s="112"/>
      <c r="N53" s="112"/>
      <c r="O53" s="112"/>
      <c r="P53" s="112"/>
      <c r="Q53" s="112"/>
      <c r="R53" s="112"/>
      <c r="S53" s="112"/>
      <c r="T53" s="112"/>
    </row>
    <row r="54" spans="1:20" x14ac:dyDescent="0.25">
      <c r="A54" s="112"/>
      <c r="B54" s="112"/>
      <c r="C54" s="316"/>
      <c r="D54" s="112"/>
      <c r="E54" s="112"/>
      <c r="F54" s="112"/>
      <c r="G54" s="112"/>
      <c r="H54" s="112"/>
      <c r="I54" s="112"/>
      <c r="J54" s="112"/>
      <c r="K54" s="112"/>
      <c r="L54" s="112"/>
      <c r="M54" s="112"/>
      <c r="N54" s="112"/>
      <c r="O54" s="112"/>
      <c r="P54" s="112"/>
      <c r="Q54" s="112"/>
      <c r="R54" s="112"/>
      <c r="S54" s="112"/>
      <c r="T54" s="112"/>
    </row>
    <row r="55" spans="1:20" x14ac:dyDescent="0.25">
      <c r="A55" s="112"/>
      <c r="B55" s="112"/>
      <c r="C55" s="316"/>
      <c r="D55" s="112"/>
      <c r="E55" s="112"/>
      <c r="F55" s="112"/>
      <c r="G55" s="112"/>
      <c r="H55" s="112"/>
      <c r="I55" s="112"/>
      <c r="J55" s="112"/>
      <c r="K55" s="112"/>
      <c r="L55" s="112"/>
      <c r="M55" s="112"/>
      <c r="N55" s="112"/>
      <c r="O55" s="112"/>
      <c r="P55" s="112"/>
      <c r="Q55" s="112"/>
      <c r="R55" s="112"/>
      <c r="S55" s="112"/>
      <c r="T55" s="112"/>
    </row>
    <row r="56" spans="1:20" x14ac:dyDescent="0.25">
      <c r="A56" s="112"/>
      <c r="B56" s="112"/>
      <c r="C56" s="316"/>
      <c r="D56" s="112"/>
      <c r="E56" s="112"/>
      <c r="F56" s="112"/>
      <c r="G56" s="112"/>
      <c r="H56" s="112"/>
      <c r="I56" s="112"/>
      <c r="J56" s="112"/>
      <c r="K56" s="112"/>
      <c r="L56" s="112"/>
      <c r="M56" s="112"/>
      <c r="N56" s="112"/>
      <c r="O56" s="112"/>
      <c r="P56" s="112"/>
      <c r="Q56" s="112"/>
      <c r="R56" s="112"/>
      <c r="S56" s="112"/>
      <c r="T56" s="112"/>
    </row>
    <row r="57" spans="1:20" x14ac:dyDescent="0.25">
      <c r="A57" s="112"/>
      <c r="B57" s="112"/>
      <c r="C57" s="316"/>
      <c r="D57" s="112"/>
      <c r="E57" s="112"/>
      <c r="F57" s="112"/>
      <c r="G57" s="112"/>
      <c r="H57" s="112"/>
      <c r="I57" s="112"/>
      <c r="J57" s="112"/>
      <c r="K57" s="112"/>
      <c r="L57" s="112"/>
      <c r="M57" s="112"/>
      <c r="N57" s="112"/>
      <c r="O57" s="112"/>
      <c r="P57" s="112"/>
      <c r="Q57" s="112"/>
      <c r="R57" s="112"/>
      <c r="S57" s="112"/>
      <c r="T57" s="112"/>
    </row>
    <row r="58" spans="1:20" x14ac:dyDescent="0.25">
      <c r="A58" s="112"/>
      <c r="B58" s="112"/>
      <c r="C58" s="316"/>
      <c r="D58" s="112"/>
      <c r="E58" s="112"/>
      <c r="F58" s="112"/>
      <c r="G58" s="112"/>
      <c r="H58" s="112"/>
      <c r="I58" s="112"/>
      <c r="J58" s="112"/>
      <c r="K58" s="112"/>
      <c r="L58" s="112"/>
      <c r="M58" s="112"/>
      <c r="N58" s="112"/>
      <c r="O58" s="112"/>
      <c r="P58" s="112"/>
      <c r="Q58" s="112"/>
      <c r="R58" s="112"/>
      <c r="S58" s="112"/>
      <c r="T58" s="112"/>
    </row>
    <row r="59" spans="1:20" x14ac:dyDescent="0.25">
      <c r="A59" s="112"/>
      <c r="B59" s="112"/>
      <c r="C59" s="316"/>
      <c r="D59" s="112"/>
      <c r="E59" s="112"/>
      <c r="F59" s="112"/>
      <c r="G59" s="112"/>
      <c r="H59" s="112"/>
      <c r="I59" s="112"/>
      <c r="J59" s="112"/>
      <c r="K59" s="112"/>
      <c r="L59" s="112"/>
      <c r="M59" s="112"/>
      <c r="N59" s="112"/>
      <c r="O59" s="112"/>
      <c r="P59" s="112"/>
      <c r="Q59" s="112"/>
      <c r="R59" s="112"/>
      <c r="S59" s="112"/>
      <c r="T59" s="112"/>
    </row>
    <row r="60" spans="1:20" x14ac:dyDescent="0.25">
      <c r="A60" s="112"/>
      <c r="B60" s="112"/>
      <c r="C60" s="316"/>
      <c r="D60" s="112"/>
      <c r="E60" s="112"/>
      <c r="F60" s="112"/>
      <c r="G60" s="112"/>
      <c r="H60" s="112"/>
      <c r="I60" s="112"/>
      <c r="J60" s="112"/>
      <c r="K60" s="112"/>
      <c r="L60" s="112"/>
      <c r="M60" s="112"/>
      <c r="N60" s="112"/>
      <c r="O60" s="112"/>
      <c r="P60" s="112"/>
      <c r="Q60" s="112"/>
      <c r="R60" s="112"/>
      <c r="S60" s="112"/>
      <c r="T60" s="112"/>
    </row>
    <row r="61" spans="1:20" x14ac:dyDescent="0.25">
      <c r="A61" s="112"/>
      <c r="B61" s="112"/>
      <c r="C61" s="316"/>
      <c r="D61" s="112"/>
      <c r="E61" s="112"/>
      <c r="F61" s="112"/>
      <c r="G61" s="112"/>
      <c r="H61" s="112"/>
      <c r="I61" s="112"/>
      <c r="J61" s="112"/>
      <c r="K61" s="112"/>
      <c r="L61" s="112"/>
      <c r="M61" s="112"/>
      <c r="N61" s="112"/>
      <c r="O61" s="112"/>
      <c r="P61" s="112"/>
      <c r="Q61" s="112"/>
      <c r="R61" s="112"/>
      <c r="S61" s="112"/>
      <c r="T61" s="112"/>
    </row>
    <row r="62" spans="1:20" x14ac:dyDescent="0.25">
      <c r="A62" s="112"/>
      <c r="B62" s="112"/>
      <c r="C62" s="316"/>
      <c r="D62" s="112"/>
      <c r="E62" s="112"/>
      <c r="F62" s="112"/>
      <c r="G62" s="112"/>
      <c r="H62" s="112"/>
      <c r="I62" s="112"/>
      <c r="J62" s="112"/>
      <c r="K62" s="112"/>
      <c r="L62" s="112"/>
      <c r="M62" s="112"/>
      <c r="N62" s="112"/>
      <c r="O62" s="112"/>
      <c r="P62" s="112"/>
      <c r="Q62" s="112"/>
      <c r="R62" s="112"/>
      <c r="S62" s="112"/>
      <c r="T62" s="112"/>
    </row>
    <row r="63" spans="1:20" x14ac:dyDescent="0.25">
      <c r="A63" s="112"/>
      <c r="B63" s="112"/>
      <c r="C63" s="316"/>
      <c r="D63" s="112"/>
      <c r="E63" s="112"/>
      <c r="F63" s="112"/>
      <c r="G63" s="112"/>
      <c r="H63" s="112"/>
      <c r="I63" s="112"/>
      <c r="J63" s="112"/>
      <c r="K63" s="112"/>
      <c r="L63" s="112"/>
      <c r="M63" s="112"/>
      <c r="N63" s="112"/>
      <c r="O63" s="112"/>
      <c r="P63" s="112"/>
      <c r="Q63" s="112"/>
      <c r="R63" s="112"/>
      <c r="S63" s="112"/>
      <c r="T63" s="112"/>
    </row>
    <row r="64" spans="1:20" x14ac:dyDescent="0.25">
      <c r="A64" s="112"/>
      <c r="B64" s="112"/>
      <c r="C64" s="316"/>
      <c r="D64" s="112"/>
      <c r="E64" s="112"/>
      <c r="F64" s="112"/>
      <c r="G64" s="112"/>
      <c r="H64" s="112"/>
      <c r="I64" s="112"/>
      <c r="J64" s="112"/>
      <c r="K64" s="112"/>
      <c r="L64" s="112"/>
      <c r="M64" s="112"/>
      <c r="N64" s="112"/>
      <c r="O64" s="112"/>
      <c r="P64" s="112"/>
      <c r="Q64" s="112"/>
      <c r="R64" s="112"/>
      <c r="S64" s="112"/>
      <c r="T64" s="112"/>
    </row>
    <row r="65" spans="1:20" x14ac:dyDescent="0.25">
      <c r="A65" s="112"/>
      <c r="B65" s="112"/>
      <c r="C65" s="316"/>
      <c r="D65" s="112"/>
      <c r="E65" s="112"/>
      <c r="F65" s="112"/>
      <c r="G65" s="112"/>
      <c r="H65" s="112"/>
      <c r="I65" s="112"/>
      <c r="J65" s="112"/>
      <c r="K65" s="112"/>
      <c r="L65" s="112"/>
      <c r="M65" s="112"/>
      <c r="N65" s="112"/>
      <c r="O65" s="112"/>
      <c r="P65" s="112"/>
      <c r="Q65" s="112"/>
      <c r="R65" s="112"/>
      <c r="S65" s="112"/>
      <c r="T65" s="112"/>
    </row>
    <row r="66" spans="1:20" x14ac:dyDescent="0.25">
      <c r="A66" s="112"/>
      <c r="B66" s="112"/>
      <c r="C66" s="316"/>
      <c r="D66" s="112"/>
      <c r="E66" s="112"/>
      <c r="F66" s="112"/>
      <c r="G66" s="112"/>
      <c r="H66" s="112"/>
      <c r="I66" s="112"/>
      <c r="J66" s="112"/>
      <c r="K66" s="112"/>
      <c r="L66" s="112"/>
      <c r="M66" s="112"/>
      <c r="N66" s="112"/>
      <c r="O66" s="112"/>
      <c r="P66" s="112"/>
      <c r="Q66" s="112"/>
      <c r="R66" s="112"/>
      <c r="S66" s="112"/>
      <c r="T66" s="112"/>
    </row>
    <row r="67" spans="1:20" x14ac:dyDescent="0.25">
      <c r="A67" s="112"/>
      <c r="B67" s="112"/>
      <c r="C67" s="316"/>
      <c r="D67" s="112"/>
      <c r="E67" s="112"/>
      <c r="F67" s="112"/>
      <c r="G67" s="112"/>
      <c r="H67" s="112"/>
      <c r="I67" s="112"/>
      <c r="J67" s="112"/>
      <c r="K67" s="112"/>
      <c r="L67" s="112"/>
      <c r="M67" s="112"/>
      <c r="N67" s="112"/>
      <c r="O67" s="112"/>
      <c r="P67" s="112"/>
      <c r="Q67" s="112"/>
      <c r="R67" s="112"/>
      <c r="S67" s="112"/>
      <c r="T67" s="112"/>
    </row>
    <row r="68" spans="1:20" x14ac:dyDescent="0.25">
      <c r="A68" s="112"/>
      <c r="B68" s="112"/>
      <c r="C68" s="316"/>
      <c r="D68" s="112"/>
      <c r="E68" s="112"/>
      <c r="F68" s="112"/>
      <c r="G68" s="112"/>
      <c r="H68" s="112"/>
      <c r="I68" s="112"/>
      <c r="J68" s="112"/>
      <c r="K68" s="112"/>
      <c r="L68" s="112"/>
      <c r="M68" s="112"/>
      <c r="N68" s="112"/>
      <c r="O68" s="112"/>
      <c r="P68" s="112"/>
      <c r="Q68" s="112"/>
      <c r="R68" s="112"/>
      <c r="S68" s="112"/>
      <c r="T68" s="112"/>
    </row>
    <row r="69" spans="1:20" x14ac:dyDescent="0.25">
      <c r="A69" s="112"/>
      <c r="B69" s="112"/>
      <c r="C69" s="316"/>
      <c r="D69" s="112"/>
      <c r="E69" s="112"/>
      <c r="F69" s="112"/>
      <c r="G69" s="112"/>
      <c r="H69" s="112"/>
      <c r="I69" s="112"/>
      <c r="J69" s="112"/>
      <c r="K69" s="112"/>
      <c r="L69" s="112"/>
      <c r="M69" s="112"/>
      <c r="N69" s="112"/>
      <c r="O69" s="112"/>
      <c r="P69" s="112"/>
      <c r="Q69" s="112"/>
      <c r="R69" s="112"/>
      <c r="S69" s="112"/>
      <c r="T69" s="112"/>
    </row>
    <row r="70" spans="1:20" x14ac:dyDescent="0.25">
      <c r="A70" s="112"/>
      <c r="B70" s="112"/>
      <c r="C70" s="316"/>
      <c r="D70" s="112"/>
      <c r="E70" s="112"/>
      <c r="F70" s="112"/>
      <c r="G70" s="112"/>
      <c r="H70" s="112"/>
      <c r="I70" s="112"/>
      <c r="J70" s="112"/>
      <c r="K70" s="112"/>
      <c r="L70" s="112"/>
      <c r="M70" s="112"/>
      <c r="N70" s="112"/>
      <c r="O70" s="112"/>
      <c r="P70" s="112"/>
      <c r="Q70" s="112"/>
      <c r="R70" s="112"/>
      <c r="S70" s="112"/>
      <c r="T70" s="112"/>
    </row>
    <row r="71" spans="1:20" x14ac:dyDescent="0.25">
      <c r="A71" s="112"/>
      <c r="B71" s="112"/>
      <c r="C71" s="316"/>
      <c r="D71" s="112"/>
      <c r="E71" s="112"/>
      <c r="F71" s="112"/>
      <c r="G71" s="112"/>
      <c r="H71" s="112"/>
      <c r="I71" s="112"/>
      <c r="J71" s="112"/>
      <c r="K71" s="112"/>
      <c r="L71" s="112"/>
      <c r="M71" s="112"/>
      <c r="N71" s="112"/>
      <c r="O71" s="112"/>
      <c r="P71" s="112"/>
      <c r="Q71" s="112"/>
      <c r="R71" s="112"/>
      <c r="S71" s="112"/>
      <c r="T71" s="112"/>
    </row>
    <row r="72" spans="1:20" x14ac:dyDescent="0.25">
      <c r="A72" s="112"/>
      <c r="B72" s="112"/>
      <c r="C72" s="316"/>
      <c r="D72" s="112"/>
      <c r="E72" s="112"/>
      <c r="F72" s="112"/>
      <c r="G72" s="112"/>
      <c r="H72" s="112"/>
      <c r="I72" s="112"/>
      <c r="J72" s="112"/>
      <c r="K72" s="112"/>
      <c r="L72" s="112"/>
      <c r="M72" s="112"/>
      <c r="N72" s="112"/>
      <c r="O72" s="112"/>
      <c r="P72" s="112"/>
      <c r="Q72" s="112"/>
      <c r="R72" s="112"/>
      <c r="S72" s="112"/>
      <c r="T72" s="112"/>
    </row>
    <row r="73" spans="1:20" x14ac:dyDescent="0.25">
      <c r="A73" s="112"/>
      <c r="B73" s="112"/>
      <c r="C73" s="316"/>
      <c r="D73" s="112"/>
      <c r="E73" s="112"/>
      <c r="F73" s="112"/>
      <c r="G73" s="112"/>
      <c r="H73" s="112"/>
      <c r="I73" s="112"/>
      <c r="J73" s="112"/>
      <c r="K73" s="112"/>
      <c r="L73" s="112"/>
      <c r="M73" s="112"/>
      <c r="N73" s="112"/>
      <c r="O73" s="112"/>
      <c r="P73" s="112"/>
      <c r="Q73" s="112"/>
      <c r="R73" s="112"/>
      <c r="S73" s="112"/>
      <c r="T73" s="112"/>
    </row>
    <row r="74" spans="1:20" x14ac:dyDescent="0.25">
      <c r="A74" s="112"/>
      <c r="B74" s="112"/>
      <c r="C74" s="316"/>
      <c r="D74" s="112"/>
      <c r="E74" s="112"/>
      <c r="F74" s="112"/>
      <c r="G74" s="112"/>
      <c r="H74" s="112"/>
      <c r="I74" s="112"/>
      <c r="J74" s="112"/>
      <c r="K74" s="112"/>
      <c r="L74" s="112"/>
      <c r="M74" s="112"/>
      <c r="N74" s="112"/>
      <c r="O74" s="112"/>
      <c r="P74" s="112"/>
      <c r="Q74" s="112"/>
      <c r="R74" s="112"/>
      <c r="S74" s="112"/>
      <c r="T74" s="112"/>
    </row>
    <row r="75" spans="1:20" x14ac:dyDescent="0.25">
      <c r="A75" s="112"/>
      <c r="B75" s="112"/>
      <c r="C75" s="316"/>
      <c r="D75" s="112"/>
      <c r="E75" s="112"/>
      <c r="F75" s="112"/>
      <c r="G75" s="112"/>
      <c r="H75" s="112"/>
      <c r="I75" s="112"/>
      <c r="J75" s="112"/>
      <c r="K75" s="112"/>
      <c r="L75" s="112"/>
      <c r="M75" s="112"/>
      <c r="N75" s="112"/>
      <c r="O75" s="112"/>
      <c r="P75" s="112"/>
      <c r="Q75" s="112"/>
      <c r="R75" s="112"/>
      <c r="S75" s="112"/>
      <c r="T75" s="112"/>
    </row>
    <row r="76" spans="1:20" x14ac:dyDescent="0.25">
      <c r="A76" s="112"/>
      <c r="B76" s="112"/>
      <c r="C76" s="316"/>
      <c r="D76" s="112"/>
      <c r="E76" s="112"/>
      <c r="F76" s="112"/>
      <c r="G76" s="112"/>
      <c r="H76" s="112"/>
      <c r="I76" s="112"/>
      <c r="J76" s="112"/>
      <c r="K76" s="112"/>
      <c r="L76" s="112"/>
      <c r="M76" s="112"/>
      <c r="N76" s="112"/>
      <c r="O76" s="112"/>
      <c r="P76" s="112"/>
      <c r="Q76" s="112"/>
      <c r="R76" s="112"/>
      <c r="S76" s="112"/>
      <c r="T76" s="112"/>
    </row>
    <row r="77" spans="1:20" x14ac:dyDescent="0.25">
      <c r="A77" s="112"/>
      <c r="B77" s="112"/>
      <c r="C77" s="316"/>
      <c r="D77" s="112"/>
      <c r="E77" s="112"/>
      <c r="F77" s="112"/>
      <c r="G77" s="112"/>
      <c r="H77" s="112"/>
      <c r="I77" s="112"/>
      <c r="J77" s="112"/>
      <c r="K77" s="112"/>
      <c r="L77" s="112"/>
      <c r="M77" s="112"/>
      <c r="N77" s="112"/>
      <c r="O77" s="112"/>
      <c r="P77" s="112"/>
      <c r="Q77" s="112"/>
      <c r="R77" s="112"/>
      <c r="S77" s="112"/>
      <c r="T77" s="112"/>
    </row>
    <row r="78" spans="1:20" x14ac:dyDescent="0.25">
      <c r="A78" s="112"/>
      <c r="B78" s="112"/>
      <c r="C78" s="316"/>
      <c r="D78" s="112"/>
      <c r="E78" s="112"/>
      <c r="F78" s="112"/>
      <c r="G78" s="112"/>
      <c r="H78" s="112"/>
      <c r="I78" s="112"/>
      <c r="J78" s="112"/>
      <c r="K78" s="112"/>
      <c r="L78" s="112"/>
      <c r="M78" s="112"/>
      <c r="N78" s="112"/>
      <c r="O78" s="112"/>
      <c r="P78" s="112"/>
      <c r="Q78" s="112"/>
      <c r="R78" s="112"/>
      <c r="S78" s="112"/>
      <c r="T78" s="112"/>
    </row>
    <row r="79" spans="1:20" x14ac:dyDescent="0.25">
      <c r="A79" s="112"/>
      <c r="B79" s="112"/>
      <c r="C79" s="316"/>
      <c r="D79" s="112"/>
      <c r="E79" s="112"/>
      <c r="F79" s="112"/>
      <c r="G79" s="112"/>
      <c r="H79" s="112"/>
      <c r="I79" s="112"/>
      <c r="J79" s="112"/>
      <c r="K79" s="112"/>
      <c r="L79" s="112"/>
      <c r="M79" s="112"/>
      <c r="N79" s="112"/>
      <c r="O79" s="112"/>
      <c r="P79" s="112"/>
      <c r="Q79" s="112"/>
      <c r="R79" s="112"/>
      <c r="S79" s="112"/>
      <c r="T79" s="112"/>
    </row>
    <row r="80" spans="1:20" x14ac:dyDescent="0.25">
      <c r="A80" s="112"/>
      <c r="B80" s="112"/>
      <c r="C80" s="316"/>
      <c r="D80" s="112"/>
      <c r="E80" s="112"/>
      <c r="F80" s="112"/>
      <c r="G80" s="112"/>
      <c r="H80" s="112"/>
      <c r="I80" s="112"/>
      <c r="J80" s="112"/>
      <c r="K80" s="112"/>
      <c r="L80" s="112"/>
      <c r="M80" s="112"/>
      <c r="N80" s="112"/>
      <c r="O80" s="112"/>
      <c r="P80" s="112"/>
      <c r="Q80" s="112"/>
      <c r="R80" s="112"/>
      <c r="S80" s="112"/>
      <c r="T80" s="112"/>
    </row>
    <row r="81" spans="1:20" x14ac:dyDescent="0.25">
      <c r="A81" s="112"/>
      <c r="B81" s="112"/>
      <c r="C81" s="316"/>
      <c r="D81" s="112"/>
      <c r="E81" s="112"/>
      <c r="F81" s="112"/>
      <c r="G81" s="112"/>
      <c r="H81" s="112"/>
      <c r="I81" s="112"/>
      <c r="J81" s="112"/>
      <c r="K81" s="112"/>
      <c r="L81" s="112"/>
      <c r="M81" s="112"/>
      <c r="N81" s="112"/>
      <c r="O81" s="112"/>
      <c r="P81" s="112"/>
      <c r="Q81" s="112"/>
      <c r="R81" s="112"/>
      <c r="S81" s="112"/>
      <c r="T81" s="112"/>
    </row>
    <row r="82" spans="1:20" x14ac:dyDescent="0.25">
      <c r="A82" s="112"/>
      <c r="B82" s="112"/>
      <c r="C82" s="316"/>
      <c r="D82" s="112"/>
      <c r="E82" s="112"/>
      <c r="F82" s="112"/>
      <c r="G82" s="112"/>
      <c r="H82" s="112"/>
      <c r="I82" s="112"/>
      <c r="J82" s="112"/>
      <c r="K82" s="112"/>
      <c r="L82" s="112"/>
      <c r="M82" s="112"/>
      <c r="N82" s="112"/>
      <c r="O82" s="112"/>
      <c r="P82" s="112"/>
      <c r="Q82" s="112"/>
      <c r="R82" s="112"/>
      <c r="S82" s="112"/>
      <c r="T82" s="112"/>
    </row>
    <row r="83" spans="1:20" x14ac:dyDescent="0.25">
      <c r="A83" s="112"/>
      <c r="B83" s="112"/>
      <c r="C83" s="316"/>
      <c r="D83" s="112"/>
      <c r="E83" s="112"/>
      <c r="F83" s="112"/>
      <c r="G83" s="112"/>
      <c r="H83" s="112"/>
      <c r="I83" s="112"/>
      <c r="J83" s="112"/>
      <c r="K83" s="112"/>
      <c r="L83" s="112"/>
      <c r="M83" s="112"/>
      <c r="N83" s="112"/>
      <c r="O83" s="112"/>
      <c r="P83" s="112"/>
      <c r="Q83" s="112"/>
      <c r="R83" s="112"/>
      <c r="S83" s="112"/>
      <c r="T83" s="112"/>
    </row>
    <row r="84" spans="1:20" x14ac:dyDescent="0.25">
      <c r="A84" s="112"/>
      <c r="B84" s="112"/>
      <c r="C84" s="316"/>
      <c r="D84" s="112"/>
      <c r="E84" s="112"/>
      <c r="F84" s="112"/>
      <c r="G84" s="112"/>
      <c r="H84" s="112"/>
      <c r="I84" s="112"/>
      <c r="J84" s="112"/>
      <c r="K84" s="112"/>
      <c r="L84" s="112"/>
      <c r="M84" s="112"/>
      <c r="N84" s="112"/>
      <c r="O84" s="112"/>
      <c r="P84" s="112"/>
      <c r="Q84" s="112"/>
      <c r="R84" s="112"/>
      <c r="S84" s="112"/>
      <c r="T84" s="112"/>
    </row>
    <row r="85" spans="1:20" x14ac:dyDescent="0.25">
      <c r="A85" s="112"/>
      <c r="B85" s="112"/>
      <c r="C85" s="316"/>
      <c r="D85" s="112"/>
      <c r="E85" s="112"/>
      <c r="F85" s="112"/>
      <c r="G85" s="112"/>
      <c r="H85" s="112"/>
      <c r="I85" s="112"/>
      <c r="J85" s="112"/>
      <c r="K85" s="112"/>
      <c r="L85" s="112"/>
      <c r="M85" s="112"/>
      <c r="N85" s="112"/>
      <c r="O85" s="112"/>
      <c r="P85" s="112"/>
      <c r="Q85" s="112"/>
      <c r="R85" s="112"/>
      <c r="S85" s="112"/>
      <c r="T85" s="112"/>
    </row>
    <row r="86" spans="1:20" x14ac:dyDescent="0.25">
      <c r="A86" s="112"/>
      <c r="B86" s="112"/>
      <c r="C86" s="316"/>
      <c r="D86" s="112"/>
      <c r="E86" s="112"/>
      <c r="F86" s="112"/>
      <c r="G86" s="112"/>
      <c r="H86" s="112"/>
      <c r="I86" s="112"/>
      <c r="J86" s="112"/>
      <c r="K86" s="112"/>
      <c r="L86" s="112"/>
      <c r="M86" s="112"/>
      <c r="N86" s="112"/>
      <c r="O86" s="112"/>
      <c r="P86" s="112"/>
      <c r="Q86" s="112"/>
      <c r="R86" s="112"/>
      <c r="S86" s="112"/>
      <c r="T86" s="112"/>
    </row>
    <row r="87" spans="1:20" x14ac:dyDescent="0.25">
      <c r="A87" s="112"/>
      <c r="B87" s="112"/>
      <c r="C87" s="316"/>
      <c r="D87" s="112"/>
      <c r="E87" s="112"/>
      <c r="F87" s="112"/>
      <c r="G87" s="112"/>
      <c r="H87" s="112"/>
      <c r="I87" s="112"/>
      <c r="J87" s="112"/>
      <c r="K87" s="112"/>
      <c r="L87" s="112"/>
      <c r="M87" s="112"/>
      <c r="N87" s="112"/>
      <c r="O87" s="112"/>
      <c r="P87" s="112"/>
      <c r="Q87" s="112"/>
      <c r="R87" s="112"/>
      <c r="S87" s="112"/>
      <c r="T87" s="112"/>
    </row>
    <row r="88" spans="1:20" x14ac:dyDescent="0.25">
      <c r="A88" s="112"/>
      <c r="B88" s="112"/>
      <c r="C88" s="316"/>
      <c r="D88" s="112"/>
      <c r="E88" s="112"/>
      <c r="F88" s="112"/>
      <c r="G88" s="112"/>
      <c r="H88" s="112"/>
      <c r="I88" s="112"/>
      <c r="J88" s="112"/>
      <c r="K88" s="112"/>
      <c r="L88" s="112"/>
      <c r="M88" s="112"/>
      <c r="N88" s="112"/>
      <c r="O88" s="112"/>
      <c r="P88" s="112"/>
      <c r="Q88" s="112"/>
      <c r="R88" s="112"/>
      <c r="S88" s="112"/>
      <c r="T88" s="112"/>
    </row>
    <row r="89" spans="1:20" x14ac:dyDescent="0.25">
      <c r="A89" s="112"/>
      <c r="B89" s="112"/>
      <c r="C89" s="316"/>
      <c r="D89" s="112"/>
      <c r="E89" s="112"/>
      <c r="F89" s="112"/>
      <c r="G89" s="112"/>
      <c r="H89" s="112"/>
      <c r="I89" s="112"/>
      <c r="J89" s="112"/>
      <c r="K89" s="112"/>
      <c r="L89" s="112"/>
      <c r="M89" s="112"/>
      <c r="N89" s="112"/>
      <c r="O89" s="112"/>
      <c r="P89" s="112"/>
      <c r="Q89" s="112"/>
      <c r="R89" s="112"/>
      <c r="S89" s="112"/>
      <c r="T89" s="112"/>
    </row>
    <row r="90" spans="1:20" x14ac:dyDescent="0.25">
      <c r="A90" s="112"/>
      <c r="B90" s="112"/>
      <c r="C90" s="316"/>
      <c r="D90" s="112"/>
      <c r="E90" s="112"/>
      <c r="F90" s="112"/>
      <c r="G90" s="112"/>
      <c r="H90" s="112"/>
      <c r="I90" s="112"/>
      <c r="J90" s="112"/>
      <c r="K90" s="112"/>
      <c r="L90" s="112"/>
      <c r="M90" s="112"/>
      <c r="N90" s="112"/>
      <c r="O90" s="112"/>
      <c r="P90" s="112"/>
      <c r="Q90" s="112"/>
      <c r="R90" s="112"/>
      <c r="S90" s="112"/>
      <c r="T90" s="112"/>
    </row>
    <row r="91" spans="1:20" x14ac:dyDescent="0.25">
      <c r="A91" s="112"/>
      <c r="B91" s="112"/>
      <c r="C91" s="316"/>
      <c r="D91" s="112"/>
      <c r="E91" s="112"/>
      <c r="F91" s="112"/>
      <c r="G91" s="112"/>
      <c r="H91" s="112"/>
      <c r="I91" s="112"/>
      <c r="J91" s="112"/>
      <c r="K91" s="112"/>
      <c r="L91" s="112"/>
      <c r="M91" s="112"/>
      <c r="N91" s="112"/>
      <c r="O91" s="112"/>
      <c r="P91" s="112"/>
      <c r="Q91" s="112"/>
      <c r="R91" s="112"/>
      <c r="S91" s="112"/>
      <c r="T91" s="112"/>
    </row>
    <row r="92" spans="1:20" x14ac:dyDescent="0.25">
      <c r="A92" s="112"/>
      <c r="B92" s="112"/>
      <c r="C92" s="316"/>
      <c r="D92" s="112"/>
      <c r="E92" s="112"/>
      <c r="F92" s="112"/>
      <c r="G92" s="112"/>
      <c r="H92" s="112"/>
      <c r="I92" s="112"/>
      <c r="J92" s="112"/>
      <c r="K92" s="112"/>
      <c r="L92" s="112"/>
      <c r="M92" s="112"/>
      <c r="N92" s="112"/>
      <c r="O92" s="112"/>
      <c r="P92" s="112"/>
      <c r="Q92" s="112"/>
      <c r="R92" s="112"/>
      <c r="S92" s="112"/>
      <c r="T92" s="112"/>
    </row>
    <row r="93" spans="1:20" x14ac:dyDescent="0.25">
      <c r="A93" s="112"/>
      <c r="B93" s="112"/>
      <c r="C93" s="316"/>
      <c r="D93" s="112"/>
      <c r="E93" s="112"/>
      <c r="F93" s="112"/>
      <c r="G93" s="112"/>
      <c r="H93" s="112"/>
      <c r="I93" s="112"/>
      <c r="J93" s="112"/>
      <c r="K93" s="112"/>
      <c r="L93" s="112"/>
      <c r="M93" s="112"/>
      <c r="N93" s="112"/>
      <c r="O93" s="112"/>
      <c r="P93" s="112"/>
      <c r="Q93" s="112"/>
      <c r="R93" s="112"/>
      <c r="S93" s="112"/>
      <c r="T93" s="112"/>
    </row>
    <row r="94" spans="1:20" x14ac:dyDescent="0.25">
      <c r="A94" s="112"/>
      <c r="B94" s="112"/>
      <c r="C94" s="316"/>
      <c r="D94" s="112"/>
      <c r="E94" s="112"/>
      <c r="F94" s="112"/>
      <c r="G94" s="112"/>
      <c r="H94" s="112"/>
      <c r="I94" s="112"/>
      <c r="J94" s="112"/>
      <c r="K94" s="112"/>
      <c r="L94" s="112"/>
      <c r="M94" s="112"/>
      <c r="N94" s="112"/>
      <c r="O94" s="112"/>
      <c r="P94" s="112"/>
      <c r="Q94" s="112"/>
      <c r="R94" s="112"/>
      <c r="S94" s="112"/>
      <c r="T94" s="112"/>
    </row>
    <row r="95" spans="1:20" x14ac:dyDescent="0.25">
      <c r="A95" s="112"/>
      <c r="B95" s="112"/>
      <c r="C95" s="316"/>
      <c r="D95" s="112"/>
      <c r="E95" s="112"/>
      <c r="F95" s="112"/>
      <c r="G95" s="112"/>
      <c r="H95" s="112"/>
      <c r="I95" s="112"/>
      <c r="J95" s="112"/>
      <c r="K95" s="112"/>
      <c r="L95" s="112"/>
      <c r="M95" s="112"/>
      <c r="N95" s="112"/>
      <c r="O95" s="112"/>
      <c r="P95" s="112"/>
      <c r="Q95" s="112"/>
      <c r="R95" s="112"/>
      <c r="S95" s="112"/>
      <c r="T95" s="112"/>
    </row>
    <row r="96" spans="1:20" x14ac:dyDescent="0.25">
      <c r="A96" s="112"/>
      <c r="B96" s="112"/>
      <c r="C96" s="316"/>
      <c r="D96" s="112"/>
      <c r="E96" s="112"/>
      <c r="F96" s="112"/>
      <c r="G96" s="112"/>
      <c r="H96" s="112"/>
      <c r="I96" s="112"/>
      <c r="J96" s="112"/>
      <c r="K96" s="112"/>
      <c r="L96" s="112"/>
      <c r="M96" s="112"/>
      <c r="N96" s="112"/>
      <c r="O96" s="112"/>
      <c r="P96" s="112"/>
      <c r="Q96" s="112"/>
      <c r="R96" s="112"/>
      <c r="S96" s="112"/>
      <c r="T96" s="112"/>
    </row>
    <row r="97" spans="1:20" x14ac:dyDescent="0.25">
      <c r="A97" s="112"/>
      <c r="B97" s="112"/>
      <c r="C97" s="316"/>
      <c r="D97" s="112"/>
      <c r="E97" s="112"/>
      <c r="F97" s="112"/>
      <c r="G97" s="112"/>
      <c r="H97" s="112"/>
      <c r="I97" s="112"/>
      <c r="J97" s="112"/>
      <c r="K97" s="112"/>
      <c r="L97" s="112"/>
      <c r="M97" s="112"/>
      <c r="N97" s="112"/>
      <c r="O97" s="112"/>
      <c r="P97" s="112"/>
      <c r="Q97" s="112"/>
      <c r="R97" s="112"/>
      <c r="S97" s="112"/>
      <c r="T97" s="112"/>
    </row>
    <row r="98" spans="1:20" x14ac:dyDescent="0.25">
      <c r="A98" s="112"/>
      <c r="B98" s="112"/>
      <c r="C98" s="316"/>
      <c r="D98" s="112"/>
      <c r="E98" s="112"/>
      <c r="F98" s="112"/>
      <c r="G98" s="112"/>
      <c r="H98" s="112"/>
      <c r="I98" s="112"/>
      <c r="J98" s="112"/>
      <c r="K98" s="112"/>
      <c r="L98" s="112"/>
      <c r="M98" s="112"/>
      <c r="N98" s="112"/>
      <c r="O98" s="112"/>
      <c r="P98" s="112"/>
      <c r="Q98" s="112"/>
      <c r="R98" s="112"/>
      <c r="S98" s="112"/>
      <c r="T98" s="112"/>
    </row>
    <row r="99" spans="1:20" x14ac:dyDescent="0.25">
      <c r="A99" s="112"/>
      <c r="B99" s="112"/>
      <c r="C99" s="316"/>
      <c r="D99" s="112"/>
      <c r="E99" s="112"/>
      <c r="F99" s="112"/>
      <c r="G99" s="112"/>
      <c r="H99" s="112"/>
      <c r="I99" s="112"/>
      <c r="J99" s="112"/>
      <c r="K99" s="112"/>
      <c r="L99" s="112"/>
      <c r="M99" s="112"/>
      <c r="N99" s="112"/>
      <c r="O99" s="112"/>
      <c r="P99" s="112"/>
      <c r="Q99" s="112"/>
      <c r="R99" s="112"/>
      <c r="S99" s="112"/>
      <c r="T99" s="112"/>
    </row>
    <row r="100" spans="1:20" x14ac:dyDescent="0.25">
      <c r="A100" s="112"/>
      <c r="B100" s="112"/>
      <c r="C100" s="316"/>
      <c r="D100" s="112"/>
      <c r="E100" s="112"/>
      <c r="F100" s="112"/>
      <c r="G100" s="112"/>
      <c r="H100" s="112"/>
      <c r="I100" s="112"/>
      <c r="J100" s="112"/>
      <c r="K100" s="112"/>
      <c r="L100" s="112"/>
      <c r="M100" s="112"/>
      <c r="N100" s="112"/>
      <c r="O100" s="112"/>
      <c r="P100" s="112"/>
      <c r="Q100" s="112"/>
      <c r="R100" s="112"/>
      <c r="S100" s="112"/>
      <c r="T100" s="112"/>
    </row>
    <row r="101" spans="1:20" x14ac:dyDescent="0.25">
      <c r="A101" s="112"/>
      <c r="B101" s="112"/>
      <c r="C101" s="316"/>
      <c r="D101" s="112"/>
      <c r="E101" s="112"/>
      <c r="F101" s="112"/>
      <c r="G101" s="112"/>
      <c r="H101" s="112"/>
      <c r="I101" s="112"/>
      <c r="J101" s="112"/>
      <c r="K101" s="112"/>
      <c r="L101" s="112"/>
      <c r="M101" s="112"/>
      <c r="N101" s="112"/>
      <c r="O101" s="112"/>
      <c r="P101" s="112"/>
      <c r="Q101" s="112"/>
      <c r="R101" s="112"/>
      <c r="S101" s="112"/>
      <c r="T101" s="112"/>
    </row>
    <row r="102" spans="1:20" x14ac:dyDescent="0.25">
      <c r="A102" s="112"/>
      <c r="B102" s="112"/>
      <c r="C102" s="316"/>
      <c r="D102" s="112"/>
      <c r="E102" s="112"/>
      <c r="F102" s="112"/>
      <c r="G102" s="112"/>
      <c r="H102" s="112"/>
      <c r="I102" s="112"/>
      <c r="J102" s="112"/>
      <c r="K102" s="112"/>
      <c r="L102" s="112"/>
      <c r="M102" s="112"/>
      <c r="N102" s="112"/>
      <c r="O102" s="112"/>
      <c r="P102" s="112"/>
      <c r="Q102" s="112"/>
      <c r="R102" s="112"/>
      <c r="S102" s="112"/>
      <c r="T102" s="112"/>
    </row>
    <row r="103" spans="1:20" x14ac:dyDescent="0.25">
      <c r="A103" s="112"/>
      <c r="B103" s="112"/>
      <c r="C103" s="316"/>
      <c r="D103" s="112"/>
      <c r="E103" s="112"/>
      <c r="F103" s="112"/>
      <c r="G103" s="112"/>
      <c r="H103" s="112"/>
      <c r="I103" s="112"/>
      <c r="J103" s="112"/>
      <c r="K103" s="112"/>
      <c r="L103" s="112"/>
      <c r="M103" s="112"/>
      <c r="N103" s="112"/>
      <c r="O103" s="112"/>
      <c r="P103" s="112"/>
      <c r="Q103" s="112"/>
      <c r="R103" s="112"/>
      <c r="S103" s="112"/>
      <c r="T103" s="112"/>
    </row>
    <row r="104" spans="1:20" x14ac:dyDescent="0.25">
      <c r="A104" s="112"/>
      <c r="B104" s="112"/>
      <c r="C104" s="316"/>
      <c r="D104" s="112"/>
      <c r="E104" s="112"/>
      <c r="F104" s="112"/>
      <c r="G104" s="112"/>
      <c r="H104" s="112"/>
      <c r="I104" s="112"/>
      <c r="J104" s="112"/>
      <c r="K104" s="112"/>
      <c r="L104" s="112"/>
      <c r="M104" s="112"/>
      <c r="N104" s="112"/>
      <c r="O104" s="112"/>
      <c r="P104" s="112"/>
      <c r="Q104" s="112"/>
      <c r="R104" s="112"/>
      <c r="S104" s="112"/>
      <c r="T104" s="112"/>
    </row>
    <row r="105" spans="1:20" x14ac:dyDescent="0.25">
      <c r="A105" s="112"/>
      <c r="B105" s="112"/>
      <c r="C105" s="316"/>
      <c r="D105" s="112"/>
      <c r="E105" s="112"/>
      <c r="F105" s="112"/>
      <c r="G105" s="112"/>
      <c r="H105" s="112"/>
      <c r="I105" s="112"/>
      <c r="J105" s="112"/>
      <c r="K105" s="112"/>
      <c r="L105" s="112"/>
      <c r="M105" s="112"/>
      <c r="N105" s="112"/>
      <c r="O105" s="112"/>
      <c r="P105" s="112"/>
      <c r="Q105" s="112"/>
      <c r="R105" s="112"/>
      <c r="S105" s="112"/>
      <c r="T105" s="112"/>
    </row>
    <row r="106" spans="1:20" x14ac:dyDescent="0.25">
      <c r="A106" s="112"/>
      <c r="B106" s="112"/>
      <c r="C106" s="316"/>
      <c r="D106" s="112"/>
      <c r="E106" s="112"/>
      <c r="F106" s="112"/>
      <c r="G106" s="112"/>
      <c r="H106" s="112"/>
      <c r="I106" s="112"/>
      <c r="J106" s="112"/>
      <c r="K106" s="112"/>
      <c r="L106" s="112"/>
      <c r="M106" s="112"/>
      <c r="N106" s="112"/>
      <c r="O106" s="112"/>
      <c r="P106" s="112"/>
      <c r="Q106" s="112"/>
      <c r="R106" s="112"/>
      <c r="S106" s="112"/>
      <c r="T106" s="112"/>
    </row>
    <row r="107" spans="1:20" x14ac:dyDescent="0.25">
      <c r="A107" s="112"/>
      <c r="B107" s="112"/>
      <c r="C107" s="316"/>
      <c r="D107" s="112"/>
      <c r="E107" s="112"/>
      <c r="F107" s="112"/>
      <c r="G107" s="112"/>
      <c r="H107" s="112"/>
      <c r="I107" s="112"/>
      <c r="J107" s="112"/>
      <c r="K107" s="112"/>
      <c r="L107" s="112"/>
      <c r="M107" s="112"/>
      <c r="N107" s="112"/>
      <c r="O107" s="112"/>
      <c r="P107" s="112"/>
      <c r="Q107" s="112"/>
      <c r="R107" s="112"/>
      <c r="S107" s="112"/>
      <c r="T107" s="112"/>
    </row>
    <row r="108" spans="1:20" x14ac:dyDescent="0.25">
      <c r="A108" s="112"/>
      <c r="B108" s="112"/>
      <c r="C108" s="316"/>
      <c r="D108" s="112"/>
      <c r="E108" s="112"/>
      <c r="F108" s="112"/>
      <c r="G108" s="112"/>
      <c r="H108" s="112"/>
      <c r="I108" s="112"/>
      <c r="J108" s="112"/>
      <c r="K108" s="112"/>
      <c r="L108" s="112"/>
      <c r="M108" s="112"/>
      <c r="N108" s="112"/>
      <c r="O108" s="112"/>
      <c r="P108" s="112"/>
      <c r="Q108" s="112"/>
      <c r="R108" s="112"/>
      <c r="S108" s="112"/>
      <c r="T108" s="112"/>
    </row>
    <row r="109" spans="1:20" x14ac:dyDescent="0.25">
      <c r="A109" s="112"/>
      <c r="B109" s="112"/>
      <c r="C109" s="316"/>
      <c r="D109" s="112"/>
      <c r="E109" s="112"/>
      <c r="F109" s="112"/>
      <c r="G109" s="112"/>
      <c r="H109" s="112"/>
      <c r="I109" s="112"/>
      <c r="J109" s="112"/>
      <c r="K109" s="112"/>
      <c r="L109" s="112"/>
      <c r="M109" s="112"/>
      <c r="N109" s="112"/>
      <c r="O109" s="112"/>
      <c r="P109" s="112"/>
      <c r="Q109" s="112"/>
      <c r="R109" s="112"/>
      <c r="S109" s="112"/>
      <c r="T109" s="112"/>
    </row>
    <row r="110" spans="1:20" x14ac:dyDescent="0.25">
      <c r="A110" s="112"/>
      <c r="B110" s="112"/>
      <c r="C110" s="316"/>
      <c r="D110" s="112"/>
      <c r="E110" s="112"/>
      <c r="F110" s="112"/>
      <c r="G110" s="112"/>
      <c r="H110" s="112"/>
      <c r="I110" s="112"/>
      <c r="J110" s="112"/>
      <c r="K110" s="112"/>
      <c r="L110" s="112"/>
      <c r="M110" s="112"/>
      <c r="N110" s="112"/>
      <c r="O110" s="112"/>
      <c r="P110" s="112"/>
      <c r="Q110" s="112"/>
      <c r="R110" s="112"/>
      <c r="S110" s="112"/>
      <c r="T110" s="112"/>
    </row>
    <row r="111" spans="1:20" x14ac:dyDescent="0.25">
      <c r="A111" s="112"/>
      <c r="B111" s="112"/>
      <c r="C111" s="316"/>
      <c r="D111" s="112"/>
      <c r="E111" s="112"/>
      <c r="F111" s="112"/>
      <c r="G111" s="112"/>
      <c r="H111" s="112"/>
      <c r="I111" s="112"/>
      <c r="J111" s="112"/>
      <c r="K111" s="112"/>
      <c r="L111" s="112"/>
      <c r="M111" s="112"/>
      <c r="N111" s="112"/>
      <c r="O111" s="112"/>
      <c r="P111" s="112"/>
      <c r="Q111" s="112"/>
      <c r="R111" s="112"/>
      <c r="S111" s="112"/>
      <c r="T111" s="112"/>
    </row>
    <row r="112" spans="1:20" x14ac:dyDescent="0.25">
      <c r="A112" s="112"/>
      <c r="B112" s="112"/>
      <c r="C112" s="316"/>
      <c r="D112" s="112"/>
      <c r="E112" s="112"/>
      <c r="F112" s="112"/>
      <c r="G112" s="112"/>
      <c r="H112" s="112"/>
      <c r="I112" s="112"/>
      <c r="J112" s="112"/>
      <c r="K112" s="112"/>
      <c r="L112" s="112"/>
      <c r="M112" s="112"/>
      <c r="N112" s="112"/>
      <c r="O112" s="112"/>
      <c r="P112" s="112"/>
      <c r="Q112" s="112"/>
      <c r="R112" s="112"/>
      <c r="S112" s="112"/>
      <c r="T112" s="112"/>
    </row>
    <row r="113" spans="1:20" x14ac:dyDescent="0.25">
      <c r="A113" s="112"/>
      <c r="B113" s="112"/>
      <c r="C113" s="316"/>
      <c r="D113" s="112"/>
      <c r="E113" s="112"/>
      <c r="F113" s="112"/>
      <c r="G113" s="112"/>
      <c r="H113" s="112"/>
      <c r="I113" s="112"/>
      <c r="J113" s="112"/>
      <c r="K113" s="112"/>
      <c r="L113" s="112"/>
      <c r="M113" s="112"/>
      <c r="N113" s="112"/>
      <c r="O113" s="112"/>
      <c r="P113" s="112"/>
      <c r="Q113" s="112"/>
      <c r="R113" s="112"/>
      <c r="S113" s="112"/>
      <c r="T113" s="112"/>
    </row>
    <row r="114" spans="1:20" x14ac:dyDescent="0.25">
      <c r="A114" s="112"/>
      <c r="B114" s="112"/>
      <c r="C114" s="316"/>
      <c r="D114" s="112"/>
      <c r="E114" s="112"/>
      <c r="F114" s="112"/>
      <c r="G114" s="112"/>
      <c r="H114" s="112"/>
      <c r="I114" s="112"/>
      <c r="J114" s="112"/>
      <c r="K114" s="112"/>
      <c r="L114" s="112"/>
      <c r="M114" s="112"/>
      <c r="N114" s="112"/>
      <c r="O114" s="112"/>
      <c r="P114" s="112"/>
      <c r="Q114" s="112"/>
      <c r="R114" s="112"/>
      <c r="S114" s="112"/>
      <c r="T114" s="112"/>
    </row>
    <row r="115" spans="1:20" x14ac:dyDescent="0.25">
      <c r="A115" s="112"/>
      <c r="B115" s="112"/>
      <c r="C115" s="316"/>
      <c r="D115" s="112"/>
      <c r="E115" s="112"/>
      <c r="F115" s="112"/>
      <c r="G115" s="112"/>
      <c r="H115" s="112"/>
      <c r="I115" s="112"/>
      <c r="J115" s="112"/>
      <c r="K115" s="112"/>
      <c r="L115" s="112"/>
      <c r="M115" s="112"/>
      <c r="N115" s="112"/>
      <c r="O115" s="112"/>
      <c r="P115" s="112"/>
      <c r="Q115" s="112"/>
      <c r="R115" s="112"/>
      <c r="S115" s="112"/>
      <c r="T115" s="112"/>
    </row>
    <row r="116" spans="1:20" x14ac:dyDescent="0.25">
      <c r="A116" s="112"/>
      <c r="B116" s="112"/>
      <c r="C116" s="316"/>
      <c r="D116" s="112"/>
      <c r="E116" s="112"/>
      <c r="F116" s="112"/>
      <c r="G116" s="112"/>
      <c r="H116" s="112"/>
      <c r="I116" s="112"/>
      <c r="J116" s="112"/>
      <c r="K116" s="112"/>
      <c r="L116" s="112"/>
      <c r="M116" s="112"/>
      <c r="N116" s="112"/>
      <c r="O116" s="112"/>
      <c r="P116" s="112"/>
      <c r="Q116" s="112"/>
      <c r="R116" s="112"/>
      <c r="S116" s="112"/>
      <c r="T116" s="112"/>
    </row>
    <row r="117" spans="1:20" x14ac:dyDescent="0.25">
      <c r="A117" s="112"/>
      <c r="B117" s="112"/>
      <c r="C117" s="316"/>
      <c r="D117" s="112"/>
      <c r="E117" s="112"/>
      <c r="F117" s="112"/>
      <c r="G117" s="112"/>
      <c r="H117" s="112"/>
      <c r="I117" s="112"/>
      <c r="J117" s="112"/>
      <c r="K117" s="112"/>
      <c r="L117" s="112"/>
      <c r="M117" s="112"/>
      <c r="N117" s="112"/>
      <c r="O117" s="112"/>
      <c r="P117" s="112"/>
      <c r="Q117" s="112"/>
      <c r="R117" s="112"/>
      <c r="S117" s="112"/>
      <c r="T117" s="112"/>
    </row>
    <row r="118" spans="1:20" x14ac:dyDescent="0.25">
      <c r="A118" s="112"/>
      <c r="B118" s="112"/>
      <c r="C118" s="316"/>
      <c r="D118" s="112"/>
      <c r="E118" s="112"/>
      <c r="F118" s="112"/>
      <c r="G118" s="112"/>
      <c r="H118" s="112"/>
      <c r="I118" s="112"/>
      <c r="J118" s="112"/>
      <c r="K118" s="112"/>
      <c r="L118" s="112"/>
      <c r="M118" s="112"/>
      <c r="N118" s="112"/>
      <c r="O118" s="112"/>
      <c r="P118" s="112"/>
      <c r="Q118" s="112"/>
      <c r="R118" s="112"/>
      <c r="S118" s="112"/>
      <c r="T118" s="112"/>
    </row>
    <row r="119" spans="1:20" x14ac:dyDescent="0.25">
      <c r="A119" s="112"/>
      <c r="B119" s="112"/>
      <c r="C119" s="316"/>
      <c r="D119" s="112"/>
      <c r="E119" s="112"/>
      <c r="F119" s="112"/>
      <c r="G119" s="112"/>
      <c r="H119" s="112"/>
      <c r="I119" s="112"/>
      <c r="J119" s="112"/>
      <c r="K119" s="112"/>
      <c r="L119" s="112"/>
      <c r="M119" s="112"/>
      <c r="N119" s="112"/>
      <c r="O119" s="112"/>
      <c r="P119" s="112"/>
      <c r="Q119" s="112"/>
      <c r="R119" s="112"/>
      <c r="S119" s="112"/>
      <c r="T119" s="112"/>
    </row>
    <row r="120" spans="1:20" x14ac:dyDescent="0.25">
      <c r="A120" s="112"/>
      <c r="B120" s="112"/>
      <c r="C120" s="316"/>
      <c r="D120" s="112"/>
      <c r="E120" s="112"/>
      <c r="F120" s="112"/>
      <c r="G120" s="112"/>
      <c r="H120" s="112"/>
      <c r="I120" s="112"/>
      <c r="J120" s="112"/>
      <c r="K120" s="112"/>
      <c r="L120" s="112"/>
      <c r="M120" s="112"/>
      <c r="N120" s="112"/>
      <c r="O120" s="112"/>
      <c r="P120" s="112"/>
      <c r="Q120" s="112"/>
      <c r="R120" s="112"/>
      <c r="S120" s="112"/>
      <c r="T120" s="112"/>
    </row>
    <row r="121" spans="1:20" x14ac:dyDescent="0.25">
      <c r="A121" s="112"/>
      <c r="B121" s="112"/>
      <c r="C121" s="316"/>
      <c r="D121" s="112"/>
      <c r="E121" s="112"/>
      <c r="F121" s="112"/>
      <c r="G121" s="112"/>
      <c r="H121" s="112"/>
      <c r="I121" s="112"/>
      <c r="J121" s="112"/>
      <c r="K121" s="112"/>
      <c r="L121" s="112"/>
      <c r="M121" s="112"/>
      <c r="N121" s="112"/>
      <c r="O121" s="112"/>
      <c r="P121" s="112"/>
      <c r="Q121" s="112"/>
      <c r="R121" s="112"/>
      <c r="S121" s="112"/>
      <c r="T121" s="112"/>
    </row>
    <row r="122" spans="1:20" x14ac:dyDescent="0.25">
      <c r="A122" s="112"/>
      <c r="B122" s="112"/>
      <c r="C122" s="316"/>
      <c r="D122" s="112"/>
      <c r="E122" s="112"/>
      <c r="F122" s="112"/>
      <c r="G122" s="112"/>
      <c r="H122" s="112"/>
      <c r="I122" s="112"/>
      <c r="J122" s="112"/>
      <c r="K122" s="112"/>
      <c r="L122" s="112"/>
      <c r="M122" s="112"/>
      <c r="N122" s="112"/>
      <c r="O122" s="112"/>
      <c r="P122" s="112"/>
      <c r="Q122" s="112"/>
      <c r="R122" s="112"/>
      <c r="S122" s="112"/>
      <c r="T122" s="112"/>
    </row>
    <row r="123" spans="1:20" x14ac:dyDescent="0.25">
      <c r="A123" s="112"/>
      <c r="B123" s="112"/>
      <c r="C123" s="316"/>
      <c r="D123" s="112"/>
      <c r="E123" s="112"/>
      <c r="F123" s="112"/>
      <c r="G123" s="112"/>
      <c r="H123" s="112"/>
      <c r="I123" s="112"/>
      <c r="J123" s="112"/>
      <c r="K123" s="112"/>
      <c r="L123" s="112"/>
      <c r="M123" s="112"/>
      <c r="N123" s="112"/>
      <c r="O123" s="112"/>
      <c r="P123" s="112"/>
      <c r="Q123" s="112"/>
      <c r="R123" s="112"/>
      <c r="S123" s="112"/>
      <c r="T123" s="112"/>
    </row>
    <row r="124" spans="1:20" x14ac:dyDescent="0.25">
      <c r="A124" s="112"/>
      <c r="B124" s="112"/>
      <c r="C124" s="316"/>
      <c r="D124" s="112"/>
      <c r="E124" s="112"/>
      <c r="F124" s="112"/>
      <c r="G124" s="112"/>
      <c r="H124" s="112"/>
      <c r="I124" s="112"/>
      <c r="J124" s="112"/>
      <c r="K124" s="112"/>
      <c r="L124" s="112"/>
      <c r="M124" s="112"/>
      <c r="N124" s="112"/>
      <c r="O124" s="112"/>
      <c r="P124" s="112"/>
      <c r="Q124" s="112"/>
      <c r="R124" s="112"/>
      <c r="S124" s="112"/>
      <c r="T124" s="112"/>
    </row>
    <row r="125" spans="1:20" x14ac:dyDescent="0.25">
      <c r="A125" s="112"/>
      <c r="B125" s="112"/>
      <c r="C125" s="316"/>
      <c r="D125" s="112"/>
      <c r="E125" s="112"/>
      <c r="F125" s="112"/>
      <c r="G125" s="112"/>
      <c r="H125" s="112"/>
      <c r="I125" s="112"/>
      <c r="J125" s="112"/>
      <c r="K125" s="112"/>
      <c r="L125" s="112"/>
      <c r="M125" s="112"/>
      <c r="N125" s="112"/>
      <c r="O125" s="112"/>
      <c r="P125" s="112"/>
      <c r="Q125" s="112"/>
      <c r="R125" s="112"/>
      <c r="S125" s="112"/>
      <c r="T125" s="112"/>
    </row>
    <row r="126" spans="1:20" x14ac:dyDescent="0.25">
      <c r="A126" s="112"/>
      <c r="B126" s="112"/>
      <c r="C126" s="316"/>
      <c r="D126" s="112"/>
      <c r="E126" s="112"/>
      <c r="F126" s="112"/>
      <c r="G126" s="112"/>
      <c r="H126" s="112"/>
      <c r="I126" s="112"/>
      <c r="J126" s="112"/>
      <c r="K126" s="112"/>
      <c r="L126" s="112"/>
      <c r="M126" s="112"/>
      <c r="N126" s="112"/>
      <c r="O126" s="112"/>
      <c r="P126" s="112"/>
      <c r="Q126" s="112"/>
      <c r="R126" s="112"/>
      <c r="S126" s="112"/>
      <c r="T126" s="112"/>
    </row>
    <row r="127" spans="1:20" x14ac:dyDescent="0.25">
      <c r="A127" s="112"/>
      <c r="B127" s="112"/>
      <c r="C127" s="316"/>
      <c r="D127" s="112"/>
      <c r="E127" s="112"/>
      <c r="F127" s="112"/>
      <c r="G127" s="112"/>
      <c r="H127" s="112"/>
      <c r="I127" s="112"/>
      <c r="J127" s="112"/>
      <c r="K127" s="112"/>
      <c r="L127" s="112"/>
      <c r="M127" s="112"/>
      <c r="N127" s="112"/>
      <c r="O127" s="112"/>
      <c r="P127" s="112"/>
      <c r="Q127" s="112"/>
      <c r="R127" s="112"/>
      <c r="S127" s="112"/>
      <c r="T127" s="112"/>
    </row>
    <row r="128" spans="1:20" x14ac:dyDescent="0.25">
      <c r="A128" s="112"/>
      <c r="B128" s="112"/>
      <c r="C128" s="316"/>
      <c r="D128" s="112"/>
      <c r="E128" s="112"/>
      <c r="F128" s="112"/>
      <c r="G128" s="112"/>
      <c r="H128" s="112"/>
      <c r="I128" s="112"/>
      <c r="J128" s="112"/>
      <c r="K128" s="112"/>
      <c r="L128" s="112"/>
      <c r="M128" s="112"/>
      <c r="N128" s="112"/>
      <c r="O128" s="112"/>
      <c r="P128" s="112"/>
      <c r="Q128" s="112"/>
      <c r="R128" s="112"/>
      <c r="S128" s="112"/>
      <c r="T128" s="112"/>
    </row>
    <row r="129" spans="1:20" x14ac:dyDescent="0.25">
      <c r="A129" s="112"/>
      <c r="B129" s="112"/>
      <c r="C129" s="316"/>
      <c r="D129" s="112"/>
      <c r="E129" s="112"/>
      <c r="F129" s="112"/>
      <c r="G129" s="112"/>
      <c r="H129" s="112"/>
      <c r="I129" s="112"/>
      <c r="J129" s="112"/>
      <c r="K129" s="112"/>
      <c r="L129" s="112"/>
      <c r="M129" s="112"/>
      <c r="N129" s="112"/>
      <c r="O129" s="112"/>
      <c r="P129" s="112"/>
      <c r="Q129" s="112"/>
      <c r="R129" s="112"/>
      <c r="S129" s="112"/>
      <c r="T129" s="112"/>
    </row>
    <row r="130" spans="1:20" x14ac:dyDescent="0.25">
      <c r="A130" s="112"/>
      <c r="B130" s="112"/>
      <c r="C130" s="316"/>
      <c r="D130" s="112"/>
      <c r="E130" s="112"/>
      <c r="F130" s="112"/>
      <c r="G130" s="112"/>
      <c r="H130" s="112"/>
      <c r="I130" s="112"/>
      <c r="J130" s="112"/>
      <c r="K130" s="112"/>
      <c r="L130" s="112"/>
      <c r="M130" s="112"/>
      <c r="N130" s="112"/>
      <c r="O130" s="112"/>
      <c r="P130" s="112"/>
      <c r="Q130" s="112"/>
      <c r="R130" s="112"/>
      <c r="S130" s="112"/>
      <c r="T130" s="112"/>
    </row>
    <row r="131" spans="1:20" x14ac:dyDescent="0.25">
      <c r="A131" s="112"/>
      <c r="B131" s="112"/>
      <c r="C131" s="316"/>
      <c r="D131" s="112"/>
      <c r="E131" s="112"/>
      <c r="F131" s="112"/>
      <c r="G131" s="112"/>
      <c r="H131" s="112"/>
      <c r="I131" s="112"/>
      <c r="J131" s="112"/>
      <c r="K131" s="112"/>
      <c r="L131" s="112"/>
      <c r="M131" s="112"/>
      <c r="N131" s="112"/>
      <c r="O131" s="112"/>
      <c r="P131" s="112"/>
      <c r="Q131" s="112"/>
      <c r="R131" s="112"/>
      <c r="S131" s="112"/>
      <c r="T131" s="112"/>
    </row>
    <row r="132" spans="1:20" x14ac:dyDescent="0.25">
      <c r="A132" s="112"/>
      <c r="B132" s="112"/>
      <c r="C132" s="316"/>
      <c r="D132" s="112"/>
      <c r="E132" s="112"/>
      <c r="F132" s="112"/>
      <c r="G132" s="112"/>
      <c r="H132" s="112"/>
      <c r="I132" s="112"/>
      <c r="J132" s="112"/>
      <c r="K132" s="112"/>
      <c r="L132" s="112"/>
      <c r="M132" s="112"/>
      <c r="N132" s="112"/>
      <c r="O132" s="112"/>
      <c r="P132" s="112"/>
      <c r="Q132" s="112"/>
      <c r="R132" s="112"/>
      <c r="S132" s="112"/>
      <c r="T132" s="112"/>
    </row>
    <row r="133" spans="1:20" x14ac:dyDescent="0.25">
      <c r="A133" s="112"/>
      <c r="B133" s="112"/>
      <c r="C133" s="316"/>
      <c r="D133" s="112"/>
      <c r="E133" s="112"/>
      <c r="F133" s="112"/>
      <c r="G133" s="112"/>
      <c r="H133" s="112"/>
      <c r="I133" s="112"/>
      <c r="J133" s="112"/>
      <c r="K133" s="112"/>
      <c r="L133" s="112"/>
      <c r="M133" s="112"/>
      <c r="N133" s="112"/>
      <c r="O133" s="112"/>
      <c r="P133" s="112"/>
      <c r="Q133" s="112"/>
      <c r="R133" s="112"/>
      <c r="S133" s="112"/>
      <c r="T133" s="112"/>
    </row>
    <row r="134" spans="1:20" x14ac:dyDescent="0.25">
      <c r="A134" s="112"/>
      <c r="B134" s="112"/>
      <c r="C134" s="316"/>
      <c r="D134" s="112"/>
      <c r="E134" s="112"/>
      <c r="F134" s="112"/>
      <c r="G134" s="112"/>
      <c r="H134" s="112"/>
      <c r="I134" s="112"/>
      <c r="J134" s="112"/>
      <c r="K134" s="112"/>
      <c r="L134" s="112"/>
      <c r="M134" s="112"/>
      <c r="N134" s="112"/>
      <c r="O134" s="112"/>
      <c r="P134" s="112"/>
      <c r="Q134" s="112"/>
      <c r="R134" s="112"/>
      <c r="S134" s="112"/>
      <c r="T134" s="112"/>
    </row>
    <row r="135" spans="1:20" x14ac:dyDescent="0.25">
      <c r="A135" s="112"/>
      <c r="B135" s="112"/>
      <c r="C135" s="316"/>
      <c r="D135" s="112"/>
      <c r="E135" s="112"/>
      <c r="F135" s="112"/>
      <c r="G135" s="112"/>
      <c r="H135" s="112"/>
      <c r="I135" s="112"/>
      <c r="J135" s="112"/>
      <c r="K135" s="112"/>
      <c r="L135" s="112"/>
      <c r="M135" s="112"/>
      <c r="N135" s="112"/>
      <c r="O135" s="112"/>
      <c r="P135" s="112"/>
      <c r="Q135" s="112"/>
      <c r="R135" s="112"/>
      <c r="S135" s="112"/>
      <c r="T135" s="112"/>
    </row>
    <row r="136" spans="1:20" x14ac:dyDescent="0.25">
      <c r="A136" s="112"/>
      <c r="B136" s="112"/>
      <c r="C136" s="316"/>
      <c r="D136" s="112"/>
      <c r="E136" s="112"/>
      <c r="F136" s="112"/>
      <c r="G136" s="112"/>
      <c r="H136" s="112"/>
      <c r="I136" s="112"/>
      <c r="J136" s="112"/>
      <c r="K136" s="112"/>
      <c r="L136" s="112"/>
      <c r="M136" s="112"/>
      <c r="N136" s="112"/>
      <c r="O136" s="112"/>
      <c r="P136" s="112"/>
      <c r="Q136" s="112"/>
      <c r="R136" s="112"/>
      <c r="S136" s="112"/>
      <c r="T136" s="112"/>
    </row>
    <row r="137" spans="1:20" x14ac:dyDescent="0.25">
      <c r="A137" s="112"/>
      <c r="B137" s="112"/>
      <c r="C137" s="316"/>
      <c r="D137" s="112"/>
      <c r="E137" s="112"/>
      <c r="F137" s="112"/>
      <c r="G137" s="112"/>
      <c r="H137" s="112"/>
      <c r="I137" s="112"/>
      <c r="J137" s="112"/>
      <c r="K137" s="112"/>
      <c r="L137" s="112"/>
      <c r="M137" s="112"/>
      <c r="N137" s="112"/>
      <c r="O137" s="112"/>
      <c r="P137" s="112"/>
      <c r="Q137" s="112"/>
      <c r="R137" s="112"/>
      <c r="S137" s="112"/>
      <c r="T137" s="112"/>
    </row>
    <row r="138" spans="1:20" x14ac:dyDescent="0.25">
      <c r="A138" s="112"/>
      <c r="B138" s="112"/>
      <c r="C138" s="316"/>
      <c r="D138" s="112"/>
      <c r="E138" s="112"/>
      <c r="F138" s="112"/>
      <c r="G138" s="112"/>
      <c r="H138" s="112"/>
      <c r="I138" s="112"/>
      <c r="J138" s="112"/>
      <c r="K138" s="112"/>
      <c r="L138" s="112"/>
      <c r="M138" s="112"/>
      <c r="N138" s="112"/>
      <c r="O138" s="112"/>
      <c r="P138" s="112"/>
      <c r="Q138" s="112"/>
      <c r="R138" s="112"/>
      <c r="S138" s="112"/>
      <c r="T138" s="112"/>
    </row>
    <row r="139" spans="1:20" x14ac:dyDescent="0.25">
      <c r="A139" s="112"/>
      <c r="B139" s="112"/>
      <c r="C139" s="316"/>
      <c r="D139" s="112"/>
      <c r="E139" s="112"/>
      <c r="F139" s="112"/>
      <c r="G139" s="112"/>
      <c r="H139" s="112"/>
      <c r="I139" s="112"/>
      <c r="J139" s="112"/>
      <c r="K139" s="112"/>
      <c r="L139" s="112"/>
      <c r="M139" s="112"/>
      <c r="N139" s="112"/>
      <c r="O139" s="112"/>
      <c r="P139" s="112"/>
      <c r="Q139" s="112"/>
      <c r="R139" s="112"/>
      <c r="S139" s="112"/>
      <c r="T139" s="112"/>
    </row>
    <row r="140" spans="1:20" x14ac:dyDescent="0.25">
      <c r="A140" s="112"/>
      <c r="B140" s="112"/>
      <c r="C140" s="316"/>
      <c r="D140" s="112"/>
      <c r="E140" s="112"/>
      <c r="F140" s="112"/>
      <c r="G140" s="112"/>
      <c r="H140" s="112"/>
      <c r="I140" s="112"/>
      <c r="J140" s="112"/>
      <c r="K140" s="112"/>
      <c r="L140" s="112"/>
      <c r="M140" s="112"/>
      <c r="N140" s="112"/>
      <c r="O140" s="112"/>
      <c r="P140" s="112"/>
      <c r="Q140" s="112"/>
      <c r="R140" s="112"/>
      <c r="S140" s="112"/>
      <c r="T140" s="112"/>
    </row>
    <row r="141" spans="1:20" x14ac:dyDescent="0.25">
      <c r="A141" s="112"/>
      <c r="B141" s="112"/>
      <c r="C141" s="316"/>
      <c r="D141" s="112"/>
      <c r="E141" s="112"/>
      <c r="F141" s="112"/>
      <c r="G141" s="112"/>
      <c r="H141" s="112"/>
      <c r="I141" s="112"/>
      <c r="J141" s="112"/>
      <c r="K141" s="112"/>
      <c r="L141" s="112"/>
      <c r="M141" s="112"/>
      <c r="N141" s="112"/>
      <c r="O141" s="112"/>
      <c r="P141" s="112"/>
      <c r="Q141" s="112"/>
      <c r="R141" s="112"/>
      <c r="S141" s="112"/>
      <c r="T141" s="112"/>
    </row>
    <row r="142" spans="1:20" x14ac:dyDescent="0.25">
      <c r="A142" s="112"/>
      <c r="B142" s="112"/>
      <c r="C142" s="316"/>
      <c r="D142" s="112"/>
      <c r="E142" s="112"/>
      <c r="F142" s="112"/>
      <c r="G142" s="112"/>
      <c r="H142" s="112"/>
      <c r="I142" s="112"/>
      <c r="J142" s="112"/>
      <c r="K142" s="112"/>
      <c r="L142" s="112"/>
      <c r="M142" s="112"/>
      <c r="N142" s="112"/>
      <c r="O142" s="112"/>
      <c r="P142" s="112"/>
      <c r="Q142" s="112"/>
      <c r="R142" s="112"/>
      <c r="S142" s="112"/>
      <c r="T142" s="112"/>
    </row>
    <row r="143" spans="1:20" x14ac:dyDescent="0.25">
      <c r="A143" s="112"/>
      <c r="B143" s="112"/>
      <c r="C143" s="316"/>
      <c r="D143" s="112"/>
      <c r="E143" s="112"/>
      <c r="F143" s="112"/>
      <c r="G143" s="112"/>
      <c r="H143" s="112"/>
      <c r="I143" s="112"/>
      <c r="J143" s="112"/>
      <c r="K143" s="112"/>
      <c r="L143" s="112"/>
      <c r="M143" s="112"/>
      <c r="N143" s="112"/>
      <c r="O143" s="112"/>
      <c r="P143" s="112"/>
      <c r="Q143" s="112"/>
      <c r="R143" s="112"/>
      <c r="S143" s="112"/>
      <c r="T143" s="112"/>
    </row>
    <row r="144" spans="1:20" x14ac:dyDescent="0.25">
      <c r="A144" s="112"/>
      <c r="B144" s="112"/>
      <c r="C144" s="316"/>
      <c r="D144" s="112"/>
      <c r="E144" s="112"/>
      <c r="F144" s="112"/>
      <c r="G144" s="112"/>
      <c r="H144" s="112"/>
      <c r="I144" s="112"/>
      <c r="J144" s="112"/>
      <c r="K144" s="112"/>
      <c r="L144" s="112"/>
      <c r="M144" s="112"/>
      <c r="N144" s="112"/>
      <c r="O144" s="112"/>
      <c r="P144" s="112"/>
      <c r="Q144" s="112"/>
      <c r="R144" s="112"/>
      <c r="S144" s="112"/>
      <c r="T144" s="112"/>
    </row>
    <row r="145" spans="1:20" x14ac:dyDescent="0.25">
      <c r="A145" s="112"/>
      <c r="B145" s="112"/>
      <c r="C145" s="316"/>
      <c r="D145" s="112"/>
      <c r="E145" s="112"/>
      <c r="F145" s="112"/>
      <c r="G145" s="112"/>
      <c r="H145" s="112"/>
      <c r="I145" s="112"/>
      <c r="J145" s="112"/>
      <c r="K145" s="112"/>
      <c r="L145" s="112"/>
      <c r="M145" s="112"/>
      <c r="N145" s="112"/>
      <c r="O145" s="112"/>
      <c r="P145" s="112"/>
      <c r="Q145" s="112"/>
      <c r="R145" s="112"/>
      <c r="S145" s="112"/>
      <c r="T145" s="112"/>
    </row>
    <row r="146" spans="1:20" x14ac:dyDescent="0.25">
      <c r="A146" s="112"/>
      <c r="B146" s="112"/>
      <c r="C146" s="316"/>
      <c r="D146" s="112"/>
      <c r="E146" s="112"/>
      <c r="F146" s="112"/>
      <c r="G146" s="112"/>
      <c r="H146" s="112"/>
      <c r="I146" s="112"/>
      <c r="J146" s="112"/>
      <c r="K146" s="112"/>
      <c r="L146" s="112"/>
      <c r="M146" s="112"/>
      <c r="N146" s="112"/>
      <c r="O146" s="112"/>
      <c r="P146" s="112"/>
      <c r="Q146" s="112"/>
      <c r="R146" s="112"/>
      <c r="S146" s="112"/>
      <c r="T146" s="112"/>
    </row>
    <row r="147" spans="1:20" x14ac:dyDescent="0.25">
      <c r="A147" s="112"/>
      <c r="B147" s="112"/>
      <c r="C147" s="316"/>
      <c r="D147" s="112"/>
      <c r="E147" s="112"/>
      <c r="F147" s="112"/>
      <c r="G147" s="112"/>
      <c r="H147" s="112"/>
      <c r="I147" s="112"/>
      <c r="J147" s="112"/>
      <c r="K147" s="112"/>
      <c r="L147" s="112"/>
      <c r="M147" s="112"/>
      <c r="N147" s="112"/>
      <c r="O147" s="112"/>
      <c r="P147" s="112"/>
      <c r="Q147" s="112"/>
      <c r="R147" s="112"/>
      <c r="S147" s="112"/>
      <c r="T147" s="112"/>
    </row>
    <row r="148" spans="1:20" x14ac:dyDescent="0.25">
      <c r="A148" s="112"/>
      <c r="B148" s="112"/>
      <c r="C148" s="316"/>
      <c r="D148" s="112"/>
      <c r="E148" s="112"/>
      <c r="F148" s="112"/>
      <c r="G148" s="112"/>
      <c r="H148" s="112"/>
      <c r="I148" s="112"/>
      <c r="J148" s="112"/>
      <c r="K148" s="112"/>
      <c r="L148" s="112"/>
      <c r="M148" s="112"/>
      <c r="N148" s="112"/>
      <c r="O148" s="112"/>
      <c r="P148" s="112"/>
      <c r="Q148" s="112"/>
      <c r="R148" s="112"/>
      <c r="S148" s="112"/>
      <c r="T148" s="112"/>
    </row>
    <row r="149" spans="1:20" x14ac:dyDescent="0.25">
      <c r="A149" s="112"/>
      <c r="B149" s="112"/>
      <c r="C149" s="316"/>
      <c r="D149" s="112"/>
      <c r="E149" s="112"/>
      <c r="F149" s="112"/>
      <c r="G149" s="112"/>
      <c r="H149" s="112"/>
      <c r="I149" s="112"/>
      <c r="J149" s="112"/>
      <c r="K149" s="112"/>
      <c r="L149" s="112"/>
      <c r="M149" s="112"/>
      <c r="N149" s="112"/>
      <c r="O149" s="112"/>
      <c r="P149" s="112"/>
      <c r="Q149" s="112"/>
      <c r="R149" s="112"/>
      <c r="S149" s="112"/>
      <c r="T149" s="112"/>
    </row>
    <row r="150" spans="1:20" x14ac:dyDescent="0.25">
      <c r="A150" s="112"/>
      <c r="B150" s="112"/>
      <c r="C150" s="316"/>
      <c r="D150" s="112"/>
      <c r="E150" s="112"/>
      <c r="F150" s="112"/>
      <c r="G150" s="112"/>
      <c r="H150" s="112"/>
      <c r="I150" s="112"/>
      <c r="J150" s="112"/>
      <c r="K150" s="112"/>
      <c r="L150" s="112"/>
      <c r="M150" s="112"/>
      <c r="N150" s="112"/>
      <c r="O150" s="112"/>
      <c r="P150" s="112"/>
      <c r="Q150" s="112"/>
      <c r="R150" s="112"/>
      <c r="S150" s="112"/>
      <c r="T150" s="112"/>
    </row>
    <row r="151" spans="1:20" x14ac:dyDescent="0.25">
      <c r="A151" s="112"/>
      <c r="B151" s="112"/>
      <c r="C151" s="316"/>
      <c r="D151" s="112"/>
      <c r="E151" s="112"/>
      <c r="F151" s="112"/>
      <c r="G151" s="112"/>
      <c r="H151" s="112"/>
      <c r="I151" s="112"/>
      <c r="J151" s="112"/>
      <c r="K151" s="112"/>
      <c r="L151" s="112"/>
      <c r="M151" s="112"/>
      <c r="N151" s="112"/>
      <c r="O151" s="112"/>
      <c r="P151" s="112"/>
      <c r="Q151" s="112"/>
      <c r="R151" s="112"/>
      <c r="S151" s="112"/>
      <c r="T151" s="112"/>
    </row>
    <row r="152" spans="1:20" x14ac:dyDescent="0.25">
      <c r="A152" s="112"/>
      <c r="B152" s="112"/>
      <c r="C152" s="316"/>
      <c r="D152" s="112"/>
      <c r="E152" s="112"/>
      <c r="F152" s="112"/>
      <c r="G152" s="112"/>
      <c r="H152" s="112"/>
      <c r="I152" s="112"/>
      <c r="J152" s="112"/>
      <c r="K152" s="112"/>
      <c r="L152" s="112"/>
      <c r="M152" s="112"/>
      <c r="N152" s="112"/>
      <c r="O152" s="112"/>
      <c r="P152" s="112"/>
      <c r="Q152" s="112"/>
      <c r="R152" s="112"/>
      <c r="S152" s="112"/>
      <c r="T152" s="112"/>
    </row>
    <row r="153" spans="1:20" x14ac:dyDescent="0.25">
      <c r="A153" s="112"/>
      <c r="B153" s="112"/>
      <c r="C153" s="316"/>
      <c r="D153" s="112"/>
      <c r="E153" s="112"/>
      <c r="F153" s="112"/>
      <c r="G153" s="112"/>
      <c r="H153" s="112"/>
      <c r="I153" s="112"/>
      <c r="J153" s="112"/>
      <c r="K153" s="112"/>
      <c r="L153" s="112"/>
      <c r="M153" s="112"/>
      <c r="N153" s="112"/>
      <c r="O153" s="112"/>
      <c r="P153" s="112"/>
      <c r="Q153" s="112"/>
      <c r="R153" s="112"/>
      <c r="S153" s="112"/>
      <c r="T153" s="112"/>
    </row>
    <row r="154" spans="1:20" x14ac:dyDescent="0.25">
      <c r="A154" s="112"/>
      <c r="B154" s="112"/>
      <c r="C154" s="316"/>
      <c r="D154" s="112"/>
      <c r="E154" s="112"/>
      <c r="F154" s="112"/>
      <c r="G154" s="112"/>
      <c r="H154" s="112"/>
      <c r="I154" s="112"/>
      <c r="J154" s="112"/>
      <c r="K154" s="112"/>
      <c r="L154" s="112"/>
      <c r="M154" s="112"/>
      <c r="N154" s="112"/>
      <c r="O154" s="112"/>
      <c r="P154" s="112"/>
      <c r="Q154" s="112"/>
      <c r="R154" s="112"/>
      <c r="S154" s="112"/>
      <c r="T154" s="112"/>
    </row>
    <row r="155" spans="1:20" x14ac:dyDescent="0.25">
      <c r="A155" s="112"/>
      <c r="B155" s="112"/>
      <c r="C155" s="316"/>
      <c r="D155" s="112"/>
      <c r="E155" s="112"/>
      <c r="F155" s="112"/>
      <c r="G155" s="112"/>
      <c r="H155" s="112"/>
      <c r="I155" s="112"/>
      <c r="J155" s="112"/>
      <c r="K155" s="112"/>
      <c r="L155" s="112"/>
      <c r="M155" s="112"/>
      <c r="N155" s="112"/>
      <c r="O155" s="112"/>
      <c r="P155" s="112"/>
      <c r="Q155" s="112"/>
      <c r="R155" s="112"/>
      <c r="S155" s="112"/>
      <c r="T155" s="112"/>
    </row>
    <row r="156" spans="1:20" x14ac:dyDescent="0.25">
      <c r="A156" s="112"/>
      <c r="B156" s="112"/>
      <c r="C156" s="316"/>
      <c r="D156" s="112"/>
      <c r="E156" s="112"/>
      <c r="F156" s="112"/>
      <c r="G156" s="112"/>
      <c r="H156" s="112"/>
      <c r="I156" s="112"/>
      <c r="J156" s="112"/>
      <c r="K156" s="112"/>
      <c r="L156" s="112"/>
      <c r="M156" s="112"/>
      <c r="N156" s="112"/>
      <c r="O156" s="112"/>
      <c r="P156" s="112"/>
      <c r="Q156" s="112"/>
      <c r="R156" s="112"/>
      <c r="S156" s="112"/>
      <c r="T156" s="112"/>
    </row>
    <row r="157" spans="1:20" x14ac:dyDescent="0.25">
      <c r="A157" s="112"/>
      <c r="B157" s="112"/>
      <c r="C157" s="316"/>
      <c r="D157" s="112"/>
      <c r="E157" s="112"/>
      <c r="F157" s="112"/>
      <c r="G157" s="112"/>
      <c r="H157" s="112"/>
      <c r="I157" s="112"/>
      <c r="J157" s="112"/>
      <c r="K157" s="112"/>
      <c r="L157" s="112"/>
      <c r="M157" s="112"/>
      <c r="N157" s="112"/>
      <c r="O157" s="112"/>
      <c r="P157" s="112"/>
      <c r="Q157" s="112"/>
      <c r="R157" s="112"/>
      <c r="S157" s="112"/>
      <c r="T157" s="112"/>
    </row>
    <row r="158" spans="1:20" x14ac:dyDescent="0.25">
      <c r="A158" s="112"/>
      <c r="B158" s="112"/>
      <c r="C158" s="316"/>
      <c r="D158" s="112"/>
      <c r="E158" s="112"/>
      <c r="F158" s="112"/>
      <c r="G158" s="112"/>
      <c r="H158" s="112"/>
      <c r="I158" s="112"/>
      <c r="J158" s="112"/>
      <c r="K158" s="112"/>
      <c r="L158" s="112"/>
      <c r="M158" s="112"/>
      <c r="N158" s="112"/>
      <c r="O158" s="112"/>
      <c r="P158" s="112"/>
      <c r="Q158" s="112"/>
      <c r="R158" s="112"/>
      <c r="S158" s="112"/>
      <c r="T158" s="112"/>
    </row>
    <row r="159" spans="1:20" x14ac:dyDescent="0.25">
      <c r="A159" s="112"/>
      <c r="B159" s="112"/>
      <c r="C159" s="316"/>
      <c r="D159" s="112"/>
      <c r="E159" s="112"/>
      <c r="F159" s="112"/>
      <c r="G159" s="112"/>
      <c r="H159" s="112"/>
      <c r="I159" s="112"/>
      <c r="J159" s="112"/>
      <c r="K159" s="112"/>
      <c r="L159" s="112"/>
      <c r="M159" s="112"/>
      <c r="N159" s="112"/>
      <c r="O159" s="112"/>
      <c r="P159" s="112"/>
      <c r="Q159" s="112"/>
      <c r="R159" s="112"/>
      <c r="S159" s="112"/>
      <c r="T159" s="112"/>
    </row>
    <row r="160" spans="1:20" x14ac:dyDescent="0.25">
      <c r="A160" s="112"/>
      <c r="B160" s="112"/>
      <c r="C160" s="316"/>
      <c r="D160" s="112"/>
      <c r="E160" s="112"/>
      <c r="F160" s="112"/>
      <c r="G160" s="112"/>
      <c r="H160" s="112"/>
      <c r="I160" s="112"/>
      <c r="J160" s="112"/>
      <c r="K160" s="112"/>
      <c r="L160" s="112"/>
      <c r="M160" s="112"/>
      <c r="N160" s="112"/>
      <c r="O160" s="112"/>
      <c r="P160" s="112"/>
      <c r="Q160" s="112"/>
      <c r="R160" s="112"/>
      <c r="S160" s="112"/>
      <c r="T160" s="112"/>
    </row>
    <row r="161" spans="1:20" x14ac:dyDescent="0.25">
      <c r="A161" s="112"/>
      <c r="B161" s="112"/>
      <c r="C161" s="316"/>
      <c r="D161" s="112"/>
      <c r="E161" s="112"/>
      <c r="F161" s="112"/>
      <c r="G161" s="112"/>
      <c r="H161" s="112"/>
      <c r="I161" s="112"/>
      <c r="J161" s="112"/>
      <c r="K161" s="112"/>
      <c r="L161" s="112"/>
      <c r="M161" s="112"/>
      <c r="N161" s="112"/>
      <c r="O161" s="112"/>
      <c r="P161" s="112"/>
      <c r="Q161" s="112"/>
      <c r="R161" s="112"/>
      <c r="S161" s="112"/>
      <c r="T161" s="112"/>
    </row>
    <row r="162" spans="1:20" x14ac:dyDescent="0.25">
      <c r="A162" s="112"/>
      <c r="B162" s="112"/>
      <c r="C162" s="316"/>
      <c r="D162" s="112"/>
      <c r="E162" s="112"/>
      <c r="F162" s="112"/>
      <c r="G162" s="112"/>
      <c r="H162" s="112"/>
      <c r="I162" s="112"/>
      <c r="J162" s="112"/>
      <c r="K162" s="112"/>
      <c r="L162" s="112"/>
      <c r="M162" s="112"/>
      <c r="N162" s="112"/>
      <c r="O162" s="112"/>
      <c r="P162" s="112"/>
      <c r="Q162" s="112"/>
      <c r="R162" s="112"/>
      <c r="S162" s="112"/>
      <c r="T162" s="112"/>
    </row>
    <row r="163" spans="1:20" x14ac:dyDescent="0.25">
      <c r="A163" s="112"/>
      <c r="B163" s="112"/>
      <c r="C163" s="316"/>
      <c r="D163" s="112"/>
      <c r="E163" s="112"/>
      <c r="F163" s="112"/>
      <c r="G163" s="112"/>
      <c r="H163" s="112"/>
      <c r="I163" s="112"/>
      <c r="J163" s="112"/>
      <c r="K163" s="112"/>
      <c r="L163" s="112"/>
      <c r="M163" s="112"/>
      <c r="N163" s="112"/>
      <c r="O163" s="112"/>
      <c r="P163" s="112"/>
      <c r="Q163" s="112"/>
      <c r="R163" s="112"/>
      <c r="S163" s="112"/>
      <c r="T163" s="112"/>
    </row>
    <row r="164" spans="1:20" x14ac:dyDescent="0.25">
      <c r="A164" s="112"/>
      <c r="B164" s="112"/>
      <c r="C164" s="316"/>
      <c r="D164" s="112"/>
      <c r="E164" s="112"/>
      <c r="F164" s="112"/>
      <c r="G164" s="112"/>
      <c r="H164" s="112"/>
      <c r="I164" s="112"/>
      <c r="J164" s="112"/>
      <c r="K164" s="112"/>
      <c r="L164" s="112"/>
      <c r="M164" s="112"/>
      <c r="N164" s="112"/>
      <c r="O164" s="112"/>
      <c r="P164" s="112"/>
      <c r="Q164" s="112"/>
      <c r="R164" s="112"/>
      <c r="S164" s="112"/>
      <c r="T164" s="112"/>
    </row>
    <row r="165" spans="1:20" x14ac:dyDescent="0.25">
      <c r="A165" s="112"/>
      <c r="B165" s="112"/>
      <c r="C165" s="316"/>
      <c r="D165" s="112"/>
      <c r="E165" s="112"/>
      <c r="F165" s="112"/>
      <c r="G165" s="112"/>
      <c r="H165" s="112"/>
      <c r="I165" s="112"/>
      <c r="J165" s="112"/>
      <c r="K165" s="112"/>
      <c r="L165" s="112"/>
      <c r="M165" s="112"/>
      <c r="N165" s="112"/>
      <c r="O165" s="112"/>
      <c r="P165" s="112"/>
      <c r="Q165" s="112"/>
      <c r="R165" s="112"/>
      <c r="S165" s="112"/>
      <c r="T165" s="112"/>
    </row>
    <row r="166" spans="1:20" x14ac:dyDescent="0.25">
      <c r="A166" s="112"/>
      <c r="B166" s="112"/>
      <c r="C166" s="316"/>
      <c r="D166" s="112"/>
      <c r="E166" s="112"/>
      <c r="F166" s="112"/>
      <c r="G166" s="112"/>
      <c r="H166" s="112"/>
      <c r="I166" s="112"/>
      <c r="J166" s="112"/>
      <c r="K166" s="112"/>
      <c r="L166" s="112"/>
      <c r="M166" s="112"/>
      <c r="N166" s="112"/>
      <c r="O166" s="112"/>
      <c r="P166" s="112"/>
      <c r="Q166" s="112"/>
      <c r="R166" s="112"/>
      <c r="S166" s="112"/>
      <c r="T166" s="112"/>
    </row>
    <row r="167" spans="1:20" x14ac:dyDescent="0.25">
      <c r="A167" s="112"/>
      <c r="B167" s="112"/>
      <c r="C167" s="316"/>
      <c r="D167" s="112"/>
      <c r="E167" s="112"/>
      <c r="F167" s="112"/>
      <c r="G167" s="112"/>
      <c r="H167" s="112"/>
      <c r="I167" s="112"/>
      <c r="J167" s="112"/>
      <c r="K167" s="112"/>
      <c r="L167" s="112"/>
      <c r="M167" s="112"/>
      <c r="N167" s="112"/>
      <c r="O167" s="112"/>
      <c r="P167" s="112"/>
      <c r="Q167" s="112"/>
      <c r="R167" s="112"/>
      <c r="S167" s="112"/>
      <c r="T167" s="112"/>
    </row>
    <row r="168" spans="1:20" x14ac:dyDescent="0.25">
      <c r="A168" s="112"/>
      <c r="B168" s="112"/>
      <c r="C168" s="316"/>
      <c r="D168" s="112"/>
      <c r="E168" s="112"/>
      <c r="F168" s="112"/>
      <c r="G168" s="112"/>
      <c r="H168" s="112"/>
      <c r="I168" s="112"/>
      <c r="J168" s="112"/>
      <c r="K168" s="112"/>
      <c r="L168" s="112"/>
      <c r="M168" s="112"/>
      <c r="N168" s="112"/>
      <c r="O168" s="112"/>
      <c r="P168" s="112"/>
      <c r="Q168" s="112"/>
      <c r="R168" s="112"/>
      <c r="S168" s="112"/>
      <c r="T168" s="112"/>
    </row>
    <row r="169" spans="1:20" x14ac:dyDescent="0.25">
      <c r="A169" s="112"/>
      <c r="B169" s="112"/>
      <c r="C169" s="316"/>
      <c r="D169" s="112"/>
      <c r="E169" s="112"/>
      <c r="F169" s="112"/>
      <c r="G169" s="112"/>
      <c r="H169" s="112"/>
      <c r="I169" s="112"/>
      <c r="J169" s="112"/>
      <c r="K169" s="112"/>
      <c r="L169" s="112"/>
      <c r="M169" s="112"/>
      <c r="N169" s="112"/>
      <c r="O169" s="112"/>
      <c r="P169" s="112"/>
      <c r="Q169" s="112"/>
      <c r="R169" s="112"/>
      <c r="S169" s="112"/>
      <c r="T169" s="112"/>
    </row>
    <row r="170" spans="1:20" x14ac:dyDescent="0.25">
      <c r="A170" s="112"/>
      <c r="B170" s="112"/>
      <c r="C170" s="316"/>
      <c r="D170" s="112"/>
      <c r="E170" s="112"/>
      <c r="F170" s="112"/>
      <c r="G170" s="112"/>
      <c r="H170" s="112"/>
      <c r="I170" s="112"/>
      <c r="J170" s="112"/>
      <c r="K170" s="112"/>
      <c r="L170" s="112"/>
      <c r="M170" s="112"/>
      <c r="N170" s="112"/>
      <c r="O170" s="112"/>
      <c r="P170" s="112"/>
      <c r="Q170" s="112"/>
      <c r="R170" s="112"/>
      <c r="S170" s="112"/>
      <c r="T170" s="112"/>
    </row>
    <row r="171" spans="1:20" x14ac:dyDescent="0.25">
      <c r="A171" s="112"/>
      <c r="B171" s="112"/>
      <c r="C171" s="316"/>
      <c r="D171" s="112"/>
      <c r="E171" s="112"/>
      <c r="F171" s="112"/>
      <c r="G171" s="112"/>
      <c r="H171" s="112"/>
      <c r="I171" s="112"/>
      <c r="J171" s="112"/>
      <c r="K171" s="112"/>
      <c r="L171" s="112"/>
      <c r="M171" s="112"/>
      <c r="N171" s="112"/>
      <c r="O171" s="112"/>
      <c r="P171" s="112"/>
      <c r="Q171" s="112"/>
      <c r="R171" s="112"/>
      <c r="S171" s="112"/>
      <c r="T171" s="112"/>
    </row>
    <row r="172" spans="1:20" x14ac:dyDescent="0.25">
      <c r="A172" s="112"/>
      <c r="B172" s="112"/>
      <c r="C172" s="316"/>
      <c r="D172" s="112"/>
      <c r="E172" s="112"/>
      <c r="F172" s="112"/>
      <c r="G172" s="112"/>
      <c r="H172" s="112"/>
      <c r="I172" s="112"/>
      <c r="J172" s="112"/>
      <c r="K172" s="112"/>
      <c r="L172" s="112"/>
      <c r="M172" s="112"/>
      <c r="N172" s="112"/>
      <c r="O172" s="112"/>
      <c r="P172" s="112"/>
      <c r="Q172" s="112"/>
      <c r="R172" s="112"/>
      <c r="S172" s="112"/>
      <c r="T172" s="112"/>
    </row>
    <row r="173" spans="1:20" x14ac:dyDescent="0.25">
      <c r="A173" s="112"/>
      <c r="B173" s="112"/>
      <c r="C173" s="316"/>
      <c r="D173" s="112"/>
      <c r="E173" s="112"/>
      <c r="F173" s="112"/>
      <c r="G173" s="112"/>
      <c r="H173" s="112"/>
      <c r="I173" s="112"/>
      <c r="J173" s="112"/>
      <c r="K173" s="112"/>
      <c r="L173" s="112"/>
      <c r="M173" s="112"/>
      <c r="N173" s="112"/>
      <c r="O173" s="112"/>
      <c r="P173" s="112"/>
      <c r="Q173" s="112"/>
      <c r="R173" s="112"/>
      <c r="S173" s="112"/>
      <c r="T173" s="112"/>
    </row>
    <row r="174" spans="1:20" x14ac:dyDescent="0.25">
      <c r="A174" s="112"/>
      <c r="B174" s="112"/>
      <c r="C174" s="316"/>
      <c r="D174" s="112"/>
      <c r="E174" s="112"/>
      <c r="F174" s="112"/>
      <c r="G174" s="112"/>
      <c r="H174" s="112"/>
      <c r="I174" s="112"/>
      <c r="J174" s="112"/>
      <c r="K174" s="112"/>
      <c r="L174" s="112"/>
      <c r="M174" s="112"/>
      <c r="N174" s="112"/>
      <c r="O174" s="112"/>
      <c r="P174" s="112"/>
      <c r="Q174" s="112"/>
      <c r="R174" s="112"/>
      <c r="S174" s="112"/>
      <c r="T174" s="112"/>
    </row>
    <row r="175" spans="1:20" x14ac:dyDescent="0.25">
      <c r="A175" s="112"/>
      <c r="B175" s="112"/>
      <c r="C175" s="316"/>
      <c r="D175" s="112"/>
      <c r="E175" s="112"/>
      <c r="F175" s="112"/>
      <c r="G175" s="112"/>
      <c r="H175" s="112"/>
      <c r="I175" s="112"/>
      <c r="J175" s="112"/>
      <c r="K175" s="112"/>
      <c r="L175" s="112"/>
      <c r="M175" s="112"/>
      <c r="N175" s="112"/>
      <c r="O175" s="112"/>
      <c r="P175" s="112"/>
      <c r="Q175" s="112"/>
      <c r="R175" s="112"/>
      <c r="S175" s="112"/>
      <c r="T175" s="112"/>
    </row>
    <row r="176" spans="1:20" x14ac:dyDescent="0.25">
      <c r="A176" s="112"/>
      <c r="B176" s="112"/>
      <c r="C176" s="316"/>
      <c r="D176" s="112"/>
      <c r="E176" s="112"/>
      <c r="F176" s="112"/>
      <c r="G176" s="112"/>
      <c r="H176" s="112"/>
      <c r="I176" s="112"/>
      <c r="J176" s="112"/>
      <c r="K176" s="112"/>
      <c r="L176" s="112"/>
      <c r="M176" s="112"/>
      <c r="N176" s="112"/>
      <c r="O176" s="112"/>
      <c r="P176" s="112"/>
      <c r="Q176" s="112"/>
      <c r="R176" s="112"/>
      <c r="S176" s="112"/>
      <c r="T176" s="112"/>
    </row>
    <row r="177" spans="1:20" x14ac:dyDescent="0.25">
      <c r="A177" s="112"/>
      <c r="B177" s="112"/>
      <c r="C177" s="316"/>
      <c r="D177" s="112"/>
      <c r="E177" s="112"/>
      <c r="F177" s="112"/>
      <c r="G177" s="112"/>
      <c r="H177" s="112"/>
      <c r="I177" s="112"/>
      <c r="J177" s="112"/>
      <c r="K177" s="112"/>
      <c r="L177" s="112"/>
      <c r="M177" s="112"/>
      <c r="N177" s="112"/>
      <c r="O177" s="112"/>
      <c r="P177" s="112"/>
      <c r="Q177" s="112"/>
      <c r="R177" s="112"/>
      <c r="S177" s="112"/>
      <c r="T177" s="112"/>
    </row>
    <row r="178" spans="1:20" x14ac:dyDescent="0.25">
      <c r="A178" s="112"/>
      <c r="B178" s="112"/>
      <c r="C178" s="316"/>
      <c r="D178" s="112"/>
      <c r="E178" s="112"/>
      <c r="F178" s="112"/>
      <c r="G178" s="112"/>
      <c r="H178" s="112"/>
      <c r="I178" s="112"/>
      <c r="J178" s="112"/>
      <c r="K178" s="112"/>
      <c r="L178" s="112"/>
      <c r="M178" s="112"/>
      <c r="N178" s="112"/>
      <c r="O178" s="112"/>
      <c r="P178" s="112"/>
      <c r="Q178" s="112"/>
      <c r="R178" s="112"/>
      <c r="S178" s="112"/>
      <c r="T178" s="112"/>
    </row>
    <row r="179" spans="1:20" x14ac:dyDescent="0.25">
      <c r="A179" s="112"/>
      <c r="B179" s="112"/>
      <c r="C179" s="316"/>
      <c r="D179" s="112"/>
      <c r="E179" s="112"/>
      <c r="F179" s="112"/>
      <c r="G179" s="112"/>
      <c r="H179" s="112"/>
      <c r="I179" s="112"/>
      <c r="J179" s="112"/>
      <c r="K179" s="112"/>
      <c r="L179" s="112"/>
      <c r="M179" s="112"/>
      <c r="N179" s="112"/>
      <c r="O179" s="112"/>
      <c r="P179" s="112"/>
      <c r="Q179" s="112"/>
      <c r="R179" s="112"/>
      <c r="S179" s="112"/>
      <c r="T179" s="112"/>
    </row>
    <row r="180" spans="1:20" x14ac:dyDescent="0.25">
      <c r="A180" s="112"/>
      <c r="B180" s="112"/>
      <c r="C180" s="316"/>
      <c r="D180" s="112"/>
      <c r="E180" s="112"/>
      <c r="F180" s="112"/>
      <c r="G180" s="112"/>
      <c r="H180" s="112"/>
      <c r="I180" s="112"/>
      <c r="J180" s="112"/>
      <c r="K180" s="112"/>
      <c r="L180" s="112"/>
      <c r="M180" s="112"/>
      <c r="N180" s="112"/>
      <c r="O180" s="112"/>
      <c r="P180" s="112"/>
      <c r="Q180" s="112"/>
      <c r="R180" s="112"/>
      <c r="S180" s="112"/>
      <c r="T180" s="112"/>
    </row>
    <row r="181" spans="1:20" x14ac:dyDescent="0.25">
      <c r="A181" s="112"/>
      <c r="B181" s="112"/>
      <c r="C181" s="316"/>
      <c r="D181" s="112"/>
      <c r="E181" s="112"/>
      <c r="F181" s="112"/>
      <c r="G181" s="112"/>
      <c r="H181" s="112"/>
      <c r="I181" s="112"/>
      <c r="J181" s="112"/>
      <c r="K181" s="112"/>
      <c r="L181" s="112"/>
      <c r="M181" s="112"/>
      <c r="N181" s="112"/>
      <c r="O181" s="112"/>
      <c r="P181" s="112"/>
      <c r="Q181" s="112"/>
      <c r="R181" s="112"/>
      <c r="S181" s="112"/>
      <c r="T181" s="112"/>
    </row>
    <row r="182" spans="1:20" x14ac:dyDescent="0.25">
      <c r="A182" s="112"/>
      <c r="B182" s="112"/>
      <c r="C182" s="316"/>
      <c r="D182" s="112"/>
      <c r="E182" s="112"/>
      <c r="F182" s="112"/>
      <c r="G182" s="112"/>
      <c r="H182" s="112"/>
      <c r="I182" s="112"/>
      <c r="J182" s="112"/>
      <c r="K182" s="112"/>
      <c r="L182" s="112"/>
      <c r="M182" s="112"/>
      <c r="N182" s="112"/>
      <c r="O182" s="112"/>
      <c r="P182" s="112"/>
      <c r="Q182" s="112"/>
      <c r="R182" s="112"/>
      <c r="S182" s="112"/>
      <c r="T182" s="112"/>
    </row>
    <row r="183" spans="1:20" x14ac:dyDescent="0.25">
      <c r="A183" s="112"/>
      <c r="B183" s="112"/>
      <c r="C183" s="316"/>
      <c r="D183" s="112"/>
      <c r="E183" s="112"/>
      <c r="F183" s="112"/>
      <c r="G183" s="112"/>
      <c r="H183" s="112"/>
      <c r="I183" s="112"/>
      <c r="J183" s="112"/>
      <c r="K183" s="112"/>
      <c r="L183" s="112"/>
      <c r="M183" s="112"/>
      <c r="N183" s="112"/>
      <c r="O183" s="112"/>
      <c r="P183" s="112"/>
      <c r="Q183" s="112"/>
      <c r="R183" s="112"/>
      <c r="S183" s="112"/>
      <c r="T183" s="112"/>
    </row>
    <row r="184" spans="1:20" x14ac:dyDescent="0.25">
      <c r="A184" s="112"/>
      <c r="B184" s="112"/>
      <c r="C184" s="316"/>
      <c r="D184" s="112"/>
      <c r="E184" s="112"/>
      <c r="F184" s="112"/>
      <c r="G184" s="112"/>
      <c r="H184" s="112"/>
      <c r="I184" s="112"/>
      <c r="J184" s="112"/>
      <c r="K184" s="112"/>
      <c r="L184" s="112"/>
      <c r="M184" s="112"/>
      <c r="N184" s="112"/>
      <c r="O184" s="112"/>
      <c r="P184" s="112"/>
      <c r="Q184" s="112"/>
      <c r="R184" s="112"/>
      <c r="S184" s="112"/>
      <c r="T184" s="112"/>
    </row>
    <row r="185" spans="1:20" x14ac:dyDescent="0.25">
      <c r="A185" s="112"/>
      <c r="B185" s="112"/>
      <c r="C185" s="316"/>
      <c r="D185" s="112"/>
      <c r="E185" s="112"/>
      <c r="F185" s="112"/>
      <c r="G185" s="112"/>
      <c r="H185" s="112"/>
      <c r="I185" s="112"/>
      <c r="J185" s="112"/>
      <c r="K185" s="112"/>
      <c r="L185" s="112"/>
      <c r="M185" s="112"/>
      <c r="N185" s="112"/>
      <c r="O185" s="112"/>
      <c r="P185" s="112"/>
      <c r="Q185" s="112"/>
      <c r="R185" s="112"/>
      <c r="S185" s="112"/>
      <c r="T185" s="112"/>
    </row>
    <row r="186" spans="1:20" x14ac:dyDescent="0.25">
      <c r="A186" s="112"/>
      <c r="B186" s="112"/>
      <c r="C186" s="316"/>
      <c r="D186" s="112"/>
      <c r="E186" s="112"/>
      <c r="F186" s="112"/>
      <c r="G186" s="112"/>
      <c r="H186" s="112"/>
      <c r="I186" s="112"/>
      <c r="J186" s="112"/>
      <c r="K186" s="112"/>
      <c r="L186" s="112"/>
      <c r="M186" s="112"/>
      <c r="N186" s="112"/>
      <c r="O186" s="112"/>
      <c r="P186" s="112"/>
      <c r="Q186" s="112"/>
      <c r="R186" s="112"/>
      <c r="S186" s="112"/>
      <c r="T186" s="112"/>
    </row>
    <row r="187" spans="1:20" x14ac:dyDescent="0.25">
      <c r="A187" s="112"/>
      <c r="B187" s="112"/>
      <c r="C187" s="316"/>
      <c r="D187" s="112"/>
      <c r="E187" s="112"/>
      <c r="F187" s="112"/>
      <c r="G187" s="112"/>
      <c r="H187" s="112"/>
      <c r="I187" s="112"/>
      <c r="J187" s="112"/>
      <c r="K187" s="112"/>
      <c r="L187" s="112"/>
      <c r="M187" s="112"/>
      <c r="N187" s="112"/>
      <c r="O187" s="112"/>
      <c r="P187" s="112"/>
      <c r="Q187" s="112"/>
      <c r="R187" s="112"/>
      <c r="S187" s="112"/>
      <c r="T187" s="112"/>
    </row>
    <row r="188" spans="1:20" x14ac:dyDescent="0.25">
      <c r="A188" s="112"/>
      <c r="B188" s="112"/>
      <c r="C188" s="316"/>
      <c r="D188" s="112"/>
      <c r="E188" s="112"/>
      <c r="F188" s="112"/>
      <c r="G188" s="112"/>
      <c r="H188" s="112"/>
      <c r="I188" s="112"/>
      <c r="J188" s="112"/>
      <c r="K188" s="112"/>
      <c r="L188" s="112"/>
      <c r="M188" s="112"/>
      <c r="N188" s="112"/>
      <c r="O188" s="112"/>
      <c r="P188" s="112"/>
      <c r="Q188" s="112"/>
      <c r="R188" s="112"/>
      <c r="S188" s="112"/>
      <c r="T188" s="112"/>
    </row>
    <row r="189" spans="1:20" x14ac:dyDescent="0.25">
      <c r="A189" s="112"/>
      <c r="B189" s="112"/>
      <c r="C189" s="316"/>
      <c r="D189" s="112"/>
      <c r="E189" s="112"/>
      <c r="F189" s="112"/>
      <c r="G189" s="112"/>
      <c r="H189" s="112"/>
      <c r="I189" s="112"/>
      <c r="J189" s="112"/>
      <c r="K189" s="112"/>
      <c r="L189" s="112"/>
      <c r="M189" s="112"/>
      <c r="N189" s="112"/>
      <c r="O189" s="112"/>
      <c r="P189" s="112"/>
      <c r="Q189" s="112"/>
      <c r="R189" s="112"/>
      <c r="S189" s="112"/>
      <c r="T189" s="112"/>
    </row>
    <row r="190" spans="1:20" x14ac:dyDescent="0.25">
      <c r="A190" s="112"/>
      <c r="B190" s="112"/>
      <c r="C190" s="316"/>
      <c r="D190" s="112"/>
      <c r="E190" s="112"/>
      <c r="F190" s="112"/>
      <c r="G190" s="112"/>
      <c r="H190" s="112"/>
      <c r="I190" s="112"/>
      <c r="J190" s="112"/>
      <c r="K190" s="112"/>
      <c r="L190" s="112"/>
      <c r="M190" s="112"/>
      <c r="N190" s="112"/>
      <c r="O190" s="112"/>
      <c r="P190" s="112"/>
      <c r="Q190" s="112"/>
      <c r="R190" s="112"/>
      <c r="S190" s="112"/>
      <c r="T190" s="112"/>
    </row>
    <row r="191" spans="1:20" x14ac:dyDescent="0.25">
      <c r="A191" s="112"/>
      <c r="B191" s="112"/>
      <c r="C191" s="316"/>
      <c r="D191" s="112"/>
      <c r="E191" s="112"/>
      <c r="F191" s="112"/>
      <c r="G191" s="112"/>
      <c r="H191" s="112"/>
      <c r="I191" s="112"/>
      <c r="J191" s="112"/>
      <c r="K191" s="112"/>
      <c r="L191" s="112"/>
      <c r="M191" s="112"/>
      <c r="N191" s="112"/>
      <c r="O191" s="112"/>
      <c r="P191" s="112"/>
      <c r="Q191" s="112"/>
      <c r="R191" s="112"/>
      <c r="S191" s="112"/>
      <c r="T191" s="112"/>
    </row>
    <row r="192" spans="1:20" x14ac:dyDescent="0.25">
      <c r="A192" s="112"/>
      <c r="B192" s="112"/>
      <c r="C192" s="316"/>
      <c r="D192" s="112"/>
      <c r="E192" s="112"/>
      <c r="F192" s="112"/>
      <c r="G192" s="112"/>
      <c r="H192" s="112"/>
      <c r="I192" s="112"/>
      <c r="J192" s="112"/>
      <c r="K192" s="112"/>
      <c r="L192" s="112"/>
      <c r="M192" s="112"/>
      <c r="N192" s="112"/>
      <c r="O192" s="112"/>
      <c r="P192" s="112"/>
      <c r="Q192" s="112"/>
      <c r="R192" s="112"/>
      <c r="S192" s="112"/>
      <c r="T192" s="112"/>
    </row>
    <row r="193" spans="1:20" x14ac:dyDescent="0.25">
      <c r="A193" s="112"/>
      <c r="B193" s="112"/>
      <c r="C193" s="316"/>
      <c r="D193" s="112"/>
      <c r="E193" s="112"/>
      <c r="F193" s="112"/>
      <c r="G193" s="112"/>
      <c r="H193" s="112"/>
      <c r="I193" s="112"/>
      <c r="J193" s="112"/>
      <c r="K193" s="112"/>
      <c r="L193" s="112"/>
      <c r="M193" s="112"/>
      <c r="N193" s="112"/>
      <c r="O193" s="112"/>
      <c r="P193" s="112"/>
      <c r="Q193" s="112"/>
      <c r="R193" s="112"/>
      <c r="S193" s="112"/>
      <c r="T193" s="112"/>
    </row>
    <row r="194" spans="1:20" x14ac:dyDescent="0.25">
      <c r="A194" s="112"/>
      <c r="B194" s="112"/>
      <c r="C194" s="316"/>
      <c r="D194" s="112"/>
      <c r="E194" s="112"/>
      <c r="F194" s="112"/>
      <c r="G194" s="112"/>
      <c r="H194" s="112"/>
      <c r="I194" s="112"/>
      <c r="J194" s="112"/>
      <c r="K194" s="112"/>
      <c r="L194" s="112"/>
      <c r="M194" s="112"/>
      <c r="N194" s="112"/>
      <c r="O194" s="112"/>
      <c r="P194" s="112"/>
      <c r="Q194" s="112"/>
      <c r="R194" s="112"/>
      <c r="S194" s="112"/>
      <c r="T194" s="112"/>
    </row>
    <row r="195" spans="1:20" x14ac:dyDescent="0.25">
      <c r="A195" s="112"/>
      <c r="B195" s="112"/>
      <c r="C195" s="316"/>
      <c r="D195" s="112"/>
      <c r="E195" s="112"/>
      <c r="F195" s="112"/>
      <c r="G195" s="112"/>
      <c r="H195" s="112"/>
      <c r="I195" s="112"/>
      <c r="J195" s="112"/>
      <c r="K195" s="112"/>
      <c r="L195" s="112"/>
      <c r="M195" s="112"/>
      <c r="N195" s="112"/>
      <c r="O195" s="112"/>
      <c r="P195" s="112"/>
      <c r="Q195" s="112"/>
      <c r="R195" s="112"/>
      <c r="S195" s="112"/>
      <c r="T195" s="112"/>
    </row>
    <row r="196" spans="1:20" x14ac:dyDescent="0.25">
      <c r="A196" s="112"/>
      <c r="B196" s="112"/>
      <c r="C196" s="316"/>
      <c r="D196" s="112"/>
      <c r="E196" s="112"/>
      <c r="F196" s="112"/>
      <c r="G196" s="112"/>
      <c r="H196" s="112"/>
      <c r="I196" s="112"/>
      <c r="J196" s="112"/>
      <c r="K196" s="112"/>
      <c r="L196" s="112"/>
      <c r="M196" s="112"/>
      <c r="N196" s="112"/>
      <c r="O196" s="112"/>
      <c r="P196" s="112"/>
      <c r="Q196" s="112"/>
      <c r="R196" s="112"/>
      <c r="S196" s="112"/>
      <c r="T196" s="112"/>
    </row>
    <row r="197" spans="1:20" x14ac:dyDescent="0.25">
      <c r="A197" s="112"/>
      <c r="B197" s="112"/>
      <c r="C197" s="316"/>
      <c r="D197" s="112"/>
      <c r="E197" s="112"/>
      <c r="F197" s="112"/>
      <c r="G197" s="112"/>
      <c r="H197" s="112"/>
      <c r="I197" s="112"/>
      <c r="J197" s="112"/>
      <c r="K197" s="112"/>
      <c r="L197" s="112"/>
      <c r="M197" s="112"/>
      <c r="N197" s="112"/>
      <c r="O197" s="112"/>
      <c r="P197" s="112"/>
      <c r="Q197" s="112"/>
      <c r="R197" s="112"/>
      <c r="S197" s="112"/>
      <c r="T197" s="112"/>
    </row>
    <row r="198" spans="1:20" x14ac:dyDescent="0.25">
      <c r="A198" s="112"/>
      <c r="B198" s="112"/>
      <c r="C198" s="316"/>
      <c r="D198" s="112"/>
      <c r="E198" s="112"/>
      <c r="F198" s="112"/>
      <c r="G198" s="112"/>
      <c r="H198" s="112"/>
      <c r="I198" s="112"/>
      <c r="J198" s="112"/>
      <c r="K198" s="112"/>
      <c r="L198" s="112"/>
      <c r="M198" s="112"/>
      <c r="N198" s="112"/>
      <c r="O198" s="112"/>
      <c r="P198" s="112"/>
      <c r="Q198" s="112"/>
      <c r="R198" s="112"/>
      <c r="S198" s="112"/>
      <c r="T198" s="112"/>
    </row>
    <row r="199" spans="1:20" x14ac:dyDescent="0.25">
      <c r="A199" s="112"/>
      <c r="B199" s="112"/>
      <c r="C199" s="316"/>
      <c r="D199" s="112"/>
      <c r="E199" s="112"/>
      <c r="F199" s="112"/>
      <c r="G199" s="112"/>
      <c r="H199" s="112"/>
      <c r="I199" s="112"/>
      <c r="J199" s="112"/>
      <c r="K199" s="112"/>
      <c r="L199" s="112"/>
      <c r="M199" s="112"/>
      <c r="N199" s="112"/>
      <c r="O199" s="112"/>
      <c r="P199" s="112"/>
      <c r="Q199" s="112"/>
      <c r="R199" s="112"/>
      <c r="S199" s="112"/>
      <c r="T199" s="112"/>
    </row>
    <row r="200" spans="1:20" x14ac:dyDescent="0.25">
      <c r="A200" s="112"/>
      <c r="B200" s="112"/>
      <c r="C200" s="316"/>
      <c r="D200" s="112"/>
      <c r="E200" s="112"/>
      <c r="F200" s="112"/>
      <c r="G200" s="112"/>
      <c r="H200" s="112"/>
      <c r="I200" s="112"/>
      <c r="J200" s="112"/>
      <c r="K200" s="112"/>
      <c r="L200" s="112"/>
      <c r="M200" s="112"/>
      <c r="N200" s="112"/>
      <c r="O200" s="112"/>
      <c r="P200" s="112"/>
      <c r="Q200" s="112"/>
      <c r="R200" s="112"/>
      <c r="S200" s="112"/>
      <c r="T200" s="112"/>
    </row>
    <row r="201" spans="1:20" x14ac:dyDescent="0.25">
      <c r="A201" s="112"/>
      <c r="B201" s="112"/>
      <c r="C201" s="316"/>
      <c r="D201" s="112"/>
      <c r="E201" s="112"/>
      <c r="F201" s="112"/>
      <c r="G201" s="112"/>
      <c r="H201" s="112"/>
      <c r="I201" s="112"/>
      <c r="J201" s="112"/>
      <c r="K201" s="112"/>
      <c r="L201" s="112"/>
      <c r="M201" s="112"/>
      <c r="N201" s="112"/>
      <c r="O201" s="112"/>
      <c r="P201" s="112"/>
      <c r="Q201" s="112"/>
      <c r="R201" s="112"/>
      <c r="S201" s="112"/>
      <c r="T201" s="112"/>
    </row>
    <row r="202" spans="1:20" x14ac:dyDescent="0.25">
      <c r="A202" s="112"/>
      <c r="B202" s="112"/>
      <c r="C202" s="316"/>
      <c r="D202" s="112"/>
      <c r="E202" s="112"/>
      <c r="F202" s="112"/>
      <c r="G202" s="112"/>
      <c r="H202" s="112"/>
      <c r="I202" s="112"/>
      <c r="J202" s="112"/>
      <c r="K202" s="112"/>
      <c r="L202" s="112"/>
      <c r="M202" s="112"/>
      <c r="N202" s="112"/>
      <c r="O202" s="112"/>
      <c r="P202" s="112"/>
      <c r="Q202" s="112"/>
      <c r="R202" s="112"/>
      <c r="S202" s="112"/>
      <c r="T202" s="112"/>
    </row>
    <row r="203" spans="1:20" x14ac:dyDescent="0.25">
      <c r="A203" s="112"/>
      <c r="B203" s="112"/>
      <c r="C203" s="316"/>
      <c r="D203" s="112"/>
      <c r="E203" s="112"/>
      <c r="F203" s="112"/>
      <c r="G203" s="112"/>
      <c r="H203" s="112"/>
      <c r="I203" s="112"/>
      <c r="J203" s="112"/>
      <c r="K203" s="112"/>
      <c r="L203" s="112"/>
      <c r="M203" s="112"/>
      <c r="N203" s="112"/>
      <c r="O203" s="112"/>
      <c r="P203" s="112"/>
      <c r="Q203" s="112"/>
      <c r="R203" s="112"/>
      <c r="S203" s="112"/>
      <c r="T203" s="112"/>
    </row>
    <row r="204" spans="1:20" x14ac:dyDescent="0.25">
      <c r="A204" s="112"/>
      <c r="B204" s="112"/>
      <c r="C204" s="316"/>
      <c r="D204" s="112"/>
      <c r="E204" s="112"/>
      <c r="F204" s="112"/>
      <c r="G204" s="112"/>
      <c r="H204" s="112"/>
      <c r="I204" s="112"/>
      <c r="J204" s="112"/>
      <c r="K204" s="112"/>
      <c r="L204" s="112"/>
      <c r="M204" s="112"/>
      <c r="N204" s="112"/>
      <c r="O204" s="112"/>
      <c r="P204" s="112"/>
      <c r="Q204" s="112"/>
      <c r="R204" s="112"/>
      <c r="S204" s="112"/>
      <c r="T204" s="112"/>
    </row>
    <row r="205" spans="1:20" x14ac:dyDescent="0.25">
      <c r="A205" s="112"/>
      <c r="B205" s="112"/>
      <c r="C205" s="316"/>
      <c r="D205" s="112"/>
      <c r="E205" s="112"/>
      <c r="F205" s="112"/>
      <c r="G205" s="112"/>
      <c r="H205" s="112"/>
      <c r="I205" s="112"/>
      <c r="J205" s="112"/>
      <c r="K205" s="112"/>
      <c r="L205" s="112"/>
      <c r="M205" s="112"/>
      <c r="N205" s="112"/>
      <c r="O205" s="112"/>
      <c r="P205" s="112"/>
      <c r="Q205" s="112"/>
      <c r="R205" s="112"/>
      <c r="S205" s="112"/>
      <c r="T205" s="112"/>
    </row>
    <row r="206" spans="1:20" x14ac:dyDescent="0.25">
      <c r="A206" s="112"/>
      <c r="B206" s="112"/>
      <c r="C206" s="316"/>
      <c r="D206" s="112"/>
      <c r="E206" s="112"/>
      <c r="F206" s="112"/>
      <c r="G206" s="112"/>
      <c r="H206" s="112"/>
      <c r="I206" s="112"/>
      <c r="J206" s="112"/>
      <c r="K206" s="112"/>
      <c r="L206" s="112"/>
      <c r="M206" s="112"/>
      <c r="N206" s="112"/>
      <c r="O206" s="112"/>
      <c r="P206" s="112"/>
      <c r="Q206" s="112"/>
      <c r="R206" s="112"/>
      <c r="S206" s="112"/>
      <c r="T206" s="112"/>
    </row>
    <row r="207" spans="1:20" x14ac:dyDescent="0.25">
      <c r="A207" s="112"/>
      <c r="B207" s="112"/>
      <c r="C207" s="316"/>
      <c r="D207" s="112"/>
      <c r="E207" s="112"/>
      <c r="F207" s="112"/>
      <c r="G207" s="112"/>
      <c r="H207" s="112"/>
      <c r="I207" s="112"/>
      <c r="J207" s="112"/>
      <c r="K207" s="112"/>
      <c r="L207" s="112"/>
      <c r="M207" s="112"/>
      <c r="N207" s="112"/>
      <c r="O207" s="112"/>
      <c r="P207" s="112"/>
      <c r="Q207" s="112"/>
      <c r="R207" s="112"/>
      <c r="S207" s="112"/>
      <c r="T207" s="112"/>
    </row>
    <row r="208" spans="1:20" x14ac:dyDescent="0.25">
      <c r="A208" s="112"/>
      <c r="B208" s="112"/>
      <c r="C208" s="316"/>
      <c r="D208" s="112"/>
      <c r="E208" s="112"/>
      <c r="F208" s="112"/>
      <c r="G208" s="112"/>
      <c r="H208" s="112"/>
      <c r="I208" s="112"/>
      <c r="J208" s="112"/>
      <c r="K208" s="112"/>
      <c r="L208" s="112"/>
      <c r="M208" s="112"/>
      <c r="N208" s="112"/>
      <c r="O208" s="112"/>
      <c r="P208" s="112"/>
      <c r="Q208" s="112"/>
      <c r="R208" s="112"/>
      <c r="S208" s="112"/>
      <c r="T208" s="112"/>
    </row>
    <row r="209" spans="1:20" x14ac:dyDescent="0.25">
      <c r="A209" s="112"/>
      <c r="B209" s="112"/>
      <c r="C209" s="316"/>
      <c r="D209" s="112"/>
      <c r="E209" s="112"/>
      <c r="F209" s="112"/>
      <c r="G209" s="112"/>
      <c r="H209" s="112"/>
      <c r="I209" s="112"/>
      <c r="J209" s="112"/>
      <c r="K209" s="112"/>
      <c r="L209" s="112"/>
      <c r="M209" s="112"/>
      <c r="N209" s="112"/>
      <c r="O209" s="112"/>
      <c r="P209" s="112"/>
      <c r="Q209" s="112"/>
      <c r="R209" s="112"/>
      <c r="S209" s="112"/>
      <c r="T209" s="112"/>
    </row>
    <row r="210" spans="1:20" x14ac:dyDescent="0.25">
      <c r="A210" s="112"/>
      <c r="B210" s="112"/>
      <c r="C210" s="316"/>
      <c r="D210" s="112"/>
      <c r="E210" s="112"/>
      <c r="F210" s="112"/>
      <c r="G210" s="112"/>
      <c r="H210" s="112"/>
      <c r="I210" s="112"/>
      <c r="J210" s="112"/>
      <c r="K210" s="112"/>
      <c r="L210" s="112"/>
      <c r="M210" s="112"/>
      <c r="N210" s="112"/>
      <c r="O210" s="112"/>
      <c r="P210" s="112"/>
      <c r="Q210" s="112"/>
      <c r="R210" s="112"/>
      <c r="S210" s="112"/>
      <c r="T210" s="112"/>
    </row>
    <row r="211" spans="1:20" x14ac:dyDescent="0.25">
      <c r="A211" s="112"/>
      <c r="B211" s="112"/>
      <c r="C211" s="316"/>
      <c r="D211" s="112"/>
      <c r="E211" s="112"/>
      <c r="F211" s="112"/>
      <c r="G211" s="112"/>
      <c r="H211" s="112"/>
      <c r="I211" s="112"/>
      <c r="J211" s="112"/>
      <c r="K211" s="112"/>
      <c r="L211" s="112"/>
      <c r="M211" s="112"/>
      <c r="N211" s="112"/>
      <c r="O211" s="112"/>
      <c r="P211" s="112"/>
      <c r="Q211" s="112"/>
      <c r="R211" s="112"/>
      <c r="S211" s="112"/>
      <c r="T211" s="112"/>
    </row>
    <row r="212" spans="1:20" x14ac:dyDescent="0.25">
      <c r="A212" s="112"/>
      <c r="B212" s="112"/>
      <c r="C212" s="316"/>
      <c r="D212" s="112"/>
      <c r="E212" s="112"/>
      <c r="F212" s="112"/>
      <c r="G212" s="112"/>
      <c r="H212" s="112"/>
      <c r="I212" s="112"/>
      <c r="J212" s="112"/>
      <c r="K212" s="112"/>
      <c r="L212" s="112"/>
      <c r="M212" s="112"/>
      <c r="N212" s="112"/>
      <c r="O212" s="112"/>
      <c r="P212" s="112"/>
      <c r="Q212" s="112"/>
      <c r="R212" s="112"/>
      <c r="S212" s="112"/>
      <c r="T212" s="112"/>
    </row>
    <row r="213" spans="1:20" x14ac:dyDescent="0.25">
      <c r="A213" s="112"/>
      <c r="B213" s="112"/>
      <c r="C213" s="316"/>
      <c r="D213" s="112"/>
      <c r="E213" s="112"/>
      <c r="F213" s="112"/>
      <c r="G213" s="112"/>
      <c r="H213" s="112"/>
      <c r="I213" s="112"/>
      <c r="J213" s="112"/>
      <c r="K213" s="112"/>
      <c r="L213" s="112"/>
      <c r="M213" s="112"/>
      <c r="N213" s="112"/>
      <c r="O213" s="112"/>
      <c r="P213" s="112"/>
      <c r="Q213" s="112"/>
      <c r="R213" s="112"/>
      <c r="S213" s="112"/>
      <c r="T213" s="112"/>
    </row>
    <row r="214" spans="1:20" x14ac:dyDescent="0.25">
      <c r="A214" s="112"/>
      <c r="B214" s="112"/>
      <c r="C214" s="316"/>
      <c r="D214" s="112"/>
      <c r="E214" s="112"/>
      <c r="F214" s="112"/>
      <c r="G214" s="112"/>
      <c r="H214" s="112"/>
      <c r="I214" s="112"/>
      <c r="J214" s="112"/>
      <c r="K214" s="112"/>
      <c r="L214" s="112"/>
      <c r="M214" s="112"/>
      <c r="N214" s="112"/>
      <c r="O214" s="112"/>
      <c r="P214" s="112"/>
      <c r="Q214" s="112"/>
      <c r="R214" s="112"/>
      <c r="S214" s="112"/>
      <c r="T214" s="112"/>
    </row>
    <row r="215" spans="1:20" x14ac:dyDescent="0.25">
      <c r="A215" s="112"/>
      <c r="B215" s="112"/>
      <c r="C215" s="316"/>
      <c r="D215" s="112"/>
      <c r="E215" s="112"/>
      <c r="F215" s="112"/>
      <c r="G215" s="112"/>
      <c r="H215" s="112"/>
      <c r="I215" s="112"/>
      <c r="J215" s="112"/>
      <c r="K215" s="112"/>
      <c r="L215" s="112"/>
      <c r="M215" s="112"/>
      <c r="N215" s="112"/>
      <c r="O215" s="112"/>
      <c r="P215" s="112"/>
      <c r="Q215" s="112"/>
      <c r="R215" s="112"/>
      <c r="S215" s="112"/>
      <c r="T215" s="112"/>
    </row>
    <row r="216" spans="1:20" x14ac:dyDescent="0.25">
      <c r="A216" s="112"/>
      <c r="B216" s="112"/>
      <c r="C216" s="316"/>
      <c r="D216" s="112"/>
      <c r="E216" s="112"/>
      <c r="F216" s="112"/>
      <c r="G216" s="112"/>
      <c r="H216" s="112"/>
      <c r="I216" s="112"/>
      <c r="J216" s="112"/>
      <c r="K216" s="112"/>
      <c r="L216" s="112"/>
      <c r="M216" s="112"/>
      <c r="N216" s="112"/>
      <c r="O216" s="112"/>
      <c r="P216" s="112"/>
      <c r="Q216" s="112"/>
      <c r="R216" s="112"/>
      <c r="S216" s="112"/>
      <c r="T216" s="112"/>
    </row>
    <row r="217" spans="1:20" x14ac:dyDescent="0.25">
      <c r="A217" s="112"/>
      <c r="B217" s="112"/>
      <c r="C217" s="316"/>
      <c r="D217" s="112"/>
      <c r="E217" s="112"/>
      <c r="F217" s="112"/>
      <c r="G217" s="112"/>
      <c r="H217" s="112"/>
      <c r="I217" s="112"/>
      <c r="J217" s="112"/>
      <c r="K217" s="112"/>
      <c r="L217" s="112"/>
      <c r="M217" s="112"/>
      <c r="N217" s="112"/>
      <c r="O217" s="112"/>
      <c r="P217" s="112"/>
      <c r="Q217" s="112"/>
      <c r="R217" s="112"/>
      <c r="S217" s="112"/>
      <c r="T217" s="112"/>
    </row>
    <row r="218" spans="1:20" x14ac:dyDescent="0.25">
      <c r="A218" s="112"/>
      <c r="B218" s="112"/>
      <c r="C218" s="316"/>
      <c r="D218" s="112"/>
      <c r="E218" s="112"/>
      <c r="F218" s="112"/>
      <c r="G218" s="112"/>
      <c r="H218" s="112"/>
      <c r="I218" s="112"/>
      <c r="J218" s="112"/>
      <c r="K218" s="112"/>
      <c r="L218" s="112"/>
      <c r="M218" s="112"/>
      <c r="N218" s="112"/>
      <c r="O218" s="112"/>
      <c r="P218" s="112"/>
      <c r="Q218" s="112"/>
      <c r="R218" s="112"/>
      <c r="S218" s="112"/>
      <c r="T218" s="112"/>
    </row>
    <row r="219" spans="1:20" x14ac:dyDescent="0.25">
      <c r="A219" s="112"/>
      <c r="B219" s="112"/>
      <c r="C219" s="316"/>
      <c r="D219" s="112"/>
      <c r="E219" s="112"/>
      <c r="F219" s="112"/>
      <c r="G219" s="112"/>
      <c r="H219" s="112"/>
      <c r="I219" s="112"/>
      <c r="J219" s="112"/>
      <c r="K219" s="112"/>
      <c r="L219" s="112"/>
      <c r="M219" s="112"/>
      <c r="N219" s="112"/>
      <c r="O219" s="112"/>
      <c r="P219" s="112"/>
      <c r="Q219" s="112"/>
      <c r="R219" s="112"/>
      <c r="S219" s="112"/>
      <c r="T219" s="112"/>
    </row>
    <row r="220" spans="1:20" x14ac:dyDescent="0.25">
      <c r="A220" s="112"/>
      <c r="B220" s="112"/>
      <c r="C220" s="316"/>
      <c r="D220" s="112"/>
      <c r="E220" s="112"/>
      <c r="F220" s="112"/>
      <c r="G220" s="112"/>
      <c r="H220" s="112"/>
      <c r="I220" s="112"/>
      <c r="J220" s="112"/>
      <c r="K220" s="112"/>
      <c r="L220" s="112"/>
      <c r="M220" s="112"/>
      <c r="N220" s="112"/>
      <c r="O220" s="112"/>
      <c r="P220" s="112"/>
      <c r="Q220" s="112"/>
      <c r="R220" s="112"/>
      <c r="S220" s="112"/>
      <c r="T220" s="112"/>
    </row>
    <row r="221" spans="1:20" x14ac:dyDescent="0.25">
      <c r="A221" s="112"/>
      <c r="B221" s="112"/>
      <c r="C221" s="316"/>
      <c r="D221" s="112"/>
      <c r="E221" s="112"/>
      <c r="F221" s="112"/>
      <c r="G221" s="112"/>
      <c r="H221" s="112"/>
      <c r="I221" s="112"/>
      <c r="J221" s="112"/>
      <c r="K221" s="112"/>
      <c r="L221" s="112"/>
      <c r="M221" s="112"/>
      <c r="N221" s="112"/>
      <c r="O221" s="112"/>
      <c r="P221" s="112"/>
      <c r="Q221" s="112"/>
      <c r="R221" s="112"/>
      <c r="S221" s="112"/>
      <c r="T221" s="112"/>
    </row>
    <row r="222" spans="1:20" x14ac:dyDescent="0.25">
      <c r="A222" s="112"/>
      <c r="B222" s="112"/>
      <c r="C222" s="316"/>
      <c r="D222" s="112"/>
      <c r="E222" s="112"/>
      <c r="F222" s="112"/>
      <c r="G222" s="112"/>
      <c r="H222" s="112"/>
      <c r="I222" s="112"/>
      <c r="J222" s="112"/>
      <c r="K222" s="112"/>
      <c r="L222" s="112"/>
      <c r="M222" s="112"/>
      <c r="N222" s="112"/>
      <c r="O222" s="112"/>
      <c r="P222" s="112"/>
      <c r="Q222" s="112"/>
      <c r="R222" s="112"/>
      <c r="S222" s="112"/>
      <c r="T222" s="112"/>
    </row>
    <row r="223" spans="1:20" x14ac:dyDescent="0.25">
      <c r="A223" s="112"/>
      <c r="B223" s="112"/>
      <c r="C223" s="316"/>
      <c r="D223" s="112"/>
      <c r="E223" s="112"/>
      <c r="F223" s="112"/>
      <c r="G223" s="112"/>
      <c r="H223" s="112"/>
      <c r="I223" s="112"/>
      <c r="J223" s="112"/>
      <c r="K223" s="112"/>
      <c r="L223" s="112"/>
      <c r="M223" s="112"/>
      <c r="N223" s="112"/>
      <c r="O223" s="112"/>
      <c r="P223" s="112"/>
      <c r="Q223" s="112"/>
      <c r="R223" s="112"/>
      <c r="S223" s="112"/>
      <c r="T223" s="112"/>
    </row>
    <row r="224" spans="1:20" x14ac:dyDescent="0.25">
      <c r="A224" s="112"/>
      <c r="B224" s="112"/>
      <c r="C224" s="316"/>
      <c r="D224" s="112"/>
      <c r="E224" s="112"/>
      <c r="F224" s="112"/>
      <c r="G224" s="112"/>
      <c r="H224" s="112"/>
      <c r="I224" s="112"/>
      <c r="J224" s="112"/>
      <c r="K224" s="112"/>
      <c r="L224" s="112"/>
      <c r="M224" s="112"/>
      <c r="N224" s="112"/>
      <c r="O224" s="112"/>
      <c r="P224" s="112"/>
      <c r="Q224" s="112"/>
      <c r="R224" s="112"/>
      <c r="S224" s="112"/>
      <c r="T224" s="112"/>
    </row>
    <row r="225" spans="1:20" x14ac:dyDescent="0.25">
      <c r="A225" s="112"/>
      <c r="B225" s="112"/>
      <c r="C225" s="316"/>
      <c r="D225" s="112"/>
      <c r="E225" s="112"/>
      <c r="F225" s="112"/>
      <c r="G225" s="112"/>
      <c r="H225" s="112"/>
      <c r="I225" s="112"/>
      <c r="J225" s="112"/>
      <c r="K225" s="112"/>
      <c r="L225" s="112"/>
      <c r="M225" s="112"/>
      <c r="N225" s="112"/>
      <c r="O225" s="112"/>
      <c r="P225" s="112"/>
      <c r="Q225" s="112"/>
      <c r="R225" s="112"/>
      <c r="S225" s="112"/>
      <c r="T225" s="112"/>
    </row>
    <row r="226" spans="1:20" x14ac:dyDescent="0.25">
      <c r="A226" s="112"/>
      <c r="B226" s="112"/>
      <c r="C226" s="316"/>
      <c r="D226" s="112"/>
      <c r="E226" s="112"/>
      <c r="F226" s="112"/>
      <c r="G226" s="112"/>
      <c r="H226" s="112"/>
      <c r="I226" s="112"/>
      <c r="J226" s="112"/>
      <c r="K226" s="112"/>
      <c r="L226" s="112"/>
      <c r="M226" s="112"/>
      <c r="N226" s="112"/>
      <c r="O226" s="112"/>
      <c r="P226" s="112"/>
      <c r="Q226" s="112"/>
      <c r="R226" s="112"/>
      <c r="S226" s="112"/>
      <c r="T226" s="112"/>
    </row>
    <row r="227" spans="1:20" x14ac:dyDescent="0.25">
      <c r="A227" s="112"/>
      <c r="B227" s="112"/>
      <c r="C227" s="316"/>
      <c r="D227" s="112"/>
      <c r="E227" s="112"/>
      <c r="F227" s="112"/>
      <c r="G227" s="112"/>
      <c r="H227" s="112"/>
      <c r="I227" s="112"/>
      <c r="J227" s="112"/>
      <c r="K227" s="112"/>
      <c r="L227" s="112"/>
      <c r="M227" s="112"/>
      <c r="N227" s="112"/>
      <c r="O227" s="112"/>
      <c r="P227" s="112"/>
      <c r="Q227" s="112"/>
      <c r="R227" s="112"/>
      <c r="S227" s="112"/>
      <c r="T227" s="112"/>
    </row>
    <row r="228" spans="1:20" x14ac:dyDescent="0.25">
      <c r="A228" s="112"/>
      <c r="B228" s="112"/>
      <c r="C228" s="316"/>
      <c r="D228" s="112"/>
      <c r="E228" s="112"/>
      <c r="F228" s="112"/>
      <c r="G228" s="112"/>
      <c r="H228" s="112"/>
      <c r="I228" s="112"/>
      <c r="J228" s="112"/>
      <c r="K228" s="112"/>
      <c r="L228" s="112"/>
      <c r="M228" s="112"/>
      <c r="N228" s="112"/>
      <c r="O228" s="112"/>
      <c r="P228" s="112"/>
      <c r="Q228" s="112"/>
      <c r="R228" s="112"/>
      <c r="S228" s="112"/>
      <c r="T228" s="112"/>
    </row>
    <row r="229" spans="1:20" x14ac:dyDescent="0.25">
      <c r="A229" s="112"/>
      <c r="B229" s="112"/>
      <c r="C229" s="316"/>
      <c r="D229" s="112"/>
      <c r="E229" s="112"/>
      <c r="F229" s="112"/>
      <c r="G229" s="112"/>
      <c r="H229" s="112"/>
      <c r="I229" s="112"/>
      <c r="J229" s="112"/>
      <c r="K229" s="112"/>
      <c r="L229" s="112"/>
      <c r="M229" s="112"/>
      <c r="N229" s="112"/>
      <c r="O229" s="112"/>
      <c r="P229" s="112"/>
      <c r="Q229" s="112"/>
      <c r="R229" s="112"/>
      <c r="S229" s="112"/>
      <c r="T229" s="112"/>
    </row>
    <row r="230" spans="1:20" x14ac:dyDescent="0.25">
      <c r="A230" s="112"/>
      <c r="B230" s="112"/>
      <c r="C230" s="316"/>
      <c r="D230" s="112"/>
      <c r="E230" s="112"/>
      <c r="F230" s="112"/>
      <c r="G230" s="112"/>
      <c r="H230" s="112"/>
      <c r="I230" s="112"/>
      <c r="J230" s="112"/>
      <c r="K230" s="112"/>
      <c r="L230" s="112"/>
      <c r="M230" s="112"/>
      <c r="N230" s="112"/>
      <c r="O230" s="112"/>
      <c r="P230" s="112"/>
      <c r="Q230" s="112"/>
      <c r="R230" s="112"/>
      <c r="S230" s="112"/>
      <c r="T230" s="112"/>
    </row>
    <row r="231" spans="1:20" x14ac:dyDescent="0.25">
      <c r="A231" s="112"/>
      <c r="B231" s="112"/>
      <c r="C231" s="316"/>
      <c r="D231" s="112"/>
      <c r="E231" s="112"/>
      <c r="F231" s="112"/>
      <c r="G231" s="112"/>
      <c r="H231" s="112"/>
      <c r="I231" s="112"/>
      <c r="J231" s="112"/>
      <c r="K231" s="112"/>
      <c r="L231" s="112"/>
      <c r="M231" s="112"/>
      <c r="N231" s="112"/>
      <c r="O231" s="112"/>
      <c r="P231" s="112"/>
      <c r="Q231" s="112"/>
      <c r="R231" s="112"/>
      <c r="S231" s="112"/>
      <c r="T231" s="112"/>
    </row>
    <row r="232" spans="1:20" x14ac:dyDescent="0.25">
      <c r="A232" s="112"/>
      <c r="B232" s="112"/>
      <c r="C232" s="316"/>
      <c r="D232" s="112"/>
      <c r="E232" s="112"/>
      <c r="F232" s="112"/>
      <c r="G232" s="112"/>
      <c r="H232" s="112"/>
      <c r="I232" s="112"/>
      <c r="J232" s="112"/>
      <c r="K232" s="112"/>
      <c r="L232" s="112"/>
      <c r="M232" s="112"/>
      <c r="N232" s="112"/>
      <c r="O232" s="112"/>
      <c r="P232" s="112"/>
      <c r="Q232" s="112"/>
      <c r="R232" s="112"/>
      <c r="S232" s="112"/>
      <c r="T232" s="112"/>
    </row>
    <row r="233" spans="1:20" x14ac:dyDescent="0.25">
      <c r="A233" s="112"/>
      <c r="B233" s="112"/>
      <c r="C233" s="316"/>
      <c r="D233" s="112"/>
      <c r="E233" s="112"/>
      <c r="F233" s="112"/>
      <c r="G233" s="112"/>
      <c r="H233" s="112"/>
      <c r="I233" s="112"/>
      <c r="J233" s="112"/>
      <c r="K233" s="112"/>
      <c r="L233" s="112"/>
      <c r="M233" s="112"/>
      <c r="N233" s="112"/>
      <c r="O233" s="112"/>
      <c r="P233" s="112"/>
      <c r="Q233" s="112"/>
      <c r="R233" s="112"/>
      <c r="S233" s="112"/>
      <c r="T233" s="112"/>
    </row>
    <row r="234" spans="1:20" x14ac:dyDescent="0.25">
      <c r="A234" s="112"/>
      <c r="B234" s="112"/>
      <c r="C234" s="316"/>
      <c r="D234" s="112"/>
      <c r="E234" s="112"/>
      <c r="F234" s="112"/>
      <c r="G234" s="112"/>
      <c r="H234" s="112"/>
      <c r="I234" s="112"/>
      <c r="J234" s="112"/>
      <c r="K234" s="112"/>
      <c r="L234" s="112"/>
      <c r="M234" s="112"/>
      <c r="N234" s="112"/>
      <c r="O234" s="112"/>
      <c r="P234" s="112"/>
      <c r="Q234" s="112"/>
      <c r="R234" s="112"/>
      <c r="S234" s="112"/>
      <c r="T234" s="112"/>
    </row>
    <row r="235" spans="1:20" x14ac:dyDescent="0.25">
      <c r="A235" s="112"/>
      <c r="B235" s="112"/>
      <c r="C235" s="316"/>
      <c r="D235" s="112"/>
      <c r="E235" s="112"/>
      <c r="F235" s="112"/>
      <c r="G235" s="112"/>
      <c r="H235" s="112"/>
      <c r="I235" s="112"/>
      <c r="J235" s="112"/>
      <c r="K235" s="112"/>
      <c r="L235" s="112"/>
      <c r="M235" s="112"/>
      <c r="N235" s="112"/>
      <c r="O235" s="112"/>
      <c r="P235" s="112"/>
      <c r="Q235" s="112"/>
      <c r="R235" s="112"/>
      <c r="S235" s="112"/>
      <c r="T235" s="112"/>
    </row>
    <row r="236" spans="1:20" x14ac:dyDescent="0.25">
      <c r="A236" s="112"/>
      <c r="B236" s="112"/>
      <c r="C236" s="316"/>
      <c r="D236" s="112"/>
      <c r="E236" s="112"/>
      <c r="F236" s="112"/>
      <c r="G236" s="112"/>
      <c r="H236" s="112"/>
      <c r="I236" s="112"/>
      <c r="J236" s="112"/>
      <c r="K236" s="112"/>
      <c r="L236" s="112"/>
      <c r="M236" s="112"/>
      <c r="N236" s="112"/>
      <c r="O236" s="112"/>
      <c r="P236" s="112"/>
      <c r="Q236" s="112"/>
      <c r="R236" s="112"/>
      <c r="S236" s="112"/>
      <c r="T236" s="112"/>
    </row>
    <row r="237" spans="1:20" x14ac:dyDescent="0.25">
      <c r="A237" s="112"/>
      <c r="B237" s="112"/>
      <c r="C237" s="316"/>
      <c r="D237" s="112"/>
      <c r="E237" s="112"/>
      <c r="F237" s="112"/>
      <c r="G237" s="112"/>
      <c r="H237" s="112"/>
      <c r="I237" s="112"/>
      <c r="J237" s="112"/>
      <c r="K237" s="112"/>
      <c r="L237" s="112"/>
      <c r="M237" s="112"/>
      <c r="N237" s="112"/>
      <c r="O237" s="112"/>
      <c r="P237" s="112"/>
      <c r="Q237" s="112"/>
      <c r="R237" s="112"/>
      <c r="S237" s="112"/>
      <c r="T237" s="112"/>
    </row>
    <row r="238" spans="1:20" x14ac:dyDescent="0.25">
      <c r="A238" s="112"/>
      <c r="B238" s="112"/>
      <c r="C238" s="316"/>
      <c r="D238" s="112"/>
      <c r="E238" s="112"/>
      <c r="F238" s="112"/>
      <c r="G238" s="112"/>
      <c r="H238" s="112"/>
      <c r="I238" s="112"/>
      <c r="J238" s="112"/>
      <c r="K238" s="112"/>
      <c r="L238" s="112"/>
      <c r="M238" s="112"/>
      <c r="N238" s="112"/>
      <c r="O238" s="112"/>
      <c r="P238" s="112"/>
      <c r="Q238" s="112"/>
      <c r="R238" s="112"/>
      <c r="S238" s="112"/>
      <c r="T238" s="112"/>
    </row>
    <row r="239" spans="1:20" x14ac:dyDescent="0.25">
      <c r="A239" s="112"/>
      <c r="B239" s="112"/>
      <c r="C239" s="316"/>
      <c r="D239" s="112"/>
      <c r="E239" s="112"/>
      <c r="F239" s="112"/>
      <c r="G239" s="112"/>
      <c r="H239" s="112"/>
      <c r="I239" s="112"/>
      <c r="J239" s="112"/>
      <c r="K239" s="112"/>
      <c r="L239" s="112"/>
      <c r="M239" s="112"/>
      <c r="N239" s="112"/>
      <c r="O239" s="112"/>
      <c r="P239" s="112"/>
      <c r="Q239" s="112"/>
      <c r="R239" s="112"/>
      <c r="S239" s="112"/>
      <c r="T239" s="112"/>
    </row>
    <row r="240" spans="1:20" x14ac:dyDescent="0.25">
      <c r="A240" s="112"/>
      <c r="B240" s="112"/>
      <c r="C240" s="316"/>
      <c r="D240" s="112"/>
      <c r="E240" s="112"/>
      <c r="F240" s="112"/>
      <c r="G240" s="112"/>
      <c r="H240" s="112"/>
      <c r="I240" s="112"/>
      <c r="J240" s="112"/>
      <c r="K240" s="112"/>
      <c r="L240" s="112"/>
      <c r="M240" s="112"/>
      <c r="N240" s="112"/>
      <c r="O240" s="112"/>
      <c r="P240" s="112"/>
      <c r="Q240" s="112"/>
      <c r="R240" s="112"/>
      <c r="S240" s="112"/>
      <c r="T240" s="112"/>
    </row>
    <row r="241" spans="1:20" x14ac:dyDescent="0.25">
      <c r="A241" s="112"/>
      <c r="B241" s="112"/>
      <c r="C241" s="316"/>
      <c r="D241" s="112"/>
      <c r="E241" s="112"/>
      <c r="F241" s="112"/>
      <c r="G241" s="112"/>
      <c r="H241" s="112"/>
      <c r="I241" s="112"/>
      <c r="J241" s="112"/>
      <c r="K241" s="112"/>
      <c r="L241" s="112"/>
      <c r="M241" s="112"/>
      <c r="N241" s="112"/>
      <c r="O241" s="112"/>
      <c r="P241" s="112"/>
      <c r="Q241" s="112"/>
      <c r="R241" s="112"/>
      <c r="S241" s="112"/>
      <c r="T241" s="112"/>
    </row>
    <row r="242" spans="1:20" x14ac:dyDescent="0.25">
      <c r="A242" s="112"/>
      <c r="B242" s="112"/>
      <c r="C242" s="316"/>
      <c r="D242" s="112"/>
      <c r="E242" s="112"/>
      <c r="F242" s="112"/>
      <c r="G242" s="112"/>
      <c r="H242" s="112"/>
      <c r="I242" s="112"/>
      <c r="J242" s="112"/>
      <c r="K242" s="112"/>
      <c r="L242" s="112"/>
      <c r="M242" s="112"/>
      <c r="N242" s="112"/>
      <c r="O242" s="112"/>
      <c r="P242" s="112"/>
      <c r="Q242" s="112"/>
      <c r="R242" s="112"/>
      <c r="S242" s="112"/>
      <c r="T242" s="112"/>
    </row>
    <row r="243" spans="1:20" x14ac:dyDescent="0.25">
      <c r="A243" s="112"/>
      <c r="B243" s="112"/>
      <c r="C243" s="316"/>
      <c r="D243" s="112"/>
      <c r="E243" s="112"/>
      <c r="F243" s="112"/>
      <c r="G243" s="112"/>
      <c r="H243" s="112"/>
      <c r="I243" s="112"/>
      <c r="J243" s="112"/>
      <c r="K243" s="112"/>
      <c r="L243" s="112"/>
      <c r="M243" s="112"/>
      <c r="N243" s="112"/>
      <c r="O243" s="112"/>
      <c r="P243" s="112"/>
      <c r="Q243" s="112"/>
      <c r="R243" s="112"/>
      <c r="S243" s="112"/>
      <c r="T243" s="112"/>
    </row>
    <row r="244" spans="1:20" x14ac:dyDescent="0.25">
      <c r="A244" s="112"/>
      <c r="B244" s="112"/>
      <c r="C244" s="316"/>
      <c r="D244" s="112"/>
      <c r="E244" s="112"/>
      <c r="F244" s="112"/>
      <c r="G244" s="112"/>
      <c r="H244" s="112"/>
      <c r="I244" s="112"/>
      <c r="J244" s="112"/>
      <c r="K244" s="112"/>
      <c r="L244" s="112"/>
      <c r="M244" s="112"/>
      <c r="N244" s="112"/>
      <c r="O244" s="112"/>
      <c r="P244" s="112"/>
      <c r="Q244" s="112"/>
      <c r="R244" s="112"/>
      <c r="S244" s="112"/>
      <c r="T244" s="112"/>
    </row>
    <row r="245" spans="1:20" x14ac:dyDescent="0.25">
      <c r="A245" s="112"/>
      <c r="B245" s="112"/>
      <c r="C245" s="316"/>
      <c r="D245" s="112"/>
      <c r="E245" s="112"/>
      <c r="F245" s="112"/>
      <c r="G245" s="112"/>
      <c r="H245" s="112"/>
      <c r="I245" s="112"/>
      <c r="J245" s="112"/>
      <c r="K245" s="112"/>
      <c r="L245" s="112"/>
      <c r="M245" s="112"/>
      <c r="N245" s="112"/>
      <c r="O245" s="112"/>
      <c r="P245" s="112"/>
      <c r="Q245" s="112"/>
      <c r="R245" s="112"/>
      <c r="S245" s="112"/>
      <c r="T245" s="112"/>
    </row>
    <row r="246" spans="1:20" x14ac:dyDescent="0.25">
      <c r="A246" s="112"/>
      <c r="B246" s="112"/>
      <c r="C246" s="316"/>
      <c r="D246" s="112"/>
      <c r="E246" s="112"/>
      <c r="F246" s="112"/>
      <c r="G246" s="112"/>
      <c r="H246" s="112"/>
      <c r="I246" s="112"/>
      <c r="J246" s="112"/>
      <c r="K246" s="112"/>
      <c r="L246" s="112"/>
      <c r="M246" s="112"/>
      <c r="N246" s="112"/>
      <c r="O246" s="112"/>
      <c r="P246" s="112"/>
      <c r="Q246" s="112"/>
      <c r="R246" s="112"/>
      <c r="S246" s="112"/>
      <c r="T246" s="112"/>
    </row>
    <row r="247" spans="1:20" x14ac:dyDescent="0.25">
      <c r="A247" s="112"/>
      <c r="B247" s="112"/>
      <c r="C247" s="316"/>
      <c r="D247" s="112"/>
      <c r="E247" s="112"/>
      <c r="F247" s="112"/>
      <c r="G247" s="112"/>
      <c r="H247" s="112"/>
      <c r="I247" s="112"/>
      <c r="J247" s="112"/>
      <c r="K247" s="112"/>
      <c r="L247" s="112"/>
      <c r="M247" s="112"/>
      <c r="N247" s="112"/>
      <c r="O247" s="112"/>
      <c r="P247" s="112"/>
      <c r="Q247" s="112"/>
      <c r="R247" s="112"/>
      <c r="S247" s="112"/>
      <c r="T247" s="112"/>
    </row>
    <row r="248" spans="1:20" x14ac:dyDescent="0.25">
      <c r="A248" s="112"/>
      <c r="B248" s="112"/>
      <c r="C248" s="316"/>
      <c r="D248" s="112"/>
      <c r="E248" s="112"/>
      <c r="F248" s="112"/>
      <c r="G248" s="112"/>
      <c r="H248" s="112"/>
      <c r="I248" s="112"/>
      <c r="J248" s="112"/>
      <c r="K248" s="112"/>
      <c r="L248" s="112"/>
      <c r="M248" s="112"/>
      <c r="N248" s="112"/>
      <c r="O248" s="112"/>
      <c r="P248" s="112"/>
      <c r="Q248" s="112"/>
      <c r="R248" s="112"/>
      <c r="S248" s="112"/>
      <c r="T248" s="112"/>
    </row>
    <row r="249" spans="1:20" x14ac:dyDescent="0.25">
      <c r="A249" s="112"/>
      <c r="B249" s="112"/>
      <c r="C249" s="316"/>
      <c r="D249" s="112"/>
      <c r="E249" s="112"/>
      <c r="F249" s="112"/>
      <c r="G249" s="112"/>
      <c r="H249" s="112"/>
      <c r="I249" s="112"/>
      <c r="J249" s="112"/>
      <c r="K249" s="112"/>
      <c r="L249" s="112"/>
      <c r="M249" s="112"/>
      <c r="N249" s="112"/>
      <c r="O249" s="112"/>
      <c r="P249" s="112"/>
      <c r="Q249" s="112"/>
      <c r="R249" s="112"/>
      <c r="S249" s="112"/>
      <c r="T249" s="112"/>
    </row>
    <row r="250" spans="1:20" x14ac:dyDescent="0.25">
      <c r="A250" s="112"/>
      <c r="B250" s="112"/>
      <c r="C250" s="316"/>
      <c r="D250" s="112"/>
      <c r="E250" s="112"/>
      <c r="F250" s="112"/>
      <c r="G250" s="112"/>
      <c r="H250" s="112"/>
      <c r="I250" s="112"/>
      <c r="J250" s="112"/>
      <c r="K250" s="112"/>
      <c r="L250" s="112"/>
      <c r="M250" s="112"/>
      <c r="N250" s="112"/>
      <c r="O250" s="112"/>
      <c r="P250" s="112"/>
      <c r="Q250" s="112"/>
      <c r="R250" s="112"/>
      <c r="S250" s="112"/>
      <c r="T250" s="112"/>
    </row>
    <row r="251" spans="1:20" x14ac:dyDescent="0.25">
      <c r="A251" s="112"/>
      <c r="B251" s="112"/>
      <c r="C251" s="316"/>
      <c r="D251" s="112"/>
      <c r="E251" s="112"/>
      <c r="F251" s="112"/>
      <c r="G251" s="112"/>
      <c r="H251" s="112"/>
      <c r="I251" s="112"/>
      <c r="J251" s="112"/>
      <c r="K251" s="112"/>
      <c r="L251" s="112"/>
      <c r="M251" s="112"/>
      <c r="N251" s="112"/>
      <c r="O251" s="112"/>
      <c r="P251" s="112"/>
      <c r="Q251" s="112"/>
      <c r="R251" s="112"/>
      <c r="S251" s="112"/>
      <c r="T251" s="112"/>
    </row>
    <row r="252" spans="1:20" x14ac:dyDescent="0.25">
      <c r="A252" s="112"/>
      <c r="B252" s="112"/>
      <c r="C252" s="316"/>
      <c r="D252" s="112"/>
      <c r="E252" s="112"/>
      <c r="F252" s="112"/>
      <c r="G252" s="112"/>
      <c r="H252" s="112"/>
      <c r="I252" s="112"/>
      <c r="J252" s="112"/>
      <c r="K252" s="112"/>
      <c r="L252" s="112"/>
      <c r="M252" s="112"/>
      <c r="N252" s="112"/>
      <c r="O252" s="112"/>
      <c r="P252" s="112"/>
      <c r="Q252" s="112"/>
      <c r="R252" s="112"/>
      <c r="S252" s="112"/>
      <c r="T252" s="112"/>
    </row>
    <row r="253" spans="1:20" x14ac:dyDescent="0.25">
      <c r="A253" s="112"/>
      <c r="B253" s="112"/>
      <c r="C253" s="316"/>
      <c r="D253" s="112"/>
      <c r="E253" s="112"/>
      <c r="F253" s="112"/>
      <c r="G253" s="112"/>
      <c r="H253" s="112"/>
      <c r="I253" s="112"/>
      <c r="J253" s="112"/>
      <c r="K253" s="112"/>
      <c r="L253" s="112"/>
      <c r="M253" s="112"/>
      <c r="N253" s="112"/>
      <c r="O253" s="112"/>
      <c r="P253" s="112"/>
      <c r="Q253" s="112"/>
      <c r="R253" s="112"/>
      <c r="S253" s="112"/>
      <c r="T253" s="112"/>
    </row>
    <row r="254" spans="1:20" x14ac:dyDescent="0.25">
      <c r="A254" s="112"/>
      <c r="B254" s="112"/>
      <c r="C254" s="316"/>
      <c r="D254" s="112"/>
      <c r="E254" s="112"/>
      <c r="F254" s="112"/>
      <c r="G254" s="112"/>
      <c r="H254" s="112"/>
      <c r="I254" s="112"/>
      <c r="J254" s="112"/>
      <c r="K254" s="112"/>
      <c r="L254" s="112"/>
      <c r="M254" s="112"/>
      <c r="N254" s="112"/>
      <c r="O254" s="112"/>
      <c r="P254" s="112"/>
      <c r="Q254" s="112"/>
      <c r="R254" s="112"/>
      <c r="S254" s="112"/>
      <c r="T254" s="112"/>
    </row>
    <row r="255" spans="1:20" x14ac:dyDescent="0.25">
      <c r="A255" s="112"/>
      <c r="B255" s="112"/>
      <c r="C255" s="316"/>
      <c r="D255" s="112"/>
      <c r="E255" s="112"/>
      <c r="F255" s="112"/>
      <c r="G255" s="112"/>
      <c r="H255" s="112"/>
      <c r="I255" s="112"/>
      <c r="J255" s="112"/>
      <c r="K255" s="112"/>
      <c r="L255" s="112"/>
      <c r="M255" s="112"/>
      <c r="N255" s="112"/>
      <c r="O255" s="112"/>
      <c r="P255" s="112"/>
      <c r="Q255" s="112"/>
      <c r="R255" s="112"/>
      <c r="S255" s="112"/>
      <c r="T255" s="112"/>
    </row>
    <row r="256" spans="1:20" x14ac:dyDescent="0.25">
      <c r="A256" s="112"/>
      <c r="B256" s="112"/>
      <c r="C256" s="316"/>
      <c r="D256" s="112"/>
      <c r="E256" s="112"/>
      <c r="F256" s="112"/>
      <c r="G256" s="112"/>
      <c r="H256" s="112"/>
      <c r="I256" s="112"/>
      <c r="J256" s="112"/>
      <c r="K256" s="112"/>
      <c r="L256" s="112"/>
      <c r="M256" s="112"/>
      <c r="N256" s="112"/>
      <c r="O256" s="112"/>
      <c r="P256" s="112"/>
      <c r="Q256" s="112"/>
      <c r="R256" s="112"/>
      <c r="S256" s="112"/>
      <c r="T256" s="112"/>
    </row>
    <row r="257" spans="1:20" x14ac:dyDescent="0.25">
      <c r="A257" s="112"/>
      <c r="B257" s="112"/>
      <c r="C257" s="316"/>
      <c r="D257" s="112"/>
      <c r="E257" s="112"/>
      <c r="F257" s="112"/>
      <c r="G257" s="112"/>
      <c r="H257" s="112"/>
      <c r="I257" s="112"/>
      <c r="J257" s="112"/>
      <c r="K257" s="112"/>
      <c r="L257" s="112"/>
      <c r="M257" s="112"/>
      <c r="N257" s="112"/>
      <c r="O257" s="112"/>
      <c r="P257" s="112"/>
      <c r="Q257" s="112"/>
      <c r="R257" s="112"/>
      <c r="S257" s="112"/>
      <c r="T257" s="112"/>
    </row>
    <row r="258" spans="1:20" x14ac:dyDescent="0.25">
      <c r="A258" s="112"/>
      <c r="B258" s="112"/>
      <c r="C258" s="316"/>
      <c r="D258" s="112"/>
      <c r="E258" s="112"/>
      <c r="F258" s="112"/>
      <c r="G258" s="112"/>
      <c r="H258" s="112"/>
      <c r="I258" s="112"/>
      <c r="J258" s="112"/>
      <c r="K258" s="112"/>
      <c r="L258" s="112"/>
      <c r="M258" s="112"/>
      <c r="N258" s="112"/>
      <c r="O258" s="112"/>
      <c r="P258" s="112"/>
      <c r="Q258" s="112"/>
      <c r="R258" s="112"/>
      <c r="S258" s="112"/>
      <c r="T258" s="112"/>
    </row>
    <row r="259" spans="1:20" x14ac:dyDescent="0.25">
      <c r="A259" s="112"/>
      <c r="B259" s="112"/>
      <c r="C259" s="316"/>
      <c r="D259" s="112"/>
      <c r="E259" s="112"/>
      <c r="F259" s="112"/>
      <c r="G259" s="112"/>
      <c r="H259" s="112"/>
      <c r="I259" s="112"/>
      <c r="J259" s="112"/>
      <c r="K259" s="112"/>
      <c r="L259" s="112"/>
      <c r="M259" s="112"/>
      <c r="N259" s="112"/>
      <c r="O259" s="112"/>
      <c r="P259" s="112"/>
      <c r="Q259" s="112"/>
      <c r="R259" s="112"/>
      <c r="S259" s="112"/>
      <c r="T259" s="112"/>
    </row>
    <row r="260" spans="1:20" x14ac:dyDescent="0.25">
      <c r="A260" s="112"/>
      <c r="B260" s="112"/>
      <c r="C260" s="316"/>
      <c r="D260" s="112"/>
      <c r="E260" s="112"/>
      <c r="F260" s="112"/>
      <c r="G260" s="112"/>
      <c r="H260" s="112"/>
      <c r="I260" s="112"/>
      <c r="J260" s="112"/>
      <c r="K260" s="112"/>
      <c r="L260" s="112"/>
      <c r="M260" s="112"/>
      <c r="N260" s="112"/>
      <c r="O260" s="112"/>
      <c r="P260" s="112"/>
      <c r="Q260" s="112"/>
      <c r="R260" s="112"/>
      <c r="S260" s="112"/>
      <c r="T260" s="112"/>
    </row>
    <row r="261" spans="1:20" x14ac:dyDescent="0.25">
      <c r="A261" s="112"/>
      <c r="B261" s="112"/>
      <c r="C261" s="316"/>
      <c r="D261" s="112"/>
      <c r="E261" s="112"/>
      <c r="F261" s="112"/>
      <c r="G261" s="112"/>
      <c r="H261" s="112"/>
      <c r="I261" s="112"/>
      <c r="J261" s="112"/>
      <c r="K261" s="112"/>
      <c r="L261" s="112"/>
      <c r="M261" s="112"/>
      <c r="N261" s="112"/>
      <c r="O261" s="112"/>
      <c r="P261" s="112"/>
      <c r="Q261" s="112"/>
      <c r="R261" s="112"/>
      <c r="S261" s="112"/>
      <c r="T261" s="112"/>
    </row>
    <row r="262" spans="1:20" x14ac:dyDescent="0.25">
      <c r="A262" s="112"/>
      <c r="B262" s="112"/>
      <c r="C262" s="316"/>
      <c r="D262" s="112"/>
      <c r="E262" s="112"/>
      <c r="F262" s="112"/>
      <c r="G262" s="112"/>
      <c r="H262" s="112"/>
      <c r="I262" s="112"/>
      <c r="J262" s="112"/>
      <c r="K262" s="112"/>
      <c r="L262" s="112"/>
      <c r="M262" s="112"/>
      <c r="N262" s="112"/>
      <c r="O262" s="112"/>
      <c r="P262" s="112"/>
      <c r="Q262" s="112"/>
      <c r="R262" s="112"/>
      <c r="S262" s="112"/>
      <c r="T262" s="112"/>
    </row>
    <row r="263" spans="1:20" x14ac:dyDescent="0.25">
      <c r="A263" s="112"/>
      <c r="B263" s="112"/>
      <c r="C263" s="316"/>
      <c r="D263" s="112"/>
      <c r="E263" s="112"/>
      <c r="F263" s="112"/>
      <c r="G263" s="112"/>
      <c r="H263" s="112"/>
      <c r="I263" s="112"/>
      <c r="J263" s="112"/>
      <c r="K263" s="112"/>
      <c r="L263" s="112"/>
      <c r="M263" s="112"/>
      <c r="N263" s="112"/>
      <c r="O263" s="112"/>
      <c r="P263" s="112"/>
      <c r="Q263" s="112"/>
      <c r="R263" s="112"/>
      <c r="S263" s="112"/>
      <c r="T263" s="112"/>
    </row>
    <row r="264" spans="1:20" x14ac:dyDescent="0.25">
      <c r="A264" s="112"/>
      <c r="B264" s="112"/>
      <c r="C264" s="316"/>
      <c r="D264" s="112"/>
      <c r="E264" s="112"/>
      <c r="F264" s="112"/>
      <c r="G264" s="112"/>
      <c r="H264" s="112"/>
      <c r="I264" s="112"/>
      <c r="J264" s="112"/>
      <c r="K264" s="112"/>
      <c r="L264" s="112"/>
      <c r="M264" s="112"/>
      <c r="N264" s="112"/>
      <c r="O264" s="112"/>
      <c r="P264" s="112"/>
      <c r="Q264" s="112"/>
      <c r="R264" s="112"/>
      <c r="S264" s="112"/>
      <c r="T264" s="112"/>
    </row>
    <row r="265" spans="1:20" x14ac:dyDescent="0.25">
      <c r="A265" s="112"/>
      <c r="B265" s="112"/>
      <c r="C265" s="316"/>
      <c r="D265" s="112"/>
      <c r="E265" s="112"/>
      <c r="F265" s="112"/>
      <c r="G265" s="112"/>
      <c r="H265" s="112"/>
      <c r="I265" s="112"/>
      <c r="J265" s="112"/>
      <c r="K265" s="112"/>
      <c r="L265" s="112"/>
      <c r="M265" s="112"/>
      <c r="N265" s="112"/>
      <c r="O265" s="112"/>
      <c r="P265" s="112"/>
      <c r="Q265" s="112"/>
      <c r="R265" s="112"/>
      <c r="S265" s="112"/>
      <c r="T265" s="112"/>
    </row>
    <row r="266" spans="1:20" x14ac:dyDescent="0.25">
      <c r="A266" s="112"/>
      <c r="B266" s="112"/>
      <c r="C266" s="316"/>
      <c r="D266" s="112"/>
      <c r="E266" s="112"/>
      <c r="F266" s="112"/>
      <c r="G266" s="112"/>
      <c r="H266" s="112"/>
      <c r="I266" s="112"/>
      <c r="J266" s="112"/>
      <c r="K266" s="112"/>
      <c r="L266" s="112"/>
      <c r="M266" s="112"/>
      <c r="N266" s="112"/>
      <c r="O266" s="112"/>
      <c r="P266" s="112"/>
      <c r="Q266" s="112"/>
      <c r="R266" s="112"/>
      <c r="S266" s="112"/>
      <c r="T266" s="112"/>
    </row>
    <row r="267" spans="1:20" x14ac:dyDescent="0.25">
      <c r="A267" s="112"/>
      <c r="B267" s="112"/>
      <c r="C267" s="316"/>
      <c r="D267" s="112"/>
      <c r="E267" s="112"/>
      <c r="F267" s="112"/>
      <c r="G267" s="112"/>
      <c r="H267" s="112"/>
      <c r="I267" s="112"/>
      <c r="J267" s="112"/>
      <c r="K267" s="112"/>
      <c r="L267" s="112"/>
      <c r="M267" s="112"/>
      <c r="N267" s="112"/>
      <c r="O267" s="112"/>
      <c r="P267" s="112"/>
      <c r="Q267" s="112"/>
      <c r="R267" s="112"/>
      <c r="S267" s="112"/>
      <c r="T267" s="112"/>
    </row>
    <row r="268" spans="1:20" x14ac:dyDescent="0.25">
      <c r="A268" s="112"/>
      <c r="B268" s="112"/>
      <c r="C268" s="316"/>
      <c r="D268" s="112"/>
      <c r="E268" s="112"/>
      <c r="F268" s="112"/>
      <c r="G268" s="112"/>
      <c r="H268" s="112"/>
      <c r="I268" s="112"/>
      <c r="J268" s="112"/>
      <c r="K268" s="112"/>
      <c r="L268" s="112"/>
      <c r="M268" s="112"/>
      <c r="N268" s="112"/>
      <c r="O268" s="112"/>
      <c r="P268" s="112"/>
      <c r="Q268" s="112"/>
      <c r="R268" s="112"/>
      <c r="S268" s="112"/>
      <c r="T268" s="112"/>
    </row>
    <row r="269" spans="1:20" x14ac:dyDescent="0.25">
      <c r="A269" s="112"/>
      <c r="B269" s="112"/>
      <c r="C269" s="316"/>
      <c r="D269" s="112"/>
      <c r="E269" s="112"/>
      <c r="F269" s="112"/>
      <c r="G269" s="112"/>
      <c r="H269" s="112"/>
      <c r="I269" s="112"/>
      <c r="J269" s="112"/>
      <c r="K269" s="112"/>
      <c r="L269" s="112"/>
      <c r="M269" s="112"/>
      <c r="N269" s="112"/>
      <c r="O269" s="112"/>
      <c r="P269" s="112"/>
      <c r="Q269" s="112"/>
      <c r="R269" s="112"/>
      <c r="S269" s="112"/>
      <c r="T269" s="112"/>
    </row>
    <row r="270" spans="1:20" x14ac:dyDescent="0.25">
      <c r="A270" s="112"/>
      <c r="B270" s="112"/>
      <c r="C270" s="316"/>
      <c r="D270" s="112"/>
      <c r="E270" s="112"/>
      <c r="F270" s="112"/>
      <c r="G270" s="112"/>
      <c r="H270" s="112"/>
      <c r="I270" s="112"/>
      <c r="J270" s="112"/>
      <c r="K270" s="112"/>
      <c r="L270" s="112"/>
      <c r="M270" s="112"/>
      <c r="N270" s="112"/>
      <c r="O270" s="112"/>
      <c r="P270" s="112"/>
      <c r="Q270" s="112"/>
      <c r="R270" s="112"/>
      <c r="S270" s="112"/>
      <c r="T270" s="112"/>
    </row>
    <row r="271" spans="1:20" x14ac:dyDescent="0.25">
      <c r="A271" s="112"/>
      <c r="B271" s="112"/>
      <c r="C271" s="316"/>
      <c r="D271" s="112"/>
      <c r="E271" s="112"/>
      <c r="F271" s="112"/>
      <c r="G271" s="112"/>
      <c r="H271" s="112"/>
      <c r="I271" s="112"/>
      <c r="J271" s="112"/>
      <c r="K271" s="112"/>
      <c r="L271" s="112"/>
      <c r="M271" s="112"/>
      <c r="N271" s="112"/>
      <c r="O271" s="112"/>
      <c r="P271" s="112"/>
      <c r="Q271" s="112"/>
      <c r="R271" s="112"/>
      <c r="S271" s="112"/>
      <c r="T271" s="112"/>
    </row>
    <row r="272" spans="1:20" x14ac:dyDescent="0.25">
      <c r="A272" s="112"/>
      <c r="B272" s="112"/>
      <c r="C272" s="316"/>
      <c r="D272" s="112"/>
      <c r="E272" s="112"/>
      <c r="F272" s="112"/>
      <c r="G272" s="112"/>
      <c r="H272" s="112"/>
      <c r="I272" s="112"/>
      <c r="J272" s="112"/>
      <c r="K272" s="112"/>
      <c r="L272" s="112"/>
      <c r="M272" s="112"/>
      <c r="N272" s="112"/>
      <c r="O272" s="112"/>
      <c r="P272" s="112"/>
      <c r="Q272" s="112"/>
      <c r="R272" s="112"/>
      <c r="S272" s="112"/>
      <c r="T272" s="112"/>
    </row>
    <row r="273" spans="1:20" x14ac:dyDescent="0.25">
      <c r="A273" s="112"/>
      <c r="B273" s="112"/>
      <c r="C273" s="316"/>
      <c r="D273" s="112"/>
      <c r="E273" s="112"/>
      <c r="F273" s="112"/>
      <c r="G273" s="112"/>
      <c r="H273" s="112"/>
      <c r="I273" s="112"/>
      <c r="J273" s="112"/>
      <c r="K273" s="112"/>
      <c r="L273" s="112"/>
      <c r="M273" s="112"/>
      <c r="N273" s="112"/>
      <c r="O273" s="112"/>
      <c r="P273" s="112"/>
      <c r="Q273" s="112"/>
      <c r="R273" s="112"/>
      <c r="S273" s="112"/>
      <c r="T273" s="112"/>
    </row>
    <row r="274" spans="1:20" x14ac:dyDescent="0.25">
      <c r="A274" s="112"/>
      <c r="B274" s="112"/>
      <c r="C274" s="316"/>
      <c r="D274" s="112"/>
      <c r="E274" s="112"/>
      <c r="F274" s="112"/>
      <c r="G274" s="112"/>
      <c r="H274" s="112"/>
      <c r="I274" s="112"/>
      <c r="J274" s="112"/>
      <c r="K274" s="112"/>
      <c r="L274" s="112"/>
      <c r="M274" s="112"/>
      <c r="N274" s="112"/>
      <c r="O274" s="112"/>
      <c r="P274" s="112"/>
      <c r="Q274" s="112"/>
      <c r="R274" s="112"/>
      <c r="S274" s="112"/>
      <c r="T274" s="112"/>
    </row>
    <row r="275" spans="1:20" x14ac:dyDescent="0.25">
      <c r="A275" s="112"/>
      <c r="B275" s="112"/>
      <c r="C275" s="316"/>
      <c r="D275" s="112"/>
      <c r="E275" s="112"/>
      <c r="F275" s="112"/>
      <c r="G275" s="112"/>
      <c r="H275" s="112"/>
      <c r="I275" s="112"/>
      <c r="J275" s="112"/>
      <c r="K275" s="112"/>
      <c r="L275" s="112"/>
      <c r="M275" s="112"/>
      <c r="N275" s="112"/>
      <c r="O275" s="112"/>
      <c r="P275" s="112"/>
      <c r="Q275" s="112"/>
      <c r="R275" s="112"/>
      <c r="S275" s="112"/>
      <c r="T275" s="112"/>
    </row>
    <row r="276" spans="1:20" x14ac:dyDescent="0.25">
      <c r="A276" s="112"/>
      <c r="B276" s="112"/>
      <c r="C276" s="316"/>
      <c r="D276" s="112"/>
      <c r="E276" s="112"/>
      <c r="F276" s="112"/>
      <c r="G276" s="112"/>
      <c r="H276" s="112"/>
      <c r="I276" s="112"/>
      <c r="J276" s="112"/>
      <c r="K276" s="112"/>
      <c r="L276" s="112"/>
      <c r="M276" s="112"/>
      <c r="N276" s="112"/>
      <c r="O276" s="112"/>
      <c r="P276" s="112"/>
      <c r="Q276" s="112"/>
      <c r="R276" s="112"/>
      <c r="S276" s="112"/>
      <c r="T276" s="112"/>
    </row>
    <row r="277" spans="1:20" x14ac:dyDescent="0.25">
      <c r="A277" s="112"/>
      <c r="B277" s="112"/>
      <c r="C277" s="316"/>
      <c r="D277" s="112"/>
      <c r="E277" s="112"/>
      <c r="F277" s="112"/>
      <c r="G277" s="112"/>
      <c r="H277" s="112"/>
      <c r="I277" s="112"/>
      <c r="J277" s="112"/>
      <c r="K277" s="112"/>
      <c r="L277" s="112"/>
      <c r="M277" s="112"/>
      <c r="N277" s="112"/>
      <c r="O277" s="112"/>
      <c r="P277" s="112"/>
      <c r="Q277" s="112"/>
      <c r="R277" s="112"/>
      <c r="S277" s="112"/>
      <c r="T277" s="112"/>
    </row>
    <row r="278" spans="1:20" x14ac:dyDescent="0.25">
      <c r="A278" s="112"/>
      <c r="B278" s="112"/>
      <c r="C278" s="316"/>
      <c r="D278" s="112"/>
      <c r="E278" s="112"/>
      <c r="F278" s="112"/>
      <c r="G278" s="112"/>
      <c r="H278" s="112"/>
      <c r="I278" s="112"/>
      <c r="J278" s="112"/>
      <c r="K278" s="112"/>
      <c r="L278" s="112"/>
      <c r="M278" s="112"/>
      <c r="N278" s="112"/>
      <c r="O278" s="112"/>
      <c r="P278" s="112"/>
      <c r="Q278" s="112"/>
      <c r="R278" s="112"/>
      <c r="S278" s="112"/>
      <c r="T278" s="112"/>
    </row>
    <row r="279" spans="1:20" x14ac:dyDescent="0.25">
      <c r="A279" s="112"/>
      <c r="B279" s="112"/>
      <c r="C279" s="316"/>
      <c r="D279" s="112"/>
      <c r="E279" s="112"/>
      <c r="F279" s="112"/>
      <c r="G279" s="112"/>
      <c r="H279" s="112"/>
      <c r="I279" s="112"/>
      <c r="J279" s="112"/>
      <c r="K279" s="112"/>
      <c r="L279" s="112"/>
      <c r="M279" s="112"/>
      <c r="N279" s="112"/>
      <c r="O279" s="112"/>
      <c r="P279" s="112"/>
      <c r="Q279" s="112"/>
      <c r="R279" s="112"/>
      <c r="S279" s="112"/>
      <c r="T279" s="112"/>
    </row>
    <row r="280" spans="1:20" x14ac:dyDescent="0.25">
      <c r="A280" s="112"/>
      <c r="B280" s="112"/>
      <c r="C280" s="316"/>
      <c r="D280" s="112"/>
      <c r="E280" s="112"/>
      <c r="F280" s="112"/>
      <c r="G280" s="112"/>
      <c r="H280" s="112"/>
      <c r="I280" s="112"/>
      <c r="J280" s="112"/>
      <c r="K280" s="112"/>
      <c r="L280" s="112"/>
      <c r="M280" s="112"/>
      <c r="N280" s="112"/>
      <c r="O280" s="112"/>
      <c r="P280" s="112"/>
      <c r="Q280" s="112"/>
      <c r="R280" s="112"/>
      <c r="S280" s="112"/>
      <c r="T280" s="112"/>
    </row>
    <row r="281" spans="1:20" x14ac:dyDescent="0.25">
      <c r="A281" s="112"/>
      <c r="B281" s="112"/>
      <c r="C281" s="316"/>
      <c r="D281" s="112"/>
      <c r="E281" s="112"/>
      <c r="F281" s="112"/>
      <c r="G281" s="112"/>
      <c r="H281" s="112"/>
      <c r="I281" s="112"/>
      <c r="J281" s="112"/>
      <c r="K281" s="112"/>
      <c r="L281" s="112"/>
      <c r="M281" s="112"/>
      <c r="N281" s="112"/>
      <c r="O281" s="112"/>
      <c r="P281" s="112"/>
      <c r="Q281" s="112"/>
      <c r="R281" s="112"/>
      <c r="S281" s="112"/>
      <c r="T281" s="112"/>
    </row>
    <row r="282" spans="1:20" x14ac:dyDescent="0.25">
      <c r="A282" s="112"/>
      <c r="B282" s="112"/>
      <c r="C282" s="316"/>
      <c r="D282" s="112"/>
      <c r="E282" s="112"/>
      <c r="F282" s="112"/>
      <c r="G282" s="112"/>
      <c r="H282" s="112"/>
      <c r="I282" s="112"/>
      <c r="J282" s="112"/>
      <c r="K282" s="112"/>
      <c r="L282" s="112"/>
      <c r="M282" s="112"/>
      <c r="N282" s="112"/>
      <c r="O282" s="112"/>
      <c r="P282" s="112"/>
      <c r="Q282" s="112"/>
      <c r="R282" s="112"/>
      <c r="S282" s="112"/>
      <c r="T282" s="112"/>
    </row>
    <row r="283" spans="1:20" x14ac:dyDescent="0.25">
      <c r="A283" s="112"/>
      <c r="B283" s="112"/>
      <c r="C283" s="316"/>
      <c r="D283" s="112"/>
      <c r="E283" s="112"/>
      <c r="F283" s="112"/>
      <c r="G283" s="112"/>
      <c r="H283" s="112"/>
      <c r="I283" s="112"/>
      <c r="J283" s="112"/>
      <c r="K283" s="112"/>
      <c r="L283" s="112"/>
      <c r="M283" s="112"/>
      <c r="N283" s="112"/>
      <c r="O283" s="112"/>
      <c r="P283" s="112"/>
      <c r="Q283" s="112"/>
      <c r="R283" s="112"/>
      <c r="S283" s="112"/>
      <c r="T283" s="112"/>
    </row>
    <row r="284" spans="1:20" x14ac:dyDescent="0.25">
      <c r="A284" s="112"/>
      <c r="B284" s="112"/>
      <c r="C284" s="316"/>
      <c r="D284" s="112"/>
      <c r="E284" s="112"/>
      <c r="F284" s="112"/>
      <c r="G284" s="112"/>
      <c r="H284" s="112"/>
      <c r="I284" s="112"/>
      <c r="J284" s="112"/>
      <c r="K284" s="112"/>
      <c r="L284" s="112"/>
      <c r="M284" s="112"/>
      <c r="N284" s="112"/>
      <c r="O284" s="112"/>
      <c r="P284" s="112"/>
      <c r="Q284" s="112"/>
      <c r="R284" s="112"/>
      <c r="S284" s="112"/>
      <c r="T284" s="112"/>
    </row>
    <row r="285" spans="1:20" x14ac:dyDescent="0.25">
      <c r="A285" s="112"/>
      <c r="B285" s="112"/>
      <c r="C285" s="316"/>
      <c r="D285" s="112"/>
      <c r="E285" s="112"/>
      <c r="F285" s="112"/>
      <c r="G285" s="112"/>
      <c r="H285" s="112"/>
      <c r="I285" s="112"/>
      <c r="J285" s="112"/>
      <c r="K285" s="112"/>
      <c r="L285" s="112"/>
      <c r="M285" s="112"/>
      <c r="N285" s="112"/>
      <c r="O285" s="112"/>
      <c r="P285" s="112"/>
      <c r="Q285" s="112"/>
      <c r="R285" s="112"/>
      <c r="S285" s="112"/>
      <c r="T285" s="112"/>
    </row>
    <row r="286" spans="1:20" x14ac:dyDescent="0.25">
      <c r="A286" s="112"/>
      <c r="B286" s="112"/>
      <c r="C286" s="316"/>
      <c r="D286" s="112"/>
      <c r="E286" s="112"/>
      <c r="F286" s="112"/>
      <c r="G286" s="112"/>
      <c r="H286" s="112"/>
      <c r="I286" s="112"/>
      <c r="J286" s="112"/>
      <c r="K286" s="112"/>
      <c r="L286" s="112"/>
      <c r="M286" s="112"/>
      <c r="N286" s="112"/>
      <c r="O286" s="112"/>
      <c r="P286" s="112"/>
      <c r="Q286" s="112"/>
      <c r="R286" s="112"/>
      <c r="S286" s="112"/>
      <c r="T286" s="112"/>
    </row>
    <row r="287" spans="1:20" x14ac:dyDescent="0.25">
      <c r="A287" s="112"/>
      <c r="B287" s="112"/>
      <c r="C287" s="316"/>
      <c r="D287" s="112"/>
      <c r="E287" s="112"/>
      <c r="F287" s="112"/>
      <c r="G287" s="112"/>
      <c r="H287" s="112"/>
      <c r="I287" s="112"/>
      <c r="J287" s="112"/>
      <c r="K287" s="112"/>
      <c r="L287" s="112"/>
      <c r="M287" s="112"/>
      <c r="N287" s="112"/>
      <c r="O287" s="112"/>
      <c r="P287" s="112"/>
      <c r="Q287" s="112"/>
      <c r="R287" s="112"/>
      <c r="S287" s="112"/>
      <c r="T287" s="112"/>
    </row>
    <row r="288" spans="1:20" x14ac:dyDescent="0.25">
      <c r="A288" s="112"/>
      <c r="B288" s="112"/>
      <c r="C288" s="316"/>
      <c r="D288" s="112"/>
      <c r="E288" s="112"/>
      <c r="F288" s="112"/>
      <c r="G288" s="112"/>
      <c r="H288" s="112"/>
      <c r="I288" s="112"/>
      <c r="J288" s="112"/>
      <c r="K288" s="112"/>
      <c r="L288" s="112"/>
      <c r="M288" s="112"/>
      <c r="N288" s="112"/>
      <c r="O288" s="112"/>
      <c r="P288" s="112"/>
      <c r="Q288" s="112"/>
      <c r="R288" s="112"/>
      <c r="S288" s="112"/>
      <c r="T288" s="112"/>
    </row>
    <row r="289" spans="1:20" x14ac:dyDescent="0.25">
      <c r="A289" s="112"/>
      <c r="B289" s="112"/>
      <c r="C289" s="316"/>
      <c r="D289" s="112"/>
      <c r="E289" s="112"/>
      <c r="F289" s="112"/>
      <c r="G289" s="112"/>
      <c r="H289" s="112"/>
      <c r="I289" s="112"/>
      <c r="J289" s="112"/>
      <c r="K289" s="112"/>
      <c r="L289" s="112"/>
      <c r="M289" s="112"/>
      <c r="N289" s="112"/>
      <c r="O289" s="112"/>
      <c r="P289" s="112"/>
      <c r="Q289" s="112"/>
      <c r="R289" s="112"/>
      <c r="S289" s="112"/>
      <c r="T289" s="112"/>
    </row>
    <row r="290" spans="1:20" x14ac:dyDescent="0.25">
      <c r="A290" s="112"/>
      <c r="B290" s="112"/>
      <c r="C290" s="316"/>
      <c r="D290" s="112"/>
      <c r="E290" s="112"/>
      <c r="F290" s="112"/>
      <c r="G290" s="112"/>
      <c r="H290" s="112"/>
      <c r="I290" s="112"/>
      <c r="J290" s="112"/>
      <c r="K290" s="112"/>
      <c r="L290" s="112"/>
      <c r="M290" s="112"/>
      <c r="N290" s="112"/>
      <c r="O290" s="112"/>
      <c r="P290" s="112"/>
      <c r="Q290" s="112"/>
      <c r="R290" s="112"/>
      <c r="S290" s="112"/>
      <c r="T290" s="112"/>
    </row>
    <row r="291" spans="1:20" x14ac:dyDescent="0.25">
      <c r="A291" s="112"/>
      <c r="B291" s="112"/>
      <c r="C291" s="316"/>
      <c r="D291" s="112"/>
      <c r="E291" s="112"/>
      <c r="F291" s="112"/>
      <c r="G291" s="112"/>
      <c r="H291" s="112"/>
      <c r="I291" s="112"/>
      <c r="J291" s="112"/>
      <c r="K291" s="112"/>
      <c r="L291" s="112"/>
      <c r="M291" s="112"/>
      <c r="N291" s="112"/>
      <c r="O291" s="112"/>
      <c r="P291" s="112"/>
      <c r="Q291" s="112"/>
      <c r="R291" s="112"/>
      <c r="S291" s="112"/>
      <c r="T291" s="112"/>
    </row>
    <row r="292" spans="1:20" x14ac:dyDescent="0.25">
      <c r="A292" s="112"/>
      <c r="B292" s="112"/>
      <c r="C292" s="316"/>
      <c r="D292" s="112"/>
      <c r="E292" s="112"/>
      <c r="F292" s="112"/>
      <c r="G292" s="112"/>
      <c r="H292" s="112"/>
      <c r="I292" s="112"/>
      <c r="J292" s="112"/>
      <c r="K292" s="112"/>
      <c r="L292" s="112"/>
      <c r="M292" s="112"/>
      <c r="N292" s="112"/>
      <c r="O292" s="112"/>
      <c r="P292" s="112"/>
      <c r="Q292" s="112"/>
      <c r="R292" s="112"/>
      <c r="S292" s="112"/>
      <c r="T292" s="112"/>
    </row>
    <row r="293" spans="1:20" x14ac:dyDescent="0.25">
      <c r="A293" s="112"/>
      <c r="B293" s="112"/>
      <c r="C293" s="316"/>
      <c r="D293" s="112"/>
      <c r="E293" s="112"/>
      <c r="F293" s="112"/>
      <c r="G293" s="112"/>
      <c r="H293" s="112"/>
      <c r="I293" s="112"/>
      <c r="J293" s="112"/>
      <c r="K293" s="112"/>
      <c r="L293" s="112"/>
      <c r="M293" s="112"/>
      <c r="N293" s="112"/>
      <c r="O293" s="112"/>
      <c r="P293" s="112"/>
      <c r="Q293" s="112"/>
      <c r="R293" s="112"/>
      <c r="S293" s="112"/>
      <c r="T293" s="112"/>
    </row>
    <row r="294" spans="1:20" x14ac:dyDescent="0.25">
      <c r="A294" s="112"/>
      <c r="B294" s="112"/>
      <c r="C294" s="316"/>
      <c r="D294" s="112"/>
      <c r="E294" s="112"/>
      <c r="F294" s="112"/>
      <c r="G294" s="112"/>
      <c r="H294" s="112"/>
      <c r="I294" s="112"/>
      <c r="J294" s="112"/>
      <c r="K294" s="112"/>
      <c r="L294" s="112"/>
      <c r="M294" s="112"/>
      <c r="N294" s="112"/>
      <c r="O294" s="112"/>
      <c r="P294" s="112"/>
      <c r="Q294" s="112"/>
      <c r="R294" s="112"/>
      <c r="S294" s="112"/>
      <c r="T294" s="112"/>
    </row>
    <row r="295" spans="1:20" x14ac:dyDescent="0.25">
      <c r="A295" s="112"/>
      <c r="B295" s="112"/>
      <c r="C295" s="316"/>
      <c r="D295" s="112"/>
      <c r="E295" s="112"/>
      <c r="F295" s="112"/>
      <c r="G295" s="112"/>
      <c r="H295" s="112"/>
      <c r="I295" s="112"/>
      <c r="J295" s="112"/>
      <c r="K295" s="112"/>
      <c r="L295" s="112"/>
      <c r="M295" s="112"/>
      <c r="N295" s="112"/>
      <c r="O295" s="112"/>
      <c r="P295" s="112"/>
      <c r="Q295" s="112"/>
      <c r="R295" s="112"/>
      <c r="S295" s="112"/>
      <c r="T295" s="112"/>
    </row>
    <row r="296" spans="1:20" x14ac:dyDescent="0.25">
      <c r="A296" s="112"/>
      <c r="B296" s="112"/>
      <c r="C296" s="316"/>
      <c r="D296" s="112"/>
      <c r="E296" s="112"/>
      <c r="F296" s="112"/>
      <c r="G296" s="112"/>
      <c r="H296" s="112"/>
      <c r="I296" s="112"/>
      <c r="J296" s="112"/>
      <c r="K296" s="112"/>
      <c r="L296" s="112"/>
      <c r="M296" s="112"/>
      <c r="N296" s="112"/>
      <c r="O296" s="112"/>
      <c r="P296" s="112"/>
      <c r="Q296" s="112"/>
      <c r="R296" s="112"/>
      <c r="S296" s="112"/>
      <c r="T296" s="112"/>
    </row>
    <row r="297" spans="1:20" x14ac:dyDescent="0.25">
      <c r="A297" s="112"/>
      <c r="B297" s="112"/>
      <c r="C297" s="316"/>
      <c r="D297" s="112"/>
      <c r="E297" s="112"/>
      <c r="F297" s="112"/>
      <c r="G297" s="112"/>
      <c r="H297" s="112"/>
      <c r="I297" s="112"/>
      <c r="J297" s="112"/>
      <c r="K297" s="112"/>
      <c r="L297" s="112"/>
      <c r="M297" s="112"/>
      <c r="N297" s="112"/>
      <c r="O297" s="112"/>
      <c r="P297" s="112"/>
      <c r="Q297" s="112"/>
      <c r="R297" s="112"/>
      <c r="S297" s="112"/>
      <c r="T297" s="112"/>
    </row>
    <row r="298" spans="1:20" x14ac:dyDescent="0.25">
      <c r="A298" s="112"/>
      <c r="B298" s="112"/>
      <c r="C298" s="316"/>
      <c r="D298" s="112"/>
      <c r="E298" s="112"/>
      <c r="F298" s="112"/>
      <c r="G298" s="112"/>
      <c r="H298" s="112"/>
      <c r="I298" s="112"/>
      <c r="J298" s="112"/>
      <c r="K298" s="112"/>
      <c r="L298" s="112"/>
      <c r="M298" s="112"/>
      <c r="N298" s="112"/>
      <c r="O298" s="112"/>
      <c r="P298" s="112"/>
      <c r="Q298" s="112"/>
      <c r="R298" s="112"/>
      <c r="S298" s="112"/>
      <c r="T298" s="112"/>
    </row>
    <row r="299" spans="1:20" x14ac:dyDescent="0.25">
      <c r="A299" s="112"/>
      <c r="B299" s="112"/>
      <c r="C299" s="316"/>
      <c r="D299" s="112"/>
      <c r="E299" s="112"/>
      <c r="F299" s="112"/>
      <c r="G299" s="112"/>
      <c r="H299" s="112"/>
      <c r="I299" s="112"/>
      <c r="J299" s="112"/>
      <c r="K299" s="112"/>
      <c r="L299" s="112"/>
      <c r="M299" s="112"/>
      <c r="N299" s="112"/>
      <c r="O299" s="112"/>
      <c r="P299" s="112"/>
      <c r="Q299" s="112"/>
      <c r="R299" s="112"/>
      <c r="S299" s="112"/>
      <c r="T299" s="112"/>
    </row>
    <row r="300" spans="1:20" x14ac:dyDescent="0.25">
      <c r="A300" s="112"/>
      <c r="B300" s="112"/>
      <c r="C300" s="316"/>
      <c r="D300" s="112"/>
      <c r="E300" s="112"/>
      <c r="F300" s="112"/>
      <c r="G300" s="112"/>
      <c r="H300" s="112"/>
      <c r="I300" s="112"/>
      <c r="J300" s="112"/>
      <c r="K300" s="112"/>
      <c r="L300" s="112"/>
      <c r="M300" s="112"/>
      <c r="N300" s="112"/>
      <c r="O300" s="112"/>
      <c r="P300" s="112"/>
      <c r="Q300" s="112"/>
      <c r="R300" s="112"/>
      <c r="S300" s="112"/>
      <c r="T300" s="112"/>
    </row>
    <row r="301" spans="1:20" x14ac:dyDescent="0.25">
      <c r="A301" s="112"/>
      <c r="B301" s="112"/>
      <c r="C301" s="316"/>
      <c r="D301" s="112"/>
      <c r="E301" s="112"/>
      <c r="F301" s="112"/>
      <c r="G301" s="112"/>
      <c r="H301" s="112"/>
      <c r="I301" s="112"/>
      <c r="J301" s="112"/>
      <c r="K301" s="112"/>
      <c r="L301" s="112"/>
      <c r="M301" s="112"/>
      <c r="N301" s="112"/>
      <c r="O301" s="112"/>
      <c r="P301" s="112"/>
      <c r="Q301" s="112"/>
      <c r="R301" s="112"/>
      <c r="S301" s="112"/>
      <c r="T301" s="112"/>
    </row>
    <row r="302" spans="1:20" x14ac:dyDescent="0.25">
      <c r="A302" s="112"/>
      <c r="B302" s="112"/>
      <c r="C302" s="316"/>
      <c r="D302" s="112"/>
      <c r="E302" s="112"/>
      <c r="F302" s="112"/>
      <c r="G302" s="112"/>
      <c r="H302" s="112"/>
      <c r="I302" s="112"/>
      <c r="J302" s="112"/>
      <c r="K302" s="112"/>
      <c r="L302" s="112"/>
      <c r="M302" s="112"/>
      <c r="N302" s="112"/>
      <c r="O302" s="112"/>
      <c r="P302" s="112"/>
      <c r="Q302" s="112"/>
      <c r="R302" s="112"/>
      <c r="S302" s="112"/>
      <c r="T302" s="112"/>
    </row>
    <row r="303" spans="1:20" x14ac:dyDescent="0.25">
      <c r="A303" s="112"/>
      <c r="B303" s="112"/>
      <c r="C303" s="316"/>
      <c r="D303" s="112"/>
      <c r="E303" s="112"/>
      <c r="F303" s="112"/>
      <c r="G303" s="112"/>
      <c r="H303" s="112"/>
      <c r="I303" s="112"/>
      <c r="J303" s="112"/>
      <c r="K303" s="112"/>
      <c r="L303" s="112"/>
      <c r="M303" s="112"/>
      <c r="N303" s="112"/>
      <c r="O303" s="112"/>
      <c r="P303" s="112"/>
      <c r="Q303" s="112"/>
      <c r="R303" s="112"/>
      <c r="S303" s="112"/>
      <c r="T303" s="112"/>
    </row>
    <row r="304" spans="1:20" x14ac:dyDescent="0.25">
      <c r="A304" s="112"/>
      <c r="B304" s="112"/>
      <c r="C304" s="316"/>
      <c r="D304" s="112"/>
      <c r="E304" s="112"/>
      <c r="F304" s="112"/>
      <c r="G304" s="112"/>
      <c r="H304" s="112"/>
      <c r="I304" s="112"/>
      <c r="J304" s="112"/>
      <c r="K304" s="112"/>
      <c r="L304" s="112"/>
      <c r="M304" s="112"/>
      <c r="N304" s="112"/>
      <c r="O304" s="112"/>
      <c r="P304" s="112"/>
      <c r="Q304" s="112"/>
      <c r="R304" s="112"/>
      <c r="S304" s="112"/>
      <c r="T304" s="112"/>
    </row>
    <row r="305" spans="1:20" x14ac:dyDescent="0.25">
      <c r="A305" s="112"/>
      <c r="B305" s="112"/>
      <c r="C305" s="316"/>
      <c r="D305" s="112"/>
      <c r="E305" s="112"/>
      <c r="F305" s="112"/>
      <c r="G305" s="112"/>
      <c r="H305" s="112"/>
      <c r="I305" s="112"/>
      <c r="J305" s="112"/>
      <c r="K305" s="112"/>
      <c r="L305" s="112"/>
      <c r="M305" s="112"/>
      <c r="N305" s="112"/>
      <c r="O305" s="112"/>
      <c r="P305" s="112"/>
      <c r="Q305" s="112"/>
      <c r="R305" s="112"/>
      <c r="S305" s="112"/>
      <c r="T305" s="112"/>
    </row>
    <row r="306" spans="1:20" x14ac:dyDescent="0.25">
      <c r="A306" s="112"/>
      <c r="B306" s="112"/>
      <c r="C306" s="316"/>
      <c r="D306" s="112"/>
      <c r="E306" s="112"/>
      <c r="F306" s="112"/>
      <c r="G306" s="112"/>
      <c r="H306" s="112"/>
      <c r="I306" s="112"/>
      <c r="J306" s="112"/>
      <c r="K306" s="112"/>
      <c r="L306" s="112"/>
      <c r="M306" s="112"/>
      <c r="N306" s="112"/>
      <c r="O306" s="112"/>
      <c r="P306" s="112"/>
      <c r="Q306" s="112"/>
      <c r="R306" s="112"/>
      <c r="S306" s="112"/>
      <c r="T306" s="112"/>
    </row>
    <row r="307" spans="1:20" x14ac:dyDescent="0.25">
      <c r="A307" s="112"/>
      <c r="B307" s="112"/>
      <c r="C307" s="316"/>
      <c r="D307" s="112"/>
      <c r="E307" s="112"/>
      <c r="F307" s="112"/>
      <c r="G307" s="112"/>
      <c r="H307" s="112"/>
      <c r="I307" s="112"/>
      <c r="J307" s="112"/>
      <c r="K307" s="112"/>
      <c r="L307" s="112"/>
      <c r="M307" s="112"/>
      <c r="N307" s="112"/>
      <c r="O307" s="112"/>
      <c r="P307" s="112"/>
      <c r="Q307" s="112"/>
      <c r="R307" s="112"/>
      <c r="S307" s="112"/>
      <c r="T307" s="112"/>
    </row>
    <row r="308" spans="1:20" x14ac:dyDescent="0.25">
      <c r="A308" s="112"/>
      <c r="B308" s="112"/>
      <c r="C308" s="316"/>
      <c r="D308" s="112"/>
      <c r="E308" s="112"/>
      <c r="F308" s="112"/>
      <c r="G308" s="112"/>
      <c r="H308" s="112"/>
      <c r="I308" s="112"/>
      <c r="J308" s="112"/>
      <c r="K308" s="112"/>
      <c r="L308" s="112"/>
      <c r="M308" s="112"/>
      <c r="N308" s="112"/>
      <c r="O308" s="112"/>
      <c r="P308" s="112"/>
      <c r="Q308" s="112"/>
      <c r="R308" s="112"/>
      <c r="S308" s="112"/>
      <c r="T308" s="112"/>
    </row>
    <row r="309" spans="1:20" x14ac:dyDescent="0.25">
      <c r="A309" s="112"/>
      <c r="B309" s="112"/>
      <c r="C309" s="316"/>
      <c r="D309" s="112"/>
      <c r="E309" s="112"/>
      <c r="F309" s="112"/>
      <c r="G309" s="112"/>
      <c r="H309" s="112"/>
      <c r="I309" s="112"/>
      <c r="J309" s="112"/>
      <c r="K309" s="112"/>
      <c r="L309" s="112"/>
      <c r="M309" s="112"/>
      <c r="N309" s="112"/>
      <c r="O309" s="112"/>
      <c r="P309" s="112"/>
      <c r="Q309" s="112"/>
      <c r="R309" s="112"/>
      <c r="S309" s="112"/>
      <c r="T309" s="112"/>
    </row>
    <row r="310" spans="1:20" x14ac:dyDescent="0.25">
      <c r="A310" s="112"/>
      <c r="B310" s="112"/>
      <c r="C310" s="316"/>
      <c r="D310" s="112"/>
      <c r="E310" s="112"/>
      <c r="F310" s="112"/>
      <c r="G310" s="112"/>
      <c r="H310" s="112"/>
      <c r="I310" s="112"/>
      <c r="J310" s="112"/>
      <c r="K310" s="112"/>
      <c r="L310" s="112"/>
      <c r="M310" s="112"/>
      <c r="N310" s="112"/>
      <c r="O310" s="112"/>
      <c r="P310" s="112"/>
      <c r="Q310" s="112"/>
      <c r="R310" s="112"/>
      <c r="S310" s="112"/>
      <c r="T310" s="112"/>
    </row>
    <row r="311" spans="1:20" x14ac:dyDescent="0.25">
      <c r="A311" s="112"/>
      <c r="B311" s="112"/>
      <c r="C311" s="316"/>
      <c r="D311" s="112"/>
      <c r="E311" s="112"/>
      <c r="F311" s="112"/>
      <c r="G311" s="112"/>
      <c r="H311" s="112"/>
      <c r="I311" s="112"/>
      <c r="J311" s="112"/>
      <c r="K311" s="112"/>
      <c r="L311" s="112"/>
      <c r="M311" s="112"/>
      <c r="N311" s="112"/>
      <c r="O311" s="112"/>
      <c r="P311" s="112"/>
      <c r="Q311" s="112"/>
      <c r="R311" s="112"/>
      <c r="S311" s="112"/>
      <c r="T311" s="112"/>
    </row>
    <row r="312" spans="1:20" x14ac:dyDescent="0.25">
      <c r="A312" s="112"/>
      <c r="B312" s="112"/>
      <c r="C312" s="316"/>
      <c r="D312" s="112"/>
      <c r="E312" s="112"/>
      <c r="F312" s="112"/>
      <c r="G312" s="112"/>
      <c r="H312" s="112"/>
      <c r="I312" s="112"/>
      <c r="J312" s="112"/>
      <c r="K312" s="112"/>
      <c r="L312" s="112"/>
      <c r="M312" s="112"/>
      <c r="N312" s="112"/>
      <c r="O312" s="112"/>
      <c r="P312" s="112"/>
      <c r="Q312" s="112"/>
      <c r="R312" s="112"/>
      <c r="S312" s="112"/>
      <c r="T312" s="112"/>
    </row>
    <row r="313" spans="1:20" x14ac:dyDescent="0.25">
      <c r="A313" s="112"/>
      <c r="B313" s="112"/>
      <c r="C313" s="316"/>
      <c r="D313" s="112"/>
      <c r="E313" s="112"/>
      <c r="F313" s="112"/>
      <c r="G313" s="112"/>
      <c r="H313" s="112"/>
      <c r="I313" s="112"/>
      <c r="J313" s="112"/>
      <c r="K313" s="112"/>
      <c r="L313" s="112"/>
      <c r="M313" s="112"/>
      <c r="N313" s="112"/>
      <c r="O313" s="112"/>
      <c r="P313" s="112"/>
      <c r="Q313" s="112"/>
      <c r="R313" s="112"/>
      <c r="S313" s="112"/>
      <c r="T313" s="112"/>
    </row>
    <row r="314" spans="1:20" x14ac:dyDescent="0.25">
      <c r="A314" s="112"/>
      <c r="B314" s="112"/>
      <c r="C314" s="316"/>
      <c r="D314" s="112"/>
      <c r="E314" s="112"/>
      <c r="F314" s="112"/>
      <c r="G314" s="112"/>
      <c r="H314" s="112"/>
      <c r="I314" s="112"/>
      <c r="J314" s="112"/>
      <c r="K314" s="112"/>
      <c r="L314" s="112"/>
      <c r="M314" s="112"/>
      <c r="N314" s="112"/>
      <c r="O314" s="112"/>
      <c r="P314" s="112"/>
      <c r="Q314" s="112"/>
      <c r="R314" s="112"/>
      <c r="S314" s="112"/>
      <c r="T314" s="112"/>
    </row>
    <row r="315" spans="1:20" x14ac:dyDescent="0.25">
      <c r="A315" s="112"/>
      <c r="B315" s="112"/>
      <c r="C315" s="316"/>
      <c r="D315" s="112"/>
      <c r="E315" s="112"/>
      <c r="F315" s="112"/>
      <c r="G315" s="112"/>
      <c r="H315" s="112"/>
      <c r="I315" s="112"/>
      <c r="J315" s="112"/>
      <c r="K315" s="112"/>
      <c r="L315" s="112"/>
      <c r="M315" s="112"/>
      <c r="N315" s="112"/>
      <c r="O315" s="112"/>
      <c r="P315" s="112"/>
      <c r="Q315" s="112"/>
      <c r="R315" s="112"/>
      <c r="S315" s="112"/>
      <c r="T315" s="112"/>
    </row>
    <row r="316" spans="1:20" x14ac:dyDescent="0.25">
      <c r="A316" s="112"/>
      <c r="B316" s="112"/>
      <c r="C316" s="316"/>
      <c r="D316" s="112"/>
      <c r="E316" s="112"/>
      <c r="F316" s="112"/>
      <c r="G316" s="112"/>
      <c r="H316" s="112"/>
      <c r="I316" s="112"/>
      <c r="J316" s="112"/>
      <c r="K316" s="112"/>
      <c r="L316" s="112"/>
      <c r="M316" s="112"/>
      <c r="N316" s="112"/>
      <c r="O316" s="112"/>
      <c r="P316" s="112"/>
      <c r="Q316" s="112"/>
      <c r="R316" s="112"/>
      <c r="S316" s="112"/>
      <c r="T316" s="112"/>
    </row>
    <row r="317" spans="1:20" x14ac:dyDescent="0.25">
      <c r="A317" s="112"/>
      <c r="B317" s="112"/>
      <c r="C317" s="316"/>
      <c r="D317" s="112"/>
      <c r="E317" s="112"/>
      <c r="F317" s="112"/>
      <c r="G317" s="112"/>
      <c r="H317" s="112"/>
      <c r="I317" s="112"/>
      <c r="J317" s="112"/>
      <c r="K317" s="112"/>
      <c r="L317" s="112"/>
      <c r="M317" s="112"/>
      <c r="N317" s="112"/>
      <c r="O317" s="112"/>
      <c r="P317" s="112"/>
      <c r="Q317" s="112"/>
      <c r="R317" s="112"/>
      <c r="S317" s="112"/>
      <c r="T317" s="112"/>
    </row>
    <row r="318" spans="1:20" x14ac:dyDescent="0.25">
      <c r="A318" s="112"/>
      <c r="B318" s="112"/>
      <c r="C318" s="316"/>
      <c r="D318" s="112"/>
      <c r="E318" s="112"/>
      <c r="F318" s="112"/>
      <c r="G318" s="112"/>
      <c r="H318" s="112"/>
      <c r="I318" s="112"/>
      <c r="J318" s="112"/>
      <c r="K318" s="112"/>
      <c r="L318" s="112"/>
      <c r="M318" s="112"/>
      <c r="N318" s="112"/>
      <c r="O318" s="112"/>
      <c r="P318" s="112"/>
      <c r="Q318" s="112"/>
      <c r="R318" s="112"/>
      <c r="S318" s="112"/>
      <c r="T318" s="112"/>
    </row>
    <row r="319" spans="1:20" x14ac:dyDescent="0.25">
      <c r="A319" s="112"/>
      <c r="B319" s="112"/>
      <c r="C319" s="316"/>
      <c r="D319" s="112"/>
      <c r="E319" s="112"/>
      <c r="F319" s="112"/>
      <c r="G319" s="112"/>
      <c r="H319" s="112"/>
      <c r="I319" s="112"/>
      <c r="J319" s="112"/>
      <c r="K319" s="112"/>
      <c r="L319" s="112"/>
      <c r="M319" s="112"/>
      <c r="N319" s="112"/>
      <c r="O319" s="112"/>
      <c r="P319" s="112"/>
      <c r="Q319" s="112"/>
      <c r="R319" s="112"/>
      <c r="S319" s="112"/>
      <c r="T319" s="112"/>
    </row>
    <row r="320" spans="1:20" x14ac:dyDescent="0.25">
      <c r="A320" s="112"/>
      <c r="B320" s="112"/>
      <c r="C320" s="316"/>
      <c r="D320" s="112"/>
      <c r="E320" s="112"/>
      <c r="F320" s="112"/>
      <c r="G320" s="112"/>
      <c r="H320" s="112"/>
      <c r="I320" s="112"/>
      <c r="J320" s="112"/>
      <c r="K320" s="112"/>
      <c r="L320" s="112"/>
      <c r="M320" s="112"/>
      <c r="N320" s="112"/>
      <c r="O320" s="112"/>
      <c r="P320" s="112"/>
      <c r="Q320" s="112"/>
      <c r="R320" s="112"/>
      <c r="S320" s="112"/>
      <c r="T320" s="112"/>
    </row>
    <row r="321" spans="1:20" x14ac:dyDescent="0.25">
      <c r="A321" s="112"/>
      <c r="B321" s="112"/>
      <c r="C321" s="316"/>
      <c r="D321" s="112"/>
      <c r="E321" s="112"/>
      <c r="F321" s="112"/>
      <c r="G321" s="112"/>
      <c r="H321" s="112"/>
      <c r="I321" s="112"/>
      <c r="J321" s="112"/>
      <c r="K321" s="112"/>
      <c r="L321" s="112"/>
      <c r="M321" s="112"/>
      <c r="N321" s="112"/>
      <c r="O321" s="112"/>
      <c r="P321" s="112"/>
      <c r="Q321" s="112"/>
      <c r="R321" s="112"/>
      <c r="S321" s="112"/>
      <c r="T321" s="112"/>
    </row>
    <row r="322" spans="1:20" x14ac:dyDescent="0.25">
      <c r="A322" s="112"/>
      <c r="B322" s="112"/>
      <c r="C322" s="316"/>
      <c r="D322" s="112"/>
      <c r="E322" s="112"/>
      <c r="F322" s="112"/>
      <c r="G322" s="112"/>
      <c r="H322" s="112"/>
      <c r="I322" s="112"/>
      <c r="J322" s="112"/>
      <c r="K322" s="112"/>
      <c r="L322" s="112"/>
      <c r="M322" s="112"/>
      <c r="N322" s="112"/>
      <c r="O322" s="112"/>
      <c r="P322" s="112"/>
      <c r="Q322" s="112"/>
      <c r="R322" s="112"/>
      <c r="S322" s="112"/>
      <c r="T322" s="112"/>
    </row>
    <row r="323" spans="1:20" x14ac:dyDescent="0.25">
      <c r="A323" s="112"/>
      <c r="B323" s="112"/>
      <c r="C323" s="316"/>
      <c r="D323" s="112"/>
      <c r="E323" s="112"/>
      <c r="F323" s="112"/>
      <c r="G323" s="112"/>
      <c r="H323" s="112"/>
      <c r="I323" s="112"/>
      <c r="J323" s="112"/>
      <c r="K323" s="112"/>
      <c r="L323" s="112"/>
      <c r="M323" s="112"/>
      <c r="N323" s="112"/>
      <c r="O323" s="112"/>
      <c r="P323" s="112"/>
      <c r="Q323" s="112"/>
      <c r="R323" s="112"/>
      <c r="S323" s="112"/>
      <c r="T323" s="112"/>
    </row>
    <row r="324" spans="1:20" x14ac:dyDescent="0.25">
      <c r="A324" s="112"/>
      <c r="B324" s="112"/>
      <c r="C324" s="316"/>
      <c r="D324" s="112"/>
      <c r="E324" s="112"/>
      <c r="F324" s="112"/>
      <c r="G324" s="112"/>
      <c r="H324" s="112"/>
      <c r="I324" s="112"/>
      <c r="J324" s="112"/>
      <c r="K324" s="112"/>
      <c r="L324" s="112"/>
      <c r="M324" s="112"/>
      <c r="N324" s="112"/>
      <c r="O324" s="112"/>
      <c r="P324" s="112"/>
      <c r="Q324" s="112"/>
      <c r="R324" s="112"/>
      <c r="S324" s="112"/>
      <c r="T324" s="112"/>
    </row>
    <row r="325" spans="1:20" x14ac:dyDescent="0.25">
      <c r="A325" s="112"/>
      <c r="B325" s="112"/>
      <c r="C325" s="316"/>
      <c r="D325" s="112"/>
      <c r="E325" s="112"/>
      <c r="F325" s="112"/>
      <c r="G325" s="112"/>
      <c r="H325" s="112"/>
      <c r="I325" s="112"/>
      <c r="J325" s="112"/>
      <c r="K325" s="112"/>
      <c r="L325" s="112"/>
      <c r="M325" s="112"/>
      <c r="N325" s="112"/>
      <c r="O325" s="112"/>
      <c r="P325" s="112"/>
      <c r="Q325" s="112"/>
      <c r="R325" s="112"/>
      <c r="S325" s="112"/>
      <c r="T325" s="112"/>
    </row>
    <row r="326" spans="1:20" x14ac:dyDescent="0.25">
      <c r="A326" s="112"/>
      <c r="B326" s="112"/>
      <c r="C326" s="316"/>
      <c r="D326" s="112"/>
      <c r="E326" s="112"/>
      <c r="F326" s="112"/>
      <c r="G326" s="112"/>
      <c r="H326" s="112"/>
      <c r="I326" s="112"/>
      <c r="J326" s="112"/>
      <c r="K326" s="112"/>
      <c r="L326" s="112"/>
      <c r="M326" s="112"/>
      <c r="N326" s="112"/>
      <c r="O326" s="112"/>
      <c r="P326" s="112"/>
      <c r="Q326" s="112"/>
      <c r="R326" s="112"/>
      <c r="S326" s="112"/>
      <c r="T326" s="112"/>
    </row>
    <row r="327" spans="1:20" x14ac:dyDescent="0.25">
      <c r="A327" s="112"/>
      <c r="B327" s="112"/>
      <c r="C327" s="316"/>
      <c r="D327" s="112"/>
      <c r="E327" s="112"/>
      <c r="F327" s="112"/>
      <c r="G327" s="112"/>
      <c r="H327" s="112"/>
      <c r="I327" s="112"/>
      <c r="J327" s="112"/>
      <c r="K327" s="112"/>
      <c r="L327" s="112"/>
      <c r="M327" s="112"/>
      <c r="N327" s="112"/>
      <c r="O327" s="112"/>
      <c r="P327" s="112"/>
      <c r="Q327" s="112"/>
      <c r="R327" s="112"/>
      <c r="S327" s="112"/>
      <c r="T327" s="112"/>
    </row>
    <row r="328" spans="1:20" x14ac:dyDescent="0.25">
      <c r="A328" s="112"/>
      <c r="B328" s="112"/>
      <c r="C328" s="316"/>
      <c r="D328" s="112"/>
      <c r="E328" s="112"/>
      <c r="F328" s="112"/>
      <c r="G328" s="112"/>
      <c r="H328" s="112"/>
      <c r="I328" s="112"/>
      <c r="J328" s="112"/>
      <c r="K328" s="112"/>
      <c r="L328" s="112"/>
      <c r="M328" s="112"/>
      <c r="N328" s="112"/>
      <c r="O328" s="112"/>
      <c r="P328" s="112"/>
      <c r="Q328" s="112"/>
      <c r="R328" s="112"/>
      <c r="S328" s="112"/>
      <c r="T328" s="112"/>
    </row>
    <row r="329" spans="1:20" x14ac:dyDescent="0.25">
      <c r="A329" s="112"/>
      <c r="B329" s="112"/>
      <c r="C329" s="316"/>
      <c r="D329" s="112"/>
      <c r="E329" s="112"/>
      <c r="F329" s="112"/>
      <c r="G329" s="112"/>
      <c r="H329" s="112"/>
      <c r="I329" s="112"/>
      <c r="J329" s="112"/>
      <c r="K329" s="112"/>
      <c r="L329" s="112"/>
      <c r="M329" s="112"/>
      <c r="N329" s="112"/>
      <c r="O329" s="112"/>
      <c r="P329" s="112"/>
      <c r="Q329" s="112"/>
      <c r="R329" s="112"/>
      <c r="S329" s="112"/>
      <c r="T329" s="112"/>
    </row>
    <row r="330" spans="1:20" x14ac:dyDescent="0.25">
      <c r="A330" s="112"/>
      <c r="B330" s="112"/>
      <c r="C330" s="316"/>
      <c r="D330" s="112"/>
      <c r="E330" s="112"/>
      <c r="F330" s="112"/>
      <c r="G330" s="112"/>
      <c r="H330" s="112"/>
      <c r="I330" s="112"/>
      <c r="J330" s="112"/>
      <c r="K330" s="112"/>
      <c r="L330" s="112"/>
      <c r="M330" s="112"/>
      <c r="N330" s="112"/>
      <c r="O330" s="112"/>
      <c r="P330" s="112"/>
      <c r="Q330" s="112"/>
      <c r="R330" s="112"/>
      <c r="S330" s="112"/>
      <c r="T330" s="112"/>
    </row>
    <row r="331" spans="1:20" x14ac:dyDescent="0.25">
      <c r="A331" s="112"/>
      <c r="B331" s="112"/>
      <c r="C331" s="316"/>
      <c r="D331" s="112"/>
      <c r="E331" s="112"/>
      <c r="F331" s="112"/>
      <c r="G331" s="112"/>
      <c r="H331" s="112"/>
      <c r="I331" s="112"/>
      <c r="J331" s="112"/>
      <c r="K331" s="112"/>
      <c r="L331" s="112"/>
      <c r="M331" s="112"/>
      <c r="N331" s="112"/>
      <c r="O331" s="112"/>
      <c r="P331" s="112"/>
      <c r="Q331" s="112"/>
      <c r="R331" s="112"/>
      <c r="S331" s="112"/>
      <c r="T331" s="112"/>
    </row>
    <row r="332" spans="1:20" x14ac:dyDescent="0.25">
      <c r="A332" s="112"/>
      <c r="B332" s="112"/>
      <c r="C332" s="316"/>
      <c r="D332" s="112"/>
      <c r="E332" s="112"/>
      <c r="F332" s="112"/>
      <c r="G332" s="112"/>
      <c r="H332" s="112"/>
      <c r="I332" s="112"/>
      <c r="J332" s="112"/>
      <c r="K332" s="112"/>
      <c r="L332" s="112"/>
      <c r="M332" s="112"/>
      <c r="N332" s="112"/>
      <c r="O332" s="112"/>
      <c r="P332" s="112"/>
      <c r="Q332" s="112"/>
      <c r="R332" s="112"/>
      <c r="S332" s="112"/>
      <c r="T332" s="112"/>
    </row>
    <row r="333" spans="1:20" x14ac:dyDescent="0.25">
      <c r="A333" s="112"/>
      <c r="B333" s="112"/>
      <c r="C333" s="316"/>
      <c r="D333" s="112"/>
      <c r="E333" s="112"/>
      <c r="F333" s="112"/>
      <c r="G333" s="112"/>
      <c r="H333" s="112"/>
      <c r="I333" s="112"/>
      <c r="J333" s="112"/>
      <c r="K333" s="112"/>
      <c r="L333" s="112"/>
      <c r="M333" s="112"/>
      <c r="N333" s="112"/>
      <c r="O333" s="112"/>
      <c r="P333" s="112"/>
      <c r="Q333" s="112"/>
      <c r="R333" s="112"/>
      <c r="S333" s="112"/>
      <c r="T333" s="112"/>
    </row>
    <row r="334" spans="1:20" x14ac:dyDescent="0.25">
      <c r="A334" s="112"/>
      <c r="B334" s="112"/>
      <c r="C334" s="316"/>
      <c r="D334" s="112"/>
      <c r="E334" s="112"/>
      <c r="F334" s="112"/>
      <c r="G334" s="112"/>
      <c r="H334" s="112"/>
      <c r="I334" s="112"/>
      <c r="J334" s="112"/>
      <c r="K334" s="112"/>
      <c r="L334" s="112"/>
      <c r="M334" s="112"/>
      <c r="N334" s="112"/>
      <c r="O334" s="112"/>
      <c r="P334" s="112"/>
      <c r="Q334" s="112"/>
      <c r="R334" s="112"/>
      <c r="S334" s="112"/>
      <c r="T334" s="112"/>
    </row>
    <row r="335" spans="1:20" x14ac:dyDescent="0.25">
      <c r="A335" s="112"/>
      <c r="B335" s="112"/>
      <c r="C335" s="316"/>
      <c r="D335" s="112"/>
      <c r="E335" s="112"/>
      <c r="F335" s="112"/>
      <c r="G335" s="112"/>
      <c r="H335" s="112"/>
      <c r="I335" s="112"/>
      <c r="J335" s="112"/>
      <c r="K335" s="112"/>
      <c r="L335" s="112"/>
      <c r="M335" s="112"/>
      <c r="N335" s="112"/>
      <c r="O335" s="112"/>
      <c r="P335" s="112"/>
      <c r="Q335" s="112"/>
      <c r="R335" s="112"/>
      <c r="S335" s="112"/>
      <c r="T335" s="112"/>
    </row>
    <row r="336" spans="1:20" x14ac:dyDescent="0.25">
      <c r="A336" s="112"/>
      <c r="B336" s="112"/>
      <c r="C336" s="316"/>
      <c r="D336" s="112"/>
      <c r="E336" s="112"/>
      <c r="F336" s="112"/>
      <c r="G336" s="112"/>
      <c r="H336" s="112"/>
      <c r="I336" s="112"/>
      <c r="J336" s="112"/>
      <c r="K336" s="112"/>
      <c r="L336" s="112"/>
      <c r="M336" s="112"/>
      <c r="N336" s="112"/>
      <c r="O336" s="112"/>
      <c r="P336" s="112"/>
      <c r="Q336" s="112"/>
      <c r="R336" s="112"/>
      <c r="S336" s="112"/>
      <c r="T336" s="112"/>
    </row>
  </sheetData>
  <mergeCells count="12">
    <mergeCell ref="A5:C5"/>
    <mergeCell ref="A24:C24"/>
    <mergeCell ref="A39:C39"/>
    <mergeCell ref="A47:C47"/>
    <mergeCell ref="A16:C16"/>
    <mergeCell ref="A18:C18"/>
    <mergeCell ref="A15:C15"/>
    <mergeCell ref="A7:C7"/>
    <mergeCell ref="A10:C10"/>
    <mergeCell ref="A12:C12"/>
    <mergeCell ref="A13:C13"/>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pane="topRight"/>
      <selection pane="bottomLeft"/>
      <selection pane="bottomRight" activeCell="J27" sqref="J27"/>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7" width="15.28515625" style="20" customWidth="1"/>
    <col min="8" max="9" width="9.42578125" style="20" customWidth="1"/>
    <col min="10" max="10" width="9.7109375" style="20" customWidth="1"/>
    <col min="11" max="19" width="9.42578125" style="20" customWidth="1"/>
    <col min="20" max="20" width="13.140625" style="20" customWidth="1"/>
    <col min="21" max="21" width="24.85546875" style="20" customWidth="1"/>
    <col min="22" max="16384" width="9.140625" style="20"/>
  </cols>
  <sheetData>
    <row r="1" spans="1:21" ht="18.75" x14ac:dyDescent="0.25">
      <c r="U1" s="407" t="s">
        <v>66</v>
      </c>
    </row>
    <row r="2" spans="1:21" ht="18.75" x14ac:dyDescent="0.3">
      <c r="U2" s="408" t="s">
        <v>8</v>
      </c>
    </row>
    <row r="3" spans="1:21" ht="18.75" x14ac:dyDescent="0.3">
      <c r="U3" s="408" t="s">
        <v>65</v>
      </c>
    </row>
    <row r="4" spans="1:21" ht="18.75" customHeight="1" x14ac:dyDescent="0.25">
      <c r="A4" s="434" t="str">
        <f>'1. паспорт местоположение'!A5:C5</f>
        <v>Год раскрытия информации: 2022 год</v>
      </c>
      <c r="B4" s="434"/>
      <c r="C4" s="434"/>
      <c r="D4" s="434"/>
      <c r="E4" s="434"/>
      <c r="F4" s="434"/>
      <c r="G4" s="434"/>
      <c r="H4" s="434"/>
      <c r="I4" s="434"/>
      <c r="J4" s="434"/>
      <c r="K4" s="434"/>
      <c r="L4" s="434"/>
      <c r="M4" s="434"/>
      <c r="N4" s="434"/>
      <c r="O4" s="434"/>
      <c r="P4" s="434"/>
      <c r="Q4" s="434"/>
      <c r="R4" s="434"/>
      <c r="S4" s="434"/>
      <c r="T4" s="434"/>
      <c r="U4" s="434"/>
    </row>
    <row r="5" spans="1:21" ht="18.75" x14ac:dyDescent="0.3">
      <c r="U5" s="408"/>
    </row>
    <row r="6" spans="1:21" ht="18.75" x14ac:dyDescent="0.25">
      <c r="A6" s="517" t="s">
        <v>7</v>
      </c>
      <c r="B6" s="517"/>
      <c r="C6" s="517"/>
      <c r="D6" s="517"/>
      <c r="E6" s="517"/>
      <c r="F6" s="517"/>
      <c r="G6" s="517"/>
      <c r="H6" s="517"/>
      <c r="I6" s="517"/>
      <c r="J6" s="517"/>
      <c r="K6" s="517"/>
      <c r="L6" s="517"/>
      <c r="M6" s="517"/>
      <c r="N6" s="517"/>
      <c r="O6" s="517"/>
      <c r="P6" s="517"/>
      <c r="Q6" s="517"/>
      <c r="R6" s="517"/>
      <c r="S6" s="517"/>
      <c r="T6" s="517"/>
      <c r="U6" s="517"/>
    </row>
    <row r="7" spans="1:21" ht="18.75" x14ac:dyDescent="0.25">
      <c r="A7" s="409"/>
      <c r="B7" s="409"/>
      <c r="C7" s="409"/>
      <c r="D7" s="409"/>
      <c r="E7" s="409"/>
      <c r="F7" s="409"/>
      <c r="G7" s="409"/>
      <c r="H7" s="409"/>
      <c r="I7" s="409"/>
      <c r="J7" s="409"/>
      <c r="K7" s="409"/>
      <c r="L7" s="409"/>
      <c r="M7" s="409"/>
      <c r="N7" s="409"/>
      <c r="O7" s="409"/>
      <c r="P7" s="409"/>
      <c r="Q7" s="409"/>
      <c r="R7" s="409"/>
      <c r="S7" s="409"/>
      <c r="T7" s="410"/>
      <c r="U7" s="410"/>
    </row>
    <row r="8" spans="1:21" x14ac:dyDescent="0.25">
      <c r="A8" s="518" t="str">
        <f>'1. паспорт местоположение'!A9:C9</f>
        <v>Акционерное общество "Янтарьэнерго" ДЗО  ПАО "Россети"</v>
      </c>
      <c r="B8" s="518"/>
      <c r="C8" s="518"/>
      <c r="D8" s="518"/>
      <c r="E8" s="518"/>
      <c r="F8" s="518"/>
      <c r="G8" s="518"/>
      <c r="H8" s="518"/>
      <c r="I8" s="518"/>
      <c r="J8" s="518"/>
      <c r="K8" s="518"/>
      <c r="L8" s="518"/>
      <c r="M8" s="518"/>
      <c r="N8" s="518"/>
      <c r="O8" s="518"/>
      <c r="P8" s="518"/>
      <c r="Q8" s="518"/>
      <c r="R8" s="518"/>
      <c r="S8" s="518"/>
      <c r="T8" s="518"/>
      <c r="U8" s="518"/>
    </row>
    <row r="9" spans="1:21" ht="18.75" customHeight="1" x14ac:dyDescent="0.25">
      <c r="A9" s="519" t="s">
        <v>6</v>
      </c>
      <c r="B9" s="519"/>
      <c r="C9" s="519"/>
      <c r="D9" s="519"/>
      <c r="E9" s="519"/>
      <c r="F9" s="519"/>
      <c r="G9" s="519"/>
      <c r="H9" s="519"/>
      <c r="I9" s="519"/>
      <c r="J9" s="519"/>
      <c r="K9" s="519"/>
      <c r="L9" s="519"/>
      <c r="M9" s="519"/>
      <c r="N9" s="519"/>
      <c r="O9" s="519"/>
      <c r="P9" s="519"/>
      <c r="Q9" s="519"/>
      <c r="R9" s="519"/>
      <c r="S9" s="519"/>
      <c r="T9" s="519"/>
      <c r="U9" s="519"/>
    </row>
    <row r="10" spans="1:21" ht="18.75" x14ac:dyDescent="0.25">
      <c r="A10" s="409"/>
      <c r="B10" s="409"/>
      <c r="C10" s="409"/>
      <c r="D10" s="409"/>
      <c r="E10" s="409"/>
      <c r="F10" s="409"/>
      <c r="G10" s="409"/>
      <c r="H10" s="409"/>
      <c r="I10" s="409"/>
      <c r="J10" s="409"/>
      <c r="K10" s="409"/>
      <c r="L10" s="409"/>
      <c r="M10" s="409"/>
      <c r="N10" s="409"/>
      <c r="O10" s="409"/>
      <c r="P10" s="409"/>
      <c r="Q10" s="409"/>
      <c r="R10" s="409"/>
      <c r="S10" s="409"/>
      <c r="T10" s="410"/>
      <c r="U10" s="410"/>
    </row>
    <row r="11" spans="1:21" x14ac:dyDescent="0.25">
      <c r="A11" s="518" t="str">
        <f>'1. паспорт местоположение'!A12:C12</f>
        <v>H_281</v>
      </c>
      <c r="B11" s="518"/>
      <c r="C11" s="518"/>
      <c r="D11" s="518"/>
      <c r="E11" s="518"/>
      <c r="F11" s="518"/>
      <c r="G11" s="518"/>
      <c r="H11" s="518"/>
      <c r="I11" s="518"/>
      <c r="J11" s="518"/>
      <c r="K11" s="518"/>
      <c r="L11" s="518"/>
      <c r="M11" s="518"/>
      <c r="N11" s="518"/>
      <c r="O11" s="518"/>
      <c r="P11" s="518"/>
      <c r="Q11" s="518"/>
      <c r="R11" s="518"/>
      <c r="S11" s="518"/>
      <c r="T11" s="518"/>
      <c r="U11" s="518"/>
    </row>
    <row r="12" spans="1:21" x14ac:dyDescent="0.25">
      <c r="A12" s="519" t="s">
        <v>5</v>
      </c>
      <c r="B12" s="519"/>
      <c r="C12" s="519"/>
      <c r="D12" s="519"/>
      <c r="E12" s="519"/>
      <c r="F12" s="519"/>
      <c r="G12" s="519"/>
      <c r="H12" s="519"/>
      <c r="I12" s="519"/>
      <c r="J12" s="519"/>
      <c r="K12" s="519"/>
      <c r="L12" s="519"/>
      <c r="M12" s="519"/>
      <c r="N12" s="519"/>
      <c r="O12" s="519"/>
      <c r="P12" s="519"/>
      <c r="Q12" s="519"/>
      <c r="R12" s="519"/>
      <c r="S12" s="519"/>
      <c r="T12" s="519"/>
      <c r="U12" s="519"/>
    </row>
    <row r="13" spans="1:21" ht="16.5" customHeight="1" x14ac:dyDescent="0.3">
      <c r="A13" s="411"/>
      <c r="B13" s="411"/>
      <c r="C13" s="411"/>
      <c r="D13" s="411"/>
      <c r="E13" s="411"/>
      <c r="F13" s="411"/>
      <c r="G13" s="411"/>
      <c r="H13" s="411"/>
      <c r="I13" s="411"/>
      <c r="J13" s="411"/>
      <c r="K13" s="411"/>
      <c r="L13" s="411"/>
      <c r="M13" s="411"/>
      <c r="N13" s="411"/>
      <c r="O13" s="411"/>
      <c r="P13" s="411"/>
      <c r="Q13" s="411"/>
      <c r="R13" s="411"/>
      <c r="S13" s="411"/>
      <c r="T13" s="27"/>
      <c r="U13" s="27"/>
    </row>
    <row r="14" spans="1:21" x14ac:dyDescent="0.25">
      <c r="A14" s="518" t="str">
        <f>'1. паспорт местоположение'!A15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4" s="518"/>
      <c r="C14" s="518"/>
      <c r="D14" s="518"/>
      <c r="E14" s="518"/>
      <c r="F14" s="518"/>
      <c r="G14" s="518"/>
      <c r="H14" s="518"/>
      <c r="I14" s="518"/>
      <c r="J14" s="518"/>
      <c r="K14" s="518"/>
      <c r="L14" s="518"/>
      <c r="M14" s="518"/>
      <c r="N14" s="518"/>
      <c r="O14" s="518"/>
      <c r="P14" s="518"/>
      <c r="Q14" s="518"/>
      <c r="R14" s="518"/>
      <c r="S14" s="518"/>
      <c r="T14" s="518"/>
      <c r="U14" s="518"/>
    </row>
    <row r="15" spans="1:21" ht="15.75" customHeight="1" x14ac:dyDescent="0.25">
      <c r="A15" s="519" t="s">
        <v>4</v>
      </c>
      <c r="B15" s="519"/>
      <c r="C15" s="519"/>
      <c r="D15" s="519"/>
      <c r="E15" s="519"/>
      <c r="F15" s="519"/>
      <c r="G15" s="519"/>
      <c r="H15" s="519"/>
      <c r="I15" s="519"/>
      <c r="J15" s="519"/>
      <c r="K15" s="519"/>
      <c r="L15" s="519"/>
      <c r="M15" s="519"/>
      <c r="N15" s="519"/>
      <c r="O15" s="519"/>
      <c r="P15" s="519"/>
      <c r="Q15" s="519"/>
      <c r="R15" s="519"/>
      <c r="S15" s="519"/>
      <c r="T15" s="519"/>
      <c r="U15" s="519"/>
    </row>
    <row r="16" spans="1:21" x14ac:dyDescent="0.25">
      <c r="A16" s="520"/>
      <c r="B16" s="520"/>
      <c r="C16" s="520"/>
      <c r="D16" s="520"/>
      <c r="E16" s="520"/>
      <c r="F16" s="520"/>
      <c r="G16" s="520"/>
      <c r="H16" s="520"/>
      <c r="I16" s="520"/>
      <c r="J16" s="520"/>
      <c r="K16" s="520"/>
      <c r="L16" s="520"/>
      <c r="M16" s="520"/>
      <c r="N16" s="520"/>
      <c r="O16" s="520"/>
      <c r="P16" s="520"/>
      <c r="Q16" s="520"/>
      <c r="R16" s="520"/>
      <c r="S16" s="520"/>
      <c r="T16" s="520"/>
      <c r="U16" s="520"/>
    </row>
    <row r="18" spans="1:24" x14ac:dyDescent="0.25">
      <c r="A18" s="521" t="s">
        <v>343</v>
      </c>
      <c r="B18" s="521"/>
      <c r="C18" s="521"/>
      <c r="D18" s="521"/>
      <c r="E18" s="521"/>
      <c r="F18" s="521"/>
      <c r="G18" s="521"/>
      <c r="H18" s="521"/>
      <c r="I18" s="521"/>
      <c r="J18" s="521"/>
      <c r="K18" s="521"/>
      <c r="L18" s="521"/>
      <c r="M18" s="521"/>
      <c r="N18" s="521"/>
      <c r="O18" s="521"/>
      <c r="P18" s="521"/>
      <c r="Q18" s="521"/>
      <c r="R18" s="521"/>
      <c r="S18" s="521"/>
      <c r="T18" s="521"/>
      <c r="U18" s="521"/>
    </row>
    <row r="20" spans="1:24" ht="33" customHeight="1" x14ac:dyDescent="0.25">
      <c r="A20" s="525" t="s">
        <v>180</v>
      </c>
      <c r="B20" s="525" t="s">
        <v>179</v>
      </c>
      <c r="C20" s="528" t="s">
        <v>178</v>
      </c>
      <c r="D20" s="528"/>
      <c r="E20" s="529" t="s">
        <v>177</v>
      </c>
      <c r="F20" s="529"/>
      <c r="G20" s="530" t="s">
        <v>700</v>
      </c>
      <c r="H20" s="534" t="s">
        <v>688</v>
      </c>
      <c r="I20" s="535"/>
      <c r="J20" s="535"/>
      <c r="K20" s="536"/>
      <c r="L20" s="534" t="s">
        <v>701</v>
      </c>
      <c r="M20" s="535"/>
      <c r="N20" s="535"/>
      <c r="O20" s="535"/>
      <c r="P20" s="534" t="s">
        <v>702</v>
      </c>
      <c r="Q20" s="535"/>
      <c r="R20" s="535"/>
      <c r="S20" s="535"/>
      <c r="T20" s="522" t="s">
        <v>176</v>
      </c>
      <c r="U20" s="522"/>
      <c r="V20" s="412"/>
      <c r="W20" s="412"/>
      <c r="X20" s="412"/>
    </row>
    <row r="21" spans="1:24" ht="99.75" customHeight="1" x14ac:dyDescent="0.25">
      <c r="A21" s="526"/>
      <c r="B21" s="526"/>
      <c r="C21" s="528"/>
      <c r="D21" s="528"/>
      <c r="E21" s="529"/>
      <c r="F21" s="529"/>
      <c r="G21" s="531"/>
      <c r="H21" s="537" t="s">
        <v>2</v>
      </c>
      <c r="I21" s="537"/>
      <c r="J21" s="528" t="s">
        <v>9</v>
      </c>
      <c r="K21" s="537"/>
      <c r="L21" s="537" t="s">
        <v>2</v>
      </c>
      <c r="M21" s="537"/>
      <c r="N21" s="528" t="s">
        <v>9</v>
      </c>
      <c r="O21" s="537"/>
      <c r="P21" s="537" t="s">
        <v>2</v>
      </c>
      <c r="Q21" s="537"/>
      <c r="R21" s="528" t="s">
        <v>9</v>
      </c>
      <c r="S21" s="537"/>
      <c r="T21" s="522"/>
      <c r="U21" s="522"/>
    </row>
    <row r="22" spans="1:24" ht="89.25" customHeight="1" x14ac:dyDescent="0.25">
      <c r="A22" s="527"/>
      <c r="B22" s="527"/>
      <c r="C22" s="394" t="s">
        <v>2</v>
      </c>
      <c r="D22" s="394" t="s">
        <v>542</v>
      </c>
      <c r="E22" s="413" t="s">
        <v>703</v>
      </c>
      <c r="F22" s="413" t="s">
        <v>704</v>
      </c>
      <c r="G22" s="532"/>
      <c r="H22" s="301" t="s">
        <v>324</v>
      </c>
      <c r="I22" s="301" t="s">
        <v>325</v>
      </c>
      <c r="J22" s="301" t="s">
        <v>324</v>
      </c>
      <c r="K22" s="301" t="s">
        <v>325</v>
      </c>
      <c r="L22" s="301" t="s">
        <v>324</v>
      </c>
      <c r="M22" s="301" t="s">
        <v>325</v>
      </c>
      <c r="N22" s="301" t="s">
        <v>324</v>
      </c>
      <c r="O22" s="301" t="s">
        <v>325</v>
      </c>
      <c r="P22" s="301" t="s">
        <v>324</v>
      </c>
      <c r="Q22" s="301" t="s">
        <v>325</v>
      </c>
      <c r="R22" s="301" t="s">
        <v>324</v>
      </c>
      <c r="S22" s="301" t="s">
        <v>325</v>
      </c>
      <c r="T22" s="394" t="s">
        <v>2</v>
      </c>
      <c r="U22" s="394" t="s">
        <v>9</v>
      </c>
    </row>
    <row r="23" spans="1:24" ht="19.5" customHeight="1" x14ac:dyDescent="0.25">
      <c r="A23" s="395">
        <v>1</v>
      </c>
      <c r="B23" s="395">
        <v>2</v>
      </c>
      <c r="C23" s="395">
        <v>3</v>
      </c>
      <c r="D23" s="395">
        <v>4</v>
      </c>
      <c r="E23" s="395">
        <v>5</v>
      </c>
      <c r="F23" s="395">
        <v>6</v>
      </c>
      <c r="G23" s="395">
        <v>7</v>
      </c>
      <c r="H23" s="395">
        <v>8</v>
      </c>
      <c r="I23" s="395">
        <v>9</v>
      </c>
      <c r="J23" s="395">
        <v>10</v>
      </c>
      <c r="K23" s="395">
        <v>11</v>
      </c>
      <c r="L23" s="395">
        <v>12</v>
      </c>
      <c r="M23" s="395">
        <v>13</v>
      </c>
      <c r="N23" s="395">
        <v>14</v>
      </c>
      <c r="O23" s="395">
        <v>15</v>
      </c>
      <c r="P23" s="395">
        <v>16</v>
      </c>
      <c r="Q23" s="395">
        <v>17</v>
      </c>
      <c r="R23" s="395">
        <v>18</v>
      </c>
      <c r="S23" s="395">
        <v>19</v>
      </c>
      <c r="T23" s="395">
        <v>20</v>
      </c>
      <c r="U23" s="395">
        <v>21</v>
      </c>
    </row>
    <row r="24" spans="1:24" ht="47.25" customHeight="1" x14ac:dyDescent="0.25">
      <c r="A24" s="414">
        <v>1</v>
      </c>
      <c r="B24" s="415" t="s">
        <v>175</v>
      </c>
      <c r="C24" s="416">
        <f t="shared" ref="C24" si="0">SUM(C25:C29)</f>
        <v>291.81248619000002</v>
      </c>
      <c r="D24" s="416">
        <f t="shared" ref="D24:S24" si="1">SUM(D25:D29)</f>
        <v>0</v>
      </c>
      <c r="E24" s="416">
        <f t="shared" si="1"/>
        <v>287.12217936000002</v>
      </c>
      <c r="F24" s="416">
        <f t="shared" si="1"/>
        <v>3.9800000000000002E-2</v>
      </c>
      <c r="G24" s="416">
        <f t="shared" si="1"/>
        <v>287.08237936</v>
      </c>
      <c r="H24" s="416">
        <f t="shared" si="1"/>
        <v>3.9800000000000002E-2</v>
      </c>
      <c r="I24" s="416">
        <f t="shared" si="1"/>
        <v>0</v>
      </c>
      <c r="J24" s="416">
        <f t="shared" si="1"/>
        <v>3.9800000000000002E-2</v>
      </c>
      <c r="K24" s="416">
        <f t="shared" si="1"/>
        <v>0</v>
      </c>
      <c r="L24" s="416">
        <f t="shared" si="1"/>
        <v>0</v>
      </c>
      <c r="M24" s="416">
        <f t="shared" si="1"/>
        <v>0</v>
      </c>
      <c r="N24" s="416">
        <f t="shared" si="1"/>
        <v>0</v>
      </c>
      <c r="O24" s="416">
        <f t="shared" si="1"/>
        <v>0</v>
      </c>
      <c r="P24" s="416">
        <f t="shared" si="1"/>
        <v>0</v>
      </c>
      <c r="Q24" s="416">
        <f t="shared" si="1"/>
        <v>0</v>
      </c>
      <c r="R24" s="416">
        <f t="shared" si="1"/>
        <v>0</v>
      </c>
      <c r="S24" s="416">
        <f t="shared" si="1"/>
        <v>0</v>
      </c>
      <c r="T24" s="300">
        <f>H24+L24+P24</f>
        <v>3.9800000000000002E-2</v>
      </c>
      <c r="U24" s="300">
        <f>J24+N24+R24</f>
        <v>3.9800000000000002E-2</v>
      </c>
    </row>
    <row r="25" spans="1:24" ht="24" customHeight="1" x14ac:dyDescent="0.25">
      <c r="A25" s="417" t="s">
        <v>174</v>
      </c>
      <c r="B25" s="418" t="s">
        <v>173</v>
      </c>
      <c r="C25" s="419">
        <v>0</v>
      </c>
      <c r="D25" s="419">
        <v>0</v>
      </c>
      <c r="E25" s="300">
        <f>G25+H25</f>
        <v>0</v>
      </c>
      <c r="F25" s="300">
        <f>E25-G25</f>
        <v>0</v>
      </c>
      <c r="G25" s="420">
        <v>0</v>
      </c>
      <c r="H25" s="420">
        <v>0</v>
      </c>
      <c r="I25" s="420">
        <v>0</v>
      </c>
      <c r="J25" s="420">
        <v>0</v>
      </c>
      <c r="K25" s="420">
        <v>0</v>
      </c>
      <c r="L25" s="420">
        <v>0</v>
      </c>
      <c r="M25" s="420">
        <v>0</v>
      </c>
      <c r="N25" s="420">
        <v>0</v>
      </c>
      <c r="O25" s="420">
        <v>0</v>
      </c>
      <c r="P25" s="420">
        <v>0</v>
      </c>
      <c r="Q25" s="420">
        <v>0</v>
      </c>
      <c r="R25" s="420">
        <v>0</v>
      </c>
      <c r="S25" s="420">
        <v>0</v>
      </c>
      <c r="T25" s="300">
        <f t="shared" ref="T25:T64" si="2">H25+L25+P25</f>
        <v>0</v>
      </c>
      <c r="U25" s="300">
        <f t="shared" ref="U25:U64" si="3">J25+N25+R25</f>
        <v>0</v>
      </c>
    </row>
    <row r="26" spans="1:24" x14ac:dyDescent="0.25">
      <c r="A26" s="417" t="s">
        <v>172</v>
      </c>
      <c r="B26" s="418" t="s">
        <v>171</v>
      </c>
      <c r="C26" s="419">
        <v>0</v>
      </c>
      <c r="D26" s="419">
        <v>0</v>
      </c>
      <c r="E26" s="300">
        <f t="shared" ref="E26:E29" si="4">G26+H26</f>
        <v>0</v>
      </c>
      <c r="F26" s="300">
        <f t="shared" ref="F26:F56" si="5">E26-G26</f>
        <v>0</v>
      </c>
      <c r="G26" s="420">
        <v>0</v>
      </c>
      <c r="H26" s="420">
        <v>0</v>
      </c>
      <c r="I26" s="420">
        <v>0</v>
      </c>
      <c r="J26" s="420">
        <v>0</v>
      </c>
      <c r="K26" s="420">
        <v>0</v>
      </c>
      <c r="L26" s="420">
        <v>0</v>
      </c>
      <c r="M26" s="420">
        <v>0</v>
      </c>
      <c r="N26" s="420">
        <v>0</v>
      </c>
      <c r="O26" s="420">
        <v>0</v>
      </c>
      <c r="P26" s="420">
        <v>0</v>
      </c>
      <c r="Q26" s="420">
        <v>0</v>
      </c>
      <c r="R26" s="420">
        <v>0</v>
      </c>
      <c r="S26" s="420">
        <v>0</v>
      </c>
      <c r="T26" s="300">
        <f t="shared" si="2"/>
        <v>0</v>
      </c>
      <c r="U26" s="300">
        <f t="shared" si="3"/>
        <v>0</v>
      </c>
    </row>
    <row r="27" spans="1:24" ht="31.5" x14ac:dyDescent="0.25">
      <c r="A27" s="417" t="s">
        <v>170</v>
      </c>
      <c r="B27" s="418" t="s">
        <v>305</v>
      </c>
      <c r="C27" s="419">
        <v>3.9800000000000002E-2</v>
      </c>
      <c r="D27" s="419">
        <v>0</v>
      </c>
      <c r="E27" s="300">
        <f t="shared" si="4"/>
        <v>-0.25043330000000003</v>
      </c>
      <c r="F27" s="300">
        <f t="shared" si="5"/>
        <v>3.9800000000000002E-2</v>
      </c>
      <c r="G27" s="420">
        <v>-0.29023330000000003</v>
      </c>
      <c r="H27" s="420">
        <v>3.9800000000000002E-2</v>
      </c>
      <c r="I27" s="420">
        <v>0</v>
      </c>
      <c r="J27" s="433">
        <v>3.9800000000000002E-2</v>
      </c>
      <c r="K27" s="420">
        <v>0</v>
      </c>
      <c r="L27" s="420">
        <v>0</v>
      </c>
      <c r="M27" s="420">
        <v>0</v>
      </c>
      <c r="N27" s="420">
        <v>0</v>
      </c>
      <c r="O27" s="420">
        <v>0</v>
      </c>
      <c r="P27" s="420">
        <v>0</v>
      </c>
      <c r="Q27" s="420">
        <v>0</v>
      </c>
      <c r="R27" s="420">
        <v>0</v>
      </c>
      <c r="S27" s="420">
        <v>0</v>
      </c>
      <c r="T27" s="300">
        <f t="shared" si="2"/>
        <v>3.9800000000000002E-2</v>
      </c>
      <c r="U27" s="300">
        <f t="shared" si="3"/>
        <v>3.9800000000000002E-2</v>
      </c>
    </row>
    <row r="28" spans="1:24" x14ac:dyDescent="0.25">
      <c r="A28" s="417" t="s">
        <v>169</v>
      </c>
      <c r="B28" s="418" t="s">
        <v>705</v>
      </c>
      <c r="C28" s="419">
        <v>0</v>
      </c>
      <c r="D28" s="419">
        <v>0</v>
      </c>
      <c r="E28" s="300">
        <f t="shared" si="4"/>
        <v>0</v>
      </c>
      <c r="F28" s="300">
        <f t="shared" si="5"/>
        <v>0</v>
      </c>
      <c r="G28" s="420">
        <v>0</v>
      </c>
      <c r="H28" s="420">
        <v>0</v>
      </c>
      <c r="I28" s="420">
        <v>0</v>
      </c>
      <c r="J28" s="420">
        <v>0</v>
      </c>
      <c r="K28" s="420">
        <v>0</v>
      </c>
      <c r="L28" s="420">
        <v>0</v>
      </c>
      <c r="M28" s="420">
        <v>0</v>
      </c>
      <c r="N28" s="420">
        <v>0</v>
      </c>
      <c r="O28" s="420">
        <v>0</v>
      </c>
      <c r="P28" s="420">
        <v>0</v>
      </c>
      <c r="Q28" s="420">
        <v>0</v>
      </c>
      <c r="R28" s="420">
        <v>0</v>
      </c>
      <c r="S28" s="420">
        <v>0</v>
      </c>
      <c r="T28" s="300">
        <f t="shared" si="2"/>
        <v>0</v>
      </c>
      <c r="U28" s="300">
        <f t="shared" si="3"/>
        <v>0</v>
      </c>
    </row>
    <row r="29" spans="1:24" x14ac:dyDescent="0.25">
      <c r="A29" s="417" t="s">
        <v>168</v>
      </c>
      <c r="B29" s="26" t="s">
        <v>167</v>
      </c>
      <c r="C29" s="419">
        <f>291.81248619-C27</f>
        <v>291.77268619</v>
      </c>
      <c r="D29" s="419">
        <v>0</v>
      </c>
      <c r="E29" s="300">
        <f t="shared" si="4"/>
        <v>287.37261266000002</v>
      </c>
      <c r="F29" s="300">
        <f t="shared" si="5"/>
        <v>0</v>
      </c>
      <c r="G29" s="420">
        <v>287.37261266000002</v>
      </c>
      <c r="H29" s="420">
        <v>0</v>
      </c>
      <c r="I29" s="420">
        <v>0</v>
      </c>
      <c r="J29" s="420">
        <v>0</v>
      </c>
      <c r="K29" s="420">
        <v>0</v>
      </c>
      <c r="L29" s="420">
        <v>0</v>
      </c>
      <c r="M29" s="420">
        <v>0</v>
      </c>
      <c r="N29" s="420">
        <v>0</v>
      </c>
      <c r="O29" s="420">
        <v>0</v>
      </c>
      <c r="P29" s="420">
        <v>0</v>
      </c>
      <c r="Q29" s="420">
        <v>0</v>
      </c>
      <c r="R29" s="420">
        <v>0</v>
      </c>
      <c r="S29" s="420">
        <v>0</v>
      </c>
      <c r="T29" s="300">
        <f t="shared" si="2"/>
        <v>0</v>
      </c>
      <c r="U29" s="300">
        <f t="shared" si="3"/>
        <v>0</v>
      </c>
    </row>
    <row r="30" spans="1:24" ht="47.25" x14ac:dyDescent="0.25">
      <c r="A30" s="414" t="s">
        <v>61</v>
      </c>
      <c r="B30" s="415" t="s">
        <v>166</v>
      </c>
      <c r="C30" s="419">
        <f t="shared" ref="C30:S30" si="6">SUM(C31:C34)</f>
        <v>243.83882961</v>
      </c>
      <c r="D30" s="419">
        <f t="shared" si="6"/>
        <v>0</v>
      </c>
      <c r="E30" s="419">
        <f t="shared" si="6"/>
        <v>239.29685520000004</v>
      </c>
      <c r="F30" s="419">
        <f t="shared" si="6"/>
        <v>0</v>
      </c>
      <c r="G30" s="419">
        <f t="shared" si="6"/>
        <v>239.29685520000004</v>
      </c>
      <c r="H30" s="419">
        <f t="shared" si="6"/>
        <v>0</v>
      </c>
      <c r="I30" s="419">
        <f t="shared" si="6"/>
        <v>0</v>
      </c>
      <c r="J30" s="419">
        <f t="shared" si="6"/>
        <v>0</v>
      </c>
      <c r="K30" s="419">
        <f t="shared" si="6"/>
        <v>0</v>
      </c>
      <c r="L30" s="419">
        <f t="shared" si="6"/>
        <v>0</v>
      </c>
      <c r="M30" s="419">
        <f t="shared" si="6"/>
        <v>0</v>
      </c>
      <c r="N30" s="419">
        <f t="shared" si="6"/>
        <v>0</v>
      </c>
      <c r="O30" s="419">
        <f t="shared" si="6"/>
        <v>0</v>
      </c>
      <c r="P30" s="419">
        <f t="shared" si="6"/>
        <v>0</v>
      </c>
      <c r="Q30" s="419">
        <f t="shared" si="6"/>
        <v>0</v>
      </c>
      <c r="R30" s="419">
        <f t="shared" si="6"/>
        <v>0</v>
      </c>
      <c r="S30" s="419">
        <f t="shared" si="6"/>
        <v>0</v>
      </c>
      <c r="T30" s="300">
        <f t="shared" si="2"/>
        <v>0</v>
      </c>
      <c r="U30" s="300">
        <f t="shared" si="3"/>
        <v>0</v>
      </c>
    </row>
    <row r="31" spans="1:24" x14ac:dyDescent="0.25">
      <c r="A31" s="414" t="s">
        <v>165</v>
      </c>
      <c r="B31" s="418" t="s">
        <v>164</v>
      </c>
      <c r="C31" s="419">
        <v>2.69662333</v>
      </c>
      <c r="D31" s="419">
        <v>0</v>
      </c>
      <c r="E31" s="300">
        <v>0.40462333</v>
      </c>
      <c r="F31" s="300">
        <f t="shared" si="5"/>
        <v>0</v>
      </c>
      <c r="G31" s="420">
        <v>0.40462333</v>
      </c>
      <c r="H31" s="420">
        <v>0</v>
      </c>
      <c r="I31" s="420">
        <v>0</v>
      </c>
      <c r="J31" s="420">
        <v>0</v>
      </c>
      <c r="K31" s="420">
        <v>0</v>
      </c>
      <c r="L31" s="420">
        <v>0</v>
      </c>
      <c r="M31" s="420">
        <v>0</v>
      </c>
      <c r="N31" s="420">
        <v>0</v>
      </c>
      <c r="O31" s="420">
        <v>0</v>
      </c>
      <c r="P31" s="420">
        <v>0</v>
      </c>
      <c r="Q31" s="420">
        <v>0</v>
      </c>
      <c r="R31" s="420">
        <v>0</v>
      </c>
      <c r="S31" s="420">
        <v>0</v>
      </c>
      <c r="T31" s="300">
        <f t="shared" si="2"/>
        <v>0</v>
      </c>
      <c r="U31" s="300">
        <f t="shared" si="3"/>
        <v>0</v>
      </c>
    </row>
    <row r="32" spans="1:24" ht="31.5" x14ac:dyDescent="0.25">
      <c r="A32" s="414" t="s">
        <v>163</v>
      </c>
      <c r="B32" s="418" t="s">
        <v>162</v>
      </c>
      <c r="C32" s="419">
        <v>65.450173000000007</v>
      </c>
      <c r="D32" s="419">
        <v>0</v>
      </c>
      <c r="E32" s="300">
        <v>65.450173000000007</v>
      </c>
      <c r="F32" s="300">
        <f t="shared" si="5"/>
        <v>0</v>
      </c>
      <c r="G32" s="420">
        <v>65.450173000000007</v>
      </c>
      <c r="H32" s="420">
        <v>0</v>
      </c>
      <c r="I32" s="420">
        <v>0</v>
      </c>
      <c r="J32" s="420">
        <v>0</v>
      </c>
      <c r="K32" s="420">
        <v>0</v>
      </c>
      <c r="L32" s="420">
        <v>0</v>
      </c>
      <c r="M32" s="420">
        <v>0</v>
      </c>
      <c r="N32" s="420">
        <v>0</v>
      </c>
      <c r="O32" s="420">
        <v>0</v>
      </c>
      <c r="P32" s="420">
        <v>0</v>
      </c>
      <c r="Q32" s="420">
        <v>0</v>
      </c>
      <c r="R32" s="420">
        <v>0</v>
      </c>
      <c r="S32" s="420">
        <v>0</v>
      </c>
      <c r="T32" s="300">
        <f t="shared" si="2"/>
        <v>0</v>
      </c>
      <c r="U32" s="300">
        <f t="shared" si="3"/>
        <v>0</v>
      </c>
    </row>
    <row r="33" spans="1:21" x14ac:dyDescent="0.25">
      <c r="A33" s="414" t="s">
        <v>161</v>
      </c>
      <c r="B33" s="418" t="s">
        <v>160</v>
      </c>
      <c r="C33" s="419">
        <v>151.83551778</v>
      </c>
      <c r="D33" s="419">
        <v>0</v>
      </c>
      <c r="E33" s="300">
        <v>151.83551778</v>
      </c>
      <c r="F33" s="300">
        <f t="shared" si="5"/>
        <v>0</v>
      </c>
      <c r="G33" s="420">
        <v>151.83551778</v>
      </c>
      <c r="H33" s="420">
        <v>0</v>
      </c>
      <c r="I33" s="420">
        <v>0</v>
      </c>
      <c r="J33" s="420">
        <v>0</v>
      </c>
      <c r="K33" s="420">
        <v>0</v>
      </c>
      <c r="L33" s="420">
        <v>0</v>
      </c>
      <c r="M33" s="420">
        <v>0</v>
      </c>
      <c r="N33" s="420">
        <v>0</v>
      </c>
      <c r="O33" s="420">
        <v>0</v>
      </c>
      <c r="P33" s="420">
        <v>0</v>
      </c>
      <c r="Q33" s="420">
        <v>0</v>
      </c>
      <c r="R33" s="420">
        <v>0</v>
      </c>
      <c r="S33" s="420">
        <v>0</v>
      </c>
      <c r="T33" s="300">
        <f t="shared" si="2"/>
        <v>0</v>
      </c>
      <c r="U33" s="300">
        <f t="shared" si="3"/>
        <v>0</v>
      </c>
    </row>
    <row r="34" spans="1:21" x14ac:dyDescent="0.25">
      <c r="A34" s="414" t="s">
        <v>159</v>
      </c>
      <c r="B34" s="418" t="s">
        <v>158</v>
      </c>
      <c r="C34" s="419">
        <v>23.8565155</v>
      </c>
      <c r="D34" s="419">
        <v>0</v>
      </c>
      <c r="E34" s="300">
        <v>21.60654109</v>
      </c>
      <c r="F34" s="300">
        <f t="shared" si="5"/>
        <v>0</v>
      </c>
      <c r="G34" s="420">
        <v>21.60654109</v>
      </c>
      <c r="H34" s="420">
        <v>0</v>
      </c>
      <c r="I34" s="420">
        <v>0</v>
      </c>
      <c r="J34" s="420">
        <v>0</v>
      </c>
      <c r="K34" s="420">
        <v>0</v>
      </c>
      <c r="L34" s="420">
        <v>0</v>
      </c>
      <c r="M34" s="420">
        <v>0</v>
      </c>
      <c r="N34" s="420">
        <v>0</v>
      </c>
      <c r="O34" s="420">
        <v>0</v>
      </c>
      <c r="P34" s="420">
        <v>0</v>
      </c>
      <c r="Q34" s="420">
        <v>0</v>
      </c>
      <c r="R34" s="420">
        <v>0</v>
      </c>
      <c r="S34" s="420">
        <v>0</v>
      </c>
      <c r="T34" s="300">
        <f t="shared" si="2"/>
        <v>0</v>
      </c>
      <c r="U34" s="300">
        <f t="shared" si="3"/>
        <v>0</v>
      </c>
    </row>
    <row r="35" spans="1:21" ht="31.5" x14ac:dyDescent="0.25">
      <c r="A35" s="414" t="s">
        <v>60</v>
      </c>
      <c r="B35" s="415" t="s">
        <v>157</v>
      </c>
      <c r="C35" s="419">
        <v>0</v>
      </c>
      <c r="D35" s="419">
        <v>0</v>
      </c>
      <c r="E35" s="300">
        <f t="shared" ref="E35:E64" si="7">C35</f>
        <v>0</v>
      </c>
      <c r="F35" s="300">
        <f t="shared" si="5"/>
        <v>0</v>
      </c>
      <c r="G35" s="419">
        <v>0</v>
      </c>
      <c r="H35" s="419">
        <v>0</v>
      </c>
      <c r="I35" s="419">
        <v>0</v>
      </c>
      <c r="J35" s="419">
        <v>0</v>
      </c>
      <c r="K35" s="419">
        <v>0</v>
      </c>
      <c r="L35" s="419">
        <v>0</v>
      </c>
      <c r="M35" s="419">
        <v>0</v>
      </c>
      <c r="N35" s="419">
        <v>0</v>
      </c>
      <c r="O35" s="419">
        <v>0</v>
      </c>
      <c r="P35" s="419">
        <v>0</v>
      </c>
      <c r="Q35" s="419">
        <v>0</v>
      </c>
      <c r="R35" s="419">
        <v>0</v>
      </c>
      <c r="S35" s="419">
        <v>0</v>
      </c>
      <c r="T35" s="300">
        <f t="shared" si="2"/>
        <v>0</v>
      </c>
      <c r="U35" s="300">
        <f t="shared" si="3"/>
        <v>0</v>
      </c>
    </row>
    <row r="36" spans="1:21" ht="31.5" x14ac:dyDescent="0.25">
      <c r="A36" s="417" t="s">
        <v>156</v>
      </c>
      <c r="B36" s="421" t="s">
        <v>155</v>
      </c>
      <c r="C36" s="419">
        <v>0</v>
      </c>
      <c r="D36" s="419">
        <v>0</v>
      </c>
      <c r="E36" s="300">
        <f t="shared" si="7"/>
        <v>0</v>
      </c>
      <c r="F36" s="300">
        <f t="shared" si="5"/>
        <v>0</v>
      </c>
      <c r="G36" s="420">
        <v>0</v>
      </c>
      <c r="H36" s="420">
        <v>0</v>
      </c>
      <c r="I36" s="420">
        <v>0</v>
      </c>
      <c r="J36" s="420">
        <v>0</v>
      </c>
      <c r="K36" s="420">
        <v>0</v>
      </c>
      <c r="L36" s="420">
        <v>0</v>
      </c>
      <c r="M36" s="420">
        <v>0</v>
      </c>
      <c r="N36" s="420">
        <v>0</v>
      </c>
      <c r="O36" s="420">
        <v>0</v>
      </c>
      <c r="P36" s="420">
        <v>0</v>
      </c>
      <c r="Q36" s="420">
        <v>0</v>
      </c>
      <c r="R36" s="420">
        <v>0</v>
      </c>
      <c r="S36" s="420">
        <v>0</v>
      </c>
      <c r="T36" s="300">
        <f t="shared" si="2"/>
        <v>0</v>
      </c>
      <c r="U36" s="300">
        <f t="shared" si="3"/>
        <v>0</v>
      </c>
    </row>
    <row r="37" spans="1:21" x14ac:dyDescent="0.25">
      <c r="A37" s="417" t="s">
        <v>154</v>
      </c>
      <c r="B37" s="421" t="s">
        <v>144</v>
      </c>
      <c r="C37" s="419">
        <v>20</v>
      </c>
      <c r="D37" s="419">
        <v>0</v>
      </c>
      <c r="E37" s="300">
        <f t="shared" si="7"/>
        <v>20</v>
      </c>
      <c r="F37" s="300">
        <f t="shared" si="5"/>
        <v>0</v>
      </c>
      <c r="G37" s="420">
        <v>20</v>
      </c>
      <c r="H37" s="420">
        <v>0</v>
      </c>
      <c r="I37" s="420">
        <v>0</v>
      </c>
      <c r="J37" s="420">
        <v>0</v>
      </c>
      <c r="K37" s="420">
        <v>0</v>
      </c>
      <c r="L37" s="420">
        <v>0</v>
      </c>
      <c r="M37" s="420">
        <v>0</v>
      </c>
      <c r="N37" s="420">
        <v>0</v>
      </c>
      <c r="O37" s="420">
        <v>0</v>
      </c>
      <c r="P37" s="420">
        <v>0</v>
      </c>
      <c r="Q37" s="420">
        <v>0</v>
      </c>
      <c r="R37" s="420">
        <v>0</v>
      </c>
      <c r="S37" s="420">
        <v>0</v>
      </c>
      <c r="T37" s="300">
        <f t="shared" si="2"/>
        <v>0</v>
      </c>
      <c r="U37" s="300">
        <f t="shared" si="3"/>
        <v>0</v>
      </c>
    </row>
    <row r="38" spans="1:21" x14ac:dyDescent="0.25">
      <c r="A38" s="417" t="s">
        <v>153</v>
      </c>
      <c r="B38" s="421" t="s">
        <v>142</v>
      </c>
      <c r="C38" s="419">
        <v>0</v>
      </c>
      <c r="D38" s="419">
        <v>0</v>
      </c>
      <c r="E38" s="300">
        <f t="shared" si="7"/>
        <v>0</v>
      </c>
      <c r="F38" s="300">
        <f t="shared" si="5"/>
        <v>0</v>
      </c>
      <c r="G38" s="420">
        <v>0</v>
      </c>
      <c r="H38" s="420">
        <v>0</v>
      </c>
      <c r="I38" s="420">
        <v>0</v>
      </c>
      <c r="J38" s="420">
        <v>0</v>
      </c>
      <c r="K38" s="420">
        <v>0</v>
      </c>
      <c r="L38" s="420">
        <v>0</v>
      </c>
      <c r="M38" s="420">
        <v>0</v>
      </c>
      <c r="N38" s="420">
        <v>0</v>
      </c>
      <c r="O38" s="420">
        <v>0</v>
      </c>
      <c r="P38" s="420">
        <v>0</v>
      </c>
      <c r="Q38" s="420">
        <v>0</v>
      </c>
      <c r="R38" s="420">
        <v>0</v>
      </c>
      <c r="S38" s="420">
        <v>0</v>
      </c>
      <c r="T38" s="300">
        <f t="shared" si="2"/>
        <v>0</v>
      </c>
      <c r="U38" s="300">
        <f t="shared" si="3"/>
        <v>0</v>
      </c>
    </row>
    <row r="39" spans="1:21" ht="31.5" x14ac:dyDescent="0.25">
      <c r="A39" s="417" t="s">
        <v>152</v>
      </c>
      <c r="B39" s="418" t="s">
        <v>140</v>
      </c>
      <c r="C39" s="419">
        <v>0</v>
      </c>
      <c r="D39" s="419">
        <v>0</v>
      </c>
      <c r="E39" s="300">
        <f t="shared" si="7"/>
        <v>0</v>
      </c>
      <c r="F39" s="300">
        <f t="shared" si="5"/>
        <v>0</v>
      </c>
      <c r="G39" s="420">
        <v>0</v>
      </c>
      <c r="H39" s="420">
        <v>0</v>
      </c>
      <c r="I39" s="420">
        <v>0</v>
      </c>
      <c r="J39" s="420">
        <v>0</v>
      </c>
      <c r="K39" s="420">
        <v>0</v>
      </c>
      <c r="L39" s="420">
        <v>0</v>
      </c>
      <c r="M39" s="420">
        <v>0</v>
      </c>
      <c r="N39" s="420">
        <v>0</v>
      </c>
      <c r="O39" s="420">
        <v>0</v>
      </c>
      <c r="P39" s="420">
        <v>0</v>
      </c>
      <c r="Q39" s="420">
        <v>0</v>
      </c>
      <c r="R39" s="420">
        <v>0</v>
      </c>
      <c r="S39" s="420">
        <v>0</v>
      </c>
      <c r="T39" s="300">
        <f t="shared" si="2"/>
        <v>0</v>
      </c>
      <c r="U39" s="300">
        <f t="shared" si="3"/>
        <v>0</v>
      </c>
    </row>
    <row r="40" spans="1:21" ht="31.5" x14ac:dyDescent="0.25">
      <c r="A40" s="417" t="s">
        <v>151</v>
      </c>
      <c r="B40" s="418" t="s">
        <v>138</v>
      </c>
      <c r="C40" s="419">
        <v>0</v>
      </c>
      <c r="D40" s="419">
        <v>0</v>
      </c>
      <c r="E40" s="300">
        <f t="shared" si="7"/>
        <v>0</v>
      </c>
      <c r="F40" s="300">
        <f t="shared" si="5"/>
        <v>0</v>
      </c>
      <c r="G40" s="420">
        <v>0</v>
      </c>
      <c r="H40" s="420">
        <v>0</v>
      </c>
      <c r="I40" s="420">
        <v>0</v>
      </c>
      <c r="J40" s="420">
        <v>0</v>
      </c>
      <c r="K40" s="420">
        <v>0</v>
      </c>
      <c r="L40" s="420">
        <v>0</v>
      </c>
      <c r="M40" s="420">
        <v>0</v>
      </c>
      <c r="N40" s="420">
        <v>0</v>
      </c>
      <c r="O40" s="420">
        <v>0</v>
      </c>
      <c r="P40" s="420">
        <v>0</v>
      </c>
      <c r="Q40" s="420">
        <v>0</v>
      </c>
      <c r="R40" s="420">
        <v>0</v>
      </c>
      <c r="S40" s="420">
        <v>0</v>
      </c>
      <c r="T40" s="300">
        <f t="shared" si="2"/>
        <v>0</v>
      </c>
      <c r="U40" s="300">
        <f t="shared" si="3"/>
        <v>0</v>
      </c>
    </row>
    <row r="41" spans="1:21" x14ac:dyDescent="0.25">
      <c r="A41" s="417" t="s">
        <v>150</v>
      </c>
      <c r="B41" s="418" t="s">
        <v>136</v>
      </c>
      <c r="C41" s="419">
        <v>4.2000000000000003E-2</v>
      </c>
      <c r="D41" s="419">
        <v>0</v>
      </c>
      <c r="E41" s="300">
        <f t="shared" si="7"/>
        <v>4.2000000000000003E-2</v>
      </c>
      <c r="F41" s="300">
        <f t="shared" si="5"/>
        <v>0</v>
      </c>
      <c r="G41" s="420">
        <v>4.2000000000000003E-2</v>
      </c>
      <c r="H41" s="420">
        <v>0</v>
      </c>
      <c r="I41" s="420">
        <v>0</v>
      </c>
      <c r="J41" s="420">
        <v>0</v>
      </c>
      <c r="K41" s="420">
        <v>0</v>
      </c>
      <c r="L41" s="420">
        <v>0</v>
      </c>
      <c r="M41" s="420">
        <v>0</v>
      </c>
      <c r="N41" s="420">
        <v>0</v>
      </c>
      <c r="O41" s="420">
        <v>0</v>
      </c>
      <c r="P41" s="420">
        <v>0</v>
      </c>
      <c r="Q41" s="420">
        <v>0</v>
      </c>
      <c r="R41" s="420">
        <v>0</v>
      </c>
      <c r="S41" s="420">
        <v>0</v>
      </c>
      <c r="T41" s="300">
        <f t="shared" si="2"/>
        <v>0</v>
      </c>
      <c r="U41" s="300">
        <f t="shared" si="3"/>
        <v>0</v>
      </c>
    </row>
    <row r="42" spans="1:21" ht="18.75" x14ac:dyDescent="0.25">
      <c r="A42" s="417" t="s">
        <v>149</v>
      </c>
      <c r="B42" s="422" t="s">
        <v>603</v>
      </c>
      <c r="C42" s="419">
        <v>8</v>
      </c>
      <c r="D42" s="419">
        <v>0</v>
      </c>
      <c r="E42" s="300">
        <f t="shared" si="7"/>
        <v>8</v>
      </c>
      <c r="F42" s="300">
        <f t="shared" si="5"/>
        <v>0</v>
      </c>
      <c r="G42" s="420">
        <v>8</v>
      </c>
      <c r="H42" s="420">
        <v>0</v>
      </c>
      <c r="I42" s="420">
        <v>0</v>
      </c>
      <c r="J42" s="420">
        <v>0</v>
      </c>
      <c r="K42" s="420">
        <v>0</v>
      </c>
      <c r="L42" s="420">
        <v>0</v>
      </c>
      <c r="M42" s="420">
        <v>0</v>
      </c>
      <c r="N42" s="420">
        <v>0</v>
      </c>
      <c r="O42" s="420">
        <v>0</v>
      </c>
      <c r="P42" s="420">
        <v>0</v>
      </c>
      <c r="Q42" s="420">
        <v>0</v>
      </c>
      <c r="R42" s="420">
        <v>0</v>
      </c>
      <c r="S42" s="420">
        <v>0</v>
      </c>
      <c r="T42" s="300">
        <f t="shared" si="2"/>
        <v>0</v>
      </c>
      <c r="U42" s="300">
        <f t="shared" si="3"/>
        <v>0</v>
      </c>
    </row>
    <row r="43" spans="1:21" x14ac:dyDescent="0.25">
      <c r="A43" s="414" t="s">
        <v>59</v>
      </c>
      <c r="B43" s="415" t="s">
        <v>148</v>
      </c>
      <c r="C43" s="419">
        <v>0</v>
      </c>
      <c r="D43" s="419">
        <v>0</v>
      </c>
      <c r="E43" s="300">
        <f t="shared" si="7"/>
        <v>0</v>
      </c>
      <c r="F43" s="300">
        <f t="shared" si="5"/>
        <v>0</v>
      </c>
      <c r="G43" s="419">
        <v>0</v>
      </c>
      <c r="H43" s="419">
        <v>0</v>
      </c>
      <c r="I43" s="419">
        <v>0</v>
      </c>
      <c r="J43" s="419">
        <v>0</v>
      </c>
      <c r="K43" s="419">
        <v>0</v>
      </c>
      <c r="L43" s="419">
        <v>0</v>
      </c>
      <c r="M43" s="419">
        <v>0</v>
      </c>
      <c r="N43" s="419">
        <v>0</v>
      </c>
      <c r="O43" s="419">
        <v>0</v>
      </c>
      <c r="P43" s="419">
        <v>0</v>
      </c>
      <c r="Q43" s="419">
        <v>0</v>
      </c>
      <c r="R43" s="419">
        <v>0</v>
      </c>
      <c r="S43" s="419">
        <v>0</v>
      </c>
      <c r="T43" s="300">
        <f t="shared" si="2"/>
        <v>0</v>
      </c>
      <c r="U43" s="300">
        <f t="shared" si="3"/>
        <v>0</v>
      </c>
    </row>
    <row r="44" spans="1:21" x14ac:dyDescent="0.25">
      <c r="A44" s="417" t="s">
        <v>147</v>
      </c>
      <c r="B44" s="418" t="s">
        <v>146</v>
      </c>
      <c r="C44" s="419">
        <v>0</v>
      </c>
      <c r="D44" s="419">
        <v>0</v>
      </c>
      <c r="E44" s="300">
        <f t="shared" si="7"/>
        <v>0</v>
      </c>
      <c r="F44" s="300">
        <f t="shared" si="5"/>
        <v>0</v>
      </c>
      <c r="G44" s="420">
        <v>0</v>
      </c>
      <c r="H44" s="420">
        <v>0</v>
      </c>
      <c r="I44" s="420">
        <v>0</v>
      </c>
      <c r="J44" s="420">
        <v>0</v>
      </c>
      <c r="K44" s="420">
        <v>0</v>
      </c>
      <c r="L44" s="420">
        <v>0</v>
      </c>
      <c r="M44" s="420">
        <v>0</v>
      </c>
      <c r="N44" s="420">
        <v>0</v>
      </c>
      <c r="O44" s="420">
        <v>0</v>
      </c>
      <c r="P44" s="420">
        <v>0</v>
      </c>
      <c r="Q44" s="420">
        <v>0</v>
      </c>
      <c r="R44" s="420">
        <v>0</v>
      </c>
      <c r="S44" s="420">
        <v>0</v>
      </c>
      <c r="T44" s="300">
        <f t="shared" si="2"/>
        <v>0</v>
      </c>
      <c r="U44" s="300">
        <f t="shared" si="3"/>
        <v>0</v>
      </c>
    </row>
    <row r="45" spans="1:21" x14ac:dyDescent="0.25">
      <c r="A45" s="417" t="s">
        <v>145</v>
      </c>
      <c r="B45" s="418" t="s">
        <v>144</v>
      </c>
      <c r="C45" s="419">
        <v>20</v>
      </c>
      <c r="D45" s="419">
        <v>0</v>
      </c>
      <c r="E45" s="300">
        <f t="shared" si="7"/>
        <v>20</v>
      </c>
      <c r="F45" s="300">
        <f t="shared" si="5"/>
        <v>0</v>
      </c>
      <c r="G45" s="420">
        <v>20</v>
      </c>
      <c r="H45" s="420">
        <v>0</v>
      </c>
      <c r="I45" s="420">
        <v>0</v>
      </c>
      <c r="J45" s="420">
        <v>0</v>
      </c>
      <c r="K45" s="420">
        <v>0</v>
      </c>
      <c r="L45" s="420">
        <v>0</v>
      </c>
      <c r="M45" s="420">
        <v>0</v>
      </c>
      <c r="N45" s="420">
        <v>0</v>
      </c>
      <c r="O45" s="420">
        <v>0</v>
      </c>
      <c r="P45" s="420">
        <v>0</v>
      </c>
      <c r="Q45" s="420">
        <v>0</v>
      </c>
      <c r="R45" s="420">
        <v>0</v>
      </c>
      <c r="S45" s="420">
        <v>0</v>
      </c>
      <c r="T45" s="300">
        <f t="shared" si="2"/>
        <v>0</v>
      </c>
      <c r="U45" s="300">
        <f t="shared" si="3"/>
        <v>0</v>
      </c>
    </row>
    <row r="46" spans="1:21" x14ac:dyDescent="0.25">
      <c r="A46" s="417" t="s">
        <v>143</v>
      </c>
      <c r="B46" s="418" t="s">
        <v>142</v>
      </c>
      <c r="C46" s="419">
        <v>0</v>
      </c>
      <c r="D46" s="419">
        <v>0</v>
      </c>
      <c r="E46" s="300">
        <f t="shared" si="7"/>
        <v>0</v>
      </c>
      <c r="F46" s="300">
        <f t="shared" si="5"/>
        <v>0</v>
      </c>
      <c r="G46" s="420">
        <v>0</v>
      </c>
      <c r="H46" s="420">
        <v>0</v>
      </c>
      <c r="I46" s="420">
        <v>0</v>
      </c>
      <c r="J46" s="420">
        <v>0</v>
      </c>
      <c r="K46" s="420">
        <v>0</v>
      </c>
      <c r="L46" s="420">
        <v>0</v>
      </c>
      <c r="M46" s="420">
        <v>0</v>
      </c>
      <c r="N46" s="420">
        <v>0</v>
      </c>
      <c r="O46" s="420">
        <v>0</v>
      </c>
      <c r="P46" s="420">
        <v>0</v>
      </c>
      <c r="Q46" s="420">
        <v>0</v>
      </c>
      <c r="R46" s="420">
        <v>0</v>
      </c>
      <c r="S46" s="420">
        <v>0</v>
      </c>
      <c r="T46" s="300">
        <f t="shared" si="2"/>
        <v>0</v>
      </c>
      <c r="U46" s="300">
        <f t="shared" si="3"/>
        <v>0</v>
      </c>
    </row>
    <row r="47" spans="1:21" ht="31.5" x14ac:dyDescent="0.25">
      <c r="A47" s="417" t="s">
        <v>141</v>
      </c>
      <c r="B47" s="418" t="s">
        <v>140</v>
      </c>
      <c r="C47" s="419">
        <v>0</v>
      </c>
      <c r="D47" s="419">
        <v>0</v>
      </c>
      <c r="E47" s="300">
        <f t="shared" si="7"/>
        <v>0</v>
      </c>
      <c r="F47" s="300">
        <f t="shared" si="5"/>
        <v>0</v>
      </c>
      <c r="G47" s="420">
        <v>0</v>
      </c>
      <c r="H47" s="420">
        <v>0</v>
      </c>
      <c r="I47" s="420">
        <v>0</v>
      </c>
      <c r="J47" s="420">
        <v>0</v>
      </c>
      <c r="K47" s="420">
        <v>0</v>
      </c>
      <c r="L47" s="420">
        <v>0</v>
      </c>
      <c r="M47" s="420">
        <v>0</v>
      </c>
      <c r="N47" s="420">
        <v>0</v>
      </c>
      <c r="O47" s="420">
        <v>0</v>
      </c>
      <c r="P47" s="420">
        <v>0</v>
      </c>
      <c r="Q47" s="420">
        <v>0</v>
      </c>
      <c r="R47" s="420">
        <v>0</v>
      </c>
      <c r="S47" s="420">
        <v>0</v>
      </c>
      <c r="T47" s="300">
        <f t="shared" si="2"/>
        <v>0</v>
      </c>
      <c r="U47" s="300">
        <f t="shared" si="3"/>
        <v>0</v>
      </c>
    </row>
    <row r="48" spans="1:21" ht="31.5" x14ac:dyDescent="0.25">
      <c r="A48" s="417" t="s">
        <v>139</v>
      </c>
      <c r="B48" s="418" t="s">
        <v>138</v>
      </c>
      <c r="C48" s="419">
        <v>0</v>
      </c>
      <c r="D48" s="419">
        <v>0</v>
      </c>
      <c r="E48" s="300">
        <f t="shared" si="7"/>
        <v>0</v>
      </c>
      <c r="F48" s="300">
        <f t="shared" si="5"/>
        <v>0</v>
      </c>
      <c r="G48" s="420">
        <v>0</v>
      </c>
      <c r="H48" s="420">
        <v>0</v>
      </c>
      <c r="I48" s="420">
        <v>0</v>
      </c>
      <c r="J48" s="420">
        <v>0</v>
      </c>
      <c r="K48" s="420">
        <v>0</v>
      </c>
      <c r="L48" s="420">
        <v>0</v>
      </c>
      <c r="M48" s="420">
        <v>0</v>
      </c>
      <c r="N48" s="420">
        <v>0</v>
      </c>
      <c r="O48" s="420">
        <v>0</v>
      </c>
      <c r="P48" s="420">
        <v>0</v>
      </c>
      <c r="Q48" s="420">
        <v>0</v>
      </c>
      <c r="R48" s="420">
        <v>0</v>
      </c>
      <c r="S48" s="420">
        <v>0</v>
      </c>
      <c r="T48" s="300">
        <f t="shared" si="2"/>
        <v>0</v>
      </c>
      <c r="U48" s="300">
        <f t="shared" si="3"/>
        <v>0</v>
      </c>
    </row>
    <row r="49" spans="1:21" x14ac:dyDescent="0.25">
      <c r="A49" s="417" t="s">
        <v>137</v>
      </c>
      <c r="B49" s="418" t="s">
        <v>136</v>
      </c>
      <c r="C49" s="419">
        <v>4.2000000000000003E-2</v>
      </c>
      <c r="D49" s="419">
        <v>0</v>
      </c>
      <c r="E49" s="300">
        <f t="shared" si="7"/>
        <v>4.2000000000000003E-2</v>
      </c>
      <c r="F49" s="300">
        <f t="shared" si="5"/>
        <v>0</v>
      </c>
      <c r="G49" s="420">
        <v>4.2000000000000003E-2</v>
      </c>
      <c r="H49" s="420">
        <v>0</v>
      </c>
      <c r="I49" s="420">
        <v>0</v>
      </c>
      <c r="J49" s="420">
        <v>0</v>
      </c>
      <c r="K49" s="420">
        <v>0</v>
      </c>
      <c r="L49" s="420">
        <v>0</v>
      </c>
      <c r="M49" s="420">
        <v>0</v>
      </c>
      <c r="N49" s="420">
        <v>0</v>
      </c>
      <c r="O49" s="420">
        <v>0</v>
      </c>
      <c r="P49" s="420">
        <v>0</v>
      </c>
      <c r="Q49" s="420">
        <v>0</v>
      </c>
      <c r="R49" s="420">
        <v>0</v>
      </c>
      <c r="S49" s="420">
        <v>0</v>
      </c>
      <c r="T49" s="300">
        <f t="shared" si="2"/>
        <v>0</v>
      </c>
      <c r="U49" s="300">
        <f t="shared" si="3"/>
        <v>0</v>
      </c>
    </row>
    <row r="50" spans="1:21" ht="18.75" x14ac:dyDescent="0.25">
      <c r="A50" s="417" t="s">
        <v>135</v>
      </c>
      <c r="B50" s="422" t="s">
        <v>603</v>
      </c>
      <c r="C50" s="419">
        <v>8</v>
      </c>
      <c r="D50" s="419">
        <v>0</v>
      </c>
      <c r="E50" s="300">
        <f t="shared" si="7"/>
        <v>8</v>
      </c>
      <c r="F50" s="300">
        <f t="shared" si="5"/>
        <v>0</v>
      </c>
      <c r="G50" s="420">
        <v>8</v>
      </c>
      <c r="H50" s="420">
        <v>0</v>
      </c>
      <c r="I50" s="420">
        <v>0</v>
      </c>
      <c r="J50" s="420">
        <v>0</v>
      </c>
      <c r="K50" s="420">
        <v>0</v>
      </c>
      <c r="L50" s="420">
        <v>0</v>
      </c>
      <c r="M50" s="420">
        <v>0</v>
      </c>
      <c r="N50" s="420">
        <v>0</v>
      </c>
      <c r="O50" s="420">
        <v>0</v>
      </c>
      <c r="P50" s="420">
        <v>0</v>
      </c>
      <c r="Q50" s="420">
        <v>0</v>
      </c>
      <c r="R50" s="420">
        <v>0</v>
      </c>
      <c r="S50" s="420">
        <v>0</v>
      </c>
      <c r="T50" s="300">
        <f t="shared" si="2"/>
        <v>0</v>
      </c>
      <c r="U50" s="300">
        <f t="shared" si="3"/>
        <v>0</v>
      </c>
    </row>
    <row r="51" spans="1:21" ht="35.25" customHeight="1" x14ac:dyDescent="0.25">
      <c r="A51" s="414" t="s">
        <v>57</v>
      </c>
      <c r="B51" s="415" t="s">
        <v>134</v>
      </c>
      <c r="C51" s="419">
        <v>0</v>
      </c>
      <c r="D51" s="419">
        <v>0</v>
      </c>
      <c r="E51" s="300">
        <f t="shared" si="7"/>
        <v>0</v>
      </c>
      <c r="F51" s="300">
        <f t="shared" si="5"/>
        <v>0</v>
      </c>
      <c r="G51" s="419">
        <v>0</v>
      </c>
      <c r="H51" s="419">
        <v>0</v>
      </c>
      <c r="I51" s="419">
        <v>0</v>
      </c>
      <c r="J51" s="419">
        <v>0</v>
      </c>
      <c r="K51" s="419">
        <v>0</v>
      </c>
      <c r="L51" s="419">
        <v>0</v>
      </c>
      <c r="M51" s="419">
        <v>0</v>
      </c>
      <c r="N51" s="419">
        <v>0</v>
      </c>
      <c r="O51" s="419">
        <v>0</v>
      </c>
      <c r="P51" s="419">
        <v>0</v>
      </c>
      <c r="Q51" s="419">
        <v>0</v>
      </c>
      <c r="R51" s="419">
        <v>0</v>
      </c>
      <c r="S51" s="419">
        <v>0</v>
      </c>
      <c r="T51" s="300">
        <f t="shared" si="2"/>
        <v>0</v>
      </c>
      <c r="U51" s="300">
        <f t="shared" si="3"/>
        <v>0</v>
      </c>
    </row>
    <row r="52" spans="1:21" x14ac:dyDescent="0.25">
      <c r="A52" s="417" t="s">
        <v>133</v>
      </c>
      <c r="B52" s="418" t="s">
        <v>132</v>
      </c>
      <c r="C52" s="419">
        <f>C30</f>
        <v>243.83882961</v>
      </c>
      <c r="D52" s="419">
        <v>0</v>
      </c>
      <c r="E52" s="300">
        <f t="shared" si="7"/>
        <v>243.83882961</v>
      </c>
      <c r="F52" s="300">
        <f t="shared" si="5"/>
        <v>0</v>
      </c>
      <c r="G52" s="420">
        <f>C52</f>
        <v>243.83882961</v>
      </c>
      <c r="H52" s="420">
        <v>0</v>
      </c>
      <c r="I52" s="420">
        <v>0</v>
      </c>
      <c r="J52" s="420">
        <v>0</v>
      </c>
      <c r="K52" s="420">
        <v>0</v>
      </c>
      <c r="L52" s="420">
        <v>0</v>
      </c>
      <c r="M52" s="420">
        <v>0</v>
      </c>
      <c r="N52" s="420">
        <v>0</v>
      </c>
      <c r="O52" s="420">
        <v>0</v>
      </c>
      <c r="P52" s="420">
        <v>0</v>
      </c>
      <c r="Q52" s="420">
        <v>0</v>
      </c>
      <c r="R52" s="420">
        <v>0</v>
      </c>
      <c r="S52" s="420">
        <v>0</v>
      </c>
      <c r="T52" s="300">
        <f t="shared" si="2"/>
        <v>0</v>
      </c>
      <c r="U52" s="300">
        <f t="shared" si="3"/>
        <v>0</v>
      </c>
    </row>
    <row r="53" spans="1:21" x14ac:dyDescent="0.25">
      <c r="A53" s="417" t="s">
        <v>131</v>
      </c>
      <c r="B53" s="418" t="s">
        <v>125</v>
      </c>
      <c r="C53" s="419">
        <v>0</v>
      </c>
      <c r="D53" s="419">
        <v>0</v>
      </c>
      <c r="E53" s="300">
        <f t="shared" si="7"/>
        <v>0</v>
      </c>
      <c r="F53" s="300">
        <f t="shared" si="5"/>
        <v>0</v>
      </c>
      <c r="G53" s="420">
        <v>0</v>
      </c>
      <c r="H53" s="420">
        <v>0</v>
      </c>
      <c r="I53" s="420">
        <v>0</v>
      </c>
      <c r="J53" s="420">
        <v>0</v>
      </c>
      <c r="K53" s="420">
        <v>0</v>
      </c>
      <c r="L53" s="420">
        <v>0</v>
      </c>
      <c r="M53" s="420">
        <v>0</v>
      </c>
      <c r="N53" s="420">
        <v>0</v>
      </c>
      <c r="O53" s="420">
        <v>0</v>
      </c>
      <c r="P53" s="420">
        <v>0</v>
      </c>
      <c r="Q53" s="420">
        <v>0</v>
      </c>
      <c r="R53" s="420">
        <v>0</v>
      </c>
      <c r="S53" s="420">
        <v>0</v>
      </c>
      <c r="T53" s="300">
        <f t="shared" si="2"/>
        <v>0</v>
      </c>
      <c r="U53" s="300">
        <f t="shared" si="3"/>
        <v>0</v>
      </c>
    </row>
    <row r="54" spans="1:21" x14ac:dyDescent="0.25">
      <c r="A54" s="417" t="s">
        <v>130</v>
      </c>
      <c r="B54" s="421" t="s">
        <v>124</v>
      </c>
      <c r="C54" s="419">
        <v>20</v>
      </c>
      <c r="D54" s="419">
        <v>0</v>
      </c>
      <c r="E54" s="300">
        <f t="shared" si="7"/>
        <v>20</v>
      </c>
      <c r="F54" s="300">
        <f t="shared" si="5"/>
        <v>0</v>
      </c>
      <c r="G54" s="420">
        <v>20</v>
      </c>
      <c r="H54" s="420">
        <v>0</v>
      </c>
      <c r="I54" s="420">
        <v>0</v>
      </c>
      <c r="J54" s="420">
        <v>0</v>
      </c>
      <c r="K54" s="420">
        <v>0</v>
      </c>
      <c r="L54" s="420">
        <v>0</v>
      </c>
      <c r="M54" s="420">
        <v>0</v>
      </c>
      <c r="N54" s="420">
        <v>0</v>
      </c>
      <c r="O54" s="420">
        <v>0</v>
      </c>
      <c r="P54" s="420">
        <v>0</v>
      </c>
      <c r="Q54" s="420">
        <v>0</v>
      </c>
      <c r="R54" s="420">
        <v>0</v>
      </c>
      <c r="S54" s="420">
        <v>0</v>
      </c>
      <c r="T54" s="300">
        <f t="shared" si="2"/>
        <v>0</v>
      </c>
      <c r="U54" s="300">
        <f t="shared" si="3"/>
        <v>0</v>
      </c>
    </row>
    <row r="55" spans="1:21" x14ac:dyDescent="0.25">
      <c r="A55" s="417" t="s">
        <v>129</v>
      </c>
      <c r="B55" s="421" t="s">
        <v>123</v>
      </c>
      <c r="C55" s="419">
        <v>0</v>
      </c>
      <c r="D55" s="419">
        <v>0</v>
      </c>
      <c r="E55" s="300">
        <f t="shared" si="7"/>
        <v>0</v>
      </c>
      <c r="F55" s="300">
        <f t="shared" si="5"/>
        <v>0</v>
      </c>
      <c r="G55" s="420">
        <v>0</v>
      </c>
      <c r="H55" s="420">
        <v>0</v>
      </c>
      <c r="I55" s="420">
        <v>0</v>
      </c>
      <c r="J55" s="420">
        <v>0</v>
      </c>
      <c r="K55" s="420">
        <v>0</v>
      </c>
      <c r="L55" s="420">
        <v>0</v>
      </c>
      <c r="M55" s="420">
        <v>0</v>
      </c>
      <c r="N55" s="420">
        <v>0</v>
      </c>
      <c r="O55" s="420">
        <v>0</v>
      </c>
      <c r="P55" s="420">
        <v>0</v>
      </c>
      <c r="Q55" s="420">
        <v>0</v>
      </c>
      <c r="R55" s="420">
        <v>0</v>
      </c>
      <c r="S55" s="420">
        <v>0</v>
      </c>
      <c r="T55" s="300">
        <f t="shared" si="2"/>
        <v>0</v>
      </c>
      <c r="U55" s="300">
        <f t="shared" si="3"/>
        <v>0</v>
      </c>
    </row>
    <row r="56" spans="1:21" x14ac:dyDescent="0.25">
      <c r="A56" s="417" t="s">
        <v>128</v>
      </c>
      <c r="B56" s="421" t="s">
        <v>122</v>
      </c>
      <c r="C56" s="419">
        <v>4.2000000000000003E-2</v>
      </c>
      <c r="D56" s="419">
        <v>0</v>
      </c>
      <c r="E56" s="300">
        <f t="shared" si="7"/>
        <v>4.2000000000000003E-2</v>
      </c>
      <c r="F56" s="300">
        <f t="shared" si="5"/>
        <v>0</v>
      </c>
      <c r="G56" s="420">
        <v>4.2000000000000003E-2</v>
      </c>
      <c r="H56" s="420">
        <v>0</v>
      </c>
      <c r="I56" s="420">
        <v>0</v>
      </c>
      <c r="J56" s="420">
        <v>0</v>
      </c>
      <c r="K56" s="420">
        <v>0</v>
      </c>
      <c r="L56" s="420">
        <v>0</v>
      </c>
      <c r="M56" s="420">
        <v>0</v>
      </c>
      <c r="N56" s="420">
        <v>0</v>
      </c>
      <c r="O56" s="420">
        <v>0</v>
      </c>
      <c r="P56" s="420">
        <v>0</v>
      </c>
      <c r="Q56" s="420">
        <v>0</v>
      </c>
      <c r="R56" s="420">
        <v>0</v>
      </c>
      <c r="S56" s="420">
        <v>0</v>
      </c>
      <c r="T56" s="300">
        <f t="shared" si="2"/>
        <v>0</v>
      </c>
      <c r="U56" s="300">
        <f t="shared" si="3"/>
        <v>0</v>
      </c>
    </row>
    <row r="57" spans="1:21" ht="18.75" x14ac:dyDescent="0.25">
      <c r="A57" s="417" t="s">
        <v>127</v>
      </c>
      <c r="B57" s="422" t="s">
        <v>603</v>
      </c>
      <c r="C57" s="419">
        <v>8</v>
      </c>
      <c r="D57" s="419">
        <v>0</v>
      </c>
      <c r="E57" s="300">
        <f t="shared" si="7"/>
        <v>8</v>
      </c>
      <c r="F57" s="300">
        <f>F50</f>
        <v>0</v>
      </c>
      <c r="G57" s="420">
        <v>8</v>
      </c>
      <c r="H57" s="420">
        <v>0</v>
      </c>
      <c r="I57" s="420">
        <v>0</v>
      </c>
      <c r="J57" s="420">
        <v>0</v>
      </c>
      <c r="K57" s="420">
        <v>0</v>
      </c>
      <c r="L57" s="420">
        <v>0</v>
      </c>
      <c r="M57" s="420">
        <v>0</v>
      </c>
      <c r="N57" s="420">
        <v>0</v>
      </c>
      <c r="O57" s="420">
        <v>0</v>
      </c>
      <c r="P57" s="420">
        <v>0</v>
      </c>
      <c r="Q57" s="420">
        <v>0</v>
      </c>
      <c r="R57" s="420">
        <v>0</v>
      </c>
      <c r="S57" s="420">
        <v>0</v>
      </c>
      <c r="T57" s="300">
        <f t="shared" si="2"/>
        <v>0</v>
      </c>
      <c r="U57" s="300">
        <f t="shared" si="3"/>
        <v>0</v>
      </c>
    </row>
    <row r="58" spans="1:21" ht="36.75" customHeight="1" x14ac:dyDescent="0.25">
      <c r="A58" s="414" t="s">
        <v>56</v>
      </c>
      <c r="B58" s="423" t="s">
        <v>200</v>
      </c>
      <c r="C58" s="419">
        <v>0</v>
      </c>
      <c r="D58" s="419">
        <v>0</v>
      </c>
      <c r="E58" s="300">
        <f t="shared" si="7"/>
        <v>0</v>
      </c>
      <c r="F58" s="300">
        <f t="shared" ref="F58:F64" si="8">E58-G58</f>
        <v>0</v>
      </c>
      <c r="G58" s="419">
        <v>0</v>
      </c>
      <c r="H58" s="419">
        <v>0</v>
      </c>
      <c r="I58" s="419">
        <v>0</v>
      </c>
      <c r="J58" s="419">
        <v>0</v>
      </c>
      <c r="K58" s="419">
        <v>0</v>
      </c>
      <c r="L58" s="419">
        <v>0</v>
      </c>
      <c r="M58" s="419">
        <v>0</v>
      </c>
      <c r="N58" s="419">
        <v>0</v>
      </c>
      <c r="O58" s="419">
        <v>0</v>
      </c>
      <c r="P58" s="419">
        <v>0</v>
      </c>
      <c r="Q58" s="419">
        <v>0</v>
      </c>
      <c r="R58" s="419">
        <v>0</v>
      </c>
      <c r="S58" s="419">
        <v>0</v>
      </c>
      <c r="T58" s="300">
        <f t="shared" si="2"/>
        <v>0</v>
      </c>
      <c r="U58" s="300">
        <f t="shared" si="3"/>
        <v>0</v>
      </c>
    </row>
    <row r="59" spans="1:21" x14ac:dyDescent="0.25">
      <c r="A59" s="414" t="s">
        <v>54</v>
      </c>
      <c r="B59" s="415" t="s">
        <v>126</v>
      </c>
      <c r="C59" s="419">
        <v>0</v>
      </c>
      <c r="D59" s="419">
        <v>0</v>
      </c>
      <c r="E59" s="300">
        <f t="shared" si="7"/>
        <v>0</v>
      </c>
      <c r="F59" s="300">
        <f t="shared" si="8"/>
        <v>0</v>
      </c>
      <c r="G59" s="419">
        <v>0</v>
      </c>
      <c r="H59" s="419">
        <v>0</v>
      </c>
      <c r="I59" s="419">
        <v>0</v>
      </c>
      <c r="J59" s="419">
        <v>0</v>
      </c>
      <c r="K59" s="419">
        <v>0</v>
      </c>
      <c r="L59" s="419">
        <v>0</v>
      </c>
      <c r="M59" s="419">
        <v>0</v>
      </c>
      <c r="N59" s="419">
        <v>0</v>
      </c>
      <c r="O59" s="419">
        <v>0</v>
      </c>
      <c r="P59" s="419">
        <v>0</v>
      </c>
      <c r="Q59" s="419">
        <v>0</v>
      </c>
      <c r="R59" s="419">
        <v>0</v>
      </c>
      <c r="S59" s="419">
        <v>0</v>
      </c>
      <c r="T59" s="300">
        <f t="shared" si="2"/>
        <v>0</v>
      </c>
      <c r="U59" s="300">
        <f t="shared" si="3"/>
        <v>0</v>
      </c>
    </row>
    <row r="60" spans="1:21" x14ac:dyDescent="0.25">
      <c r="A60" s="417" t="s">
        <v>194</v>
      </c>
      <c r="B60" s="424" t="s">
        <v>146</v>
      </c>
      <c r="C60" s="419">
        <v>0</v>
      </c>
      <c r="D60" s="419">
        <v>0</v>
      </c>
      <c r="E60" s="300">
        <f t="shared" si="7"/>
        <v>0</v>
      </c>
      <c r="F60" s="300">
        <f t="shared" si="8"/>
        <v>0</v>
      </c>
      <c r="G60" s="420">
        <v>0</v>
      </c>
      <c r="H60" s="420">
        <v>0</v>
      </c>
      <c r="I60" s="420">
        <v>0</v>
      </c>
      <c r="J60" s="420">
        <v>0</v>
      </c>
      <c r="K60" s="420">
        <v>0</v>
      </c>
      <c r="L60" s="420">
        <v>0</v>
      </c>
      <c r="M60" s="420">
        <v>0</v>
      </c>
      <c r="N60" s="420">
        <v>0</v>
      </c>
      <c r="O60" s="420">
        <v>0</v>
      </c>
      <c r="P60" s="420">
        <v>0</v>
      </c>
      <c r="Q60" s="420">
        <v>0</v>
      </c>
      <c r="R60" s="420">
        <v>0</v>
      </c>
      <c r="S60" s="420">
        <v>0</v>
      </c>
      <c r="T60" s="300">
        <f t="shared" si="2"/>
        <v>0</v>
      </c>
      <c r="U60" s="300">
        <f t="shared" si="3"/>
        <v>0</v>
      </c>
    </row>
    <row r="61" spans="1:21" x14ac:dyDescent="0.25">
      <c r="A61" s="417" t="s">
        <v>195</v>
      </c>
      <c r="B61" s="424" t="s">
        <v>144</v>
      </c>
      <c r="C61" s="419">
        <v>12.6</v>
      </c>
      <c r="D61" s="419">
        <v>0</v>
      </c>
      <c r="E61" s="300">
        <f t="shared" si="7"/>
        <v>12.6</v>
      </c>
      <c r="F61" s="300">
        <f t="shared" si="8"/>
        <v>0</v>
      </c>
      <c r="G61" s="420">
        <v>12.6</v>
      </c>
      <c r="H61" s="420">
        <v>0</v>
      </c>
      <c r="I61" s="420">
        <v>0</v>
      </c>
      <c r="J61" s="420">
        <v>0</v>
      </c>
      <c r="K61" s="420">
        <v>0</v>
      </c>
      <c r="L61" s="420">
        <v>0</v>
      </c>
      <c r="M61" s="420">
        <v>0</v>
      </c>
      <c r="N61" s="420">
        <v>0</v>
      </c>
      <c r="O61" s="420">
        <v>0</v>
      </c>
      <c r="P61" s="420">
        <v>0</v>
      </c>
      <c r="Q61" s="420">
        <v>0</v>
      </c>
      <c r="R61" s="420">
        <v>0</v>
      </c>
      <c r="S61" s="420">
        <v>0</v>
      </c>
      <c r="T61" s="300">
        <f t="shared" si="2"/>
        <v>0</v>
      </c>
      <c r="U61" s="300">
        <f t="shared" si="3"/>
        <v>0</v>
      </c>
    </row>
    <row r="62" spans="1:21" x14ac:dyDescent="0.25">
      <c r="A62" s="417" t="s">
        <v>196</v>
      </c>
      <c r="B62" s="424" t="s">
        <v>142</v>
      </c>
      <c r="C62" s="419">
        <v>0</v>
      </c>
      <c r="D62" s="419">
        <v>0</v>
      </c>
      <c r="E62" s="300">
        <f t="shared" si="7"/>
        <v>0</v>
      </c>
      <c r="F62" s="300">
        <f t="shared" si="8"/>
        <v>0</v>
      </c>
      <c r="G62" s="420">
        <v>0</v>
      </c>
      <c r="H62" s="420">
        <v>0</v>
      </c>
      <c r="I62" s="420">
        <v>0</v>
      </c>
      <c r="J62" s="420">
        <v>0</v>
      </c>
      <c r="K62" s="420">
        <v>0</v>
      </c>
      <c r="L62" s="420">
        <v>0</v>
      </c>
      <c r="M62" s="420">
        <v>0</v>
      </c>
      <c r="N62" s="420">
        <v>0</v>
      </c>
      <c r="O62" s="420">
        <v>0</v>
      </c>
      <c r="P62" s="420">
        <v>0</v>
      </c>
      <c r="Q62" s="420">
        <v>0</v>
      </c>
      <c r="R62" s="420">
        <v>0</v>
      </c>
      <c r="S62" s="420">
        <v>0</v>
      </c>
      <c r="T62" s="300">
        <f t="shared" si="2"/>
        <v>0</v>
      </c>
      <c r="U62" s="300">
        <f t="shared" si="3"/>
        <v>0</v>
      </c>
    </row>
    <row r="63" spans="1:21" x14ac:dyDescent="0.25">
      <c r="A63" s="417" t="s">
        <v>197</v>
      </c>
      <c r="B63" s="424" t="s">
        <v>199</v>
      </c>
      <c r="C63" s="419">
        <v>4.2000000000000003E-2</v>
      </c>
      <c r="D63" s="419">
        <v>0</v>
      </c>
      <c r="E63" s="300">
        <f t="shared" si="7"/>
        <v>4.2000000000000003E-2</v>
      </c>
      <c r="F63" s="300">
        <f t="shared" si="8"/>
        <v>0</v>
      </c>
      <c r="G63" s="420">
        <v>4.2000000000000003E-2</v>
      </c>
      <c r="H63" s="420">
        <v>0</v>
      </c>
      <c r="I63" s="420">
        <v>0</v>
      </c>
      <c r="J63" s="420">
        <v>0</v>
      </c>
      <c r="K63" s="420">
        <v>0</v>
      </c>
      <c r="L63" s="420">
        <v>0</v>
      </c>
      <c r="M63" s="420">
        <v>0</v>
      </c>
      <c r="N63" s="420">
        <v>0</v>
      </c>
      <c r="O63" s="420">
        <v>0</v>
      </c>
      <c r="P63" s="420">
        <v>0</v>
      </c>
      <c r="Q63" s="420">
        <v>0</v>
      </c>
      <c r="R63" s="420">
        <v>0</v>
      </c>
      <c r="S63" s="420">
        <v>0</v>
      </c>
      <c r="T63" s="300">
        <f t="shared" si="2"/>
        <v>0</v>
      </c>
      <c r="U63" s="300">
        <f t="shared" si="3"/>
        <v>0</v>
      </c>
    </row>
    <row r="64" spans="1:21" ht="18.75" x14ac:dyDescent="0.25">
      <c r="A64" s="417" t="s">
        <v>198</v>
      </c>
      <c r="B64" s="421" t="s">
        <v>706</v>
      </c>
      <c r="C64" s="419">
        <v>0</v>
      </c>
      <c r="D64" s="419">
        <v>0</v>
      </c>
      <c r="E64" s="300">
        <f t="shared" si="7"/>
        <v>0</v>
      </c>
      <c r="F64" s="300">
        <f t="shared" si="8"/>
        <v>0</v>
      </c>
      <c r="G64" s="420">
        <v>0</v>
      </c>
      <c r="H64" s="420">
        <v>0</v>
      </c>
      <c r="I64" s="420">
        <v>0</v>
      </c>
      <c r="J64" s="420">
        <v>0</v>
      </c>
      <c r="K64" s="420">
        <v>0</v>
      </c>
      <c r="L64" s="420">
        <v>0</v>
      </c>
      <c r="M64" s="420">
        <v>0</v>
      </c>
      <c r="N64" s="420">
        <v>0</v>
      </c>
      <c r="O64" s="420">
        <v>0</v>
      </c>
      <c r="P64" s="420">
        <v>0</v>
      </c>
      <c r="Q64" s="420">
        <v>0</v>
      </c>
      <c r="R64" s="420">
        <v>0</v>
      </c>
      <c r="S64" s="420">
        <v>0</v>
      </c>
      <c r="T64" s="300">
        <f t="shared" si="2"/>
        <v>0</v>
      </c>
      <c r="U64" s="300">
        <f t="shared" si="3"/>
        <v>0</v>
      </c>
    </row>
    <row r="65" spans="1:20" x14ac:dyDescent="0.25">
      <c r="A65" s="24"/>
      <c r="B65" s="25"/>
      <c r="C65" s="25"/>
      <c r="D65" s="25"/>
      <c r="E65" s="25"/>
      <c r="F65" s="25"/>
      <c r="G65" s="25"/>
      <c r="H65" s="25"/>
      <c r="I65" s="25"/>
      <c r="J65" s="25"/>
      <c r="K65" s="25"/>
      <c r="L65" s="25"/>
      <c r="M65" s="25"/>
      <c r="N65" s="25"/>
      <c r="O65" s="25"/>
      <c r="P65" s="25"/>
      <c r="Q65" s="25"/>
      <c r="R65" s="25"/>
      <c r="S65" s="25"/>
    </row>
    <row r="66" spans="1:20" ht="54" customHeight="1" x14ac:dyDescent="0.25">
      <c r="B66" s="523"/>
      <c r="C66" s="523"/>
      <c r="D66" s="523"/>
      <c r="E66" s="523"/>
      <c r="F66" s="523"/>
      <c r="G66" s="523"/>
      <c r="H66" s="523"/>
      <c r="I66" s="523"/>
      <c r="J66" s="523"/>
      <c r="K66" s="523"/>
      <c r="L66" s="523"/>
      <c r="M66" s="523"/>
      <c r="N66" s="523"/>
      <c r="O66" s="523"/>
      <c r="P66" s="523"/>
      <c r="Q66" s="523"/>
      <c r="R66" s="523"/>
      <c r="S66" s="523"/>
      <c r="T66" s="23"/>
    </row>
    <row r="68" spans="1:20" ht="50.25" customHeight="1" x14ac:dyDescent="0.25">
      <c r="B68" s="524"/>
      <c r="C68" s="524"/>
      <c r="D68" s="524"/>
      <c r="E68" s="524"/>
      <c r="F68" s="524"/>
      <c r="G68" s="524"/>
      <c r="H68" s="524"/>
      <c r="I68" s="524"/>
      <c r="J68" s="524"/>
      <c r="K68" s="524"/>
      <c r="L68" s="524"/>
      <c r="M68" s="524"/>
      <c r="N68" s="524"/>
      <c r="O68" s="524"/>
      <c r="P68" s="524"/>
      <c r="Q68" s="524"/>
      <c r="R68" s="524"/>
      <c r="S68" s="524"/>
    </row>
    <row r="70" spans="1:20" ht="36.75" customHeight="1" x14ac:dyDescent="0.25">
      <c r="B70" s="523"/>
      <c r="C70" s="523"/>
      <c r="D70" s="523"/>
      <c r="E70" s="523"/>
      <c r="F70" s="523"/>
      <c r="G70" s="523"/>
      <c r="H70" s="523"/>
      <c r="I70" s="523"/>
      <c r="J70" s="523"/>
      <c r="K70" s="523"/>
      <c r="L70" s="523"/>
      <c r="M70" s="523"/>
      <c r="N70" s="523"/>
      <c r="O70" s="523"/>
      <c r="P70" s="523"/>
      <c r="Q70" s="523"/>
      <c r="R70" s="523"/>
      <c r="S70" s="523"/>
    </row>
    <row r="71" spans="1:20" x14ac:dyDescent="0.25">
      <c r="B71" s="22"/>
      <c r="C71" s="22"/>
      <c r="D71" s="22"/>
      <c r="E71" s="22"/>
      <c r="F71" s="22"/>
    </row>
    <row r="72" spans="1:20" ht="51" customHeight="1" x14ac:dyDescent="0.25">
      <c r="B72" s="523"/>
      <c r="C72" s="523"/>
      <c r="D72" s="523"/>
      <c r="E72" s="523"/>
      <c r="F72" s="523"/>
      <c r="G72" s="523"/>
      <c r="H72" s="523"/>
      <c r="I72" s="523"/>
      <c r="J72" s="523"/>
      <c r="K72" s="523"/>
      <c r="L72" s="523"/>
      <c r="M72" s="523"/>
      <c r="N72" s="523"/>
      <c r="O72" s="523"/>
      <c r="P72" s="523"/>
      <c r="Q72" s="523"/>
      <c r="R72" s="523"/>
      <c r="S72" s="523"/>
    </row>
    <row r="73" spans="1:20" ht="32.25" customHeight="1" x14ac:dyDescent="0.25">
      <c r="B73" s="524"/>
      <c r="C73" s="524"/>
      <c r="D73" s="524"/>
      <c r="E73" s="524"/>
      <c r="F73" s="524"/>
      <c r="G73" s="524"/>
      <c r="H73" s="524"/>
      <c r="I73" s="524"/>
      <c r="J73" s="524"/>
      <c r="K73" s="524"/>
      <c r="L73" s="524"/>
      <c r="M73" s="524"/>
      <c r="N73" s="524"/>
      <c r="O73" s="524"/>
      <c r="P73" s="524"/>
      <c r="Q73" s="524"/>
      <c r="R73" s="524"/>
      <c r="S73" s="524"/>
    </row>
    <row r="74" spans="1:20" ht="51.75" customHeight="1" x14ac:dyDescent="0.25">
      <c r="B74" s="523"/>
      <c r="C74" s="523"/>
      <c r="D74" s="523"/>
      <c r="E74" s="523"/>
      <c r="F74" s="523"/>
      <c r="G74" s="523"/>
      <c r="H74" s="523"/>
      <c r="I74" s="523"/>
      <c r="J74" s="523"/>
      <c r="K74" s="523"/>
      <c r="L74" s="523"/>
      <c r="M74" s="523"/>
      <c r="N74" s="523"/>
      <c r="O74" s="523"/>
      <c r="P74" s="523"/>
      <c r="Q74" s="523"/>
      <c r="R74" s="523"/>
      <c r="S74" s="523"/>
    </row>
    <row r="75" spans="1:20" ht="21.75" customHeight="1" x14ac:dyDescent="0.25">
      <c r="B75" s="538"/>
      <c r="C75" s="538"/>
      <c r="D75" s="538"/>
      <c r="E75" s="538"/>
      <c r="F75" s="538"/>
      <c r="G75" s="538"/>
      <c r="H75" s="538"/>
      <c r="I75" s="538"/>
      <c r="J75" s="538"/>
      <c r="K75" s="538"/>
      <c r="L75" s="538"/>
      <c r="M75" s="538"/>
      <c r="N75" s="538"/>
      <c r="O75" s="538"/>
      <c r="P75" s="538"/>
      <c r="Q75" s="538"/>
      <c r="R75" s="538"/>
      <c r="S75" s="538"/>
    </row>
    <row r="76" spans="1:20" ht="23.25" customHeight="1" x14ac:dyDescent="0.25">
      <c r="B76" s="21"/>
      <c r="C76" s="21"/>
      <c r="D76" s="21"/>
      <c r="E76" s="21"/>
      <c r="F76" s="21"/>
    </row>
    <row r="77" spans="1:20" ht="18.75" customHeight="1" x14ac:dyDescent="0.25">
      <c r="B77" s="533"/>
      <c r="C77" s="533"/>
      <c r="D77" s="533"/>
      <c r="E77" s="533"/>
      <c r="F77" s="533"/>
      <c r="G77" s="533"/>
      <c r="H77" s="533"/>
      <c r="I77" s="533"/>
      <c r="J77" s="533"/>
      <c r="K77" s="533"/>
      <c r="L77" s="533"/>
      <c r="M77" s="533"/>
      <c r="N77" s="533"/>
      <c r="O77" s="533"/>
      <c r="P77" s="533"/>
      <c r="Q77" s="533"/>
      <c r="R77" s="533"/>
      <c r="S77" s="533"/>
    </row>
  </sheetData>
  <mergeCells count="33">
    <mergeCell ref="B77:S77"/>
    <mergeCell ref="H20:K20"/>
    <mergeCell ref="L20:O20"/>
    <mergeCell ref="P20:S20"/>
    <mergeCell ref="H21:I21"/>
    <mergeCell ref="J21:K21"/>
    <mergeCell ref="L21:M21"/>
    <mergeCell ref="N21:O21"/>
    <mergeCell ref="P21:Q21"/>
    <mergeCell ref="R21:S21"/>
    <mergeCell ref="B70:S70"/>
    <mergeCell ref="B72:S72"/>
    <mergeCell ref="B73:S73"/>
    <mergeCell ref="B74:S74"/>
    <mergeCell ref="B75:S75"/>
    <mergeCell ref="T20:U21"/>
    <mergeCell ref="B66:S66"/>
    <mergeCell ref="B68:S68"/>
    <mergeCell ref="A20:A22"/>
    <mergeCell ref="B20:B22"/>
    <mergeCell ref="C20:D21"/>
    <mergeCell ref="E20:F21"/>
    <mergeCell ref="G20:G22"/>
    <mergeCell ref="A12:U12"/>
    <mergeCell ref="A14:U14"/>
    <mergeCell ref="A15:U15"/>
    <mergeCell ref="A16:U16"/>
    <mergeCell ref="A18:U18"/>
    <mergeCell ref="A4:U4"/>
    <mergeCell ref="A6:U6"/>
    <mergeCell ref="A8:U8"/>
    <mergeCell ref="A9:U9"/>
    <mergeCell ref="A11:U11"/>
  </mergeCells>
  <conditionalFormatting sqref="D58:D64 D28:D29 D31:D43 D24:S24">
    <cfRule type="cellIs" dxfId="35" priority="36" operator="notEqual">
      <formula>0</formula>
    </cfRule>
  </conditionalFormatting>
  <conditionalFormatting sqref="D51">
    <cfRule type="cellIs" dxfId="34" priority="35" operator="notEqual">
      <formula>0</formula>
    </cfRule>
  </conditionalFormatting>
  <conditionalFormatting sqref="D45:D46 D49:D50">
    <cfRule type="cellIs" dxfId="33" priority="34" operator="notEqual">
      <formula>0</formula>
    </cfRule>
  </conditionalFormatting>
  <conditionalFormatting sqref="D44">
    <cfRule type="cellIs" dxfId="32" priority="33" operator="notEqual">
      <formula>0</formula>
    </cfRule>
  </conditionalFormatting>
  <conditionalFormatting sqref="D25:D27">
    <cfRule type="cellIs" dxfId="31" priority="27" operator="notEqual">
      <formula>0</formula>
    </cfRule>
  </conditionalFormatting>
  <conditionalFormatting sqref="D47:D48">
    <cfRule type="cellIs" dxfId="30" priority="32" operator="notEqual">
      <formula>0</formula>
    </cfRule>
  </conditionalFormatting>
  <conditionalFormatting sqref="D57 D52">
    <cfRule type="cellIs" dxfId="29" priority="31" operator="notEqual">
      <formula>0</formula>
    </cfRule>
  </conditionalFormatting>
  <conditionalFormatting sqref="D53 D55">
    <cfRule type="cellIs" dxfId="28" priority="30" operator="notEqual">
      <formula>0</formula>
    </cfRule>
  </conditionalFormatting>
  <conditionalFormatting sqref="D54">
    <cfRule type="cellIs" dxfId="27" priority="29" operator="notEqual">
      <formula>0</formula>
    </cfRule>
  </conditionalFormatting>
  <conditionalFormatting sqref="D56">
    <cfRule type="cellIs" dxfId="26" priority="28" operator="notEqual">
      <formula>0</formula>
    </cfRule>
  </conditionalFormatting>
  <conditionalFormatting sqref="E31:F64 E25:F29">
    <cfRule type="cellIs" dxfId="25" priority="26" operator="greaterThan">
      <formula>0</formula>
    </cfRule>
  </conditionalFormatting>
  <conditionalFormatting sqref="E31:F64 E25:F29">
    <cfRule type="cellIs" dxfId="24" priority="25" operator="notEqual">
      <formula>0</formula>
    </cfRule>
  </conditionalFormatting>
  <conditionalFormatting sqref="I25:S26 I58:S64 I43:S43 I51:S51 I31:S36 I28:S29 I27 K27:S27">
    <cfRule type="cellIs" dxfId="23" priority="24" operator="notEqual">
      <formula>0</formula>
    </cfRule>
  </conditionalFormatting>
  <conditionalFormatting sqref="I37:S42">
    <cfRule type="cellIs" dxfId="22" priority="23" operator="notEqual">
      <formula>0</formula>
    </cfRule>
  </conditionalFormatting>
  <conditionalFormatting sqref="I44:S50">
    <cfRule type="cellIs" dxfId="21" priority="22" operator="notEqual">
      <formula>0</formula>
    </cfRule>
  </conditionalFormatting>
  <conditionalFormatting sqref="I52:S57">
    <cfRule type="cellIs" dxfId="20" priority="21" operator="notEqual">
      <formula>0</formula>
    </cfRule>
  </conditionalFormatting>
  <conditionalFormatting sqref="T24:T64">
    <cfRule type="cellIs" dxfId="19" priority="20" operator="notEqual">
      <formula>0</formula>
    </cfRule>
  </conditionalFormatting>
  <conditionalFormatting sqref="U24:U64">
    <cfRule type="cellIs" dxfId="18" priority="19" operator="notEqual">
      <formula>0</formula>
    </cfRule>
  </conditionalFormatting>
  <conditionalFormatting sqref="D30:F30 I30:S30">
    <cfRule type="cellIs" dxfId="17" priority="18" operator="notEqual">
      <formula>0</formula>
    </cfRule>
  </conditionalFormatting>
  <conditionalFormatting sqref="G25:H29 G58:H64 G43:H43 G51:H51 G31:H36">
    <cfRule type="cellIs" dxfId="16" priority="17" operator="notEqual">
      <formula>0</formula>
    </cfRule>
  </conditionalFormatting>
  <conditionalFormatting sqref="G37:H42">
    <cfRule type="cellIs" dxfId="15" priority="16" operator="notEqual">
      <formula>0</formula>
    </cfRule>
  </conditionalFormatting>
  <conditionalFormatting sqref="G44:H50">
    <cfRule type="cellIs" dxfId="14" priority="15" operator="notEqual">
      <formula>0</formula>
    </cfRule>
  </conditionalFormatting>
  <conditionalFormatting sqref="G52:H57">
    <cfRule type="cellIs" dxfId="13" priority="14" operator="notEqual">
      <formula>0</formula>
    </cfRule>
  </conditionalFormatting>
  <conditionalFormatting sqref="G30:H30">
    <cfRule type="cellIs" dxfId="12" priority="13" operator="notEqual">
      <formula>0</formula>
    </cfRule>
  </conditionalFormatting>
  <conditionalFormatting sqref="C58:C64 C28:C29 C31:C43 C24">
    <cfRule type="cellIs" dxfId="11" priority="12" operator="notEqual">
      <formula>0</formula>
    </cfRule>
  </conditionalFormatting>
  <conditionalFormatting sqref="C51">
    <cfRule type="cellIs" dxfId="10" priority="11" operator="notEqual">
      <formula>0</formula>
    </cfRule>
  </conditionalFormatting>
  <conditionalFormatting sqref="C45:C46 C49:C50">
    <cfRule type="cellIs" dxfId="9" priority="10" operator="notEqual">
      <formula>0</formula>
    </cfRule>
  </conditionalFormatting>
  <conditionalFormatting sqref="C44">
    <cfRule type="cellIs" dxfId="8" priority="9" operator="notEqual">
      <formula>0</formula>
    </cfRule>
  </conditionalFormatting>
  <conditionalFormatting sqref="C25:C27">
    <cfRule type="cellIs" dxfId="7" priority="3" operator="notEqual">
      <formula>0</formula>
    </cfRule>
  </conditionalFormatting>
  <conditionalFormatting sqref="C47:C48">
    <cfRule type="cellIs" dxfId="6" priority="8" operator="notEqual">
      <formula>0</formula>
    </cfRule>
  </conditionalFormatting>
  <conditionalFormatting sqref="C57 C52">
    <cfRule type="cellIs" dxfId="5" priority="7" operator="notEqual">
      <formula>0</formula>
    </cfRule>
  </conditionalFormatting>
  <conditionalFormatting sqref="C53 C55">
    <cfRule type="cellIs" dxfId="4" priority="6" operator="notEqual">
      <formula>0</formula>
    </cfRule>
  </conditionalFormatting>
  <conditionalFormatting sqref="C54">
    <cfRule type="cellIs" dxfId="3" priority="5" operator="notEqual">
      <formula>0</formula>
    </cfRule>
  </conditionalFormatting>
  <conditionalFormatting sqref="C56">
    <cfRule type="cellIs" dxfId="2" priority="4" operator="notEqual">
      <formula>0</formula>
    </cfRule>
  </conditionalFormatting>
  <conditionalFormatting sqref="C30">
    <cfRule type="cellIs" dxfId="1" priority="2"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2"/>
  <sheetViews>
    <sheetView view="pageBreakPreview" topLeftCell="A22" zoomScale="80" zoomScaleSheetLayoutView="80" workbookViewId="0">
      <pane xSplit="13" ySplit="5" topLeftCell="N27" activePane="bottomRight" state="frozen"/>
      <selection activeCell="A22" sqref="A22"/>
      <selection pane="topRight" activeCell="N22" sqref="N22"/>
      <selection pane="bottomLeft" activeCell="A27" sqref="A27"/>
      <selection pane="bottomRight" activeCell="N27" sqref="N27"/>
    </sheetView>
  </sheetViews>
  <sheetFormatPr defaultColWidth="9.140625" defaultRowHeight="15" x14ac:dyDescent="0.25"/>
  <cols>
    <col min="1" max="1" width="6.140625" style="145" customWidth="1"/>
    <col min="2" max="2" width="23.140625" style="145" customWidth="1"/>
    <col min="3" max="3" width="20" style="145" bestFit="1" customWidth="1"/>
    <col min="4" max="4" width="15.140625" style="145" customWidth="1"/>
    <col min="5" max="11" width="7.7109375" style="145" customWidth="1"/>
    <col min="12" max="12" width="20" style="145" customWidth="1"/>
    <col min="13" max="13" width="10.7109375" style="145" customWidth="1"/>
    <col min="14" max="14" width="61" style="145" customWidth="1"/>
    <col min="15" max="15" width="20" style="145" customWidth="1"/>
    <col min="16" max="17" width="13.42578125" style="145" customWidth="1"/>
    <col min="18" max="18" width="17" style="145" customWidth="1"/>
    <col min="19" max="19" width="9.7109375" style="145" customWidth="1"/>
    <col min="20" max="20" width="11.7109375" style="145" customWidth="1"/>
    <col min="21" max="21" width="11.42578125" style="145" customWidth="1"/>
    <col min="22" max="22" width="12.7109375" style="145" customWidth="1"/>
    <col min="23" max="23" width="24.140625" style="145" customWidth="1"/>
    <col min="24" max="24" width="14.85546875" style="145" customWidth="1"/>
    <col min="25" max="25" width="24.42578125" style="145" customWidth="1"/>
    <col min="26" max="26" width="7.7109375" style="145" customWidth="1"/>
    <col min="27" max="27" width="10.7109375" style="145" customWidth="1"/>
    <col min="28" max="28" width="19.140625" style="145" customWidth="1"/>
    <col min="29" max="29" width="24.5703125" style="145" customWidth="1"/>
    <col min="30" max="30" width="17" style="145" customWidth="1"/>
    <col min="31" max="31" width="21.5703125" style="145" customWidth="1"/>
    <col min="32" max="32" width="15.28515625" style="145" customWidth="1"/>
    <col min="33" max="33" width="14.5703125" style="145" customWidth="1"/>
    <col min="34" max="34" width="15.85546875" style="145" customWidth="1"/>
    <col min="35" max="35" width="16.28515625" style="145" customWidth="1"/>
    <col min="36" max="36" width="18.42578125" style="145" customWidth="1"/>
    <col min="37" max="37" width="16.42578125" style="145" customWidth="1"/>
    <col min="38" max="38" width="12.28515625" style="145" customWidth="1"/>
    <col min="39" max="39" width="9.7109375" style="145" customWidth="1"/>
    <col min="40" max="40" width="13.140625" style="145" customWidth="1"/>
    <col min="41" max="41" width="9.7109375" style="145" customWidth="1"/>
    <col min="42" max="42" width="12.42578125" style="145" customWidth="1"/>
    <col min="43" max="43" width="12" style="145" customWidth="1"/>
    <col min="44" max="44" width="14.140625" style="145" customWidth="1"/>
    <col min="45" max="46" width="13.28515625" style="145" customWidth="1"/>
    <col min="47" max="47" width="14.28515625" style="145" customWidth="1"/>
    <col min="48" max="48" width="23.7109375" style="145" customWidth="1"/>
    <col min="49" max="16384" width="9.140625" style="145"/>
  </cols>
  <sheetData>
    <row r="1" spans="1:48" ht="18.75" x14ac:dyDescent="0.25">
      <c r="AV1" s="10" t="s">
        <v>66</v>
      </c>
    </row>
    <row r="2" spans="1:48" ht="18.75" x14ac:dyDescent="0.3">
      <c r="AV2" s="5" t="s">
        <v>8</v>
      </c>
    </row>
    <row r="3" spans="1:48" ht="18.75" x14ac:dyDescent="0.3">
      <c r="AV3" s="5" t="s">
        <v>65</v>
      </c>
    </row>
    <row r="4" spans="1:48" ht="18.75" x14ac:dyDescent="0.3">
      <c r="AV4" s="5"/>
    </row>
    <row r="5" spans="1:48" ht="18.75" customHeight="1" x14ac:dyDescent="0.25">
      <c r="A5" s="434" t="str">
        <f>'1. паспорт местоположение'!A5:C5</f>
        <v>Год раскрытия информации: 2022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434"/>
      <c r="AF5" s="434"/>
      <c r="AG5" s="434"/>
      <c r="AH5" s="434"/>
      <c r="AI5" s="434"/>
      <c r="AJ5" s="434"/>
      <c r="AK5" s="434"/>
      <c r="AL5" s="434"/>
      <c r="AM5" s="434"/>
      <c r="AN5" s="434"/>
      <c r="AO5" s="434"/>
      <c r="AP5" s="434"/>
      <c r="AQ5" s="434"/>
      <c r="AR5" s="434"/>
      <c r="AS5" s="434"/>
      <c r="AT5" s="434"/>
      <c r="AU5" s="434"/>
      <c r="AV5" s="434"/>
    </row>
    <row r="6" spans="1:48" ht="18.75" x14ac:dyDescent="0.3">
      <c r="AV6" s="5"/>
    </row>
    <row r="7" spans="1:48" ht="18.75" x14ac:dyDescent="0.25">
      <c r="A7" s="441" t="s">
        <v>7</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row>
    <row r="8" spans="1:48" ht="18.7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441"/>
      <c r="AU8" s="441"/>
      <c r="AV8" s="441"/>
    </row>
    <row r="9" spans="1:48" ht="15.75" x14ac:dyDescent="0.25">
      <c r="A9" s="444" t="str">
        <f>'1. паспорт местоположение'!A9:C9</f>
        <v>Акционерное общество "Янтарьэнерго" ДЗО  ПАО "Россети"</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c r="AD9" s="444"/>
      <c r="AE9" s="444"/>
      <c r="AF9" s="444"/>
      <c r="AG9" s="444"/>
      <c r="AH9" s="444"/>
      <c r="AI9" s="444"/>
      <c r="AJ9" s="444"/>
      <c r="AK9" s="444"/>
      <c r="AL9" s="444"/>
      <c r="AM9" s="444"/>
      <c r="AN9" s="444"/>
      <c r="AO9" s="444"/>
      <c r="AP9" s="444"/>
      <c r="AQ9" s="444"/>
      <c r="AR9" s="444"/>
      <c r="AS9" s="444"/>
      <c r="AT9" s="444"/>
      <c r="AU9" s="444"/>
      <c r="AV9" s="444"/>
    </row>
    <row r="10" spans="1:48" ht="15.75" x14ac:dyDescent="0.25">
      <c r="A10" s="438" t="s">
        <v>6</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c r="AT10" s="438"/>
      <c r="AU10" s="438"/>
      <c r="AV10" s="438"/>
    </row>
    <row r="11" spans="1:48" ht="18.75" x14ac:dyDescent="0.25">
      <c r="A11" s="441"/>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row>
    <row r="12" spans="1:48" ht="15.75" x14ac:dyDescent="0.25">
      <c r="A12" s="444" t="str">
        <f>'1. паспорт местоположение'!A12:C12</f>
        <v>H_281</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c r="AD12" s="444"/>
      <c r="AE12" s="444"/>
      <c r="AF12" s="444"/>
      <c r="AG12" s="444"/>
      <c r="AH12" s="444"/>
      <c r="AI12" s="444"/>
      <c r="AJ12" s="444"/>
      <c r="AK12" s="444"/>
      <c r="AL12" s="444"/>
      <c r="AM12" s="444"/>
      <c r="AN12" s="444"/>
      <c r="AO12" s="444"/>
      <c r="AP12" s="444"/>
      <c r="AQ12" s="444"/>
      <c r="AR12" s="444"/>
      <c r="AS12" s="444"/>
      <c r="AT12" s="444"/>
      <c r="AU12" s="444"/>
      <c r="AV12" s="444"/>
    </row>
    <row r="13" spans="1:48" ht="15.75" x14ac:dyDescent="0.25">
      <c r="A13" s="438" t="s">
        <v>5</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8.75" x14ac:dyDescent="0.25">
      <c r="A14" s="448"/>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8"/>
      <c r="AL14" s="448"/>
      <c r="AM14" s="448"/>
      <c r="AN14" s="448"/>
      <c r="AO14" s="448"/>
      <c r="AP14" s="448"/>
      <c r="AQ14" s="448"/>
      <c r="AR14" s="448"/>
      <c r="AS14" s="448"/>
      <c r="AT14" s="448"/>
      <c r="AU14" s="448"/>
      <c r="AV14" s="448"/>
    </row>
    <row r="15" spans="1:48" ht="15.75" x14ac:dyDescent="0.25">
      <c r="A15" s="449" t="str">
        <f>'1. паспорт местоположение'!A15:C15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c r="AH15" s="449"/>
      <c r="AI15" s="449"/>
      <c r="AJ15" s="449"/>
      <c r="AK15" s="449"/>
      <c r="AL15" s="449"/>
      <c r="AM15" s="449"/>
      <c r="AN15" s="449"/>
      <c r="AO15" s="449"/>
      <c r="AP15" s="449"/>
      <c r="AQ15" s="449"/>
      <c r="AR15" s="449"/>
      <c r="AS15" s="449"/>
      <c r="AT15" s="449"/>
      <c r="AU15" s="449"/>
      <c r="AV15" s="449"/>
    </row>
    <row r="16" spans="1:48" ht="15.75" x14ac:dyDescent="0.25">
      <c r="A16" s="438" t="s">
        <v>4</v>
      </c>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c r="AT16" s="438"/>
      <c r="AU16" s="438"/>
      <c r="AV16" s="438"/>
    </row>
    <row r="17" spans="1:4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row>
    <row r="18" spans="1:48" ht="14.25" customHeight="1"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c r="AE18" s="486"/>
      <c r="AF18" s="486"/>
      <c r="AG18" s="486"/>
      <c r="AH18" s="486"/>
      <c r="AI18" s="486"/>
      <c r="AJ18" s="486"/>
      <c r="AK18" s="486"/>
      <c r="AL18" s="486"/>
      <c r="AM18" s="486"/>
      <c r="AN18" s="486"/>
      <c r="AO18" s="486"/>
      <c r="AP18" s="486"/>
      <c r="AQ18" s="486"/>
      <c r="AR18" s="486"/>
      <c r="AS18" s="486"/>
      <c r="AT18" s="486"/>
      <c r="AU18" s="486"/>
      <c r="AV18" s="486"/>
    </row>
    <row r="19" spans="1:4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c r="AB19" s="486"/>
      <c r="AC19" s="486"/>
      <c r="AD19" s="486"/>
      <c r="AE19" s="486"/>
      <c r="AF19" s="486"/>
      <c r="AG19" s="486"/>
      <c r="AH19" s="486"/>
      <c r="AI19" s="486"/>
      <c r="AJ19" s="486"/>
      <c r="AK19" s="486"/>
      <c r="AL19" s="486"/>
      <c r="AM19" s="486"/>
      <c r="AN19" s="486"/>
      <c r="AO19" s="486"/>
      <c r="AP19" s="486"/>
      <c r="AQ19" s="486"/>
      <c r="AR19" s="486"/>
      <c r="AS19" s="486"/>
      <c r="AT19" s="486"/>
      <c r="AU19" s="486"/>
      <c r="AV19" s="486"/>
    </row>
    <row r="20" spans="1:48" s="146" customFormat="1"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row>
    <row r="21" spans="1:48" s="146" customFormat="1" x14ac:dyDescent="0.25">
      <c r="A21" s="551" t="s">
        <v>356</v>
      </c>
      <c r="B21" s="551"/>
      <c r="C21" s="551"/>
      <c r="D21" s="551"/>
      <c r="E21" s="551"/>
      <c r="F21" s="551"/>
      <c r="G21" s="551"/>
      <c r="H21" s="551"/>
      <c r="I21" s="551"/>
      <c r="J21" s="551"/>
      <c r="K21" s="551"/>
      <c r="L21" s="551"/>
      <c r="M21" s="551"/>
      <c r="N21" s="551"/>
      <c r="O21" s="551"/>
      <c r="P21" s="551"/>
      <c r="Q21" s="551"/>
      <c r="R21" s="551"/>
      <c r="S21" s="551"/>
      <c r="T21" s="551"/>
      <c r="U21" s="551"/>
      <c r="V21" s="551"/>
      <c r="W21" s="551"/>
      <c r="X21" s="551"/>
      <c r="Y21" s="551"/>
      <c r="Z21" s="551"/>
      <c r="AA21" s="551"/>
      <c r="AB21" s="551"/>
      <c r="AC21" s="551"/>
      <c r="AD21" s="551"/>
      <c r="AE21" s="551"/>
      <c r="AF21" s="551"/>
      <c r="AG21" s="551"/>
      <c r="AH21" s="551"/>
      <c r="AI21" s="551"/>
      <c r="AJ21" s="551"/>
      <c r="AK21" s="551"/>
      <c r="AL21" s="551"/>
      <c r="AM21" s="551"/>
      <c r="AN21" s="551"/>
      <c r="AO21" s="551"/>
      <c r="AP21" s="551"/>
      <c r="AQ21" s="551"/>
      <c r="AR21" s="551"/>
      <c r="AS21" s="551"/>
      <c r="AT21" s="551"/>
      <c r="AU21" s="551"/>
      <c r="AV21" s="551"/>
    </row>
    <row r="22" spans="1:48" s="146" customFormat="1" ht="58.5" customHeight="1" x14ac:dyDescent="0.25">
      <c r="A22" s="544" t="s">
        <v>50</v>
      </c>
      <c r="B22" s="553" t="s">
        <v>22</v>
      </c>
      <c r="C22" s="544" t="s">
        <v>49</v>
      </c>
      <c r="D22" s="544" t="s">
        <v>48</v>
      </c>
      <c r="E22" s="556" t="s">
        <v>366</v>
      </c>
      <c r="F22" s="557"/>
      <c r="G22" s="557"/>
      <c r="H22" s="557"/>
      <c r="I22" s="557"/>
      <c r="J22" s="557"/>
      <c r="K22" s="557"/>
      <c r="L22" s="558"/>
      <c r="M22" s="544" t="s">
        <v>47</v>
      </c>
      <c r="N22" s="544" t="s">
        <v>46</v>
      </c>
      <c r="O22" s="544" t="s">
        <v>45</v>
      </c>
      <c r="P22" s="539" t="s">
        <v>207</v>
      </c>
      <c r="Q22" s="539" t="s">
        <v>44</v>
      </c>
      <c r="R22" s="539" t="s">
        <v>43</v>
      </c>
      <c r="S22" s="539" t="s">
        <v>42</v>
      </c>
      <c r="T22" s="539"/>
      <c r="U22" s="559" t="s">
        <v>41</v>
      </c>
      <c r="V22" s="559" t="s">
        <v>40</v>
      </c>
      <c r="W22" s="539" t="s">
        <v>39</v>
      </c>
      <c r="X22" s="539" t="s">
        <v>38</v>
      </c>
      <c r="Y22" s="539" t="s">
        <v>37</v>
      </c>
      <c r="Z22" s="546" t="s">
        <v>36</v>
      </c>
      <c r="AA22" s="539" t="s">
        <v>35</v>
      </c>
      <c r="AB22" s="539" t="s">
        <v>34</v>
      </c>
      <c r="AC22" s="539" t="s">
        <v>33</v>
      </c>
      <c r="AD22" s="539" t="s">
        <v>32</v>
      </c>
      <c r="AE22" s="539" t="s">
        <v>31</v>
      </c>
      <c r="AF22" s="539" t="s">
        <v>30</v>
      </c>
      <c r="AG22" s="539"/>
      <c r="AH22" s="539"/>
      <c r="AI22" s="539"/>
      <c r="AJ22" s="539"/>
      <c r="AK22" s="539"/>
      <c r="AL22" s="539" t="s">
        <v>29</v>
      </c>
      <c r="AM22" s="539"/>
      <c r="AN22" s="539"/>
      <c r="AO22" s="539"/>
      <c r="AP22" s="539" t="s">
        <v>28</v>
      </c>
      <c r="AQ22" s="539"/>
      <c r="AR22" s="539" t="s">
        <v>27</v>
      </c>
      <c r="AS22" s="539" t="s">
        <v>26</v>
      </c>
      <c r="AT22" s="539" t="s">
        <v>25</v>
      </c>
      <c r="AU22" s="539" t="s">
        <v>24</v>
      </c>
      <c r="AV22" s="539" t="s">
        <v>23</v>
      </c>
    </row>
    <row r="23" spans="1:48" s="146" customFormat="1" ht="64.5" customHeight="1" x14ac:dyDescent="0.25">
      <c r="A23" s="552"/>
      <c r="B23" s="554"/>
      <c r="C23" s="552"/>
      <c r="D23" s="552"/>
      <c r="E23" s="547" t="s">
        <v>21</v>
      </c>
      <c r="F23" s="540" t="s">
        <v>125</v>
      </c>
      <c r="G23" s="540" t="s">
        <v>124</v>
      </c>
      <c r="H23" s="540" t="s">
        <v>123</v>
      </c>
      <c r="I23" s="542" t="s">
        <v>302</v>
      </c>
      <c r="J23" s="542" t="s">
        <v>303</v>
      </c>
      <c r="K23" s="542" t="s">
        <v>304</v>
      </c>
      <c r="L23" s="540" t="s">
        <v>602</v>
      </c>
      <c r="M23" s="552"/>
      <c r="N23" s="552"/>
      <c r="O23" s="552"/>
      <c r="P23" s="539"/>
      <c r="Q23" s="539"/>
      <c r="R23" s="539"/>
      <c r="S23" s="549" t="s">
        <v>2</v>
      </c>
      <c r="T23" s="549" t="s">
        <v>9</v>
      </c>
      <c r="U23" s="559"/>
      <c r="V23" s="559"/>
      <c r="W23" s="539"/>
      <c r="X23" s="539"/>
      <c r="Y23" s="539"/>
      <c r="Z23" s="539"/>
      <c r="AA23" s="539"/>
      <c r="AB23" s="539"/>
      <c r="AC23" s="539"/>
      <c r="AD23" s="539"/>
      <c r="AE23" s="539"/>
      <c r="AF23" s="539" t="s">
        <v>20</v>
      </c>
      <c r="AG23" s="539"/>
      <c r="AH23" s="539" t="s">
        <v>19</v>
      </c>
      <c r="AI23" s="539"/>
      <c r="AJ23" s="544" t="s">
        <v>18</v>
      </c>
      <c r="AK23" s="544" t="s">
        <v>17</v>
      </c>
      <c r="AL23" s="544" t="s">
        <v>16</v>
      </c>
      <c r="AM23" s="544" t="s">
        <v>15</v>
      </c>
      <c r="AN23" s="544" t="s">
        <v>14</v>
      </c>
      <c r="AO23" s="544" t="s">
        <v>13</v>
      </c>
      <c r="AP23" s="544" t="s">
        <v>12</v>
      </c>
      <c r="AQ23" s="560" t="s">
        <v>9</v>
      </c>
      <c r="AR23" s="539"/>
      <c r="AS23" s="539"/>
      <c r="AT23" s="539"/>
      <c r="AU23" s="539"/>
      <c r="AV23" s="539"/>
    </row>
    <row r="24" spans="1:48" s="146" customFormat="1" ht="96.75" customHeight="1" x14ac:dyDescent="0.25">
      <c r="A24" s="545"/>
      <c r="B24" s="555"/>
      <c r="C24" s="545"/>
      <c r="D24" s="545"/>
      <c r="E24" s="548"/>
      <c r="F24" s="541"/>
      <c r="G24" s="541"/>
      <c r="H24" s="541"/>
      <c r="I24" s="543"/>
      <c r="J24" s="543"/>
      <c r="K24" s="543"/>
      <c r="L24" s="541"/>
      <c r="M24" s="545"/>
      <c r="N24" s="545"/>
      <c r="O24" s="545"/>
      <c r="P24" s="539"/>
      <c r="Q24" s="539"/>
      <c r="R24" s="539"/>
      <c r="S24" s="550"/>
      <c r="T24" s="550"/>
      <c r="U24" s="559"/>
      <c r="V24" s="559"/>
      <c r="W24" s="539"/>
      <c r="X24" s="539"/>
      <c r="Y24" s="539"/>
      <c r="Z24" s="539"/>
      <c r="AA24" s="539"/>
      <c r="AB24" s="539"/>
      <c r="AC24" s="539"/>
      <c r="AD24" s="539"/>
      <c r="AE24" s="539"/>
      <c r="AF24" s="147" t="s">
        <v>11</v>
      </c>
      <c r="AG24" s="147" t="s">
        <v>10</v>
      </c>
      <c r="AH24" s="148" t="s">
        <v>2</v>
      </c>
      <c r="AI24" s="148" t="s">
        <v>9</v>
      </c>
      <c r="AJ24" s="545"/>
      <c r="AK24" s="545"/>
      <c r="AL24" s="545"/>
      <c r="AM24" s="545"/>
      <c r="AN24" s="545"/>
      <c r="AO24" s="545"/>
      <c r="AP24" s="545"/>
      <c r="AQ24" s="561"/>
      <c r="AR24" s="539"/>
      <c r="AS24" s="539"/>
      <c r="AT24" s="539"/>
      <c r="AU24" s="539"/>
      <c r="AV24" s="539"/>
    </row>
    <row r="25" spans="1:48" s="150" customFormat="1" ht="11.25" x14ac:dyDescent="0.2">
      <c r="A25" s="149">
        <v>1</v>
      </c>
      <c r="B25" s="149">
        <v>2</v>
      </c>
      <c r="C25" s="149">
        <v>4</v>
      </c>
      <c r="D25" s="149">
        <v>5</v>
      </c>
      <c r="E25" s="149">
        <v>6</v>
      </c>
      <c r="F25" s="149">
        <f>E25+1</f>
        <v>7</v>
      </c>
      <c r="G25" s="149">
        <f t="shared" ref="G25:H25" si="0">F25+1</f>
        <v>8</v>
      </c>
      <c r="H25" s="149">
        <f t="shared" si="0"/>
        <v>9</v>
      </c>
      <c r="I25" s="149">
        <f t="shared" ref="I25" si="1">H25+1</f>
        <v>10</v>
      </c>
      <c r="J25" s="149">
        <f t="shared" ref="J25" si="2">I25+1</f>
        <v>11</v>
      </c>
      <c r="K25" s="149">
        <f t="shared" ref="K25" si="3">J25+1</f>
        <v>12</v>
      </c>
      <c r="L25" s="149">
        <f t="shared" ref="L25" si="4">K25+1</f>
        <v>13</v>
      </c>
      <c r="M25" s="149">
        <f t="shared" ref="M25" si="5">L25+1</f>
        <v>14</v>
      </c>
      <c r="N25" s="149">
        <f t="shared" ref="N25" si="6">M25+1</f>
        <v>15</v>
      </c>
      <c r="O25" s="149">
        <f t="shared" ref="O25" si="7">N25+1</f>
        <v>16</v>
      </c>
      <c r="P25" s="149">
        <f t="shared" ref="P25" si="8">O25+1</f>
        <v>17</v>
      </c>
      <c r="Q25" s="149">
        <f t="shared" ref="Q25" si="9">P25+1</f>
        <v>18</v>
      </c>
      <c r="R25" s="149">
        <f t="shared" ref="R25" si="10">Q25+1</f>
        <v>19</v>
      </c>
      <c r="S25" s="149">
        <f t="shared" ref="S25" si="11">R25+1</f>
        <v>20</v>
      </c>
      <c r="T25" s="149">
        <f t="shared" ref="T25" si="12">S25+1</f>
        <v>21</v>
      </c>
      <c r="U25" s="149">
        <f t="shared" ref="U25" si="13">T25+1</f>
        <v>22</v>
      </c>
      <c r="V25" s="149">
        <f t="shared" ref="V25" si="14">U25+1</f>
        <v>23</v>
      </c>
      <c r="W25" s="149">
        <f t="shared" ref="W25" si="15">V25+1</f>
        <v>24</v>
      </c>
      <c r="X25" s="149">
        <f t="shared" ref="X25" si="16">W25+1</f>
        <v>25</v>
      </c>
      <c r="Y25" s="149">
        <f t="shared" ref="Y25" si="17">X25+1</f>
        <v>26</v>
      </c>
      <c r="Z25" s="149">
        <f t="shared" ref="Z25" si="18">Y25+1</f>
        <v>27</v>
      </c>
      <c r="AA25" s="149">
        <f t="shared" ref="AA25" si="19">Z25+1</f>
        <v>28</v>
      </c>
      <c r="AB25" s="149">
        <f t="shared" ref="AB25" si="20">AA25+1</f>
        <v>29</v>
      </c>
      <c r="AC25" s="149">
        <f t="shared" ref="AC25" si="21">AB25+1</f>
        <v>30</v>
      </c>
      <c r="AD25" s="149">
        <f t="shared" ref="AD25" si="22">AC25+1</f>
        <v>31</v>
      </c>
      <c r="AE25" s="149">
        <f t="shared" ref="AE25" si="23">AD25+1</f>
        <v>32</v>
      </c>
      <c r="AF25" s="149">
        <f t="shared" ref="AF25" si="24">AE25+1</f>
        <v>33</v>
      </c>
      <c r="AG25" s="149">
        <f t="shared" ref="AG25" si="25">AF25+1</f>
        <v>34</v>
      </c>
      <c r="AH25" s="149">
        <f t="shared" ref="AH25" si="26">AG25+1</f>
        <v>35</v>
      </c>
      <c r="AI25" s="149">
        <f t="shared" ref="AI25" si="27">AH25+1</f>
        <v>36</v>
      </c>
      <c r="AJ25" s="149">
        <f t="shared" ref="AJ25" si="28">AI25+1</f>
        <v>37</v>
      </c>
      <c r="AK25" s="149">
        <f t="shared" ref="AK25" si="29">AJ25+1</f>
        <v>38</v>
      </c>
      <c r="AL25" s="149">
        <f t="shared" ref="AL25" si="30">AK25+1</f>
        <v>39</v>
      </c>
      <c r="AM25" s="149">
        <f t="shared" ref="AM25" si="31">AL25+1</f>
        <v>40</v>
      </c>
      <c r="AN25" s="149">
        <f t="shared" ref="AN25" si="32">AM25+1</f>
        <v>41</v>
      </c>
      <c r="AO25" s="149">
        <f t="shared" ref="AO25" si="33">AN25+1</f>
        <v>42</v>
      </c>
      <c r="AP25" s="149">
        <f t="shared" ref="AP25" si="34">AO25+1</f>
        <v>43</v>
      </c>
      <c r="AQ25" s="149">
        <f t="shared" ref="AQ25" si="35">AP25+1</f>
        <v>44</v>
      </c>
      <c r="AR25" s="149">
        <f t="shared" ref="AR25" si="36">AQ25+1</f>
        <v>45</v>
      </c>
      <c r="AS25" s="149">
        <f t="shared" ref="AS25" si="37">AR25+1</f>
        <v>46</v>
      </c>
      <c r="AT25" s="149">
        <f t="shared" ref="AT25" si="38">AS25+1</f>
        <v>47</v>
      </c>
      <c r="AU25" s="149">
        <f t="shared" ref="AU25" si="39">AT25+1</f>
        <v>48</v>
      </c>
      <c r="AV25" s="149">
        <f t="shared" ref="AV25" si="40">AU25+1</f>
        <v>49</v>
      </c>
    </row>
    <row r="26" spans="1:48" s="151" customFormat="1" ht="45" x14ac:dyDescent="0.25">
      <c r="A26" s="221">
        <v>1</v>
      </c>
      <c r="B26" s="219" t="s">
        <v>610</v>
      </c>
      <c r="C26" s="219">
        <v>2</v>
      </c>
      <c r="D26" s="305">
        <f>'6.1. Паспорт сетевой график'!D55</f>
        <v>44193</v>
      </c>
      <c r="E26" s="219"/>
      <c r="F26" s="219"/>
      <c r="G26" s="219">
        <v>20</v>
      </c>
      <c r="H26" s="219"/>
      <c r="I26" s="219"/>
      <c r="J26" s="219"/>
      <c r="K26" s="219"/>
      <c r="L26" s="307" t="s">
        <v>611</v>
      </c>
      <c r="M26" s="219" t="s">
        <v>382</v>
      </c>
      <c r="N26" s="219" t="s">
        <v>391</v>
      </c>
      <c r="O26" s="219" t="s">
        <v>373</v>
      </c>
      <c r="P26" s="223">
        <v>2363.2710000000002</v>
      </c>
      <c r="Q26" s="219" t="s">
        <v>388</v>
      </c>
      <c r="R26" s="223">
        <v>2363.2710000000002</v>
      </c>
      <c r="S26" s="219" t="s">
        <v>389</v>
      </c>
      <c r="T26" s="219" t="s">
        <v>389</v>
      </c>
      <c r="U26" s="219">
        <v>3</v>
      </c>
      <c r="V26" s="219">
        <v>3</v>
      </c>
      <c r="W26" s="222" t="s">
        <v>507</v>
      </c>
      <c r="X26" s="223">
        <v>2322.0070000000001</v>
      </c>
      <c r="Y26" s="219"/>
      <c r="Z26" s="222" t="s">
        <v>62</v>
      </c>
      <c r="AA26" s="223">
        <v>2292</v>
      </c>
      <c r="AB26" s="223">
        <v>2292</v>
      </c>
      <c r="AC26" s="222" t="s">
        <v>507</v>
      </c>
      <c r="AD26" s="223">
        <f>'8. Общие сведения'!B55*1000</f>
        <v>2292</v>
      </c>
      <c r="AE26" s="223">
        <v>2292</v>
      </c>
      <c r="AF26" s="222" t="s">
        <v>510</v>
      </c>
      <c r="AG26" s="222" t="s">
        <v>390</v>
      </c>
      <c r="AH26" s="222" t="s">
        <v>511</v>
      </c>
      <c r="AI26" s="222" t="s">
        <v>511</v>
      </c>
      <c r="AJ26" s="222" t="s">
        <v>512</v>
      </c>
      <c r="AK26" s="224">
        <v>42718</v>
      </c>
      <c r="AL26" s="219"/>
      <c r="AM26" s="219"/>
      <c r="AN26" s="219"/>
      <c r="AO26" s="219"/>
      <c r="AP26" s="286">
        <v>42730</v>
      </c>
      <c r="AQ26" s="286">
        <v>42730</v>
      </c>
      <c r="AR26" s="286">
        <v>42730</v>
      </c>
      <c r="AS26" s="286">
        <v>42730</v>
      </c>
      <c r="AT26" s="286">
        <v>43496</v>
      </c>
      <c r="AU26" s="219"/>
      <c r="AV26" s="219" t="s">
        <v>609</v>
      </c>
    </row>
    <row r="27" spans="1:48" ht="30" x14ac:dyDescent="0.25">
      <c r="A27" s="220"/>
      <c r="B27" s="220"/>
      <c r="C27" s="220"/>
      <c r="D27" s="306"/>
      <c r="E27" s="220"/>
      <c r="F27" s="220"/>
      <c r="G27" s="220"/>
      <c r="H27" s="220"/>
      <c r="I27" s="220"/>
      <c r="J27" s="220"/>
      <c r="K27" s="220"/>
      <c r="L27" s="220"/>
      <c r="M27" s="220"/>
      <c r="N27" s="220"/>
      <c r="O27" s="220"/>
      <c r="P27" s="223"/>
      <c r="Q27" s="220"/>
      <c r="R27" s="223"/>
      <c r="S27" s="220"/>
      <c r="T27" s="220"/>
      <c r="U27" s="220"/>
      <c r="V27" s="220"/>
      <c r="W27" s="222" t="s">
        <v>508</v>
      </c>
      <c r="X27" s="223">
        <v>2292.373</v>
      </c>
      <c r="Y27" s="220"/>
      <c r="Z27" s="222"/>
      <c r="AA27" s="223">
        <v>2292.373</v>
      </c>
      <c r="AB27" s="220"/>
      <c r="AC27" s="220"/>
      <c r="AD27" s="223"/>
      <c r="AE27" s="223"/>
      <c r="AF27" s="220"/>
      <c r="AG27" s="220"/>
      <c r="AH27" s="220"/>
      <c r="AI27" s="220"/>
      <c r="AJ27" s="220"/>
      <c r="AK27" s="220"/>
      <c r="AL27" s="220"/>
      <c r="AM27" s="220"/>
      <c r="AN27" s="220"/>
      <c r="AO27" s="220"/>
      <c r="AP27" s="220"/>
      <c r="AQ27" s="220"/>
      <c r="AR27" s="220"/>
      <c r="AS27" s="220"/>
      <c r="AT27" s="220"/>
      <c r="AU27" s="220"/>
      <c r="AV27" s="220"/>
    </row>
    <row r="28" spans="1:48" ht="30" x14ac:dyDescent="0.25">
      <c r="A28" s="220"/>
      <c r="B28" s="220"/>
      <c r="C28" s="220"/>
      <c r="D28" s="306"/>
      <c r="E28" s="220"/>
      <c r="F28" s="220"/>
      <c r="G28" s="220"/>
      <c r="H28" s="220"/>
      <c r="I28" s="220"/>
      <c r="J28" s="220"/>
      <c r="K28" s="220"/>
      <c r="L28" s="220"/>
      <c r="M28" s="220"/>
      <c r="N28" s="220"/>
      <c r="O28" s="220"/>
      <c r="P28" s="223"/>
      <c r="Q28" s="220"/>
      <c r="R28" s="223"/>
      <c r="S28" s="220"/>
      <c r="T28" s="220"/>
      <c r="U28" s="220"/>
      <c r="V28" s="220"/>
      <c r="W28" s="222" t="s">
        <v>509</v>
      </c>
      <c r="X28" s="223">
        <v>2363.2710000000002</v>
      </c>
      <c r="Y28" s="220"/>
      <c r="Z28" s="222"/>
      <c r="AA28" s="223">
        <v>2363.2710000000002</v>
      </c>
      <c r="AB28" s="220"/>
      <c r="AC28" s="220"/>
      <c r="AD28" s="223"/>
      <c r="AE28" s="223"/>
      <c r="AF28" s="220"/>
      <c r="AG28" s="220"/>
      <c r="AH28" s="220"/>
      <c r="AI28" s="220"/>
      <c r="AJ28" s="220"/>
      <c r="AK28" s="220"/>
      <c r="AL28" s="220"/>
      <c r="AM28" s="220"/>
      <c r="AN28" s="220"/>
      <c r="AO28" s="220"/>
      <c r="AP28" s="220"/>
      <c r="AQ28" s="220"/>
      <c r="AR28" s="220"/>
      <c r="AS28" s="220"/>
      <c r="AT28" s="220"/>
      <c r="AU28" s="220"/>
      <c r="AV28" s="220"/>
    </row>
    <row r="29" spans="1:48" s="151" customFormat="1" ht="45" x14ac:dyDescent="0.25">
      <c r="A29" s="221">
        <v>2</v>
      </c>
      <c r="B29" s="219" t="s">
        <v>610</v>
      </c>
      <c r="C29" s="219">
        <f t="shared" ref="C29:L29" si="41">C26</f>
        <v>2</v>
      </c>
      <c r="D29" s="305">
        <f t="shared" si="41"/>
        <v>44193</v>
      </c>
      <c r="E29" s="219"/>
      <c r="F29" s="219"/>
      <c r="G29" s="219">
        <f t="shared" si="41"/>
        <v>20</v>
      </c>
      <c r="H29" s="219"/>
      <c r="I29" s="219"/>
      <c r="J29" s="219"/>
      <c r="K29" s="219"/>
      <c r="L29" s="219" t="str">
        <f t="shared" si="41"/>
        <v>КРУЭ-110кВ - 2шт., 
В-110 кВ - 1шт.; 
В-15 кВ - 5шт.</v>
      </c>
      <c r="M29" s="219" t="s">
        <v>558</v>
      </c>
      <c r="N29" s="219" t="s">
        <v>544</v>
      </c>
      <c r="O29" s="219" t="s">
        <v>373</v>
      </c>
      <c r="P29" s="223">
        <v>186929</v>
      </c>
      <c r="Q29" s="219" t="s">
        <v>382</v>
      </c>
      <c r="R29" s="223">
        <v>166077.79999999999</v>
      </c>
      <c r="S29" s="219" t="s">
        <v>545</v>
      </c>
      <c r="T29" s="219" t="s">
        <v>389</v>
      </c>
      <c r="U29" s="219">
        <v>2</v>
      </c>
      <c r="V29" s="219">
        <v>2</v>
      </c>
      <c r="W29" s="222" t="s">
        <v>546</v>
      </c>
      <c r="X29" s="223">
        <v>165247.41</v>
      </c>
      <c r="Y29" s="219"/>
      <c r="Z29" s="222" t="s">
        <v>62</v>
      </c>
      <c r="AA29" s="223">
        <v>165060</v>
      </c>
      <c r="AB29" s="223">
        <v>165060</v>
      </c>
      <c r="AC29" s="223" t="s">
        <v>546</v>
      </c>
      <c r="AD29" s="223">
        <v>0</v>
      </c>
      <c r="AE29" s="223"/>
      <c r="AF29" s="222" t="s">
        <v>548</v>
      </c>
      <c r="AG29" s="222" t="s">
        <v>390</v>
      </c>
      <c r="AH29" s="224">
        <v>43000</v>
      </c>
      <c r="AI29" s="224">
        <v>43000</v>
      </c>
      <c r="AJ29" s="224">
        <v>43021</v>
      </c>
      <c r="AK29" s="224">
        <v>43028</v>
      </c>
      <c r="AL29" s="219"/>
      <c r="AM29" s="219"/>
      <c r="AN29" s="219"/>
      <c r="AO29" s="219"/>
      <c r="AP29" s="286">
        <v>43056</v>
      </c>
      <c r="AQ29" s="286">
        <v>43056</v>
      </c>
      <c r="AR29" s="286">
        <f>AQ29+10</f>
        <v>43066</v>
      </c>
      <c r="AS29" s="286">
        <f>AR29</f>
        <v>43066</v>
      </c>
      <c r="AT29" s="286">
        <v>43358</v>
      </c>
      <c r="AU29" s="219"/>
      <c r="AV29" s="219" t="s">
        <v>557</v>
      </c>
    </row>
    <row r="30" spans="1:48" s="151" customFormat="1" ht="15.75" x14ac:dyDescent="0.25">
      <c r="A30" s="221"/>
      <c r="B30" s="219"/>
      <c r="C30" s="219"/>
      <c r="D30" s="305"/>
      <c r="E30" s="219"/>
      <c r="F30" s="219"/>
      <c r="G30" s="219"/>
      <c r="H30" s="219"/>
      <c r="I30" s="219"/>
      <c r="J30" s="219"/>
      <c r="K30" s="219"/>
      <c r="L30" s="290"/>
      <c r="M30" s="219"/>
      <c r="N30" s="219"/>
      <c r="O30" s="219"/>
      <c r="P30" s="223"/>
      <c r="Q30" s="219"/>
      <c r="R30" s="223"/>
      <c r="S30" s="219"/>
      <c r="T30" s="219"/>
      <c r="U30" s="219"/>
      <c r="V30" s="219"/>
      <c r="W30" s="222" t="s">
        <v>547</v>
      </c>
      <c r="X30" s="223">
        <v>165745.64000000001</v>
      </c>
      <c r="Y30" s="219"/>
      <c r="Z30" s="222"/>
      <c r="AA30" s="223">
        <v>165745.64000000001</v>
      </c>
      <c r="AB30" s="223"/>
      <c r="AC30" s="222"/>
      <c r="AD30" s="223"/>
      <c r="AE30" s="223"/>
      <c r="AF30" s="222"/>
      <c r="AG30" s="222"/>
      <c r="AH30" s="222"/>
      <c r="AI30" s="222"/>
      <c r="AJ30" s="222"/>
      <c r="AK30" s="224"/>
      <c r="AL30" s="219"/>
      <c r="AM30" s="219"/>
      <c r="AN30" s="219"/>
      <c r="AO30" s="219"/>
      <c r="AP30" s="219"/>
      <c r="AQ30" s="219"/>
      <c r="AR30" s="219"/>
      <c r="AS30" s="219"/>
      <c r="AT30" s="219"/>
      <c r="AU30" s="219"/>
      <c r="AV30" s="219"/>
    </row>
    <row r="31" spans="1:48" s="151" customFormat="1" ht="60" x14ac:dyDescent="0.25">
      <c r="A31" s="221">
        <v>3</v>
      </c>
      <c r="B31" s="219" t="s">
        <v>610</v>
      </c>
      <c r="C31" s="219">
        <v>2</v>
      </c>
      <c r="D31" s="305">
        <f>D29</f>
        <v>44193</v>
      </c>
      <c r="E31" s="219"/>
      <c r="F31" s="219"/>
      <c r="G31" s="219">
        <f>G29</f>
        <v>20</v>
      </c>
      <c r="H31" s="219"/>
      <c r="I31" s="219"/>
      <c r="J31" s="219"/>
      <c r="K31" s="219"/>
      <c r="L31" s="219" t="str">
        <f>L29</f>
        <v>КРУЭ-110кВ - 2шт., 
В-110 кВ - 1шт.; 
В-15 кВ - 5шт.</v>
      </c>
      <c r="M31" s="219" t="s">
        <v>614</v>
      </c>
      <c r="N31" s="219" t="s">
        <v>615</v>
      </c>
      <c r="O31" s="219" t="s">
        <v>373</v>
      </c>
      <c r="P31" s="223">
        <v>813.6</v>
      </c>
      <c r="Q31" s="219" t="s">
        <v>616</v>
      </c>
      <c r="R31" s="223">
        <v>813.6</v>
      </c>
      <c r="S31" s="219" t="s">
        <v>545</v>
      </c>
      <c r="T31" s="219" t="s">
        <v>617</v>
      </c>
      <c r="U31" s="219" t="s">
        <v>62</v>
      </c>
      <c r="V31" s="219" t="s">
        <v>62</v>
      </c>
      <c r="W31" s="222" t="s">
        <v>618</v>
      </c>
      <c r="X31" s="223">
        <v>813.6</v>
      </c>
      <c r="Y31" s="219"/>
      <c r="Z31" s="222"/>
      <c r="AA31" s="223"/>
      <c r="AB31" s="219">
        <v>813.6</v>
      </c>
      <c r="AC31" s="223" t="s">
        <v>618</v>
      </c>
      <c r="AD31" s="223">
        <f>'8. Общие сведения'!B59*1000</f>
        <v>813.60200000000009</v>
      </c>
      <c r="AE31" s="223">
        <v>813.60199999999998</v>
      </c>
      <c r="AF31" s="222" t="s">
        <v>619</v>
      </c>
      <c r="AG31" s="222" t="s">
        <v>620</v>
      </c>
      <c r="AH31" s="224">
        <v>43159</v>
      </c>
      <c r="AI31" s="224">
        <v>43159</v>
      </c>
      <c r="AJ31" s="224">
        <v>43159</v>
      </c>
      <c r="AK31" s="224">
        <v>43159</v>
      </c>
      <c r="AL31" s="219" t="s">
        <v>621</v>
      </c>
      <c r="AM31" s="219" t="s">
        <v>622</v>
      </c>
      <c r="AN31" s="219" t="s">
        <v>623</v>
      </c>
      <c r="AO31" s="219" t="s">
        <v>624</v>
      </c>
      <c r="AP31" s="286" t="s">
        <v>625</v>
      </c>
      <c r="AQ31" s="286" t="s">
        <v>625</v>
      </c>
      <c r="AR31" s="286" t="s">
        <v>625</v>
      </c>
      <c r="AS31" s="286" t="s">
        <v>625</v>
      </c>
      <c r="AT31" s="286">
        <v>43234</v>
      </c>
      <c r="AU31" s="219"/>
      <c r="AV31" s="219" t="s">
        <v>628</v>
      </c>
    </row>
    <row r="32" spans="1:48" s="151" customFormat="1" ht="60" x14ac:dyDescent="0.25">
      <c r="A32" s="221">
        <v>4</v>
      </c>
      <c r="B32" s="219" t="s">
        <v>610</v>
      </c>
      <c r="C32" s="219">
        <v>2</v>
      </c>
      <c r="D32" s="305">
        <f>D31</f>
        <v>44193</v>
      </c>
      <c r="E32" s="219"/>
      <c r="F32" s="219"/>
      <c r="G32" s="219">
        <f>G31</f>
        <v>20</v>
      </c>
      <c r="H32" s="219"/>
      <c r="I32" s="219"/>
      <c r="J32" s="219"/>
      <c r="K32" s="219"/>
      <c r="L32" s="219" t="str">
        <f>L31</f>
        <v>КРУЭ-110кВ - 2шт., 
В-110 кВ - 1шт.; 
В-15 кВ - 5шт.</v>
      </c>
      <c r="M32" s="219" t="s">
        <v>614</v>
      </c>
      <c r="N32" s="219" t="s">
        <v>626</v>
      </c>
      <c r="O32" s="219" t="s">
        <v>373</v>
      </c>
      <c r="P32" s="223">
        <v>20</v>
      </c>
      <c r="Q32" s="219" t="s">
        <v>616</v>
      </c>
      <c r="R32" s="223">
        <v>20</v>
      </c>
      <c r="S32" s="219" t="s">
        <v>545</v>
      </c>
      <c r="T32" s="219" t="s">
        <v>617</v>
      </c>
      <c r="U32" s="219" t="s">
        <v>62</v>
      </c>
      <c r="V32" s="219" t="s">
        <v>62</v>
      </c>
      <c r="W32" s="222" t="s">
        <v>618</v>
      </c>
      <c r="X32" s="223">
        <v>20</v>
      </c>
      <c r="Y32" s="219"/>
      <c r="Z32" s="222"/>
      <c r="AA32" s="223"/>
      <c r="AB32" s="219">
        <v>20</v>
      </c>
      <c r="AC32" s="223" t="s">
        <v>618</v>
      </c>
      <c r="AD32" s="223">
        <f>'8. Общие сведения'!B63*1000</f>
        <v>20</v>
      </c>
      <c r="AE32" s="223">
        <v>20</v>
      </c>
      <c r="AF32" s="222" t="s">
        <v>619</v>
      </c>
      <c r="AG32" s="222" t="s">
        <v>620</v>
      </c>
      <c r="AH32" s="224">
        <v>43159</v>
      </c>
      <c r="AI32" s="224">
        <v>43159</v>
      </c>
      <c r="AJ32" s="224">
        <v>43159</v>
      </c>
      <c r="AK32" s="224">
        <v>43159</v>
      </c>
      <c r="AL32" s="219" t="s">
        <v>621</v>
      </c>
      <c r="AM32" s="219" t="s">
        <v>622</v>
      </c>
      <c r="AN32" s="219" t="s">
        <v>623</v>
      </c>
      <c r="AO32" s="219" t="s">
        <v>624</v>
      </c>
      <c r="AP32" s="286" t="s">
        <v>625</v>
      </c>
      <c r="AQ32" s="286" t="s">
        <v>625</v>
      </c>
      <c r="AR32" s="286" t="s">
        <v>625</v>
      </c>
      <c r="AS32" s="286" t="s">
        <v>625</v>
      </c>
      <c r="AT32" s="286">
        <v>43234</v>
      </c>
      <c r="AU32" s="219"/>
      <c r="AV32" s="219"/>
    </row>
    <row r="33" spans="1:48" s="151" customFormat="1" ht="60" x14ac:dyDescent="0.25">
      <c r="A33" s="221">
        <v>5</v>
      </c>
      <c r="B33" s="219" t="s">
        <v>610</v>
      </c>
      <c r="C33" s="219">
        <v>2</v>
      </c>
      <c r="D33" s="305">
        <f t="shared" ref="D33:D34" si="42">D32</f>
        <v>44193</v>
      </c>
      <c r="E33" s="219"/>
      <c r="F33" s="219"/>
      <c r="G33" s="219">
        <f t="shared" ref="G33:G34" si="43">G32</f>
        <v>20</v>
      </c>
      <c r="H33" s="219"/>
      <c r="I33" s="219"/>
      <c r="J33" s="219"/>
      <c r="K33" s="219"/>
      <c r="L33" s="219" t="str">
        <f t="shared" ref="L33:L34" si="44">L32</f>
        <v>КРУЭ-110кВ - 2шт., 
В-110 кВ - 1шт.; 
В-15 кВ - 5шт.</v>
      </c>
      <c r="M33" s="219" t="s">
        <v>614</v>
      </c>
      <c r="N33" s="219" t="s">
        <v>629</v>
      </c>
      <c r="O33" s="219" t="s">
        <v>373</v>
      </c>
      <c r="P33" s="223">
        <v>244.08</v>
      </c>
      <c r="Q33" s="219" t="s">
        <v>616</v>
      </c>
      <c r="R33" s="223">
        <v>244.08</v>
      </c>
      <c r="S33" s="219" t="s">
        <v>545</v>
      </c>
      <c r="T33" s="219" t="s">
        <v>617</v>
      </c>
      <c r="U33" s="219" t="s">
        <v>62</v>
      </c>
      <c r="V33" s="219" t="s">
        <v>62</v>
      </c>
      <c r="W33" s="222" t="s">
        <v>618</v>
      </c>
      <c r="X33" s="223">
        <v>244.08</v>
      </c>
      <c r="Y33" s="219"/>
      <c r="Z33" s="222"/>
      <c r="AA33" s="223"/>
      <c r="AB33" s="223">
        <v>244.08</v>
      </c>
      <c r="AC33" s="223" t="s">
        <v>618</v>
      </c>
      <c r="AD33" s="223">
        <f>'8. Общие сведения'!B67*1000</f>
        <v>244.08099999999999</v>
      </c>
      <c r="AE33" s="223">
        <v>244.08099999999999</v>
      </c>
      <c r="AF33" s="222" t="s">
        <v>630</v>
      </c>
      <c r="AG33" s="222" t="s">
        <v>620</v>
      </c>
      <c r="AH33" s="224">
        <v>43293</v>
      </c>
      <c r="AI33" s="224">
        <v>43293</v>
      </c>
      <c r="AJ33" s="224">
        <v>43293</v>
      </c>
      <c r="AK33" s="224">
        <v>43293</v>
      </c>
      <c r="AL33" s="219" t="s">
        <v>621</v>
      </c>
      <c r="AM33" s="219" t="s">
        <v>622</v>
      </c>
      <c r="AN33" s="219" t="s">
        <v>631</v>
      </c>
      <c r="AO33" s="219" t="s">
        <v>632</v>
      </c>
      <c r="AP33" s="286" t="s">
        <v>633</v>
      </c>
      <c r="AQ33" s="286" t="s">
        <v>633</v>
      </c>
      <c r="AR33" s="286" t="s">
        <v>633</v>
      </c>
      <c r="AS33" s="286" t="s">
        <v>633</v>
      </c>
      <c r="AT33" s="286">
        <v>43336</v>
      </c>
      <c r="AU33" s="219"/>
      <c r="AV33" s="219"/>
    </row>
    <row r="34" spans="1:48" s="151" customFormat="1" ht="60" x14ac:dyDescent="0.25">
      <c r="A34" s="221">
        <v>6</v>
      </c>
      <c r="B34" s="219" t="s">
        <v>610</v>
      </c>
      <c r="C34" s="219">
        <v>2</v>
      </c>
      <c r="D34" s="305">
        <f t="shared" si="42"/>
        <v>44193</v>
      </c>
      <c r="E34" s="219"/>
      <c r="F34" s="219"/>
      <c r="G34" s="219">
        <f t="shared" si="43"/>
        <v>20</v>
      </c>
      <c r="H34" s="219"/>
      <c r="I34" s="219"/>
      <c r="J34" s="219"/>
      <c r="K34" s="219"/>
      <c r="L34" s="219" t="str">
        <f t="shared" si="44"/>
        <v>КРУЭ-110кВ - 2шт., 
В-110 кВ - 1шт.; 
В-15 кВ - 5шт.</v>
      </c>
      <c r="M34" s="219" t="s">
        <v>614</v>
      </c>
      <c r="N34" s="219" t="s">
        <v>637</v>
      </c>
      <c r="O34" s="219" t="s">
        <v>373</v>
      </c>
      <c r="P34" s="223">
        <v>6</v>
      </c>
      <c r="Q34" s="219" t="s">
        <v>616</v>
      </c>
      <c r="R34" s="223">
        <v>6</v>
      </c>
      <c r="S34" s="219" t="s">
        <v>545</v>
      </c>
      <c r="T34" s="219" t="s">
        <v>617</v>
      </c>
      <c r="U34" s="219" t="s">
        <v>62</v>
      </c>
      <c r="V34" s="219" t="s">
        <v>62</v>
      </c>
      <c r="W34" s="222" t="s">
        <v>618</v>
      </c>
      <c r="X34" s="223">
        <v>6</v>
      </c>
      <c r="Y34" s="219"/>
      <c r="Z34" s="222"/>
      <c r="AA34" s="223"/>
      <c r="AB34" s="223">
        <v>6</v>
      </c>
      <c r="AC34" s="223" t="s">
        <v>618</v>
      </c>
      <c r="AD34" s="223">
        <f>'8. Общие сведения'!B71*1000</f>
        <v>6</v>
      </c>
      <c r="AE34" s="223">
        <v>6</v>
      </c>
      <c r="AF34" s="222" t="s">
        <v>630</v>
      </c>
      <c r="AG34" s="222" t="s">
        <v>620</v>
      </c>
      <c r="AH34" s="224">
        <v>43293</v>
      </c>
      <c r="AI34" s="224">
        <v>43293</v>
      </c>
      <c r="AJ34" s="224">
        <v>43293</v>
      </c>
      <c r="AK34" s="224">
        <v>43293</v>
      </c>
      <c r="AL34" s="219" t="s">
        <v>621</v>
      </c>
      <c r="AM34" s="219" t="s">
        <v>622</v>
      </c>
      <c r="AN34" s="219" t="s">
        <v>631</v>
      </c>
      <c r="AO34" s="219" t="s">
        <v>632</v>
      </c>
      <c r="AP34" s="286" t="s">
        <v>633</v>
      </c>
      <c r="AQ34" s="286" t="s">
        <v>633</v>
      </c>
      <c r="AR34" s="286" t="s">
        <v>633</v>
      </c>
      <c r="AS34" s="286" t="s">
        <v>633</v>
      </c>
      <c r="AT34" s="286">
        <v>43377</v>
      </c>
      <c r="AU34" s="219"/>
      <c r="AV34" s="219" t="s">
        <v>634</v>
      </c>
    </row>
    <row r="35" spans="1:48" s="151" customFormat="1" ht="60" x14ac:dyDescent="0.25">
      <c r="A35" s="221">
        <v>7</v>
      </c>
      <c r="B35" s="219" t="s">
        <v>610</v>
      </c>
      <c r="C35" s="219">
        <v>2</v>
      </c>
      <c r="D35" s="305">
        <f t="shared" ref="D35" si="45">D34</f>
        <v>44193</v>
      </c>
      <c r="E35" s="219"/>
      <c r="F35" s="219"/>
      <c r="G35" s="219">
        <f t="shared" ref="G35" si="46">G34</f>
        <v>20</v>
      </c>
      <c r="H35" s="219"/>
      <c r="I35" s="219"/>
      <c r="J35" s="219"/>
      <c r="K35" s="219"/>
      <c r="L35" s="219" t="str">
        <f t="shared" ref="L35" si="47">L34</f>
        <v>КРУЭ-110кВ - 2шт., 
В-110 кВ - 1шт.; 
В-15 кВ - 5шт.</v>
      </c>
      <c r="M35" s="219" t="s">
        <v>614</v>
      </c>
      <c r="N35" s="219" t="s">
        <v>637</v>
      </c>
      <c r="O35" s="219" t="s">
        <v>373</v>
      </c>
      <c r="P35" s="223">
        <v>6</v>
      </c>
      <c r="Q35" s="219" t="s">
        <v>616</v>
      </c>
      <c r="R35" s="223">
        <v>6</v>
      </c>
      <c r="S35" s="219" t="s">
        <v>545</v>
      </c>
      <c r="T35" s="219" t="s">
        <v>617</v>
      </c>
      <c r="U35" s="219" t="s">
        <v>62</v>
      </c>
      <c r="V35" s="219" t="s">
        <v>62</v>
      </c>
      <c r="W35" s="222" t="s">
        <v>618</v>
      </c>
      <c r="X35" s="223">
        <v>6</v>
      </c>
      <c r="Y35" s="219"/>
      <c r="Z35" s="222"/>
      <c r="AA35" s="223"/>
      <c r="AB35" s="223">
        <v>6</v>
      </c>
      <c r="AC35" s="223" t="s">
        <v>618</v>
      </c>
      <c r="AD35" s="223">
        <f>'8. Общие сведения'!B75*1000</f>
        <v>6</v>
      </c>
      <c r="AE35" s="223">
        <v>6</v>
      </c>
      <c r="AF35" s="222"/>
      <c r="AG35" s="222"/>
      <c r="AH35" s="224"/>
      <c r="AI35" s="224"/>
      <c r="AJ35" s="224"/>
      <c r="AK35" s="224"/>
      <c r="AL35" s="219" t="s">
        <v>621</v>
      </c>
      <c r="AM35" s="219" t="s">
        <v>622</v>
      </c>
      <c r="AN35" s="286">
        <v>43420</v>
      </c>
      <c r="AO35" s="353" t="s">
        <v>638</v>
      </c>
      <c r="AP35" s="286">
        <v>43420</v>
      </c>
      <c r="AQ35" s="286">
        <v>43420</v>
      </c>
      <c r="AR35" s="286">
        <v>43420</v>
      </c>
      <c r="AS35" s="286">
        <v>43420</v>
      </c>
      <c r="AT35" s="286">
        <v>43488</v>
      </c>
      <c r="AU35" s="219"/>
      <c r="AV35" s="219" t="s">
        <v>639</v>
      </c>
    </row>
    <row r="36" spans="1:48" s="151" customFormat="1" ht="45" x14ac:dyDescent="0.25">
      <c r="A36" s="221">
        <v>8</v>
      </c>
      <c r="B36" s="219" t="s">
        <v>648</v>
      </c>
      <c r="C36" s="219">
        <v>7</v>
      </c>
      <c r="D36" s="305">
        <f t="shared" ref="D36:D37" si="48">D35</f>
        <v>44193</v>
      </c>
      <c r="E36" s="219"/>
      <c r="F36" s="219"/>
      <c r="G36" s="219">
        <f t="shared" ref="G36:G37" si="49">G35</f>
        <v>20</v>
      </c>
      <c r="H36" s="219"/>
      <c r="I36" s="219"/>
      <c r="J36" s="219"/>
      <c r="K36" s="219"/>
      <c r="L36" s="219" t="str">
        <f t="shared" ref="L36:L37" si="50">L35</f>
        <v>КРУЭ-110кВ - 2шт., 
В-110 кВ - 1шт.; 
В-15 кВ - 5шт.</v>
      </c>
      <c r="M36" s="219" t="s">
        <v>614</v>
      </c>
      <c r="N36" s="219" t="s">
        <v>640</v>
      </c>
      <c r="O36" s="219" t="s">
        <v>373</v>
      </c>
      <c r="P36" s="223">
        <v>5300</v>
      </c>
      <c r="Q36" s="219" t="s">
        <v>641</v>
      </c>
      <c r="R36" s="223">
        <v>5300</v>
      </c>
      <c r="S36" s="219" t="s">
        <v>642</v>
      </c>
      <c r="T36" s="219" t="s">
        <v>642</v>
      </c>
      <c r="U36" s="219" t="s">
        <v>61</v>
      </c>
      <c r="V36" s="219">
        <v>2</v>
      </c>
      <c r="W36" s="222" t="s">
        <v>643</v>
      </c>
      <c r="X36" s="223">
        <v>5300</v>
      </c>
      <c r="Y36" s="219"/>
      <c r="Z36" s="222" t="s">
        <v>644</v>
      </c>
      <c r="AA36" s="223">
        <v>5300</v>
      </c>
      <c r="AB36" s="223">
        <v>5300</v>
      </c>
      <c r="AC36" s="222" t="s">
        <v>643</v>
      </c>
      <c r="AD36" s="223">
        <f>'8. Общие сведения'!B79*1000</f>
        <v>6</v>
      </c>
      <c r="AE36" s="223">
        <v>6</v>
      </c>
      <c r="AF36" s="222" t="s">
        <v>645</v>
      </c>
      <c r="AG36" s="222" t="s">
        <v>646</v>
      </c>
      <c r="AH36" s="224">
        <v>43521</v>
      </c>
      <c r="AI36" s="224">
        <v>43521</v>
      </c>
      <c r="AJ36" s="224">
        <v>43531</v>
      </c>
      <c r="AK36" s="224">
        <v>43544</v>
      </c>
      <c r="AL36" s="219"/>
      <c r="AM36" s="219"/>
      <c r="AN36" s="219"/>
      <c r="AO36" s="219"/>
      <c r="AP36" s="286">
        <v>43559</v>
      </c>
      <c r="AQ36" s="286">
        <v>43559</v>
      </c>
      <c r="AR36" s="286">
        <v>43559</v>
      </c>
      <c r="AS36" s="286">
        <v>43559</v>
      </c>
      <c r="AT36" s="286">
        <v>44012</v>
      </c>
      <c r="AU36" s="219"/>
      <c r="AV36" s="219" t="s">
        <v>647</v>
      </c>
    </row>
    <row r="37" spans="1:48" s="151" customFormat="1" ht="45" x14ac:dyDescent="0.25">
      <c r="A37" s="221">
        <v>9</v>
      </c>
      <c r="B37" s="219" t="s">
        <v>648</v>
      </c>
      <c r="C37" s="219">
        <v>7</v>
      </c>
      <c r="D37" s="305">
        <f t="shared" si="48"/>
        <v>44193</v>
      </c>
      <c r="E37" s="219"/>
      <c r="F37" s="219"/>
      <c r="G37" s="219">
        <f t="shared" si="49"/>
        <v>20</v>
      </c>
      <c r="H37" s="219"/>
      <c r="I37" s="219"/>
      <c r="J37" s="219"/>
      <c r="K37" s="219"/>
      <c r="L37" s="219" t="str">
        <f t="shared" si="50"/>
        <v>КРУЭ-110кВ - 2шт., 
В-110 кВ - 1шт.; 
В-15 кВ - 5шт.</v>
      </c>
      <c r="M37" s="219" t="s">
        <v>614</v>
      </c>
      <c r="N37" s="219" t="s">
        <v>655</v>
      </c>
      <c r="O37" s="219" t="s">
        <v>373</v>
      </c>
      <c r="P37" s="223">
        <v>2597.2800000000002</v>
      </c>
      <c r="Q37" s="219" t="s">
        <v>616</v>
      </c>
      <c r="R37" s="223">
        <v>2597.2800000000002</v>
      </c>
      <c r="S37" s="219" t="s">
        <v>545</v>
      </c>
      <c r="T37" s="219" t="s">
        <v>656</v>
      </c>
      <c r="U37" s="219">
        <v>4</v>
      </c>
      <c r="V37" s="219">
        <v>4</v>
      </c>
      <c r="W37" s="222" t="s">
        <v>657</v>
      </c>
      <c r="X37" s="223">
        <v>2519.36</v>
      </c>
      <c r="Y37" s="219"/>
      <c r="Z37" s="222" t="s">
        <v>661</v>
      </c>
      <c r="AA37" s="223">
        <v>2519.36</v>
      </c>
      <c r="AB37" s="223">
        <v>2519.36</v>
      </c>
      <c r="AC37" s="223" t="s">
        <v>662</v>
      </c>
      <c r="AD37" s="223">
        <f>'8. Общие сведения'!B103*1000</f>
        <v>3023.2337400000001</v>
      </c>
      <c r="AE37" s="223">
        <v>3023.2337400000001</v>
      </c>
      <c r="AF37" s="222" t="s">
        <v>663</v>
      </c>
      <c r="AG37" s="222" t="s">
        <v>646</v>
      </c>
      <c r="AH37" s="224">
        <v>43871</v>
      </c>
      <c r="AI37" s="224">
        <v>43871</v>
      </c>
      <c r="AJ37" s="224">
        <v>43889</v>
      </c>
      <c r="AK37" s="224">
        <v>43901</v>
      </c>
      <c r="AL37" s="219"/>
      <c r="AM37" s="219"/>
      <c r="AN37" s="219"/>
      <c r="AO37" s="219"/>
      <c r="AP37" s="286" t="s">
        <v>664</v>
      </c>
      <c r="AQ37" s="286" t="s">
        <v>664</v>
      </c>
      <c r="AR37" s="286" t="s">
        <v>664</v>
      </c>
      <c r="AS37" s="286" t="s">
        <v>664</v>
      </c>
      <c r="AT37" s="286" t="s">
        <v>665</v>
      </c>
      <c r="AU37" s="219"/>
      <c r="AV37" s="219" t="s">
        <v>670</v>
      </c>
    </row>
    <row r="38" spans="1:48" s="151" customFormat="1" ht="30" x14ac:dyDescent="0.25">
      <c r="A38" s="362"/>
      <c r="B38" s="363"/>
      <c r="C38" s="363"/>
      <c r="D38" s="364"/>
      <c r="E38" s="363"/>
      <c r="F38" s="363"/>
      <c r="G38" s="363"/>
      <c r="H38" s="363"/>
      <c r="I38" s="363"/>
      <c r="J38" s="363"/>
      <c r="K38" s="363"/>
      <c r="L38" s="363"/>
      <c r="M38" s="363"/>
      <c r="N38" s="363"/>
      <c r="O38" s="363"/>
      <c r="P38" s="365"/>
      <c r="Q38" s="363"/>
      <c r="R38" s="365"/>
      <c r="S38" s="363"/>
      <c r="T38" s="363"/>
      <c r="U38" s="363"/>
      <c r="V38" s="363"/>
      <c r="W38" s="366" t="s">
        <v>658</v>
      </c>
      <c r="X38" s="365">
        <v>2584.29</v>
      </c>
      <c r="Y38" s="363"/>
      <c r="Z38" s="366"/>
      <c r="AA38" s="365">
        <v>2584.29</v>
      </c>
      <c r="AB38" s="365"/>
      <c r="AC38" s="365"/>
      <c r="AD38" s="365"/>
      <c r="AE38" s="365"/>
      <c r="AF38" s="366"/>
      <c r="AG38" s="366"/>
      <c r="AH38" s="367"/>
      <c r="AI38" s="367"/>
      <c r="AJ38" s="367"/>
      <c r="AK38" s="367"/>
      <c r="AL38" s="363"/>
      <c r="AM38" s="363"/>
      <c r="AN38" s="363"/>
      <c r="AO38" s="363"/>
      <c r="AP38" s="368"/>
      <c r="AQ38" s="368"/>
      <c r="AR38" s="368"/>
      <c r="AS38" s="368"/>
      <c r="AT38" s="368"/>
      <c r="AU38" s="363"/>
      <c r="AV38" s="363"/>
    </row>
    <row r="39" spans="1:48" s="151" customFormat="1" ht="30" x14ac:dyDescent="0.25">
      <c r="A39" s="362"/>
      <c r="B39" s="363"/>
      <c r="C39" s="363"/>
      <c r="D39" s="364"/>
      <c r="E39" s="363"/>
      <c r="F39" s="363"/>
      <c r="G39" s="363"/>
      <c r="H39" s="363"/>
      <c r="I39" s="363"/>
      <c r="J39" s="363"/>
      <c r="K39" s="363"/>
      <c r="L39" s="363"/>
      <c r="M39" s="363"/>
      <c r="N39" s="363"/>
      <c r="O39" s="363"/>
      <c r="P39" s="365"/>
      <c r="Q39" s="363"/>
      <c r="R39" s="365"/>
      <c r="S39" s="363"/>
      <c r="T39" s="363"/>
      <c r="U39" s="363"/>
      <c r="V39" s="363"/>
      <c r="W39" s="366" t="s">
        <v>659</v>
      </c>
      <c r="X39" s="365">
        <v>2584.3000000000002</v>
      </c>
      <c r="Y39" s="363"/>
      <c r="Z39" s="366"/>
      <c r="AA39" s="365">
        <v>2508.46</v>
      </c>
      <c r="AB39" s="365"/>
      <c r="AC39" s="365"/>
      <c r="AD39" s="365"/>
      <c r="AE39" s="365"/>
      <c r="AF39" s="366"/>
      <c r="AG39" s="366"/>
      <c r="AH39" s="367"/>
      <c r="AI39" s="367"/>
      <c r="AJ39" s="367"/>
      <c r="AK39" s="367"/>
      <c r="AL39" s="363"/>
      <c r="AM39" s="363"/>
      <c r="AN39" s="363"/>
      <c r="AO39" s="363"/>
      <c r="AP39" s="368"/>
      <c r="AQ39" s="368"/>
      <c r="AR39" s="368"/>
      <c r="AS39" s="368"/>
      <c r="AT39" s="368"/>
      <c r="AU39" s="363"/>
      <c r="AV39" s="363"/>
    </row>
    <row r="40" spans="1:48" s="151" customFormat="1" ht="30" x14ac:dyDescent="0.25">
      <c r="A40" s="362"/>
      <c r="B40" s="363"/>
      <c r="C40" s="363"/>
      <c r="D40" s="364"/>
      <c r="E40" s="363"/>
      <c r="F40" s="363"/>
      <c r="G40" s="363"/>
      <c r="H40" s="363"/>
      <c r="I40" s="363"/>
      <c r="J40" s="363"/>
      <c r="K40" s="363"/>
      <c r="L40" s="363"/>
      <c r="M40" s="363"/>
      <c r="N40" s="363"/>
      <c r="O40" s="363"/>
      <c r="P40" s="365"/>
      <c r="Q40" s="363"/>
      <c r="R40" s="365"/>
      <c r="S40" s="363"/>
      <c r="T40" s="363"/>
      <c r="U40" s="363"/>
      <c r="V40" s="363"/>
      <c r="W40" s="366" t="s">
        <v>660</v>
      </c>
      <c r="X40" s="365"/>
      <c r="Y40" s="363" t="s">
        <v>660</v>
      </c>
      <c r="Z40" s="366"/>
      <c r="AA40" s="365"/>
      <c r="AB40" s="365"/>
      <c r="AC40" s="365"/>
      <c r="AD40" s="365"/>
      <c r="AE40" s="365"/>
      <c r="AF40" s="366"/>
      <c r="AG40" s="366"/>
      <c r="AH40" s="367"/>
      <c r="AI40" s="367"/>
      <c r="AJ40" s="367"/>
      <c r="AK40" s="367"/>
      <c r="AL40" s="363"/>
      <c r="AM40" s="363"/>
      <c r="AN40" s="363"/>
      <c r="AO40" s="363"/>
      <c r="AP40" s="368"/>
      <c r="AQ40" s="368"/>
      <c r="AR40" s="368"/>
      <c r="AS40" s="368"/>
      <c r="AT40" s="368"/>
      <c r="AU40" s="363"/>
      <c r="AV40" s="363"/>
    </row>
    <row r="41" spans="1:48" s="151" customFormat="1" ht="120" x14ac:dyDescent="0.25">
      <c r="A41" s="362">
        <v>10</v>
      </c>
      <c r="B41" s="363" t="s">
        <v>648</v>
      </c>
      <c r="C41" s="363">
        <v>7</v>
      </c>
      <c r="D41" s="364">
        <v>44195</v>
      </c>
      <c r="E41" s="363"/>
      <c r="F41" s="363"/>
      <c r="G41" s="363">
        <v>20</v>
      </c>
      <c r="H41" s="363"/>
      <c r="I41" s="363"/>
      <c r="J41" s="363"/>
      <c r="K41" s="363"/>
      <c r="L41" s="363" t="s">
        <v>611</v>
      </c>
      <c r="M41" s="363" t="s">
        <v>614</v>
      </c>
      <c r="N41" s="363" t="s">
        <v>666</v>
      </c>
      <c r="O41" s="363" t="s">
        <v>373</v>
      </c>
      <c r="P41" s="365">
        <v>225526.86</v>
      </c>
      <c r="Q41" s="363" t="s">
        <v>616</v>
      </c>
      <c r="R41" s="365">
        <v>225526.86</v>
      </c>
      <c r="S41" s="363" t="s">
        <v>545</v>
      </c>
      <c r="T41" s="363" t="s">
        <v>667</v>
      </c>
      <c r="U41" s="363">
        <v>1</v>
      </c>
      <c r="V41" s="363">
        <v>1</v>
      </c>
      <c r="W41" s="363" t="s">
        <v>668</v>
      </c>
      <c r="X41" s="365">
        <v>224850.28</v>
      </c>
      <c r="Y41" s="363"/>
      <c r="Z41" s="366"/>
      <c r="AA41" s="365"/>
      <c r="AB41" s="365">
        <v>224850.28</v>
      </c>
      <c r="AC41" s="365" t="s">
        <v>668</v>
      </c>
      <c r="AD41" s="365">
        <f>'8. Общие сведения'!B33*1000</f>
        <v>281619.01286000002</v>
      </c>
      <c r="AE41" s="365">
        <f>AD41*0.95</f>
        <v>267538.062217</v>
      </c>
      <c r="AF41" s="366" t="s">
        <v>669</v>
      </c>
      <c r="AG41" s="366" t="s">
        <v>646</v>
      </c>
      <c r="AH41" s="367">
        <v>43661</v>
      </c>
      <c r="AI41" s="367">
        <v>43661</v>
      </c>
      <c r="AJ41" s="367">
        <v>43698</v>
      </c>
      <c r="AK41" s="367">
        <v>43713</v>
      </c>
      <c r="AL41" s="363"/>
      <c r="AM41" s="363"/>
      <c r="AN41" s="363"/>
      <c r="AO41" s="363"/>
      <c r="AP41" s="368">
        <v>43857</v>
      </c>
      <c r="AQ41" s="368">
        <v>43857</v>
      </c>
      <c r="AR41" s="368">
        <v>43857</v>
      </c>
      <c r="AS41" s="368">
        <v>43857</v>
      </c>
      <c r="AT41" s="368">
        <v>44196</v>
      </c>
      <c r="AU41" s="363"/>
      <c r="AV41" s="363" t="s">
        <v>710</v>
      </c>
    </row>
    <row r="42" spans="1:48" s="151" customFormat="1" ht="45" x14ac:dyDescent="0.25">
      <c r="A42" s="362">
        <v>11</v>
      </c>
      <c r="B42" s="363" t="s">
        <v>610</v>
      </c>
      <c r="C42" s="363">
        <v>7</v>
      </c>
      <c r="D42" s="364">
        <f t="shared" ref="D42" si="51">D41</f>
        <v>44195</v>
      </c>
      <c r="E42" s="363"/>
      <c r="F42" s="363"/>
      <c r="G42" s="363">
        <f t="shared" ref="G42" si="52">G41</f>
        <v>20</v>
      </c>
      <c r="H42" s="363"/>
      <c r="I42" s="363"/>
      <c r="J42" s="363"/>
      <c r="K42" s="363"/>
      <c r="L42" s="363" t="str">
        <f t="shared" ref="L42" si="53">L41</f>
        <v>КРУЭ-110кВ - 2шт., 
В-110 кВ - 1шт.; 
В-15 кВ - 5шт.</v>
      </c>
      <c r="M42" s="363" t="s">
        <v>614</v>
      </c>
      <c r="N42" s="363" t="s">
        <v>677</v>
      </c>
      <c r="O42" s="363" t="s">
        <v>373</v>
      </c>
      <c r="P42" s="365">
        <v>1801.82</v>
      </c>
      <c r="Q42" s="363" t="s">
        <v>641</v>
      </c>
      <c r="R42" s="365">
        <v>1801.82</v>
      </c>
      <c r="S42" s="363" t="s">
        <v>545</v>
      </c>
      <c r="T42" s="363" t="s">
        <v>678</v>
      </c>
      <c r="U42" s="363" t="s">
        <v>61</v>
      </c>
      <c r="V42" s="363" t="s">
        <v>61</v>
      </c>
      <c r="W42" s="363" t="s">
        <v>679</v>
      </c>
      <c r="X42" s="365">
        <v>1801.82</v>
      </c>
      <c r="Y42" s="363"/>
      <c r="Z42" s="366"/>
      <c r="AA42" s="365"/>
      <c r="AB42" s="365">
        <v>1801.82</v>
      </c>
      <c r="AC42" s="365" t="s">
        <v>680</v>
      </c>
      <c r="AD42" s="365">
        <f>'8. Общие сведения'!B115*1000</f>
        <v>78.300000000000011</v>
      </c>
      <c r="AE42" s="365"/>
      <c r="AF42" s="366" t="s">
        <v>681</v>
      </c>
      <c r="AG42" s="366" t="s">
        <v>682</v>
      </c>
      <c r="AH42" s="367">
        <v>43397</v>
      </c>
      <c r="AI42" s="367">
        <v>43397</v>
      </c>
      <c r="AJ42" s="367">
        <v>43445</v>
      </c>
      <c r="AK42" s="367">
        <v>43462</v>
      </c>
      <c r="AL42" s="363"/>
      <c r="AM42" s="363"/>
      <c r="AN42" s="363"/>
      <c r="AO42" s="363"/>
      <c r="AP42" s="368">
        <v>43482</v>
      </c>
      <c r="AQ42" s="368">
        <v>43482</v>
      </c>
      <c r="AR42" s="368">
        <v>43482</v>
      </c>
      <c r="AS42" s="368">
        <v>43482</v>
      </c>
      <c r="AT42" s="368">
        <v>44213</v>
      </c>
      <c r="AU42" s="363"/>
      <c r="AV42" s="363" t="s">
        <v>683</v>
      </c>
    </row>
    <row r="43" spans="1:48" s="151" customFormat="1" ht="15.75" x14ac:dyDescent="0.25">
      <c r="A43" s="362"/>
      <c r="B43" s="363"/>
      <c r="C43" s="363"/>
      <c r="D43" s="364"/>
      <c r="E43" s="363"/>
      <c r="F43" s="363"/>
      <c r="G43" s="363"/>
      <c r="H43" s="363"/>
      <c r="I43" s="363"/>
      <c r="J43" s="363"/>
      <c r="K43" s="363"/>
      <c r="L43" s="363"/>
      <c r="M43" s="363"/>
      <c r="N43" s="363"/>
      <c r="O43" s="363"/>
      <c r="P43" s="365"/>
      <c r="Q43" s="363"/>
      <c r="R43" s="365"/>
      <c r="S43" s="363"/>
      <c r="T43" s="363"/>
      <c r="U43" s="363"/>
      <c r="V43" s="363"/>
      <c r="W43" s="363" t="s">
        <v>680</v>
      </c>
      <c r="X43" s="365">
        <v>1801.82</v>
      </c>
      <c r="Y43" s="363"/>
      <c r="Z43" s="366"/>
      <c r="AA43" s="365"/>
      <c r="AB43" s="365"/>
      <c r="AC43" s="365"/>
      <c r="AD43" s="365"/>
      <c r="AE43" s="365"/>
      <c r="AF43" s="366"/>
      <c r="AG43" s="366"/>
      <c r="AH43" s="367"/>
      <c r="AI43" s="367"/>
      <c r="AJ43" s="367"/>
      <c r="AK43" s="367"/>
      <c r="AL43" s="363"/>
      <c r="AM43" s="363"/>
      <c r="AN43" s="363"/>
      <c r="AO43" s="363"/>
      <c r="AP43" s="368"/>
      <c r="AQ43" s="368"/>
      <c r="AR43" s="368"/>
      <c r="AS43" s="368"/>
      <c r="AT43" s="368"/>
      <c r="AU43" s="363"/>
      <c r="AV43" s="363"/>
    </row>
    <row r="44" spans="1:48" s="151" customFormat="1" ht="45" x14ac:dyDescent="0.25">
      <c r="A44" s="362">
        <v>12</v>
      </c>
      <c r="B44" s="363" t="s">
        <v>610</v>
      </c>
      <c r="C44" s="363">
        <v>2</v>
      </c>
      <c r="D44" s="364">
        <f>D42</f>
        <v>44195</v>
      </c>
      <c r="E44" s="363"/>
      <c r="F44" s="363"/>
      <c r="G44" s="363">
        <f>G42</f>
        <v>20</v>
      </c>
      <c r="H44" s="363"/>
      <c r="I44" s="363"/>
      <c r="J44" s="363"/>
      <c r="K44" s="363"/>
      <c r="L44" s="363" t="str">
        <f>L42</f>
        <v>КРУЭ-110кВ - 2шт., 
В-110 кВ - 1шт.; 
В-15 кВ - 5шт.</v>
      </c>
      <c r="M44" s="363" t="s">
        <v>382</v>
      </c>
      <c r="N44" s="363" t="s">
        <v>684</v>
      </c>
      <c r="O44" s="363" t="s">
        <v>373</v>
      </c>
      <c r="P44" s="365">
        <f>488.448/1.2</f>
        <v>407.04</v>
      </c>
      <c r="Q44" s="363" t="s">
        <v>641</v>
      </c>
      <c r="R44" s="365">
        <f>P44</f>
        <v>407.04</v>
      </c>
      <c r="S44" s="363" t="s">
        <v>545</v>
      </c>
      <c r="T44" s="363" t="s">
        <v>685</v>
      </c>
      <c r="U44" s="363">
        <v>3</v>
      </c>
      <c r="V44" s="363">
        <v>3</v>
      </c>
      <c r="W44" s="363" t="s">
        <v>668</v>
      </c>
      <c r="X44" s="365">
        <f>485.548/1.2</f>
        <v>404.62333333333333</v>
      </c>
      <c r="Y44" s="363"/>
      <c r="Z44" s="366"/>
      <c r="AA44" s="365"/>
      <c r="AB44" s="365">
        <f>485.548/1.2</f>
        <v>404.62333333333333</v>
      </c>
      <c r="AC44" s="363" t="s">
        <v>668</v>
      </c>
      <c r="AD44" s="365">
        <f>'8. Общие сведения'!B107*1000</f>
        <v>485.548</v>
      </c>
      <c r="AE44" s="365">
        <v>485.548</v>
      </c>
      <c r="AF44" s="366"/>
      <c r="AG44" s="366"/>
      <c r="AH44" s="367"/>
      <c r="AI44" s="367"/>
      <c r="AJ44" s="367">
        <v>44028</v>
      </c>
      <c r="AK44" s="367">
        <v>44028</v>
      </c>
      <c r="AL44" s="363"/>
      <c r="AM44" s="363"/>
      <c r="AN44" s="363"/>
      <c r="AO44" s="363"/>
      <c r="AP44" s="368">
        <v>44034</v>
      </c>
      <c r="AQ44" s="368">
        <v>44034</v>
      </c>
      <c r="AR44" s="368">
        <v>44034</v>
      </c>
      <c r="AS44" s="368">
        <v>44034</v>
      </c>
      <c r="AT44" s="368">
        <v>44196</v>
      </c>
      <c r="AU44" s="363"/>
      <c r="AV44" s="363" t="s">
        <v>713</v>
      </c>
    </row>
    <row r="45" spans="1:48" s="151" customFormat="1" ht="30" x14ac:dyDescent="0.25">
      <c r="A45" s="362"/>
      <c r="B45" s="363"/>
      <c r="C45" s="363"/>
      <c r="D45" s="364"/>
      <c r="E45" s="363"/>
      <c r="F45" s="363"/>
      <c r="G45" s="363"/>
      <c r="H45" s="363"/>
      <c r="I45" s="363"/>
      <c r="J45" s="363"/>
      <c r="K45" s="363"/>
      <c r="L45" s="363"/>
      <c r="M45" s="363"/>
      <c r="N45" s="363"/>
      <c r="O45" s="363"/>
      <c r="P45" s="365"/>
      <c r="Q45" s="363"/>
      <c r="R45" s="365"/>
      <c r="S45" s="363"/>
      <c r="T45" s="363"/>
      <c r="U45" s="363"/>
      <c r="V45" s="363"/>
      <c r="W45" s="363" t="s">
        <v>686</v>
      </c>
      <c r="X45" s="365">
        <f>488.448/1.2</f>
        <v>407.04</v>
      </c>
      <c r="Y45" s="363"/>
      <c r="Z45" s="366"/>
      <c r="AA45" s="365"/>
      <c r="AB45" s="365"/>
      <c r="AC45" s="365"/>
      <c r="AD45" s="365"/>
      <c r="AE45" s="365"/>
      <c r="AF45" s="366"/>
      <c r="AG45" s="366"/>
      <c r="AH45" s="367"/>
      <c r="AI45" s="367"/>
      <c r="AJ45" s="367"/>
      <c r="AK45" s="367"/>
      <c r="AL45" s="363"/>
      <c r="AM45" s="363"/>
      <c r="AN45" s="363"/>
      <c r="AO45" s="363"/>
      <c r="AP45" s="368"/>
      <c r="AQ45" s="368"/>
      <c r="AR45" s="368"/>
      <c r="AS45" s="368"/>
      <c r="AT45" s="368"/>
      <c r="AU45" s="363"/>
      <c r="AV45" s="363"/>
    </row>
    <row r="46" spans="1:48" s="151" customFormat="1" ht="30" x14ac:dyDescent="0.25">
      <c r="A46" s="362"/>
      <c r="B46" s="363"/>
      <c r="C46" s="363"/>
      <c r="D46" s="364"/>
      <c r="E46" s="363"/>
      <c r="F46" s="363"/>
      <c r="G46" s="363"/>
      <c r="H46" s="363"/>
      <c r="I46" s="363"/>
      <c r="J46" s="363"/>
      <c r="K46" s="363"/>
      <c r="L46" s="363"/>
      <c r="M46" s="363"/>
      <c r="N46" s="363"/>
      <c r="O46" s="363"/>
      <c r="P46" s="365"/>
      <c r="Q46" s="363"/>
      <c r="R46" s="365"/>
      <c r="S46" s="363"/>
      <c r="T46" s="363"/>
      <c r="U46" s="363"/>
      <c r="V46" s="363"/>
      <c r="W46" s="363" t="s">
        <v>687</v>
      </c>
      <c r="X46" s="365">
        <f>487.948/1.2</f>
        <v>406.62333333333333</v>
      </c>
      <c r="Y46" s="363"/>
      <c r="Z46" s="366"/>
      <c r="AA46" s="365"/>
      <c r="AB46" s="365"/>
      <c r="AC46" s="365"/>
      <c r="AD46" s="365"/>
      <c r="AE46" s="365"/>
      <c r="AF46" s="366"/>
      <c r="AG46" s="366"/>
      <c r="AH46" s="367"/>
      <c r="AI46" s="367"/>
      <c r="AJ46" s="367"/>
      <c r="AK46" s="367"/>
      <c r="AL46" s="363"/>
      <c r="AM46" s="363"/>
      <c r="AN46" s="363"/>
      <c r="AO46" s="363"/>
      <c r="AP46" s="368"/>
      <c r="AQ46" s="368"/>
      <c r="AR46" s="368"/>
      <c r="AS46" s="368"/>
      <c r="AT46" s="368"/>
      <c r="AU46" s="363"/>
      <c r="AV46" s="363"/>
    </row>
    <row r="47" spans="1:48" s="151" customFormat="1" ht="45" x14ac:dyDescent="0.25">
      <c r="A47" s="362">
        <v>13</v>
      </c>
      <c r="B47" s="363" t="s">
        <v>610</v>
      </c>
      <c r="C47" s="363">
        <v>7</v>
      </c>
      <c r="D47" s="364">
        <f>D44</f>
        <v>44195</v>
      </c>
      <c r="E47" s="363"/>
      <c r="F47" s="363"/>
      <c r="G47" s="363">
        <f>G44</f>
        <v>20</v>
      </c>
      <c r="H47" s="363"/>
      <c r="I47" s="363"/>
      <c r="J47" s="363"/>
      <c r="K47" s="363"/>
      <c r="L47" s="363" t="str">
        <f>L44</f>
        <v>КРУЭ-110кВ - 2шт., 
В-110 кВ - 1шт.; 
В-15 кВ - 5шт.</v>
      </c>
      <c r="M47" s="363" t="s">
        <v>614</v>
      </c>
      <c r="N47" s="363" t="s">
        <v>719</v>
      </c>
      <c r="O47" s="363" t="s">
        <v>373</v>
      </c>
      <c r="P47" s="365">
        <v>6900</v>
      </c>
      <c r="Q47" s="363" t="s">
        <v>641</v>
      </c>
      <c r="R47" s="365">
        <v>6900</v>
      </c>
      <c r="S47" s="363" t="s">
        <v>545</v>
      </c>
      <c r="T47" s="363" t="s">
        <v>642</v>
      </c>
      <c r="U47" s="363" t="s">
        <v>61</v>
      </c>
      <c r="V47" s="363" t="s">
        <v>61</v>
      </c>
      <c r="W47" s="366" t="s">
        <v>720</v>
      </c>
      <c r="X47" s="365">
        <v>6900</v>
      </c>
      <c r="Y47" s="363"/>
      <c r="Z47" s="366" t="s">
        <v>661</v>
      </c>
      <c r="AA47" s="365">
        <v>6900</v>
      </c>
      <c r="AB47" s="365">
        <v>6900</v>
      </c>
      <c r="AC47" s="365" t="s">
        <v>720</v>
      </c>
      <c r="AD47" s="365">
        <f>'8. Общие сведения'!B111*1000</f>
        <v>36.000000000000007</v>
      </c>
      <c r="AE47" s="365">
        <f>AD47</f>
        <v>36.000000000000007</v>
      </c>
      <c r="AF47" s="366" t="s">
        <v>721</v>
      </c>
      <c r="AG47" s="366" t="s">
        <v>646</v>
      </c>
      <c r="AH47" s="367">
        <v>43818</v>
      </c>
      <c r="AI47" s="367">
        <v>43818</v>
      </c>
      <c r="AJ47" s="367">
        <v>43830</v>
      </c>
      <c r="AK47" s="367">
        <v>43858</v>
      </c>
      <c r="AL47" s="363"/>
      <c r="AM47" s="363"/>
      <c r="AN47" s="363"/>
      <c r="AO47" s="363"/>
      <c r="AP47" s="368" t="s">
        <v>722</v>
      </c>
      <c r="AQ47" s="368" t="s">
        <v>722</v>
      </c>
      <c r="AR47" s="368" t="s">
        <v>722</v>
      </c>
      <c r="AS47" s="368" t="s">
        <v>722</v>
      </c>
      <c r="AT47" s="368" t="s">
        <v>723</v>
      </c>
      <c r="AU47" s="363"/>
      <c r="AV47" s="363" t="s">
        <v>724</v>
      </c>
    </row>
    <row r="48" spans="1:48" s="151" customFormat="1" ht="15.75" x14ac:dyDescent="0.25">
      <c r="A48" s="362"/>
      <c r="B48" s="363"/>
      <c r="C48" s="363"/>
      <c r="D48" s="364"/>
      <c r="E48" s="363"/>
      <c r="F48" s="363"/>
      <c r="G48" s="363"/>
      <c r="H48" s="363"/>
      <c r="I48" s="363"/>
      <c r="J48" s="363"/>
      <c r="K48" s="363"/>
      <c r="L48" s="363"/>
      <c r="M48" s="363"/>
      <c r="N48" s="363"/>
      <c r="O48" s="363"/>
      <c r="P48" s="365"/>
      <c r="Q48" s="363"/>
      <c r="R48" s="365"/>
      <c r="S48" s="363"/>
      <c r="T48" s="363"/>
      <c r="U48" s="363"/>
      <c r="V48" s="363"/>
      <c r="W48" s="366" t="s">
        <v>725</v>
      </c>
      <c r="X48" s="365">
        <v>6900</v>
      </c>
      <c r="Y48" s="363"/>
      <c r="Z48" s="366"/>
      <c r="AA48" s="365">
        <v>6900</v>
      </c>
      <c r="AB48" s="365"/>
      <c r="AC48" s="365"/>
      <c r="AD48" s="365"/>
      <c r="AE48" s="365"/>
      <c r="AF48" s="366"/>
      <c r="AG48" s="366"/>
      <c r="AH48" s="367"/>
      <c r="AI48" s="367"/>
      <c r="AJ48" s="367"/>
      <c r="AK48" s="367"/>
      <c r="AL48" s="363"/>
      <c r="AM48" s="363"/>
      <c r="AN48" s="363"/>
      <c r="AO48" s="363"/>
      <c r="AP48" s="368"/>
      <c r="AQ48" s="368"/>
      <c r="AR48" s="368"/>
      <c r="AS48" s="368"/>
      <c r="AT48" s="368"/>
      <c r="AU48" s="363"/>
      <c r="AV48" s="363"/>
    </row>
    <row r="49" spans="1:48" s="151" customFormat="1" ht="75" x14ac:dyDescent="0.25">
      <c r="A49" s="362">
        <v>14</v>
      </c>
      <c r="B49" s="363" t="s">
        <v>610</v>
      </c>
      <c r="C49" s="363">
        <v>7</v>
      </c>
      <c r="D49" s="364">
        <f>D47</f>
        <v>44195</v>
      </c>
      <c r="E49" s="363"/>
      <c r="F49" s="363"/>
      <c r="G49" s="363">
        <f>G47</f>
        <v>20</v>
      </c>
      <c r="H49" s="363"/>
      <c r="I49" s="363"/>
      <c r="J49" s="363"/>
      <c r="K49" s="363"/>
      <c r="L49" s="363" t="str">
        <f>L47</f>
        <v>КРУЭ-110кВ - 2шт., 
В-110 кВ - 1шт.; 
В-15 кВ - 5шт.</v>
      </c>
      <c r="M49" s="363" t="s">
        <v>726</v>
      </c>
      <c r="N49" s="363" t="s">
        <v>727</v>
      </c>
      <c r="O49" s="363" t="s">
        <v>373</v>
      </c>
      <c r="P49" s="365">
        <v>262.37</v>
      </c>
      <c r="Q49" s="363" t="s">
        <v>641</v>
      </c>
      <c r="R49" s="365">
        <v>262.37</v>
      </c>
      <c r="S49" s="363" t="s">
        <v>545</v>
      </c>
      <c r="T49" s="363" t="s">
        <v>617</v>
      </c>
      <c r="U49" s="363" t="s">
        <v>62</v>
      </c>
      <c r="V49" s="363" t="s">
        <v>62</v>
      </c>
      <c r="W49" s="366" t="s">
        <v>728</v>
      </c>
      <c r="X49" s="365">
        <v>314.85000000000002</v>
      </c>
      <c r="Y49" s="363"/>
      <c r="Z49" s="366"/>
      <c r="AA49" s="365"/>
      <c r="AB49" s="365">
        <v>262.37</v>
      </c>
      <c r="AC49" s="365" t="s">
        <v>728</v>
      </c>
      <c r="AD49" s="365">
        <f>'8. Общие сведения'!B99*1000</f>
        <v>314.84899999999999</v>
      </c>
      <c r="AE49" s="365">
        <v>262.37</v>
      </c>
      <c r="AF49" s="366">
        <v>32009629527</v>
      </c>
      <c r="AG49" s="366" t="s">
        <v>729</v>
      </c>
      <c r="AH49" s="367">
        <v>44133</v>
      </c>
      <c r="AI49" s="367">
        <v>44133</v>
      </c>
      <c r="AJ49" s="367">
        <v>44133</v>
      </c>
      <c r="AK49" s="367">
        <v>44133</v>
      </c>
      <c r="AL49" s="363" t="s">
        <v>730</v>
      </c>
      <c r="AM49" s="363" t="s">
        <v>622</v>
      </c>
      <c r="AN49" s="363"/>
      <c r="AO49" s="363"/>
      <c r="AP49" s="368">
        <v>44133</v>
      </c>
      <c r="AQ49" s="368">
        <v>44133</v>
      </c>
      <c r="AR49" s="368">
        <v>44133</v>
      </c>
      <c r="AS49" s="368">
        <v>44133</v>
      </c>
      <c r="AT49" s="368" t="s">
        <v>723</v>
      </c>
      <c r="AU49" s="363"/>
      <c r="AV49" s="363" t="s">
        <v>375</v>
      </c>
    </row>
    <row r="50" spans="1:48" s="151" customFormat="1" ht="15.75" x14ac:dyDescent="0.25">
      <c r="A50" s="362"/>
      <c r="B50" s="363"/>
      <c r="C50" s="363"/>
      <c r="D50" s="364"/>
      <c r="E50" s="363"/>
      <c r="F50" s="363"/>
      <c r="G50" s="363"/>
      <c r="H50" s="363"/>
      <c r="I50" s="363"/>
      <c r="J50" s="363"/>
      <c r="K50" s="363"/>
      <c r="L50" s="363"/>
      <c r="M50" s="363"/>
      <c r="N50" s="363"/>
      <c r="O50" s="363"/>
      <c r="P50" s="365"/>
      <c r="Q50" s="363"/>
      <c r="R50" s="365"/>
      <c r="S50" s="363"/>
      <c r="T50" s="363"/>
      <c r="U50" s="363"/>
      <c r="V50" s="363"/>
      <c r="W50" s="366"/>
      <c r="X50" s="365"/>
      <c r="Y50" s="363"/>
      <c r="Z50" s="366"/>
      <c r="AA50" s="365"/>
      <c r="AB50" s="365"/>
      <c r="AC50" s="365"/>
      <c r="AD50" s="365"/>
      <c r="AE50" s="365"/>
      <c r="AF50" s="366"/>
      <c r="AG50" s="366"/>
      <c r="AH50" s="367"/>
      <c r="AI50" s="367"/>
      <c r="AJ50" s="367"/>
      <c r="AK50" s="367"/>
      <c r="AL50" s="363"/>
      <c r="AM50" s="363"/>
      <c r="AN50" s="363"/>
      <c r="AO50" s="363"/>
      <c r="AP50" s="368"/>
      <c r="AQ50" s="368"/>
      <c r="AR50" s="368"/>
      <c r="AS50" s="368"/>
      <c r="AT50" s="368"/>
      <c r="AU50" s="363"/>
      <c r="AV50" s="363"/>
    </row>
    <row r="51" spans="1:48" s="151" customFormat="1" ht="15.75" x14ac:dyDescent="0.25">
      <c r="A51" s="362"/>
      <c r="B51" s="363"/>
      <c r="C51" s="363"/>
      <c r="D51" s="364"/>
      <c r="E51" s="363"/>
      <c r="F51" s="363"/>
      <c r="G51" s="363"/>
      <c r="H51" s="363"/>
      <c r="I51" s="363"/>
      <c r="J51" s="363"/>
      <c r="K51" s="363"/>
      <c r="L51" s="363"/>
      <c r="M51" s="363"/>
      <c r="N51" s="363"/>
      <c r="O51" s="363"/>
      <c r="P51" s="365"/>
      <c r="Q51" s="363"/>
      <c r="R51" s="365"/>
      <c r="S51" s="363"/>
      <c r="T51" s="363"/>
      <c r="U51" s="363"/>
      <c r="V51" s="363"/>
      <c r="W51" s="366"/>
      <c r="X51" s="365"/>
      <c r="Y51" s="363"/>
      <c r="Z51" s="366"/>
      <c r="AA51" s="365"/>
      <c r="AB51" s="365"/>
      <c r="AC51" s="365"/>
      <c r="AD51" s="365"/>
      <c r="AE51" s="365"/>
      <c r="AF51" s="366"/>
      <c r="AG51" s="366"/>
      <c r="AH51" s="367"/>
      <c r="AI51" s="367"/>
      <c r="AJ51" s="367"/>
      <c r="AK51" s="367"/>
      <c r="AL51" s="363"/>
      <c r="AM51" s="363"/>
      <c r="AN51" s="363"/>
      <c r="AO51" s="363"/>
      <c r="AP51" s="368"/>
      <c r="AQ51" s="368"/>
      <c r="AR51" s="368"/>
      <c r="AS51" s="368"/>
      <c r="AT51" s="368"/>
      <c r="AU51" s="363"/>
      <c r="AV51" s="363"/>
    </row>
    <row r="52" spans="1:48" s="360" customFormat="1" ht="15.75" x14ac:dyDescent="0.25">
      <c r="A52" s="354"/>
      <c r="B52" s="355" t="s">
        <v>649</v>
      </c>
      <c r="C52" s="355"/>
      <c r="D52" s="356"/>
      <c r="E52" s="355"/>
      <c r="F52" s="355"/>
      <c r="G52" s="355"/>
      <c r="H52" s="355"/>
      <c r="I52" s="355"/>
      <c r="J52" s="355"/>
      <c r="K52" s="355"/>
      <c r="L52" s="355"/>
      <c r="M52" s="355"/>
      <c r="N52" s="355"/>
      <c r="O52" s="355"/>
      <c r="P52" s="357"/>
      <c r="Q52" s="355"/>
      <c r="R52" s="357"/>
      <c r="S52" s="355"/>
      <c r="T52" s="355"/>
      <c r="U52" s="355"/>
      <c r="V52" s="355"/>
      <c r="W52" s="358"/>
      <c r="X52" s="357"/>
      <c r="Y52" s="355"/>
      <c r="Z52" s="358"/>
      <c r="AA52" s="357"/>
      <c r="AB52" s="357"/>
      <c r="AC52" s="358"/>
      <c r="AD52" s="357">
        <f>SUM(AD26:AD51)</f>
        <v>288944.62660000002</v>
      </c>
      <c r="AE52" s="357"/>
      <c r="AF52" s="358"/>
      <c r="AG52" s="358"/>
      <c r="AH52" s="359"/>
      <c r="AI52" s="359"/>
      <c r="AJ52" s="359"/>
      <c r="AK52" s="359"/>
      <c r="AL52" s="355"/>
      <c r="AM52" s="355"/>
      <c r="AN52" s="355"/>
      <c r="AO52" s="355"/>
      <c r="AP52" s="355"/>
      <c r="AQ52" s="355"/>
      <c r="AR52" s="355"/>
      <c r="AS52" s="355"/>
      <c r="AT52" s="355"/>
      <c r="AU52" s="355"/>
      <c r="AV52" s="35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4"/>
  <sheetViews>
    <sheetView view="pageBreakPreview" topLeftCell="A112" zoomScale="90" zoomScaleNormal="90" zoomScaleSheetLayoutView="90" workbookViewId="0">
      <selection activeCell="B28" sqref="B28"/>
    </sheetView>
  </sheetViews>
  <sheetFormatPr defaultRowHeight="15.75" x14ac:dyDescent="0.25"/>
  <cols>
    <col min="1" max="1" width="66.140625" style="35" customWidth="1"/>
    <col min="2" max="2" width="66.140625" style="269" customWidth="1"/>
    <col min="3" max="3" width="12" style="20" hidden="1" customWidth="1"/>
    <col min="4" max="7" width="9.140625" style="20"/>
    <col min="8" max="8" width="24.42578125" style="22" customWidth="1"/>
    <col min="9" max="9" width="21.140625" style="22" customWidth="1"/>
    <col min="10" max="10" width="14.5703125" style="22" customWidth="1"/>
    <col min="11" max="13" width="9.140625" style="22"/>
    <col min="14" max="256" width="9.140625" style="20"/>
    <col min="257" max="258" width="66.140625" style="20" customWidth="1"/>
    <col min="259" max="512" width="9.140625" style="20"/>
    <col min="513" max="514" width="66.140625" style="20" customWidth="1"/>
    <col min="515" max="768" width="9.140625" style="20"/>
    <col min="769" max="770" width="66.140625" style="20" customWidth="1"/>
    <col min="771" max="1024" width="9.140625" style="20"/>
    <col min="1025" max="1026" width="66.140625" style="20" customWidth="1"/>
    <col min="1027" max="1280" width="9.140625" style="20"/>
    <col min="1281" max="1282" width="66.140625" style="20" customWidth="1"/>
    <col min="1283" max="1536" width="9.140625" style="20"/>
    <col min="1537" max="1538" width="66.140625" style="20" customWidth="1"/>
    <col min="1539" max="1792" width="9.140625" style="20"/>
    <col min="1793" max="1794" width="66.140625" style="20" customWidth="1"/>
    <col min="1795" max="2048" width="9.140625" style="20"/>
    <col min="2049" max="2050" width="66.140625" style="20" customWidth="1"/>
    <col min="2051" max="2304" width="9.140625" style="20"/>
    <col min="2305" max="2306" width="66.140625" style="20" customWidth="1"/>
    <col min="2307" max="2560" width="9.140625" style="20"/>
    <col min="2561" max="2562" width="66.140625" style="20" customWidth="1"/>
    <col min="2563" max="2816" width="9.140625" style="20"/>
    <col min="2817" max="2818" width="66.140625" style="20" customWidth="1"/>
    <col min="2819" max="3072" width="9.140625" style="20"/>
    <col min="3073" max="3074" width="66.140625" style="20" customWidth="1"/>
    <col min="3075" max="3328" width="9.140625" style="20"/>
    <col min="3329" max="3330" width="66.140625" style="20" customWidth="1"/>
    <col min="3331" max="3584" width="9.140625" style="20"/>
    <col min="3585" max="3586" width="66.140625" style="20" customWidth="1"/>
    <col min="3587" max="3840" width="9.140625" style="20"/>
    <col min="3841" max="3842" width="66.140625" style="20" customWidth="1"/>
    <col min="3843" max="4096" width="9.140625" style="20"/>
    <col min="4097" max="4098" width="66.140625" style="20" customWidth="1"/>
    <col min="4099" max="4352" width="9.140625" style="20"/>
    <col min="4353" max="4354" width="66.140625" style="20" customWidth="1"/>
    <col min="4355" max="4608" width="9.140625" style="20"/>
    <col min="4609" max="4610" width="66.140625" style="20" customWidth="1"/>
    <col min="4611" max="4864" width="9.140625" style="20"/>
    <col min="4865" max="4866" width="66.140625" style="20" customWidth="1"/>
    <col min="4867" max="5120" width="9.140625" style="20"/>
    <col min="5121" max="5122" width="66.140625" style="20" customWidth="1"/>
    <col min="5123" max="5376" width="9.140625" style="20"/>
    <col min="5377" max="5378" width="66.140625" style="20" customWidth="1"/>
    <col min="5379" max="5632" width="9.140625" style="20"/>
    <col min="5633" max="5634" width="66.140625" style="20" customWidth="1"/>
    <col min="5635" max="5888" width="9.140625" style="20"/>
    <col min="5889" max="5890" width="66.140625" style="20" customWidth="1"/>
    <col min="5891" max="6144" width="9.140625" style="20"/>
    <col min="6145" max="6146" width="66.140625" style="20" customWidth="1"/>
    <col min="6147" max="6400" width="9.140625" style="20"/>
    <col min="6401" max="6402" width="66.140625" style="20" customWidth="1"/>
    <col min="6403" max="6656" width="9.140625" style="20"/>
    <col min="6657" max="6658" width="66.140625" style="20" customWidth="1"/>
    <col min="6659" max="6912" width="9.140625" style="20"/>
    <col min="6913" max="6914" width="66.140625" style="20" customWidth="1"/>
    <col min="6915" max="7168" width="9.140625" style="20"/>
    <col min="7169" max="7170" width="66.140625" style="20" customWidth="1"/>
    <col min="7171" max="7424" width="9.140625" style="20"/>
    <col min="7425" max="7426" width="66.140625" style="20" customWidth="1"/>
    <col min="7427" max="7680" width="9.140625" style="20"/>
    <col min="7681" max="7682" width="66.140625" style="20" customWidth="1"/>
    <col min="7683" max="7936" width="9.140625" style="20"/>
    <col min="7937" max="7938" width="66.140625" style="20" customWidth="1"/>
    <col min="7939" max="8192" width="9.140625" style="20"/>
    <col min="8193" max="8194" width="66.140625" style="20" customWidth="1"/>
    <col min="8195" max="8448" width="9.140625" style="20"/>
    <col min="8449" max="8450" width="66.140625" style="20" customWidth="1"/>
    <col min="8451" max="8704" width="9.140625" style="20"/>
    <col min="8705" max="8706" width="66.140625" style="20" customWidth="1"/>
    <col min="8707" max="8960" width="9.140625" style="20"/>
    <col min="8961" max="8962" width="66.140625" style="20" customWidth="1"/>
    <col min="8963" max="9216" width="9.140625" style="20"/>
    <col min="9217" max="9218" width="66.140625" style="20" customWidth="1"/>
    <col min="9219" max="9472" width="9.140625" style="20"/>
    <col min="9473" max="9474" width="66.140625" style="20" customWidth="1"/>
    <col min="9475" max="9728" width="9.140625" style="20"/>
    <col min="9729" max="9730" width="66.140625" style="20" customWidth="1"/>
    <col min="9731" max="9984" width="9.140625" style="20"/>
    <col min="9985" max="9986" width="66.140625" style="20" customWidth="1"/>
    <col min="9987" max="10240" width="9.140625" style="20"/>
    <col min="10241" max="10242" width="66.140625" style="20" customWidth="1"/>
    <col min="10243" max="10496" width="9.140625" style="20"/>
    <col min="10497" max="10498" width="66.140625" style="20" customWidth="1"/>
    <col min="10499" max="10752" width="9.140625" style="20"/>
    <col min="10753" max="10754" width="66.140625" style="20" customWidth="1"/>
    <col min="10755" max="11008" width="9.140625" style="20"/>
    <col min="11009" max="11010" width="66.140625" style="20" customWidth="1"/>
    <col min="11011" max="11264" width="9.140625" style="20"/>
    <col min="11265" max="11266" width="66.140625" style="20" customWidth="1"/>
    <col min="11267" max="11520" width="9.140625" style="20"/>
    <col min="11521" max="11522" width="66.140625" style="20" customWidth="1"/>
    <col min="11523" max="11776" width="9.140625" style="20"/>
    <col min="11777" max="11778" width="66.140625" style="20" customWidth="1"/>
    <col min="11779" max="12032" width="9.140625" style="20"/>
    <col min="12033" max="12034" width="66.140625" style="20" customWidth="1"/>
    <col min="12035" max="12288" width="9.140625" style="20"/>
    <col min="12289" max="12290" width="66.140625" style="20" customWidth="1"/>
    <col min="12291" max="12544" width="9.140625" style="20"/>
    <col min="12545" max="12546" width="66.140625" style="20" customWidth="1"/>
    <col min="12547" max="12800" width="9.140625" style="20"/>
    <col min="12801" max="12802" width="66.140625" style="20" customWidth="1"/>
    <col min="12803" max="13056" width="9.140625" style="20"/>
    <col min="13057" max="13058" width="66.140625" style="20" customWidth="1"/>
    <col min="13059" max="13312" width="9.140625" style="20"/>
    <col min="13313" max="13314" width="66.140625" style="20" customWidth="1"/>
    <col min="13315" max="13568" width="9.140625" style="20"/>
    <col min="13569" max="13570" width="66.140625" style="20" customWidth="1"/>
    <col min="13571" max="13824" width="9.140625" style="20"/>
    <col min="13825" max="13826" width="66.140625" style="20" customWidth="1"/>
    <col min="13827" max="14080" width="9.140625" style="20"/>
    <col min="14081" max="14082" width="66.140625" style="20" customWidth="1"/>
    <col min="14083" max="14336" width="9.140625" style="20"/>
    <col min="14337" max="14338" width="66.140625" style="20" customWidth="1"/>
    <col min="14339" max="14592" width="9.140625" style="20"/>
    <col min="14593" max="14594" width="66.140625" style="20" customWidth="1"/>
    <col min="14595" max="14848" width="9.140625" style="20"/>
    <col min="14849" max="14850" width="66.140625" style="20" customWidth="1"/>
    <col min="14851" max="15104" width="9.140625" style="20"/>
    <col min="15105" max="15106" width="66.140625" style="20" customWidth="1"/>
    <col min="15107" max="15360" width="9.140625" style="20"/>
    <col min="15361" max="15362" width="66.140625" style="20" customWidth="1"/>
    <col min="15363" max="15616" width="9.140625" style="20"/>
    <col min="15617" max="15618" width="66.140625" style="20" customWidth="1"/>
    <col min="15619" max="15872" width="9.140625" style="20"/>
    <col min="15873" max="15874" width="66.140625" style="20" customWidth="1"/>
    <col min="15875" max="16128" width="9.140625" style="20"/>
    <col min="16129" max="16130" width="66.140625" style="20" customWidth="1"/>
    <col min="16131" max="16384" width="9.140625" style="20"/>
  </cols>
  <sheetData>
    <row r="1" spans="1:8" ht="18.75" x14ac:dyDescent="0.25">
      <c r="B1" s="262" t="s">
        <v>66</v>
      </c>
    </row>
    <row r="2" spans="1:8" ht="18.75" x14ac:dyDescent="0.3">
      <c r="B2" s="263" t="s">
        <v>8</v>
      </c>
    </row>
    <row r="3" spans="1:8" ht="18.75" x14ac:dyDescent="0.3">
      <c r="B3" s="263" t="s">
        <v>372</v>
      </c>
    </row>
    <row r="4" spans="1:8" x14ac:dyDescent="0.25">
      <c r="B4" s="264"/>
    </row>
    <row r="5" spans="1:8" ht="18.75" x14ac:dyDescent="0.3">
      <c r="A5" s="567" t="str">
        <f>'7. Паспорт отчет о закупке'!A5</f>
        <v>Год раскрытия информации: 2022 год</v>
      </c>
      <c r="B5" s="567"/>
      <c r="C5" s="28"/>
      <c r="D5" s="28"/>
      <c r="E5" s="28"/>
      <c r="F5" s="28"/>
      <c r="G5" s="28"/>
      <c r="H5" s="382"/>
    </row>
    <row r="6" spans="1:8" ht="18.75" x14ac:dyDescent="0.3">
      <c r="A6" s="50"/>
      <c r="B6" s="265"/>
      <c r="C6" s="50"/>
      <c r="D6" s="50"/>
      <c r="E6" s="50"/>
      <c r="F6" s="50"/>
      <c r="G6" s="50"/>
      <c r="H6" s="383"/>
    </row>
    <row r="7" spans="1:8" ht="18.75" x14ac:dyDescent="0.25">
      <c r="A7" s="441" t="s">
        <v>7</v>
      </c>
      <c r="B7" s="441"/>
      <c r="C7" s="88"/>
      <c r="D7" s="88"/>
      <c r="E7" s="88"/>
      <c r="F7" s="88"/>
      <c r="G7" s="88"/>
      <c r="H7" s="384"/>
    </row>
    <row r="8" spans="1:8" ht="18.75" x14ac:dyDescent="0.25">
      <c r="A8" s="88"/>
      <c r="B8" s="266"/>
      <c r="C8" s="88"/>
      <c r="D8" s="88"/>
      <c r="E8" s="88"/>
      <c r="F8" s="88"/>
      <c r="G8" s="88"/>
      <c r="H8" s="384"/>
    </row>
    <row r="9" spans="1:8" x14ac:dyDescent="0.25">
      <c r="A9" s="444" t="str">
        <f>'7. Паспорт отчет о закупке'!A9</f>
        <v>Акционерное общество "Янтарьэнерго" ДЗО  ПАО "Россети"</v>
      </c>
      <c r="B9" s="444"/>
      <c r="C9" s="90"/>
      <c r="D9" s="90"/>
      <c r="E9" s="90"/>
      <c r="F9" s="90"/>
      <c r="G9" s="90"/>
      <c r="H9" s="385"/>
    </row>
    <row r="10" spans="1:8" x14ac:dyDescent="0.25">
      <c r="A10" s="438" t="s">
        <v>6</v>
      </c>
      <c r="B10" s="438"/>
      <c r="C10" s="91"/>
      <c r="D10" s="91"/>
      <c r="E10" s="91"/>
      <c r="F10" s="91"/>
      <c r="G10" s="91"/>
      <c r="H10" s="100"/>
    </row>
    <row r="11" spans="1:8" ht="18.75" x14ac:dyDescent="0.25">
      <c r="A11" s="88"/>
      <c r="B11" s="266"/>
      <c r="C11" s="88"/>
      <c r="D11" s="88"/>
      <c r="E11" s="88"/>
      <c r="F11" s="88"/>
      <c r="G11" s="88"/>
      <c r="H11" s="384"/>
    </row>
    <row r="12" spans="1:8" x14ac:dyDescent="0.25">
      <c r="A12" s="444" t="str">
        <f>'7. Паспорт отчет о закупке'!A12</f>
        <v>H_281</v>
      </c>
      <c r="B12" s="444"/>
      <c r="C12" s="90"/>
      <c r="D12" s="90"/>
      <c r="E12" s="90"/>
      <c r="F12" s="90"/>
      <c r="G12" s="90"/>
      <c r="H12" s="385"/>
    </row>
    <row r="13" spans="1:8" x14ac:dyDescent="0.25">
      <c r="A13" s="438" t="s">
        <v>5</v>
      </c>
      <c r="B13" s="438"/>
      <c r="C13" s="91"/>
      <c r="D13" s="91"/>
      <c r="E13" s="91"/>
      <c r="F13" s="91"/>
      <c r="G13" s="91"/>
      <c r="H13" s="100"/>
    </row>
    <row r="14" spans="1:8" ht="18.75" x14ac:dyDescent="0.25">
      <c r="A14" s="123"/>
      <c r="B14" s="267"/>
      <c r="C14" s="123"/>
      <c r="D14" s="123"/>
      <c r="E14" s="123"/>
      <c r="F14" s="123"/>
      <c r="G14" s="123"/>
      <c r="H14" s="123"/>
    </row>
    <row r="15" spans="1:8" ht="44.25" customHeight="1" x14ac:dyDescent="0.25">
      <c r="A15" s="449" t="str">
        <f>'7. Паспорт отчет о закупке'!A15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49"/>
      <c r="C15" s="90"/>
      <c r="D15" s="90"/>
      <c r="E15" s="90"/>
      <c r="F15" s="90"/>
      <c r="G15" s="90"/>
      <c r="H15" s="385"/>
    </row>
    <row r="16" spans="1:8" x14ac:dyDescent="0.25">
      <c r="A16" s="438" t="s">
        <v>4</v>
      </c>
      <c r="B16" s="438"/>
      <c r="C16" s="91"/>
      <c r="D16" s="91"/>
      <c r="E16" s="91"/>
      <c r="F16" s="91"/>
      <c r="G16" s="91"/>
      <c r="H16" s="100"/>
    </row>
    <row r="17" spans="1:3" x14ac:dyDescent="0.25">
      <c r="B17" s="268"/>
    </row>
    <row r="18" spans="1:3" x14ac:dyDescent="0.25">
      <c r="A18" s="565" t="s">
        <v>357</v>
      </c>
      <c r="B18" s="566"/>
    </row>
    <row r="19" spans="1:3" x14ac:dyDescent="0.25">
      <c r="B19" s="264"/>
    </row>
    <row r="20" spans="1:3" ht="16.5" thickBot="1" x14ac:dyDescent="0.3"/>
    <row r="21" spans="1:3" ht="58.5" customHeight="1" thickBot="1" x14ac:dyDescent="0.3">
      <c r="A21" s="36" t="s">
        <v>261</v>
      </c>
      <c r="B21" s="270" t="str">
        <f>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row>
    <row r="22" spans="1:3" ht="16.5" thickBot="1" x14ac:dyDescent="0.3">
      <c r="A22" s="36" t="s">
        <v>262</v>
      </c>
      <c r="B22" s="271" t="str">
        <f>CONCATENATE('1. паспорт местоположение'!C26,", ",'1. паспорт местоположение'!C27)</f>
        <v>Калининградская область, Славский городской округ</v>
      </c>
    </row>
    <row r="23" spans="1:3" ht="16.5" thickBot="1" x14ac:dyDescent="0.3">
      <c r="A23" s="36" t="s">
        <v>248</v>
      </c>
      <c r="B23" s="272" t="s">
        <v>384</v>
      </c>
    </row>
    <row r="24" spans="1:3" ht="21" customHeight="1" thickBot="1" x14ac:dyDescent="0.3">
      <c r="A24" s="36" t="s">
        <v>263</v>
      </c>
      <c r="B24" s="273" t="s">
        <v>708</v>
      </c>
    </row>
    <row r="25" spans="1:3" ht="16.5" thickBot="1" x14ac:dyDescent="0.3">
      <c r="A25" s="37" t="s">
        <v>264</v>
      </c>
      <c r="B25" s="271">
        <v>2020</v>
      </c>
    </row>
    <row r="26" spans="1:3" ht="16.5" thickBot="1" x14ac:dyDescent="0.3">
      <c r="A26" s="38" t="s">
        <v>265</v>
      </c>
      <c r="B26" s="274" t="s">
        <v>696</v>
      </c>
    </row>
    <row r="27" spans="1:3" ht="29.25" thickBot="1" x14ac:dyDescent="0.3">
      <c r="A27" s="44" t="str">
        <f>CONCATENATE("Сметная стоимость проекта в ценах ",B25," года с НДС, млн рублей")</f>
        <v>Сметная стоимость проекта в ценах 2020 года с НДС, млн рублей</v>
      </c>
      <c r="B27" s="275">
        <f>'6.2. Паспорт фин осв ввод'!C24</f>
        <v>291.81248619000002</v>
      </c>
    </row>
    <row r="28" spans="1:3" ht="30.75" thickBot="1" x14ac:dyDescent="0.3">
      <c r="A28" s="40" t="s">
        <v>266</v>
      </c>
      <c r="B28" s="276" t="s">
        <v>715</v>
      </c>
      <c r="C28" s="361"/>
    </row>
    <row r="29" spans="1:3" ht="29.25" thickBot="1" x14ac:dyDescent="0.3">
      <c r="A29" s="45" t="s">
        <v>576</v>
      </c>
      <c r="B29" s="284">
        <f>'7. Паспорт отчет о закупке'!AD52/1000</f>
        <v>288.94462659999999</v>
      </c>
      <c r="C29" s="370"/>
    </row>
    <row r="30" spans="1:3" ht="29.25" thickBot="1" x14ac:dyDescent="0.3">
      <c r="A30" s="45" t="s">
        <v>577</v>
      </c>
      <c r="B30" s="283">
        <f>B32+B45+B54</f>
        <v>289.12152659999998</v>
      </c>
    </row>
    <row r="31" spans="1:3" ht="16.5" thickBot="1" x14ac:dyDescent="0.3">
      <c r="A31" s="40" t="s">
        <v>267</v>
      </c>
      <c r="B31" s="274"/>
    </row>
    <row r="32" spans="1:3" ht="29.25" thickBot="1" x14ac:dyDescent="0.3">
      <c r="A32" s="45" t="s">
        <v>268</v>
      </c>
      <c r="B32" s="381">
        <f xml:space="preserve"> SUMIF(C33:C44, 10,B33:B44)</f>
        <v>281.61901286</v>
      </c>
    </row>
    <row r="33" spans="1:3" ht="75.75" thickBot="1" x14ac:dyDescent="0.3">
      <c r="A33" s="425" t="s">
        <v>709</v>
      </c>
      <c r="B33" s="426">
        <f>283.38921873-1.77020587</f>
        <v>281.61901286</v>
      </c>
      <c r="C33" s="20">
        <v>10</v>
      </c>
    </row>
    <row r="34" spans="1:3" ht="16.5" thickBot="1" x14ac:dyDescent="0.3">
      <c r="A34" s="40" t="s">
        <v>269</v>
      </c>
      <c r="B34" s="281">
        <f>B33/B$27</f>
        <v>0.96506841272253507</v>
      </c>
    </row>
    <row r="35" spans="1:3" ht="16.5" thickBot="1" x14ac:dyDescent="0.3">
      <c r="A35" s="40" t="s">
        <v>578</v>
      </c>
      <c r="B35" s="369">
        <f>283.38921873-1.77020587</f>
        <v>281.61901286</v>
      </c>
      <c r="C35" s="20">
        <v>1</v>
      </c>
    </row>
    <row r="36" spans="1:3" ht="16.5" thickBot="1" x14ac:dyDescent="0.3">
      <c r="A36" s="40" t="s">
        <v>579</v>
      </c>
      <c r="B36" s="284">
        <v>281.61901291999999</v>
      </c>
      <c r="C36" s="20">
        <v>2</v>
      </c>
    </row>
    <row r="37" spans="1:3" ht="30.75" thickBot="1" x14ac:dyDescent="0.3">
      <c r="A37" s="279" t="s">
        <v>580</v>
      </c>
      <c r="B37" s="280">
        <v>0</v>
      </c>
      <c r="C37" s="20">
        <v>10</v>
      </c>
    </row>
    <row r="38" spans="1:3" ht="16.5" thickBot="1" x14ac:dyDescent="0.3">
      <c r="A38" s="40" t="s">
        <v>269</v>
      </c>
      <c r="B38" s="281">
        <f>B37/B$27</f>
        <v>0</v>
      </c>
    </row>
    <row r="39" spans="1:3" ht="16.5" thickBot="1" x14ac:dyDescent="0.3">
      <c r="A39" s="40" t="s">
        <v>578</v>
      </c>
      <c r="B39" s="369">
        <v>0</v>
      </c>
      <c r="C39" s="20">
        <v>1</v>
      </c>
    </row>
    <row r="40" spans="1:3" ht="16.5" thickBot="1" x14ac:dyDescent="0.3">
      <c r="A40" s="40" t="s">
        <v>579</v>
      </c>
      <c r="B40" s="284">
        <v>0</v>
      </c>
      <c r="C40" s="20">
        <v>2</v>
      </c>
    </row>
    <row r="41" spans="1:3" ht="30.75" thickBot="1" x14ac:dyDescent="0.3">
      <c r="A41" s="279" t="s">
        <v>580</v>
      </c>
      <c r="B41" s="280">
        <v>0</v>
      </c>
      <c r="C41" s="20">
        <v>10</v>
      </c>
    </row>
    <row r="42" spans="1:3" ht="16.5" thickBot="1" x14ac:dyDescent="0.3">
      <c r="A42" s="40" t="s">
        <v>269</v>
      </c>
      <c r="B42" s="281">
        <f>B41/B$27</f>
        <v>0</v>
      </c>
    </row>
    <row r="43" spans="1:3" ht="16.5" thickBot="1" x14ac:dyDescent="0.3">
      <c r="A43" s="40" t="s">
        <v>578</v>
      </c>
      <c r="B43" s="369">
        <v>0</v>
      </c>
      <c r="C43" s="20">
        <v>1</v>
      </c>
    </row>
    <row r="44" spans="1:3" ht="16.5" thickBot="1" x14ac:dyDescent="0.3">
      <c r="A44" s="40" t="s">
        <v>579</v>
      </c>
      <c r="B44" s="284">
        <v>0</v>
      </c>
      <c r="C44" s="20">
        <v>2</v>
      </c>
    </row>
    <row r="45" spans="1:3" ht="29.25" thickBot="1" x14ac:dyDescent="0.3">
      <c r="A45" s="45" t="s">
        <v>270</v>
      </c>
      <c r="B45" s="381">
        <f xml:space="preserve"> SUMIF(C46:C53, 20,B46:B53)</f>
        <v>0</v>
      </c>
    </row>
    <row r="46" spans="1:3" ht="30.75" thickBot="1" x14ac:dyDescent="0.3">
      <c r="A46" s="279" t="s">
        <v>580</v>
      </c>
      <c r="B46" s="280">
        <v>0</v>
      </c>
      <c r="C46" s="20">
        <v>20</v>
      </c>
    </row>
    <row r="47" spans="1:3" ht="16.5" thickBot="1" x14ac:dyDescent="0.3">
      <c r="A47" s="40" t="s">
        <v>269</v>
      </c>
      <c r="B47" s="281">
        <f>B46/B$27</f>
        <v>0</v>
      </c>
    </row>
    <row r="48" spans="1:3" ht="16.5" thickBot="1" x14ac:dyDescent="0.3">
      <c r="A48" s="40" t="s">
        <v>578</v>
      </c>
      <c r="B48" s="369">
        <v>0</v>
      </c>
      <c r="C48" s="20">
        <v>1</v>
      </c>
    </row>
    <row r="49" spans="1:3" ht="16.5" thickBot="1" x14ac:dyDescent="0.3">
      <c r="A49" s="40" t="s">
        <v>579</v>
      </c>
      <c r="B49" s="284">
        <v>0</v>
      </c>
      <c r="C49" s="20">
        <v>2</v>
      </c>
    </row>
    <row r="50" spans="1:3" ht="30.75" thickBot="1" x14ac:dyDescent="0.3">
      <c r="A50" s="279" t="s">
        <v>580</v>
      </c>
      <c r="B50" s="280">
        <v>0</v>
      </c>
      <c r="C50" s="20">
        <v>20</v>
      </c>
    </row>
    <row r="51" spans="1:3" ht="16.5" thickBot="1" x14ac:dyDescent="0.3">
      <c r="A51" s="40" t="s">
        <v>269</v>
      </c>
      <c r="B51" s="281">
        <f>B50/B$27</f>
        <v>0</v>
      </c>
    </row>
    <row r="52" spans="1:3" ht="16.5" thickBot="1" x14ac:dyDescent="0.3">
      <c r="A52" s="40" t="s">
        <v>578</v>
      </c>
      <c r="B52" s="369">
        <v>0</v>
      </c>
      <c r="C52" s="20">
        <v>1</v>
      </c>
    </row>
    <row r="53" spans="1:3" ht="16.5" thickBot="1" x14ac:dyDescent="0.3">
      <c r="A53" s="40" t="s">
        <v>579</v>
      </c>
      <c r="B53" s="284">
        <v>0</v>
      </c>
      <c r="C53" s="20">
        <v>2</v>
      </c>
    </row>
    <row r="54" spans="1:3" ht="29.25" thickBot="1" x14ac:dyDescent="0.3">
      <c r="A54" s="45" t="s">
        <v>271</v>
      </c>
      <c r="B54" s="381">
        <f xml:space="preserve"> SUMIF(C55:C118, 30,B55:B118)</f>
        <v>7.5025137399999986</v>
      </c>
    </row>
    <row r="55" spans="1:3" ht="45.75" thickBot="1" x14ac:dyDescent="0.3">
      <c r="A55" s="425" t="s">
        <v>608</v>
      </c>
      <c r="B55" s="426">
        <v>2.2919999999999998</v>
      </c>
      <c r="C55" s="20">
        <v>30</v>
      </c>
    </row>
    <row r="56" spans="1:3" ht="16.5" thickBot="1" x14ac:dyDescent="0.3">
      <c r="A56" s="40" t="s">
        <v>269</v>
      </c>
      <c r="B56" s="281">
        <v>2.7298570889733894E-3</v>
      </c>
    </row>
    <row r="57" spans="1:3" ht="16.5" thickBot="1" x14ac:dyDescent="0.3">
      <c r="A57" s="40" t="s">
        <v>578</v>
      </c>
      <c r="B57" s="284">
        <v>2.2919999999999998</v>
      </c>
      <c r="C57" s="20">
        <v>1</v>
      </c>
    </row>
    <row r="58" spans="1:3" ht="16.5" thickBot="1" x14ac:dyDescent="0.3">
      <c r="A58" s="40" t="s">
        <v>579</v>
      </c>
      <c r="B58" s="284">
        <v>2.2919999999999998</v>
      </c>
      <c r="C58" s="20">
        <v>2</v>
      </c>
    </row>
    <row r="59" spans="1:3" ht="45.75" thickBot="1" x14ac:dyDescent="0.3">
      <c r="A59" s="425" t="s">
        <v>627</v>
      </c>
      <c r="B59" s="426">
        <v>0.81360200000000005</v>
      </c>
      <c r="C59" s="20">
        <v>30</v>
      </c>
    </row>
    <row r="60" spans="1:3" ht="16.5" thickBot="1" x14ac:dyDescent="0.3">
      <c r="A60" s="40" t="s">
        <v>269</v>
      </c>
      <c r="B60" s="281">
        <f>B59/B$27</f>
        <v>2.7880986541140027E-3</v>
      </c>
    </row>
    <row r="61" spans="1:3" ht="16.5" thickBot="1" x14ac:dyDescent="0.3">
      <c r="A61" s="40" t="s">
        <v>578</v>
      </c>
      <c r="B61" s="284">
        <v>0.81360200000000005</v>
      </c>
      <c r="C61" s="20">
        <v>1</v>
      </c>
    </row>
    <row r="62" spans="1:3" ht="16.5" thickBot="1" x14ac:dyDescent="0.3">
      <c r="A62" s="40" t="s">
        <v>579</v>
      </c>
      <c r="B62" s="284">
        <v>0.81360200000000005</v>
      </c>
      <c r="C62" s="20">
        <v>2</v>
      </c>
    </row>
    <row r="63" spans="1:3" ht="45.75" thickBot="1" x14ac:dyDescent="0.3">
      <c r="A63" s="425" t="s">
        <v>612</v>
      </c>
      <c r="B63" s="426">
        <v>0.02</v>
      </c>
      <c r="C63" s="20">
        <v>30</v>
      </c>
    </row>
    <row r="64" spans="1:3" ht="16.5" thickBot="1" x14ac:dyDescent="0.3">
      <c r="A64" s="40" t="s">
        <v>269</v>
      </c>
      <c r="B64" s="281">
        <f>B63/B$27</f>
        <v>6.8537163234947868E-5</v>
      </c>
    </row>
    <row r="65" spans="1:3" ht="16.5" thickBot="1" x14ac:dyDescent="0.3">
      <c r="A65" s="40" t="s">
        <v>578</v>
      </c>
      <c r="B65" s="284">
        <v>0.02</v>
      </c>
      <c r="C65" s="20">
        <v>1</v>
      </c>
    </row>
    <row r="66" spans="1:3" ht="16.5" thickBot="1" x14ac:dyDescent="0.3">
      <c r="A66" s="40" t="s">
        <v>579</v>
      </c>
      <c r="B66" s="284">
        <v>0.02</v>
      </c>
      <c r="C66" s="20">
        <v>2</v>
      </c>
    </row>
    <row r="67" spans="1:3" ht="45.75" thickBot="1" x14ac:dyDescent="0.3">
      <c r="A67" s="425" t="s">
        <v>613</v>
      </c>
      <c r="B67" s="426">
        <v>0.24408099999999999</v>
      </c>
      <c r="C67" s="20">
        <v>30</v>
      </c>
    </row>
    <row r="68" spans="1:3" ht="16.5" thickBot="1" x14ac:dyDescent="0.3">
      <c r="A68" s="40" t="s">
        <v>269</v>
      </c>
      <c r="B68" s="281">
        <f>B67/B$27</f>
        <v>8.3643096697746543E-4</v>
      </c>
    </row>
    <row r="69" spans="1:3" ht="16.5" thickBot="1" x14ac:dyDescent="0.3">
      <c r="A69" s="40" t="s">
        <v>578</v>
      </c>
      <c r="B69" s="284">
        <v>0.24408099999999999</v>
      </c>
      <c r="C69" s="20">
        <v>1</v>
      </c>
    </row>
    <row r="70" spans="1:3" ht="16.5" thickBot="1" x14ac:dyDescent="0.3">
      <c r="A70" s="40" t="s">
        <v>579</v>
      </c>
      <c r="B70" s="284">
        <v>0.24408099999999999</v>
      </c>
      <c r="C70" s="20">
        <v>2</v>
      </c>
    </row>
    <row r="71" spans="1:3" ht="60.75" thickBot="1" x14ac:dyDescent="0.3">
      <c r="A71" s="425" t="s">
        <v>635</v>
      </c>
      <c r="B71" s="426">
        <v>6.0000000000000001E-3</v>
      </c>
      <c r="C71" s="20">
        <v>30</v>
      </c>
    </row>
    <row r="72" spans="1:3" ht="16.5" thickBot="1" x14ac:dyDescent="0.3">
      <c r="A72" s="40" t="s">
        <v>269</v>
      </c>
      <c r="B72" s="281">
        <f>B71/B$27</f>
        <v>2.056114897048436E-5</v>
      </c>
    </row>
    <row r="73" spans="1:3" ht="16.5" thickBot="1" x14ac:dyDescent="0.3">
      <c r="A73" s="40" t="s">
        <v>578</v>
      </c>
      <c r="B73" s="369">
        <v>6.0000000000000001E-3</v>
      </c>
      <c r="C73" s="20">
        <v>1</v>
      </c>
    </row>
    <row r="74" spans="1:3" ht="16.5" thickBot="1" x14ac:dyDescent="0.3">
      <c r="A74" s="40" t="s">
        <v>579</v>
      </c>
      <c r="B74" s="284">
        <v>6.0000000000000001E-3</v>
      </c>
      <c r="C74" s="20">
        <v>2</v>
      </c>
    </row>
    <row r="75" spans="1:3" ht="60.75" thickBot="1" x14ac:dyDescent="0.3">
      <c r="A75" s="425" t="s">
        <v>636</v>
      </c>
      <c r="B75" s="426">
        <v>6.0000000000000001E-3</v>
      </c>
      <c r="C75" s="20">
        <v>30</v>
      </c>
    </row>
    <row r="76" spans="1:3" ht="16.5" thickBot="1" x14ac:dyDescent="0.3">
      <c r="A76" s="40" t="s">
        <v>269</v>
      </c>
      <c r="B76" s="281">
        <f>B75/B$27</f>
        <v>2.056114897048436E-5</v>
      </c>
    </row>
    <row r="77" spans="1:3" ht="16.5" thickBot="1" x14ac:dyDescent="0.3">
      <c r="A77" s="40" t="s">
        <v>578</v>
      </c>
      <c r="B77" s="284">
        <v>6.0000000000000001E-3</v>
      </c>
      <c r="C77" s="20">
        <v>1</v>
      </c>
    </row>
    <row r="78" spans="1:3" ht="16.5" thickBot="1" x14ac:dyDescent="0.3">
      <c r="A78" s="40" t="s">
        <v>579</v>
      </c>
      <c r="B78" s="284">
        <v>6.0000000000000001E-3</v>
      </c>
      <c r="C78" s="20">
        <v>2</v>
      </c>
    </row>
    <row r="79" spans="1:3" ht="45.75" thickBot="1" x14ac:dyDescent="0.3">
      <c r="A79" s="425" t="s">
        <v>650</v>
      </c>
      <c r="B79" s="426">
        <v>6.0000000000000001E-3</v>
      </c>
      <c r="C79" s="20">
        <v>30</v>
      </c>
    </row>
    <row r="80" spans="1:3" ht="16.5" thickBot="1" x14ac:dyDescent="0.3">
      <c r="A80" s="40" t="s">
        <v>269</v>
      </c>
      <c r="B80" s="281">
        <f>B79/B$27</f>
        <v>2.056114897048436E-5</v>
      </c>
    </row>
    <row r="81" spans="1:3" ht="16.5" thickBot="1" x14ac:dyDescent="0.3">
      <c r="A81" s="40" t="s">
        <v>578</v>
      </c>
      <c r="B81" s="284">
        <v>6.0000000000000001E-3</v>
      </c>
      <c r="C81" s="20">
        <v>1</v>
      </c>
    </row>
    <row r="82" spans="1:3" ht="16.5" thickBot="1" x14ac:dyDescent="0.3">
      <c r="A82" s="40" t="s">
        <v>579</v>
      </c>
      <c r="B82" s="284">
        <v>6.0000000000000001E-3</v>
      </c>
      <c r="C82" s="20">
        <v>2</v>
      </c>
    </row>
    <row r="83" spans="1:3" ht="30.75" thickBot="1" x14ac:dyDescent="0.3">
      <c r="A83" s="425" t="s">
        <v>651</v>
      </c>
      <c r="B83" s="426">
        <v>2.4E-2</v>
      </c>
      <c r="C83" s="20">
        <v>30</v>
      </c>
    </row>
    <row r="84" spans="1:3" ht="16.5" thickBot="1" x14ac:dyDescent="0.3">
      <c r="A84" s="40" t="s">
        <v>269</v>
      </c>
      <c r="B84" s="281">
        <f>B83/B$27</f>
        <v>8.2244595881937442E-5</v>
      </c>
    </row>
    <row r="85" spans="1:3" ht="16.5" thickBot="1" x14ac:dyDescent="0.3">
      <c r="A85" s="40" t="s">
        <v>578</v>
      </c>
      <c r="B85" s="284">
        <v>2.4E-2</v>
      </c>
      <c r="C85" s="20">
        <v>1</v>
      </c>
    </row>
    <row r="86" spans="1:3" ht="16.5" thickBot="1" x14ac:dyDescent="0.3">
      <c r="A86" s="40" t="s">
        <v>579</v>
      </c>
      <c r="B86" s="284">
        <v>2.4E-2</v>
      </c>
      <c r="C86" s="20">
        <v>2</v>
      </c>
    </row>
    <row r="87" spans="1:3" ht="30.75" thickBot="1" x14ac:dyDescent="0.3">
      <c r="A87" s="425" t="s">
        <v>652</v>
      </c>
      <c r="B87" s="426">
        <v>2.8400000000000002E-2</v>
      </c>
      <c r="C87" s="20">
        <v>30</v>
      </c>
    </row>
    <row r="88" spans="1:3" ht="16.5" thickBot="1" x14ac:dyDescent="0.3">
      <c r="A88" s="40" t="s">
        <v>269</v>
      </c>
      <c r="B88" s="281">
        <f>B87/B$27</f>
        <v>9.7322771793625972E-5</v>
      </c>
    </row>
    <row r="89" spans="1:3" ht="16.5" thickBot="1" x14ac:dyDescent="0.3">
      <c r="A89" s="40" t="s">
        <v>578</v>
      </c>
      <c r="B89" s="284">
        <v>2.8400000000000002E-2</v>
      </c>
      <c r="C89" s="20">
        <v>1</v>
      </c>
    </row>
    <row r="90" spans="1:3" ht="16.5" thickBot="1" x14ac:dyDescent="0.3">
      <c r="A90" s="40" t="s">
        <v>579</v>
      </c>
      <c r="B90" s="284">
        <v>2.8400000000000002E-2</v>
      </c>
      <c r="C90" s="20">
        <v>2</v>
      </c>
    </row>
    <row r="91" spans="1:3" ht="30.75" thickBot="1" x14ac:dyDescent="0.3">
      <c r="A91" s="425" t="s">
        <v>653</v>
      </c>
      <c r="B91" s="426">
        <v>0.06</v>
      </c>
      <c r="C91" s="20">
        <v>30</v>
      </c>
    </row>
    <row r="92" spans="1:3" ht="16.5" thickBot="1" x14ac:dyDescent="0.3">
      <c r="A92" s="40" t="s">
        <v>269</v>
      </c>
      <c r="B92" s="281">
        <f>B91/B$27</f>
        <v>2.0561148970484359E-4</v>
      </c>
    </row>
    <row r="93" spans="1:3" ht="16.5" thickBot="1" x14ac:dyDescent="0.3">
      <c r="A93" s="40" t="s">
        <v>578</v>
      </c>
      <c r="B93" s="284">
        <v>0.06</v>
      </c>
      <c r="C93" s="20">
        <v>1</v>
      </c>
    </row>
    <row r="94" spans="1:3" ht="16.5" thickBot="1" x14ac:dyDescent="0.3">
      <c r="A94" s="40" t="s">
        <v>579</v>
      </c>
      <c r="B94" s="284">
        <v>0.06</v>
      </c>
      <c r="C94" s="20">
        <v>2</v>
      </c>
    </row>
    <row r="95" spans="1:3" ht="45.75" thickBot="1" x14ac:dyDescent="0.3">
      <c r="A95" s="425" t="s">
        <v>654</v>
      </c>
      <c r="B95" s="426">
        <v>6.4500000000000002E-2</v>
      </c>
      <c r="C95" s="20">
        <v>30</v>
      </c>
    </row>
    <row r="96" spans="1:3" ht="16.5" thickBot="1" x14ac:dyDescent="0.3">
      <c r="A96" s="40" t="s">
        <v>269</v>
      </c>
      <c r="B96" s="281">
        <f>B95/B$27</f>
        <v>2.2103235143270688E-4</v>
      </c>
    </row>
    <row r="97" spans="1:13" ht="16.5" thickBot="1" x14ac:dyDescent="0.3">
      <c r="A97" s="40" t="s">
        <v>578</v>
      </c>
      <c r="B97" s="284">
        <v>6.4500000000000002E-2</v>
      </c>
      <c r="C97" s="20">
        <v>1</v>
      </c>
    </row>
    <row r="98" spans="1:13" ht="16.5" thickBot="1" x14ac:dyDescent="0.3">
      <c r="A98" s="40" t="s">
        <v>579</v>
      </c>
      <c r="B98" s="284">
        <v>6.4500000000000002E-2</v>
      </c>
      <c r="C98" s="20">
        <v>2</v>
      </c>
    </row>
    <row r="99" spans="1:13" ht="45.75" thickBot="1" x14ac:dyDescent="0.3">
      <c r="A99" s="425" t="s">
        <v>717</v>
      </c>
      <c r="B99" s="426">
        <v>0.31484899999999999</v>
      </c>
      <c r="C99" s="20">
        <v>30</v>
      </c>
    </row>
    <row r="100" spans="1:13" ht="16.5" thickBot="1" x14ac:dyDescent="0.3">
      <c r="A100" s="40" t="s">
        <v>269</v>
      </c>
      <c r="B100" s="281">
        <f>B99/B$27</f>
        <v>1.078942865368005E-3</v>
      </c>
    </row>
    <row r="101" spans="1:13" ht="16.5" thickBot="1" x14ac:dyDescent="0.3">
      <c r="A101" s="40" t="s">
        <v>578</v>
      </c>
      <c r="B101" s="284">
        <v>0.31484899999999999</v>
      </c>
      <c r="C101" s="20">
        <v>1</v>
      </c>
    </row>
    <row r="102" spans="1:13" ht="16.5" thickBot="1" x14ac:dyDescent="0.3">
      <c r="A102" s="40" t="s">
        <v>579</v>
      </c>
      <c r="B102" s="284">
        <v>0.31484899999999999</v>
      </c>
      <c r="C102" s="20">
        <v>2</v>
      </c>
    </row>
    <row r="103" spans="1:13" ht="51" customHeight="1" thickBot="1" x14ac:dyDescent="0.3">
      <c r="A103" s="425" t="s">
        <v>675</v>
      </c>
      <c r="B103" s="426">
        <v>3.0232337400000002</v>
      </c>
      <c r="C103" s="20">
        <v>30</v>
      </c>
      <c r="H103" s="386"/>
      <c r="I103" s="386"/>
      <c r="J103" s="387"/>
      <c r="K103" s="388"/>
      <c r="L103" s="388"/>
    </row>
    <row r="104" spans="1:13" ht="16.5" thickBot="1" x14ac:dyDescent="0.3">
      <c r="A104" s="40" t="s">
        <v>269</v>
      </c>
      <c r="B104" s="281">
        <f>B103/B$27</f>
        <v>1.0360193216789097E-2</v>
      </c>
      <c r="H104" s="386"/>
      <c r="I104" s="386"/>
      <c r="J104" s="387"/>
      <c r="K104" s="388"/>
      <c r="L104" s="388"/>
    </row>
    <row r="105" spans="1:13" ht="16.5" thickBot="1" x14ac:dyDescent="0.3">
      <c r="A105" s="40" t="s">
        <v>578</v>
      </c>
      <c r="B105" s="284">
        <v>3.0232337400000002</v>
      </c>
      <c r="C105" s="20">
        <v>1</v>
      </c>
      <c r="H105" s="386"/>
      <c r="I105" s="386"/>
      <c r="J105" s="387"/>
      <c r="K105" s="388"/>
      <c r="L105" s="388"/>
    </row>
    <row r="106" spans="1:13" ht="16.5" thickBot="1" x14ac:dyDescent="0.3">
      <c r="A106" s="40" t="s">
        <v>579</v>
      </c>
      <c r="B106" s="284">
        <v>3.0232337400000002</v>
      </c>
      <c r="C106" s="20">
        <v>2</v>
      </c>
    </row>
    <row r="107" spans="1:13" ht="45.75" thickBot="1" x14ac:dyDescent="0.3">
      <c r="A107" s="425" t="s">
        <v>712</v>
      </c>
      <c r="B107" s="426">
        <v>0.48554799999999998</v>
      </c>
      <c r="C107" s="20">
        <v>30</v>
      </c>
    </row>
    <row r="108" spans="1:13" ht="16.5" thickBot="1" x14ac:dyDescent="0.3">
      <c r="A108" s="40" t="s">
        <v>269</v>
      </c>
      <c r="B108" s="281">
        <f>B107/B$27</f>
        <v>1.6639041267201232E-3</v>
      </c>
    </row>
    <row r="109" spans="1:13" ht="16.5" thickBot="1" x14ac:dyDescent="0.3">
      <c r="A109" s="40" t="s">
        <v>578</v>
      </c>
      <c r="B109" s="284">
        <v>0.48554799999999998</v>
      </c>
      <c r="C109" s="20">
        <v>1</v>
      </c>
    </row>
    <row r="110" spans="1:13" ht="16.5" thickBot="1" x14ac:dyDescent="0.3">
      <c r="A110" s="40" t="s">
        <v>579</v>
      </c>
      <c r="B110" s="284">
        <v>0.48554799999999998</v>
      </c>
      <c r="C110" s="20">
        <v>2</v>
      </c>
    </row>
    <row r="111" spans="1:13" ht="30.75" thickBot="1" x14ac:dyDescent="0.3">
      <c r="A111" s="425" t="s">
        <v>676</v>
      </c>
      <c r="B111" s="426">
        <v>3.6000000000000004E-2</v>
      </c>
      <c r="C111" s="376">
        <v>30</v>
      </c>
      <c r="H111" s="20"/>
      <c r="I111" s="20"/>
      <c r="J111" s="20"/>
      <c r="K111" s="20"/>
      <c r="L111" s="20"/>
      <c r="M111" s="20"/>
    </row>
    <row r="112" spans="1:13" ht="16.5" thickBot="1" x14ac:dyDescent="0.3">
      <c r="A112" s="40" t="s">
        <v>269</v>
      </c>
      <c r="B112" s="281">
        <f>B111/B$27</f>
        <v>1.2336689382290618E-4</v>
      </c>
      <c r="C112" s="376"/>
      <c r="H112" s="20"/>
      <c r="I112" s="20"/>
      <c r="J112" s="20"/>
      <c r="K112" s="20"/>
      <c r="L112" s="20"/>
      <c r="M112" s="20"/>
    </row>
    <row r="113" spans="1:13" ht="16.5" thickBot="1" x14ac:dyDescent="0.3">
      <c r="A113" s="40" t="s">
        <v>578</v>
      </c>
      <c r="B113" s="284">
        <v>3.6000000000000004E-2</v>
      </c>
      <c r="C113" s="376">
        <v>1</v>
      </c>
      <c r="H113" s="20"/>
      <c r="I113" s="20"/>
      <c r="J113" s="20"/>
      <c r="K113" s="20"/>
      <c r="L113" s="20"/>
      <c r="M113" s="20"/>
    </row>
    <row r="114" spans="1:13" ht="16.5" thickBot="1" x14ac:dyDescent="0.3">
      <c r="A114" s="40" t="s">
        <v>579</v>
      </c>
      <c r="B114" s="284">
        <v>3.6000000000000004E-2</v>
      </c>
      <c r="C114" s="20">
        <v>2</v>
      </c>
      <c r="H114" s="20"/>
      <c r="I114" s="20"/>
      <c r="J114" s="20"/>
      <c r="K114" s="20"/>
      <c r="L114" s="20"/>
      <c r="M114" s="20"/>
    </row>
    <row r="115" spans="1:13" ht="30.75" thickBot="1" x14ac:dyDescent="0.3">
      <c r="A115" s="425" t="s">
        <v>674</v>
      </c>
      <c r="B115" s="426">
        <v>7.8300000000000008E-2</v>
      </c>
      <c r="C115" s="20">
        <v>30</v>
      </c>
    </row>
    <row r="116" spans="1:13" ht="16.5" thickBot="1" x14ac:dyDescent="0.3">
      <c r="A116" s="40" t="s">
        <v>269</v>
      </c>
      <c r="B116" s="281">
        <f>B115/B$27</f>
        <v>2.6832299406482089E-4</v>
      </c>
    </row>
    <row r="117" spans="1:13" ht="16.5" thickBot="1" x14ac:dyDescent="0.3">
      <c r="A117" s="40" t="s">
        <v>578</v>
      </c>
      <c r="B117" s="369">
        <v>7.8300000000000008E-2</v>
      </c>
      <c r="C117" s="20">
        <v>1</v>
      </c>
    </row>
    <row r="118" spans="1:13" ht="16.5" thickBot="1" x14ac:dyDescent="0.3">
      <c r="A118" s="40" t="s">
        <v>579</v>
      </c>
      <c r="B118" s="284">
        <v>7.8300000000000008E-2</v>
      </c>
      <c r="C118" s="20">
        <v>2</v>
      </c>
    </row>
    <row r="119" spans="1:13" ht="29.25" thickBot="1" x14ac:dyDescent="0.3">
      <c r="A119" s="39" t="s">
        <v>272</v>
      </c>
      <c r="B119" s="282">
        <f>B30/B27</f>
        <v>0.99077846316607598</v>
      </c>
    </row>
    <row r="120" spans="1:13" ht="16.5" thickBot="1" x14ac:dyDescent="0.3">
      <c r="A120" s="41" t="s">
        <v>267</v>
      </c>
      <c r="B120" s="282"/>
    </row>
    <row r="121" spans="1:13" ht="16.5" thickBot="1" x14ac:dyDescent="0.3">
      <c r="A121" s="41" t="s">
        <v>273</v>
      </c>
      <c r="B121" s="282">
        <f>73.94715926/B27</f>
        <v>0.25340642624816534</v>
      </c>
    </row>
    <row r="122" spans="1:13" ht="16.5" thickBot="1" x14ac:dyDescent="0.3">
      <c r="A122" s="41" t="s">
        <v>274</v>
      </c>
      <c r="B122" s="282">
        <f>189.49479878/B27</f>
        <v>0.64937179780792298</v>
      </c>
    </row>
    <row r="123" spans="1:13" ht="16.5" thickBot="1" x14ac:dyDescent="0.3">
      <c r="A123" s="41" t="s">
        <v>275</v>
      </c>
      <c r="B123" s="282">
        <f>(B55+B107)/B27</f>
        <v>9.5182630334451485E-3</v>
      </c>
    </row>
    <row r="124" spans="1:13" s="374" customFormat="1" ht="34.5" customHeight="1" thickBot="1" x14ac:dyDescent="0.3">
      <c r="A124" s="371" t="s">
        <v>673</v>
      </c>
      <c r="B124" s="372">
        <f xml:space="preserve"> SUMIF(C125:C132, 40,B125:B132)</f>
        <v>2.6909595259999999</v>
      </c>
      <c r="C124" s="373"/>
      <c r="H124" s="389"/>
      <c r="I124" s="389"/>
      <c r="J124" s="389"/>
      <c r="K124" s="389"/>
      <c r="L124" s="389"/>
      <c r="M124" s="389"/>
    </row>
    <row r="125" spans="1:13" s="376" customFormat="1" ht="16.5" thickBot="1" x14ac:dyDescent="0.3">
      <c r="A125" s="425" t="s">
        <v>718</v>
      </c>
      <c r="B125" s="427">
        <v>0.19093434000000001</v>
      </c>
      <c r="C125" s="375">
        <v>40</v>
      </c>
    </row>
    <row r="126" spans="1:13" s="376" customFormat="1" ht="16.5" thickBot="1" x14ac:dyDescent="0.3">
      <c r="A126" s="40" t="s">
        <v>269</v>
      </c>
      <c r="B126" s="377">
        <f>B125/$B$27</f>
        <v>6.5430490138685174E-4</v>
      </c>
    </row>
    <row r="127" spans="1:13" s="376" customFormat="1" ht="16.5" thickBot="1" x14ac:dyDescent="0.3">
      <c r="A127" s="40" t="s">
        <v>578</v>
      </c>
      <c r="B127" s="378">
        <v>0.19093434000000001</v>
      </c>
      <c r="C127" s="376">
        <v>1</v>
      </c>
    </row>
    <row r="128" spans="1:13" s="376" customFormat="1" ht="16.5" thickBot="1" x14ac:dyDescent="0.3">
      <c r="A128" s="40" t="s">
        <v>579</v>
      </c>
      <c r="B128" s="378">
        <v>0.19093434000000001</v>
      </c>
      <c r="C128" s="376">
        <v>2</v>
      </c>
    </row>
    <row r="129" spans="1:13" s="376" customFormat="1" ht="30.75" thickBot="1" x14ac:dyDescent="0.3">
      <c r="A129" s="425" t="s">
        <v>716</v>
      </c>
      <c r="B129" s="426">
        <v>2.5000251859999998</v>
      </c>
      <c r="C129" s="375">
        <v>40</v>
      </c>
      <c r="H129" s="390"/>
      <c r="I129" s="390"/>
      <c r="J129" s="390"/>
      <c r="K129" s="390"/>
      <c r="L129" s="390"/>
      <c r="M129" s="390"/>
    </row>
    <row r="130" spans="1:13" s="376" customFormat="1" ht="16.5" thickBot="1" x14ac:dyDescent="0.3">
      <c r="A130" s="40" t="s">
        <v>269</v>
      </c>
      <c r="B130" s="377">
        <f>B129/$B$27</f>
        <v>8.5672317132181441E-3</v>
      </c>
      <c r="H130" s="390"/>
      <c r="I130" s="390"/>
      <c r="J130" s="390"/>
      <c r="K130" s="390"/>
      <c r="L130" s="390"/>
      <c r="M130" s="390"/>
    </row>
    <row r="131" spans="1:13" s="376" customFormat="1" ht="16.5" thickBot="1" x14ac:dyDescent="0.3">
      <c r="A131" s="40" t="s">
        <v>578</v>
      </c>
      <c r="B131" s="378">
        <v>2.5000251859999998</v>
      </c>
      <c r="C131" s="376">
        <v>1</v>
      </c>
      <c r="H131" s="390"/>
      <c r="I131" s="390"/>
      <c r="J131" s="390"/>
      <c r="K131" s="390"/>
      <c r="L131" s="390"/>
      <c r="M131" s="390"/>
    </row>
    <row r="132" spans="1:13" s="376" customFormat="1" ht="16.5" thickBot="1" x14ac:dyDescent="0.3">
      <c r="A132" s="40" t="s">
        <v>579</v>
      </c>
      <c r="B132" s="378">
        <v>2.5000251859999998</v>
      </c>
      <c r="C132" s="376">
        <v>2</v>
      </c>
      <c r="H132" s="390"/>
      <c r="I132" s="390"/>
      <c r="J132" s="390"/>
      <c r="K132" s="390"/>
      <c r="L132" s="390"/>
      <c r="M132" s="390"/>
    </row>
    <row r="133" spans="1:13" s="376" customFormat="1" ht="16.5" thickBot="1" x14ac:dyDescent="0.3">
      <c r="A133" s="37" t="s">
        <v>276</v>
      </c>
      <c r="B133" s="379">
        <f>B134/$B$27</f>
        <v>0.99999999978068066</v>
      </c>
      <c r="H133" s="390"/>
      <c r="I133" s="390"/>
      <c r="J133" s="390"/>
      <c r="K133" s="390"/>
      <c r="L133" s="390"/>
      <c r="M133" s="390"/>
    </row>
    <row r="134" spans="1:13" s="376" customFormat="1" ht="16.5" thickBot="1" x14ac:dyDescent="0.3">
      <c r="A134" s="37" t="s">
        <v>277</v>
      </c>
      <c r="B134" s="285">
        <f xml:space="preserve"> SUMIF(C33:C132, 1,B33:B132)</f>
        <v>291.8124861259999</v>
      </c>
      <c r="H134" s="390"/>
      <c r="I134" s="390"/>
      <c r="J134" s="390"/>
      <c r="K134" s="390"/>
      <c r="L134" s="390"/>
      <c r="M134" s="390"/>
    </row>
    <row r="135" spans="1:13" s="376" customFormat="1" ht="16.5" thickBot="1" x14ac:dyDescent="0.3">
      <c r="A135" s="37" t="s">
        <v>278</v>
      </c>
      <c r="B135" s="379">
        <f>B136/$B$27</f>
        <v>0.99999999998629208</v>
      </c>
      <c r="H135" s="390"/>
      <c r="I135" s="390"/>
      <c r="J135" s="390"/>
      <c r="K135" s="390"/>
      <c r="L135" s="390"/>
      <c r="M135" s="390"/>
    </row>
    <row r="136" spans="1:13" s="376" customFormat="1" ht="16.5" thickBot="1" x14ac:dyDescent="0.3">
      <c r="A136" s="38" t="s">
        <v>279</v>
      </c>
      <c r="B136" s="285">
        <f xml:space="preserve"> SUMIF(C33:C132, 2,B33:B132)</f>
        <v>291.81248618599989</v>
      </c>
      <c r="H136" s="390"/>
      <c r="I136" s="390"/>
      <c r="J136" s="390"/>
      <c r="K136" s="390"/>
      <c r="L136" s="390"/>
      <c r="M136" s="390"/>
    </row>
    <row r="137" spans="1:13" ht="15.75" customHeight="1" x14ac:dyDescent="0.25">
      <c r="A137" s="39" t="s">
        <v>280</v>
      </c>
      <c r="B137" s="41" t="s">
        <v>671</v>
      </c>
    </row>
    <row r="138" spans="1:13" x14ac:dyDescent="0.25">
      <c r="A138" s="42" t="s">
        <v>281</v>
      </c>
      <c r="B138" s="296" t="s">
        <v>373</v>
      </c>
    </row>
    <row r="139" spans="1:13" ht="60" x14ac:dyDescent="0.25">
      <c r="A139" s="42" t="s">
        <v>282</v>
      </c>
      <c r="B139" s="296" t="s">
        <v>714</v>
      </c>
    </row>
    <row r="140" spans="1:13" ht="45" x14ac:dyDescent="0.25">
      <c r="A140" s="42" t="s">
        <v>283</v>
      </c>
      <c r="B140" s="296" t="s">
        <v>672</v>
      </c>
    </row>
    <row r="141" spans="1:13" ht="82.5" customHeight="1" x14ac:dyDescent="0.25">
      <c r="A141" s="42" t="s">
        <v>284</v>
      </c>
      <c r="B141" s="391" t="s">
        <v>711</v>
      </c>
    </row>
    <row r="142" spans="1:13" ht="16.5" thickBot="1" x14ac:dyDescent="0.3">
      <c r="A142" s="43" t="s">
        <v>285</v>
      </c>
      <c r="B142" s="277"/>
    </row>
    <row r="143" spans="1:13" ht="30.75" thickBot="1" x14ac:dyDescent="0.3">
      <c r="A143" s="41" t="s">
        <v>286</v>
      </c>
      <c r="B143" s="274" t="s">
        <v>543</v>
      </c>
    </row>
    <row r="144" spans="1:13" ht="29.25" thickBot="1" x14ac:dyDescent="0.3">
      <c r="A144" s="37" t="s">
        <v>287</v>
      </c>
      <c r="B144" s="274">
        <v>6</v>
      </c>
    </row>
    <row r="145" spans="1:2" ht="16.5" thickBot="1" x14ac:dyDescent="0.3">
      <c r="A145" s="41" t="s">
        <v>267</v>
      </c>
      <c r="B145" s="274"/>
    </row>
    <row r="146" spans="1:2" ht="16.5" thickBot="1" x14ac:dyDescent="0.3">
      <c r="A146" s="41" t="s">
        <v>288</v>
      </c>
      <c r="B146" s="274" t="s">
        <v>543</v>
      </c>
    </row>
    <row r="147" spans="1:2" ht="16.5" thickBot="1" x14ac:dyDescent="0.3">
      <c r="A147" s="41" t="s">
        <v>289</v>
      </c>
      <c r="B147" s="274" t="s">
        <v>543</v>
      </c>
    </row>
    <row r="148" spans="1:2" ht="60.75" thickBot="1" x14ac:dyDescent="0.3">
      <c r="A148" s="46" t="s">
        <v>290</v>
      </c>
      <c r="B148" s="274" t="s">
        <v>568</v>
      </c>
    </row>
    <row r="149" spans="1:2" ht="16.5" thickBot="1" x14ac:dyDescent="0.3">
      <c r="A149" s="37" t="s">
        <v>291</v>
      </c>
      <c r="B149" s="274"/>
    </row>
    <row r="150" spans="1:2" ht="16.5" thickBot="1" x14ac:dyDescent="0.3">
      <c r="A150" s="42" t="s">
        <v>292</v>
      </c>
      <c r="B150" s="297">
        <f>'6.1. Паспорт сетевой график'!D45</f>
        <v>44099</v>
      </c>
    </row>
    <row r="151" spans="1:2" ht="16.5" thickBot="1" x14ac:dyDescent="0.3">
      <c r="A151" s="42" t="s">
        <v>293</v>
      </c>
      <c r="B151" s="298" t="s">
        <v>539</v>
      </c>
    </row>
    <row r="152" spans="1:2" ht="16.5" thickBot="1" x14ac:dyDescent="0.3">
      <c r="A152" s="42" t="s">
        <v>294</v>
      </c>
      <c r="B152" s="298" t="s">
        <v>539</v>
      </c>
    </row>
    <row r="153" spans="1:2" ht="30.75" thickBot="1" x14ac:dyDescent="0.3">
      <c r="A153" s="46" t="s">
        <v>295</v>
      </c>
      <c r="B153" s="299" t="s">
        <v>707</v>
      </c>
    </row>
    <row r="154" spans="1:2" ht="28.5" x14ac:dyDescent="0.25">
      <c r="A154" s="39" t="s">
        <v>296</v>
      </c>
      <c r="B154" s="562" t="s">
        <v>539</v>
      </c>
    </row>
    <row r="155" spans="1:2" x14ac:dyDescent="0.25">
      <c r="A155" s="42" t="s">
        <v>297</v>
      </c>
      <c r="B155" s="563"/>
    </row>
    <row r="156" spans="1:2" x14ac:dyDescent="0.25">
      <c r="A156" s="42" t="s">
        <v>298</v>
      </c>
      <c r="B156" s="563"/>
    </row>
    <row r="157" spans="1:2" x14ac:dyDescent="0.25">
      <c r="A157" s="42" t="s">
        <v>299</v>
      </c>
      <c r="B157" s="563"/>
    </row>
    <row r="158" spans="1:2" x14ac:dyDescent="0.25">
      <c r="A158" s="42" t="s">
        <v>300</v>
      </c>
      <c r="B158" s="563"/>
    </row>
    <row r="159" spans="1:2" ht="16.5" thickBot="1" x14ac:dyDescent="0.3">
      <c r="A159" s="380" t="s">
        <v>301</v>
      </c>
      <c r="B159" s="564"/>
    </row>
    <row r="162" spans="1:2" x14ac:dyDescent="0.25">
      <c r="A162" s="47"/>
      <c r="B162" s="48"/>
    </row>
    <row r="163" spans="1:2" x14ac:dyDescent="0.25">
      <c r="B163" s="49"/>
    </row>
    <row r="164" spans="1:2" x14ac:dyDescent="0.25">
      <c r="B164" s="278"/>
    </row>
  </sheetData>
  <mergeCells count="10">
    <mergeCell ref="A5:B5"/>
    <mergeCell ref="A7:B7"/>
    <mergeCell ref="A9:B9"/>
    <mergeCell ref="A10:B10"/>
    <mergeCell ref="A12:B12"/>
    <mergeCell ref="B154:B159"/>
    <mergeCell ref="A13:B13"/>
    <mergeCell ref="A15:B15"/>
    <mergeCell ref="A16:B16"/>
    <mergeCell ref="A18:B18"/>
  </mergeCell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heetViews>
  <sheetFormatPr defaultColWidth="9.140625" defaultRowHeight="15" x14ac:dyDescent="0.25"/>
  <cols>
    <col min="1" max="1" width="7.42578125" style="85" customWidth="1"/>
    <col min="2" max="2" width="35.85546875" style="85" customWidth="1"/>
    <col min="3" max="3" width="31.140625" style="85" customWidth="1"/>
    <col min="4" max="4" width="25" style="85" customWidth="1"/>
    <col min="5" max="5" width="50" style="85" customWidth="1"/>
    <col min="6" max="6" width="57" style="85" customWidth="1"/>
    <col min="7" max="7" width="57.5703125" style="85" customWidth="1"/>
    <col min="8" max="10" width="20.5703125" style="85" customWidth="1"/>
    <col min="11" max="11" width="16" style="85" customWidth="1"/>
    <col min="12" max="12" width="20.5703125" style="85" customWidth="1"/>
    <col min="13" max="13" width="21.28515625" style="85" customWidth="1"/>
    <col min="14" max="14" width="23.85546875" style="85" customWidth="1"/>
    <col min="15" max="15" width="17.85546875" style="85" customWidth="1"/>
    <col min="16" max="16" width="23.85546875" style="85" customWidth="1"/>
    <col min="17" max="17" width="58" style="85" customWidth="1"/>
    <col min="18" max="18" width="27" style="85" customWidth="1"/>
    <col min="19" max="19" width="43" style="85" customWidth="1"/>
    <col min="20" max="16384" width="9.140625" style="85"/>
  </cols>
  <sheetData>
    <row r="1" spans="1:28" s="8" customFormat="1" ht="18.75" customHeight="1" x14ac:dyDescent="0.2">
      <c r="S1" s="10" t="s">
        <v>66</v>
      </c>
    </row>
    <row r="2" spans="1:28" s="8" customFormat="1" ht="18.75" customHeight="1" x14ac:dyDescent="0.3">
      <c r="S2" s="5" t="s">
        <v>8</v>
      </c>
    </row>
    <row r="3" spans="1:28" s="8" customFormat="1" ht="18.75" x14ac:dyDescent="0.3">
      <c r="S3" s="5" t="s">
        <v>65</v>
      </c>
    </row>
    <row r="4" spans="1:28" s="8" customFormat="1" ht="18.75" customHeight="1" x14ac:dyDescent="0.2">
      <c r="A4" s="434" t="str">
        <f>CONCATENATE('1. паспорт местоположение'!A5:B5,'1. паспорт местоположение'!C5)</f>
        <v>Год раскрытия информации: 2022 год</v>
      </c>
      <c r="B4" s="434"/>
      <c r="C4" s="434"/>
      <c r="D4" s="434"/>
      <c r="E4" s="434"/>
      <c r="F4" s="434"/>
      <c r="G4" s="434"/>
      <c r="H4" s="434"/>
      <c r="I4" s="434"/>
      <c r="J4" s="434"/>
      <c r="K4" s="434"/>
      <c r="L4" s="434"/>
      <c r="M4" s="434"/>
      <c r="N4" s="434"/>
      <c r="O4" s="434"/>
      <c r="P4" s="434"/>
      <c r="Q4" s="434"/>
      <c r="R4" s="434"/>
      <c r="S4" s="434"/>
    </row>
    <row r="5" spans="1:28" s="8" customFormat="1" ht="15.75" x14ac:dyDescent="0.2">
      <c r="A5" s="87"/>
    </row>
    <row r="6" spans="1:28" s="8" customFormat="1" ht="18.75" x14ac:dyDescent="0.2">
      <c r="A6" s="441" t="s">
        <v>7</v>
      </c>
      <c r="B6" s="441"/>
      <c r="C6" s="441"/>
      <c r="D6" s="441"/>
      <c r="E6" s="441"/>
      <c r="F6" s="441"/>
      <c r="G6" s="441"/>
      <c r="H6" s="441"/>
      <c r="I6" s="441"/>
      <c r="J6" s="441"/>
      <c r="K6" s="441"/>
      <c r="L6" s="441"/>
      <c r="M6" s="441"/>
      <c r="N6" s="441"/>
      <c r="O6" s="441"/>
      <c r="P6" s="441"/>
      <c r="Q6" s="441"/>
      <c r="R6" s="441"/>
      <c r="S6" s="441"/>
      <c r="T6" s="88"/>
      <c r="U6" s="88"/>
      <c r="V6" s="88"/>
      <c r="W6" s="88"/>
      <c r="X6" s="88"/>
      <c r="Y6" s="88"/>
      <c r="Z6" s="88"/>
      <c r="AA6" s="88"/>
      <c r="AB6" s="88"/>
    </row>
    <row r="7" spans="1:28" s="8" customFormat="1" ht="18.75" x14ac:dyDescent="0.2">
      <c r="A7" s="441"/>
      <c r="B7" s="441"/>
      <c r="C7" s="441"/>
      <c r="D7" s="441"/>
      <c r="E7" s="441"/>
      <c r="F7" s="441"/>
      <c r="G7" s="441"/>
      <c r="H7" s="441"/>
      <c r="I7" s="441"/>
      <c r="J7" s="441"/>
      <c r="K7" s="441"/>
      <c r="L7" s="441"/>
      <c r="M7" s="441"/>
      <c r="N7" s="441"/>
      <c r="O7" s="441"/>
      <c r="P7" s="441"/>
      <c r="Q7" s="441"/>
      <c r="R7" s="441"/>
      <c r="S7" s="441"/>
      <c r="T7" s="88"/>
      <c r="U7" s="88"/>
      <c r="V7" s="88"/>
      <c r="W7" s="88"/>
      <c r="X7" s="88"/>
      <c r="Y7" s="88"/>
      <c r="Z7" s="88"/>
      <c r="AA7" s="88"/>
      <c r="AB7" s="88"/>
    </row>
    <row r="8" spans="1:28" s="8" customFormat="1" ht="18.75" x14ac:dyDescent="0.2">
      <c r="A8" s="444" t="str">
        <f>'1. паспорт местоположение'!A9:C9</f>
        <v>Акционерное общество "Янтарьэнерго" ДЗО  ПАО "Россети"</v>
      </c>
      <c r="B8" s="444"/>
      <c r="C8" s="444"/>
      <c r="D8" s="444"/>
      <c r="E8" s="444"/>
      <c r="F8" s="444"/>
      <c r="G8" s="444"/>
      <c r="H8" s="444"/>
      <c r="I8" s="444"/>
      <c r="J8" s="444"/>
      <c r="K8" s="444"/>
      <c r="L8" s="444"/>
      <c r="M8" s="444"/>
      <c r="N8" s="444"/>
      <c r="O8" s="444"/>
      <c r="P8" s="444"/>
      <c r="Q8" s="444"/>
      <c r="R8" s="444"/>
      <c r="S8" s="444"/>
      <c r="T8" s="88"/>
      <c r="U8" s="88"/>
      <c r="V8" s="88"/>
      <c r="W8" s="88"/>
      <c r="X8" s="88"/>
      <c r="Y8" s="88"/>
      <c r="Z8" s="88"/>
      <c r="AA8" s="88"/>
      <c r="AB8" s="88"/>
    </row>
    <row r="9" spans="1:28" s="8" customFormat="1" ht="18.75" x14ac:dyDescent="0.2">
      <c r="A9" s="438" t="s">
        <v>6</v>
      </c>
      <c r="B9" s="438"/>
      <c r="C9" s="438"/>
      <c r="D9" s="438"/>
      <c r="E9" s="438"/>
      <c r="F9" s="438"/>
      <c r="G9" s="438"/>
      <c r="H9" s="438"/>
      <c r="I9" s="438"/>
      <c r="J9" s="438"/>
      <c r="K9" s="438"/>
      <c r="L9" s="438"/>
      <c r="M9" s="438"/>
      <c r="N9" s="438"/>
      <c r="O9" s="438"/>
      <c r="P9" s="438"/>
      <c r="Q9" s="438"/>
      <c r="R9" s="438"/>
      <c r="S9" s="438"/>
      <c r="T9" s="88"/>
      <c r="U9" s="88"/>
      <c r="V9" s="88"/>
      <c r="W9" s="88"/>
      <c r="X9" s="88"/>
      <c r="Y9" s="88"/>
      <c r="Z9" s="88"/>
      <c r="AA9" s="88"/>
      <c r="AB9" s="88"/>
    </row>
    <row r="10" spans="1:28" s="8" customFormat="1" ht="18.75" x14ac:dyDescent="0.2">
      <c r="A10" s="441"/>
      <c r="B10" s="441"/>
      <c r="C10" s="441"/>
      <c r="D10" s="441"/>
      <c r="E10" s="441"/>
      <c r="F10" s="441"/>
      <c r="G10" s="441"/>
      <c r="H10" s="441"/>
      <c r="I10" s="441"/>
      <c r="J10" s="441"/>
      <c r="K10" s="441"/>
      <c r="L10" s="441"/>
      <c r="M10" s="441"/>
      <c r="N10" s="441"/>
      <c r="O10" s="441"/>
      <c r="P10" s="441"/>
      <c r="Q10" s="441"/>
      <c r="R10" s="441"/>
      <c r="S10" s="441"/>
      <c r="T10" s="88"/>
      <c r="U10" s="88"/>
      <c r="V10" s="88"/>
      <c r="W10" s="88"/>
      <c r="X10" s="88"/>
      <c r="Y10" s="88"/>
      <c r="Z10" s="88"/>
      <c r="AA10" s="88"/>
      <c r="AB10" s="88"/>
    </row>
    <row r="11" spans="1:28" s="8" customFormat="1" ht="18.75" x14ac:dyDescent="0.2">
      <c r="A11" s="444" t="str">
        <f>'1. паспорт местоположение'!A12:C12</f>
        <v>H_281</v>
      </c>
      <c r="B11" s="444"/>
      <c r="C11" s="444"/>
      <c r="D11" s="444"/>
      <c r="E11" s="444"/>
      <c r="F11" s="444"/>
      <c r="G11" s="444"/>
      <c r="H11" s="444"/>
      <c r="I11" s="444"/>
      <c r="J11" s="444"/>
      <c r="K11" s="444"/>
      <c r="L11" s="444"/>
      <c r="M11" s="444"/>
      <c r="N11" s="444"/>
      <c r="O11" s="444"/>
      <c r="P11" s="444"/>
      <c r="Q11" s="444"/>
      <c r="R11" s="444"/>
      <c r="S11" s="444"/>
      <c r="T11" s="88"/>
      <c r="U11" s="88"/>
      <c r="V11" s="88"/>
      <c r="W11" s="88"/>
      <c r="X11" s="88"/>
      <c r="Y11" s="88"/>
      <c r="Z11" s="88"/>
      <c r="AA11" s="88"/>
      <c r="AB11" s="88"/>
    </row>
    <row r="12" spans="1:28" s="8" customFormat="1" ht="18.75" x14ac:dyDescent="0.2">
      <c r="A12" s="438" t="s">
        <v>5</v>
      </c>
      <c r="B12" s="438"/>
      <c r="C12" s="438"/>
      <c r="D12" s="438"/>
      <c r="E12" s="438"/>
      <c r="F12" s="438"/>
      <c r="G12" s="438"/>
      <c r="H12" s="438"/>
      <c r="I12" s="438"/>
      <c r="J12" s="438"/>
      <c r="K12" s="438"/>
      <c r="L12" s="438"/>
      <c r="M12" s="438"/>
      <c r="N12" s="438"/>
      <c r="O12" s="438"/>
      <c r="P12" s="438"/>
      <c r="Q12" s="438"/>
      <c r="R12" s="438"/>
      <c r="S12" s="438"/>
      <c r="T12" s="88"/>
      <c r="U12" s="88"/>
      <c r="V12" s="88"/>
      <c r="W12" s="88"/>
      <c r="X12" s="88"/>
      <c r="Y12" s="88"/>
      <c r="Z12" s="88"/>
      <c r="AA12" s="88"/>
      <c r="AB12" s="88"/>
    </row>
    <row r="13" spans="1:28" s="93" customFormat="1" ht="15.75" customHeight="1" x14ac:dyDescent="0.2">
      <c r="A13" s="448"/>
      <c r="B13" s="448"/>
      <c r="C13" s="448"/>
      <c r="D13" s="448"/>
      <c r="E13" s="448"/>
      <c r="F13" s="448"/>
      <c r="G13" s="448"/>
      <c r="H13" s="448"/>
      <c r="I13" s="448"/>
      <c r="J13" s="448"/>
      <c r="K13" s="448"/>
      <c r="L13" s="448"/>
      <c r="M13" s="448"/>
      <c r="N13" s="448"/>
      <c r="O13" s="448"/>
      <c r="P13" s="448"/>
      <c r="Q13" s="448"/>
      <c r="R13" s="448"/>
      <c r="S13" s="448"/>
      <c r="T13" s="92"/>
      <c r="U13" s="92"/>
      <c r="V13" s="92"/>
      <c r="W13" s="92"/>
      <c r="X13" s="92"/>
      <c r="Y13" s="92"/>
      <c r="Z13" s="92"/>
      <c r="AA13" s="92"/>
      <c r="AB13" s="92"/>
    </row>
    <row r="14" spans="1:28" s="94" customFormat="1" ht="15.75" x14ac:dyDescent="0.2">
      <c r="A14" s="449" t="str">
        <f>'1. паспорт местоположение'!A15:C15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4" s="449"/>
      <c r="C14" s="449"/>
      <c r="D14" s="449"/>
      <c r="E14" s="449"/>
      <c r="F14" s="449"/>
      <c r="G14" s="449"/>
      <c r="H14" s="449"/>
      <c r="I14" s="449"/>
      <c r="J14" s="449"/>
      <c r="K14" s="449"/>
      <c r="L14" s="449"/>
      <c r="M14" s="449"/>
      <c r="N14" s="449"/>
      <c r="O14" s="449"/>
      <c r="P14" s="449"/>
      <c r="Q14" s="449"/>
      <c r="R14" s="449"/>
      <c r="S14" s="449"/>
      <c r="T14" s="90"/>
      <c r="U14" s="90"/>
      <c r="V14" s="90"/>
      <c r="W14" s="90"/>
      <c r="X14" s="90"/>
      <c r="Y14" s="90"/>
      <c r="Z14" s="90"/>
      <c r="AA14" s="90"/>
      <c r="AB14" s="90"/>
    </row>
    <row r="15" spans="1:28" s="94" customFormat="1" ht="15" customHeight="1" x14ac:dyDescent="0.2">
      <c r="A15" s="438" t="s">
        <v>4</v>
      </c>
      <c r="B15" s="438"/>
      <c r="C15" s="438"/>
      <c r="D15" s="438"/>
      <c r="E15" s="438"/>
      <c r="F15" s="438"/>
      <c r="G15" s="438"/>
      <c r="H15" s="438"/>
      <c r="I15" s="438"/>
      <c r="J15" s="438"/>
      <c r="K15" s="438"/>
      <c r="L15" s="438"/>
      <c r="M15" s="438"/>
      <c r="N15" s="438"/>
      <c r="O15" s="438"/>
      <c r="P15" s="438"/>
      <c r="Q15" s="438"/>
      <c r="R15" s="438"/>
      <c r="S15" s="438"/>
      <c r="T15" s="91"/>
      <c r="U15" s="91"/>
      <c r="V15" s="91"/>
      <c r="W15" s="91"/>
      <c r="X15" s="91"/>
      <c r="Y15" s="91"/>
      <c r="Z15" s="91"/>
      <c r="AA15" s="91"/>
      <c r="AB15" s="91"/>
    </row>
    <row r="16" spans="1:28" s="94" customFormat="1" ht="15" customHeight="1" x14ac:dyDescent="0.2">
      <c r="A16" s="450"/>
      <c r="B16" s="450"/>
      <c r="C16" s="450"/>
      <c r="D16" s="450"/>
      <c r="E16" s="450"/>
      <c r="F16" s="450"/>
      <c r="G16" s="450"/>
      <c r="H16" s="450"/>
      <c r="I16" s="450"/>
      <c r="J16" s="450"/>
      <c r="K16" s="450"/>
      <c r="L16" s="450"/>
      <c r="M16" s="450"/>
      <c r="N16" s="450"/>
      <c r="O16" s="450"/>
      <c r="P16" s="450"/>
      <c r="Q16" s="450"/>
      <c r="R16" s="450"/>
      <c r="S16" s="450"/>
      <c r="T16" s="95"/>
      <c r="U16" s="95"/>
      <c r="V16" s="95"/>
      <c r="W16" s="95"/>
      <c r="X16" s="95"/>
      <c r="Y16" s="95"/>
    </row>
    <row r="17" spans="1:28" s="94" customFormat="1" ht="45.75" customHeight="1" x14ac:dyDescent="0.2">
      <c r="A17" s="439" t="s">
        <v>332</v>
      </c>
      <c r="B17" s="439"/>
      <c r="C17" s="439"/>
      <c r="D17" s="439"/>
      <c r="E17" s="439"/>
      <c r="F17" s="439"/>
      <c r="G17" s="439"/>
      <c r="H17" s="439"/>
      <c r="I17" s="439"/>
      <c r="J17" s="439"/>
      <c r="K17" s="439"/>
      <c r="L17" s="439"/>
      <c r="M17" s="439"/>
      <c r="N17" s="439"/>
      <c r="O17" s="439"/>
      <c r="P17" s="439"/>
      <c r="Q17" s="439"/>
      <c r="R17" s="439"/>
      <c r="S17" s="439"/>
      <c r="T17" s="96"/>
      <c r="U17" s="96"/>
      <c r="V17" s="96"/>
      <c r="W17" s="96"/>
      <c r="X17" s="96"/>
      <c r="Y17" s="96"/>
      <c r="Z17" s="96"/>
      <c r="AA17" s="96"/>
      <c r="AB17" s="96"/>
    </row>
    <row r="18" spans="1:28" s="94" customFormat="1" ht="15" customHeight="1" x14ac:dyDescent="0.2">
      <c r="A18" s="451"/>
      <c r="B18" s="451"/>
      <c r="C18" s="451"/>
      <c r="D18" s="451"/>
      <c r="E18" s="451"/>
      <c r="F18" s="451"/>
      <c r="G18" s="451"/>
      <c r="H18" s="451"/>
      <c r="I18" s="451"/>
      <c r="J18" s="451"/>
      <c r="K18" s="451"/>
      <c r="L18" s="451"/>
      <c r="M18" s="451"/>
      <c r="N18" s="451"/>
      <c r="O18" s="451"/>
      <c r="P18" s="451"/>
      <c r="Q18" s="451"/>
      <c r="R18" s="451"/>
      <c r="S18" s="451"/>
      <c r="T18" s="95"/>
      <c r="U18" s="95"/>
      <c r="V18" s="95"/>
      <c r="W18" s="95"/>
      <c r="X18" s="95"/>
      <c r="Y18" s="95"/>
    </row>
    <row r="19" spans="1:28" s="94" customFormat="1" ht="54" customHeight="1" x14ac:dyDescent="0.2">
      <c r="A19" s="443" t="s">
        <v>3</v>
      </c>
      <c r="B19" s="443" t="s">
        <v>94</v>
      </c>
      <c r="C19" s="445" t="s">
        <v>260</v>
      </c>
      <c r="D19" s="443" t="s">
        <v>259</v>
      </c>
      <c r="E19" s="443" t="s">
        <v>93</v>
      </c>
      <c r="F19" s="443" t="s">
        <v>92</v>
      </c>
      <c r="G19" s="443" t="s">
        <v>255</v>
      </c>
      <c r="H19" s="443" t="s">
        <v>91</v>
      </c>
      <c r="I19" s="443" t="s">
        <v>90</v>
      </c>
      <c r="J19" s="443" t="s">
        <v>89</v>
      </c>
      <c r="K19" s="443" t="s">
        <v>88</v>
      </c>
      <c r="L19" s="443" t="s">
        <v>87</v>
      </c>
      <c r="M19" s="443" t="s">
        <v>86</v>
      </c>
      <c r="N19" s="443" t="s">
        <v>85</v>
      </c>
      <c r="O19" s="443" t="s">
        <v>84</v>
      </c>
      <c r="P19" s="443" t="s">
        <v>83</v>
      </c>
      <c r="Q19" s="443" t="s">
        <v>258</v>
      </c>
      <c r="R19" s="443"/>
      <c r="S19" s="447" t="s">
        <v>326</v>
      </c>
      <c r="T19" s="95"/>
      <c r="U19" s="95"/>
      <c r="V19" s="95"/>
      <c r="W19" s="95"/>
      <c r="X19" s="95"/>
      <c r="Y19" s="95"/>
    </row>
    <row r="20" spans="1:28" s="94" customFormat="1" ht="180.75" customHeight="1" x14ac:dyDescent="0.2">
      <c r="A20" s="443"/>
      <c r="B20" s="443"/>
      <c r="C20" s="446"/>
      <c r="D20" s="443"/>
      <c r="E20" s="443"/>
      <c r="F20" s="443"/>
      <c r="G20" s="443"/>
      <c r="H20" s="443"/>
      <c r="I20" s="443"/>
      <c r="J20" s="443"/>
      <c r="K20" s="443"/>
      <c r="L20" s="443"/>
      <c r="M20" s="443"/>
      <c r="N20" s="443"/>
      <c r="O20" s="443"/>
      <c r="P20" s="443"/>
      <c r="Q20" s="113" t="s">
        <v>256</v>
      </c>
      <c r="R20" s="114" t="s">
        <v>257</v>
      </c>
      <c r="S20" s="447"/>
      <c r="T20" s="101"/>
      <c r="U20" s="101"/>
      <c r="V20" s="101"/>
      <c r="W20" s="101"/>
      <c r="X20" s="101"/>
      <c r="Y20" s="101"/>
      <c r="Z20" s="102"/>
      <c r="AA20" s="102"/>
      <c r="AB20" s="102"/>
    </row>
    <row r="21" spans="1:28" s="94"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1"/>
      <c r="U21" s="101"/>
      <c r="V21" s="101"/>
      <c r="W21" s="101"/>
      <c r="X21" s="101"/>
      <c r="Y21" s="101"/>
      <c r="Z21" s="102"/>
      <c r="AA21" s="102"/>
      <c r="AB21" s="102"/>
    </row>
    <row r="22" spans="1:28" s="94" customFormat="1" ht="32.25" customHeight="1" x14ac:dyDescent="0.2">
      <c r="A22" s="113" t="s">
        <v>254</v>
      </c>
      <c r="B22" s="113" t="s">
        <v>254</v>
      </c>
      <c r="C22" s="113" t="s">
        <v>254</v>
      </c>
      <c r="D22" s="113" t="s">
        <v>254</v>
      </c>
      <c r="E22" s="113" t="s">
        <v>254</v>
      </c>
      <c r="F22" s="113" t="s">
        <v>254</v>
      </c>
      <c r="G22" s="113" t="s">
        <v>254</v>
      </c>
      <c r="H22" s="113" t="s">
        <v>254</v>
      </c>
      <c r="I22" s="113" t="s">
        <v>254</v>
      </c>
      <c r="J22" s="113" t="s">
        <v>254</v>
      </c>
      <c r="K22" s="113" t="s">
        <v>254</v>
      </c>
      <c r="L22" s="113" t="s">
        <v>254</v>
      </c>
      <c r="M22" s="113" t="s">
        <v>254</v>
      </c>
      <c r="N22" s="113" t="s">
        <v>254</v>
      </c>
      <c r="O22" s="113" t="s">
        <v>254</v>
      </c>
      <c r="P22" s="113" t="s">
        <v>254</v>
      </c>
      <c r="Q22" s="113" t="s">
        <v>254</v>
      </c>
      <c r="R22" s="113" t="s">
        <v>254</v>
      </c>
      <c r="S22" s="113" t="s">
        <v>254</v>
      </c>
      <c r="T22" s="101"/>
      <c r="U22" s="101"/>
      <c r="V22" s="101"/>
      <c r="W22" s="101"/>
      <c r="X22" s="101"/>
      <c r="Y22" s="101"/>
      <c r="Z22" s="102"/>
      <c r="AA22" s="102"/>
      <c r="AB22" s="102"/>
    </row>
    <row r="23" spans="1:28" s="94" customFormat="1" ht="18.75" x14ac:dyDescent="0.2">
      <c r="A23" s="113"/>
      <c r="B23" s="115"/>
      <c r="C23" s="115"/>
      <c r="D23" s="115"/>
      <c r="E23" s="115"/>
      <c r="F23" s="115"/>
      <c r="G23" s="115"/>
      <c r="H23" s="9"/>
      <c r="I23" s="9"/>
      <c r="J23" s="9"/>
      <c r="K23" s="9"/>
      <c r="L23" s="9"/>
      <c r="M23" s="9"/>
      <c r="N23" s="9"/>
      <c r="O23" s="9"/>
      <c r="P23" s="9"/>
      <c r="Q23" s="9"/>
      <c r="R23" s="116"/>
      <c r="S23" s="116"/>
      <c r="T23" s="101"/>
      <c r="U23" s="101"/>
      <c r="V23" s="101"/>
      <c r="W23" s="101"/>
      <c r="X23" s="102"/>
      <c r="Y23" s="102"/>
      <c r="Z23" s="102"/>
      <c r="AA23" s="102"/>
      <c r="AB23" s="102"/>
    </row>
    <row r="24" spans="1:28" s="94" customFormat="1" ht="18.75" x14ac:dyDescent="0.2">
      <c r="A24" s="113"/>
      <c r="B24" s="115"/>
      <c r="C24" s="115"/>
      <c r="D24" s="115"/>
      <c r="E24" s="115"/>
      <c r="F24" s="115"/>
      <c r="G24" s="115"/>
      <c r="H24" s="9"/>
      <c r="I24" s="9"/>
      <c r="J24" s="9"/>
      <c r="K24" s="9"/>
      <c r="L24" s="9"/>
      <c r="M24" s="9"/>
      <c r="N24" s="9"/>
      <c r="O24" s="9"/>
      <c r="P24" s="9"/>
      <c r="Q24" s="9"/>
      <c r="R24" s="116"/>
      <c r="S24" s="116"/>
      <c r="T24" s="101"/>
      <c r="U24" s="101"/>
      <c r="V24" s="101"/>
      <c r="W24" s="101"/>
      <c r="X24" s="102"/>
      <c r="Y24" s="102"/>
      <c r="Z24" s="102"/>
      <c r="AA24" s="102"/>
      <c r="AB24" s="102"/>
    </row>
    <row r="25" spans="1:28" s="94" customFormat="1" ht="18.75" x14ac:dyDescent="0.2">
      <c r="A25" s="117"/>
      <c r="B25" s="115"/>
      <c r="C25" s="115"/>
      <c r="D25" s="115"/>
      <c r="E25" s="115"/>
      <c r="F25" s="115"/>
      <c r="G25" s="115"/>
      <c r="H25" s="9"/>
      <c r="I25" s="9"/>
      <c r="J25" s="9"/>
      <c r="K25" s="9"/>
      <c r="L25" s="9"/>
      <c r="M25" s="9"/>
      <c r="N25" s="9"/>
      <c r="O25" s="9"/>
      <c r="P25" s="9"/>
      <c r="Q25" s="9"/>
      <c r="R25" s="116"/>
      <c r="S25" s="116"/>
      <c r="T25" s="101"/>
      <c r="U25" s="101"/>
      <c r="V25" s="101"/>
      <c r="W25" s="101"/>
      <c r="X25" s="102"/>
      <c r="Y25" s="102"/>
      <c r="Z25" s="102"/>
      <c r="AA25" s="102"/>
      <c r="AB25" s="102"/>
    </row>
    <row r="26" spans="1:28" s="94" customFormat="1" ht="18.75" x14ac:dyDescent="0.2">
      <c r="A26" s="117"/>
      <c r="B26" s="115"/>
      <c r="C26" s="115"/>
      <c r="D26" s="115"/>
      <c r="E26" s="115"/>
      <c r="F26" s="115"/>
      <c r="G26" s="115"/>
      <c r="H26" s="9"/>
      <c r="I26" s="9"/>
      <c r="J26" s="9"/>
      <c r="K26" s="9"/>
      <c r="L26" s="9"/>
      <c r="M26" s="9"/>
      <c r="N26" s="9"/>
      <c r="O26" s="9"/>
      <c r="P26" s="9"/>
      <c r="Q26" s="9"/>
      <c r="R26" s="116"/>
      <c r="S26" s="116"/>
      <c r="T26" s="101"/>
      <c r="U26" s="101"/>
      <c r="V26" s="101"/>
      <c r="W26" s="101"/>
      <c r="X26" s="102"/>
      <c r="Y26" s="102"/>
      <c r="Z26" s="102"/>
      <c r="AA26" s="102"/>
      <c r="AB26" s="102"/>
    </row>
    <row r="27" spans="1:28" s="94" customFormat="1" ht="18.75" x14ac:dyDescent="0.2">
      <c r="A27" s="117"/>
      <c r="B27" s="115"/>
      <c r="C27" s="115"/>
      <c r="D27" s="115"/>
      <c r="E27" s="115"/>
      <c r="F27" s="115"/>
      <c r="G27" s="115"/>
      <c r="H27" s="9"/>
      <c r="I27" s="9"/>
      <c r="J27" s="9"/>
      <c r="K27" s="9"/>
      <c r="L27" s="9"/>
      <c r="M27" s="9"/>
      <c r="N27" s="9"/>
      <c r="O27" s="9"/>
      <c r="P27" s="9"/>
      <c r="Q27" s="9"/>
      <c r="R27" s="116"/>
      <c r="S27" s="116"/>
      <c r="T27" s="101"/>
      <c r="U27" s="101"/>
      <c r="V27" s="101"/>
      <c r="W27" s="101"/>
      <c r="X27" s="102"/>
      <c r="Y27" s="102"/>
      <c r="Z27" s="102"/>
      <c r="AA27" s="102"/>
      <c r="AB27" s="102"/>
    </row>
    <row r="28" spans="1:28" s="94" customFormat="1" ht="18.75" x14ac:dyDescent="0.2">
      <c r="A28" s="9" t="s">
        <v>0</v>
      </c>
      <c r="B28" s="9"/>
      <c r="C28" s="9"/>
      <c r="D28" s="9"/>
      <c r="E28" s="9"/>
      <c r="F28" s="9"/>
      <c r="G28" s="9"/>
      <c r="H28" s="9" t="s">
        <v>0</v>
      </c>
      <c r="I28" s="9"/>
      <c r="J28" s="9"/>
      <c r="K28" s="9"/>
      <c r="L28" s="9"/>
      <c r="M28" s="9" t="s">
        <v>0</v>
      </c>
      <c r="N28" s="9" t="s">
        <v>0</v>
      </c>
      <c r="O28" s="9" t="s">
        <v>0</v>
      </c>
      <c r="P28" s="9" t="s">
        <v>0</v>
      </c>
      <c r="Q28" s="9" t="s">
        <v>0</v>
      </c>
      <c r="R28" s="116"/>
      <c r="S28" s="116"/>
      <c r="T28" s="101"/>
      <c r="U28" s="101"/>
      <c r="V28" s="101"/>
      <c r="W28" s="101"/>
      <c r="X28" s="102"/>
      <c r="Y28" s="102"/>
      <c r="Z28" s="102"/>
      <c r="AA28" s="102"/>
      <c r="AB28" s="102"/>
    </row>
    <row r="29" spans="1:28" ht="20.25" customHeight="1" x14ac:dyDescent="0.25">
      <c r="A29" s="118"/>
      <c r="B29" s="115"/>
      <c r="C29" s="115"/>
      <c r="D29" s="115"/>
      <c r="E29" s="118"/>
      <c r="F29" s="118"/>
      <c r="G29" s="118"/>
      <c r="H29" s="118"/>
      <c r="I29" s="118"/>
      <c r="J29" s="118"/>
      <c r="K29" s="118"/>
      <c r="L29" s="118"/>
      <c r="M29" s="118"/>
      <c r="N29" s="118"/>
      <c r="O29" s="118"/>
      <c r="P29" s="118"/>
      <c r="Q29" s="119"/>
      <c r="R29" s="120"/>
      <c r="S29" s="120"/>
      <c r="T29" s="112"/>
      <c r="U29" s="112"/>
      <c r="V29" s="112"/>
      <c r="W29" s="112"/>
      <c r="X29" s="112"/>
      <c r="Y29" s="112"/>
      <c r="Z29" s="112"/>
      <c r="AA29" s="112"/>
      <c r="AB29" s="112"/>
    </row>
    <row r="30" spans="1:28" x14ac:dyDescent="0.25">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row>
    <row r="31" spans="1:28" x14ac:dyDescent="0.25">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row>
    <row r="32" spans="1:28" x14ac:dyDescent="0.25">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row>
    <row r="36" spans="1:28" x14ac:dyDescent="0.25">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row>
    <row r="37" spans="1:28" x14ac:dyDescent="0.25">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row>
    <row r="38" spans="1:28" x14ac:dyDescent="0.25">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row>
    <row r="39" spans="1:28" x14ac:dyDescent="0.25">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row>
    <row r="40" spans="1:28" x14ac:dyDescent="0.25">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row>
    <row r="41" spans="1:28" x14ac:dyDescent="0.25">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row>
    <row r="42" spans="1:28" x14ac:dyDescent="0.25">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row>
    <row r="43" spans="1:28" x14ac:dyDescent="0.25">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row>
    <row r="44" spans="1:28"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row>
    <row r="45" spans="1:28" x14ac:dyDescent="0.25">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row>
    <row r="46" spans="1:28"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row>
    <row r="47" spans="1:28" x14ac:dyDescent="0.25">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row>
    <row r="48" spans="1:28" x14ac:dyDescent="0.25">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row>
    <row r="49" spans="1:28" x14ac:dyDescent="0.25">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row>
    <row r="50" spans="1:28"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row>
    <row r="51" spans="1:28"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row>
    <row r="52" spans="1:28"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row>
    <row r="53" spans="1:28"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row>
    <row r="54" spans="1:28"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row>
    <row r="55" spans="1:28"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row>
    <row r="56" spans="1:28"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row>
    <row r="57" spans="1:28"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row>
    <row r="58" spans="1:28"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row>
    <row r="59" spans="1:28"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row>
    <row r="60" spans="1:28"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row>
    <row r="61" spans="1:28"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row>
    <row r="62" spans="1:28"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row>
    <row r="63" spans="1:28"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row>
    <row r="64" spans="1:28"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row>
    <row r="65" spans="1:28"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row>
    <row r="66" spans="1:28"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row>
    <row r="67" spans="1:28"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row>
    <row r="68" spans="1:28"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row>
    <row r="69" spans="1:28"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row>
    <row r="70" spans="1:28"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row>
    <row r="71" spans="1:28"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row>
    <row r="72" spans="1:28"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row>
    <row r="73" spans="1:28"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row>
    <row r="74" spans="1:28"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row>
    <row r="75" spans="1:28"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row>
    <row r="76" spans="1:28"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row>
    <row r="77" spans="1:28"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row>
    <row r="78" spans="1:28"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row>
    <row r="79" spans="1:28"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row>
    <row r="80" spans="1:28"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row>
    <row r="81" spans="1:28"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row>
    <row r="82" spans="1:28"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row>
    <row r="83" spans="1:28"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row>
    <row r="84" spans="1:28"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row>
    <row r="85" spans="1:28"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row>
    <row r="86" spans="1:28"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row>
    <row r="87" spans="1:28"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row>
    <row r="88" spans="1:28"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row>
    <row r="89" spans="1:28"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row>
    <row r="90" spans="1:28"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row>
    <row r="91" spans="1:28"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row>
    <row r="92" spans="1:28"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row>
    <row r="93" spans="1:28"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row>
    <row r="94" spans="1:28"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row>
    <row r="95" spans="1:28"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row>
    <row r="96" spans="1:28"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row>
    <row r="97" spans="1:28"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row>
    <row r="98" spans="1:28"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row>
    <row r="99" spans="1:28"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row>
    <row r="100" spans="1:28"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row>
    <row r="101" spans="1:28"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row>
    <row r="102" spans="1:28"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row>
    <row r="103" spans="1:28"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row>
    <row r="104" spans="1:28"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row>
    <row r="105" spans="1:28"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row>
    <row r="106" spans="1:28"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row>
    <row r="107" spans="1:28"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row>
    <row r="108" spans="1:28"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row>
    <row r="109" spans="1:28"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row>
    <row r="110" spans="1:28"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row>
    <row r="111" spans="1:28"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row>
    <row r="112" spans="1:28"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row>
    <row r="113" spans="1:28"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row>
    <row r="114" spans="1:28"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row>
    <row r="115" spans="1:28"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row>
    <row r="116" spans="1:28"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row>
    <row r="117" spans="1:28"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row>
    <row r="118" spans="1:28"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row>
    <row r="119" spans="1:28"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row>
    <row r="120" spans="1:28"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row>
    <row r="121" spans="1:28"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row>
    <row r="122" spans="1:28"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row>
    <row r="123" spans="1:28"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row>
    <row r="124" spans="1:28"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row>
    <row r="125" spans="1:28"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row>
    <row r="126" spans="1:28"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row>
    <row r="127" spans="1:28"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row>
    <row r="128" spans="1:28"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row>
    <row r="129" spans="1:28"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row>
    <row r="130" spans="1:28"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row>
    <row r="131" spans="1:28"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row>
    <row r="132" spans="1:28"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row>
    <row r="133" spans="1:28"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row>
    <row r="134" spans="1:28"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row>
    <row r="135" spans="1:28"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row>
    <row r="136" spans="1:28"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row>
    <row r="137" spans="1:28"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row>
    <row r="138" spans="1:28"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row>
    <row r="139" spans="1:28"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row>
    <row r="140" spans="1:28"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row>
    <row r="141" spans="1:28"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row>
    <row r="142" spans="1:28"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row>
    <row r="143" spans="1:28"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row>
    <row r="144" spans="1:28"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row>
    <row r="145" spans="1:28"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row>
    <row r="146" spans="1:28"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row>
    <row r="147" spans="1:28"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row>
    <row r="148" spans="1:28"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row>
    <row r="149" spans="1:28"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row>
    <row r="150" spans="1:28"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row>
    <row r="151" spans="1:28"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row>
    <row r="152" spans="1:28"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row>
    <row r="153" spans="1:28"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row>
    <row r="154" spans="1:28"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row>
    <row r="155" spans="1:28"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row>
    <row r="156" spans="1:28"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row>
    <row r="157" spans="1:28"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row>
    <row r="158" spans="1:28"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row>
    <row r="159" spans="1:28"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row>
    <row r="160" spans="1:28"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row>
    <row r="161" spans="1:28"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row>
    <row r="162" spans="1:28"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row>
    <row r="163" spans="1:28"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row>
    <row r="164" spans="1:28"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row>
    <row r="165" spans="1:28"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row>
    <row r="166" spans="1:28"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row>
    <row r="167" spans="1:28"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row>
    <row r="168" spans="1:28"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row>
    <row r="169" spans="1:28"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row>
    <row r="170" spans="1:28"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row>
    <row r="171" spans="1:28"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row>
    <row r="172" spans="1:28"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row>
    <row r="173" spans="1:28"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row>
    <row r="174" spans="1:28"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row>
    <row r="175" spans="1:28"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row>
    <row r="176" spans="1:28"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row>
    <row r="177" spans="1:28"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row>
    <row r="178" spans="1:28"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row>
    <row r="179" spans="1:28"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row>
    <row r="180" spans="1:28"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row>
    <row r="181" spans="1:28"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row>
    <row r="182" spans="1:28"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row>
    <row r="183" spans="1:28"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row>
    <row r="184" spans="1:28"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row>
    <row r="185" spans="1:28"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row>
    <row r="186" spans="1:28"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row>
    <row r="187" spans="1:28"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row>
    <row r="188" spans="1:28"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row>
    <row r="189" spans="1:28"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row>
    <row r="190" spans="1:28"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row>
    <row r="191" spans="1:28"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row>
    <row r="192" spans="1:28"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row>
    <row r="193" spans="1:28"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row>
    <row r="194" spans="1:28"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row>
    <row r="195" spans="1:28"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row>
    <row r="196" spans="1:28"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row>
    <row r="197" spans="1:28"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row>
    <row r="198" spans="1:28"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row>
    <row r="199" spans="1:28"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row>
    <row r="200" spans="1:28"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row>
    <row r="201" spans="1:28"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row>
    <row r="202" spans="1:28"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row>
    <row r="203" spans="1:28"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row>
    <row r="204" spans="1:28"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row>
    <row r="205" spans="1:28"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row>
    <row r="206" spans="1:28"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row>
    <row r="207" spans="1:28"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row>
    <row r="208" spans="1:28"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row>
    <row r="209" spans="1:28"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row>
    <row r="210" spans="1:28"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row>
    <row r="211" spans="1:28"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row>
    <row r="212" spans="1:28"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row>
    <row r="213" spans="1:28"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row>
    <row r="214" spans="1:28"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row>
    <row r="215" spans="1:28"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row>
    <row r="216" spans="1:28"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row>
    <row r="217" spans="1:28"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row>
    <row r="218" spans="1:28"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row>
    <row r="219" spans="1:28"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row>
    <row r="220" spans="1:28"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row>
    <row r="221" spans="1:28"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row>
    <row r="222" spans="1:28"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row>
    <row r="223" spans="1:28"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row>
    <row r="224" spans="1:28"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row>
    <row r="225" spans="1:28"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row>
    <row r="226" spans="1:28"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row>
    <row r="227" spans="1:28"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row>
    <row r="228" spans="1:28"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row>
    <row r="229" spans="1:28"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row>
    <row r="230" spans="1:28"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row>
    <row r="231" spans="1:28"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row>
    <row r="232" spans="1:28"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row>
    <row r="233" spans="1:28"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row>
    <row r="234" spans="1:28"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row>
    <row r="235" spans="1:28"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row>
    <row r="236" spans="1:28"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row>
    <row r="237" spans="1:28"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row>
    <row r="238" spans="1:28"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row>
    <row r="239" spans="1:28"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row>
    <row r="240" spans="1:28"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row>
    <row r="241" spans="1:28"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row>
    <row r="242" spans="1:28"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row>
    <row r="243" spans="1:28"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row>
    <row r="244" spans="1:28"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row>
    <row r="245" spans="1:28"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row>
    <row r="246" spans="1:28"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row>
    <row r="247" spans="1:28"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row>
    <row r="248" spans="1:28"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row>
    <row r="249" spans="1:28"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row>
    <row r="250" spans="1:28"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row>
    <row r="251" spans="1:28"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row>
    <row r="252" spans="1:28"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row>
    <row r="253" spans="1:28"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row>
    <row r="254" spans="1:28"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row>
    <row r="255" spans="1:28"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row>
    <row r="256" spans="1:28"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row>
    <row r="257" spans="1:28"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row>
    <row r="258" spans="1:28"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row>
    <row r="259" spans="1:28"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row>
    <row r="260" spans="1:28"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row>
    <row r="261" spans="1:28"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row>
    <row r="262" spans="1:28"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row>
    <row r="263" spans="1:28"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row>
    <row r="264" spans="1:28"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row>
    <row r="265" spans="1:28"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row>
    <row r="266" spans="1:28"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row>
    <row r="267" spans="1:28"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row>
    <row r="268" spans="1:28"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row>
    <row r="269" spans="1:28"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row>
    <row r="270" spans="1:28"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row>
    <row r="271" spans="1:28"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row>
    <row r="272" spans="1:28"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row>
    <row r="273" spans="1:28"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row>
    <row r="274" spans="1:28"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row>
    <row r="275" spans="1:28"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row>
    <row r="276" spans="1:28"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row>
    <row r="277" spans="1:28"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row>
    <row r="278" spans="1:28"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row>
    <row r="279" spans="1:28"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row>
    <row r="280" spans="1:28"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row>
    <row r="281" spans="1:28"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row>
    <row r="282" spans="1:28"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row>
    <row r="283" spans="1:28"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row>
    <row r="284" spans="1:28"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row>
    <row r="285" spans="1:28"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row>
    <row r="286" spans="1:28"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row>
    <row r="287" spans="1:28"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row>
    <row r="288" spans="1:28"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row>
    <row r="289" spans="1:28"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row>
    <row r="290" spans="1:28"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row>
    <row r="291" spans="1:28"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row>
    <row r="292" spans="1:28"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row>
    <row r="293" spans="1:28"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row>
    <row r="294" spans="1:28"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row>
    <row r="295" spans="1:28"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row>
    <row r="296" spans="1:28"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row>
    <row r="297" spans="1:28"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row>
    <row r="298" spans="1:28"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row>
    <row r="299" spans="1:28"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row>
    <row r="300" spans="1:28"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row>
    <row r="301" spans="1:28"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row>
    <row r="302" spans="1:28"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row>
    <row r="303" spans="1:28"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row>
    <row r="304" spans="1:28"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row>
    <row r="305" spans="1:28"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row>
    <row r="306" spans="1:28"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row>
    <row r="307" spans="1:28"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row>
    <row r="308" spans="1:28"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row>
    <row r="309" spans="1:28"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row>
    <row r="310" spans="1:28"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row>
    <row r="311" spans="1:28"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row>
    <row r="312" spans="1:28"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row>
    <row r="313" spans="1:28"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row>
    <row r="314" spans="1:28"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row>
    <row r="315" spans="1:28"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row>
    <row r="316" spans="1:28"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row>
    <row r="317" spans="1:28"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row>
    <row r="318" spans="1:28"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row>
    <row r="319" spans="1:28"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row>
    <row r="320" spans="1:28"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row>
    <row r="321" spans="1:28"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row>
    <row r="322" spans="1:28"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row>
    <row r="323" spans="1:28"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row>
    <row r="324" spans="1:28"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row>
    <row r="325" spans="1:28"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row>
    <row r="326" spans="1:28"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row>
    <row r="327" spans="1:28"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row>
    <row r="328" spans="1:28"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row>
    <row r="329" spans="1:28"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row>
    <row r="330" spans="1:28"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row>
    <row r="331" spans="1:28"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row>
    <row r="332" spans="1:28"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row>
    <row r="333" spans="1:28"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row>
    <row r="334" spans="1:28"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row>
    <row r="335" spans="1:28"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row>
    <row r="336" spans="1:28"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row>
    <row r="337" spans="1:28"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row>
    <row r="338" spans="1:28"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row>
    <row r="339" spans="1:28"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row>
    <row r="340" spans="1:28"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row>
    <row r="341" spans="1:28"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row>
    <row r="342" spans="1:28"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row>
    <row r="343" spans="1:28"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row>
    <row r="344" spans="1:28"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row>
    <row r="345" spans="1:28"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row>
    <row r="346" spans="1:28"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row>
    <row r="347" spans="1:28"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row>
    <row r="348" spans="1:28"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row>
    <row r="349" spans="1:28"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row>
    <row r="350" spans="1:28"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row>
    <row r="351" spans="1:28"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row>
    <row r="352" spans="1:28"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row>
    <row r="353" spans="1:28"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row>
    <row r="354" spans="1:28"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row>
    <row r="355" spans="1:28"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row>
    <row r="356" spans="1:28"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row>
    <row r="357" spans="1:28"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row>
    <row r="358" spans="1:28"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row>
    <row r="359" spans="1:28"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row>
    <row r="360" spans="1:28"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row>
    <row r="361" spans="1:28" x14ac:dyDescent="0.25">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row>
    <row r="362" spans="1:28" x14ac:dyDescent="0.25">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row>
    <row r="363" spans="1:28" x14ac:dyDescent="0.25">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row>
    <row r="364" spans="1:28" x14ac:dyDescent="0.25">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row>
    <row r="365" spans="1:28" x14ac:dyDescent="0.25">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row>
    <row r="366" spans="1:28" x14ac:dyDescent="0.25">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2" zoomScale="90" zoomScaleNormal="60" zoomScaleSheetLayoutView="90" workbookViewId="0">
      <selection activeCell="F30" sqref="F30"/>
    </sheetView>
  </sheetViews>
  <sheetFormatPr defaultColWidth="10.7109375" defaultRowHeight="15.75" x14ac:dyDescent="0.25"/>
  <cols>
    <col min="1" max="1" width="9.5703125" style="11" customWidth="1"/>
    <col min="2" max="2" width="8.7109375" style="11" customWidth="1"/>
    <col min="3" max="3" width="12.7109375" style="11" customWidth="1"/>
    <col min="4" max="4" width="16.140625" style="11" customWidth="1"/>
    <col min="5" max="6" width="19.7109375" style="11" customWidth="1"/>
    <col min="7" max="8" width="13.7109375" style="11" customWidth="1"/>
    <col min="9" max="9" width="7.28515625" style="11" customWidth="1"/>
    <col min="10" max="10" width="9.28515625" style="11" customWidth="1"/>
    <col min="11" max="11" width="10.28515625" style="11" customWidth="1"/>
    <col min="12" max="15" width="8.7109375" style="11" customWidth="1"/>
    <col min="16" max="16" width="19.42578125" style="11" customWidth="1"/>
    <col min="17" max="17" width="21.7109375" style="11" customWidth="1"/>
    <col min="18" max="18" width="22" style="11" customWidth="1"/>
    <col min="19" max="19" width="19.7109375" style="11" customWidth="1"/>
    <col min="20" max="20" width="18.42578125" style="11" customWidth="1"/>
    <col min="21" max="237" width="10.7109375" style="11"/>
    <col min="238" max="242" width="15.7109375" style="11" customWidth="1"/>
    <col min="243" max="246" width="12.7109375" style="11" customWidth="1"/>
    <col min="247" max="250" width="15.7109375" style="11" customWidth="1"/>
    <col min="251" max="251" width="22.85546875" style="11" customWidth="1"/>
    <col min="252" max="252" width="20.7109375" style="11" customWidth="1"/>
    <col min="253" max="253" width="16.7109375" style="11" customWidth="1"/>
    <col min="254" max="493" width="10.7109375" style="11"/>
    <col min="494" max="498" width="15.7109375" style="11" customWidth="1"/>
    <col min="499" max="502" width="12.7109375" style="11" customWidth="1"/>
    <col min="503" max="506" width="15.7109375" style="11" customWidth="1"/>
    <col min="507" max="507" width="22.85546875" style="11" customWidth="1"/>
    <col min="508" max="508" width="20.7109375" style="11" customWidth="1"/>
    <col min="509" max="509" width="16.7109375" style="11" customWidth="1"/>
    <col min="510" max="749" width="10.7109375" style="11"/>
    <col min="750" max="754" width="15.7109375" style="11" customWidth="1"/>
    <col min="755" max="758" width="12.7109375" style="11" customWidth="1"/>
    <col min="759" max="762" width="15.7109375" style="11" customWidth="1"/>
    <col min="763" max="763" width="22.85546875" style="11" customWidth="1"/>
    <col min="764" max="764" width="20.7109375" style="11" customWidth="1"/>
    <col min="765" max="765" width="16.7109375" style="11" customWidth="1"/>
    <col min="766" max="1005" width="10.7109375" style="11"/>
    <col min="1006" max="1010" width="15.7109375" style="11" customWidth="1"/>
    <col min="1011" max="1014" width="12.7109375" style="11" customWidth="1"/>
    <col min="1015" max="1018" width="15.7109375" style="11" customWidth="1"/>
    <col min="1019" max="1019" width="22.85546875" style="11" customWidth="1"/>
    <col min="1020" max="1020" width="20.7109375" style="11" customWidth="1"/>
    <col min="1021" max="1021" width="16.7109375" style="11" customWidth="1"/>
    <col min="1022" max="1261" width="10.7109375" style="11"/>
    <col min="1262" max="1266" width="15.7109375" style="11" customWidth="1"/>
    <col min="1267" max="1270" width="12.7109375" style="11" customWidth="1"/>
    <col min="1271" max="1274" width="15.7109375" style="11" customWidth="1"/>
    <col min="1275" max="1275" width="22.85546875" style="11" customWidth="1"/>
    <col min="1276" max="1276" width="20.7109375" style="11" customWidth="1"/>
    <col min="1277" max="1277" width="16.7109375" style="11" customWidth="1"/>
    <col min="1278" max="1517" width="10.7109375" style="11"/>
    <col min="1518" max="1522" width="15.7109375" style="11" customWidth="1"/>
    <col min="1523" max="1526" width="12.7109375" style="11" customWidth="1"/>
    <col min="1527" max="1530" width="15.7109375" style="11" customWidth="1"/>
    <col min="1531" max="1531" width="22.85546875" style="11" customWidth="1"/>
    <col min="1532" max="1532" width="20.7109375" style="11" customWidth="1"/>
    <col min="1533" max="1533" width="16.7109375" style="11" customWidth="1"/>
    <col min="1534" max="1773" width="10.7109375" style="11"/>
    <col min="1774" max="1778" width="15.7109375" style="11" customWidth="1"/>
    <col min="1779" max="1782" width="12.7109375" style="11" customWidth="1"/>
    <col min="1783" max="1786" width="15.7109375" style="11" customWidth="1"/>
    <col min="1787" max="1787" width="22.85546875" style="11" customWidth="1"/>
    <col min="1788" max="1788" width="20.7109375" style="11" customWidth="1"/>
    <col min="1789" max="1789" width="16.7109375" style="11" customWidth="1"/>
    <col min="1790" max="2029" width="10.7109375" style="11"/>
    <col min="2030" max="2034" width="15.7109375" style="11" customWidth="1"/>
    <col min="2035" max="2038" width="12.7109375" style="11" customWidth="1"/>
    <col min="2039" max="2042" width="15.7109375" style="11" customWidth="1"/>
    <col min="2043" max="2043" width="22.85546875" style="11" customWidth="1"/>
    <col min="2044" max="2044" width="20.7109375" style="11" customWidth="1"/>
    <col min="2045" max="2045" width="16.7109375" style="11" customWidth="1"/>
    <col min="2046" max="2285" width="10.7109375" style="11"/>
    <col min="2286" max="2290" width="15.7109375" style="11" customWidth="1"/>
    <col min="2291" max="2294" width="12.7109375" style="11" customWidth="1"/>
    <col min="2295" max="2298" width="15.7109375" style="11" customWidth="1"/>
    <col min="2299" max="2299" width="22.85546875" style="11" customWidth="1"/>
    <col min="2300" max="2300" width="20.7109375" style="11" customWidth="1"/>
    <col min="2301" max="2301" width="16.7109375" style="11" customWidth="1"/>
    <col min="2302" max="2541" width="10.7109375" style="11"/>
    <col min="2542" max="2546" width="15.7109375" style="11" customWidth="1"/>
    <col min="2547" max="2550" width="12.7109375" style="11" customWidth="1"/>
    <col min="2551" max="2554" width="15.7109375" style="11" customWidth="1"/>
    <col min="2555" max="2555" width="22.85546875" style="11" customWidth="1"/>
    <col min="2556" max="2556" width="20.7109375" style="11" customWidth="1"/>
    <col min="2557" max="2557" width="16.7109375" style="11" customWidth="1"/>
    <col min="2558" max="2797" width="10.7109375" style="11"/>
    <col min="2798" max="2802" width="15.7109375" style="11" customWidth="1"/>
    <col min="2803" max="2806" width="12.7109375" style="11" customWidth="1"/>
    <col min="2807" max="2810" width="15.7109375" style="11" customWidth="1"/>
    <col min="2811" max="2811" width="22.85546875" style="11" customWidth="1"/>
    <col min="2812" max="2812" width="20.7109375" style="11" customWidth="1"/>
    <col min="2813" max="2813" width="16.7109375" style="11" customWidth="1"/>
    <col min="2814" max="3053" width="10.7109375" style="11"/>
    <col min="3054" max="3058" width="15.7109375" style="11" customWidth="1"/>
    <col min="3059" max="3062" width="12.7109375" style="11" customWidth="1"/>
    <col min="3063" max="3066" width="15.7109375" style="11" customWidth="1"/>
    <col min="3067" max="3067" width="22.85546875" style="11" customWidth="1"/>
    <col min="3068" max="3068" width="20.7109375" style="11" customWidth="1"/>
    <col min="3069" max="3069" width="16.7109375" style="11" customWidth="1"/>
    <col min="3070" max="3309" width="10.7109375" style="11"/>
    <col min="3310" max="3314" width="15.7109375" style="11" customWidth="1"/>
    <col min="3315" max="3318" width="12.7109375" style="11" customWidth="1"/>
    <col min="3319" max="3322" width="15.7109375" style="11" customWidth="1"/>
    <col min="3323" max="3323" width="22.85546875" style="11" customWidth="1"/>
    <col min="3324" max="3324" width="20.7109375" style="11" customWidth="1"/>
    <col min="3325" max="3325" width="16.7109375" style="11" customWidth="1"/>
    <col min="3326" max="3565" width="10.7109375" style="11"/>
    <col min="3566" max="3570" width="15.7109375" style="11" customWidth="1"/>
    <col min="3571" max="3574" width="12.7109375" style="11" customWidth="1"/>
    <col min="3575" max="3578" width="15.7109375" style="11" customWidth="1"/>
    <col min="3579" max="3579" width="22.85546875" style="11" customWidth="1"/>
    <col min="3580" max="3580" width="20.7109375" style="11" customWidth="1"/>
    <col min="3581" max="3581" width="16.7109375" style="11" customWidth="1"/>
    <col min="3582" max="3821" width="10.7109375" style="11"/>
    <col min="3822" max="3826" width="15.7109375" style="11" customWidth="1"/>
    <col min="3827" max="3830" width="12.7109375" style="11" customWidth="1"/>
    <col min="3831" max="3834" width="15.7109375" style="11" customWidth="1"/>
    <col min="3835" max="3835" width="22.85546875" style="11" customWidth="1"/>
    <col min="3836" max="3836" width="20.7109375" style="11" customWidth="1"/>
    <col min="3837" max="3837" width="16.7109375" style="11" customWidth="1"/>
    <col min="3838" max="4077" width="10.7109375" style="11"/>
    <col min="4078" max="4082" width="15.7109375" style="11" customWidth="1"/>
    <col min="4083" max="4086" width="12.7109375" style="11" customWidth="1"/>
    <col min="4087" max="4090" width="15.7109375" style="11" customWidth="1"/>
    <col min="4091" max="4091" width="22.85546875" style="11" customWidth="1"/>
    <col min="4092" max="4092" width="20.7109375" style="11" customWidth="1"/>
    <col min="4093" max="4093" width="16.7109375" style="11" customWidth="1"/>
    <col min="4094" max="4333" width="10.7109375" style="11"/>
    <col min="4334" max="4338" width="15.7109375" style="11" customWidth="1"/>
    <col min="4339" max="4342" width="12.7109375" style="11" customWidth="1"/>
    <col min="4343" max="4346" width="15.7109375" style="11" customWidth="1"/>
    <col min="4347" max="4347" width="22.85546875" style="11" customWidth="1"/>
    <col min="4348" max="4348" width="20.7109375" style="11" customWidth="1"/>
    <col min="4349" max="4349" width="16.7109375" style="11" customWidth="1"/>
    <col min="4350" max="4589" width="10.7109375" style="11"/>
    <col min="4590" max="4594" width="15.7109375" style="11" customWidth="1"/>
    <col min="4595" max="4598" width="12.7109375" style="11" customWidth="1"/>
    <col min="4599" max="4602" width="15.7109375" style="11" customWidth="1"/>
    <col min="4603" max="4603" width="22.85546875" style="11" customWidth="1"/>
    <col min="4604" max="4604" width="20.7109375" style="11" customWidth="1"/>
    <col min="4605" max="4605" width="16.7109375" style="11" customWidth="1"/>
    <col min="4606" max="4845" width="10.7109375" style="11"/>
    <col min="4846" max="4850" width="15.7109375" style="11" customWidth="1"/>
    <col min="4851" max="4854" width="12.7109375" style="11" customWidth="1"/>
    <col min="4855" max="4858" width="15.7109375" style="11" customWidth="1"/>
    <col min="4859" max="4859" width="22.85546875" style="11" customWidth="1"/>
    <col min="4860" max="4860" width="20.7109375" style="11" customWidth="1"/>
    <col min="4861" max="4861" width="16.7109375" style="11" customWidth="1"/>
    <col min="4862" max="5101" width="10.7109375" style="11"/>
    <col min="5102" max="5106" width="15.7109375" style="11" customWidth="1"/>
    <col min="5107" max="5110" width="12.7109375" style="11" customWidth="1"/>
    <col min="5111" max="5114" width="15.7109375" style="11" customWidth="1"/>
    <col min="5115" max="5115" width="22.85546875" style="11" customWidth="1"/>
    <col min="5116" max="5116" width="20.7109375" style="11" customWidth="1"/>
    <col min="5117" max="5117" width="16.7109375" style="11" customWidth="1"/>
    <col min="5118" max="5357" width="10.7109375" style="11"/>
    <col min="5358" max="5362" width="15.7109375" style="11" customWidth="1"/>
    <col min="5363" max="5366" width="12.7109375" style="11" customWidth="1"/>
    <col min="5367" max="5370" width="15.7109375" style="11" customWidth="1"/>
    <col min="5371" max="5371" width="22.85546875" style="11" customWidth="1"/>
    <col min="5372" max="5372" width="20.7109375" style="11" customWidth="1"/>
    <col min="5373" max="5373" width="16.7109375" style="11" customWidth="1"/>
    <col min="5374" max="5613" width="10.7109375" style="11"/>
    <col min="5614" max="5618" width="15.7109375" style="11" customWidth="1"/>
    <col min="5619" max="5622" width="12.7109375" style="11" customWidth="1"/>
    <col min="5623" max="5626" width="15.7109375" style="11" customWidth="1"/>
    <col min="5627" max="5627" width="22.85546875" style="11" customWidth="1"/>
    <col min="5628" max="5628" width="20.7109375" style="11" customWidth="1"/>
    <col min="5629" max="5629" width="16.7109375" style="11" customWidth="1"/>
    <col min="5630" max="5869" width="10.7109375" style="11"/>
    <col min="5870" max="5874" width="15.7109375" style="11" customWidth="1"/>
    <col min="5875" max="5878" width="12.7109375" style="11" customWidth="1"/>
    <col min="5879" max="5882" width="15.7109375" style="11" customWidth="1"/>
    <col min="5883" max="5883" width="22.85546875" style="11" customWidth="1"/>
    <col min="5884" max="5884" width="20.7109375" style="11" customWidth="1"/>
    <col min="5885" max="5885" width="16.7109375" style="11" customWidth="1"/>
    <col min="5886" max="6125" width="10.7109375" style="11"/>
    <col min="6126" max="6130" width="15.7109375" style="11" customWidth="1"/>
    <col min="6131" max="6134" width="12.7109375" style="11" customWidth="1"/>
    <col min="6135" max="6138" width="15.7109375" style="11" customWidth="1"/>
    <col min="6139" max="6139" width="22.85546875" style="11" customWidth="1"/>
    <col min="6140" max="6140" width="20.7109375" style="11" customWidth="1"/>
    <col min="6141" max="6141" width="16.7109375" style="11" customWidth="1"/>
    <col min="6142" max="6381" width="10.7109375" style="11"/>
    <col min="6382" max="6386" width="15.7109375" style="11" customWidth="1"/>
    <col min="6387" max="6390" width="12.7109375" style="11" customWidth="1"/>
    <col min="6391" max="6394" width="15.7109375" style="11" customWidth="1"/>
    <col min="6395" max="6395" width="22.85546875" style="11" customWidth="1"/>
    <col min="6396" max="6396" width="20.7109375" style="11" customWidth="1"/>
    <col min="6397" max="6397" width="16.7109375" style="11" customWidth="1"/>
    <col min="6398" max="6637" width="10.7109375" style="11"/>
    <col min="6638" max="6642" width="15.7109375" style="11" customWidth="1"/>
    <col min="6643" max="6646" width="12.7109375" style="11" customWidth="1"/>
    <col min="6647" max="6650" width="15.7109375" style="11" customWidth="1"/>
    <col min="6651" max="6651" width="22.85546875" style="11" customWidth="1"/>
    <col min="6652" max="6652" width="20.7109375" style="11" customWidth="1"/>
    <col min="6653" max="6653" width="16.7109375" style="11" customWidth="1"/>
    <col min="6654" max="6893" width="10.7109375" style="11"/>
    <col min="6894" max="6898" width="15.7109375" style="11" customWidth="1"/>
    <col min="6899" max="6902" width="12.7109375" style="11" customWidth="1"/>
    <col min="6903" max="6906" width="15.7109375" style="11" customWidth="1"/>
    <col min="6907" max="6907" width="22.85546875" style="11" customWidth="1"/>
    <col min="6908" max="6908" width="20.7109375" style="11" customWidth="1"/>
    <col min="6909" max="6909" width="16.7109375" style="11" customWidth="1"/>
    <col min="6910" max="7149" width="10.7109375" style="11"/>
    <col min="7150" max="7154" width="15.7109375" style="11" customWidth="1"/>
    <col min="7155" max="7158" width="12.7109375" style="11" customWidth="1"/>
    <col min="7159" max="7162" width="15.7109375" style="11" customWidth="1"/>
    <col min="7163" max="7163" width="22.85546875" style="11" customWidth="1"/>
    <col min="7164" max="7164" width="20.7109375" style="11" customWidth="1"/>
    <col min="7165" max="7165" width="16.7109375" style="11" customWidth="1"/>
    <col min="7166" max="7405" width="10.7109375" style="11"/>
    <col min="7406" max="7410" width="15.7109375" style="11" customWidth="1"/>
    <col min="7411" max="7414" width="12.7109375" style="11" customWidth="1"/>
    <col min="7415" max="7418" width="15.7109375" style="11" customWidth="1"/>
    <col min="7419" max="7419" width="22.85546875" style="11" customWidth="1"/>
    <col min="7420" max="7420" width="20.7109375" style="11" customWidth="1"/>
    <col min="7421" max="7421" width="16.7109375" style="11" customWidth="1"/>
    <col min="7422" max="7661" width="10.7109375" style="11"/>
    <col min="7662" max="7666" width="15.7109375" style="11" customWidth="1"/>
    <col min="7667" max="7670" width="12.7109375" style="11" customWidth="1"/>
    <col min="7671" max="7674" width="15.7109375" style="11" customWidth="1"/>
    <col min="7675" max="7675" width="22.85546875" style="11" customWidth="1"/>
    <col min="7676" max="7676" width="20.7109375" style="11" customWidth="1"/>
    <col min="7677" max="7677" width="16.7109375" style="11" customWidth="1"/>
    <col min="7678" max="7917" width="10.7109375" style="11"/>
    <col min="7918" max="7922" width="15.7109375" style="11" customWidth="1"/>
    <col min="7923" max="7926" width="12.7109375" style="11" customWidth="1"/>
    <col min="7927" max="7930" width="15.7109375" style="11" customWidth="1"/>
    <col min="7931" max="7931" width="22.85546875" style="11" customWidth="1"/>
    <col min="7932" max="7932" width="20.7109375" style="11" customWidth="1"/>
    <col min="7933" max="7933" width="16.7109375" style="11" customWidth="1"/>
    <col min="7934" max="8173" width="10.7109375" style="11"/>
    <col min="8174" max="8178" width="15.7109375" style="11" customWidth="1"/>
    <col min="8179" max="8182" width="12.7109375" style="11" customWidth="1"/>
    <col min="8183" max="8186" width="15.7109375" style="11" customWidth="1"/>
    <col min="8187" max="8187" width="22.85546875" style="11" customWidth="1"/>
    <col min="8188" max="8188" width="20.7109375" style="11" customWidth="1"/>
    <col min="8189" max="8189" width="16.7109375" style="11" customWidth="1"/>
    <col min="8190" max="8429" width="10.7109375" style="11"/>
    <col min="8430" max="8434" width="15.7109375" style="11" customWidth="1"/>
    <col min="8435" max="8438" width="12.7109375" style="11" customWidth="1"/>
    <col min="8439" max="8442" width="15.7109375" style="11" customWidth="1"/>
    <col min="8443" max="8443" width="22.85546875" style="11" customWidth="1"/>
    <col min="8444" max="8444" width="20.7109375" style="11" customWidth="1"/>
    <col min="8445" max="8445" width="16.7109375" style="11" customWidth="1"/>
    <col min="8446" max="8685" width="10.7109375" style="11"/>
    <col min="8686" max="8690" width="15.7109375" style="11" customWidth="1"/>
    <col min="8691" max="8694" width="12.7109375" style="11" customWidth="1"/>
    <col min="8695" max="8698" width="15.7109375" style="11" customWidth="1"/>
    <col min="8699" max="8699" width="22.85546875" style="11" customWidth="1"/>
    <col min="8700" max="8700" width="20.7109375" style="11" customWidth="1"/>
    <col min="8701" max="8701" width="16.7109375" style="11" customWidth="1"/>
    <col min="8702" max="8941" width="10.7109375" style="11"/>
    <col min="8942" max="8946" width="15.7109375" style="11" customWidth="1"/>
    <col min="8947" max="8950" width="12.7109375" style="11" customWidth="1"/>
    <col min="8951" max="8954" width="15.7109375" style="11" customWidth="1"/>
    <col min="8955" max="8955" width="22.85546875" style="11" customWidth="1"/>
    <col min="8956" max="8956" width="20.7109375" style="11" customWidth="1"/>
    <col min="8957" max="8957" width="16.7109375" style="11" customWidth="1"/>
    <col min="8958" max="9197" width="10.7109375" style="11"/>
    <col min="9198" max="9202" width="15.7109375" style="11" customWidth="1"/>
    <col min="9203" max="9206" width="12.7109375" style="11" customWidth="1"/>
    <col min="9207" max="9210" width="15.7109375" style="11" customWidth="1"/>
    <col min="9211" max="9211" width="22.85546875" style="11" customWidth="1"/>
    <col min="9212" max="9212" width="20.7109375" style="11" customWidth="1"/>
    <col min="9213" max="9213" width="16.7109375" style="11" customWidth="1"/>
    <col min="9214" max="9453" width="10.7109375" style="11"/>
    <col min="9454" max="9458" width="15.7109375" style="11" customWidth="1"/>
    <col min="9459" max="9462" width="12.7109375" style="11" customWidth="1"/>
    <col min="9463" max="9466" width="15.7109375" style="11" customWidth="1"/>
    <col min="9467" max="9467" width="22.85546875" style="11" customWidth="1"/>
    <col min="9468" max="9468" width="20.7109375" style="11" customWidth="1"/>
    <col min="9469" max="9469" width="16.7109375" style="11" customWidth="1"/>
    <col min="9470" max="9709" width="10.7109375" style="11"/>
    <col min="9710" max="9714" width="15.7109375" style="11" customWidth="1"/>
    <col min="9715" max="9718" width="12.7109375" style="11" customWidth="1"/>
    <col min="9719" max="9722" width="15.7109375" style="11" customWidth="1"/>
    <col min="9723" max="9723" width="22.85546875" style="11" customWidth="1"/>
    <col min="9724" max="9724" width="20.7109375" style="11" customWidth="1"/>
    <col min="9725" max="9725" width="16.7109375" style="11" customWidth="1"/>
    <col min="9726" max="9965" width="10.7109375" style="11"/>
    <col min="9966" max="9970" width="15.7109375" style="11" customWidth="1"/>
    <col min="9971" max="9974" width="12.7109375" style="11" customWidth="1"/>
    <col min="9975" max="9978" width="15.7109375" style="11" customWidth="1"/>
    <col min="9979" max="9979" width="22.85546875" style="11" customWidth="1"/>
    <col min="9980" max="9980" width="20.7109375" style="11" customWidth="1"/>
    <col min="9981" max="9981" width="16.7109375" style="11" customWidth="1"/>
    <col min="9982" max="10221" width="10.7109375" style="11"/>
    <col min="10222" max="10226" width="15.7109375" style="11" customWidth="1"/>
    <col min="10227" max="10230" width="12.7109375" style="11" customWidth="1"/>
    <col min="10231" max="10234" width="15.7109375" style="11" customWidth="1"/>
    <col min="10235" max="10235" width="22.85546875" style="11" customWidth="1"/>
    <col min="10236" max="10236" width="20.7109375" style="11" customWidth="1"/>
    <col min="10237" max="10237" width="16.7109375" style="11" customWidth="1"/>
    <col min="10238" max="10477" width="10.7109375" style="11"/>
    <col min="10478" max="10482" width="15.7109375" style="11" customWidth="1"/>
    <col min="10483" max="10486" width="12.7109375" style="11" customWidth="1"/>
    <col min="10487" max="10490" width="15.7109375" style="11" customWidth="1"/>
    <col min="10491" max="10491" width="22.85546875" style="11" customWidth="1"/>
    <col min="10492" max="10492" width="20.7109375" style="11" customWidth="1"/>
    <col min="10493" max="10493" width="16.7109375" style="11" customWidth="1"/>
    <col min="10494" max="10733" width="10.7109375" style="11"/>
    <col min="10734" max="10738" width="15.7109375" style="11" customWidth="1"/>
    <col min="10739" max="10742" width="12.7109375" style="11" customWidth="1"/>
    <col min="10743" max="10746" width="15.7109375" style="11" customWidth="1"/>
    <col min="10747" max="10747" width="22.85546875" style="11" customWidth="1"/>
    <col min="10748" max="10748" width="20.7109375" style="11" customWidth="1"/>
    <col min="10749" max="10749" width="16.7109375" style="11" customWidth="1"/>
    <col min="10750" max="10989" width="10.7109375" style="11"/>
    <col min="10990" max="10994" width="15.7109375" style="11" customWidth="1"/>
    <col min="10995" max="10998" width="12.7109375" style="11" customWidth="1"/>
    <col min="10999" max="11002" width="15.7109375" style="11" customWidth="1"/>
    <col min="11003" max="11003" width="22.85546875" style="11" customWidth="1"/>
    <col min="11004" max="11004" width="20.7109375" style="11" customWidth="1"/>
    <col min="11005" max="11005" width="16.7109375" style="11" customWidth="1"/>
    <col min="11006" max="11245" width="10.7109375" style="11"/>
    <col min="11246" max="11250" width="15.7109375" style="11" customWidth="1"/>
    <col min="11251" max="11254" width="12.7109375" style="11" customWidth="1"/>
    <col min="11255" max="11258" width="15.7109375" style="11" customWidth="1"/>
    <col min="11259" max="11259" width="22.85546875" style="11" customWidth="1"/>
    <col min="11260" max="11260" width="20.7109375" style="11" customWidth="1"/>
    <col min="11261" max="11261" width="16.7109375" style="11" customWidth="1"/>
    <col min="11262" max="11501" width="10.7109375" style="11"/>
    <col min="11502" max="11506" width="15.7109375" style="11" customWidth="1"/>
    <col min="11507" max="11510" width="12.7109375" style="11" customWidth="1"/>
    <col min="11511" max="11514" width="15.7109375" style="11" customWidth="1"/>
    <col min="11515" max="11515" width="22.85546875" style="11" customWidth="1"/>
    <col min="11516" max="11516" width="20.7109375" style="11" customWidth="1"/>
    <col min="11517" max="11517" width="16.7109375" style="11" customWidth="1"/>
    <col min="11518" max="11757" width="10.7109375" style="11"/>
    <col min="11758" max="11762" width="15.7109375" style="11" customWidth="1"/>
    <col min="11763" max="11766" width="12.7109375" style="11" customWidth="1"/>
    <col min="11767" max="11770" width="15.7109375" style="11" customWidth="1"/>
    <col min="11771" max="11771" width="22.85546875" style="11" customWidth="1"/>
    <col min="11772" max="11772" width="20.7109375" style="11" customWidth="1"/>
    <col min="11773" max="11773" width="16.7109375" style="11" customWidth="1"/>
    <col min="11774" max="12013" width="10.7109375" style="11"/>
    <col min="12014" max="12018" width="15.7109375" style="11" customWidth="1"/>
    <col min="12019" max="12022" width="12.7109375" style="11" customWidth="1"/>
    <col min="12023" max="12026" width="15.7109375" style="11" customWidth="1"/>
    <col min="12027" max="12027" width="22.85546875" style="11" customWidth="1"/>
    <col min="12028" max="12028" width="20.7109375" style="11" customWidth="1"/>
    <col min="12029" max="12029" width="16.7109375" style="11" customWidth="1"/>
    <col min="12030" max="12269" width="10.7109375" style="11"/>
    <col min="12270" max="12274" width="15.7109375" style="11" customWidth="1"/>
    <col min="12275" max="12278" width="12.7109375" style="11" customWidth="1"/>
    <col min="12279" max="12282" width="15.7109375" style="11" customWidth="1"/>
    <col min="12283" max="12283" width="22.85546875" style="11" customWidth="1"/>
    <col min="12284" max="12284" width="20.7109375" style="11" customWidth="1"/>
    <col min="12285" max="12285" width="16.7109375" style="11" customWidth="1"/>
    <col min="12286" max="12525" width="10.7109375" style="11"/>
    <col min="12526" max="12530" width="15.7109375" style="11" customWidth="1"/>
    <col min="12531" max="12534" width="12.7109375" style="11" customWidth="1"/>
    <col min="12535" max="12538" width="15.7109375" style="11" customWidth="1"/>
    <col min="12539" max="12539" width="22.85546875" style="11" customWidth="1"/>
    <col min="12540" max="12540" width="20.7109375" style="11" customWidth="1"/>
    <col min="12541" max="12541" width="16.7109375" style="11" customWidth="1"/>
    <col min="12542" max="12781" width="10.7109375" style="11"/>
    <col min="12782" max="12786" width="15.7109375" style="11" customWidth="1"/>
    <col min="12787" max="12790" width="12.7109375" style="11" customWidth="1"/>
    <col min="12791" max="12794" width="15.7109375" style="11" customWidth="1"/>
    <col min="12795" max="12795" width="22.85546875" style="11" customWidth="1"/>
    <col min="12796" max="12796" width="20.7109375" style="11" customWidth="1"/>
    <col min="12797" max="12797" width="16.7109375" style="11" customWidth="1"/>
    <col min="12798" max="13037" width="10.7109375" style="11"/>
    <col min="13038" max="13042" width="15.7109375" style="11" customWidth="1"/>
    <col min="13043" max="13046" width="12.7109375" style="11" customWidth="1"/>
    <col min="13047" max="13050" width="15.7109375" style="11" customWidth="1"/>
    <col min="13051" max="13051" width="22.85546875" style="11" customWidth="1"/>
    <col min="13052" max="13052" width="20.7109375" style="11" customWidth="1"/>
    <col min="13053" max="13053" width="16.7109375" style="11" customWidth="1"/>
    <col min="13054" max="13293" width="10.7109375" style="11"/>
    <col min="13294" max="13298" width="15.7109375" style="11" customWidth="1"/>
    <col min="13299" max="13302" width="12.7109375" style="11" customWidth="1"/>
    <col min="13303" max="13306" width="15.7109375" style="11" customWidth="1"/>
    <col min="13307" max="13307" width="22.85546875" style="11" customWidth="1"/>
    <col min="13308" max="13308" width="20.7109375" style="11" customWidth="1"/>
    <col min="13309" max="13309" width="16.7109375" style="11" customWidth="1"/>
    <col min="13310" max="13549" width="10.7109375" style="11"/>
    <col min="13550" max="13554" width="15.7109375" style="11" customWidth="1"/>
    <col min="13555" max="13558" width="12.7109375" style="11" customWidth="1"/>
    <col min="13559" max="13562" width="15.7109375" style="11" customWidth="1"/>
    <col min="13563" max="13563" width="22.85546875" style="11" customWidth="1"/>
    <col min="13564" max="13564" width="20.7109375" style="11" customWidth="1"/>
    <col min="13565" max="13565" width="16.7109375" style="11" customWidth="1"/>
    <col min="13566" max="13805" width="10.7109375" style="11"/>
    <col min="13806" max="13810" width="15.7109375" style="11" customWidth="1"/>
    <col min="13811" max="13814" width="12.7109375" style="11" customWidth="1"/>
    <col min="13815" max="13818" width="15.7109375" style="11" customWidth="1"/>
    <col min="13819" max="13819" width="22.85546875" style="11" customWidth="1"/>
    <col min="13820" max="13820" width="20.7109375" style="11" customWidth="1"/>
    <col min="13821" max="13821" width="16.7109375" style="11" customWidth="1"/>
    <col min="13822" max="14061" width="10.7109375" style="11"/>
    <col min="14062" max="14066" width="15.7109375" style="11" customWidth="1"/>
    <col min="14067" max="14070" width="12.7109375" style="11" customWidth="1"/>
    <col min="14071" max="14074" width="15.7109375" style="11" customWidth="1"/>
    <col min="14075" max="14075" width="22.85546875" style="11" customWidth="1"/>
    <col min="14076" max="14076" width="20.7109375" style="11" customWidth="1"/>
    <col min="14077" max="14077" width="16.7109375" style="11" customWidth="1"/>
    <col min="14078" max="14317" width="10.7109375" style="11"/>
    <col min="14318" max="14322" width="15.7109375" style="11" customWidth="1"/>
    <col min="14323" max="14326" width="12.7109375" style="11" customWidth="1"/>
    <col min="14327" max="14330" width="15.7109375" style="11" customWidth="1"/>
    <col min="14331" max="14331" width="22.85546875" style="11" customWidth="1"/>
    <col min="14332" max="14332" width="20.7109375" style="11" customWidth="1"/>
    <col min="14333" max="14333" width="16.7109375" style="11" customWidth="1"/>
    <col min="14334" max="14573" width="10.7109375" style="11"/>
    <col min="14574" max="14578" width="15.7109375" style="11" customWidth="1"/>
    <col min="14579" max="14582" width="12.7109375" style="11" customWidth="1"/>
    <col min="14583" max="14586" width="15.7109375" style="11" customWidth="1"/>
    <col min="14587" max="14587" width="22.85546875" style="11" customWidth="1"/>
    <col min="14588" max="14588" width="20.7109375" style="11" customWidth="1"/>
    <col min="14589" max="14589" width="16.7109375" style="11" customWidth="1"/>
    <col min="14590" max="14829" width="10.7109375" style="11"/>
    <col min="14830" max="14834" width="15.7109375" style="11" customWidth="1"/>
    <col min="14835" max="14838" width="12.7109375" style="11" customWidth="1"/>
    <col min="14839" max="14842" width="15.7109375" style="11" customWidth="1"/>
    <col min="14843" max="14843" width="22.85546875" style="11" customWidth="1"/>
    <col min="14844" max="14844" width="20.7109375" style="11" customWidth="1"/>
    <col min="14845" max="14845" width="16.7109375" style="11" customWidth="1"/>
    <col min="14846" max="15085" width="10.7109375" style="11"/>
    <col min="15086" max="15090" width="15.7109375" style="11" customWidth="1"/>
    <col min="15091" max="15094" width="12.7109375" style="11" customWidth="1"/>
    <col min="15095" max="15098" width="15.7109375" style="11" customWidth="1"/>
    <col min="15099" max="15099" width="22.85546875" style="11" customWidth="1"/>
    <col min="15100" max="15100" width="20.7109375" style="11" customWidth="1"/>
    <col min="15101" max="15101" width="16.7109375" style="11" customWidth="1"/>
    <col min="15102" max="15341" width="10.7109375" style="11"/>
    <col min="15342" max="15346" width="15.7109375" style="11" customWidth="1"/>
    <col min="15347" max="15350" width="12.7109375" style="11" customWidth="1"/>
    <col min="15351" max="15354" width="15.7109375" style="11" customWidth="1"/>
    <col min="15355" max="15355" width="22.85546875" style="11" customWidth="1"/>
    <col min="15356" max="15356" width="20.7109375" style="11" customWidth="1"/>
    <col min="15357" max="15357" width="16.7109375" style="11" customWidth="1"/>
    <col min="15358" max="15597" width="10.7109375" style="11"/>
    <col min="15598" max="15602" width="15.7109375" style="11" customWidth="1"/>
    <col min="15603" max="15606" width="12.7109375" style="11" customWidth="1"/>
    <col min="15607" max="15610" width="15.7109375" style="11" customWidth="1"/>
    <col min="15611" max="15611" width="22.85546875" style="11" customWidth="1"/>
    <col min="15612" max="15612" width="20.7109375" style="11" customWidth="1"/>
    <col min="15613" max="15613" width="16.7109375" style="11" customWidth="1"/>
    <col min="15614" max="15853" width="10.7109375" style="11"/>
    <col min="15854" max="15858" width="15.7109375" style="11" customWidth="1"/>
    <col min="15859" max="15862" width="12.7109375" style="11" customWidth="1"/>
    <col min="15863" max="15866" width="15.7109375" style="11" customWidth="1"/>
    <col min="15867" max="15867" width="22.85546875" style="11" customWidth="1"/>
    <col min="15868" max="15868" width="20.7109375" style="11" customWidth="1"/>
    <col min="15869" max="15869" width="16.7109375" style="11" customWidth="1"/>
    <col min="15870" max="16109" width="10.7109375" style="11"/>
    <col min="16110" max="16114" width="15.7109375" style="11" customWidth="1"/>
    <col min="16115" max="16118" width="12.7109375" style="11" customWidth="1"/>
    <col min="16119" max="16122" width="15.7109375" style="11" customWidth="1"/>
    <col min="16123" max="16123" width="22.85546875" style="11" customWidth="1"/>
    <col min="16124" max="16124" width="20.7109375" style="11" customWidth="1"/>
    <col min="16125" max="16125" width="16.7109375" style="11" customWidth="1"/>
    <col min="16126" max="16384" width="10.7109375" style="11"/>
  </cols>
  <sheetData>
    <row r="1" spans="1:20" ht="15" customHeight="1" x14ac:dyDescent="0.25">
      <c r="T1" s="10" t="s">
        <v>66</v>
      </c>
    </row>
    <row r="2" spans="1:20" s="8" customFormat="1" ht="18.75" customHeight="1" x14ac:dyDescent="0.3">
      <c r="H2" s="86"/>
      <c r="T2" s="5" t="s">
        <v>8</v>
      </c>
    </row>
    <row r="3" spans="1:20" s="8" customFormat="1" ht="18.75" customHeight="1" x14ac:dyDescent="0.3">
      <c r="H3" s="86"/>
      <c r="T3" s="5" t="s">
        <v>65</v>
      </c>
    </row>
    <row r="4" spans="1:20" s="8" customFormat="1" ht="18.75" customHeight="1" x14ac:dyDescent="0.3">
      <c r="H4" s="86"/>
      <c r="T4" s="5"/>
    </row>
    <row r="5" spans="1:20" s="8" customFormat="1" x14ac:dyDescent="0.2">
      <c r="A5" s="434" t="str">
        <f>'2. паспорт  ТП'!A4</f>
        <v>Год раскрытия информации: 2022 год</v>
      </c>
      <c r="B5" s="434"/>
      <c r="C5" s="434"/>
      <c r="D5" s="434"/>
      <c r="E5" s="434"/>
      <c r="F5" s="434"/>
      <c r="G5" s="434"/>
      <c r="H5" s="434"/>
      <c r="I5" s="434"/>
      <c r="J5" s="434"/>
      <c r="K5" s="434"/>
      <c r="L5" s="434"/>
      <c r="M5" s="434"/>
      <c r="N5" s="434"/>
      <c r="O5" s="434"/>
      <c r="P5" s="434"/>
      <c r="Q5" s="434"/>
      <c r="R5" s="434"/>
      <c r="S5" s="434"/>
      <c r="T5" s="434"/>
    </row>
    <row r="6" spans="1:20" s="8" customFormat="1" x14ac:dyDescent="0.2">
      <c r="A6" s="87"/>
      <c r="H6" s="86"/>
    </row>
    <row r="7" spans="1:20" s="8" customFormat="1" ht="18.75" x14ac:dyDescent="0.2">
      <c r="A7" s="441" t="s">
        <v>7</v>
      </c>
      <c r="B7" s="441"/>
      <c r="C7" s="441"/>
      <c r="D7" s="441"/>
      <c r="E7" s="441"/>
      <c r="F7" s="441"/>
      <c r="G7" s="441"/>
      <c r="H7" s="441"/>
      <c r="I7" s="441"/>
      <c r="J7" s="441"/>
      <c r="K7" s="441"/>
      <c r="L7" s="441"/>
      <c r="M7" s="441"/>
      <c r="N7" s="441"/>
      <c r="O7" s="441"/>
      <c r="P7" s="441"/>
      <c r="Q7" s="441"/>
      <c r="R7" s="441"/>
      <c r="S7" s="441"/>
      <c r="T7" s="441"/>
    </row>
    <row r="8" spans="1:20" s="8" customFormat="1" ht="18.75" x14ac:dyDescent="0.2">
      <c r="A8" s="441"/>
      <c r="B8" s="441"/>
      <c r="C8" s="441"/>
      <c r="D8" s="441"/>
      <c r="E8" s="441"/>
      <c r="F8" s="441"/>
      <c r="G8" s="441"/>
      <c r="H8" s="441"/>
      <c r="I8" s="441"/>
      <c r="J8" s="441"/>
      <c r="K8" s="441"/>
      <c r="L8" s="441"/>
      <c r="M8" s="441"/>
      <c r="N8" s="441"/>
      <c r="O8" s="441"/>
      <c r="P8" s="441"/>
      <c r="Q8" s="441"/>
      <c r="R8" s="441"/>
      <c r="S8" s="441"/>
      <c r="T8" s="441"/>
    </row>
    <row r="9" spans="1:20" s="8" customFormat="1" ht="18.75" customHeight="1" x14ac:dyDescent="0.2">
      <c r="A9" s="444" t="str">
        <f>'2. паспорт  ТП'!A8</f>
        <v>Акционерное общество "Янтарьэнерго" ДЗО  ПАО "Россети"</v>
      </c>
      <c r="B9" s="444"/>
      <c r="C9" s="444"/>
      <c r="D9" s="444"/>
      <c r="E9" s="444"/>
      <c r="F9" s="444"/>
      <c r="G9" s="444"/>
      <c r="H9" s="444"/>
      <c r="I9" s="444"/>
      <c r="J9" s="444"/>
      <c r="K9" s="444"/>
      <c r="L9" s="444"/>
      <c r="M9" s="444"/>
      <c r="N9" s="444"/>
      <c r="O9" s="444"/>
      <c r="P9" s="444"/>
      <c r="Q9" s="444"/>
      <c r="R9" s="444"/>
      <c r="S9" s="444"/>
      <c r="T9" s="444"/>
    </row>
    <row r="10" spans="1:20" s="8" customFormat="1" ht="18.75" customHeight="1" x14ac:dyDescent="0.2">
      <c r="A10" s="438" t="s">
        <v>6</v>
      </c>
      <c r="B10" s="438"/>
      <c r="C10" s="438"/>
      <c r="D10" s="438"/>
      <c r="E10" s="438"/>
      <c r="F10" s="438"/>
      <c r="G10" s="438"/>
      <c r="H10" s="438"/>
      <c r="I10" s="438"/>
      <c r="J10" s="438"/>
      <c r="K10" s="438"/>
      <c r="L10" s="438"/>
      <c r="M10" s="438"/>
      <c r="N10" s="438"/>
      <c r="O10" s="438"/>
      <c r="P10" s="438"/>
      <c r="Q10" s="438"/>
      <c r="R10" s="438"/>
      <c r="S10" s="438"/>
      <c r="T10" s="438"/>
    </row>
    <row r="11" spans="1:20" s="8" customFormat="1" ht="18.75" x14ac:dyDescent="0.2">
      <c r="A11" s="441"/>
      <c r="B11" s="441"/>
      <c r="C11" s="441"/>
      <c r="D11" s="441"/>
      <c r="E11" s="441"/>
      <c r="F11" s="441"/>
      <c r="G11" s="441"/>
      <c r="H11" s="441"/>
      <c r="I11" s="441"/>
      <c r="J11" s="441"/>
      <c r="K11" s="441"/>
      <c r="L11" s="441"/>
      <c r="M11" s="441"/>
      <c r="N11" s="441"/>
      <c r="O11" s="441"/>
      <c r="P11" s="441"/>
      <c r="Q11" s="441"/>
      <c r="R11" s="441"/>
      <c r="S11" s="441"/>
      <c r="T11" s="441"/>
    </row>
    <row r="12" spans="1:20" s="8" customFormat="1" ht="18.75" customHeight="1" x14ac:dyDescent="0.2">
      <c r="A12" s="444" t="str">
        <f>'2. паспорт  ТП'!A11</f>
        <v>H_281</v>
      </c>
      <c r="B12" s="444"/>
      <c r="C12" s="444"/>
      <c r="D12" s="444"/>
      <c r="E12" s="444"/>
      <c r="F12" s="444"/>
      <c r="G12" s="444"/>
      <c r="H12" s="444"/>
      <c r="I12" s="444"/>
      <c r="J12" s="444"/>
      <c r="K12" s="444"/>
      <c r="L12" s="444"/>
      <c r="M12" s="444"/>
      <c r="N12" s="444"/>
      <c r="O12" s="444"/>
      <c r="P12" s="444"/>
      <c r="Q12" s="444"/>
      <c r="R12" s="444"/>
      <c r="S12" s="444"/>
      <c r="T12" s="444"/>
    </row>
    <row r="13" spans="1:20" s="8" customFormat="1" ht="18.75" customHeight="1" x14ac:dyDescent="0.2">
      <c r="A13" s="438" t="s">
        <v>5</v>
      </c>
      <c r="B13" s="438"/>
      <c r="C13" s="438"/>
      <c r="D13" s="438"/>
      <c r="E13" s="438"/>
      <c r="F13" s="438"/>
      <c r="G13" s="438"/>
      <c r="H13" s="438"/>
      <c r="I13" s="438"/>
      <c r="J13" s="438"/>
      <c r="K13" s="438"/>
      <c r="L13" s="438"/>
      <c r="M13" s="438"/>
      <c r="N13" s="438"/>
      <c r="O13" s="438"/>
      <c r="P13" s="438"/>
      <c r="Q13" s="438"/>
      <c r="R13" s="438"/>
      <c r="S13" s="438"/>
      <c r="T13" s="438"/>
    </row>
    <row r="14" spans="1:20" s="93" customFormat="1" ht="15.75" customHeight="1" x14ac:dyDescent="0.2">
      <c r="A14" s="448"/>
      <c r="B14" s="448"/>
      <c r="C14" s="448"/>
      <c r="D14" s="448"/>
      <c r="E14" s="448"/>
      <c r="F14" s="448"/>
      <c r="G14" s="448"/>
      <c r="H14" s="448"/>
      <c r="I14" s="448"/>
      <c r="J14" s="448"/>
      <c r="K14" s="448"/>
      <c r="L14" s="448"/>
      <c r="M14" s="448"/>
      <c r="N14" s="448"/>
      <c r="O14" s="448"/>
      <c r="P14" s="448"/>
      <c r="Q14" s="448"/>
      <c r="R14" s="448"/>
      <c r="S14" s="448"/>
      <c r="T14" s="448"/>
    </row>
    <row r="15" spans="1:20" s="94" customFormat="1" ht="34.5" customHeight="1" x14ac:dyDescent="0.2">
      <c r="A15" s="449" t="str">
        <f>'2. паспорт  ТП'!A14</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49"/>
      <c r="C15" s="449"/>
      <c r="D15" s="449"/>
      <c r="E15" s="449"/>
      <c r="F15" s="449"/>
      <c r="G15" s="449"/>
      <c r="H15" s="449"/>
      <c r="I15" s="449"/>
      <c r="J15" s="449"/>
      <c r="K15" s="449"/>
      <c r="L15" s="449"/>
      <c r="M15" s="449"/>
      <c r="N15" s="449"/>
      <c r="O15" s="449"/>
      <c r="P15" s="449"/>
      <c r="Q15" s="449"/>
      <c r="R15" s="449"/>
      <c r="S15" s="449"/>
      <c r="T15" s="449"/>
    </row>
    <row r="16" spans="1:20" s="94" customFormat="1" ht="15" customHeight="1" x14ac:dyDescent="0.2">
      <c r="A16" s="438" t="s">
        <v>4</v>
      </c>
      <c r="B16" s="438"/>
      <c r="C16" s="438"/>
      <c r="D16" s="438"/>
      <c r="E16" s="438"/>
      <c r="F16" s="438"/>
      <c r="G16" s="438"/>
      <c r="H16" s="438"/>
      <c r="I16" s="438"/>
      <c r="J16" s="438"/>
      <c r="K16" s="438"/>
      <c r="L16" s="438"/>
      <c r="M16" s="438"/>
      <c r="N16" s="438"/>
      <c r="O16" s="438"/>
      <c r="P16" s="438"/>
      <c r="Q16" s="438"/>
      <c r="R16" s="438"/>
      <c r="S16" s="438"/>
      <c r="T16" s="438"/>
    </row>
    <row r="17" spans="1:20" s="94" customFormat="1" ht="15" customHeight="1" x14ac:dyDescent="0.2">
      <c r="A17" s="450"/>
      <c r="B17" s="450"/>
      <c r="C17" s="450"/>
      <c r="D17" s="450"/>
      <c r="E17" s="450"/>
      <c r="F17" s="450"/>
      <c r="G17" s="450"/>
      <c r="H17" s="450"/>
      <c r="I17" s="450"/>
      <c r="J17" s="450"/>
      <c r="K17" s="450"/>
      <c r="L17" s="450"/>
      <c r="M17" s="450"/>
      <c r="N17" s="450"/>
      <c r="O17" s="450"/>
      <c r="P17" s="450"/>
      <c r="Q17" s="450"/>
      <c r="R17" s="450"/>
      <c r="S17" s="450"/>
      <c r="T17" s="450"/>
    </row>
    <row r="18" spans="1:20" s="94" customFormat="1" ht="15" customHeight="1" x14ac:dyDescent="0.2">
      <c r="A18" s="440" t="s">
        <v>337</v>
      </c>
      <c r="B18" s="440"/>
      <c r="C18" s="440"/>
      <c r="D18" s="440"/>
      <c r="E18" s="440"/>
      <c r="F18" s="440"/>
      <c r="G18" s="440"/>
      <c r="H18" s="440"/>
      <c r="I18" s="440"/>
      <c r="J18" s="440"/>
      <c r="K18" s="440"/>
      <c r="L18" s="440"/>
      <c r="M18" s="440"/>
      <c r="N18" s="440"/>
      <c r="O18" s="440"/>
      <c r="P18" s="440"/>
      <c r="Q18" s="440"/>
      <c r="R18" s="440"/>
      <c r="S18" s="440"/>
      <c r="T18" s="440"/>
    </row>
    <row r="19" spans="1:20" s="18" customFormat="1" ht="21" customHeight="1" x14ac:dyDescent="0.25">
      <c r="A19" s="469"/>
      <c r="B19" s="469"/>
      <c r="C19" s="469"/>
      <c r="D19" s="469"/>
      <c r="E19" s="469"/>
      <c r="F19" s="469"/>
      <c r="G19" s="469"/>
      <c r="H19" s="469"/>
      <c r="I19" s="469"/>
      <c r="J19" s="469"/>
      <c r="K19" s="469"/>
      <c r="L19" s="469"/>
      <c r="M19" s="469"/>
      <c r="N19" s="469"/>
      <c r="O19" s="469"/>
      <c r="P19" s="469"/>
      <c r="Q19" s="469"/>
      <c r="R19" s="469"/>
      <c r="S19" s="469"/>
      <c r="T19" s="469"/>
    </row>
    <row r="20" spans="1:20" ht="46.5" customHeight="1" x14ac:dyDescent="0.25">
      <c r="A20" s="463" t="s">
        <v>3</v>
      </c>
      <c r="B20" s="456" t="s">
        <v>193</v>
      </c>
      <c r="C20" s="457"/>
      <c r="D20" s="460" t="s">
        <v>116</v>
      </c>
      <c r="E20" s="456" t="s">
        <v>365</v>
      </c>
      <c r="F20" s="457"/>
      <c r="G20" s="456" t="s">
        <v>211</v>
      </c>
      <c r="H20" s="457"/>
      <c r="I20" s="456" t="s">
        <v>115</v>
      </c>
      <c r="J20" s="457"/>
      <c r="K20" s="460" t="s">
        <v>114</v>
      </c>
      <c r="L20" s="456" t="s">
        <v>113</v>
      </c>
      <c r="M20" s="457"/>
      <c r="N20" s="456" t="s">
        <v>402</v>
      </c>
      <c r="O20" s="457"/>
      <c r="P20" s="460" t="s">
        <v>112</v>
      </c>
      <c r="Q20" s="466" t="s">
        <v>111</v>
      </c>
      <c r="R20" s="467"/>
      <c r="S20" s="466" t="s">
        <v>110</v>
      </c>
      <c r="T20" s="468"/>
    </row>
    <row r="21" spans="1:20" ht="204.75" customHeight="1" x14ac:dyDescent="0.25">
      <c r="A21" s="464"/>
      <c r="B21" s="458"/>
      <c r="C21" s="459"/>
      <c r="D21" s="462"/>
      <c r="E21" s="458"/>
      <c r="F21" s="459"/>
      <c r="G21" s="458"/>
      <c r="H21" s="459"/>
      <c r="I21" s="458"/>
      <c r="J21" s="459"/>
      <c r="K21" s="461"/>
      <c r="L21" s="458"/>
      <c r="M21" s="459"/>
      <c r="N21" s="458"/>
      <c r="O21" s="459"/>
      <c r="P21" s="461"/>
      <c r="Q21" s="30" t="s">
        <v>109</v>
      </c>
      <c r="R21" s="30" t="s">
        <v>336</v>
      </c>
      <c r="S21" s="30" t="s">
        <v>108</v>
      </c>
      <c r="T21" s="30" t="s">
        <v>107</v>
      </c>
    </row>
    <row r="22" spans="1:20" ht="51.75" customHeight="1" x14ac:dyDescent="0.25">
      <c r="A22" s="465"/>
      <c r="B22" s="54" t="s">
        <v>105</v>
      </c>
      <c r="C22" s="54" t="s">
        <v>106</v>
      </c>
      <c r="D22" s="461"/>
      <c r="E22" s="54" t="s">
        <v>105</v>
      </c>
      <c r="F22" s="54" t="s">
        <v>106</v>
      </c>
      <c r="G22" s="54" t="s">
        <v>105</v>
      </c>
      <c r="H22" s="54" t="s">
        <v>106</v>
      </c>
      <c r="I22" s="54" t="s">
        <v>105</v>
      </c>
      <c r="J22" s="54" t="s">
        <v>106</v>
      </c>
      <c r="K22" s="54" t="s">
        <v>105</v>
      </c>
      <c r="L22" s="54" t="s">
        <v>105</v>
      </c>
      <c r="M22" s="54" t="s">
        <v>106</v>
      </c>
      <c r="N22" s="54" t="s">
        <v>105</v>
      </c>
      <c r="O22" s="54" t="s">
        <v>106</v>
      </c>
      <c r="P22" s="82" t="s">
        <v>105</v>
      </c>
      <c r="Q22" s="30" t="s">
        <v>105</v>
      </c>
      <c r="R22" s="30" t="s">
        <v>105</v>
      </c>
      <c r="S22" s="30" t="s">
        <v>105</v>
      </c>
      <c r="T22" s="30" t="s">
        <v>105</v>
      </c>
    </row>
    <row r="23" spans="1:20" x14ac:dyDescent="0.25">
      <c r="A23" s="19">
        <v>1</v>
      </c>
      <c r="B23" s="19">
        <v>2</v>
      </c>
      <c r="C23" s="19">
        <v>3</v>
      </c>
      <c r="D23" s="19">
        <v>4</v>
      </c>
      <c r="E23" s="19">
        <v>5</v>
      </c>
      <c r="F23" s="19">
        <v>6</v>
      </c>
      <c r="G23" s="19">
        <v>7</v>
      </c>
      <c r="H23" s="19">
        <v>8</v>
      </c>
      <c r="I23" s="19">
        <v>9</v>
      </c>
      <c r="J23" s="19">
        <v>10</v>
      </c>
      <c r="K23" s="19">
        <v>11</v>
      </c>
      <c r="L23" s="19">
        <v>12</v>
      </c>
      <c r="M23" s="19">
        <v>13</v>
      </c>
      <c r="N23" s="19">
        <v>14</v>
      </c>
      <c r="O23" s="19">
        <v>15</v>
      </c>
      <c r="P23" s="19">
        <v>16</v>
      </c>
      <c r="Q23" s="19">
        <v>17</v>
      </c>
      <c r="R23" s="19">
        <v>18</v>
      </c>
      <c r="S23" s="19">
        <v>19</v>
      </c>
      <c r="T23" s="19">
        <v>20</v>
      </c>
    </row>
    <row r="24" spans="1:20" ht="60" customHeight="1" x14ac:dyDescent="0.25">
      <c r="A24" s="470">
        <v>1</v>
      </c>
      <c r="B24" s="452" t="s">
        <v>393</v>
      </c>
      <c r="C24" s="452" t="s">
        <v>393</v>
      </c>
      <c r="D24" s="302" t="s">
        <v>101</v>
      </c>
      <c r="E24" s="302" t="s">
        <v>394</v>
      </c>
      <c r="F24" s="302" t="s">
        <v>395</v>
      </c>
      <c r="G24" s="303" t="s">
        <v>396</v>
      </c>
      <c r="H24" s="303" t="s">
        <v>396</v>
      </c>
      <c r="I24" s="303">
        <v>1990</v>
      </c>
      <c r="J24" s="303">
        <v>2019</v>
      </c>
      <c r="K24" s="303">
        <v>1990</v>
      </c>
      <c r="L24" s="303">
        <v>110</v>
      </c>
      <c r="M24" s="303">
        <v>110</v>
      </c>
      <c r="N24" s="470">
        <v>12.6</v>
      </c>
      <c r="O24" s="470">
        <v>20</v>
      </c>
      <c r="P24" s="470">
        <v>2016</v>
      </c>
      <c r="Q24" s="452" t="s">
        <v>398</v>
      </c>
      <c r="R24" s="452" t="s">
        <v>399</v>
      </c>
      <c r="S24" s="452" t="s">
        <v>400</v>
      </c>
      <c r="T24" s="452" t="s">
        <v>553</v>
      </c>
    </row>
    <row r="25" spans="1:20" ht="60" customHeight="1" x14ac:dyDescent="0.25">
      <c r="A25" s="471"/>
      <c r="B25" s="453"/>
      <c r="C25" s="453"/>
      <c r="D25" s="302" t="s">
        <v>604</v>
      </c>
      <c r="E25" s="302" t="s">
        <v>605</v>
      </c>
      <c r="F25" s="302" t="s">
        <v>689</v>
      </c>
      <c r="G25" s="303" t="s">
        <v>606</v>
      </c>
      <c r="H25" s="303" t="s">
        <v>606</v>
      </c>
      <c r="I25" s="303">
        <v>2010</v>
      </c>
      <c r="J25" s="303">
        <v>2019</v>
      </c>
      <c r="K25" s="303">
        <v>2010</v>
      </c>
      <c r="L25" s="303">
        <v>110</v>
      </c>
      <c r="M25" s="303">
        <v>110</v>
      </c>
      <c r="N25" s="471"/>
      <c r="O25" s="471"/>
      <c r="P25" s="471"/>
      <c r="Q25" s="453"/>
      <c r="R25" s="453"/>
      <c r="S25" s="453"/>
      <c r="T25" s="453"/>
    </row>
    <row r="26" spans="1:20" ht="60" customHeight="1" x14ac:dyDescent="0.25">
      <c r="A26" s="471"/>
      <c r="B26" s="453"/>
      <c r="C26" s="453"/>
      <c r="D26" s="302" t="s">
        <v>604</v>
      </c>
      <c r="E26" s="302" t="s">
        <v>605</v>
      </c>
      <c r="F26" s="302" t="s">
        <v>690</v>
      </c>
      <c r="G26" s="303" t="s">
        <v>607</v>
      </c>
      <c r="H26" s="303" t="s">
        <v>607</v>
      </c>
      <c r="I26" s="303">
        <v>2009</v>
      </c>
      <c r="J26" s="303">
        <v>2019</v>
      </c>
      <c r="K26" s="303">
        <v>2009</v>
      </c>
      <c r="L26" s="303">
        <v>110</v>
      </c>
      <c r="M26" s="303">
        <v>110</v>
      </c>
      <c r="N26" s="471"/>
      <c r="O26" s="471"/>
      <c r="P26" s="471"/>
      <c r="Q26" s="453"/>
      <c r="R26" s="453"/>
      <c r="S26" s="453"/>
      <c r="T26" s="453"/>
    </row>
    <row r="27" spans="1:20" ht="47.25" x14ac:dyDescent="0.25">
      <c r="A27" s="471"/>
      <c r="B27" s="453"/>
      <c r="C27" s="453"/>
      <c r="D27" s="302" t="s">
        <v>397</v>
      </c>
      <c r="E27" s="302" t="s">
        <v>560</v>
      </c>
      <c r="F27" s="302" t="s">
        <v>566</v>
      </c>
      <c r="G27" s="302" t="s">
        <v>559</v>
      </c>
      <c r="H27" s="302" t="s">
        <v>559</v>
      </c>
      <c r="I27" s="303">
        <v>1990</v>
      </c>
      <c r="J27" s="303">
        <v>2019</v>
      </c>
      <c r="K27" s="303">
        <v>1990</v>
      </c>
      <c r="L27" s="303">
        <v>15</v>
      </c>
      <c r="M27" s="303">
        <v>15</v>
      </c>
      <c r="N27" s="471" t="s">
        <v>254</v>
      </c>
      <c r="O27" s="471" t="s">
        <v>254</v>
      </c>
      <c r="P27" s="471"/>
      <c r="Q27" s="453"/>
      <c r="R27" s="453"/>
      <c r="S27" s="453"/>
      <c r="T27" s="453"/>
    </row>
    <row r="28" spans="1:20" ht="55.5" customHeight="1" x14ac:dyDescent="0.25">
      <c r="A28" s="471"/>
      <c r="B28" s="453"/>
      <c r="C28" s="453"/>
      <c r="D28" s="302" t="s">
        <v>397</v>
      </c>
      <c r="E28" s="302" t="s">
        <v>401</v>
      </c>
      <c r="F28" s="302" t="s">
        <v>567</v>
      </c>
      <c r="G28" s="302" t="s">
        <v>536</v>
      </c>
      <c r="H28" s="302" t="s">
        <v>537</v>
      </c>
      <c r="I28" s="303">
        <v>1990</v>
      </c>
      <c r="J28" s="303">
        <v>2019</v>
      </c>
      <c r="K28" s="303">
        <v>1990</v>
      </c>
      <c r="L28" s="303">
        <v>15</v>
      </c>
      <c r="M28" s="303">
        <v>15</v>
      </c>
      <c r="N28" s="471" t="s">
        <v>254</v>
      </c>
      <c r="O28" s="471" t="s">
        <v>254</v>
      </c>
      <c r="P28" s="471"/>
      <c r="Q28" s="453"/>
      <c r="R28" s="453"/>
      <c r="S28" s="453"/>
      <c r="T28" s="453"/>
    </row>
    <row r="29" spans="1:20" ht="55.5" customHeight="1" x14ac:dyDescent="0.25">
      <c r="A29" s="471"/>
      <c r="B29" s="453"/>
      <c r="C29" s="453"/>
      <c r="D29" s="302" t="s">
        <v>561</v>
      </c>
      <c r="E29" s="302" t="s">
        <v>569</v>
      </c>
      <c r="F29" s="302" t="s">
        <v>691</v>
      </c>
      <c r="G29" s="302" t="s">
        <v>563</v>
      </c>
      <c r="H29" s="302" t="s">
        <v>563</v>
      </c>
      <c r="I29" s="303">
        <v>1990</v>
      </c>
      <c r="J29" s="303">
        <v>2019</v>
      </c>
      <c r="K29" s="303">
        <v>1990</v>
      </c>
      <c r="L29" s="303">
        <v>15</v>
      </c>
      <c r="M29" s="303">
        <v>15</v>
      </c>
      <c r="N29" s="471"/>
      <c r="O29" s="471"/>
      <c r="P29" s="471"/>
      <c r="Q29" s="453"/>
      <c r="R29" s="453"/>
      <c r="S29" s="453"/>
      <c r="T29" s="453"/>
    </row>
    <row r="30" spans="1:20" ht="55.5" customHeight="1" x14ac:dyDescent="0.25">
      <c r="A30" s="472"/>
      <c r="B30" s="454"/>
      <c r="C30" s="454"/>
      <c r="D30" s="302" t="s">
        <v>562</v>
      </c>
      <c r="E30" s="302" t="s">
        <v>570</v>
      </c>
      <c r="F30" s="302" t="s">
        <v>692</v>
      </c>
      <c r="G30" s="302" t="s">
        <v>564</v>
      </c>
      <c r="H30" s="302" t="s">
        <v>564</v>
      </c>
      <c r="I30" s="303">
        <v>1990</v>
      </c>
      <c r="J30" s="303">
        <v>2019</v>
      </c>
      <c r="K30" s="303">
        <v>1990</v>
      </c>
      <c r="L30" s="303">
        <v>15</v>
      </c>
      <c r="M30" s="303">
        <v>15</v>
      </c>
      <c r="N30" s="472"/>
      <c r="O30" s="472"/>
      <c r="P30" s="472"/>
      <c r="Q30" s="454"/>
      <c r="R30" s="454"/>
      <c r="S30" s="454"/>
      <c r="T30" s="454"/>
    </row>
    <row r="31" spans="1:20" ht="3" customHeight="1" x14ac:dyDescent="0.25"/>
    <row r="32" spans="1:20" s="17" customFormat="1" ht="12.75" x14ac:dyDescent="0.2"/>
    <row r="33" spans="2:113" s="17" customFormat="1" x14ac:dyDescent="0.25">
      <c r="B33" s="15" t="s">
        <v>104</v>
      </c>
      <c r="C33" s="15"/>
      <c r="D33" s="15"/>
      <c r="E33" s="15"/>
      <c r="F33" s="15"/>
      <c r="G33" s="15"/>
      <c r="H33" s="15"/>
      <c r="I33" s="15"/>
      <c r="J33" s="15"/>
      <c r="K33" s="15"/>
      <c r="L33" s="15"/>
      <c r="M33" s="15"/>
      <c r="N33" s="15"/>
      <c r="O33" s="15"/>
      <c r="P33" s="15"/>
      <c r="Q33" s="15"/>
      <c r="R33" s="15"/>
    </row>
    <row r="34" spans="2:113" x14ac:dyDescent="0.25">
      <c r="B34" s="455" t="s">
        <v>371</v>
      </c>
      <c r="C34" s="455"/>
      <c r="D34" s="455"/>
      <c r="E34" s="455"/>
      <c r="F34" s="455"/>
      <c r="G34" s="455"/>
      <c r="H34" s="455"/>
      <c r="I34" s="455"/>
      <c r="J34" s="455"/>
      <c r="K34" s="455"/>
      <c r="L34" s="455"/>
      <c r="M34" s="455"/>
      <c r="N34" s="455"/>
      <c r="O34" s="455"/>
      <c r="P34" s="455"/>
      <c r="Q34" s="455"/>
      <c r="R34" s="455"/>
    </row>
    <row r="35" spans="2:113" x14ac:dyDescent="0.25">
      <c r="B35" s="15"/>
      <c r="C35" s="15"/>
      <c r="D35" s="15"/>
      <c r="E35" s="15"/>
      <c r="F35" s="15"/>
      <c r="G35" s="15"/>
      <c r="H35" s="15"/>
      <c r="I35" s="15"/>
      <c r="J35" s="15"/>
      <c r="K35" s="15"/>
      <c r="L35" s="15"/>
      <c r="M35" s="15"/>
      <c r="N35" s="15"/>
      <c r="O35" s="15"/>
      <c r="P35" s="15"/>
      <c r="Q35" s="15"/>
      <c r="R35" s="15"/>
      <c r="S35" s="15"/>
      <c r="T35" s="15"/>
      <c r="U35" s="15"/>
      <c r="V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row>
    <row r="36" spans="2:113" x14ac:dyDescent="0.25">
      <c r="B36" s="14" t="s">
        <v>335</v>
      </c>
      <c r="C36" s="14"/>
      <c r="D36" s="14"/>
      <c r="E36" s="14"/>
      <c r="F36" s="12"/>
      <c r="G36" s="12"/>
      <c r="H36" s="14"/>
      <c r="I36" s="14"/>
      <c r="J36" s="14"/>
      <c r="K36" s="14"/>
      <c r="L36" s="14"/>
      <c r="M36" s="14"/>
      <c r="N36" s="14"/>
      <c r="O36" s="14"/>
      <c r="P36" s="14"/>
      <c r="Q36" s="14"/>
      <c r="R36" s="14"/>
      <c r="S36" s="16"/>
      <c r="T36" s="16"/>
      <c r="U36" s="16"/>
      <c r="V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row>
    <row r="37" spans="2:113" x14ac:dyDescent="0.25">
      <c r="B37" s="14" t="s">
        <v>103</v>
      </c>
      <c r="C37" s="14"/>
      <c r="D37" s="14"/>
      <c r="E37" s="14"/>
      <c r="F37" s="12"/>
      <c r="G37" s="12"/>
      <c r="H37" s="14"/>
      <c r="I37" s="14"/>
      <c r="J37" s="14"/>
      <c r="K37" s="14"/>
      <c r="L37" s="14"/>
      <c r="M37" s="14"/>
      <c r="N37" s="14"/>
      <c r="O37" s="14"/>
      <c r="P37" s="14"/>
      <c r="Q37" s="14"/>
      <c r="R37" s="14"/>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row>
    <row r="38" spans="2:113" s="12" customFormat="1" x14ac:dyDescent="0.25">
      <c r="B38" s="14" t="s">
        <v>102</v>
      </c>
      <c r="C38" s="14"/>
      <c r="D38" s="14"/>
      <c r="E38" s="14"/>
      <c r="H38" s="14"/>
      <c r="I38" s="14"/>
      <c r="J38" s="14"/>
      <c r="K38" s="14"/>
      <c r="L38" s="14"/>
      <c r="M38" s="14"/>
      <c r="N38" s="14"/>
      <c r="O38" s="14"/>
      <c r="P38" s="14"/>
      <c r="Q38" s="14"/>
      <c r="R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row>
    <row r="39" spans="2:113" s="12" customFormat="1" x14ac:dyDescent="0.25">
      <c r="B39" s="14" t="s">
        <v>101</v>
      </c>
      <c r="C39" s="14"/>
      <c r="D39" s="14"/>
      <c r="E39" s="14"/>
      <c r="H39" s="14"/>
      <c r="I39" s="14"/>
      <c r="J39" s="14"/>
      <c r="K39" s="14"/>
      <c r="L39" s="14"/>
      <c r="M39" s="14"/>
      <c r="N39" s="14"/>
      <c r="O39" s="14"/>
      <c r="P39" s="14"/>
      <c r="Q39" s="14"/>
      <c r="R39" s="14"/>
      <c r="S39" s="14"/>
      <c r="T39" s="14"/>
      <c r="U39" s="14"/>
      <c r="V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row>
    <row r="40" spans="2:113" s="12" customFormat="1" x14ac:dyDescent="0.25">
      <c r="B40" s="14" t="s">
        <v>100</v>
      </c>
      <c r="C40" s="14"/>
      <c r="D40" s="14"/>
      <c r="E40" s="14"/>
      <c r="H40" s="14"/>
      <c r="I40" s="14"/>
      <c r="J40" s="14"/>
      <c r="K40" s="14"/>
      <c r="L40" s="14"/>
      <c r="M40" s="14"/>
      <c r="N40" s="14"/>
      <c r="O40" s="14"/>
      <c r="P40" s="14"/>
      <c r="Q40" s="14"/>
      <c r="R40" s="14"/>
      <c r="S40" s="14"/>
      <c r="T40" s="14"/>
      <c r="U40" s="14"/>
      <c r="V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row>
    <row r="41" spans="2:113" s="12" customFormat="1" x14ac:dyDescent="0.25">
      <c r="B41" s="14" t="s">
        <v>99</v>
      </c>
      <c r="C41" s="14"/>
      <c r="D41" s="14"/>
      <c r="E41" s="14"/>
      <c r="H41" s="14"/>
      <c r="I41" s="14"/>
      <c r="J41" s="14"/>
      <c r="K41" s="14"/>
      <c r="L41" s="14"/>
      <c r="M41" s="14"/>
      <c r="N41" s="14"/>
      <c r="O41" s="14"/>
      <c r="P41" s="14"/>
      <c r="Q41" s="14"/>
      <c r="R41" s="14"/>
      <c r="S41" s="14"/>
      <c r="T41" s="14"/>
      <c r="U41" s="14"/>
      <c r="V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row>
    <row r="42" spans="2:113" s="12" customFormat="1" x14ac:dyDescent="0.25">
      <c r="B42" s="14" t="s">
        <v>98</v>
      </c>
      <c r="C42" s="14"/>
      <c r="D42" s="14"/>
      <c r="E42" s="14"/>
      <c r="H42" s="14"/>
      <c r="I42" s="14"/>
      <c r="J42" s="14"/>
      <c r="K42" s="14"/>
      <c r="L42" s="14"/>
      <c r="M42" s="14"/>
      <c r="N42" s="14"/>
      <c r="O42" s="14"/>
      <c r="P42" s="14"/>
      <c r="Q42" s="14"/>
      <c r="R42" s="14"/>
      <c r="S42" s="14"/>
      <c r="T42" s="14"/>
      <c r="U42" s="14"/>
      <c r="V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row>
    <row r="43" spans="2:113" s="12" customFormat="1" x14ac:dyDescent="0.25">
      <c r="B43" s="14" t="s">
        <v>97</v>
      </c>
      <c r="C43" s="14"/>
      <c r="D43" s="14"/>
      <c r="E43" s="14"/>
      <c r="H43" s="14"/>
      <c r="I43" s="14"/>
      <c r="J43" s="14"/>
      <c r="K43" s="14"/>
      <c r="L43" s="14"/>
      <c r="M43" s="14"/>
      <c r="N43" s="14"/>
      <c r="O43" s="14"/>
      <c r="P43" s="14"/>
      <c r="Q43" s="14"/>
      <c r="R43" s="14"/>
      <c r="S43" s="14"/>
      <c r="T43" s="14"/>
      <c r="U43" s="14"/>
      <c r="V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row>
    <row r="44" spans="2:113" s="12" customFormat="1" x14ac:dyDescent="0.25">
      <c r="B44" s="14" t="s">
        <v>96</v>
      </c>
      <c r="C44" s="14"/>
      <c r="D44" s="14"/>
      <c r="E44" s="14"/>
      <c r="H44" s="14"/>
      <c r="I44" s="14"/>
      <c r="J44" s="14"/>
      <c r="K44" s="14"/>
      <c r="L44" s="14"/>
      <c r="M44" s="14"/>
      <c r="N44" s="14"/>
      <c r="O44" s="14"/>
      <c r="P44" s="14"/>
      <c r="Q44" s="14"/>
      <c r="R44" s="14"/>
      <c r="S44" s="14"/>
      <c r="T44" s="14"/>
      <c r="U44" s="14"/>
      <c r="V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row>
    <row r="45" spans="2:113" s="12" customFormat="1" x14ac:dyDescent="0.25">
      <c r="B45" s="14" t="s">
        <v>95</v>
      </c>
      <c r="C45" s="14"/>
      <c r="D45" s="14"/>
      <c r="E45" s="14"/>
      <c r="H45" s="14"/>
      <c r="I45" s="14"/>
      <c r="J45" s="14"/>
      <c r="K45" s="14"/>
      <c r="L45" s="14"/>
      <c r="M45" s="14"/>
      <c r="N45" s="14"/>
      <c r="O45" s="14"/>
      <c r="P45" s="14"/>
      <c r="Q45" s="14"/>
      <c r="R45" s="14"/>
      <c r="S45" s="14"/>
      <c r="T45" s="14"/>
      <c r="U45" s="14"/>
      <c r="V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row>
    <row r="46" spans="2:113" s="12" customFormat="1" x14ac:dyDescent="0.25">
      <c r="Q46" s="14"/>
      <c r="R46" s="14"/>
      <c r="S46" s="14"/>
      <c r="T46" s="14"/>
      <c r="U46" s="14"/>
      <c r="V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row>
    <row r="47" spans="2:113" s="12" customFormat="1" x14ac:dyDescent="0.25">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row>
  </sheetData>
  <mergeCells count="37">
    <mergeCell ref="A24:A30"/>
    <mergeCell ref="B24:B30"/>
    <mergeCell ref="C24:C30"/>
    <mergeCell ref="P24:P30"/>
    <mergeCell ref="Q24:Q30"/>
    <mergeCell ref="N24:N30"/>
    <mergeCell ref="O24:O30"/>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S24:S30"/>
    <mergeCell ref="T24:T30"/>
    <mergeCell ref="B34:R34"/>
    <mergeCell ref="L20:M21"/>
    <mergeCell ref="N20:O21"/>
    <mergeCell ref="P20:P21"/>
    <mergeCell ref="D20:D22"/>
    <mergeCell ref="B20:C21"/>
    <mergeCell ref="R24:R30"/>
  </mergeCells>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80" zoomScaleSheetLayoutView="80" workbookViewId="0">
      <selection activeCell="R25" sqref="R25"/>
    </sheetView>
  </sheetViews>
  <sheetFormatPr defaultColWidth="10.7109375" defaultRowHeight="15.75" x14ac:dyDescent="0.25"/>
  <cols>
    <col min="1" max="3" width="10.7109375" style="11"/>
    <col min="4" max="4" width="11.5703125" style="11" customWidth="1"/>
    <col min="5" max="5" width="11.85546875" style="11" customWidth="1"/>
    <col min="6" max="6" width="8.7109375" style="11" customWidth="1"/>
    <col min="7" max="7" width="10.28515625" style="11" customWidth="1"/>
    <col min="8" max="8" width="8.7109375" style="11" customWidth="1"/>
    <col min="9" max="9" width="8.28515625" style="11" customWidth="1"/>
    <col min="10" max="10" width="20.140625" style="11" customWidth="1"/>
    <col min="11" max="11" width="11.140625" style="11" customWidth="1"/>
    <col min="12" max="12" width="8.85546875" style="11" customWidth="1"/>
    <col min="13" max="13" width="8.7109375" style="11" customWidth="1"/>
    <col min="14" max="14" width="13.7109375" style="11" customWidth="1"/>
    <col min="15" max="16" width="8.7109375" style="11" customWidth="1"/>
    <col min="17" max="17" width="11.85546875" style="11" customWidth="1"/>
    <col min="18" max="18" width="12" style="11" customWidth="1"/>
    <col min="19" max="19" width="18.28515625" style="11" customWidth="1"/>
    <col min="20" max="20" width="22.42578125" style="11" customWidth="1"/>
    <col min="21" max="21" width="30.7109375" style="11" customWidth="1"/>
    <col min="22" max="23" width="8.7109375" style="11" customWidth="1"/>
    <col min="24" max="24" width="24.5703125" style="11" customWidth="1"/>
    <col min="25" max="25" width="15.28515625" style="11" customWidth="1"/>
    <col min="26" max="26" width="18.5703125" style="11" customWidth="1"/>
    <col min="27" max="27" width="19.140625" style="11" customWidth="1"/>
    <col min="28" max="240" width="10.7109375" style="11"/>
    <col min="241" max="242" width="15.7109375" style="11" customWidth="1"/>
    <col min="243" max="245" width="14.7109375" style="11" customWidth="1"/>
    <col min="246" max="249" width="13.7109375" style="11" customWidth="1"/>
    <col min="250" max="253" width="15.7109375" style="11" customWidth="1"/>
    <col min="254" max="254" width="22.85546875" style="11" customWidth="1"/>
    <col min="255" max="255" width="20.7109375" style="11" customWidth="1"/>
    <col min="256" max="256" width="17.7109375" style="11" customWidth="1"/>
    <col min="257" max="265" width="14.7109375" style="11" customWidth="1"/>
    <col min="266" max="496" width="10.7109375" style="11"/>
    <col min="497" max="498" width="15.7109375" style="11" customWidth="1"/>
    <col min="499" max="501" width="14.7109375" style="11" customWidth="1"/>
    <col min="502" max="505" width="13.7109375" style="11" customWidth="1"/>
    <col min="506" max="509" width="15.7109375" style="11" customWidth="1"/>
    <col min="510" max="510" width="22.85546875" style="11" customWidth="1"/>
    <col min="511" max="511" width="20.7109375" style="11" customWidth="1"/>
    <col min="512" max="512" width="17.7109375" style="11" customWidth="1"/>
    <col min="513" max="521" width="14.7109375" style="11" customWidth="1"/>
    <col min="522" max="752" width="10.7109375" style="11"/>
    <col min="753" max="754" width="15.7109375" style="11" customWidth="1"/>
    <col min="755" max="757" width="14.7109375" style="11" customWidth="1"/>
    <col min="758" max="761" width="13.7109375" style="11" customWidth="1"/>
    <col min="762" max="765" width="15.7109375" style="11" customWidth="1"/>
    <col min="766" max="766" width="22.85546875" style="11" customWidth="1"/>
    <col min="767" max="767" width="20.7109375" style="11" customWidth="1"/>
    <col min="768" max="768" width="17.7109375" style="11" customWidth="1"/>
    <col min="769" max="777" width="14.7109375" style="11" customWidth="1"/>
    <col min="778" max="1008" width="10.7109375" style="11"/>
    <col min="1009" max="1010" width="15.7109375" style="11" customWidth="1"/>
    <col min="1011" max="1013" width="14.7109375" style="11" customWidth="1"/>
    <col min="1014" max="1017" width="13.7109375" style="11" customWidth="1"/>
    <col min="1018" max="1021" width="15.7109375" style="11" customWidth="1"/>
    <col min="1022" max="1022" width="22.85546875" style="11" customWidth="1"/>
    <col min="1023" max="1023" width="20.7109375" style="11" customWidth="1"/>
    <col min="1024" max="1024" width="17.7109375" style="11" customWidth="1"/>
    <col min="1025" max="1033" width="14.7109375" style="11" customWidth="1"/>
    <col min="1034" max="1264" width="10.7109375" style="11"/>
    <col min="1265" max="1266" width="15.7109375" style="11" customWidth="1"/>
    <col min="1267" max="1269" width="14.7109375" style="11" customWidth="1"/>
    <col min="1270" max="1273" width="13.7109375" style="11" customWidth="1"/>
    <col min="1274" max="1277" width="15.7109375" style="11" customWidth="1"/>
    <col min="1278" max="1278" width="22.85546875" style="11" customWidth="1"/>
    <col min="1279" max="1279" width="20.7109375" style="11" customWidth="1"/>
    <col min="1280" max="1280" width="17.7109375" style="11" customWidth="1"/>
    <col min="1281" max="1289" width="14.7109375" style="11" customWidth="1"/>
    <col min="1290" max="1520" width="10.7109375" style="11"/>
    <col min="1521" max="1522" width="15.7109375" style="11" customWidth="1"/>
    <col min="1523" max="1525" width="14.7109375" style="11" customWidth="1"/>
    <col min="1526" max="1529" width="13.7109375" style="11" customWidth="1"/>
    <col min="1530" max="1533" width="15.7109375" style="11" customWidth="1"/>
    <col min="1534" max="1534" width="22.85546875" style="11" customWidth="1"/>
    <col min="1535" max="1535" width="20.7109375" style="11" customWidth="1"/>
    <col min="1536" max="1536" width="17.7109375" style="11" customWidth="1"/>
    <col min="1537" max="1545" width="14.7109375" style="11" customWidth="1"/>
    <col min="1546" max="1776" width="10.7109375" style="11"/>
    <col min="1777" max="1778" width="15.7109375" style="11" customWidth="1"/>
    <col min="1779" max="1781" width="14.7109375" style="11" customWidth="1"/>
    <col min="1782" max="1785" width="13.7109375" style="11" customWidth="1"/>
    <col min="1786" max="1789" width="15.7109375" style="11" customWidth="1"/>
    <col min="1790" max="1790" width="22.85546875" style="11" customWidth="1"/>
    <col min="1791" max="1791" width="20.7109375" style="11" customWidth="1"/>
    <col min="1792" max="1792" width="17.7109375" style="11" customWidth="1"/>
    <col min="1793" max="1801" width="14.7109375" style="11" customWidth="1"/>
    <col min="1802" max="2032" width="10.7109375" style="11"/>
    <col min="2033" max="2034" width="15.7109375" style="11" customWidth="1"/>
    <col min="2035" max="2037" width="14.7109375" style="11" customWidth="1"/>
    <col min="2038" max="2041" width="13.7109375" style="11" customWidth="1"/>
    <col min="2042" max="2045" width="15.7109375" style="11" customWidth="1"/>
    <col min="2046" max="2046" width="22.85546875" style="11" customWidth="1"/>
    <col min="2047" max="2047" width="20.7109375" style="11" customWidth="1"/>
    <col min="2048" max="2048" width="17.7109375" style="11" customWidth="1"/>
    <col min="2049" max="2057" width="14.7109375" style="11" customWidth="1"/>
    <col min="2058" max="2288" width="10.7109375" style="11"/>
    <col min="2289" max="2290" width="15.7109375" style="11" customWidth="1"/>
    <col min="2291" max="2293" width="14.7109375" style="11" customWidth="1"/>
    <col min="2294" max="2297" width="13.7109375" style="11" customWidth="1"/>
    <col min="2298" max="2301" width="15.7109375" style="11" customWidth="1"/>
    <col min="2302" max="2302" width="22.85546875" style="11" customWidth="1"/>
    <col min="2303" max="2303" width="20.7109375" style="11" customWidth="1"/>
    <col min="2304" max="2304" width="17.7109375" style="11" customWidth="1"/>
    <col min="2305" max="2313" width="14.7109375" style="11" customWidth="1"/>
    <col min="2314" max="2544" width="10.7109375" style="11"/>
    <col min="2545" max="2546" width="15.7109375" style="11" customWidth="1"/>
    <col min="2547" max="2549" width="14.7109375" style="11" customWidth="1"/>
    <col min="2550" max="2553" width="13.7109375" style="11" customWidth="1"/>
    <col min="2554" max="2557" width="15.7109375" style="11" customWidth="1"/>
    <col min="2558" max="2558" width="22.85546875" style="11" customWidth="1"/>
    <col min="2559" max="2559" width="20.7109375" style="11" customWidth="1"/>
    <col min="2560" max="2560" width="17.7109375" style="11" customWidth="1"/>
    <col min="2561" max="2569" width="14.7109375" style="11" customWidth="1"/>
    <col min="2570" max="2800" width="10.7109375" style="11"/>
    <col min="2801" max="2802" width="15.7109375" style="11" customWidth="1"/>
    <col min="2803" max="2805" width="14.7109375" style="11" customWidth="1"/>
    <col min="2806" max="2809" width="13.7109375" style="11" customWidth="1"/>
    <col min="2810" max="2813" width="15.7109375" style="11" customWidth="1"/>
    <col min="2814" max="2814" width="22.85546875" style="11" customWidth="1"/>
    <col min="2815" max="2815" width="20.7109375" style="11" customWidth="1"/>
    <col min="2816" max="2816" width="17.7109375" style="11" customWidth="1"/>
    <col min="2817" max="2825" width="14.7109375" style="11" customWidth="1"/>
    <col min="2826" max="3056" width="10.7109375" style="11"/>
    <col min="3057" max="3058" width="15.7109375" style="11" customWidth="1"/>
    <col min="3059" max="3061" width="14.7109375" style="11" customWidth="1"/>
    <col min="3062" max="3065" width="13.7109375" style="11" customWidth="1"/>
    <col min="3066" max="3069" width="15.7109375" style="11" customWidth="1"/>
    <col min="3070" max="3070" width="22.85546875" style="11" customWidth="1"/>
    <col min="3071" max="3071" width="20.7109375" style="11" customWidth="1"/>
    <col min="3072" max="3072" width="17.7109375" style="11" customWidth="1"/>
    <col min="3073" max="3081" width="14.7109375" style="11" customWidth="1"/>
    <col min="3082" max="3312" width="10.7109375" style="11"/>
    <col min="3313" max="3314" width="15.7109375" style="11" customWidth="1"/>
    <col min="3315" max="3317" width="14.7109375" style="11" customWidth="1"/>
    <col min="3318" max="3321" width="13.7109375" style="11" customWidth="1"/>
    <col min="3322" max="3325" width="15.7109375" style="11" customWidth="1"/>
    <col min="3326" max="3326" width="22.85546875" style="11" customWidth="1"/>
    <col min="3327" max="3327" width="20.7109375" style="11" customWidth="1"/>
    <col min="3328" max="3328" width="17.7109375" style="11" customWidth="1"/>
    <col min="3329" max="3337" width="14.7109375" style="11" customWidth="1"/>
    <col min="3338" max="3568" width="10.7109375" style="11"/>
    <col min="3569" max="3570" width="15.7109375" style="11" customWidth="1"/>
    <col min="3571" max="3573" width="14.7109375" style="11" customWidth="1"/>
    <col min="3574" max="3577" width="13.7109375" style="11" customWidth="1"/>
    <col min="3578" max="3581" width="15.7109375" style="11" customWidth="1"/>
    <col min="3582" max="3582" width="22.85546875" style="11" customWidth="1"/>
    <col min="3583" max="3583" width="20.7109375" style="11" customWidth="1"/>
    <col min="3584" max="3584" width="17.7109375" style="11" customWidth="1"/>
    <col min="3585" max="3593" width="14.7109375" style="11" customWidth="1"/>
    <col min="3594" max="3824" width="10.7109375" style="11"/>
    <col min="3825" max="3826" width="15.7109375" style="11" customWidth="1"/>
    <col min="3827" max="3829" width="14.7109375" style="11" customWidth="1"/>
    <col min="3830" max="3833" width="13.7109375" style="11" customWidth="1"/>
    <col min="3834" max="3837" width="15.7109375" style="11" customWidth="1"/>
    <col min="3838" max="3838" width="22.85546875" style="11" customWidth="1"/>
    <col min="3839" max="3839" width="20.7109375" style="11" customWidth="1"/>
    <col min="3840" max="3840" width="17.7109375" style="11" customWidth="1"/>
    <col min="3841" max="3849" width="14.7109375" style="11" customWidth="1"/>
    <col min="3850" max="4080" width="10.7109375" style="11"/>
    <col min="4081" max="4082" width="15.7109375" style="11" customWidth="1"/>
    <col min="4083" max="4085" width="14.7109375" style="11" customWidth="1"/>
    <col min="4086" max="4089" width="13.7109375" style="11" customWidth="1"/>
    <col min="4090" max="4093" width="15.7109375" style="11" customWidth="1"/>
    <col min="4094" max="4094" width="22.85546875" style="11" customWidth="1"/>
    <col min="4095" max="4095" width="20.7109375" style="11" customWidth="1"/>
    <col min="4096" max="4096" width="17.7109375" style="11" customWidth="1"/>
    <col min="4097" max="4105" width="14.7109375" style="11" customWidth="1"/>
    <col min="4106" max="4336" width="10.7109375" style="11"/>
    <col min="4337" max="4338" width="15.7109375" style="11" customWidth="1"/>
    <col min="4339" max="4341" width="14.7109375" style="11" customWidth="1"/>
    <col min="4342" max="4345" width="13.7109375" style="11" customWidth="1"/>
    <col min="4346" max="4349" width="15.7109375" style="11" customWidth="1"/>
    <col min="4350" max="4350" width="22.85546875" style="11" customWidth="1"/>
    <col min="4351" max="4351" width="20.7109375" style="11" customWidth="1"/>
    <col min="4352" max="4352" width="17.7109375" style="11" customWidth="1"/>
    <col min="4353" max="4361" width="14.7109375" style="11" customWidth="1"/>
    <col min="4362" max="4592" width="10.7109375" style="11"/>
    <col min="4593" max="4594" width="15.7109375" style="11" customWidth="1"/>
    <col min="4595" max="4597" width="14.7109375" style="11" customWidth="1"/>
    <col min="4598" max="4601" width="13.7109375" style="11" customWidth="1"/>
    <col min="4602" max="4605" width="15.7109375" style="11" customWidth="1"/>
    <col min="4606" max="4606" width="22.85546875" style="11" customWidth="1"/>
    <col min="4607" max="4607" width="20.7109375" style="11" customWidth="1"/>
    <col min="4608" max="4608" width="17.7109375" style="11" customWidth="1"/>
    <col min="4609" max="4617" width="14.7109375" style="11" customWidth="1"/>
    <col min="4618" max="4848" width="10.7109375" style="11"/>
    <col min="4849" max="4850" width="15.7109375" style="11" customWidth="1"/>
    <col min="4851" max="4853" width="14.7109375" style="11" customWidth="1"/>
    <col min="4854" max="4857" width="13.7109375" style="11" customWidth="1"/>
    <col min="4858" max="4861" width="15.7109375" style="11" customWidth="1"/>
    <col min="4862" max="4862" width="22.85546875" style="11" customWidth="1"/>
    <col min="4863" max="4863" width="20.7109375" style="11" customWidth="1"/>
    <col min="4864" max="4864" width="17.7109375" style="11" customWidth="1"/>
    <col min="4865" max="4873" width="14.7109375" style="11" customWidth="1"/>
    <col min="4874" max="5104" width="10.7109375" style="11"/>
    <col min="5105" max="5106" width="15.7109375" style="11" customWidth="1"/>
    <col min="5107" max="5109" width="14.7109375" style="11" customWidth="1"/>
    <col min="5110" max="5113" width="13.7109375" style="11" customWidth="1"/>
    <col min="5114" max="5117" width="15.7109375" style="11" customWidth="1"/>
    <col min="5118" max="5118" width="22.85546875" style="11" customWidth="1"/>
    <col min="5119" max="5119" width="20.7109375" style="11" customWidth="1"/>
    <col min="5120" max="5120" width="17.7109375" style="11" customWidth="1"/>
    <col min="5121" max="5129" width="14.7109375" style="11" customWidth="1"/>
    <col min="5130" max="5360" width="10.7109375" style="11"/>
    <col min="5361" max="5362" width="15.7109375" style="11" customWidth="1"/>
    <col min="5363" max="5365" width="14.7109375" style="11" customWidth="1"/>
    <col min="5366" max="5369" width="13.7109375" style="11" customWidth="1"/>
    <col min="5370" max="5373" width="15.7109375" style="11" customWidth="1"/>
    <col min="5374" max="5374" width="22.85546875" style="11" customWidth="1"/>
    <col min="5375" max="5375" width="20.7109375" style="11" customWidth="1"/>
    <col min="5376" max="5376" width="17.7109375" style="11" customWidth="1"/>
    <col min="5377" max="5385" width="14.7109375" style="11" customWidth="1"/>
    <col min="5386" max="5616" width="10.7109375" style="11"/>
    <col min="5617" max="5618" width="15.7109375" style="11" customWidth="1"/>
    <col min="5619" max="5621" width="14.7109375" style="11" customWidth="1"/>
    <col min="5622" max="5625" width="13.7109375" style="11" customWidth="1"/>
    <col min="5626" max="5629" width="15.7109375" style="11" customWidth="1"/>
    <col min="5630" max="5630" width="22.85546875" style="11" customWidth="1"/>
    <col min="5631" max="5631" width="20.7109375" style="11" customWidth="1"/>
    <col min="5632" max="5632" width="17.7109375" style="11" customWidth="1"/>
    <col min="5633" max="5641" width="14.7109375" style="11" customWidth="1"/>
    <col min="5642" max="5872" width="10.7109375" style="11"/>
    <col min="5873" max="5874" width="15.7109375" style="11" customWidth="1"/>
    <col min="5875" max="5877" width="14.7109375" style="11" customWidth="1"/>
    <col min="5878" max="5881" width="13.7109375" style="11" customWidth="1"/>
    <col min="5882" max="5885" width="15.7109375" style="11" customWidth="1"/>
    <col min="5886" max="5886" width="22.85546875" style="11" customWidth="1"/>
    <col min="5887" max="5887" width="20.7109375" style="11" customWidth="1"/>
    <col min="5888" max="5888" width="17.7109375" style="11" customWidth="1"/>
    <col min="5889" max="5897" width="14.7109375" style="11" customWidth="1"/>
    <col min="5898" max="6128" width="10.7109375" style="11"/>
    <col min="6129" max="6130" width="15.7109375" style="11" customWidth="1"/>
    <col min="6131" max="6133" width="14.7109375" style="11" customWidth="1"/>
    <col min="6134" max="6137" width="13.7109375" style="11" customWidth="1"/>
    <col min="6138" max="6141" width="15.7109375" style="11" customWidth="1"/>
    <col min="6142" max="6142" width="22.85546875" style="11" customWidth="1"/>
    <col min="6143" max="6143" width="20.7109375" style="11" customWidth="1"/>
    <col min="6144" max="6144" width="17.7109375" style="11" customWidth="1"/>
    <col min="6145" max="6153" width="14.7109375" style="11" customWidth="1"/>
    <col min="6154" max="6384" width="10.7109375" style="11"/>
    <col min="6385" max="6386" width="15.7109375" style="11" customWidth="1"/>
    <col min="6387" max="6389" width="14.7109375" style="11" customWidth="1"/>
    <col min="6390" max="6393" width="13.7109375" style="11" customWidth="1"/>
    <col min="6394" max="6397" width="15.7109375" style="11" customWidth="1"/>
    <col min="6398" max="6398" width="22.85546875" style="11" customWidth="1"/>
    <col min="6399" max="6399" width="20.7109375" style="11" customWidth="1"/>
    <col min="6400" max="6400" width="17.7109375" style="11" customWidth="1"/>
    <col min="6401" max="6409" width="14.7109375" style="11" customWidth="1"/>
    <col min="6410" max="6640" width="10.7109375" style="11"/>
    <col min="6641" max="6642" width="15.7109375" style="11" customWidth="1"/>
    <col min="6643" max="6645" width="14.7109375" style="11" customWidth="1"/>
    <col min="6646" max="6649" width="13.7109375" style="11" customWidth="1"/>
    <col min="6650" max="6653" width="15.7109375" style="11" customWidth="1"/>
    <col min="6654" max="6654" width="22.85546875" style="11" customWidth="1"/>
    <col min="6655" max="6655" width="20.7109375" style="11" customWidth="1"/>
    <col min="6656" max="6656" width="17.7109375" style="11" customWidth="1"/>
    <col min="6657" max="6665" width="14.7109375" style="11" customWidth="1"/>
    <col min="6666" max="6896" width="10.7109375" style="11"/>
    <col min="6897" max="6898" width="15.7109375" style="11" customWidth="1"/>
    <col min="6899" max="6901" width="14.7109375" style="11" customWidth="1"/>
    <col min="6902" max="6905" width="13.7109375" style="11" customWidth="1"/>
    <col min="6906" max="6909" width="15.7109375" style="11" customWidth="1"/>
    <col min="6910" max="6910" width="22.85546875" style="11" customWidth="1"/>
    <col min="6911" max="6911" width="20.7109375" style="11" customWidth="1"/>
    <col min="6912" max="6912" width="17.7109375" style="11" customWidth="1"/>
    <col min="6913" max="6921" width="14.7109375" style="11" customWidth="1"/>
    <col min="6922" max="7152" width="10.7109375" style="11"/>
    <col min="7153" max="7154" width="15.7109375" style="11" customWidth="1"/>
    <col min="7155" max="7157" width="14.7109375" style="11" customWidth="1"/>
    <col min="7158" max="7161" width="13.7109375" style="11" customWidth="1"/>
    <col min="7162" max="7165" width="15.7109375" style="11" customWidth="1"/>
    <col min="7166" max="7166" width="22.85546875" style="11" customWidth="1"/>
    <col min="7167" max="7167" width="20.7109375" style="11" customWidth="1"/>
    <col min="7168" max="7168" width="17.7109375" style="11" customWidth="1"/>
    <col min="7169" max="7177" width="14.7109375" style="11" customWidth="1"/>
    <col min="7178" max="7408" width="10.7109375" style="11"/>
    <col min="7409" max="7410" width="15.7109375" style="11" customWidth="1"/>
    <col min="7411" max="7413" width="14.7109375" style="11" customWidth="1"/>
    <col min="7414" max="7417" width="13.7109375" style="11" customWidth="1"/>
    <col min="7418" max="7421" width="15.7109375" style="11" customWidth="1"/>
    <col min="7422" max="7422" width="22.85546875" style="11" customWidth="1"/>
    <col min="7423" max="7423" width="20.7109375" style="11" customWidth="1"/>
    <col min="7424" max="7424" width="17.7109375" style="11" customWidth="1"/>
    <col min="7425" max="7433" width="14.7109375" style="11" customWidth="1"/>
    <col min="7434" max="7664" width="10.7109375" style="11"/>
    <col min="7665" max="7666" width="15.7109375" style="11" customWidth="1"/>
    <col min="7667" max="7669" width="14.7109375" style="11" customWidth="1"/>
    <col min="7670" max="7673" width="13.7109375" style="11" customWidth="1"/>
    <col min="7674" max="7677" width="15.7109375" style="11" customWidth="1"/>
    <col min="7678" max="7678" width="22.85546875" style="11" customWidth="1"/>
    <col min="7679" max="7679" width="20.7109375" style="11" customWidth="1"/>
    <col min="7680" max="7680" width="17.7109375" style="11" customWidth="1"/>
    <col min="7681" max="7689" width="14.7109375" style="11" customWidth="1"/>
    <col min="7690" max="7920" width="10.7109375" style="11"/>
    <col min="7921" max="7922" width="15.7109375" style="11" customWidth="1"/>
    <col min="7923" max="7925" width="14.7109375" style="11" customWidth="1"/>
    <col min="7926" max="7929" width="13.7109375" style="11" customWidth="1"/>
    <col min="7930" max="7933" width="15.7109375" style="11" customWidth="1"/>
    <col min="7934" max="7934" width="22.85546875" style="11" customWidth="1"/>
    <col min="7935" max="7935" width="20.7109375" style="11" customWidth="1"/>
    <col min="7936" max="7936" width="17.7109375" style="11" customWidth="1"/>
    <col min="7937" max="7945" width="14.7109375" style="11" customWidth="1"/>
    <col min="7946" max="8176" width="10.7109375" style="11"/>
    <col min="8177" max="8178" width="15.7109375" style="11" customWidth="1"/>
    <col min="8179" max="8181" width="14.7109375" style="11" customWidth="1"/>
    <col min="8182" max="8185" width="13.7109375" style="11" customWidth="1"/>
    <col min="8186" max="8189" width="15.7109375" style="11" customWidth="1"/>
    <col min="8190" max="8190" width="22.85546875" style="11" customWidth="1"/>
    <col min="8191" max="8191" width="20.7109375" style="11" customWidth="1"/>
    <col min="8192" max="8192" width="17.7109375" style="11" customWidth="1"/>
    <col min="8193" max="8201" width="14.7109375" style="11" customWidth="1"/>
    <col min="8202" max="8432" width="10.7109375" style="11"/>
    <col min="8433" max="8434" width="15.7109375" style="11" customWidth="1"/>
    <col min="8435" max="8437" width="14.7109375" style="11" customWidth="1"/>
    <col min="8438" max="8441" width="13.7109375" style="11" customWidth="1"/>
    <col min="8442" max="8445" width="15.7109375" style="11" customWidth="1"/>
    <col min="8446" max="8446" width="22.85546875" style="11" customWidth="1"/>
    <col min="8447" max="8447" width="20.7109375" style="11" customWidth="1"/>
    <col min="8448" max="8448" width="17.7109375" style="11" customWidth="1"/>
    <col min="8449" max="8457" width="14.7109375" style="11" customWidth="1"/>
    <col min="8458" max="8688" width="10.7109375" style="11"/>
    <col min="8689" max="8690" width="15.7109375" style="11" customWidth="1"/>
    <col min="8691" max="8693" width="14.7109375" style="11" customWidth="1"/>
    <col min="8694" max="8697" width="13.7109375" style="11" customWidth="1"/>
    <col min="8698" max="8701" width="15.7109375" style="11" customWidth="1"/>
    <col min="8702" max="8702" width="22.85546875" style="11" customWidth="1"/>
    <col min="8703" max="8703" width="20.7109375" style="11" customWidth="1"/>
    <col min="8704" max="8704" width="17.7109375" style="11" customWidth="1"/>
    <col min="8705" max="8713" width="14.7109375" style="11" customWidth="1"/>
    <col min="8714" max="8944" width="10.7109375" style="11"/>
    <col min="8945" max="8946" width="15.7109375" style="11" customWidth="1"/>
    <col min="8947" max="8949" width="14.7109375" style="11" customWidth="1"/>
    <col min="8950" max="8953" width="13.7109375" style="11" customWidth="1"/>
    <col min="8954" max="8957" width="15.7109375" style="11" customWidth="1"/>
    <col min="8958" max="8958" width="22.85546875" style="11" customWidth="1"/>
    <col min="8959" max="8959" width="20.7109375" style="11" customWidth="1"/>
    <col min="8960" max="8960" width="17.7109375" style="11" customWidth="1"/>
    <col min="8961" max="8969" width="14.7109375" style="11" customWidth="1"/>
    <col min="8970" max="9200" width="10.7109375" style="11"/>
    <col min="9201" max="9202" width="15.7109375" style="11" customWidth="1"/>
    <col min="9203" max="9205" width="14.7109375" style="11" customWidth="1"/>
    <col min="9206" max="9209" width="13.7109375" style="11" customWidth="1"/>
    <col min="9210" max="9213" width="15.7109375" style="11" customWidth="1"/>
    <col min="9214" max="9214" width="22.85546875" style="11" customWidth="1"/>
    <col min="9215" max="9215" width="20.7109375" style="11" customWidth="1"/>
    <col min="9216" max="9216" width="17.7109375" style="11" customWidth="1"/>
    <col min="9217" max="9225" width="14.7109375" style="11" customWidth="1"/>
    <col min="9226" max="9456" width="10.7109375" style="11"/>
    <col min="9457" max="9458" width="15.7109375" style="11" customWidth="1"/>
    <col min="9459" max="9461" width="14.7109375" style="11" customWidth="1"/>
    <col min="9462" max="9465" width="13.7109375" style="11" customWidth="1"/>
    <col min="9466" max="9469" width="15.7109375" style="11" customWidth="1"/>
    <col min="9470" max="9470" width="22.85546875" style="11" customWidth="1"/>
    <col min="9471" max="9471" width="20.7109375" style="11" customWidth="1"/>
    <col min="9472" max="9472" width="17.7109375" style="11" customWidth="1"/>
    <col min="9473" max="9481" width="14.7109375" style="11" customWidth="1"/>
    <col min="9482" max="9712" width="10.7109375" style="11"/>
    <col min="9713" max="9714" width="15.7109375" style="11" customWidth="1"/>
    <col min="9715" max="9717" width="14.7109375" style="11" customWidth="1"/>
    <col min="9718" max="9721" width="13.7109375" style="11" customWidth="1"/>
    <col min="9722" max="9725" width="15.7109375" style="11" customWidth="1"/>
    <col min="9726" max="9726" width="22.85546875" style="11" customWidth="1"/>
    <col min="9727" max="9727" width="20.7109375" style="11" customWidth="1"/>
    <col min="9728" max="9728" width="17.7109375" style="11" customWidth="1"/>
    <col min="9729" max="9737" width="14.7109375" style="11" customWidth="1"/>
    <col min="9738" max="9968" width="10.7109375" style="11"/>
    <col min="9969" max="9970" width="15.7109375" style="11" customWidth="1"/>
    <col min="9971" max="9973" width="14.7109375" style="11" customWidth="1"/>
    <col min="9974" max="9977" width="13.7109375" style="11" customWidth="1"/>
    <col min="9978" max="9981" width="15.7109375" style="11" customWidth="1"/>
    <col min="9982" max="9982" width="22.85546875" style="11" customWidth="1"/>
    <col min="9983" max="9983" width="20.7109375" style="11" customWidth="1"/>
    <col min="9984" max="9984" width="17.7109375" style="11" customWidth="1"/>
    <col min="9985" max="9993" width="14.7109375" style="11" customWidth="1"/>
    <col min="9994" max="10224" width="10.7109375" style="11"/>
    <col min="10225" max="10226" width="15.7109375" style="11" customWidth="1"/>
    <col min="10227" max="10229" width="14.7109375" style="11" customWidth="1"/>
    <col min="10230" max="10233" width="13.7109375" style="11" customWidth="1"/>
    <col min="10234" max="10237" width="15.7109375" style="11" customWidth="1"/>
    <col min="10238" max="10238" width="22.85546875" style="11" customWidth="1"/>
    <col min="10239" max="10239" width="20.7109375" style="11" customWidth="1"/>
    <col min="10240" max="10240" width="17.7109375" style="11" customWidth="1"/>
    <col min="10241" max="10249" width="14.7109375" style="11" customWidth="1"/>
    <col min="10250" max="10480" width="10.7109375" style="11"/>
    <col min="10481" max="10482" width="15.7109375" style="11" customWidth="1"/>
    <col min="10483" max="10485" width="14.7109375" style="11" customWidth="1"/>
    <col min="10486" max="10489" width="13.7109375" style="11" customWidth="1"/>
    <col min="10490" max="10493" width="15.7109375" style="11" customWidth="1"/>
    <col min="10494" max="10494" width="22.85546875" style="11" customWidth="1"/>
    <col min="10495" max="10495" width="20.7109375" style="11" customWidth="1"/>
    <col min="10496" max="10496" width="17.7109375" style="11" customWidth="1"/>
    <col min="10497" max="10505" width="14.7109375" style="11" customWidth="1"/>
    <col min="10506" max="10736" width="10.7109375" style="11"/>
    <col min="10737" max="10738" width="15.7109375" style="11" customWidth="1"/>
    <col min="10739" max="10741" width="14.7109375" style="11" customWidth="1"/>
    <col min="10742" max="10745" width="13.7109375" style="11" customWidth="1"/>
    <col min="10746" max="10749" width="15.7109375" style="11" customWidth="1"/>
    <col min="10750" max="10750" width="22.85546875" style="11" customWidth="1"/>
    <col min="10751" max="10751" width="20.7109375" style="11" customWidth="1"/>
    <col min="10752" max="10752" width="17.7109375" style="11" customWidth="1"/>
    <col min="10753" max="10761" width="14.7109375" style="11" customWidth="1"/>
    <col min="10762" max="10992" width="10.7109375" style="11"/>
    <col min="10993" max="10994" width="15.7109375" style="11" customWidth="1"/>
    <col min="10995" max="10997" width="14.7109375" style="11" customWidth="1"/>
    <col min="10998" max="11001" width="13.7109375" style="11" customWidth="1"/>
    <col min="11002" max="11005" width="15.7109375" style="11" customWidth="1"/>
    <col min="11006" max="11006" width="22.85546875" style="11" customWidth="1"/>
    <col min="11007" max="11007" width="20.7109375" style="11" customWidth="1"/>
    <col min="11008" max="11008" width="17.7109375" style="11" customWidth="1"/>
    <col min="11009" max="11017" width="14.7109375" style="11" customWidth="1"/>
    <col min="11018" max="11248" width="10.7109375" style="11"/>
    <col min="11249" max="11250" width="15.7109375" style="11" customWidth="1"/>
    <col min="11251" max="11253" width="14.7109375" style="11" customWidth="1"/>
    <col min="11254" max="11257" width="13.7109375" style="11" customWidth="1"/>
    <col min="11258" max="11261" width="15.7109375" style="11" customWidth="1"/>
    <col min="11262" max="11262" width="22.85546875" style="11" customWidth="1"/>
    <col min="11263" max="11263" width="20.7109375" style="11" customWidth="1"/>
    <col min="11264" max="11264" width="17.7109375" style="11" customWidth="1"/>
    <col min="11265" max="11273" width="14.7109375" style="11" customWidth="1"/>
    <col min="11274" max="11504" width="10.7109375" style="11"/>
    <col min="11505" max="11506" width="15.7109375" style="11" customWidth="1"/>
    <col min="11507" max="11509" width="14.7109375" style="11" customWidth="1"/>
    <col min="11510" max="11513" width="13.7109375" style="11" customWidth="1"/>
    <col min="11514" max="11517" width="15.7109375" style="11" customWidth="1"/>
    <col min="11518" max="11518" width="22.85546875" style="11" customWidth="1"/>
    <col min="11519" max="11519" width="20.7109375" style="11" customWidth="1"/>
    <col min="11520" max="11520" width="17.7109375" style="11" customWidth="1"/>
    <col min="11521" max="11529" width="14.7109375" style="11" customWidth="1"/>
    <col min="11530" max="11760" width="10.7109375" style="11"/>
    <col min="11761" max="11762" width="15.7109375" style="11" customWidth="1"/>
    <col min="11763" max="11765" width="14.7109375" style="11" customWidth="1"/>
    <col min="11766" max="11769" width="13.7109375" style="11" customWidth="1"/>
    <col min="11770" max="11773" width="15.7109375" style="11" customWidth="1"/>
    <col min="11774" max="11774" width="22.85546875" style="11" customWidth="1"/>
    <col min="11775" max="11775" width="20.7109375" style="11" customWidth="1"/>
    <col min="11776" max="11776" width="17.7109375" style="11" customWidth="1"/>
    <col min="11777" max="11785" width="14.7109375" style="11" customWidth="1"/>
    <col min="11786" max="12016" width="10.7109375" style="11"/>
    <col min="12017" max="12018" width="15.7109375" style="11" customWidth="1"/>
    <col min="12019" max="12021" width="14.7109375" style="11" customWidth="1"/>
    <col min="12022" max="12025" width="13.7109375" style="11" customWidth="1"/>
    <col min="12026" max="12029" width="15.7109375" style="11" customWidth="1"/>
    <col min="12030" max="12030" width="22.85546875" style="11" customWidth="1"/>
    <col min="12031" max="12031" width="20.7109375" style="11" customWidth="1"/>
    <col min="12032" max="12032" width="17.7109375" style="11" customWidth="1"/>
    <col min="12033" max="12041" width="14.7109375" style="11" customWidth="1"/>
    <col min="12042" max="12272" width="10.7109375" style="11"/>
    <col min="12273" max="12274" width="15.7109375" style="11" customWidth="1"/>
    <col min="12275" max="12277" width="14.7109375" style="11" customWidth="1"/>
    <col min="12278" max="12281" width="13.7109375" style="11" customWidth="1"/>
    <col min="12282" max="12285" width="15.7109375" style="11" customWidth="1"/>
    <col min="12286" max="12286" width="22.85546875" style="11" customWidth="1"/>
    <col min="12287" max="12287" width="20.7109375" style="11" customWidth="1"/>
    <col min="12288" max="12288" width="17.7109375" style="11" customWidth="1"/>
    <col min="12289" max="12297" width="14.7109375" style="11" customWidth="1"/>
    <col min="12298" max="12528" width="10.7109375" style="11"/>
    <col min="12529" max="12530" width="15.7109375" style="11" customWidth="1"/>
    <col min="12531" max="12533" width="14.7109375" style="11" customWidth="1"/>
    <col min="12534" max="12537" width="13.7109375" style="11" customWidth="1"/>
    <col min="12538" max="12541" width="15.7109375" style="11" customWidth="1"/>
    <col min="12542" max="12542" width="22.85546875" style="11" customWidth="1"/>
    <col min="12543" max="12543" width="20.7109375" style="11" customWidth="1"/>
    <col min="12544" max="12544" width="17.7109375" style="11" customWidth="1"/>
    <col min="12545" max="12553" width="14.7109375" style="11" customWidth="1"/>
    <col min="12554" max="12784" width="10.7109375" style="11"/>
    <col min="12785" max="12786" width="15.7109375" style="11" customWidth="1"/>
    <col min="12787" max="12789" width="14.7109375" style="11" customWidth="1"/>
    <col min="12790" max="12793" width="13.7109375" style="11" customWidth="1"/>
    <col min="12794" max="12797" width="15.7109375" style="11" customWidth="1"/>
    <col min="12798" max="12798" width="22.85546875" style="11" customWidth="1"/>
    <col min="12799" max="12799" width="20.7109375" style="11" customWidth="1"/>
    <col min="12800" max="12800" width="17.7109375" style="11" customWidth="1"/>
    <col min="12801" max="12809" width="14.7109375" style="11" customWidth="1"/>
    <col min="12810" max="13040" width="10.7109375" style="11"/>
    <col min="13041" max="13042" width="15.7109375" style="11" customWidth="1"/>
    <col min="13043" max="13045" width="14.7109375" style="11" customWidth="1"/>
    <col min="13046" max="13049" width="13.7109375" style="11" customWidth="1"/>
    <col min="13050" max="13053" width="15.7109375" style="11" customWidth="1"/>
    <col min="13054" max="13054" width="22.85546875" style="11" customWidth="1"/>
    <col min="13055" max="13055" width="20.7109375" style="11" customWidth="1"/>
    <col min="13056" max="13056" width="17.7109375" style="11" customWidth="1"/>
    <col min="13057" max="13065" width="14.7109375" style="11" customWidth="1"/>
    <col min="13066" max="13296" width="10.7109375" style="11"/>
    <col min="13297" max="13298" width="15.7109375" style="11" customWidth="1"/>
    <col min="13299" max="13301" width="14.7109375" style="11" customWidth="1"/>
    <col min="13302" max="13305" width="13.7109375" style="11" customWidth="1"/>
    <col min="13306" max="13309" width="15.7109375" style="11" customWidth="1"/>
    <col min="13310" max="13310" width="22.85546875" style="11" customWidth="1"/>
    <col min="13311" max="13311" width="20.7109375" style="11" customWidth="1"/>
    <col min="13312" max="13312" width="17.7109375" style="11" customWidth="1"/>
    <col min="13313" max="13321" width="14.7109375" style="11" customWidth="1"/>
    <col min="13322" max="13552" width="10.7109375" style="11"/>
    <col min="13553" max="13554" width="15.7109375" style="11" customWidth="1"/>
    <col min="13555" max="13557" width="14.7109375" style="11" customWidth="1"/>
    <col min="13558" max="13561" width="13.7109375" style="11" customWidth="1"/>
    <col min="13562" max="13565" width="15.7109375" style="11" customWidth="1"/>
    <col min="13566" max="13566" width="22.85546875" style="11" customWidth="1"/>
    <col min="13567" max="13567" width="20.7109375" style="11" customWidth="1"/>
    <col min="13568" max="13568" width="17.7109375" style="11" customWidth="1"/>
    <col min="13569" max="13577" width="14.7109375" style="11" customWidth="1"/>
    <col min="13578" max="13808" width="10.7109375" style="11"/>
    <col min="13809" max="13810" width="15.7109375" style="11" customWidth="1"/>
    <col min="13811" max="13813" width="14.7109375" style="11" customWidth="1"/>
    <col min="13814" max="13817" width="13.7109375" style="11" customWidth="1"/>
    <col min="13818" max="13821" width="15.7109375" style="11" customWidth="1"/>
    <col min="13822" max="13822" width="22.85546875" style="11" customWidth="1"/>
    <col min="13823" max="13823" width="20.7109375" style="11" customWidth="1"/>
    <col min="13824" max="13824" width="17.7109375" style="11" customWidth="1"/>
    <col min="13825" max="13833" width="14.7109375" style="11" customWidth="1"/>
    <col min="13834" max="14064" width="10.7109375" style="11"/>
    <col min="14065" max="14066" width="15.7109375" style="11" customWidth="1"/>
    <col min="14067" max="14069" width="14.7109375" style="11" customWidth="1"/>
    <col min="14070" max="14073" width="13.7109375" style="11" customWidth="1"/>
    <col min="14074" max="14077" width="15.7109375" style="11" customWidth="1"/>
    <col min="14078" max="14078" width="22.85546875" style="11" customWidth="1"/>
    <col min="14079" max="14079" width="20.7109375" style="11" customWidth="1"/>
    <col min="14080" max="14080" width="17.7109375" style="11" customWidth="1"/>
    <col min="14081" max="14089" width="14.7109375" style="11" customWidth="1"/>
    <col min="14090" max="14320" width="10.7109375" style="11"/>
    <col min="14321" max="14322" width="15.7109375" style="11" customWidth="1"/>
    <col min="14323" max="14325" width="14.7109375" style="11" customWidth="1"/>
    <col min="14326" max="14329" width="13.7109375" style="11" customWidth="1"/>
    <col min="14330" max="14333" width="15.7109375" style="11" customWidth="1"/>
    <col min="14334" max="14334" width="22.85546875" style="11" customWidth="1"/>
    <col min="14335" max="14335" width="20.7109375" style="11" customWidth="1"/>
    <col min="14336" max="14336" width="17.7109375" style="11" customWidth="1"/>
    <col min="14337" max="14345" width="14.7109375" style="11" customWidth="1"/>
    <col min="14346" max="14576" width="10.7109375" style="11"/>
    <col min="14577" max="14578" width="15.7109375" style="11" customWidth="1"/>
    <col min="14579" max="14581" width="14.7109375" style="11" customWidth="1"/>
    <col min="14582" max="14585" width="13.7109375" style="11" customWidth="1"/>
    <col min="14586" max="14589" width="15.7109375" style="11" customWidth="1"/>
    <col min="14590" max="14590" width="22.85546875" style="11" customWidth="1"/>
    <col min="14591" max="14591" width="20.7109375" style="11" customWidth="1"/>
    <col min="14592" max="14592" width="17.7109375" style="11" customWidth="1"/>
    <col min="14593" max="14601" width="14.7109375" style="11" customWidth="1"/>
    <col min="14602" max="14832" width="10.7109375" style="11"/>
    <col min="14833" max="14834" width="15.7109375" style="11" customWidth="1"/>
    <col min="14835" max="14837" width="14.7109375" style="11" customWidth="1"/>
    <col min="14838" max="14841" width="13.7109375" style="11" customWidth="1"/>
    <col min="14842" max="14845" width="15.7109375" style="11" customWidth="1"/>
    <col min="14846" max="14846" width="22.85546875" style="11" customWidth="1"/>
    <col min="14847" max="14847" width="20.7109375" style="11" customWidth="1"/>
    <col min="14848" max="14848" width="17.7109375" style="11" customWidth="1"/>
    <col min="14849" max="14857" width="14.7109375" style="11" customWidth="1"/>
    <col min="14858" max="15088" width="10.7109375" style="11"/>
    <col min="15089" max="15090" width="15.7109375" style="11" customWidth="1"/>
    <col min="15091" max="15093" width="14.7109375" style="11" customWidth="1"/>
    <col min="15094" max="15097" width="13.7109375" style="11" customWidth="1"/>
    <col min="15098" max="15101" width="15.7109375" style="11" customWidth="1"/>
    <col min="15102" max="15102" width="22.85546875" style="11" customWidth="1"/>
    <col min="15103" max="15103" width="20.7109375" style="11" customWidth="1"/>
    <col min="15104" max="15104" width="17.7109375" style="11" customWidth="1"/>
    <col min="15105" max="15113" width="14.7109375" style="11" customWidth="1"/>
    <col min="15114" max="15344" width="10.7109375" style="11"/>
    <col min="15345" max="15346" width="15.7109375" style="11" customWidth="1"/>
    <col min="15347" max="15349" width="14.7109375" style="11" customWidth="1"/>
    <col min="15350" max="15353" width="13.7109375" style="11" customWidth="1"/>
    <col min="15354" max="15357" width="15.7109375" style="11" customWidth="1"/>
    <col min="15358" max="15358" width="22.85546875" style="11" customWidth="1"/>
    <col min="15359" max="15359" width="20.7109375" style="11" customWidth="1"/>
    <col min="15360" max="15360" width="17.7109375" style="11" customWidth="1"/>
    <col min="15361" max="15369" width="14.7109375" style="11" customWidth="1"/>
    <col min="15370" max="15600" width="10.7109375" style="11"/>
    <col min="15601" max="15602" width="15.7109375" style="11" customWidth="1"/>
    <col min="15603" max="15605" width="14.7109375" style="11" customWidth="1"/>
    <col min="15606" max="15609" width="13.7109375" style="11" customWidth="1"/>
    <col min="15610" max="15613" width="15.7109375" style="11" customWidth="1"/>
    <col min="15614" max="15614" width="22.85546875" style="11" customWidth="1"/>
    <col min="15615" max="15615" width="20.7109375" style="11" customWidth="1"/>
    <col min="15616" max="15616" width="17.7109375" style="11" customWidth="1"/>
    <col min="15617" max="15625" width="14.7109375" style="11" customWidth="1"/>
    <col min="15626" max="15856" width="10.7109375" style="11"/>
    <col min="15857" max="15858" width="15.7109375" style="11" customWidth="1"/>
    <col min="15859" max="15861" width="14.7109375" style="11" customWidth="1"/>
    <col min="15862" max="15865" width="13.7109375" style="11" customWidth="1"/>
    <col min="15866" max="15869" width="15.7109375" style="11" customWidth="1"/>
    <col min="15870" max="15870" width="22.85546875" style="11" customWidth="1"/>
    <col min="15871" max="15871" width="20.7109375" style="11" customWidth="1"/>
    <col min="15872" max="15872" width="17.7109375" style="11" customWidth="1"/>
    <col min="15873" max="15881" width="14.7109375" style="11" customWidth="1"/>
    <col min="15882" max="16112" width="10.7109375" style="11"/>
    <col min="16113" max="16114" width="15.7109375" style="11" customWidth="1"/>
    <col min="16115" max="16117" width="14.7109375" style="11" customWidth="1"/>
    <col min="16118" max="16121" width="13.7109375" style="11" customWidth="1"/>
    <col min="16122" max="16125" width="15.7109375" style="11" customWidth="1"/>
    <col min="16126" max="16126" width="22.85546875" style="11" customWidth="1"/>
    <col min="16127" max="16127" width="20.7109375" style="11" customWidth="1"/>
    <col min="16128" max="16128" width="17.7109375" style="11" customWidth="1"/>
    <col min="16129" max="16137" width="14.7109375" style="11" customWidth="1"/>
    <col min="16138" max="16384" width="10.7109375" style="11"/>
  </cols>
  <sheetData>
    <row r="1" spans="1:27" ht="25.5" customHeight="1" x14ac:dyDescent="0.25">
      <c r="AA1" s="10" t="s">
        <v>66</v>
      </c>
    </row>
    <row r="2" spans="1:27" s="8" customFormat="1" ht="18.75" customHeight="1" x14ac:dyDescent="0.3">
      <c r="Q2" s="86"/>
      <c r="R2" s="86"/>
      <c r="AA2" s="5" t="s">
        <v>8</v>
      </c>
    </row>
    <row r="3" spans="1:27" s="8" customFormat="1" ht="18.75" customHeight="1" x14ac:dyDescent="0.3">
      <c r="Q3" s="86"/>
      <c r="R3" s="86"/>
      <c r="AA3" s="5" t="s">
        <v>65</v>
      </c>
    </row>
    <row r="4" spans="1:27" s="8" customFormat="1" x14ac:dyDescent="0.2">
      <c r="E4" s="87"/>
      <c r="Q4" s="86"/>
      <c r="R4" s="86"/>
    </row>
    <row r="5" spans="1:27" s="8" customFormat="1" x14ac:dyDescent="0.2">
      <c r="A5" s="434" t="str">
        <f>'3.1. паспорт Техсостояние ПС'!A5</f>
        <v>Год раскрытия информации: 2022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1:27" s="8" customFormat="1" x14ac:dyDescent="0.2">
      <c r="A6" s="56"/>
      <c r="B6" s="56"/>
      <c r="C6" s="56"/>
      <c r="D6" s="56"/>
      <c r="E6" s="56"/>
      <c r="F6" s="56"/>
      <c r="G6" s="56"/>
      <c r="H6" s="56"/>
      <c r="I6" s="56"/>
      <c r="J6" s="56"/>
      <c r="K6" s="56"/>
      <c r="L6" s="56"/>
      <c r="M6" s="56"/>
      <c r="N6" s="56"/>
      <c r="O6" s="56"/>
      <c r="P6" s="56"/>
      <c r="Q6" s="56"/>
      <c r="R6" s="56"/>
      <c r="S6" s="56"/>
      <c r="T6" s="56"/>
    </row>
    <row r="7" spans="1:27" s="8" customFormat="1" ht="18.75" x14ac:dyDescent="0.2">
      <c r="E7" s="441" t="s">
        <v>7</v>
      </c>
      <c r="F7" s="441"/>
      <c r="G7" s="441"/>
      <c r="H7" s="441"/>
      <c r="I7" s="441"/>
      <c r="J7" s="441"/>
      <c r="K7" s="441"/>
      <c r="L7" s="441"/>
      <c r="M7" s="441"/>
      <c r="N7" s="441"/>
      <c r="O7" s="441"/>
      <c r="P7" s="441"/>
      <c r="Q7" s="441"/>
      <c r="R7" s="441"/>
      <c r="S7" s="441"/>
      <c r="T7" s="441"/>
      <c r="U7" s="441"/>
      <c r="V7" s="441"/>
      <c r="W7" s="441"/>
      <c r="X7" s="441"/>
      <c r="Y7" s="441"/>
    </row>
    <row r="8" spans="1:27" s="8" customFormat="1" ht="18.75" x14ac:dyDescent="0.2">
      <c r="E8" s="89"/>
      <c r="F8" s="89"/>
      <c r="G8" s="89"/>
      <c r="H8" s="89"/>
      <c r="I8" s="89"/>
      <c r="J8" s="89"/>
      <c r="K8" s="89"/>
      <c r="L8" s="89"/>
      <c r="M8" s="89"/>
      <c r="N8" s="89"/>
      <c r="O8" s="89"/>
      <c r="P8" s="89"/>
      <c r="Q8" s="89"/>
      <c r="R8" s="89"/>
      <c r="S8" s="88"/>
      <c r="T8" s="88"/>
      <c r="U8" s="88"/>
      <c r="V8" s="88"/>
      <c r="W8" s="88"/>
    </row>
    <row r="9" spans="1:27" s="8" customFormat="1" ht="18.75" customHeight="1" x14ac:dyDescent="0.2">
      <c r="E9" s="444" t="str">
        <f>'3.1. паспорт Техсостояние ПС'!A9</f>
        <v>Акционерное общество "Янтарьэнерго" ДЗО  ПАО "Россети"</v>
      </c>
      <c r="F9" s="444"/>
      <c r="G9" s="444"/>
      <c r="H9" s="444"/>
      <c r="I9" s="444"/>
      <c r="J9" s="444"/>
      <c r="K9" s="444"/>
      <c r="L9" s="444"/>
      <c r="M9" s="444"/>
      <c r="N9" s="444"/>
      <c r="O9" s="444"/>
      <c r="P9" s="444"/>
      <c r="Q9" s="444"/>
      <c r="R9" s="444"/>
      <c r="S9" s="444"/>
      <c r="T9" s="444"/>
      <c r="U9" s="444"/>
      <c r="V9" s="444"/>
      <c r="W9" s="444"/>
      <c r="X9" s="444"/>
      <c r="Y9" s="444"/>
    </row>
    <row r="10" spans="1:27" s="8" customFormat="1" ht="18.75" customHeight="1" x14ac:dyDescent="0.2">
      <c r="E10" s="438" t="s">
        <v>6</v>
      </c>
      <c r="F10" s="438"/>
      <c r="G10" s="438"/>
      <c r="H10" s="438"/>
      <c r="I10" s="438"/>
      <c r="J10" s="438"/>
      <c r="K10" s="438"/>
      <c r="L10" s="438"/>
      <c r="M10" s="438"/>
      <c r="N10" s="438"/>
      <c r="O10" s="438"/>
      <c r="P10" s="438"/>
      <c r="Q10" s="438"/>
      <c r="R10" s="438"/>
      <c r="S10" s="438"/>
      <c r="T10" s="438"/>
      <c r="U10" s="438"/>
      <c r="V10" s="438"/>
      <c r="W10" s="438"/>
      <c r="X10" s="438"/>
      <c r="Y10" s="438"/>
    </row>
    <row r="11" spans="1:27" s="8" customFormat="1" ht="18.75" x14ac:dyDescent="0.2">
      <c r="E11" s="89"/>
      <c r="F11" s="89"/>
      <c r="G11" s="89"/>
      <c r="H11" s="89"/>
      <c r="I11" s="89"/>
      <c r="J11" s="89"/>
      <c r="K11" s="89"/>
      <c r="L11" s="89"/>
      <c r="M11" s="89"/>
      <c r="N11" s="89"/>
      <c r="O11" s="89"/>
      <c r="P11" s="89"/>
      <c r="Q11" s="89"/>
      <c r="R11" s="89"/>
      <c r="S11" s="88"/>
      <c r="T11" s="88"/>
      <c r="U11" s="88"/>
      <c r="V11" s="88"/>
      <c r="W11" s="88"/>
    </row>
    <row r="12" spans="1:27" s="8" customFormat="1" ht="18.75" customHeight="1" x14ac:dyDescent="0.2">
      <c r="E12" s="444" t="str">
        <f>'1. паспорт местоположение'!A12</f>
        <v>H_281</v>
      </c>
      <c r="F12" s="444"/>
      <c r="G12" s="444"/>
      <c r="H12" s="444"/>
      <c r="I12" s="444"/>
      <c r="J12" s="444"/>
      <c r="K12" s="444"/>
      <c r="L12" s="444"/>
      <c r="M12" s="444"/>
      <c r="N12" s="444"/>
      <c r="O12" s="444"/>
      <c r="P12" s="444"/>
      <c r="Q12" s="444"/>
      <c r="R12" s="444"/>
      <c r="S12" s="444"/>
      <c r="T12" s="444"/>
      <c r="U12" s="444"/>
      <c r="V12" s="444"/>
      <c r="W12" s="444"/>
      <c r="X12" s="444"/>
      <c r="Y12" s="444"/>
    </row>
    <row r="13" spans="1:27" s="8" customFormat="1" ht="18.75" customHeight="1" x14ac:dyDescent="0.2">
      <c r="E13" s="438" t="s">
        <v>5</v>
      </c>
      <c r="F13" s="438"/>
      <c r="G13" s="438"/>
      <c r="H13" s="438"/>
      <c r="I13" s="438"/>
      <c r="J13" s="438"/>
      <c r="K13" s="438"/>
      <c r="L13" s="438"/>
      <c r="M13" s="438"/>
      <c r="N13" s="438"/>
      <c r="O13" s="438"/>
      <c r="P13" s="438"/>
      <c r="Q13" s="438"/>
      <c r="R13" s="438"/>
      <c r="S13" s="438"/>
      <c r="T13" s="438"/>
      <c r="U13" s="438"/>
      <c r="V13" s="438"/>
      <c r="W13" s="438"/>
      <c r="X13" s="438"/>
      <c r="Y13" s="438"/>
    </row>
    <row r="14" spans="1:27" s="93" customFormat="1" ht="15.75" customHeight="1" x14ac:dyDescent="0.2">
      <c r="E14" s="92"/>
      <c r="F14" s="92"/>
      <c r="G14" s="92"/>
      <c r="H14" s="92"/>
      <c r="I14" s="92"/>
      <c r="J14" s="92"/>
      <c r="K14" s="92"/>
      <c r="L14" s="92"/>
      <c r="M14" s="92"/>
      <c r="N14" s="92"/>
      <c r="O14" s="92"/>
      <c r="P14" s="92"/>
      <c r="Q14" s="92"/>
      <c r="R14" s="92"/>
      <c r="S14" s="92"/>
      <c r="T14" s="92"/>
      <c r="U14" s="92"/>
      <c r="V14" s="92"/>
      <c r="W14" s="92"/>
    </row>
    <row r="15" spans="1:27" s="94" customFormat="1" ht="39" customHeight="1" x14ac:dyDescent="0.2">
      <c r="E15" s="449" t="str">
        <f>'3.1. паспорт Техсостояние ПС'!A15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F15" s="449"/>
      <c r="G15" s="449"/>
      <c r="H15" s="449"/>
      <c r="I15" s="449"/>
      <c r="J15" s="449"/>
      <c r="K15" s="449"/>
      <c r="L15" s="449"/>
      <c r="M15" s="449"/>
      <c r="N15" s="449"/>
      <c r="O15" s="449"/>
      <c r="P15" s="449"/>
      <c r="Q15" s="449"/>
      <c r="R15" s="449"/>
      <c r="S15" s="449"/>
      <c r="T15" s="449"/>
      <c r="U15" s="449"/>
      <c r="V15" s="449"/>
      <c r="W15" s="449"/>
      <c r="X15" s="449"/>
      <c r="Y15" s="449"/>
    </row>
    <row r="16" spans="1:27" s="94" customFormat="1" ht="15" customHeight="1" x14ac:dyDescent="0.2">
      <c r="E16" s="438" t="s">
        <v>4</v>
      </c>
      <c r="F16" s="438"/>
      <c r="G16" s="438"/>
      <c r="H16" s="438"/>
      <c r="I16" s="438"/>
      <c r="J16" s="438"/>
      <c r="K16" s="438"/>
      <c r="L16" s="438"/>
      <c r="M16" s="438"/>
      <c r="N16" s="438"/>
      <c r="O16" s="438"/>
      <c r="P16" s="438"/>
      <c r="Q16" s="438"/>
      <c r="R16" s="438"/>
      <c r="S16" s="438"/>
      <c r="T16" s="438"/>
      <c r="U16" s="438"/>
      <c r="V16" s="438"/>
      <c r="W16" s="438"/>
      <c r="X16" s="438"/>
      <c r="Y16" s="438"/>
    </row>
    <row r="17" spans="1:27" s="94" customFormat="1" ht="15" customHeight="1" x14ac:dyDescent="0.2">
      <c r="E17" s="95"/>
      <c r="F17" s="95"/>
      <c r="G17" s="95"/>
      <c r="H17" s="95"/>
      <c r="I17" s="95"/>
      <c r="J17" s="95"/>
      <c r="K17" s="95"/>
      <c r="L17" s="95"/>
      <c r="M17" s="95"/>
      <c r="N17" s="95"/>
      <c r="O17" s="95"/>
      <c r="P17" s="95"/>
      <c r="Q17" s="95"/>
      <c r="R17" s="95"/>
      <c r="S17" s="95"/>
      <c r="T17" s="95"/>
      <c r="U17" s="95"/>
      <c r="V17" s="95"/>
      <c r="W17" s="95"/>
    </row>
    <row r="18" spans="1:27" s="94" customFormat="1" ht="15" customHeight="1" x14ac:dyDescent="0.2">
      <c r="E18" s="440"/>
      <c r="F18" s="440"/>
      <c r="G18" s="440"/>
      <c r="H18" s="440"/>
      <c r="I18" s="440"/>
      <c r="J18" s="440"/>
      <c r="K18" s="440"/>
      <c r="L18" s="440"/>
      <c r="M18" s="440"/>
      <c r="N18" s="440"/>
      <c r="O18" s="440"/>
      <c r="P18" s="440"/>
      <c r="Q18" s="440"/>
      <c r="R18" s="440"/>
      <c r="S18" s="440"/>
      <c r="T18" s="440"/>
      <c r="U18" s="440"/>
      <c r="V18" s="440"/>
      <c r="W18" s="440"/>
      <c r="X18" s="440"/>
      <c r="Y18" s="440"/>
    </row>
    <row r="19" spans="1:27" ht="25.5" customHeight="1" x14ac:dyDescent="0.25">
      <c r="A19" s="440" t="s">
        <v>339</v>
      </c>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row>
    <row r="20" spans="1:27" s="18" customFormat="1" ht="21" customHeight="1" x14ac:dyDescent="0.25"/>
    <row r="21" spans="1:27" ht="15.75" customHeight="1" x14ac:dyDescent="0.25">
      <c r="A21" s="473" t="s">
        <v>3</v>
      </c>
      <c r="B21" s="476" t="s">
        <v>346</v>
      </c>
      <c r="C21" s="477"/>
      <c r="D21" s="476" t="s">
        <v>348</v>
      </c>
      <c r="E21" s="477"/>
      <c r="F21" s="466" t="s">
        <v>88</v>
      </c>
      <c r="G21" s="468"/>
      <c r="H21" s="468"/>
      <c r="I21" s="467"/>
      <c r="J21" s="473" t="s">
        <v>349</v>
      </c>
      <c r="K21" s="476" t="s">
        <v>350</v>
      </c>
      <c r="L21" s="477"/>
      <c r="M21" s="476" t="s">
        <v>351</v>
      </c>
      <c r="N21" s="477"/>
      <c r="O21" s="476" t="s">
        <v>338</v>
      </c>
      <c r="P21" s="477"/>
      <c r="Q21" s="476" t="s">
        <v>121</v>
      </c>
      <c r="R21" s="477"/>
      <c r="S21" s="473" t="s">
        <v>120</v>
      </c>
      <c r="T21" s="473" t="s">
        <v>352</v>
      </c>
      <c r="U21" s="473" t="s">
        <v>347</v>
      </c>
      <c r="V21" s="476" t="s">
        <v>119</v>
      </c>
      <c r="W21" s="477"/>
      <c r="X21" s="466" t="s">
        <v>111</v>
      </c>
      <c r="Y21" s="468"/>
      <c r="Z21" s="466" t="s">
        <v>110</v>
      </c>
      <c r="AA21" s="468"/>
    </row>
    <row r="22" spans="1:27" ht="216" customHeight="1" x14ac:dyDescent="0.25">
      <c r="A22" s="474"/>
      <c r="B22" s="478"/>
      <c r="C22" s="479"/>
      <c r="D22" s="478"/>
      <c r="E22" s="479"/>
      <c r="F22" s="466" t="s">
        <v>118</v>
      </c>
      <c r="G22" s="467"/>
      <c r="H22" s="466" t="s">
        <v>117</v>
      </c>
      <c r="I22" s="467"/>
      <c r="J22" s="475"/>
      <c r="K22" s="478"/>
      <c r="L22" s="479"/>
      <c r="M22" s="478"/>
      <c r="N22" s="479"/>
      <c r="O22" s="478"/>
      <c r="P22" s="479"/>
      <c r="Q22" s="478"/>
      <c r="R22" s="479"/>
      <c r="S22" s="475"/>
      <c r="T22" s="475"/>
      <c r="U22" s="475"/>
      <c r="V22" s="478"/>
      <c r="W22" s="479"/>
      <c r="X22" s="30" t="s">
        <v>109</v>
      </c>
      <c r="Y22" s="30" t="s">
        <v>336</v>
      </c>
      <c r="Z22" s="30" t="s">
        <v>108</v>
      </c>
      <c r="AA22" s="30" t="s">
        <v>107</v>
      </c>
    </row>
    <row r="23" spans="1:27" ht="60" customHeight="1" x14ac:dyDescent="0.25">
      <c r="A23" s="475"/>
      <c r="B23" s="83" t="s">
        <v>105</v>
      </c>
      <c r="C23" s="83" t="s">
        <v>106</v>
      </c>
      <c r="D23" s="83" t="s">
        <v>105</v>
      </c>
      <c r="E23" s="83" t="s">
        <v>106</v>
      </c>
      <c r="F23" s="83" t="s">
        <v>105</v>
      </c>
      <c r="G23" s="83" t="s">
        <v>106</v>
      </c>
      <c r="H23" s="83" t="s">
        <v>105</v>
      </c>
      <c r="I23" s="83" t="s">
        <v>106</v>
      </c>
      <c r="J23" s="83" t="s">
        <v>105</v>
      </c>
      <c r="K23" s="83" t="s">
        <v>105</v>
      </c>
      <c r="L23" s="83" t="s">
        <v>106</v>
      </c>
      <c r="M23" s="83" t="s">
        <v>105</v>
      </c>
      <c r="N23" s="83" t="s">
        <v>106</v>
      </c>
      <c r="O23" s="83" t="s">
        <v>105</v>
      </c>
      <c r="P23" s="83" t="s">
        <v>106</v>
      </c>
      <c r="Q23" s="83" t="s">
        <v>105</v>
      </c>
      <c r="R23" s="83" t="s">
        <v>106</v>
      </c>
      <c r="S23" s="83" t="s">
        <v>105</v>
      </c>
      <c r="T23" s="83" t="s">
        <v>105</v>
      </c>
      <c r="U23" s="83" t="s">
        <v>105</v>
      </c>
      <c r="V23" s="83" t="s">
        <v>105</v>
      </c>
      <c r="W23" s="83" t="s">
        <v>106</v>
      </c>
      <c r="X23" s="83" t="s">
        <v>105</v>
      </c>
      <c r="Y23" s="83" t="s">
        <v>105</v>
      </c>
      <c r="Z23" s="30" t="s">
        <v>105</v>
      </c>
      <c r="AA23" s="30" t="s">
        <v>105</v>
      </c>
    </row>
    <row r="24" spans="1:27"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19</v>
      </c>
      <c r="R24" s="34">
        <v>20</v>
      </c>
      <c r="S24" s="34">
        <v>21</v>
      </c>
      <c r="T24" s="34">
        <v>22</v>
      </c>
      <c r="U24" s="34">
        <v>23</v>
      </c>
      <c r="V24" s="34">
        <v>24</v>
      </c>
      <c r="W24" s="34">
        <v>25</v>
      </c>
      <c r="X24" s="34">
        <v>26</v>
      </c>
      <c r="Y24" s="34">
        <v>27</v>
      </c>
      <c r="Z24" s="34">
        <v>28</v>
      </c>
      <c r="AA24" s="34">
        <v>29</v>
      </c>
    </row>
    <row r="25" spans="1:27" s="18" customFormat="1" ht="47.25" x14ac:dyDescent="0.25">
      <c r="A25" s="303">
        <v>1</v>
      </c>
      <c r="B25" s="303" t="s">
        <v>693</v>
      </c>
      <c r="C25" s="303" t="str">
        <f>B25</f>
        <v>15-29</v>
      </c>
      <c r="D25" s="302" t="s">
        <v>694</v>
      </c>
      <c r="E25" s="302" t="str">
        <f>D25</f>
        <v>ПС О-46 - ВЛ Л 15-29</v>
      </c>
      <c r="F25" s="303">
        <v>15</v>
      </c>
      <c r="G25" s="303">
        <v>15</v>
      </c>
      <c r="H25" s="303">
        <v>15</v>
      </c>
      <c r="I25" s="303">
        <v>15</v>
      </c>
      <c r="J25" s="303" t="s">
        <v>254</v>
      </c>
      <c r="K25" s="303">
        <v>1</v>
      </c>
      <c r="L25" s="303">
        <v>1</v>
      </c>
      <c r="M25" s="303">
        <v>120</v>
      </c>
      <c r="N25" s="303">
        <v>120</v>
      </c>
      <c r="O25" s="303" t="s">
        <v>695</v>
      </c>
      <c r="P25" s="303" t="s">
        <v>695</v>
      </c>
      <c r="Q25" s="303">
        <v>4.2000000000000003E-2</v>
      </c>
      <c r="R25" s="303">
        <v>4.2000000000000003E-2</v>
      </c>
      <c r="S25" s="303" t="s">
        <v>254</v>
      </c>
      <c r="T25" s="303" t="s">
        <v>254</v>
      </c>
      <c r="U25" s="303" t="s">
        <v>254</v>
      </c>
      <c r="V25" s="303" t="s">
        <v>254</v>
      </c>
      <c r="W25" s="303" t="s">
        <v>254</v>
      </c>
      <c r="X25" s="303" t="s">
        <v>254</v>
      </c>
      <c r="Y25" s="303" t="s">
        <v>254</v>
      </c>
      <c r="Z25" s="303" t="s">
        <v>254</v>
      </c>
      <c r="AA25" s="303" t="s">
        <v>254</v>
      </c>
    </row>
    <row r="26" spans="1:27" ht="3" customHeight="1" x14ac:dyDescent="0.25">
      <c r="X26" s="31"/>
      <c r="Y26" s="32"/>
      <c r="Z26" s="12"/>
      <c r="AA26" s="12"/>
    </row>
    <row r="27" spans="1:27" s="17" customFormat="1" ht="12.75" x14ac:dyDescent="0.2">
      <c r="X27" s="33"/>
      <c r="Y27" s="33"/>
      <c r="Z27" s="33"/>
      <c r="AA27" s="33"/>
    </row>
    <row r="28" spans="1:27" s="17"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0" zoomScaleSheetLayoutView="80" workbookViewId="0">
      <selection activeCell="C30" sqref="C30"/>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8" customFormat="1" ht="18.75" customHeight="1" x14ac:dyDescent="0.2">
      <c r="C1" s="10" t="s">
        <v>66</v>
      </c>
      <c r="E1" s="86"/>
      <c r="F1" s="86"/>
    </row>
    <row r="2" spans="1:29" s="8" customFormat="1" ht="18.75" customHeight="1" x14ac:dyDescent="0.3">
      <c r="C2" s="5" t="s">
        <v>8</v>
      </c>
      <c r="E2" s="86"/>
      <c r="F2" s="86"/>
    </row>
    <row r="3" spans="1:29" s="8" customFormat="1" ht="18.75" x14ac:dyDescent="0.3">
      <c r="A3" s="87"/>
      <c r="C3" s="5" t="s">
        <v>65</v>
      </c>
      <c r="E3" s="86"/>
      <c r="F3" s="86"/>
    </row>
    <row r="4" spans="1:29" s="8" customFormat="1" ht="18.75" x14ac:dyDescent="0.3">
      <c r="A4" s="87"/>
      <c r="C4" s="5"/>
      <c r="E4" s="86"/>
      <c r="F4" s="86"/>
    </row>
    <row r="5" spans="1:29" s="8" customFormat="1" ht="15.75" x14ac:dyDescent="0.2">
      <c r="A5" s="434" t="str">
        <f>'3.2 паспорт Техсостояние ЛЭП'!A5</f>
        <v>Год раскрытия информации: 2022 год</v>
      </c>
      <c r="B5" s="434"/>
      <c r="C5" s="434"/>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8" customFormat="1" ht="18.75" x14ac:dyDescent="0.3">
      <c r="A6" s="87"/>
      <c r="E6" s="86"/>
      <c r="F6" s="86"/>
      <c r="G6" s="5"/>
    </row>
    <row r="7" spans="1:29" s="8" customFormat="1" ht="18.75" x14ac:dyDescent="0.2">
      <c r="A7" s="441" t="s">
        <v>7</v>
      </c>
      <c r="B7" s="441"/>
      <c r="C7" s="441"/>
      <c r="D7" s="88"/>
      <c r="E7" s="88"/>
      <c r="F7" s="88"/>
      <c r="G7" s="88"/>
      <c r="H7" s="88"/>
      <c r="I7" s="88"/>
      <c r="J7" s="88"/>
      <c r="K7" s="88"/>
      <c r="L7" s="88"/>
      <c r="M7" s="88"/>
      <c r="N7" s="88"/>
      <c r="O7" s="88"/>
      <c r="P7" s="88"/>
      <c r="Q7" s="88"/>
      <c r="R7" s="88"/>
      <c r="S7" s="88"/>
      <c r="T7" s="88"/>
      <c r="U7" s="88"/>
    </row>
    <row r="8" spans="1:29" s="8" customFormat="1" ht="18.75" x14ac:dyDescent="0.2">
      <c r="A8" s="441"/>
      <c r="B8" s="441"/>
      <c r="C8" s="441"/>
      <c r="D8" s="89"/>
      <c r="E8" s="89"/>
      <c r="F8" s="89"/>
      <c r="G8" s="89"/>
      <c r="H8" s="88"/>
      <c r="I8" s="88"/>
      <c r="J8" s="88"/>
      <c r="K8" s="88"/>
      <c r="L8" s="88"/>
      <c r="M8" s="88"/>
      <c r="N8" s="88"/>
      <c r="O8" s="88"/>
      <c r="P8" s="88"/>
      <c r="Q8" s="88"/>
      <c r="R8" s="88"/>
      <c r="S8" s="88"/>
      <c r="T8" s="88"/>
      <c r="U8" s="88"/>
    </row>
    <row r="9" spans="1:29" s="8" customFormat="1" ht="18.75" x14ac:dyDescent="0.2">
      <c r="A9" s="444" t="str">
        <f>'3.2 паспорт Техсостояние ЛЭП'!E9</f>
        <v>Акционерное общество "Янтарьэнерго" ДЗО  ПАО "Россети"</v>
      </c>
      <c r="B9" s="444"/>
      <c r="C9" s="444"/>
      <c r="D9" s="90"/>
      <c r="E9" s="90"/>
      <c r="F9" s="90"/>
      <c r="G9" s="90"/>
      <c r="H9" s="88"/>
      <c r="I9" s="88"/>
      <c r="J9" s="88"/>
      <c r="K9" s="88"/>
      <c r="L9" s="88"/>
      <c r="M9" s="88"/>
      <c r="N9" s="88"/>
      <c r="O9" s="88"/>
      <c r="P9" s="88"/>
      <c r="Q9" s="88"/>
      <c r="R9" s="88"/>
      <c r="S9" s="88"/>
      <c r="T9" s="88"/>
      <c r="U9" s="88"/>
    </row>
    <row r="10" spans="1:29" s="8" customFormat="1" ht="18.75" x14ac:dyDescent="0.2">
      <c r="A10" s="438" t="s">
        <v>6</v>
      </c>
      <c r="B10" s="438"/>
      <c r="C10" s="438"/>
      <c r="D10" s="91"/>
      <c r="E10" s="91"/>
      <c r="F10" s="91"/>
      <c r="G10" s="91"/>
      <c r="H10" s="88"/>
      <c r="I10" s="88"/>
      <c r="J10" s="88"/>
      <c r="K10" s="88"/>
      <c r="L10" s="88"/>
      <c r="M10" s="88"/>
      <c r="N10" s="88"/>
      <c r="O10" s="88"/>
      <c r="P10" s="88"/>
      <c r="Q10" s="88"/>
      <c r="R10" s="88"/>
      <c r="S10" s="88"/>
      <c r="T10" s="88"/>
      <c r="U10" s="88"/>
    </row>
    <row r="11" spans="1:29" s="8" customFormat="1" ht="18.75" x14ac:dyDescent="0.2">
      <c r="A11" s="441"/>
      <c r="B11" s="441"/>
      <c r="C11" s="441"/>
      <c r="D11" s="89"/>
      <c r="E11" s="89"/>
      <c r="F11" s="89"/>
      <c r="G11" s="89"/>
      <c r="H11" s="88"/>
      <c r="I11" s="88"/>
      <c r="J11" s="88"/>
      <c r="K11" s="88"/>
      <c r="L11" s="88"/>
      <c r="M11" s="88"/>
      <c r="N11" s="88"/>
      <c r="O11" s="88"/>
      <c r="P11" s="88"/>
      <c r="Q11" s="88"/>
      <c r="R11" s="88"/>
      <c r="S11" s="88"/>
      <c r="T11" s="88"/>
      <c r="U11" s="88"/>
    </row>
    <row r="12" spans="1:29" s="8" customFormat="1" ht="18.75" x14ac:dyDescent="0.2">
      <c r="A12" s="444" t="str">
        <f>'3.2 паспорт Техсостояние ЛЭП'!E12</f>
        <v>H_281</v>
      </c>
      <c r="B12" s="444"/>
      <c r="C12" s="444"/>
      <c r="D12" s="90"/>
      <c r="E12" s="90"/>
      <c r="F12" s="90"/>
      <c r="G12" s="90"/>
      <c r="H12" s="88"/>
      <c r="I12" s="88"/>
      <c r="J12" s="88"/>
      <c r="K12" s="88"/>
      <c r="L12" s="88"/>
      <c r="M12" s="88"/>
      <c r="N12" s="88"/>
      <c r="O12" s="88"/>
      <c r="P12" s="88"/>
      <c r="Q12" s="88"/>
      <c r="R12" s="88"/>
      <c r="S12" s="88"/>
      <c r="T12" s="88"/>
      <c r="U12" s="88"/>
    </row>
    <row r="13" spans="1:29" s="8" customFormat="1" ht="18.75" x14ac:dyDescent="0.2">
      <c r="A13" s="438" t="s">
        <v>5</v>
      </c>
      <c r="B13" s="438"/>
      <c r="C13" s="438"/>
      <c r="D13" s="91"/>
      <c r="E13" s="91"/>
      <c r="F13" s="91"/>
      <c r="G13" s="91"/>
      <c r="H13" s="88"/>
      <c r="I13" s="88"/>
      <c r="J13" s="88"/>
      <c r="K13" s="88"/>
      <c r="L13" s="88"/>
      <c r="M13" s="88"/>
      <c r="N13" s="88"/>
      <c r="O13" s="88"/>
      <c r="P13" s="88"/>
      <c r="Q13" s="88"/>
      <c r="R13" s="88"/>
      <c r="S13" s="88"/>
      <c r="T13" s="88"/>
      <c r="U13" s="88"/>
    </row>
    <row r="14" spans="1:29" s="93" customFormat="1" ht="15.75" customHeight="1" x14ac:dyDescent="0.2">
      <c r="A14" s="448"/>
      <c r="B14" s="448"/>
      <c r="C14" s="448"/>
      <c r="D14" s="92"/>
      <c r="E14" s="92"/>
      <c r="F14" s="92"/>
      <c r="G14" s="92"/>
      <c r="H14" s="92"/>
      <c r="I14" s="92"/>
      <c r="J14" s="92"/>
      <c r="K14" s="92"/>
      <c r="L14" s="92"/>
      <c r="M14" s="92"/>
      <c r="N14" s="92"/>
      <c r="O14" s="92"/>
      <c r="P14" s="92"/>
      <c r="Q14" s="92"/>
      <c r="R14" s="92"/>
      <c r="S14" s="92"/>
      <c r="T14" s="92"/>
      <c r="U14" s="92"/>
    </row>
    <row r="15" spans="1:29" s="94" customFormat="1" ht="55.5" customHeight="1" x14ac:dyDescent="0.2">
      <c r="A15" s="449" t="str">
        <f>'3.2 паспорт Техсостояние ЛЭП'!E15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49"/>
      <c r="C15" s="449"/>
      <c r="D15" s="90"/>
      <c r="E15" s="90"/>
      <c r="F15" s="90"/>
      <c r="G15" s="90"/>
      <c r="H15" s="90"/>
      <c r="I15" s="90"/>
      <c r="J15" s="90"/>
      <c r="K15" s="90"/>
      <c r="L15" s="90"/>
      <c r="M15" s="90"/>
      <c r="N15" s="90"/>
      <c r="O15" s="90"/>
      <c r="P15" s="90"/>
      <c r="Q15" s="90"/>
      <c r="R15" s="90"/>
      <c r="S15" s="90"/>
      <c r="T15" s="90"/>
      <c r="U15" s="90"/>
    </row>
    <row r="16" spans="1:29" s="94" customFormat="1" ht="15" customHeight="1" x14ac:dyDescent="0.2">
      <c r="A16" s="438" t="s">
        <v>4</v>
      </c>
      <c r="B16" s="438"/>
      <c r="C16" s="438"/>
      <c r="D16" s="91"/>
      <c r="E16" s="91"/>
      <c r="F16" s="91"/>
      <c r="G16" s="91"/>
      <c r="H16" s="91"/>
      <c r="I16" s="91"/>
      <c r="J16" s="91"/>
      <c r="K16" s="91"/>
      <c r="L16" s="91"/>
      <c r="M16" s="91"/>
      <c r="N16" s="91"/>
      <c r="O16" s="91"/>
      <c r="P16" s="91"/>
      <c r="Q16" s="91"/>
      <c r="R16" s="91"/>
      <c r="S16" s="91"/>
      <c r="T16" s="91"/>
      <c r="U16" s="91"/>
    </row>
    <row r="17" spans="1:21" s="94" customFormat="1" ht="15" customHeight="1" x14ac:dyDescent="0.2">
      <c r="A17" s="450"/>
      <c r="B17" s="450"/>
      <c r="C17" s="450"/>
      <c r="D17" s="95"/>
      <c r="E17" s="95"/>
      <c r="F17" s="95"/>
      <c r="G17" s="95"/>
      <c r="H17" s="95"/>
      <c r="I17" s="95"/>
      <c r="J17" s="95"/>
      <c r="K17" s="95"/>
      <c r="L17" s="95"/>
      <c r="M17" s="95"/>
      <c r="N17" s="95"/>
      <c r="O17" s="95"/>
      <c r="P17" s="95"/>
      <c r="Q17" s="95"/>
      <c r="R17" s="95"/>
    </row>
    <row r="18" spans="1:21" s="94" customFormat="1" ht="27.75" customHeight="1" x14ac:dyDescent="0.2">
      <c r="A18" s="439" t="s">
        <v>331</v>
      </c>
      <c r="B18" s="439"/>
      <c r="C18" s="439"/>
      <c r="D18" s="96"/>
      <c r="E18" s="96"/>
      <c r="F18" s="96"/>
      <c r="G18" s="96"/>
      <c r="H18" s="96"/>
      <c r="I18" s="96"/>
      <c r="J18" s="96"/>
      <c r="K18" s="96"/>
      <c r="L18" s="96"/>
      <c r="M18" s="96"/>
      <c r="N18" s="96"/>
      <c r="O18" s="96"/>
      <c r="P18" s="96"/>
      <c r="Q18" s="96"/>
      <c r="R18" s="96"/>
      <c r="S18" s="96"/>
      <c r="T18" s="96"/>
      <c r="U18" s="96"/>
    </row>
    <row r="19" spans="1:21" s="94" customFormat="1" ht="15" customHeight="1" x14ac:dyDescent="0.2">
      <c r="A19" s="91"/>
      <c r="B19" s="91"/>
      <c r="C19" s="91"/>
      <c r="D19" s="91"/>
      <c r="E19" s="91"/>
      <c r="F19" s="91"/>
      <c r="G19" s="91"/>
      <c r="H19" s="95"/>
      <c r="I19" s="95"/>
      <c r="J19" s="95"/>
      <c r="K19" s="95"/>
      <c r="L19" s="95"/>
      <c r="M19" s="95"/>
      <c r="N19" s="95"/>
      <c r="O19" s="95"/>
      <c r="P19" s="95"/>
      <c r="Q19" s="95"/>
      <c r="R19" s="95"/>
    </row>
    <row r="20" spans="1:21" s="94" customFormat="1" ht="39.75" customHeight="1" x14ac:dyDescent="0.2">
      <c r="A20" s="97" t="s">
        <v>3</v>
      </c>
      <c r="B20" s="98" t="s">
        <v>64</v>
      </c>
      <c r="C20" s="99" t="s">
        <v>63</v>
      </c>
      <c r="D20" s="100"/>
      <c r="E20" s="100"/>
      <c r="F20" s="100"/>
      <c r="G20" s="100"/>
      <c r="H20" s="101"/>
      <c r="I20" s="101"/>
      <c r="J20" s="101"/>
      <c r="K20" s="101"/>
      <c r="L20" s="101"/>
      <c r="M20" s="101"/>
      <c r="N20" s="101"/>
      <c r="O20" s="101"/>
      <c r="P20" s="101"/>
      <c r="Q20" s="101"/>
      <c r="R20" s="101"/>
      <c r="S20" s="102"/>
      <c r="T20" s="102"/>
      <c r="U20" s="102"/>
    </row>
    <row r="21" spans="1:21" s="94" customFormat="1" ht="16.5" customHeight="1" x14ac:dyDescent="0.2">
      <c r="A21" s="99">
        <v>1</v>
      </c>
      <c r="B21" s="98">
        <v>2</v>
      </c>
      <c r="C21" s="99">
        <v>3</v>
      </c>
      <c r="D21" s="100"/>
      <c r="E21" s="100"/>
      <c r="F21" s="100"/>
      <c r="G21" s="100"/>
      <c r="H21" s="101"/>
      <c r="I21" s="101"/>
      <c r="J21" s="101"/>
      <c r="K21" s="101"/>
      <c r="L21" s="101"/>
      <c r="M21" s="101"/>
      <c r="N21" s="101"/>
      <c r="O21" s="101"/>
      <c r="P21" s="101"/>
      <c r="Q21" s="101"/>
      <c r="R21" s="101"/>
      <c r="S21" s="102"/>
      <c r="T21" s="102"/>
      <c r="U21" s="102"/>
    </row>
    <row r="22" spans="1:21" s="94" customFormat="1" ht="63" x14ac:dyDescent="0.2">
      <c r="A22" s="103" t="s">
        <v>62</v>
      </c>
      <c r="B22" s="9" t="s">
        <v>344</v>
      </c>
      <c r="C22" s="304" t="s">
        <v>554</v>
      </c>
      <c r="D22" s="100"/>
      <c r="E22" s="100"/>
      <c r="F22" s="101"/>
      <c r="G22" s="101"/>
      <c r="H22" s="101"/>
      <c r="I22" s="101"/>
      <c r="J22" s="101"/>
      <c r="K22" s="101"/>
      <c r="L22" s="101"/>
      <c r="M22" s="101"/>
      <c r="N22" s="101"/>
      <c r="O22" s="101"/>
      <c r="P22" s="101"/>
      <c r="Q22" s="102"/>
      <c r="R22" s="102"/>
      <c r="S22" s="102"/>
      <c r="T22" s="102"/>
      <c r="U22" s="102"/>
    </row>
    <row r="23" spans="1:21" ht="124.5" customHeight="1" x14ac:dyDescent="0.25">
      <c r="A23" s="103" t="s">
        <v>61</v>
      </c>
      <c r="B23" s="121" t="s">
        <v>58</v>
      </c>
      <c r="C23" s="111" t="s">
        <v>552</v>
      </c>
      <c r="D23" s="112"/>
      <c r="E23" s="112"/>
      <c r="F23" s="112"/>
      <c r="G23" s="112"/>
      <c r="H23" s="112"/>
      <c r="I23" s="112"/>
      <c r="J23" s="112"/>
      <c r="K23" s="112"/>
      <c r="L23" s="112"/>
      <c r="M23" s="112"/>
      <c r="N23" s="112"/>
      <c r="O23" s="112"/>
      <c r="P23" s="112"/>
      <c r="Q23" s="112"/>
      <c r="R23" s="112"/>
      <c r="S23" s="112"/>
      <c r="T23" s="112"/>
      <c r="U23" s="112"/>
    </row>
    <row r="24" spans="1:21" ht="165.75" customHeight="1" x14ac:dyDescent="0.25">
      <c r="A24" s="103" t="s">
        <v>60</v>
      </c>
      <c r="B24" s="121" t="s">
        <v>363</v>
      </c>
      <c r="C24" s="111" t="s">
        <v>565</v>
      </c>
      <c r="D24" s="112"/>
      <c r="E24" s="112"/>
      <c r="F24" s="112"/>
      <c r="G24" s="112"/>
      <c r="H24" s="112"/>
      <c r="I24" s="112"/>
      <c r="J24" s="112"/>
      <c r="K24" s="112"/>
      <c r="L24" s="112"/>
      <c r="M24" s="112"/>
      <c r="N24" s="112"/>
      <c r="O24" s="112"/>
      <c r="P24" s="112"/>
      <c r="Q24" s="112"/>
      <c r="R24" s="112"/>
      <c r="S24" s="112"/>
      <c r="T24" s="112"/>
      <c r="U24" s="112"/>
    </row>
    <row r="25" spans="1:21" ht="63" customHeight="1" x14ac:dyDescent="0.25">
      <c r="A25" s="103" t="s">
        <v>59</v>
      </c>
      <c r="B25" s="121" t="s">
        <v>364</v>
      </c>
      <c r="C25" s="111" t="s">
        <v>575</v>
      </c>
      <c r="D25" s="112"/>
      <c r="E25" s="112"/>
      <c r="F25" s="112"/>
      <c r="G25" s="112"/>
      <c r="H25" s="112"/>
      <c r="I25" s="112"/>
      <c r="J25" s="112"/>
      <c r="K25" s="112"/>
      <c r="L25" s="112"/>
      <c r="M25" s="112"/>
      <c r="N25" s="112"/>
      <c r="O25" s="112"/>
      <c r="P25" s="112"/>
      <c r="Q25" s="112"/>
      <c r="R25" s="112"/>
      <c r="S25" s="112"/>
      <c r="T25" s="112"/>
      <c r="U25" s="112"/>
    </row>
    <row r="26" spans="1:21" ht="42.75" customHeight="1" x14ac:dyDescent="0.25">
      <c r="A26" s="103" t="s">
        <v>57</v>
      </c>
      <c r="B26" s="121" t="s">
        <v>201</v>
      </c>
      <c r="C26" s="111" t="s">
        <v>387</v>
      </c>
      <c r="D26" s="112"/>
      <c r="E26" s="112"/>
      <c r="F26" s="112"/>
      <c r="G26" s="112"/>
      <c r="H26" s="112"/>
      <c r="I26" s="112"/>
      <c r="J26" s="112"/>
      <c r="K26" s="112"/>
      <c r="L26" s="112"/>
      <c r="M26" s="112"/>
      <c r="N26" s="112"/>
      <c r="O26" s="112"/>
      <c r="P26" s="112"/>
      <c r="Q26" s="112"/>
      <c r="R26" s="112"/>
      <c r="S26" s="112"/>
      <c r="T26" s="112"/>
      <c r="U26" s="112"/>
    </row>
    <row r="27" spans="1:21" ht="186" customHeight="1" x14ac:dyDescent="0.25">
      <c r="A27" s="103" t="s">
        <v>56</v>
      </c>
      <c r="B27" s="121" t="s">
        <v>345</v>
      </c>
      <c r="C27" s="111" t="s">
        <v>572</v>
      </c>
      <c r="D27" s="112"/>
      <c r="E27" s="112"/>
      <c r="F27" s="112"/>
      <c r="G27" s="112"/>
      <c r="H27" s="112"/>
      <c r="I27" s="112"/>
      <c r="J27" s="112"/>
      <c r="K27" s="112"/>
      <c r="L27" s="112"/>
      <c r="M27" s="112"/>
      <c r="N27" s="112"/>
      <c r="O27" s="112"/>
      <c r="P27" s="112"/>
      <c r="Q27" s="112"/>
      <c r="R27" s="112"/>
      <c r="S27" s="112"/>
      <c r="T27" s="112"/>
      <c r="U27" s="112"/>
    </row>
    <row r="28" spans="1:21" ht="42.75" customHeight="1" x14ac:dyDescent="0.25">
      <c r="A28" s="103" t="s">
        <v>54</v>
      </c>
      <c r="B28" s="121" t="s">
        <v>55</v>
      </c>
      <c r="C28" s="111">
        <v>2018</v>
      </c>
      <c r="D28" s="112"/>
      <c r="E28" s="112"/>
      <c r="F28" s="112"/>
      <c r="G28" s="112"/>
      <c r="H28" s="112"/>
      <c r="I28" s="112"/>
      <c r="J28" s="112"/>
      <c r="K28" s="112"/>
      <c r="L28" s="112"/>
      <c r="M28" s="112"/>
      <c r="N28" s="112"/>
      <c r="O28" s="112"/>
      <c r="P28" s="112"/>
      <c r="Q28" s="112"/>
      <c r="R28" s="112"/>
      <c r="S28" s="112"/>
      <c r="T28" s="112"/>
      <c r="U28" s="112"/>
    </row>
    <row r="29" spans="1:21" ht="42.75" customHeight="1" x14ac:dyDescent="0.25">
      <c r="A29" s="103" t="s">
        <v>52</v>
      </c>
      <c r="B29" s="97" t="s">
        <v>53</v>
      </c>
      <c r="C29" s="111">
        <v>2021</v>
      </c>
      <c r="D29" s="112"/>
      <c r="E29" s="112"/>
      <c r="F29" s="112"/>
      <c r="G29" s="112"/>
      <c r="H29" s="112"/>
      <c r="I29" s="112"/>
      <c r="J29" s="112"/>
      <c r="K29" s="112"/>
      <c r="L29" s="112"/>
      <c r="M29" s="112"/>
      <c r="N29" s="112"/>
      <c r="O29" s="112"/>
      <c r="P29" s="112"/>
      <c r="Q29" s="112"/>
      <c r="R29" s="112"/>
      <c r="S29" s="112"/>
      <c r="T29" s="112"/>
      <c r="U29" s="112"/>
    </row>
    <row r="30" spans="1:21" ht="42.75" customHeight="1" x14ac:dyDescent="0.25">
      <c r="A30" s="103" t="s">
        <v>70</v>
      </c>
      <c r="B30" s="97" t="s">
        <v>51</v>
      </c>
      <c r="C30" s="111" t="s">
        <v>696</v>
      </c>
      <c r="D30" s="112"/>
      <c r="E30" s="112"/>
      <c r="F30" s="112"/>
      <c r="G30" s="112"/>
      <c r="H30" s="112"/>
      <c r="I30" s="112"/>
      <c r="J30" s="112"/>
      <c r="K30" s="112"/>
      <c r="L30" s="112"/>
      <c r="M30" s="112"/>
      <c r="N30" s="112"/>
      <c r="O30" s="112"/>
      <c r="P30" s="112"/>
      <c r="Q30" s="112"/>
      <c r="R30" s="112"/>
      <c r="S30" s="112"/>
      <c r="T30" s="112"/>
      <c r="U30" s="112"/>
    </row>
    <row r="31" spans="1:21" x14ac:dyDescent="0.25">
      <c r="A31" s="112"/>
      <c r="B31" s="112"/>
      <c r="C31" s="112"/>
      <c r="D31" s="112"/>
      <c r="E31" s="112"/>
      <c r="F31" s="112"/>
      <c r="G31" s="112"/>
      <c r="H31" s="112"/>
      <c r="I31" s="112"/>
      <c r="J31" s="112"/>
      <c r="K31" s="112"/>
      <c r="L31" s="112"/>
      <c r="M31" s="112"/>
      <c r="N31" s="112"/>
      <c r="O31" s="112"/>
      <c r="P31" s="112"/>
      <c r="Q31" s="112"/>
      <c r="R31" s="112"/>
      <c r="S31" s="112"/>
      <c r="T31" s="112"/>
      <c r="U31" s="112"/>
    </row>
    <row r="32" spans="1:21" x14ac:dyDescent="0.25">
      <c r="A32" s="112"/>
      <c r="B32" s="112"/>
      <c r="C32" s="112"/>
      <c r="D32" s="112"/>
      <c r="E32" s="112"/>
      <c r="F32" s="112"/>
      <c r="G32" s="112"/>
      <c r="H32" s="112"/>
      <c r="I32" s="112"/>
      <c r="J32" s="112"/>
      <c r="K32" s="112"/>
      <c r="L32" s="112"/>
      <c r="M32" s="112"/>
      <c r="N32" s="112"/>
      <c r="O32" s="112"/>
      <c r="P32" s="112"/>
      <c r="Q32" s="112"/>
      <c r="R32" s="112"/>
      <c r="S32" s="112"/>
      <c r="T32" s="112"/>
      <c r="U32" s="112"/>
    </row>
    <row r="33" spans="1:21" x14ac:dyDescent="0.25">
      <c r="A33" s="112"/>
      <c r="B33" s="112"/>
      <c r="C33" s="112"/>
      <c r="D33" s="112"/>
      <c r="E33" s="112"/>
      <c r="F33" s="112"/>
      <c r="G33" s="112"/>
      <c r="H33" s="112"/>
      <c r="I33" s="112"/>
      <c r="J33" s="112"/>
      <c r="K33" s="112"/>
      <c r="L33" s="112"/>
      <c r="M33" s="112"/>
      <c r="N33" s="112"/>
      <c r="O33" s="112"/>
      <c r="P33" s="112"/>
      <c r="Q33" s="112"/>
      <c r="R33" s="112"/>
      <c r="S33" s="112"/>
      <c r="T33" s="112"/>
      <c r="U33" s="112"/>
    </row>
    <row r="34" spans="1:21" x14ac:dyDescent="0.25">
      <c r="A34" s="112"/>
      <c r="B34" s="112"/>
      <c r="C34" s="112"/>
      <c r="D34" s="112"/>
      <c r="E34" s="112"/>
      <c r="F34" s="112"/>
      <c r="G34" s="112"/>
      <c r="H34" s="112"/>
      <c r="I34" s="112"/>
      <c r="J34" s="112"/>
      <c r="K34" s="112"/>
      <c r="L34" s="112"/>
      <c r="M34" s="112"/>
      <c r="N34" s="112"/>
      <c r="O34" s="112"/>
      <c r="P34" s="112"/>
      <c r="Q34" s="112"/>
      <c r="R34" s="112"/>
      <c r="S34" s="112"/>
      <c r="T34" s="112"/>
      <c r="U34" s="112"/>
    </row>
    <row r="35" spans="1:21" x14ac:dyDescent="0.25">
      <c r="A35" s="112"/>
      <c r="B35" s="112"/>
      <c r="C35" s="112"/>
      <c r="D35" s="112"/>
      <c r="E35" s="112"/>
      <c r="F35" s="112"/>
      <c r="G35" s="112"/>
      <c r="H35" s="112"/>
      <c r="I35" s="112"/>
      <c r="J35" s="112"/>
      <c r="K35" s="112"/>
      <c r="L35" s="112"/>
      <c r="M35" s="112"/>
      <c r="N35" s="112"/>
      <c r="O35" s="112"/>
      <c r="P35" s="112"/>
      <c r="Q35" s="112"/>
      <c r="R35" s="112"/>
      <c r="S35" s="112"/>
      <c r="T35" s="112"/>
      <c r="U35" s="112"/>
    </row>
    <row r="36" spans="1:21" x14ac:dyDescent="0.25">
      <c r="A36" s="112"/>
      <c r="B36" s="112"/>
      <c r="C36" s="112"/>
      <c r="D36" s="112"/>
      <c r="E36" s="112"/>
      <c r="F36" s="112"/>
      <c r="G36" s="112"/>
      <c r="H36" s="112"/>
      <c r="I36" s="112"/>
      <c r="J36" s="112"/>
      <c r="K36" s="112"/>
      <c r="L36" s="112"/>
      <c r="M36" s="112"/>
      <c r="N36" s="112"/>
      <c r="O36" s="112"/>
      <c r="P36" s="112"/>
      <c r="Q36" s="112"/>
      <c r="R36" s="112"/>
      <c r="S36" s="112"/>
      <c r="T36" s="112"/>
      <c r="U36" s="112"/>
    </row>
    <row r="37" spans="1:21" x14ac:dyDescent="0.25">
      <c r="A37" s="112"/>
      <c r="B37" s="112"/>
      <c r="C37" s="112"/>
      <c r="D37" s="112"/>
      <c r="E37" s="112"/>
      <c r="F37" s="112"/>
      <c r="G37" s="112"/>
      <c r="H37" s="112"/>
      <c r="I37" s="112"/>
      <c r="J37" s="112"/>
      <c r="K37" s="112"/>
      <c r="L37" s="112"/>
      <c r="M37" s="112"/>
      <c r="N37" s="112"/>
      <c r="O37" s="112"/>
      <c r="P37" s="112"/>
      <c r="Q37" s="112"/>
      <c r="R37" s="112"/>
      <c r="S37" s="112"/>
      <c r="T37" s="112"/>
      <c r="U37" s="112"/>
    </row>
    <row r="38" spans="1:21" x14ac:dyDescent="0.25">
      <c r="A38" s="112"/>
      <c r="B38" s="112"/>
      <c r="C38" s="112"/>
      <c r="D38" s="112"/>
      <c r="E38" s="112"/>
      <c r="F38" s="112"/>
      <c r="G38" s="112"/>
      <c r="H38" s="112"/>
      <c r="I38" s="112"/>
      <c r="J38" s="112"/>
      <c r="K38" s="112"/>
      <c r="L38" s="112"/>
      <c r="M38" s="112"/>
      <c r="N38" s="112"/>
      <c r="O38" s="112"/>
      <c r="P38" s="112"/>
      <c r="Q38" s="112"/>
      <c r="R38" s="112"/>
      <c r="S38" s="112"/>
      <c r="T38" s="112"/>
      <c r="U38" s="112"/>
    </row>
    <row r="39" spans="1:21" x14ac:dyDescent="0.25">
      <c r="A39" s="112"/>
      <c r="B39" s="112"/>
      <c r="C39" s="112"/>
      <c r="D39" s="112"/>
      <c r="E39" s="112"/>
      <c r="F39" s="112"/>
      <c r="G39" s="112"/>
      <c r="H39" s="112"/>
      <c r="I39" s="112"/>
      <c r="J39" s="112"/>
      <c r="K39" s="112"/>
      <c r="L39" s="112"/>
      <c r="M39" s="112"/>
      <c r="N39" s="112"/>
      <c r="O39" s="112"/>
      <c r="P39" s="112"/>
      <c r="Q39" s="112"/>
      <c r="R39" s="112"/>
      <c r="S39" s="112"/>
      <c r="T39" s="112"/>
      <c r="U39" s="112"/>
    </row>
    <row r="40" spans="1:21" x14ac:dyDescent="0.25">
      <c r="A40" s="112"/>
      <c r="B40" s="112"/>
      <c r="C40" s="112"/>
      <c r="D40" s="112"/>
      <c r="E40" s="112"/>
      <c r="F40" s="112"/>
      <c r="G40" s="112"/>
      <c r="H40" s="112"/>
      <c r="I40" s="112"/>
      <c r="J40" s="112"/>
      <c r="K40" s="112"/>
      <c r="L40" s="112"/>
      <c r="M40" s="112"/>
      <c r="N40" s="112"/>
      <c r="O40" s="112"/>
      <c r="P40" s="112"/>
      <c r="Q40" s="112"/>
      <c r="R40" s="112"/>
      <c r="S40" s="112"/>
      <c r="T40" s="112"/>
      <c r="U40" s="112"/>
    </row>
    <row r="41" spans="1:21" x14ac:dyDescent="0.25">
      <c r="A41" s="112"/>
      <c r="B41" s="112"/>
      <c r="C41" s="112"/>
      <c r="D41" s="112"/>
      <c r="E41" s="112"/>
      <c r="F41" s="112"/>
      <c r="G41" s="112"/>
      <c r="H41" s="112"/>
      <c r="I41" s="112"/>
      <c r="J41" s="112"/>
      <c r="K41" s="112"/>
      <c r="L41" s="112"/>
      <c r="M41" s="112"/>
      <c r="N41" s="112"/>
      <c r="O41" s="112"/>
      <c r="P41" s="112"/>
      <c r="Q41" s="112"/>
      <c r="R41" s="112"/>
      <c r="S41" s="112"/>
      <c r="T41" s="112"/>
      <c r="U41" s="112"/>
    </row>
    <row r="42" spans="1:21" x14ac:dyDescent="0.25">
      <c r="A42" s="112"/>
      <c r="B42" s="112"/>
      <c r="C42" s="112"/>
      <c r="D42" s="112"/>
      <c r="E42" s="112"/>
      <c r="F42" s="112"/>
      <c r="G42" s="112"/>
      <c r="H42" s="112"/>
      <c r="I42" s="112"/>
      <c r="J42" s="112"/>
      <c r="K42" s="112"/>
      <c r="L42" s="112"/>
      <c r="M42" s="112"/>
      <c r="N42" s="112"/>
      <c r="O42" s="112"/>
      <c r="P42" s="112"/>
      <c r="Q42" s="112"/>
      <c r="R42" s="112"/>
      <c r="S42" s="112"/>
      <c r="T42" s="112"/>
      <c r="U42" s="112"/>
    </row>
    <row r="43" spans="1:21" x14ac:dyDescent="0.25">
      <c r="A43" s="112"/>
      <c r="B43" s="112"/>
      <c r="C43" s="112"/>
      <c r="D43" s="112"/>
      <c r="E43" s="112"/>
      <c r="F43" s="112"/>
      <c r="G43" s="112"/>
      <c r="H43" s="112"/>
      <c r="I43" s="112"/>
      <c r="J43" s="112"/>
      <c r="K43" s="112"/>
      <c r="L43" s="112"/>
      <c r="M43" s="112"/>
      <c r="N43" s="112"/>
      <c r="O43" s="112"/>
      <c r="P43" s="112"/>
      <c r="Q43" s="112"/>
      <c r="R43" s="112"/>
      <c r="S43" s="112"/>
      <c r="T43" s="112"/>
      <c r="U43" s="112"/>
    </row>
    <row r="44" spans="1:21" x14ac:dyDescent="0.25">
      <c r="A44" s="112"/>
      <c r="B44" s="112"/>
      <c r="C44" s="112"/>
      <c r="D44" s="112"/>
      <c r="E44" s="112"/>
      <c r="F44" s="112"/>
      <c r="G44" s="112"/>
      <c r="H44" s="112"/>
      <c r="I44" s="112"/>
      <c r="J44" s="112"/>
      <c r="K44" s="112"/>
      <c r="L44" s="112"/>
      <c r="M44" s="112"/>
      <c r="N44" s="112"/>
      <c r="O44" s="112"/>
      <c r="P44" s="112"/>
      <c r="Q44" s="112"/>
      <c r="R44" s="112"/>
      <c r="S44" s="112"/>
      <c r="T44" s="112"/>
      <c r="U44" s="112"/>
    </row>
    <row r="45" spans="1:21" x14ac:dyDescent="0.25">
      <c r="A45" s="112"/>
      <c r="B45" s="112"/>
      <c r="C45" s="112"/>
      <c r="D45" s="112"/>
      <c r="E45" s="112"/>
      <c r="F45" s="112"/>
      <c r="G45" s="112"/>
      <c r="H45" s="112"/>
      <c r="I45" s="112"/>
      <c r="J45" s="112"/>
      <c r="K45" s="112"/>
      <c r="L45" s="112"/>
      <c r="M45" s="112"/>
      <c r="N45" s="112"/>
      <c r="O45" s="112"/>
      <c r="P45" s="112"/>
      <c r="Q45" s="112"/>
      <c r="R45" s="112"/>
      <c r="S45" s="112"/>
      <c r="T45" s="112"/>
      <c r="U45" s="112"/>
    </row>
    <row r="46" spans="1:21" x14ac:dyDescent="0.25">
      <c r="A46" s="112"/>
      <c r="B46" s="112"/>
      <c r="C46" s="112"/>
      <c r="D46" s="112"/>
      <c r="E46" s="112"/>
      <c r="F46" s="112"/>
      <c r="G46" s="112"/>
      <c r="H46" s="112"/>
      <c r="I46" s="112"/>
      <c r="J46" s="112"/>
      <c r="K46" s="112"/>
      <c r="L46" s="112"/>
      <c r="M46" s="112"/>
      <c r="N46" s="112"/>
      <c r="O46" s="112"/>
      <c r="P46" s="112"/>
      <c r="Q46" s="112"/>
      <c r="R46" s="112"/>
      <c r="S46" s="112"/>
      <c r="T46" s="112"/>
      <c r="U46" s="112"/>
    </row>
    <row r="47" spans="1:21" x14ac:dyDescent="0.25">
      <c r="A47" s="112"/>
      <c r="B47" s="112"/>
      <c r="C47" s="112"/>
      <c r="D47" s="112"/>
      <c r="E47" s="112"/>
      <c r="F47" s="112"/>
      <c r="G47" s="112"/>
      <c r="H47" s="112"/>
      <c r="I47" s="112"/>
      <c r="J47" s="112"/>
      <c r="K47" s="112"/>
      <c r="L47" s="112"/>
      <c r="M47" s="112"/>
      <c r="N47" s="112"/>
      <c r="O47" s="112"/>
      <c r="P47" s="112"/>
      <c r="Q47" s="112"/>
      <c r="R47" s="112"/>
      <c r="S47" s="112"/>
      <c r="T47" s="112"/>
      <c r="U47" s="112"/>
    </row>
    <row r="48" spans="1:21" x14ac:dyDescent="0.25">
      <c r="A48" s="112"/>
      <c r="B48" s="112"/>
      <c r="C48" s="112"/>
      <c r="D48" s="112"/>
      <c r="E48" s="112"/>
      <c r="F48" s="112"/>
      <c r="G48" s="112"/>
      <c r="H48" s="112"/>
      <c r="I48" s="112"/>
      <c r="J48" s="112"/>
      <c r="K48" s="112"/>
      <c r="L48" s="112"/>
      <c r="M48" s="112"/>
      <c r="N48" s="112"/>
      <c r="O48" s="112"/>
      <c r="P48" s="112"/>
      <c r="Q48" s="112"/>
      <c r="R48" s="112"/>
      <c r="S48" s="112"/>
      <c r="T48" s="112"/>
      <c r="U48" s="112"/>
    </row>
    <row r="49" spans="1:21" x14ac:dyDescent="0.25">
      <c r="A49" s="112"/>
      <c r="B49" s="112"/>
      <c r="C49" s="112"/>
      <c r="D49" s="112"/>
      <c r="E49" s="112"/>
      <c r="F49" s="112"/>
      <c r="G49" s="112"/>
      <c r="H49" s="112"/>
      <c r="I49" s="112"/>
      <c r="J49" s="112"/>
      <c r="K49" s="112"/>
      <c r="L49" s="112"/>
      <c r="M49" s="112"/>
      <c r="N49" s="112"/>
      <c r="O49" s="112"/>
      <c r="P49" s="112"/>
      <c r="Q49" s="112"/>
      <c r="R49" s="112"/>
      <c r="S49" s="112"/>
      <c r="T49" s="112"/>
      <c r="U49" s="112"/>
    </row>
    <row r="50" spans="1:21" x14ac:dyDescent="0.25">
      <c r="A50" s="112"/>
      <c r="B50" s="112"/>
      <c r="C50" s="112"/>
      <c r="D50" s="112"/>
      <c r="E50" s="112"/>
      <c r="F50" s="112"/>
      <c r="G50" s="112"/>
      <c r="H50" s="112"/>
      <c r="I50" s="112"/>
      <c r="J50" s="112"/>
      <c r="K50" s="112"/>
      <c r="L50" s="112"/>
      <c r="M50" s="112"/>
      <c r="N50" s="112"/>
      <c r="O50" s="112"/>
      <c r="P50" s="112"/>
      <c r="Q50" s="112"/>
      <c r="R50" s="112"/>
      <c r="S50" s="112"/>
      <c r="T50" s="112"/>
      <c r="U50" s="112"/>
    </row>
    <row r="51" spans="1:21" x14ac:dyDescent="0.25">
      <c r="A51" s="112"/>
      <c r="B51" s="112"/>
      <c r="C51" s="112"/>
      <c r="D51" s="112"/>
      <c r="E51" s="112"/>
      <c r="F51" s="112"/>
      <c r="G51" s="112"/>
      <c r="H51" s="112"/>
      <c r="I51" s="112"/>
      <c r="J51" s="112"/>
      <c r="K51" s="112"/>
      <c r="L51" s="112"/>
      <c r="M51" s="112"/>
      <c r="N51" s="112"/>
      <c r="O51" s="112"/>
      <c r="P51" s="112"/>
      <c r="Q51" s="112"/>
      <c r="R51" s="112"/>
      <c r="S51" s="112"/>
      <c r="T51" s="112"/>
      <c r="U51" s="112"/>
    </row>
    <row r="52" spans="1:21" x14ac:dyDescent="0.25">
      <c r="A52" s="112"/>
      <c r="B52" s="112"/>
      <c r="C52" s="112"/>
      <c r="D52" s="112"/>
      <c r="E52" s="112"/>
      <c r="F52" s="112"/>
      <c r="G52" s="112"/>
      <c r="H52" s="112"/>
      <c r="I52" s="112"/>
      <c r="J52" s="112"/>
      <c r="K52" s="112"/>
      <c r="L52" s="112"/>
      <c r="M52" s="112"/>
      <c r="N52" s="112"/>
      <c r="O52" s="112"/>
      <c r="P52" s="112"/>
      <c r="Q52" s="112"/>
      <c r="R52" s="112"/>
      <c r="S52" s="112"/>
      <c r="T52" s="112"/>
      <c r="U52" s="112"/>
    </row>
    <row r="53" spans="1:21" x14ac:dyDescent="0.25">
      <c r="A53" s="112"/>
      <c r="B53" s="112"/>
      <c r="C53" s="112"/>
      <c r="D53" s="112"/>
      <c r="E53" s="112"/>
      <c r="F53" s="112"/>
      <c r="G53" s="112"/>
      <c r="H53" s="112"/>
      <c r="I53" s="112"/>
      <c r="J53" s="112"/>
      <c r="K53" s="112"/>
      <c r="L53" s="112"/>
      <c r="M53" s="112"/>
      <c r="N53" s="112"/>
      <c r="O53" s="112"/>
      <c r="P53" s="112"/>
      <c r="Q53" s="112"/>
      <c r="R53" s="112"/>
      <c r="S53" s="112"/>
      <c r="T53" s="112"/>
      <c r="U53" s="112"/>
    </row>
    <row r="54" spans="1:21" x14ac:dyDescent="0.25">
      <c r="A54" s="112"/>
      <c r="B54" s="112"/>
      <c r="C54" s="112"/>
      <c r="D54" s="112"/>
      <c r="E54" s="112"/>
      <c r="F54" s="112"/>
      <c r="G54" s="112"/>
      <c r="H54" s="112"/>
      <c r="I54" s="112"/>
      <c r="J54" s="112"/>
      <c r="K54" s="112"/>
      <c r="L54" s="112"/>
      <c r="M54" s="112"/>
      <c r="N54" s="112"/>
      <c r="O54" s="112"/>
      <c r="P54" s="112"/>
      <c r="Q54" s="112"/>
      <c r="R54" s="112"/>
      <c r="S54" s="112"/>
      <c r="T54" s="112"/>
      <c r="U54" s="112"/>
    </row>
    <row r="55" spans="1:21" x14ac:dyDescent="0.25">
      <c r="A55" s="112"/>
      <c r="B55" s="112"/>
      <c r="C55" s="112"/>
      <c r="D55" s="112"/>
      <c r="E55" s="112"/>
      <c r="F55" s="112"/>
      <c r="G55" s="112"/>
      <c r="H55" s="112"/>
      <c r="I55" s="112"/>
      <c r="J55" s="112"/>
      <c r="K55" s="112"/>
      <c r="L55" s="112"/>
      <c r="M55" s="112"/>
      <c r="N55" s="112"/>
      <c r="O55" s="112"/>
      <c r="P55" s="112"/>
      <c r="Q55" s="112"/>
      <c r="R55" s="112"/>
      <c r="S55" s="112"/>
      <c r="T55" s="112"/>
      <c r="U55" s="112"/>
    </row>
    <row r="56" spans="1:21" x14ac:dyDescent="0.25">
      <c r="A56" s="112"/>
      <c r="B56" s="112"/>
      <c r="C56" s="112"/>
      <c r="D56" s="112"/>
      <c r="E56" s="112"/>
      <c r="F56" s="112"/>
      <c r="G56" s="112"/>
      <c r="H56" s="112"/>
      <c r="I56" s="112"/>
      <c r="J56" s="112"/>
      <c r="K56" s="112"/>
      <c r="L56" s="112"/>
      <c r="M56" s="112"/>
      <c r="N56" s="112"/>
      <c r="O56" s="112"/>
      <c r="P56" s="112"/>
      <c r="Q56" s="112"/>
      <c r="R56" s="112"/>
      <c r="S56" s="112"/>
      <c r="T56" s="112"/>
      <c r="U56" s="112"/>
    </row>
    <row r="57" spans="1:21" x14ac:dyDescent="0.25">
      <c r="A57" s="112"/>
      <c r="B57" s="112"/>
      <c r="C57" s="112"/>
      <c r="D57" s="112"/>
      <c r="E57" s="112"/>
      <c r="F57" s="112"/>
      <c r="G57" s="112"/>
      <c r="H57" s="112"/>
      <c r="I57" s="112"/>
      <c r="J57" s="112"/>
      <c r="K57" s="112"/>
      <c r="L57" s="112"/>
      <c r="M57" s="112"/>
      <c r="N57" s="112"/>
      <c r="O57" s="112"/>
      <c r="P57" s="112"/>
      <c r="Q57" s="112"/>
      <c r="R57" s="112"/>
      <c r="S57" s="112"/>
      <c r="T57" s="112"/>
      <c r="U57" s="112"/>
    </row>
    <row r="58" spans="1:21" x14ac:dyDescent="0.25">
      <c r="A58" s="112"/>
      <c r="B58" s="112"/>
      <c r="C58" s="112"/>
      <c r="D58" s="112"/>
      <c r="E58" s="112"/>
      <c r="F58" s="112"/>
      <c r="G58" s="112"/>
      <c r="H58" s="112"/>
      <c r="I58" s="112"/>
      <c r="J58" s="112"/>
      <c r="K58" s="112"/>
      <c r="L58" s="112"/>
      <c r="M58" s="112"/>
      <c r="N58" s="112"/>
      <c r="O58" s="112"/>
      <c r="P58" s="112"/>
      <c r="Q58" s="112"/>
      <c r="R58" s="112"/>
      <c r="S58" s="112"/>
      <c r="T58" s="112"/>
      <c r="U58" s="112"/>
    </row>
    <row r="59" spans="1:21" x14ac:dyDescent="0.25">
      <c r="A59" s="112"/>
      <c r="B59" s="112"/>
      <c r="C59" s="112"/>
      <c r="D59" s="112"/>
      <c r="E59" s="112"/>
      <c r="F59" s="112"/>
      <c r="G59" s="112"/>
      <c r="H59" s="112"/>
      <c r="I59" s="112"/>
      <c r="J59" s="112"/>
      <c r="K59" s="112"/>
      <c r="L59" s="112"/>
      <c r="M59" s="112"/>
      <c r="N59" s="112"/>
      <c r="O59" s="112"/>
      <c r="P59" s="112"/>
      <c r="Q59" s="112"/>
      <c r="R59" s="112"/>
      <c r="S59" s="112"/>
      <c r="T59" s="112"/>
      <c r="U59" s="112"/>
    </row>
    <row r="60" spans="1:21" x14ac:dyDescent="0.25">
      <c r="A60" s="112"/>
      <c r="B60" s="112"/>
      <c r="C60" s="112"/>
      <c r="D60" s="112"/>
      <c r="E60" s="112"/>
      <c r="F60" s="112"/>
      <c r="G60" s="112"/>
      <c r="H60" s="112"/>
      <c r="I60" s="112"/>
      <c r="J60" s="112"/>
      <c r="K60" s="112"/>
      <c r="L60" s="112"/>
      <c r="M60" s="112"/>
      <c r="N60" s="112"/>
      <c r="O60" s="112"/>
      <c r="P60" s="112"/>
      <c r="Q60" s="112"/>
      <c r="R60" s="112"/>
      <c r="S60" s="112"/>
      <c r="T60" s="112"/>
      <c r="U60" s="112"/>
    </row>
    <row r="61" spans="1:21" x14ac:dyDescent="0.25">
      <c r="A61" s="112"/>
      <c r="B61" s="112"/>
      <c r="C61" s="112"/>
      <c r="D61" s="112"/>
      <c r="E61" s="112"/>
      <c r="F61" s="112"/>
      <c r="G61" s="112"/>
      <c r="H61" s="112"/>
      <c r="I61" s="112"/>
      <c r="J61" s="112"/>
      <c r="K61" s="112"/>
      <c r="L61" s="112"/>
      <c r="M61" s="112"/>
      <c r="N61" s="112"/>
      <c r="O61" s="112"/>
      <c r="P61" s="112"/>
      <c r="Q61" s="112"/>
      <c r="R61" s="112"/>
      <c r="S61" s="112"/>
      <c r="T61" s="112"/>
      <c r="U61" s="112"/>
    </row>
    <row r="62" spans="1:21" x14ac:dyDescent="0.25">
      <c r="A62" s="112"/>
      <c r="B62" s="112"/>
      <c r="C62" s="112"/>
      <c r="D62" s="112"/>
      <c r="E62" s="112"/>
      <c r="F62" s="112"/>
      <c r="G62" s="112"/>
      <c r="H62" s="112"/>
      <c r="I62" s="112"/>
      <c r="J62" s="112"/>
      <c r="K62" s="112"/>
      <c r="L62" s="112"/>
      <c r="M62" s="112"/>
      <c r="N62" s="112"/>
      <c r="O62" s="112"/>
      <c r="P62" s="112"/>
      <c r="Q62" s="112"/>
      <c r="R62" s="112"/>
      <c r="S62" s="112"/>
      <c r="T62" s="112"/>
      <c r="U62" s="112"/>
    </row>
    <row r="63" spans="1:21" x14ac:dyDescent="0.25">
      <c r="A63" s="112"/>
      <c r="B63" s="112"/>
      <c r="C63" s="112"/>
      <c r="D63" s="112"/>
      <c r="E63" s="112"/>
      <c r="F63" s="112"/>
      <c r="G63" s="112"/>
      <c r="H63" s="112"/>
      <c r="I63" s="112"/>
      <c r="J63" s="112"/>
      <c r="K63" s="112"/>
      <c r="L63" s="112"/>
      <c r="M63" s="112"/>
      <c r="N63" s="112"/>
      <c r="O63" s="112"/>
      <c r="P63" s="112"/>
      <c r="Q63" s="112"/>
      <c r="R63" s="112"/>
      <c r="S63" s="112"/>
      <c r="T63" s="112"/>
      <c r="U63" s="112"/>
    </row>
    <row r="64" spans="1:21" x14ac:dyDescent="0.25">
      <c r="A64" s="112"/>
      <c r="B64" s="112"/>
      <c r="C64" s="112"/>
      <c r="D64" s="112"/>
      <c r="E64" s="112"/>
      <c r="F64" s="112"/>
      <c r="G64" s="112"/>
      <c r="H64" s="112"/>
      <c r="I64" s="112"/>
      <c r="J64" s="112"/>
      <c r="K64" s="112"/>
      <c r="L64" s="112"/>
      <c r="M64" s="112"/>
      <c r="N64" s="112"/>
      <c r="O64" s="112"/>
      <c r="P64" s="112"/>
      <c r="Q64" s="112"/>
      <c r="R64" s="112"/>
      <c r="S64" s="112"/>
      <c r="T64" s="112"/>
      <c r="U64" s="112"/>
    </row>
    <row r="65" spans="1:21" x14ac:dyDescent="0.25">
      <c r="A65" s="112"/>
      <c r="B65" s="112"/>
      <c r="C65" s="112"/>
      <c r="D65" s="112"/>
      <c r="E65" s="112"/>
      <c r="F65" s="112"/>
      <c r="G65" s="112"/>
      <c r="H65" s="112"/>
      <c r="I65" s="112"/>
      <c r="J65" s="112"/>
      <c r="K65" s="112"/>
      <c r="L65" s="112"/>
      <c r="M65" s="112"/>
      <c r="N65" s="112"/>
      <c r="O65" s="112"/>
      <c r="P65" s="112"/>
      <c r="Q65" s="112"/>
      <c r="R65" s="112"/>
      <c r="S65" s="112"/>
      <c r="T65" s="112"/>
      <c r="U65" s="112"/>
    </row>
    <row r="66" spans="1:21" x14ac:dyDescent="0.25">
      <c r="A66" s="112"/>
      <c r="B66" s="112"/>
      <c r="C66" s="112"/>
      <c r="D66" s="112"/>
      <c r="E66" s="112"/>
      <c r="F66" s="112"/>
      <c r="G66" s="112"/>
      <c r="H66" s="112"/>
      <c r="I66" s="112"/>
      <c r="J66" s="112"/>
      <c r="K66" s="112"/>
      <c r="L66" s="112"/>
      <c r="M66" s="112"/>
      <c r="N66" s="112"/>
      <c r="O66" s="112"/>
      <c r="P66" s="112"/>
      <c r="Q66" s="112"/>
      <c r="R66" s="112"/>
      <c r="S66" s="112"/>
      <c r="T66" s="112"/>
      <c r="U66" s="112"/>
    </row>
    <row r="67" spans="1:21" x14ac:dyDescent="0.25">
      <c r="A67" s="112"/>
      <c r="B67" s="112"/>
      <c r="C67" s="112"/>
      <c r="D67" s="112"/>
      <c r="E67" s="112"/>
      <c r="F67" s="112"/>
      <c r="G67" s="112"/>
      <c r="H67" s="112"/>
      <c r="I67" s="112"/>
      <c r="J67" s="112"/>
      <c r="K67" s="112"/>
      <c r="L67" s="112"/>
      <c r="M67" s="112"/>
      <c r="N67" s="112"/>
      <c r="O67" s="112"/>
      <c r="P67" s="112"/>
      <c r="Q67" s="112"/>
      <c r="R67" s="112"/>
      <c r="S67" s="112"/>
      <c r="T67" s="112"/>
      <c r="U67" s="112"/>
    </row>
    <row r="68" spans="1:21" x14ac:dyDescent="0.25">
      <c r="A68" s="112"/>
      <c r="B68" s="112"/>
      <c r="C68" s="112"/>
      <c r="D68" s="112"/>
      <c r="E68" s="112"/>
      <c r="F68" s="112"/>
      <c r="G68" s="112"/>
      <c r="H68" s="112"/>
      <c r="I68" s="112"/>
      <c r="J68" s="112"/>
      <c r="K68" s="112"/>
      <c r="L68" s="112"/>
      <c r="M68" s="112"/>
      <c r="N68" s="112"/>
      <c r="O68" s="112"/>
      <c r="P68" s="112"/>
      <c r="Q68" s="112"/>
      <c r="R68" s="112"/>
      <c r="S68" s="112"/>
      <c r="T68" s="112"/>
      <c r="U68" s="112"/>
    </row>
    <row r="69" spans="1:21" x14ac:dyDescent="0.25">
      <c r="A69" s="112"/>
      <c r="B69" s="112"/>
      <c r="C69" s="112"/>
      <c r="D69" s="112"/>
      <c r="E69" s="112"/>
      <c r="F69" s="112"/>
      <c r="G69" s="112"/>
      <c r="H69" s="112"/>
      <c r="I69" s="112"/>
      <c r="J69" s="112"/>
      <c r="K69" s="112"/>
      <c r="L69" s="112"/>
      <c r="M69" s="112"/>
      <c r="N69" s="112"/>
      <c r="O69" s="112"/>
      <c r="P69" s="112"/>
      <c r="Q69" s="112"/>
      <c r="R69" s="112"/>
      <c r="S69" s="112"/>
      <c r="T69" s="112"/>
      <c r="U69" s="112"/>
    </row>
    <row r="70" spans="1:21" x14ac:dyDescent="0.25">
      <c r="A70" s="112"/>
      <c r="B70" s="112"/>
      <c r="C70" s="112"/>
      <c r="D70" s="112"/>
      <c r="E70" s="112"/>
      <c r="F70" s="112"/>
      <c r="G70" s="112"/>
      <c r="H70" s="112"/>
      <c r="I70" s="112"/>
      <c r="J70" s="112"/>
      <c r="K70" s="112"/>
      <c r="L70" s="112"/>
      <c r="M70" s="112"/>
      <c r="N70" s="112"/>
      <c r="O70" s="112"/>
      <c r="P70" s="112"/>
      <c r="Q70" s="112"/>
      <c r="R70" s="112"/>
      <c r="S70" s="112"/>
      <c r="T70" s="112"/>
      <c r="U70" s="112"/>
    </row>
    <row r="71" spans="1:21" x14ac:dyDescent="0.25">
      <c r="A71" s="112"/>
      <c r="B71" s="112"/>
      <c r="C71" s="112"/>
      <c r="D71" s="112"/>
      <c r="E71" s="112"/>
      <c r="F71" s="112"/>
      <c r="G71" s="112"/>
      <c r="H71" s="112"/>
      <c r="I71" s="112"/>
      <c r="J71" s="112"/>
      <c r="K71" s="112"/>
      <c r="L71" s="112"/>
      <c r="M71" s="112"/>
      <c r="N71" s="112"/>
      <c r="O71" s="112"/>
      <c r="P71" s="112"/>
      <c r="Q71" s="112"/>
      <c r="R71" s="112"/>
      <c r="S71" s="112"/>
      <c r="T71" s="112"/>
      <c r="U71" s="112"/>
    </row>
    <row r="72" spans="1:21" x14ac:dyDescent="0.25">
      <c r="A72" s="112"/>
      <c r="B72" s="112"/>
      <c r="C72" s="112"/>
      <c r="D72" s="112"/>
      <c r="E72" s="112"/>
      <c r="F72" s="112"/>
      <c r="G72" s="112"/>
      <c r="H72" s="112"/>
      <c r="I72" s="112"/>
      <c r="J72" s="112"/>
      <c r="K72" s="112"/>
      <c r="L72" s="112"/>
      <c r="M72" s="112"/>
      <c r="N72" s="112"/>
      <c r="O72" s="112"/>
      <c r="P72" s="112"/>
      <c r="Q72" s="112"/>
      <c r="R72" s="112"/>
      <c r="S72" s="112"/>
      <c r="T72" s="112"/>
      <c r="U72" s="112"/>
    </row>
    <row r="73" spans="1:21" x14ac:dyDescent="0.25">
      <c r="A73" s="112"/>
      <c r="B73" s="112"/>
      <c r="C73" s="112"/>
      <c r="D73" s="112"/>
      <c r="E73" s="112"/>
      <c r="F73" s="112"/>
      <c r="G73" s="112"/>
      <c r="H73" s="112"/>
      <c r="I73" s="112"/>
      <c r="J73" s="112"/>
      <c r="K73" s="112"/>
      <c r="L73" s="112"/>
      <c r="M73" s="112"/>
      <c r="N73" s="112"/>
      <c r="O73" s="112"/>
      <c r="P73" s="112"/>
      <c r="Q73" s="112"/>
      <c r="R73" s="112"/>
      <c r="S73" s="112"/>
      <c r="T73" s="112"/>
      <c r="U73" s="112"/>
    </row>
    <row r="74" spans="1:21" x14ac:dyDescent="0.25">
      <c r="A74" s="112"/>
      <c r="B74" s="112"/>
      <c r="C74" s="112"/>
      <c r="D74" s="112"/>
      <c r="E74" s="112"/>
      <c r="F74" s="112"/>
      <c r="G74" s="112"/>
      <c r="H74" s="112"/>
      <c r="I74" s="112"/>
      <c r="J74" s="112"/>
      <c r="K74" s="112"/>
      <c r="L74" s="112"/>
      <c r="M74" s="112"/>
      <c r="N74" s="112"/>
      <c r="O74" s="112"/>
      <c r="P74" s="112"/>
      <c r="Q74" s="112"/>
      <c r="R74" s="112"/>
      <c r="S74" s="112"/>
      <c r="T74" s="112"/>
      <c r="U74" s="112"/>
    </row>
    <row r="75" spans="1:21" x14ac:dyDescent="0.25">
      <c r="A75" s="112"/>
      <c r="B75" s="112"/>
      <c r="C75" s="112"/>
      <c r="D75" s="112"/>
      <c r="E75" s="112"/>
      <c r="F75" s="112"/>
      <c r="G75" s="112"/>
      <c r="H75" s="112"/>
      <c r="I75" s="112"/>
      <c r="J75" s="112"/>
      <c r="K75" s="112"/>
      <c r="L75" s="112"/>
      <c r="M75" s="112"/>
      <c r="N75" s="112"/>
      <c r="O75" s="112"/>
      <c r="P75" s="112"/>
      <c r="Q75" s="112"/>
      <c r="R75" s="112"/>
      <c r="S75" s="112"/>
      <c r="T75" s="112"/>
      <c r="U75" s="112"/>
    </row>
    <row r="76" spans="1:21" x14ac:dyDescent="0.25">
      <c r="A76" s="112"/>
      <c r="B76" s="112"/>
      <c r="C76" s="112"/>
      <c r="D76" s="112"/>
      <c r="E76" s="112"/>
      <c r="F76" s="112"/>
      <c r="G76" s="112"/>
      <c r="H76" s="112"/>
      <c r="I76" s="112"/>
      <c r="J76" s="112"/>
      <c r="K76" s="112"/>
      <c r="L76" s="112"/>
      <c r="M76" s="112"/>
      <c r="N76" s="112"/>
      <c r="O76" s="112"/>
      <c r="P76" s="112"/>
      <c r="Q76" s="112"/>
      <c r="R76" s="112"/>
      <c r="S76" s="112"/>
      <c r="T76" s="112"/>
      <c r="U76" s="112"/>
    </row>
    <row r="77" spans="1:21" x14ac:dyDescent="0.25">
      <c r="A77" s="112"/>
      <c r="B77" s="112"/>
      <c r="C77" s="112"/>
      <c r="D77" s="112"/>
      <c r="E77" s="112"/>
      <c r="F77" s="112"/>
      <c r="G77" s="112"/>
      <c r="H77" s="112"/>
      <c r="I77" s="112"/>
      <c r="J77" s="112"/>
      <c r="K77" s="112"/>
      <c r="L77" s="112"/>
      <c r="M77" s="112"/>
      <c r="N77" s="112"/>
      <c r="O77" s="112"/>
      <c r="P77" s="112"/>
      <c r="Q77" s="112"/>
      <c r="R77" s="112"/>
      <c r="S77" s="112"/>
      <c r="T77" s="112"/>
      <c r="U77" s="112"/>
    </row>
    <row r="78" spans="1:21" x14ac:dyDescent="0.25">
      <c r="A78" s="112"/>
      <c r="B78" s="112"/>
      <c r="C78" s="112"/>
      <c r="D78" s="112"/>
      <c r="E78" s="112"/>
      <c r="F78" s="112"/>
      <c r="G78" s="112"/>
      <c r="H78" s="112"/>
      <c r="I78" s="112"/>
      <c r="J78" s="112"/>
      <c r="K78" s="112"/>
      <c r="L78" s="112"/>
      <c r="M78" s="112"/>
      <c r="N78" s="112"/>
      <c r="O78" s="112"/>
      <c r="P78" s="112"/>
      <c r="Q78" s="112"/>
      <c r="R78" s="112"/>
      <c r="S78" s="112"/>
      <c r="T78" s="112"/>
      <c r="U78" s="112"/>
    </row>
    <row r="79" spans="1:21" x14ac:dyDescent="0.25">
      <c r="A79" s="112"/>
      <c r="B79" s="112"/>
      <c r="C79" s="112"/>
      <c r="D79" s="112"/>
      <c r="E79" s="112"/>
      <c r="F79" s="112"/>
      <c r="G79" s="112"/>
      <c r="H79" s="112"/>
      <c r="I79" s="112"/>
      <c r="J79" s="112"/>
      <c r="K79" s="112"/>
      <c r="L79" s="112"/>
      <c r="M79" s="112"/>
      <c r="N79" s="112"/>
      <c r="O79" s="112"/>
      <c r="P79" s="112"/>
      <c r="Q79" s="112"/>
      <c r="R79" s="112"/>
      <c r="S79" s="112"/>
      <c r="T79" s="112"/>
      <c r="U79" s="112"/>
    </row>
    <row r="80" spans="1:21" x14ac:dyDescent="0.25">
      <c r="A80" s="112"/>
      <c r="B80" s="112"/>
      <c r="C80" s="112"/>
      <c r="D80" s="112"/>
      <c r="E80" s="112"/>
      <c r="F80" s="112"/>
      <c r="G80" s="112"/>
      <c r="H80" s="112"/>
      <c r="I80" s="112"/>
      <c r="J80" s="112"/>
      <c r="K80" s="112"/>
      <c r="L80" s="112"/>
      <c r="M80" s="112"/>
      <c r="N80" s="112"/>
      <c r="O80" s="112"/>
      <c r="P80" s="112"/>
      <c r="Q80" s="112"/>
      <c r="R80" s="112"/>
      <c r="S80" s="112"/>
      <c r="T80" s="112"/>
      <c r="U80" s="112"/>
    </row>
    <row r="81" spans="1:21" x14ac:dyDescent="0.25">
      <c r="A81" s="112"/>
      <c r="B81" s="112"/>
      <c r="C81" s="112"/>
      <c r="D81" s="112"/>
      <c r="E81" s="112"/>
      <c r="F81" s="112"/>
      <c r="G81" s="112"/>
      <c r="H81" s="112"/>
      <c r="I81" s="112"/>
      <c r="J81" s="112"/>
      <c r="K81" s="112"/>
      <c r="L81" s="112"/>
      <c r="M81" s="112"/>
      <c r="N81" s="112"/>
      <c r="O81" s="112"/>
      <c r="P81" s="112"/>
      <c r="Q81" s="112"/>
      <c r="R81" s="112"/>
      <c r="S81" s="112"/>
      <c r="T81" s="112"/>
      <c r="U81" s="112"/>
    </row>
    <row r="82" spans="1:21" x14ac:dyDescent="0.25">
      <c r="A82" s="112"/>
      <c r="B82" s="112"/>
      <c r="C82" s="112"/>
      <c r="D82" s="112"/>
      <c r="E82" s="112"/>
      <c r="F82" s="112"/>
      <c r="G82" s="112"/>
      <c r="H82" s="112"/>
      <c r="I82" s="112"/>
      <c r="J82" s="112"/>
      <c r="K82" s="112"/>
      <c r="L82" s="112"/>
      <c r="M82" s="112"/>
      <c r="N82" s="112"/>
      <c r="O82" s="112"/>
      <c r="P82" s="112"/>
      <c r="Q82" s="112"/>
      <c r="R82" s="112"/>
      <c r="S82" s="112"/>
      <c r="T82" s="112"/>
      <c r="U82" s="112"/>
    </row>
    <row r="83" spans="1:21" x14ac:dyDescent="0.25">
      <c r="A83" s="112"/>
      <c r="B83" s="112"/>
      <c r="C83" s="112"/>
      <c r="D83" s="112"/>
      <c r="E83" s="112"/>
      <c r="F83" s="112"/>
      <c r="G83" s="112"/>
      <c r="H83" s="112"/>
      <c r="I83" s="112"/>
      <c r="J83" s="112"/>
      <c r="K83" s="112"/>
      <c r="L83" s="112"/>
      <c r="M83" s="112"/>
      <c r="N83" s="112"/>
      <c r="O83" s="112"/>
      <c r="P83" s="112"/>
      <c r="Q83" s="112"/>
      <c r="R83" s="112"/>
      <c r="S83" s="112"/>
      <c r="T83" s="112"/>
      <c r="U83" s="112"/>
    </row>
    <row r="84" spans="1:21" x14ac:dyDescent="0.25">
      <c r="A84" s="112"/>
      <c r="B84" s="112"/>
      <c r="C84" s="112"/>
      <c r="D84" s="112"/>
      <c r="E84" s="112"/>
      <c r="F84" s="112"/>
      <c r="G84" s="112"/>
      <c r="H84" s="112"/>
      <c r="I84" s="112"/>
      <c r="J84" s="112"/>
      <c r="K84" s="112"/>
      <c r="L84" s="112"/>
      <c r="M84" s="112"/>
      <c r="N84" s="112"/>
      <c r="O84" s="112"/>
      <c r="P84" s="112"/>
      <c r="Q84" s="112"/>
      <c r="R84" s="112"/>
      <c r="S84" s="112"/>
      <c r="T84" s="112"/>
      <c r="U84" s="112"/>
    </row>
    <row r="85" spans="1:21" x14ac:dyDescent="0.25">
      <c r="A85" s="112"/>
      <c r="B85" s="112"/>
      <c r="C85" s="112"/>
      <c r="D85" s="112"/>
      <c r="E85" s="112"/>
      <c r="F85" s="112"/>
      <c r="G85" s="112"/>
      <c r="H85" s="112"/>
      <c r="I85" s="112"/>
      <c r="J85" s="112"/>
      <c r="K85" s="112"/>
      <c r="L85" s="112"/>
      <c r="M85" s="112"/>
      <c r="N85" s="112"/>
      <c r="O85" s="112"/>
      <c r="P85" s="112"/>
      <c r="Q85" s="112"/>
      <c r="R85" s="112"/>
      <c r="S85" s="112"/>
      <c r="T85" s="112"/>
      <c r="U85" s="112"/>
    </row>
    <row r="86" spans="1:21" x14ac:dyDescent="0.25">
      <c r="A86" s="112"/>
      <c r="B86" s="112"/>
      <c r="C86" s="112"/>
      <c r="D86" s="112"/>
      <c r="E86" s="112"/>
      <c r="F86" s="112"/>
      <c r="G86" s="112"/>
      <c r="H86" s="112"/>
      <c r="I86" s="112"/>
      <c r="J86" s="112"/>
      <c r="K86" s="112"/>
      <c r="L86" s="112"/>
      <c r="M86" s="112"/>
      <c r="N86" s="112"/>
      <c r="O86" s="112"/>
      <c r="P86" s="112"/>
      <c r="Q86" s="112"/>
      <c r="R86" s="112"/>
      <c r="S86" s="112"/>
      <c r="T86" s="112"/>
      <c r="U86" s="112"/>
    </row>
    <row r="87" spans="1:21" x14ac:dyDescent="0.25">
      <c r="A87" s="112"/>
      <c r="B87" s="112"/>
      <c r="C87" s="112"/>
      <c r="D87" s="112"/>
      <c r="E87" s="112"/>
      <c r="F87" s="112"/>
      <c r="G87" s="112"/>
      <c r="H87" s="112"/>
      <c r="I87" s="112"/>
      <c r="J87" s="112"/>
      <c r="K87" s="112"/>
      <c r="L87" s="112"/>
      <c r="M87" s="112"/>
      <c r="N87" s="112"/>
      <c r="O87" s="112"/>
      <c r="P87" s="112"/>
      <c r="Q87" s="112"/>
      <c r="R87" s="112"/>
      <c r="S87" s="112"/>
      <c r="T87" s="112"/>
      <c r="U87" s="112"/>
    </row>
    <row r="88" spans="1:21" x14ac:dyDescent="0.25">
      <c r="A88" s="112"/>
      <c r="B88" s="112"/>
      <c r="C88" s="112"/>
      <c r="D88" s="112"/>
      <c r="E88" s="112"/>
      <c r="F88" s="112"/>
      <c r="G88" s="112"/>
      <c r="H88" s="112"/>
      <c r="I88" s="112"/>
      <c r="J88" s="112"/>
      <c r="K88" s="112"/>
      <c r="L88" s="112"/>
      <c r="M88" s="112"/>
      <c r="N88" s="112"/>
      <c r="O88" s="112"/>
      <c r="P88" s="112"/>
      <c r="Q88" s="112"/>
      <c r="R88" s="112"/>
      <c r="S88" s="112"/>
      <c r="T88" s="112"/>
      <c r="U88" s="112"/>
    </row>
    <row r="89" spans="1:21" x14ac:dyDescent="0.25">
      <c r="A89" s="112"/>
      <c r="B89" s="112"/>
      <c r="C89" s="112"/>
      <c r="D89" s="112"/>
      <c r="E89" s="112"/>
      <c r="F89" s="112"/>
      <c r="G89" s="112"/>
      <c r="H89" s="112"/>
      <c r="I89" s="112"/>
      <c r="J89" s="112"/>
      <c r="K89" s="112"/>
      <c r="L89" s="112"/>
      <c r="M89" s="112"/>
      <c r="N89" s="112"/>
      <c r="O89" s="112"/>
      <c r="P89" s="112"/>
      <c r="Q89" s="112"/>
      <c r="R89" s="112"/>
      <c r="S89" s="112"/>
      <c r="T89" s="112"/>
      <c r="U89" s="112"/>
    </row>
    <row r="90" spans="1:21" x14ac:dyDescent="0.25">
      <c r="A90" s="112"/>
      <c r="B90" s="112"/>
      <c r="C90" s="112"/>
      <c r="D90" s="112"/>
      <c r="E90" s="112"/>
      <c r="F90" s="112"/>
      <c r="G90" s="112"/>
      <c r="H90" s="112"/>
      <c r="I90" s="112"/>
      <c r="J90" s="112"/>
      <c r="K90" s="112"/>
      <c r="L90" s="112"/>
      <c r="M90" s="112"/>
      <c r="N90" s="112"/>
      <c r="O90" s="112"/>
      <c r="P90" s="112"/>
      <c r="Q90" s="112"/>
      <c r="R90" s="112"/>
      <c r="S90" s="112"/>
      <c r="T90" s="112"/>
      <c r="U90" s="112"/>
    </row>
    <row r="91" spans="1:21" x14ac:dyDescent="0.25">
      <c r="A91" s="112"/>
      <c r="B91" s="112"/>
      <c r="C91" s="112"/>
      <c r="D91" s="112"/>
      <c r="E91" s="112"/>
      <c r="F91" s="112"/>
      <c r="G91" s="112"/>
      <c r="H91" s="112"/>
      <c r="I91" s="112"/>
      <c r="J91" s="112"/>
      <c r="K91" s="112"/>
      <c r="L91" s="112"/>
      <c r="M91" s="112"/>
      <c r="N91" s="112"/>
      <c r="O91" s="112"/>
      <c r="P91" s="112"/>
      <c r="Q91" s="112"/>
      <c r="R91" s="112"/>
      <c r="S91" s="112"/>
      <c r="T91" s="112"/>
      <c r="U91" s="112"/>
    </row>
    <row r="92" spans="1:21" x14ac:dyDescent="0.25">
      <c r="A92" s="112"/>
      <c r="B92" s="112"/>
      <c r="C92" s="112"/>
      <c r="D92" s="112"/>
      <c r="E92" s="112"/>
      <c r="F92" s="112"/>
      <c r="G92" s="112"/>
      <c r="H92" s="112"/>
      <c r="I92" s="112"/>
      <c r="J92" s="112"/>
      <c r="K92" s="112"/>
      <c r="L92" s="112"/>
      <c r="M92" s="112"/>
      <c r="N92" s="112"/>
      <c r="O92" s="112"/>
      <c r="P92" s="112"/>
      <c r="Q92" s="112"/>
      <c r="R92" s="112"/>
      <c r="S92" s="112"/>
      <c r="T92" s="112"/>
      <c r="U92" s="112"/>
    </row>
    <row r="93" spans="1:21" x14ac:dyDescent="0.25">
      <c r="A93" s="112"/>
      <c r="B93" s="112"/>
      <c r="C93" s="112"/>
      <c r="D93" s="112"/>
      <c r="E93" s="112"/>
      <c r="F93" s="112"/>
      <c r="G93" s="112"/>
      <c r="H93" s="112"/>
      <c r="I93" s="112"/>
      <c r="J93" s="112"/>
      <c r="K93" s="112"/>
      <c r="L93" s="112"/>
      <c r="M93" s="112"/>
      <c r="N93" s="112"/>
      <c r="O93" s="112"/>
      <c r="P93" s="112"/>
      <c r="Q93" s="112"/>
      <c r="R93" s="112"/>
      <c r="S93" s="112"/>
      <c r="T93" s="112"/>
      <c r="U93" s="112"/>
    </row>
    <row r="94" spans="1:21" x14ac:dyDescent="0.25">
      <c r="A94" s="112"/>
      <c r="B94" s="112"/>
      <c r="C94" s="112"/>
      <c r="D94" s="112"/>
      <c r="E94" s="112"/>
      <c r="F94" s="112"/>
      <c r="G94" s="112"/>
      <c r="H94" s="112"/>
      <c r="I94" s="112"/>
      <c r="J94" s="112"/>
      <c r="K94" s="112"/>
      <c r="L94" s="112"/>
      <c r="M94" s="112"/>
      <c r="N94" s="112"/>
      <c r="O94" s="112"/>
      <c r="P94" s="112"/>
      <c r="Q94" s="112"/>
      <c r="R94" s="112"/>
      <c r="S94" s="112"/>
      <c r="T94" s="112"/>
      <c r="U94" s="112"/>
    </row>
    <row r="95" spans="1:21" x14ac:dyDescent="0.25">
      <c r="A95" s="112"/>
      <c r="B95" s="112"/>
      <c r="C95" s="112"/>
      <c r="D95" s="112"/>
      <c r="E95" s="112"/>
      <c r="F95" s="112"/>
      <c r="G95" s="112"/>
      <c r="H95" s="112"/>
      <c r="I95" s="112"/>
      <c r="J95" s="112"/>
      <c r="K95" s="112"/>
      <c r="L95" s="112"/>
      <c r="M95" s="112"/>
      <c r="N95" s="112"/>
      <c r="O95" s="112"/>
      <c r="P95" s="112"/>
      <c r="Q95" s="112"/>
      <c r="R95" s="112"/>
      <c r="S95" s="112"/>
      <c r="T95" s="112"/>
      <c r="U95" s="112"/>
    </row>
    <row r="96" spans="1:21" x14ac:dyDescent="0.25">
      <c r="A96" s="112"/>
      <c r="B96" s="112"/>
      <c r="C96" s="112"/>
      <c r="D96" s="112"/>
      <c r="E96" s="112"/>
      <c r="F96" s="112"/>
      <c r="G96" s="112"/>
      <c r="H96" s="112"/>
      <c r="I96" s="112"/>
      <c r="J96" s="112"/>
      <c r="K96" s="112"/>
      <c r="L96" s="112"/>
      <c r="M96" s="112"/>
      <c r="N96" s="112"/>
      <c r="O96" s="112"/>
      <c r="P96" s="112"/>
      <c r="Q96" s="112"/>
      <c r="R96" s="112"/>
      <c r="S96" s="112"/>
      <c r="T96" s="112"/>
      <c r="U96" s="112"/>
    </row>
    <row r="97" spans="1:21" x14ac:dyDescent="0.25">
      <c r="A97" s="112"/>
      <c r="B97" s="112"/>
      <c r="C97" s="112"/>
      <c r="D97" s="112"/>
      <c r="E97" s="112"/>
      <c r="F97" s="112"/>
      <c r="G97" s="112"/>
      <c r="H97" s="112"/>
      <c r="I97" s="112"/>
      <c r="J97" s="112"/>
      <c r="K97" s="112"/>
      <c r="L97" s="112"/>
      <c r="M97" s="112"/>
      <c r="N97" s="112"/>
      <c r="O97" s="112"/>
      <c r="P97" s="112"/>
      <c r="Q97" s="112"/>
      <c r="R97" s="112"/>
      <c r="S97" s="112"/>
      <c r="T97" s="112"/>
      <c r="U97" s="112"/>
    </row>
    <row r="98" spans="1:21" x14ac:dyDescent="0.25">
      <c r="A98" s="112"/>
      <c r="B98" s="112"/>
      <c r="C98" s="112"/>
      <c r="D98" s="112"/>
      <c r="E98" s="112"/>
      <c r="F98" s="112"/>
      <c r="G98" s="112"/>
      <c r="H98" s="112"/>
      <c r="I98" s="112"/>
      <c r="J98" s="112"/>
      <c r="K98" s="112"/>
      <c r="L98" s="112"/>
      <c r="M98" s="112"/>
      <c r="N98" s="112"/>
      <c r="O98" s="112"/>
      <c r="P98" s="112"/>
      <c r="Q98" s="112"/>
      <c r="R98" s="112"/>
      <c r="S98" s="112"/>
      <c r="T98" s="112"/>
      <c r="U98" s="112"/>
    </row>
    <row r="99" spans="1:21" x14ac:dyDescent="0.25">
      <c r="A99" s="112"/>
      <c r="B99" s="112"/>
      <c r="C99" s="112"/>
      <c r="D99" s="112"/>
      <c r="E99" s="112"/>
      <c r="F99" s="112"/>
      <c r="G99" s="112"/>
      <c r="H99" s="112"/>
      <c r="I99" s="112"/>
      <c r="J99" s="112"/>
      <c r="K99" s="112"/>
      <c r="L99" s="112"/>
      <c r="M99" s="112"/>
      <c r="N99" s="112"/>
      <c r="O99" s="112"/>
      <c r="P99" s="112"/>
      <c r="Q99" s="112"/>
      <c r="R99" s="112"/>
      <c r="S99" s="112"/>
      <c r="T99" s="112"/>
      <c r="U99" s="112"/>
    </row>
    <row r="100" spans="1:21"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row>
    <row r="101" spans="1:21"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row>
    <row r="102" spans="1:21"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row>
    <row r="103" spans="1:21"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row>
    <row r="104" spans="1:21"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row>
    <row r="105" spans="1:21"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row>
    <row r="106" spans="1:21"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row>
    <row r="107" spans="1:21"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row>
    <row r="108" spans="1:21"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row>
    <row r="109" spans="1:21"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row>
    <row r="110" spans="1:21"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row>
    <row r="111" spans="1:21"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row>
    <row r="112" spans="1:21"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row>
    <row r="113" spans="1:21"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row>
    <row r="114" spans="1:21"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row>
    <row r="115" spans="1:21"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row>
    <row r="116" spans="1:21"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row>
    <row r="117" spans="1:21"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row>
    <row r="118" spans="1:21"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row>
    <row r="119" spans="1:21"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row>
    <row r="120" spans="1:21"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row>
    <row r="121" spans="1:21"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row>
    <row r="122" spans="1:21"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row>
    <row r="123" spans="1:21"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row>
    <row r="124" spans="1:21"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row>
    <row r="125" spans="1:21"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row>
    <row r="126" spans="1:21"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row>
    <row r="127" spans="1:21"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row>
    <row r="128" spans="1:21"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row>
    <row r="129" spans="1:21"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row>
    <row r="130" spans="1:21"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row>
    <row r="131" spans="1:21"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row>
    <row r="132" spans="1:21"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row>
    <row r="133" spans="1:21"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row>
    <row r="134" spans="1:21"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row>
    <row r="135" spans="1:21"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row>
    <row r="136" spans="1:21"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row>
    <row r="137" spans="1:21"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row>
    <row r="138" spans="1:21"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row>
    <row r="139" spans="1:21"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row>
    <row r="140" spans="1:21"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row>
    <row r="141" spans="1:21"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row>
    <row r="142" spans="1:21"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row>
    <row r="143" spans="1:21"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row>
    <row r="144" spans="1:21"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row>
    <row r="145" spans="1:21"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row>
    <row r="146" spans="1:21"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row>
    <row r="147" spans="1:21"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row>
    <row r="148" spans="1:21"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row>
    <row r="149" spans="1:21"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row>
    <row r="150" spans="1:21"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row>
    <row r="151" spans="1:21"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row>
    <row r="152" spans="1:21"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row>
    <row r="153" spans="1:21"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row>
    <row r="154" spans="1:21"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row>
    <row r="155" spans="1:21"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row>
    <row r="156" spans="1:21"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row>
    <row r="157" spans="1:21"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row>
    <row r="158" spans="1:21"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row>
    <row r="159" spans="1:21"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row>
    <row r="160" spans="1:21"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row>
    <row r="161" spans="1:21"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row>
    <row r="162" spans="1:21"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row>
    <row r="163" spans="1:21"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row>
    <row r="164" spans="1:21"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row>
    <row r="165" spans="1:21"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row>
    <row r="166" spans="1:21"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row>
    <row r="167" spans="1:21"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row>
    <row r="168" spans="1:21"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row>
    <row r="169" spans="1:21"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row>
    <row r="170" spans="1:21"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row>
    <row r="171" spans="1:21"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row>
    <row r="172" spans="1:21"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row>
    <row r="173" spans="1:21"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row>
    <row r="174" spans="1:21"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row>
    <row r="175" spans="1:21"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row>
    <row r="176" spans="1:21"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row>
    <row r="177" spans="1:21"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row>
    <row r="178" spans="1:21"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row>
    <row r="179" spans="1:21"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row>
    <row r="180" spans="1:21"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row>
    <row r="181" spans="1:21"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row>
    <row r="182" spans="1:21"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row>
    <row r="183" spans="1:21"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row>
    <row r="184" spans="1:21"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row>
    <row r="185" spans="1:21"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row>
    <row r="186" spans="1:21"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row>
    <row r="187" spans="1:21"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row>
    <row r="188" spans="1:21"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row>
    <row r="189" spans="1:21"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row>
    <row r="190" spans="1:21"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row>
    <row r="191" spans="1:21"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row>
    <row r="192" spans="1:21"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row>
    <row r="193" spans="1:21"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row>
    <row r="194" spans="1:21"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row>
    <row r="195" spans="1:21"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row>
    <row r="196" spans="1:21"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row>
    <row r="197" spans="1:21"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row>
    <row r="198" spans="1:21"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row>
    <row r="199" spans="1:21"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row>
    <row r="200" spans="1:21"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row>
    <row r="201" spans="1:21"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row>
    <row r="202" spans="1:21"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row>
    <row r="203" spans="1:21"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row>
    <row r="204" spans="1:21"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row>
    <row r="205" spans="1:21"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row>
    <row r="206" spans="1:21"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row>
    <row r="207" spans="1:21"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row>
    <row r="208" spans="1:21"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row>
    <row r="209" spans="1:21"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row>
    <row r="210" spans="1:21"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row>
    <row r="211" spans="1:21"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row>
    <row r="212" spans="1:21"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row>
    <row r="213" spans="1:21"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row>
    <row r="214" spans="1:21"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row>
    <row r="215" spans="1:21"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row>
    <row r="216" spans="1:21"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row>
    <row r="217" spans="1:21"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row>
    <row r="218" spans="1:21"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row>
    <row r="219" spans="1:21"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row>
    <row r="220" spans="1:21"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row>
    <row r="221" spans="1:21"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row>
    <row r="222" spans="1:21"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row>
    <row r="223" spans="1:21"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row>
    <row r="224" spans="1:21"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row>
    <row r="225" spans="1:21"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row>
    <row r="226" spans="1:21"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row>
    <row r="227" spans="1:21"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row>
    <row r="228" spans="1:21"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row>
    <row r="229" spans="1:21"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row>
    <row r="230" spans="1:21"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row>
    <row r="231" spans="1:21"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row>
    <row r="232" spans="1:21"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row>
    <row r="233" spans="1:21"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row>
    <row r="234" spans="1:21"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row>
    <row r="235" spans="1:21"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row>
    <row r="236" spans="1:21"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row>
    <row r="237" spans="1:21"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row>
    <row r="238" spans="1:21"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row>
    <row r="239" spans="1:21"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row>
    <row r="240" spans="1:21"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row>
    <row r="241" spans="1:21"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row>
    <row r="242" spans="1:21"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row>
    <row r="243" spans="1:21"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row>
    <row r="244" spans="1:21"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row>
    <row r="245" spans="1:21"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row>
    <row r="246" spans="1:21"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row>
    <row r="247" spans="1:21"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row>
    <row r="248" spans="1:21"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row>
    <row r="249" spans="1:21"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row>
    <row r="250" spans="1:21"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row>
    <row r="251" spans="1:21"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row>
    <row r="252" spans="1:21"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row>
    <row r="253" spans="1:21"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row>
    <row r="254" spans="1:21"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row>
    <row r="255" spans="1:21"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row>
    <row r="256" spans="1:21"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row>
    <row r="257" spans="1:21"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row>
    <row r="258" spans="1:21"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row>
    <row r="259" spans="1:21"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row>
    <row r="260" spans="1:21"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row>
    <row r="261" spans="1:21"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row>
    <row r="262" spans="1:21"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row>
    <row r="263" spans="1:21"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row>
    <row r="264" spans="1:21"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row>
    <row r="265" spans="1:21"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row>
    <row r="266" spans="1:21"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row>
    <row r="267" spans="1:21"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row>
    <row r="268" spans="1:21"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row>
    <row r="269" spans="1:21"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row>
    <row r="270" spans="1:21"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row>
    <row r="271" spans="1:21"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row>
    <row r="272" spans="1:21"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row>
    <row r="273" spans="1:21"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row>
    <row r="274" spans="1:21"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row>
    <row r="275" spans="1:21"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row>
    <row r="276" spans="1:21"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row>
    <row r="277" spans="1:21"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row>
    <row r="278" spans="1:21"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row>
    <row r="279" spans="1:21"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row>
    <row r="280" spans="1:21"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row>
    <row r="281" spans="1:21"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row>
    <row r="282" spans="1:21"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row>
    <row r="283" spans="1:21"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row>
    <row r="284" spans="1:21"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row>
    <row r="285" spans="1:21"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row>
    <row r="286" spans="1:21"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row>
    <row r="287" spans="1:21"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row>
    <row r="288" spans="1:21"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row>
    <row r="289" spans="1:21"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row>
    <row r="290" spans="1:21"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row>
    <row r="291" spans="1:21"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row>
    <row r="292" spans="1:21"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row>
    <row r="293" spans="1:21"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row>
    <row r="294" spans="1:21"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row>
    <row r="295" spans="1:21"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row>
    <row r="296" spans="1:21"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row>
    <row r="297" spans="1:21"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row>
    <row r="298" spans="1:21"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row>
    <row r="299" spans="1:21"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row>
    <row r="300" spans="1:21"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row>
    <row r="301" spans="1:21"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row>
    <row r="302" spans="1:21"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row>
    <row r="303" spans="1:21"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row>
    <row r="304" spans="1:21"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row>
    <row r="305" spans="1:21"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row>
    <row r="306" spans="1:21"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row>
    <row r="307" spans="1:21"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row>
    <row r="308" spans="1:21"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row>
    <row r="309" spans="1:21"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row>
    <row r="310" spans="1:21"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row>
    <row r="311" spans="1:21"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row>
    <row r="312" spans="1:21"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row>
    <row r="313" spans="1:21"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row>
    <row r="314" spans="1:21"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row>
    <row r="315" spans="1:21"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row>
    <row r="316" spans="1:21"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row>
    <row r="317" spans="1:21"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row>
    <row r="318" spans="1:21"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row>
    <row r="319" spans="1:21"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row>
    <row r="320" spans="1:21"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row>
    <row r="321" spans="1:21"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row>
    <row r="322" spans="1:21"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row>
    <row r="323" spans="1:21"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row>
    <row r="324" spans="1:21"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row>
    <row r="325" spans="1:21"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row>
    <row r="326" spans="1:21"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row>
    <row r="327" spans="1:21"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row>
    <row r="328" spans="1:21"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row>
    <row r="329" spans="1:21"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row>
    <row r="330" spans="1:21"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row>
    <row r="331" spans="1:21"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row>
    <row r="332" spans="1:21"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row>
    <row r="333" spans="1:21"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row>
    <row r="334" spans="1:21"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row>
    <row r="335" spans="1:21"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row>
    <row r="336" spans="1:21"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row>
    <row r="337" spans="1:21"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row>
    <row r="338" spans="1:21"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row>
    <row r="339" spans="1:21"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row>
    <row r="340" spans="1:21"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row>
    <row r="341" spans="1:21"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row>
    <row r="342" spans="1:21"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row>
    <row r="343" spans="1:21"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row>
    <row r="344" spans="1:21"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row>
    <row r="345" spans="1:21"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row>
    <row r="346" spans="1:21"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row>
    <row r="347" spans="1:21"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row>
    <row r="348" spans="1:21"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row>
    <row r="349" spans="1:21"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row>
    <row r="350" spans="1:21"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row>
    <row r="351" spans="1:21"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row>
    <row r="352" spans="1:21"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row>
    <row r="353" spans="1:21"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row>
    <row r="354" spans="1:21"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row>
    <row r="355" spans="1:21"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row>
    <row r="356" spans="1:21"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row>
    <row r="357" spans="1:21"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row>
    <row r="358" spans="1:21"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row>
    <row r="359" spans="1:21"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row>
    <row r="360" spans="1:21"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row>
    <row r="361" spans="1:21" x14ac:dyDescent="0.25">
      <c r="A361" s="112"/>
      <c r="B361" s="112"/>
      <c r="C361" s="112"/>
      <c r="D361" s="112"/>
      <c r="E361" s="112"/>
      <c r="F361" s="112"/>
      <c r="G361" s="112"/>
      <c r="H361" s="112"/>
      <c r="I361" s="112"/>
      <c r="J361" s="112"/>
      <c r="K361" s="112"/>
      <c r="L361" s="112"/>
      <c r="M361" s="112"/>
      <c r="N361" s="112"/>
      <c r="O361" s="112"/>
      <c r="P361" s="112"/>
      <c r="Q361" s="112"/>
      <c r="R361" s="112"/>
      <c r="S361" s="112"/>
      <c r="T361" s="112"/>
      <c r="U361" s="112"/>
    </row>
    <row r="362" spans="1:21" x14ac:dyDescent="0.25">
      <c r="A362" s="112"/>
      <c r="B362" s="112"/>
      <c r="C362" s="112"/>
      <c r="D362" s="112"/>
      <c r="E362" s="112"/>
      <c r="F362" s="112"/>
      <c r="G362" s="112"/>
      <c r="H362" s="112"/>
      <c r="I362" s="112"/>
      <c r="J362" s="112"/>
      <c r="K362" s="112"/>
      <c r="L362" s="112"/>
      <c r="M362" s="112"/>
      <c r="N362" s="112"/>
      <c r="O362" s="112"/>
      <c r="P362" s="112"/>
      <c r="Q362" s="112"/>
      <c r="R362" s="112"/>
      <c r="S362" s="112"/>
      <c r="T362" s="112"/>
      <c r="U362" s="112"/>
    </row>
    <row r="363" spans="1:21" x14ac:dyDescent="0.25">
      <c r="A363" s="112"/>
      <c r="B363" s="112"/>
      <c r="C363" s="112"/>
      <c r="D363" s="112"/>
      <c r="E363" s="112"/>
      <c r="F363" s="112"/>
      <c r="G363" s="112"/>
      <c r="H363" s="112"/>
      <c r="I363" s="112"/>
      <c r="J363" s="112"/>
      <c r="K363" s="112"/>
      <c r="L363" s="112"/>
      <c r="M363" s="112"/>
      <c r="N363" s="112"/>
      <c r="O363" s="112"/>
      <c r="P363" s="112"/>
      <c r="Q363" s="112"/>
      <c r="R363" s="112"/>
      <c r="S363" s="112"/>
      <c r="T363" s="112"/>
      <c r="U363" s="112"/>
    </row>
    <row r="364" spans="1:21" x14ac:dyDescent="0.25">
      <c r="A364" s="112"/>
      <c r="B364" s="112"/>
      <c r="C364" s="112"/>
      <c r="D364" s="112"/>
      <c r="E364" s="112"/>
      <c r="F364" s="112"/>
      <c r="G364" s="112"/>
      <c r="H364" s="112"/>
      <c r="I364" s="112"/>
      <c r="J364" s="112"/>
      <c r="K364" s="112"/>
      <c r="L364" s="112"/>
      <c r="M364" s="112"/>
      <c r="N364" s="112"/>
      <c r="O364" s="112"/>
      <c r="P364" s="112"/>
      <c r="Q364" s="112"/>
      <c r="R364" s="112"/>
      <c r="S364" s="112"/>
      <c r="T364" s="112"/>
      <c r="U364" s="112"/>
    </row>
    <row r="365" spans="1:21" x14ac:dyDescent="0.25">
      <c r="A365" s="112"/>
      <c r="B365" s="112"/>
      <c r="C365" s="112"/>
      <c r="D365" s="112"/>
      <c r="E365" s="112"/>
      <c r="F365" s="112"/>
      <c r="G365" s="112"/>
      <c r="H365" s="112"/>
      <c r="I365" s="112"/>
      <c r="J365" s="112"/>
      <c r="K365" s="112"/>
      <c r="L365" s="112"/>
      <c r="M365" s="112"/>
      <c r="N365" s="112"/>
      <c r="O365" s="112"/>
      <c r="P365" s="112"/>
      <c r="Q365" s="112"/>
      <c r="R365" s="112"/>
      <c r="S365" s="112"/>
      <c r="T365" s="112"/>
      <c r="U365" s="112"/>
    </row>
    <row r="366" spans="1:21" x14ac:dyDescent="0.25">
      <c r="A366" s="112"/>
      <c r="B366" s="112"/>
      <c r="C366" s="112"/>
      <c r="D366" s="112"/>
      <c r="E366" s="112"/>
      <c r="F366" s="112"/>
      <c r="G366" s="112"/>
      <c r="H366" s="112"/>
      <c r="I366" s="112"/>
      <c r="J366" s="112"/>
      <c r="K366" s="112"/>
      <c r="L366" s="112"/>
      <c r="M366" s="112"/>
      <c r="N366" s="112"/>
      <c r="O366" s="112"/>
      <c r="P366" s="112"/>
      <c r="Q366" s="112"/>
      <c r="R366" s="112"/>
      <c r="S366" s="112"/>
      <c r="T366" s="112"/>
      <c r="U366" s="112"/>
    </row>
    <row r="367" spans="1:21" x14ac:dyDescent="0.25">
      <c r="A367" s="112"/>
      <c r="B367" s="112"/>
      <c r="C367" s="112"/>
      <c r="D367" s="112"/>
      <c r="E367" s="112"/>
      <c r="F367" s="112"/>
      <c r="G367" s="112"/>
      <c r="H367" s="112"/>
      <c r="I367" s="112"/>
      <c r="J367" s="112"/>
      <c r="K367" s="112"/>
      <c r="L367" s="112"/>
      <c r="M367" s="112"/>
      <c r="N367" s="112"/>
      <c r="O367" s="112"/>
      <c r="P367" s="112"/>
      <c r="Q367" s="112"/>
      <c r="R367" s="112"/>
      <c r="S367" s="112"/>
      <c r="T367" s="112"/>
      <c r="U367" s="112"/>
    </row>
    <row r="368" spans="1:21" x14ac:dyDescent="0.25">
      <c r="A368" s="112"/>
      <c r="B368" s="112"/>
      <c r="C368" s="112"/>
      <c r="D368" s="112"/>
      <c r="E368" s="112"/>
      <c r="F368" s="112"/>
      <c r="G368" s="112"/>
      <c r="H368" s="112"/>
      <c r="I368" s="112"/>
      <c r="J368" s="112"/>
      <c r="K368" s="112"/>
      <c r="L368" s="112"/>
      <c r="M368" s="112"/>
      <c r="N368" s="112"/>
      <c r="O368" s="112"/>
      <c r="P368" s="112"/>
      <c r="Q368" s="112"/>
      <c r="R368" s="112"/>
      <c r="S368" s="112"/>
      <c r="T368" s="112"/>
      <c r="U368" s="112"/>
    </row>
    <row r="369" spans="1:21" x14ac:dyDescent="0.25">
      <c r="A369" s="112"/>
      <c r="B369" s="112"/>
      <c r="C369" s="112"/>
      <c r="D369" s="112"/>
      <c r="E369" s="112"/>
      <c r="F369" s="112"/>
      <c r="G369" s="112"/>
      <c r="H369" s="112"/>
      <c r="I369" s="112"/>
      <c r="J369" s="112"/>
      <c r="K369" s="112"/>
      <c r="L369" s="112"/>
      <c r="M369" s="112"/>
      <c r="N369" s="112"/>
      <c r="O369" s="112"/>
      <c r="P369" s="112"/>
      <c r="Q369" s="112"/>
      <c r="R369" s="112"/>
      <c r="S369" s="112"/>
      <c r="T369" s="112"/>
      <c r="U369" s="112"/>
    </row>
    <row r="370" spans="1:21" x14ac:dyDescent="0.25">
      <c r="A370" s="112"/>
      <c r="B370" s="112"/>
      <c r="C370" s="112"/>
      <c r="D370" s="112"/>
      <c r="E370" s="112"/>
      <c r="F370" s="112"/>
      <c r="G370" s="112"/>
      <c r="H370" s="112"/>
      <c r="I370" s="112"/>
      <c r="J370" s="112"/>
      <c r="K370" s="112"/>
      <c r="L370" s="112"/>
      <c r="M370" s="112"/>
      <c r="N370" s="112"/>
      <c r="O370" s="112"/>
      <c r="P370" s="112"/>
      <c r="Q370" s="112"/>
      <c r="R370" s="112"/>
      <c r="S370" s="112"/>
      <c r="T370" s="112"/>
      <c r="U370" s="112"/>
    </row>
    <row r="371" spans="1:21" x14ac:dyDescent="0.25">
      <c r="A371" s="112"/>
      <c r="B371" s="112"/>
      <c r="C371" s="112"/>
      <c r="D371" s="112"/>
      <c r="E371" s="112"/>
      <c r="F371" s="112"/>
      <c r="G371" s="112"/>
      <c r="H371" s="112"/>
      <c r="I371" s="112"/>
      <c r="J371" s="112"/>
      <c r="K371" s="112"/>
      <c r="L371" s="112"/>
      <c r="M371" s="112"/>
      <c r="N371" s="112"/>
      <c r="O371" s="112"/>
      <c r="P371" s="112"/>
      <c r="Q371" s="112"/>
      <c r="R371" s="112"/>
      <c r="S371" s="112"/>
      <c r="T371" s="112"/>
      <c r="U371" s="112"/>
    </row>
    <row r="372" spans="1:21" x14ac:dyDescent="0.25">
      <c r="A372" s="112"/>
      <c r="B372" s="112"/>
      <c r="C372" s="112"/>
      <c r="D372" s="112"/>
      <c r="E372" s="112"/>
      <c r="F372" s="112"/>
      <c r="G372" s="112"/>
      <c r="H372" s="112"/>
      <c r="I372" s="112"/>
      <c r="J372" s="112"/>
      <c r="K372" s="112"/>
      <c r="L372" s="112"/>
      <c r="M372" s="112"/>
      <c r="N372" s="112"/>
      <c r="O372" s="112"/>
      <c r="P372" s="112"/>
      <c r="Q372" s="112"/>
      <c r="R372" s="112"/>
      <c r="S372" s="112"/>
      <c r="T372" s="112"/>
      <c r="U372" s="112"/>
    </row>
    <row r="373" spans="1:21" x14ac:dyDescent="0.25">
      <c r="A373" s="112"/>
      <c r="B373" s="112"/>
      <c r="C373" s="112"/>
      <c r="D373" s="112"/>
      <c r="E373" s="112"/>
      <c r="F373" s="112"/>
      <c r="G373" s="112"/>
      <c r="H373" s="112"/>
      <c r="I373" s="112"/>
      <c r="J373" s="112"/>
      <c r="K373" s="112"/>
      <c r="L373" s="112"/>
      <c r="M373" s="112"/>
      <c r="N373" s="112"/>
      <c r="O373" s="112"/>
      <c r="P373" s="112"/>
      <c r="Q373" s="112"/>
      <c r="R373" s="112"/>
      <c r="S373" s="112"/>
      <c r="T373" s="112"/>
      <c r="U373" s="112"/>
    </row>
    <row r="374" spans="1:21" x14ac:dyDescent="0.25">
      <c r="A374" s="112"/>
      <c r="B374" s="112"/>
      <c r="C374" s="112"/>
      <c r="D374" s="112"/>
      <c r="E374" s="112"/>
      <c r="F374" s="112"/>
      <c r="G374" s="112"/>
      <c r="H374" s="112"/>
      <c r="I374" s="112"/>
      <c r="J374" s="112"/>
      <c r="K374" s="112"/>
      <c r="L374" s="112"/>
      <c r="M374" s="112"/>
      <c r="N374" s="112"/>
      <c r="O374" s="112"/>
      <c r="P374" s="112"/>
      <c r="Q374" s="112"/>
      <c r="R374" s="112"/>
      <c r="S374" s="112"/>
      <c r="T374" s="112"/>
      <c r="U374" s="112"/>
    </row>
    <row r="375" spans="1:21" x14ac:dyDescent="0.25">
      <c r="A375" s="112"/>
      <c r="B375" s="112"/>
      <c r="C375" s="112"/>
      <c r="D375" s="112"/>
      <c r="E375" s="112"/>
      <c r="F375" s="112"/>
      <c r="G375" s="112"/>
      <c r="H375" s="112"/>
      <c r="I375" s="112"/>
      <c r="J375" s="112"/>
      <c r="K375" s="112"/>
      <c r="L375" s="112"/>
      <c r="M375" s="112"/>
      <c r="N375" s="112"/>
      <c r="O375" s="112"/>
      <c r="P375" s="112"/>
      <c r="Q375" s="112"/>
      <c r="R375" s="112"/>
      <c r="S375" s="112"/>
      <c r="T375" s="112"/>
      <c r="U375" s="112"/>
    </row>
    <row r="376" spans="1:21" x14ac:dyDescent="0.25">
      <c r="A376" s="112"/>
      <c r="B376" s="112"/>
      <c r="C376" s="112"/>
      <c r="D376" s="112"/>
      <c r="E376" s="112"/>
      <c r="F376" s="112"/>
      <c r="G376" s="112"/>
      <c r="H376" s="112"/>
      <c r="I376" s="112"/>
      <c r="J376" s="112"/>
      <c r="K376" s="112"/>
      <c r="L376" s="112"/>
      <c r="M376" s="112"/>
      <c r="N376" s="112"/>
      <c r="O376" s="112"/>
      <c r="P376" s="112"/>
      <c r="Q376" s="112"/>
      <c r="R376" s="112"/>
      <c r="S376" s="112"/>
      <c r="T376" s="112"/>
      <c r="U376" s="112"/>
    </row>
    <row r="377" spans="1:21" x14ac:dyDescent="0.25">
      <c r="A377" s="112"/>
      <c r="B377" s="112"/>
      <c r="C377" s="112"/>
      <c r="D377" s="112"/>
      <c r="E377" s="112"/>
      <c r="F377" s="112"/>
      <c r="G377" s="112"/>
      <c r="H377" s="112"/>
      <c r="I377" s="112"/>
      <c r="J377" s="112"/>
      <c r="K377" s="112"/>
      <c r="L377" s="112"/>
      <c r="M377" s="112"/>
      <c r="N377" s="112"/>
      <c r="O377" s="112"/>
      <c r="P377" s="112"/>
      <c r="Q377" s="112"/>
      <c r="R377" s="112"/>
      <c r="S377" s="112"/>
      <c r="T377" s="112"/>
      <c r="U377" s="112"/>
    </row>
    <row r="378" spans="1:21" x14ac:dyDescent="0.25">
      <c r="A378" s="112"/>
      <c r="B378" s="112"/>
      <c r="C378" s="112"/>
      <c r="D378" s="112"/>
      <c r="E378" s="112"/>
      <c r="F378" s="112"/>
      <c r="G378" s="112"/>
      <c r="H378" s="112"/>
      <c r="I378" s="112"/>
      <c r="J378" s="112"/>
      <c r="K378" s="112"/>
      <c r="L378" s="112"/>
      <c r="M378" s="112"/>
      <c r="N378" s="112"/>
      <c r="O378" s="112"/>
      <c r="P378" s="112"/>
      <c r="Q378" s="112"/>
      <c r="R378" s="112"/>
      <c r="S378" s="112"/>
      <c r="T378" s="112"/>
      <c r="U378" s="112"/>
    </row>
    <row r="379" spans="1:21" x14ac:dyDescent="0.25">
      <c r="A379" s="112"/>
      <c r="B379" s="112"/>
      <c r="C379" s="112"/>
      <c r="D379" s="112"/>
      <c r="E379" s="112"/>
      <c r="F379" s="112"/>
      <c r="G379" s="112"/>
      <c r="H379" s="112"/>
      <c r="I379" s="112"/>
      <c r="J379" s="112"/>
      <c r="K379" s="112"/>
      <c r="L379" s="112"/>
      <c r="M379" s="112"/>
      <c r="N379" s="112"/>
      <c r="O379" s="112"/>
      <c r="P379" s="112"/>
      <c r="Q379" s="112"/>
      <c r="R379" s="112"/>
      <c r="S379" s="112"/>
      <c r="T379" s="112"/>
      <c r="U379" s="112"/>
    </row>
    <row r="380" spans="1:21" x14ac:dyDescent="0.25">
      <c r="A380" s="112"/>
      <c r="B380" s="112"/>
      <c r="C380" s="112"/>
      <c r="D380" s="112"/>
      <c r="E380" s="112"/>
      <c r="F380" s="112"/>
      <c r="G380" s="112"/>
      <c r="H380" s="112"/>
      <c r="I380" s="112"/>
      <c r="J380" s="112"/>
      <c r="K380" s="112"/>
      <c r="L380" s="112"/>
      <c r="M380" s="112"/>
      <c r="N380" s="112"/>
      <c r="O380" s="112"/>
      <c r="P380" s="112"/>
      <c r="Q380" s="112"/>
      <c r="R380" s="112"/>
      <c r="S380" s="112"/>
      <c r="T380" s="112"/>
      <c r="U380" s="112"/>
    </row>
    <row r="381" spans="1:21" x14ac:dyDescent="0.25">
      <c r="A381" s="112"/>
      <c r="B381" s="112"/>
      <c r="C381" s="112"/>
      <c r="D381" s="112"/>
      <c r="E381" s="112"/>
      <c r="F381" s="112"/>
      <c r="G381" s="112"/>
      <c r="H381" s="112"/>
      <c r="I381" s="112"/>
      <c r="J381" s="112"/>
      <c r="K381" s="112"/>
      <c r="L381" s="112"/>
      <c r="M381" s="112"/>
      <c r="N381" s="112"/>
      <c r="O381" s="112"/>
      <c r="P381" s="112"/>
      <c r="Q381" s="112"/>
      <c r="R381" s="112"/>
      <c r="S381" s="112"/>
      <c r="T381" s="112"/>
      <c r="U381" s="112"/>
    </row>
    <row r="382" spans="1:21" x14ac:dyDescent="0.25">
      <c r="A382" s="112"/>
      <c r="B382" s="112"/>
      <c r="C382" s="112"/>
      <c r="D382" s="112"/>
      <c r="E382" s="112"/>
      <c r="F382" s="112"/>
      <c r="G382" s="112"/>
      <c r="H382" s="112"/>
      <c r="I382" s="112"/>
      <c r="J382" s="112"/>
      <c r="K382" s="112"/>
      <c r="L382" s="112"/>
      <c r="M382" s="112"/>
      <c r="N382" s="112"/>
      <c r="O382" s="112"/>
      <c r="P382" s="112"/>
      <c r="Q382" s="112"/>
      <c r="R382" s="112"/>
      <c r="S382" s="112"/>
      <c r="T382" s="112"/>
      <c r="U382" s="11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5" width="17.7109375" style="122" customWidth="1"/>
    <col min="26" max="26" width="46.5703125" style="122" customWidth="1"/>
    <col min="27" max="28" width="12.28515625" style="122" customWidth="1"/>
    <col min="29" max="16384" width="9.140625" style="122"/>
  </cols>
  <sheetData>
    <row r="1" spans="1:28" ht="18.75" x14ac:dyDescent="0.25">
      <c r="Z1" s="10" t="s">
        <v>66</v>
      </c>
    </row>
    <row r="2" spans="1:28" ht="18.75" x14ac:dyDescent="0.3">
      <c r="Z2" s="5" t="s">
        <v>8</v>
      </c>
    </row>
    <row r="3" spans="1:28" ht="18.75" x14ac:dyDescent="0.3">
      <c r="Z3" s="5" t="s">
        <v>65</v>
      </c>
    </row>
    <row r="4" spans="1:28" ht="18.75" customHeight="1" x14ac:dyDescent="0.25">
      <c r="A4" s="434" t="str">
        <f>'3.3 паспорт описание'!A5</f>
        <v>Год раскрытия информации: 2022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row>
    <row r="6" spans="1:28" ht="18.75" x14ac:dyDescent="0.25">
      <c r="A6" s="441" t="s">
        <v>7</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88"/>
      <c r="AB6" s="88"/>
    </row>
    <row r="7" spans="1:28" ht="18.75" x14ac:dyDescent="0.25">
      <c r="A7" s="441"/>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88"/>
      <c r="AB7" s="88"/>
    </row>
    <row r="8" spans="1:28" ht="15.75" x14ac:dyDescent="0.25">
      <c r="A8" s="444" t="str">
        <f>'3.3 паспорт описание'!A9:C9</f>
        <v>Акционерное общество "Янтарьэнерго" ДЗО  ПАО "Россети"</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90"/>
      <c r="AB8" s="90"/>
    </row>
    <row r="9" spans="1:28" ht="15.75" x14ac:dyDescent="0.25">
      <c r="A9" s="438" t="s">
        <v>6</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91"/>
      <c r="AB9" s="91"/>
    </row>
    <row r="10" spans="1:28" ht="18.75"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88"/>
      <c r="AB10" s="88"/>
    </row>
    <row r="11" spans="1:28" ht="15.75" x14ac:dyDescent="0.25">
      <c r="A11" s="444" t="str">
        <f>'3.3 паспорт описание'!A12:C12</f>
        <v>H_281</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90"/>
      <c r="AB11" s="90"/>
    </row>
    <row r="12" spans="1:28" ht="15.75" x14ac:dyDescent="0.25">
      <c r="A12" s="438" t="s">
        <v>5</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91"/>
      <c r="AB12" s="91"/>
    </row>
    <row r="13" spans="1:28" ht="18.75" x14ac:dyDescent="0.25">
      <c r="A13" s="448"/>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8"/>
      <c r="AA13" s="123"/>
      <c r="AB13" s="123"/>
    </row>
    <row r="14" spans="1:28" ht="24.75" customHeight="1" x14ac:dyDescent="0.25">
      <c r="A14" s="449" t="str">
        <f>'3.3 паспорт описание'!A15:C15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90"/>
      <c r="AB14" s="90"/>
    </row>
    <row r="15" spans="1:28" ht="15.75" x14ac:dyDescent="0.25">
      <c r="A15" s="438" t="s">
        <v>4</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91"/>
      <c r="AB15" s="91"/>
    </row>
    <row r="16" spans="1:28"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124"/>
      <c r="AB16" s="124"/>
    </row>
    <row r="17" spans="1:2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124"/>
      <c r="AB17" s="124"/>
    </row>
    <row r="18" spans="1:28"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124"/>
      <c r="AB18" s="124"/>
    </row>
    <row r="19" spans="1:2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124"/>
      <c r="AB19" s="124"/>
    </row>
    <row r="20" spans="1:28"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125"/>
      <c r="AB20" s="125"/>
    </row>
    <row r="21" spans="1:28" x14ac:dyDescent="0.25">
      <c r="A21" s="480"/>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125"/>
      <c r="AB21" s="125"/>
    </row>
    <row r="22" spans="1:28" x14ac:dyDescent="0.25">
      <c r="A22" s="481" t="s">
        <v>362</v>
      </c>
      <c r="B22" s="481"/>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126"/>
      <c r="AB22" s="126"/>
    </row>
    <row r="23" spans="1:28" ht="32.25" customHeight="1" x14ac:dyDescent="0.25">
      <c r="A23" s="483" t="s">
        <v>252</v>
      </c>
      <c r="B23" s="484"/>
      <c r="C23" s="484"/>
      <c r="D23" s="484"/>
      <c r="E23" s="484"/>
      <c r="F23" s="484"/>
      <c r="G23" s="484"/>
      <c r="H23" s="484"/>
      <c r="I23" s="484"/>
      <c r="J23" s="484"/>
      <c r="K23" s="484"/>
      <c r="L23" s="485"/>
      <c r="M23" s="482" t="s">
        <v>253</v>
      </c>
      <c r="N23" s="482"/>
      <c r="O23" s="482"/>
      <c r="P23" s="482"/>
      <c r="Q23" s="482"/>
      <c r="R23" s="482"/>
      <c r="S23" s="482"/>
      <c r="T23" s="482"/>
      <c r="U23" s="482"/>
      <c r="V23" s="482"/>
      <c r="W23" s="482"/>
      <c r="X23" s="482"/>
      <c r="Y23" s="482"/>
      <c r="Z23" s="482"/>
    </row>
    <row r="24" spans="1:28" ht="151.5" customHeight="1" x14ac:dyDescent="0.25">
      <c r="A24" s="127" t="s">
        <v>203</v>
      </c>
      <c r="B24" s="128" t="s">
        <v>209</v>
      </c>
      <c r="C24" s="127" t="s">
        <v>250</v>
      </c>
      <c r="D24" s="127" t="s">
        <v>204</v>
      </c>
      <c r="E24" s="127" t="s">
        <v>251</v>
      </c>
      <c r="F24" s="127" t="s">
        <v>403</v>
      </c>
      <c r="G24" s="127" t="s">
        <v>404</v>
      </c>
      <c r="H24" s="127" t="s">
        <v>205</v>
      </c>
      <c r="I24" s="127" t="s">
        <v>405</v>
      </c>
      <c r="J24" s="127" t="s">
        <v>210</v>
      </c>
      <c r="K24" s="128" t="s">
        <v>208</v>
      </c>
      <c r="L24" s="128" t="s">
        <v>206</v>
      </c>
      <c r="M24" s="129" t="s">
        <v>212</v>
      </c>
      <c r="N24" s="128" t="s">
        <v>406</v>
      </c>
      <c r="O24" s="127" t="s">
        <v>407</v>
      </c>
      <c r="P24" s="127" t="s">
        <v>408</v>
      </c>
      <c r="Q24" s="127" t="s">
        <v>409</v>
      </c>
      <c r="R24" s="127" t="s">
        <v>205</v>
      </c>
      <c r="S24" s="127" t="s">
        <v>410</v>
      </c>
      <c r="T24" s="127" t="s">
        <v>411</v>
      </c>
      <c r="U24" s="127" t="s">
        <v>412</v>
      </c>
      <c r="V24" s="127" t="s">
        <v>409</v>
      </c>
      <c r="W24" s="130" t="s">
        <v>413</v>
      </c>
      <c r="X24" s="130" t="s">
        <v>414</v>
      </c>
      <c r="Y24" s="130" t="s">
        <v>415</v>
      </c>
      <c r="Z24" s="131" t="s">
        <v>213</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531</v>
      </c>
      <c r="B26" s="133"/>
      <c r="C26" s="134"/>
      <c r="D26" s="134"/>
      <c r="E26" s="134"/>
      <c r="F26" s="134"/>
      <c r="G26" s="134"/>
      <c r="H26" s="134"/>
      <c r="I26" s="134"/>
      <c r="J26" s="134"/>
      <c r="K26" s="135"/>
      <c r="L26" s="136"/>
      <c r="M26" s="137">
        <v>2019</v>
      </c>
      <c r="N26" s="135"/>
      <c r="O26" s="135"/>
      <c r="P26" s="135"/>
      <c r="Q26" s="135"/>
      <c r="R26" s="135"/>
      <c r="S26" s="135"/>
      <c r="T26" s="135"/>
      <c r="U26" s="135"/>
      <c r="V26" s="135"/>
      <c r="W26" s="135"/>
      <c r="X26" s="135"/>
      <c r="Y26" s="135"/>
      <c r="Z26" s="138"/>
    </row>
    <row r="27" spans="1:28" x14ac:dyDescent="0.25">
      <c r="A27" s="135">
        <v>2016</v>
      </c>
      <c r="B27" s="135" t="s">
        <v>392</v>
      </c>
      <c r="C27" s="135" t="s">
        <v>529</v>
      </c>
      <c r="D27" s="135"/>
      <c r="E27" s="135"/>
      <c r="F27" s="134"/>
      <c r="G27" s="134"/>
      <c r="H27" s="135"/>
      <c r="I27" s="134"/>
      <c r="J27" s="134"/>
      <c r="K27" s="136"/>
      <c r="L27" s="135"/>
      <c r="M27" s="136"/>
      <c r="N27" s="135"/>
      <c r="O27" s="135"/>
      <c r="P27" s="135"/>
      <c r="Q27" s="135"/>
      <c r="R27" s="135"/>
      <c r="S27" s="135"/>
      <c r="T27" s="135"/>
      <c r="U27" s="135"/>
      <c r="V27" s="135"/>
      <c r="W27" s="135"/>
      <c r="X27" s="135"/>
      <c r="Y27" s="135"/>
      <c r="Z27" s="135"/>
    </row>
    <row r="28" spans="1:28" x14ac:dyDescent="0.25">
      <c r="A28" s="135" t="s">
        <v>532</v>
      </c>
      <c r="B28" s="135"/>
      <c r="C28" s="135"/>
      <c r="D28" s="135"/>
      <c r="E28" s="135"/>
      <c r="F28" s="134"/>
      <c r="G28" s="134"/>
      <c r="H28" s="135"/>
      <c r="I28" s="134"/>
      <c r="J28" s="134"/>
      <c r="K28" s="136"/>
      <c r="L28" s="139"/>
      <c r="M28" s="136"/>
      <c r="N28" s="136"/>
      <c r="O28" s="136"/>
      <c r="P28" s="136"/>
      <c r="Q28" s="136"/>
      <c r="R28" s="136"/>
      <c r="S28" s="136"/>
      <c r="T28" s="136"/>
      <c r="U28" s="136"/>
      <c r="V28" s="136"/>
      <c r="W28" s="136"/>
      <c r="X28" s="136"/>
      <c r="Y28" s="136"/>
      <c r="Z28" s="136"/>
    </row>
    <row r="29" spans="1:28" x14ac:dyDescent="0.25">
      <c r="A29" s="135">
        <v>2015</v>
      </c>
      <c r="B29" s="135" t="s">
        <v>392</v>
      </c>
      <c r="C29" s="135" t="s">
        <v>529</v>
      </c>
      <c r="D29" s="135"/>
      <c r="E29" s="135"/>
      <c r="F29" s="134"/>
      <c r="G29" s="134"/>
      <c r="H29" s="135"/>
      <c r="I29" s="134"/>
      <c r="J29" s="134"/>
      <c r="K29" s="136"/>
      <c r="L29" s="139"/>
      <c r="M29" s="135"/>
      <c r="N29" s="135"/>
      <c r="O29" s="135"/>
      <c r="P29" s="135"/>
      <c r="Q29" s="135"/>
      <c r="R29" s="135"/>
      <c r="S29" s="135"/>
      <c r="T29" s="135"/>
      <c r="U29" s="135"/>
      <c r="V29" s="135"/>
      <c r="W29" s="135"/>
      <c r="X29" s="135"/>
      <c r="Y29" s="135"/>
      <c r="Z29" s="135"/>
    </row>
    <row r="30" spans="1:28" x14ac:dyDescent="0.25">
      <c r="A30" s="135"/>
      <c r="B30" s="135"/>
      <c r="C30" s="135"/>
      <c r="D30" s="135"/>
      <c r="E30" s="135"/>
      <c r="F30" s="134"/>
      <c r="G30" s="134"/>
      <c r="H30" s="135"/>
      <c r="I30" s="134"/>
      <c r="J30" s="134"/>
      <c r="K30" s="136"/>
      <c r="L30" s="139"/>
      <c r="M30" s="135"/>
      <c r="N30" s="135"/>
      <c r="O30" s="135"/>
      <c r="P30" s="135"/>
      <c r="Q30" s="135"/>
      <c r="R30" s="135"/>
      <c r="S30" s="135"/>
      <c r="T30" s="135"/>
      <c r="U30" s="135"/>
      <c r="V30" s="135"/>
      <c r="W30" s="135"/>
      <c r="X30" s="135"/>
      <c r="Y30" s="135"/>
      <c r="Z30" s="135"/>
    </row>
    <row r="31" spans="1:28" x14ac:dyDescent="0.25">
      <c r="A31" s="135"/>
      <c r="B31" s="135"/>
      <c r="C31" s="135"/>
      <c r="D31" s="135"/>
      <c r="E31" s="135"/>
      <c r="F31" s="135"/>
      <c r="G31" s="135"/>
      <c r="H31" s="135"/>
      <c r="I31" s="135"/>
      <c r="J31" s="135"/>
      <c r="K31" s="135"/>
      <c r="L31" s="139"/>
      <c r="M31" s="135"/>
      <c r="N31" s="135"/>
      <c r="O31" s="135"/>
      <c r="P31" s="135"/>
      <c r="Q31" s="135"/>
      <c r="R31" s="135"/>
      <c r="S31" s="135"/>
      <c r="T31" s="135"/>
      <c r="U31" s="135"/>
      <c r="V31" s="135"/>
      <c r="W31" s="135"/>
      <c r="X31" s="135"/>
      <c r="Y31" s="135"/>
      <c r="Z31" s="135"/>
    </row>
    <row r="32" spans="1:28" x14ac:dyDescent="0.25">
      <c r="A32" s="133"/>
      <c r="B32" s="133"/>
      <c r="C32" s="134"/>
      <c r="D32" s="134"/>
      <c r="E32" s="134"/>
      <c r="F32" s="134"/>
      <c r="G32" s="134"/>
      <c r="H32" s="134"/>
      <c r="I32" s="134"/>
      <c r="J32" s="134"/>
      <c r="K32" s="135"/>
      <c r="L32" s="135"/>
      <c r="M32" s="135"/>
      <c r="N32" s="135"/>
      <c r="O32" s="135"/>
      <c r="P32" s="135"/>
      <c r="Q32" s="135"/>
      <c r="R32" s="135"/>
      <c r="S32" s="135"/>
      <c r="T32" s="135"/>
      <c r="U32" s="135"/>
      <c r="V32" s="135"/>
      <c r="W32" s="135"/>
      <c r="X32" s="135"/>
      <c r="Y32" s="135"/>
      <c r="Z32" s="135"/>
    </row>
    <row r="33" spans="1:26" x14ac:dyDescent="0.25">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403" customWidth="1"/>
    <col min="2" max="2" width="25.5703125" style="403" customWidth="1"/>
    <col min="3" max="3" width="71.28515625" style="403" customWidth="1"/>
    <col min="4" max="4" width="16.140625" style="403" customWidth="1"/>
    <col min="5" max="5" width="9.42578125" style="403" customWidth="1"/>
    <col min="6" max="6" width="8.7109375" style="403" customWidth="1"/>
    <col min="7" max="7" width="9" style="403" customWidth="1"/>
    <col min="8" max="8" width="8.42578125" style="403" customWidth="1"/>
    <col min="9" max="9" width="33.85546875" style="403" customWidth="1"/>
    <col min="10" max="11" width="19.140625" style="403" customWidth="1"/>
    <col min="12" max="12" width="16" style="403" customWidth="1"/>
    <col min="13" max="13" width="14.85546875" style="403" customWidth="1"/>
    <col min="14" max="16384" width="9.140625" style="403"/>
  </cols>
  <sheetData>
    <row r="1" spans="1:26" s="4" customFormat="1" ht="18.75" customHeight="1" x14ac:dyDescent="0.2">
      <c r="A1" s="8"/>
      <c r="B1" s="8"/>
      <c r="M1" s="10" t="s">
        <v>66</v>
      </c>
    </row>
    <row r="2" spans="1:26" s="4" customFormat="1" ht="18.75" customHeight="1" x14ac:dyDescent="0.3">
      <c r="A2" s="8"/>
      <c r="B2" s="8"/>
      <c r="M2" s="5" t="s">
        <v>8</v>
      </c>
    </row>
    <row r="3" spans="1:26" s="4" customFormat="1" ht="18.75" x14ac:dyDescent="0.3">
      <c r="A3" s="7"/>
      <c r="B3" s="7"/>
      <c r="M3" s="5" t="s">
        <v>65</v>
      </c>
    </row>
    <row r="4" spans="1:26" s="4" customFormat="1" ht="18.75" x14ac:dyDescent="0.3">
      <c r="A4" s="7"/>
      <c r="B4" s="7"/>
      <c r="L4" s="5"/>
    </row>
    <row r="5" spans="1:26" s="4" customFormat="1" ht="15.75" x14ac:dyDescent="0.2">
      <c r="A5" s="434" t="str">
        <f>'1. паспорт местоположение'!A5:C5</f>
        <v>Год раскрытия информации: 2022 год</v>
      </c>
      <c r="B5" s="434"/>
      <c r="C5" s="434"/>
      <c r="D5" s="434"/>
      <c r="E5" s="434"/>
      <c r="F5" s="434"/>
      <c r="G5" s="434"/>
      <c r="H5" s="434"/>
      <c r="I5" s="434"/>
      <c r="J5" s="434"/>
      <c r="K5" s="434"/>
      <c r="L5" s="434"/>
      <c r="M5" s="434"/>
      <c r="N5" s="57"/>
      <c r="O5" s="57"/>
      <c r="P5" s="57"/>
      <c r="Q5" s="57"/>
      <c r="R5" s="57"/>
      <c r="S5" s="57"/>
      <c r="T5" s="57"/>
      <c r="U5" s="57"/>
      <c r="V5" s="57"/>
      <c r="W5" s="57"/>
      <c r="X5" s="57"/>
      <c r="Y5" s="57"/>
      <c r="Z5" s="57"/>
    </row>
    <row r="6" spans="1:26" s="4" customFormat="1" ht="18.75" x14ac:dyDescent="0.3">
      <c r="A6" s="7"/>
      <c r="B6" s="7"/>
      <c r="L6" s="5"/>
    </row>
    <row r="7" spans="1:26" s="4" customFormat="1" ht="18.75" x14ac:dyDescent="0.2">
      <c r="A7" s="489" t="s">
        <v>7</v>
      </c>
      <c r="B7" s="489"/>
      <c r="C7" s="489"/>
      <c r="D7" s="489"/>
      <c r="E7" s="489"/>
      <c r="F7" s="489"/>
      <c r="G7" s="489"/>
      <c r="H7" s="489"/>
      <c r="I7" s="489"/>
      <c r="J7" s="489"/>
      <c r="K7" s="489"/>
      <c r="L7" s="489"/>
      <c r="M7" s="489"/>
      <c r="N7" s="51"/>
      <c r="O7" s="51"/>
      <c r="P7" s="51"/>
      <c r="Q7" s="51"/>
      <c r="R7" s="51"/>
      <c r="S7" s="51"/>
      <c r="T7" s="51"/>
      <c r="U7" s="51"/>
      <c r="V7" s="51"/>
      <c r="W7" s="51"/>
      <c r="X7" s="51"/>
    </row>
    <row r="8" spans="1:26" s="4" customFormat="1" ht="18.75" x14ac:dyDescent="0.2">
      <c r="A8" s="489"/>
      <c r="B8" s="489"/>
      <c r="C8" s="489"/>
      <c r="D8" s="489"/>
      <c r="E8" s="489"/>
      <c r="F8" s="489"/>
      <c r="G8" s="489"/>
      <c r="H8" s="489"/>
      <c r="I8" s="489"/>
      <c r="J8" s="489"/>
      <c r="K8" s="489"/>
      <c r="L8" s="489"/>
      <c r="M8" s="489"/>
      <c r="N8" s="51"/>
      <c r="O8" s="51"/>
      <c r="P8" s="51"/>
      <c r="Q8" s="51"/>
      <c r="R8" s="51"/>
      <c r="S8" s="51"/>
      <c r="T8" s="51"/>
      <c r="U8" s="51"/>
      <c r="V8" s="51"/>
      <c r="W8" s="51"/>
      <c r="X8" s="51"/>
    </row>
    <row r="9" spans="1:26" s="4" customFormat="1" ht="18.75" x14ac:dyDescent="0.2">
      <c r="A9" s="490" t="str">
        <f>'1. паспорт местоположение'!A9:C9</f>
        <v>Акционерное общество "Янтарьэнерго" ДЗО  ПАО "Россети"</v>
      </c>
      <c r="B9" s="490"/>
      <c r="C9" s="490"/>
      <c r="D9" s="490"/>
      <c r="E9" s="490"/>
      <c r="F9" s="490"/>
      <c r="G9" s="490"/>
      <c r="H9" s="490"/>
      <c r="I9" s="490"/>
      <c r="J9" s="490"/>
      <c r="K9" s="490"/>
      <c r="L9" s="490"/>
      <c r="M9" s="490"/>
      <c r="N9" s="51"/>
      <c r="O9" s="51"/>
      <c r="P9" s="51"/>
      <c r="Q9" s="51"/>
      <c r="R9" s="51"/>
      <c r="S9" s="51"/>
      <c r="T9" s="51"/>
      <c r="U9" s="51"/>
      <c r="V9" s="51"/>
      <c r="W9" s="51"/>
      <c r="X9" s="51"/>
    </row>
    <row r="10" spans="1:26" s="4" customFormat="1" ht="18.75" x14ac:dyDescent="0.2">
      <c r="A10" s="491" t="s">
        <v>6</v>
      </c>
      <c r="B10" s="491"/>
      <c r="C10" s="491"/>
      <c r="D10" s="491"/>
      <c r="E10" s="491"/>
      <c r="F10" s="491"/>
      <c r="G10" s="491"/>
      <c r="H10" s="491"/>
      <c r="I10" s="491"/>
      <c r="J10" s="491"/>
      <c r="K10" s="491"/>
      <c r="L10" s="491"/>
      <c r="M10" s="491"/>
      <c r="N10" s="51"/>
      <c r="O10" s="51"/>
      <c r="P10" s="51"/>
      <c r="Q10" s="51"/>
      <c r="R10" s="51"/>
      <c r="S10" s="51"/>
      <c r="T10" s="51"/>
      <c r="U10" s="51"/>
      <c r="V10" s="51"/>
      <c r="W10" s="51"/>
      <c r="X10" s="51"/>
    </row>
    <row r="11" spans="1:26" s="4" customFormat="1" ht="18.75" x14ac:dyDescent="0.2">
      <c r="A11" s="489"/>
      <c r="B11" s="489"/>
      <c r="C11" s="489"/>
      <c r="D11" s="489"/>
      <c r="E11" s="489"/>
      <c r="F11" s="489"/>
      <c r="G11" s="489"/>
      <c r="H11" s="489"/>
      <c r="I11" s="489"/>
      <c r="J11" s="489"/>
      <c r="K11" s="489"/>
      <c r="L11" s="489"/>
      <c r="M11" s="489"/>
      <c r="N11" s="51"/>
      <c r="O11" s="51"/>
      <c r="P11" s="51"/>
      <c r="Q11" s="51"/>
      <c r="R11" s="51"/>
      <c r="S11" s="51"/>
      <c r="T11" s="51"/>
      <c r="U11" s="51"/>
      <c r="V11" s="51"/>
      <c r="W11" s="51"/>
      <c r="X11" s="51"/>
    </row>
    <row r="12" spans="1:26" s="4" customFormat="1" ht="18.75" x14ac:dyDescent="0.2">
      <c r="A12" s="490" t="str">
        <f>'1. паспорт местоположение'!A12:C12</f>
        <v>H_281</v>
      </c>
      <c r="B12" s="490"/>
      <c r="C12" s="490"/>
      <c r="D12" s="490"/>
      <c r="E12" s="490"/>
      <c r="F12" s="490"/>
      <c r="G12" s="490"/>
      <c r="H12" s="490"/>
      <c r="I12" s="490"/>
      <c r="J12" s="490"/>
      <c r="K12" s="490"/>
      <c r="L12" s="490"/>
      <c r="M12" s="490"/>
      <c r="N12" s="51"/>
      <c r="O12" s="51"/>
      <c r="P12" s="51"/>
      <c r="Q12" s="51"/>
      <c r="R12" s="51"/>
      <c r="S12" s="51"/>
      <c r="T12" s="51"/>
      <c r="U12" s="51"/>
      <c r="V12" s="51"/>
      <c r="W12" s="51"/>
      <c r="X12" s="51"/>
    </row>
    <row r="13" spans="1:26" s="4" customFormat="1" ht="18.75" x14ac:dyDescent="0.2">
      <c r="A13" s="491" t="s">
        <v>5</v>
      </c>
      <c r="B13" s="491"/>
      <c r="C13" s="491"/>
      <c r="D13" s="491"/>
      <c r="E13" s="491"/>
      <c r="F13" s="491"/>
      <c r="G13" s="491"/>
      <c r="H13" s="491"/>
      <c r="I13" s="491"/>
      <c r="J13" s="491"/>
      <c r="K13" s="491"/>
      <c r="L13" s="491"/>
      <c r="M13" s="491"/>
      <c r="N13" s="51"/>
      <c r="O13" s="51"/>
      <c r="P13" s="51"/>
      <c r="Q13" s="51"/>
      <c r="R13" s="51"/>
      <c r="S13" s="51"/>
      <c r="T13" s="51"/>
      <c r="U13" s="51"/>
      <c r="V13" s="51"/>
      <c r="W13" s="51"/>
      <c r="X13" s="51"/>
    </row>
    <row r="14" spans="1:26" s="3" customFormat="1" ht="15.75" customHeight="1" x14ac:dyDescent="0.2">
      <c r="A14" s="493"/>
      <c r="B14" s="493"/>
      <c r="C14" s="493"/>
      <c r="D14" s="493"/>
      <c r="E14" s="493"/>
      <c r="F14" s="493"/>
      <c r="G14" s="493"/>
      <c r="H14" s="493"/>
      <c r="I14" s="493"/>
      <c r="J14" s="493"/>
      <c r="K14" s="493"/>
      <c r="L14" s="493"/>
      <c r="M14" s="493"/>
      <c r="N14" s="80"/>
      <c r="O14" s="80"/>
      <c r="P14" s="80"/>
      <c r="Q14" s="80"/>
      <c r="R14" s="80"/>
      <c r="S14" s="80"/>
      <c r="T14" s="80"/>
      <c r="U14" s="80"/>
      <c r="V14" s="80"/>
      <c r="W14" s="80"/>
      <c r="X14" s="80"/>
    </row>
    <row r="15" spans="1:26" s="1" customFormat="1" ht="12" x14ac:dyDescent="0.2">
      <c r="A15" s="490" t="str">
        <f>'1. паспорт местоположение'!A15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90"/>
      <c r="C15" s="490"/>
      <c r="D15" s="490"/>
      <c r="E15" s="490"/>
      <c r="F15" s="490"/>
      <c r="G15" s="490"/>
      <c r="H15" s="490"/>
      <c r="I15" s="490"/>
      <c r="J15" s="490"/>
      <c r="K15" s="490"/>
      <c r="L15" s="490"/>
      <c r="M15" s="490"/>
      <c r="N15" s="52"/>
      <c r="O15" s="52"/>
      <c r="P15" s="52"/>
      <c r="Q15" s="52"/>
      <c r="R15" s="52"/>
      <c r="S15" s="52"/>
      <c r="T15" s="52"/>
      <c r="U15" s="52"/>
      <c r="V15" s="52"/>
      <c r="W15" s="52"/>
      <c r="X15" s="52"/>
    </row>
    <row r="16" spans="1:26" s="1" customFormat="1" ht="15" customHeight="1" x14ac:dyDescent="0.2">
      <c r="A16" s="491" t="s">
        <v>4</v>
      </c>
      <c r="B16" s="491"/>
      <c r="C16" s="491"/>
      <c r="D16" s="491"/>
      <c r="E16" s="491"/>
      <c r="F16" s="491"/>
      <c r="G16" s="491"/>
      <c r="H16" s="491"/>
      <c r="I16" s="491"/>
      <c r="J16" s="491"/>
      <c r="K16" s="491"/>
      <c r="L16" s="491"/>
      <c r="M16" s="491"/>
      <c r="N16" s="53"/>
      <c r="O16" s="53"/>
      <c r="P16" s="53"/>
      <c r="Q16" s="53"/>
      <c r="R16" s="53"/>
      <c r="S16" s="53"/>
      <c r="T16" s="53"/>
      <c r="U16" s="53"/>
      <c r="V16" s="53"/>
      <c r="W16" s="53"/>
      <c r="X16" s="53"/>
    </row>
    <row r="17" spans="1:24" s="1" customFormat="1" ht="15" customHeight="1" x14ac:dyDescent="0.2">
      <c r="A17" s="492"/>
      <c r="B17" s="492"/>
      <c r="C17" s="492"/>
      <c r="D17" s="492"/>
      <c r="E17" s="492"/>
      <c r="F17" s="492"/>
      <c r="G17" s="492"/>
      <c r="H17" s="492"/>
      <c r="I17" s="492"/>
      <c r="J17" s="492"/>
      <c r="K17" s="492"/>
      <c r="L17" s="492"/>
      <c r="M17" s="492"/>
      <c r="N17" s="81"/>
      <c r="O17" s="81"/>
      <c r="P17" s="81"/>
      <c r="Q17" s="81"/>
      <c r="R17" s="81"/>
      <c r="S17" s="81"/>
      <c r="T17" s="81"/>
      <c r="U17" s="81"/>
    </row>
    <row r="18" spans="1:24" s="1" customFormat="1" ht="91.5" customHeight="1" x14ac:dyDescent="0.2">
      <c r="A18" s="487" t="s">
        <v>340</v>
      </c>
      <c r="B18" s="487"/>
      <c r="C18" s="487"/>
      <c r="D18" s="487"/>
      <c r="E18" s="487"/>
      <c r="F18" s="487"/>
      <c r="G18" s="487"/>
      <c r="H18" s="487"/>
      <c r="I18" s="487"/>
      <c r="J18" s="487"/>
      <c r="K18" s="487"/>
      <c r="L18" s="487"/>
      <c r="M18" s="487"/>
      <c r="N18" s="2"/>
      <c r="O18" s="2"/>
      <c r="P18" s="2"/>
      <c r="Q18" s="2"/>
      <c r="R18" s="2"/>
      <c r="S18" s="2"/>
      <c r="T18" s="2"/>
      <c r="U18" s="2"/>
      <c r="V18" s="2"/>
      <c r="W18" s="2"/>
      <c r="X18" s="2"/>
    </row>
    <row r="19" spans="1:24" s="1" customFormat="1" ht="78" customHeight="1" x14ac:dyDescent="0.2">
      <c r="A19" s="488" t="s">
        <v>3</v>
      </c>
      <c r="B19" s="488" t="s">
        <v>82</v>
      </c>
      <c r="C19" s="488" t="s">
        <v>81</v>
      </c>
      <c r="D19" s="488" t="s">
        <v>73</v>
      </c>
      <c r="E19" s="488" t="s">
        <v>80</v>
      </c>
      <c r="F19" s="488"/>
      <c r="G19" s="488"/>
      <c r="H19" s="488"/>
      <c r="I19" s="488"/>
      <c r="J19" s="488" t="s">
        <v>79</v>
      </c>
      <c r="K19" s="488"/>
      <c r="L19" s="488"/>
      <c r="M19" s="488"/>
      <c r="N19" s="81"/>
      <c r="O19" s="81"/>
      <c r="P19" s="81"/>
      <c r="Q19" s="81"/>
      <c r="R19" s="81"/>
      <c r="S19" s="81"/>
      <c r="T19" s="81"/>
      <c r="U19" s="81"/>
    </row>
    <row r="20" spans="1:24" s="1" customFormat="1" ht="51" customHeight="1" x14ac:dyDescent="0.2">
      <c r="A20" s="488"/>
      <c r="B20" s="488"/>
      <c r="C20" s="488"/>
      <c r="D20" s="488"/>
      <c r="E20" s="396" t="s">
        <v>78</v>
      </c>
      <c r="F20" s="396" t="s">
        <v>77</v>
      </c>
      <c r="G20" s="396" t="s">
        <v>76</v>
      </c>
      <c r="H20" s="396" t="s">
        <v>75</v>
      </c>
      <c r="I20" s="396" t="s">
        <v>74</v>
      </c>
      <c r="J20" s="396">
        <v>2020</v>
      </c>
      <c r="K20" s="396">
        <v>2021</v>
      </c>
      <c r="L20" s="396">
        <v>2022</v>
      </c>
      <c r="M20" s="396">
        <v>2023</v>
      </c>
      <c r="N20" s="397"/>
      <c r="O20" s="397"/>
      <c r="P20" s="397"/>
      <c r="Q20" s="397"/>
      <c r="R20" s="397"/>
      <c r="S20" s="397"/>
      <c r="T20" s="397"/>
      <c r="U20" s="397"/>
      <c r="V20" s="398"/>
      <c r="W20" s="398"/>
      <c r="X20" s="398"/>
    </row>
    <row r="21" spans="1:24" s="1" customFormat="1" ht="16.5" customHeight="1" x14ac:dyDescent="0.2">
      <c r="A21" s="399">
        <v>1</v>
      </c>
      <c r="B21" s="399">
        <v>2</v>
      </c>
      <c r="C21" s="399">
        <v>3</v>
      </c>
      <c r="D21" s="399">
        <v>4</v>
      </c>
      <c r="E21" s="399">
        <v>5</v>
      </c>
      <c r="F21" s="399">
        <v>6</v>
      </c>
      <c r="G21" s="399">
        <v>7</v>
      </c>
      <c r="H21" s="399">
        <v>8</v>
      </c>
      <c r="I21" s="399">
        <v>9</v>
      </c>
      <c r="J21" s="399">
        <v>10</v>
      </c>
      <c r="K21" s="399">
        <v>11</v>
      </c>
      <c r="L21" s="399">
        <v>12</v>
      </c>
      <c r="M21" s="399">
        <v>13</v>
      </c>
      <c r="N21" s="397"/>
      <c r="O21" s="397"/>
      <c r="P21" s="397"/>
      <c r="Q21" s="397"/>
      <c r="R21" s="397"/>
      <c r="S21" s="397"/>
      <c r="T21" s="397"/>
      <c r="U21" s="397"/>
      <c r="V21" s="398"/>
      <c r="W21" s="398"/>
      <c r="X21" s="398"/>
    </row>
    <row r="22" spans="1:24" s="1" customFormat="1" ht="33" customHeight="1" x14ac:dyDescent="0.2">
      <c r="A22" s="400" t="s">
        <v>62</v>
      </c>
      <c r="B22" s="400" t="s">
        <v>697</v>
      </c>
      <c r="C22" s="401">
        <v>0</v>
      </c>
      <c r="D22" s="401">
        <v>0</v>
      </c>
      <c r="E22" s="401">
        <v>0</v>
      </c>
      <c r="F22" s="401">
        <v>0</v>
      </c>
      <c r="G22" s="401">
        <v>0</v>
      </c>
      <c r="H22" s="401">
        <v>0</v>
      </c>
      <c r="I22" s="401">
        <v>0</v>
      </c>
      <c r="J22" s="401">
        <v>0</v>
      </c>
      <c r="K22" s="401">
        <v>0</v>
      </c>
      <c r="L22" s="401">
        <v>0</v>
      </c>
      <c r="M22" s="401">
        <v>0</v>
      </c>
      <c r="N22" s="397"/>
      <c r="O22" s="397"/>
      <c r="P22" s="397"/>
      <c r="Q22" s="397"/>
      <c r="R22" s="397"/>
      <c r="S22" s="397"/>
      <c r="T22" s="398"/>
      <c r="U22" s="398"/>
      <c r="V22" s="398"/>
      <c r="W22" s="398"/>
      <c r="X22" s="398"/>
    </row>
    <row r="23" spans="1:24" x14ac:dyDescent="0.25">
      <c r="A23" s="402"/>
      <c r="B23" s="402"/>
      <c r="C23" s="402"/>
      <c r="D23" s="402"/>
      <c r="E23" s="402"/>
      <c r="F23" s="402"/>
      <c r="G23" s="402"/>
      <c r="H23" s="402"/>
      <c r="I23" s="402"/>
      <c r="J23" s="402"/>
      <c r="K23" s="402"/>
      <c r="L23" s="402"/>
      <c r="M23" s="402"/>
      <c r="N23" s="402"/>
      <c r="O23" s="402"/>
      <c r="P23" s="402"/>
      <c r="Q23" s="402"/>
      <c r="R23" s="402"/>
      <c r="S23" s="402"/>
      <c r="T23" s="402"/>
      <c r="U23" s="402"/>
      <c r="V23" s="402"/>
      <c r="W23" s="402"/>
      <c r="X23" s="402"/>
    </row>
    <row r="24" spans="1:24" x14ac:dyDescent="0.25">
      <c r="A24" s="402"/>
      <c r="B24" s="402"/>
      <c r="C24" s="402"/>
      <c r="D24" s="402"/>
      <c r="E24" s="402"/>
      <c r="F24" s="402"/>
      <c r="G24" s="402"/>
      <c r="H24" s="402"/>
      <c r="I24" s="402"/>
      <c r="J24" s="402"/>
      <c r="K24" s="402"/>
      <c r="L24" s="402"/>
      <c r="M24" s="402"/>
      <c r="N24" s="402"/>
      <c r="O24" s="402"/>
      <c r="P24" s="402"/>
      <c r="Q24" s="402"/>
      <c r="R24" s="402"/>
      <c r="S24" s="402"/>
      <c r="T24" s="402"/>
      <c r="U24" s="402"/>
      <c r="V24" s="402"/>
      <c r="W24" s="402"/>
      <c r="X24" s="402"/>
    </row>
    <row r="25" spans="1:24" x14ac:dyDescent="0.25">
      <c r="A25" s="402"/>
      <c r="B25" s="402"/>
      <c r="C25" s="402"/>
      <c r="D25" s="402"/>
      <c r="E25" s="402"/>
      <c r="F25" s="402"/>
      <c r="G25" s="402"/>
      <c r="H25" s="402"/>
      <c r="I25" s="402"/>
      <c r="J25" s="402"/>
      <c r="K25" s="402"/>
      <c r="L25" s="402"/>
      <c r="M25" s="402"/>
      <c r="N25" s="402"/>
      <c r="O25" s="402"/>
      <c r="P25" s="402"/>
      <c r="Q25" s="402"/>
      <c r="R25" s="402"/>
      <c r="S25" s="402"/>
      <c r="T25" s="402"/>
      <c r="U25" s="402"/>
      <c r="V25" s="402"/>
      <c r="W25" s="402"/>
      <c r="X25" s="402"/>
    </row>
    <row r="26" spans="1:24" x14ac:dyDescent="0.25">
      <c r="A26" s="402"/>
      <c r="B26" s="402"/>
      <c r="C26" s="402"/>
      <c r="D26" s="402"/>
      <c r="E26" s="402"/>
      <c r="F26" s="402"/>
      <c r="G26" s="402"/>
      <c r="H26" s="402"/>
      <c r="I26" s="402"/>
      <c r="J26" s="402"/>
      <c r="K26" s="402"/>
      <c r="L26" s="402"/>
      <c r="M26" s="402"/>
      <c r="N26" s="402"/>
      <c r="O26" s="402"/>
      <c r="P26" s="402"/>
      <c r="Q26" s="402"/>
      <c r="R26" s="402"/>
      <c r="S26" s="402"/>
      <c r="T26" s="402"/>
      <c r="U26" s="402"/>
      <c r="V26" s="402"/>
      <c r="W26" s="402"/>
      <c r="X26" s="402"/>
    </row>
    <row r="27" spans="1:24" x14ac:dyDescent="0.25">
      <c r="A27" s="402"/>
      <c r="B27" s="402"/>
      <c r="C27" s="402"/>
      <c r="D27" s="402"/>
      <c r="E27" s="402"/>
      <c r="F27" s="402"/>
      <c r="G27" s="402"/>
      <c r="H27" s="402"/>
      <c r="I27" s="402"/>
      <c r="J27" s="402"/>
      <c r="K27" s="402"/>
      <c r="L27" s="402"/>
      <c r="M27" s="402"/>
      <c r="N27" s="402"/>
      <c r="O27" s="402"/>
      <c r="P27" s="402"/>
      <c r="Q27" s="402"/>
      <c r="R27" s="402"/>
      <c r="S27" s="402"/>
      <c r="T27" s="402"/>
      <c r="U27" s="402"/>
      <c r="V27" s="402"/>
      <c r="W27" s="402"/>
      <c r="X27" s="402"/>
    </row>
    <row r="28" spans="1:24" x14ac:dyDescent="0.25">
      <c r="A28" s="402"/>
      <c r="B28" s="402"/>
      <c r="C28" s="402"/>
      <c r="D28" s="402"/>
      <c r="E28" s="402"/>
      <c r="F28" s="402"/>
      <c r="G28" s="402"/>
      <c r="H28" s="402"/>
      <c r="I28" s="402"/>
      <c r="J28" s="402"/>
      <c r="K28" s="402"/>
      <c r="L28" s="402"/>
      <c r="M28" s="402"/>
      <c r="N28" s="402"/>
      <c r="O28" s="402"/>
      <c r="P28" s="402"/>
      <c r="Q28" s="402"/>
      <c r="R28" s="402"/>
      <c r="S28" s="402"/>
      <c r="T28" s="402"/>
      <c r="U28" s="402"/>
      <c r="V28" s="402"/>
      <c r="W28" s="402"/>
      <c r="X28" s="402"/>
    </row>
    <row r="29" spans="1:24" x14ac:dyDescent="0.25">
      <c r="A29" s="402"/>
      <c r="B29" s="402"/>
      <c r="C29" s="402"/>
      <c r="D29" s="402"/>
      <c r="E29" s="402"/>
      <c r="F29" s="402"/>
      <c r="G29" s="402"/>
      <c r="H29" s="402"/>
      <c r="I29" s="402"/>
      <c r="J29" s="402"/>
      <c r="K29" s="402"/>
      <c r="L29" s="402"/>
      <c r="M29" s="402"/>
      <c r="N29" s="402"/>
      <c r="O29" s="402"/>
      <c r="P29" s="402"/>
      <c r="Q29" s="402"/>
      <c r="R29" s="402"/>
      <c r="S29" s="402"/>
      <c r="T29" s="402"/>
      <c r="U29" s="402"/>
      <c r="V29" s="402"/>
      <c r="W29" s="402"/>
      <c r="X29" s="402"/>
    </row>
    <row r="30" spans="1:24" x14ac:dyDescent="0.25">
      <c r="A30" s="402"/>
      <c r="B30" s="402"/>
      <c r="C30" s="402"/>
      <c r="D30" s="402"/>
      <c r="E30" s="402"/>
      <c r="F30" s="402"/>
      <c r="G30" s="402"/>
      <c r="H30" s="402"/>
      <c r="I30" s="402"/>
      <c r="J30" s="402"/>
      <c r="K30" s="402"/>
      <c r="L30" s="402"/>
      <c r="M30" s="402"/>
      <c r="N30" s="402"/>
      <c r="O30" s="402"/>
      <c r="P30" s="402"/>
      <c r="Q30" s="402"/>
      <c r="R30" s="402"/>
      <c r="S30" s="402"/>
      <c r="T30" s="402"/>
      <c r="U30" s="402"/>
      <c r="V30" s="402"/>
      <c r="W30" s="402"/>
      <c r="X30" s="402"/>
    </row>
    <row r="31" spans="1:24" x14ac:dyDescent="0.25">
      <c r="A31" s="402"/>
      <c r="B31" s="402"/>
      <c r="C31" s="402"/>
      <c r="D31" s="402"/>
      <c r="E31" s="402"/>
      <c r="F31" s="402"/>
      <c r="G31" s="402"/>
      <c r="H31" s="402"/>
      <c r="I31" s="402"/>
      <c r="J31" s="402"/>
      <c r="K31" s="402"/>
      <c r="L31" s="402"/>
      <c r="M31" s="402"/>
      <c r="N31" s="402"/>
      <c r="O31" s="402"/>
      <c r="P31" s="402"/>
      <c r="Q31" s="402"/>
      <c r="R31" s="402"/>
      <c r="S31" s="402"/>
      <c r="T31" s="402"/>
      <c r="U31" s="402"/>
      <c r="V31" s="402"/>
      <c r="W31" s="402"/>
      <c r="X31" s="402"/>
    </row>
    <row r="32" spans="1:24" x14ac:dyDescent="0.25">
      <c r="A32" s="402"/>
      <c r="B32" s="402"/>
      <c r="C32" s="402"/>
      <c r="D32" s="402"/>
      <c r="E32" s="402"/>
      <c r="F32" s="402"/>
      <c r="G32" s="402"/>
      <c r="H32" s="402"/>
      <c r="I32" s="402"/>
      <c r="J32" s="402"/>
      <c r="K32" s="402"/>
      <c r="L32" s="402"/>
      <c r="M32" s="402"/>
      <c r="N32" s="402"/>
      <c r="O32" s="402"/>
      <c r="P32" s="402"/>
      <c r="Q32" s="402"/>
      <c r="R32" s="402"/>
      <c r="S32" s="402"/>
      <c r="T32" s="402"/>
      <c r="U32" s="402"/>
      <c r="V32" s="402"/>
      <c r="W32" s="402"/>
      <c r="X32" s="402"/>
    </row>
    <row r="33" spans="1:24" x14ac:dyDescent="0.25">
      <c r="A33" s="402"/>
      <c r="B33" s="402"/>
      <c r="C33" s="402"/>
      <c r="D33" s="402"/>
      <c r="E33" s="402"/>
      <c r="F33" s="402"/>
      <c r="G33" s="402"/>
      <c r="H33" s="402"/>
      <c r="I33" s="402"/>
      <c r="J33" s="402"/>
      <c r="K33" s="402"/>
      <c r="L33" s="402"/>
      <c r="M33" s="402"/>
      <c r="N33" s="402"/>
      <c r="O33" s="402"/>
      <c r="P33" s="402"/>
      <c r="Q33" s="402"/>
      <c r="R33" s="402"/>
      <c r="S33" s="402"/>
      <c r="T33" s="402"/>
      <c r="U33" s="402"/>
      <c r="V33" s="402"/>
      <c r="W33" s="402"/>
      <c r="X33" s="402"/>
    </row>
    <row r="34" spans="1:24" x14ac:dyDescent="0.25">
      <c r="A34" s="402"/>
      <c r="B34" s="402"/>
      <c r="C34" s="402"/>
      <c r="D34" s="402"/>
      <c r="E34" s="402"/>
      <c r="F34" s="402"/>
      <c r="G34" s="402"/>
      <c r="H34" s="402"/>
      <c r="I34" s="402"/>
      <c r="J34" s="402"/>
      <c r="K34" s="402"/>
      <c r="L34" s="402"/>
      <c r="M34" s="402"/>
      <c r="N34" s="402"/>
      <c r="O34" s="402"/>
      <c r="P34" s="402"/>
      <c r="Q34" s="402"/>
      <c r="R34" s="402"/>
      <c r="S34" s="402"/>
      <c r="T34" s="402"/>
      <c r="U34" s="402"/>
      <c r="V34" s="402"/>
      <c r="W34" s="402"/>
      <c r="X34" s="402"/>
    </row>
    <row r="35" spans="1:24" x14ac:dyDescent="0.25">
      <c r="A35" s="402"/>
      <c r="B35" s="402"/>
      <c r="C35" s="402"/>
      <c r="D35" s="402"/>
      <c r="E35" s="402"/>
      <c r="F35" s="402"/>
      <c r="G35" s="402"/>
      <c r="H35" s="402"/>
      <c r="I35" s="402"/>
      <c r="J35" s="402"/>
      <c r="K35" s="402"/>
      <c r="L35" s="402"/>
      <c r="M35" s="402"/>
      <c r="N35" s="402"/>
      <c r="O35" s="402"/>
      <c r="P35" s="402"/>
      <c r="Q35" s="402"/>
      <c r="R35" s="402"/>
      <c r="S35" s="402"/>
      <c r="T35" s="402"/>
      <c r="U35" s="402"/>
      <c r="V35" s="402"/>
      <c r="W35" s="402"/>
      <c r="X35" s="402"/>
    </row>
    <row r="36" spans="1:24" x14ac:dyDescent="0.25">
      <c r="A36" s="402"/>
      <c r="B36" s="402"/>
      <c r="C36" s="402"/>
      <c r="D36" s="402"/>
      <c r="E36" s="402"/>
      <c r="F36" s="402"/>
      <c r="G36" s="402"/>
      <c r="H36" s="402"/>
      <c r="I36" s="402"/>
      <c r="J36" s="402"/>
      <c r="K36" s="402"/>
      <c r="L36" s="402"/>
      <c r="M36" s="402"/>
      <c r="N36" s="402"/>
      <c r="O36" s="402"/>
      <c r="P36" s="402"/>
      <c r="Q36" s="402"/>
      <c r="R36" s="402"/>
      <c r="S36" s="402"/>
      <c r="T36" s="402"/>
      <c r="U36" s="402"/>
      <c r="V36" s="402"/>
      <c r="W36" s="402"/>
      <c r="X36" s="402"/>
    </row>
    <row r="37" spans="1:24" x14ac:dyDescent="0.25">
      <c r="A37" s="402"/>
      <c r="B37" s="402"/>
      <c r="C37" s="402"/>
      <c r="D37" s="402"/>
      <c r="E37" s="402"/>
      <c r="F37" s="402"/>
      <c r="G37" s="402"/>
      <c r="H37" s="402"/>
      <c r="I37" s="402"/>
      <c r="J37" s="402"/>
      <c r="K37" s="402"/>
      <c r="L37" s="402"/>
      <c r="M37" s="402"/>
      <c r="N37" s="402"/>
      <c r="O37" s="402"/>
      <c r="P37" s="402"/>
      <c r="Q37" s="402"/>
      <c r="R37" s="402"/>
      <c r="S37" s="402"/>
      <c r="T37" s="402"/>
      <c r="U37" s="402"/>
      <c r="V37" s="402"/>
      <c r="W37" s="402"/>
      <c r="X37" s="402"/>
    </row>
    <row r="38" spans="1:24" x14ac:dyDescent="0.25">
      <c r="A38" s="402"/>
      <c r="B38" s="402"/>
      <c r="C38" s="402"/>
      <c r="D38" s="402"/>
      <c r="E38" s="402"/>
      <c r="F38" s="402"/>
      <c r="G38" s="402"/>
      <c r="H38" s="402"/>
      <c r="I38" s="402"/>
      <c r="J38" s="402"/>
      <c r="K38" s="402"/>
      <c r="L38" s="402"/>
      <c r="M38" s="402"/>
      <c r="N38" s="402"/>
      <c r="O38" s="402"/>
      <c r="P38" s="402"/>
      <c r="Q38" s="402"/>
      <c r="R38" s="402"/>
      <c r="S38" s="402"/>
      <c r="T38" s="402"/>
      <c r="U38" s="402"/>
      <c r="V38" s="402"/>
      <c r="W38" s="402"/>
      <c r="X38" s="402"/>
    </row>
    <row r="39" spans="1:24" x14ac:dyDescent="0.25">
      <c r="A39" s="402"/>
      <c r="B39" s="402"/>
      <c r="C39" s="402"/>
      <c r="D39" s="402"/>
      <c r="E39" s="402"/>
      <c r="F39" s="402"/>
      <c r="G39" s="402"/>
      <c r="H39" s="402"/>
      <c r="I39" s="402"/>
      <c r="J39" s="402"/>
      <c r="K39" s="402"/>
      <c r="L39" s="402"/>
      <c r="M39" s="402"/>
      <c r="N39" s="402"/>
      <c r="O39" s="402"/>
      <c r="P39" s="402"/>
      <c r="Q39" s="402"/>
      <c r="R39" s="402"/>
      <c r="S39" s="402"/>
      <c r="T39" s="402"/>
      <c r="U39" s="402"/>
      <c r="V39" s="402"/>
      <c r="W39" s="402"/>
      <c r="X39" s="402"/>
    </row>
    <row r="40" spans="1:24" x14ac:dyDescent="0.25">
      <c r="A40" s="402"/>
      <c r="B40" s="402"/>
      <c r="C40" s="402"/>
      <c r="D40" s="402"/>
      <c r="E40" s="402"/>
      <c r="F40" s="402"/>
      <c r="G40" s="402"/>
      <c r="H40" s="402"/>
      <c r="I40" s="402"/>
      <c r="J40" s="402"/>
      <c r="K40" s="402"/>
      <c r="L40" s="402"/>
      <c r="M40" s="402"/>
      <c r="N40" s="402"/>
      <c r="O40" s="402"/>
      <c r="P40" s="402"/>
      <c r="Q40" s="402"/>
      <c r="R40" s="402"/>
      <c r="S40" s="402"/>
      <c r="T40" s="402"/>
      <c r="U40" s="402"/>
      <c r="V40" s="402"/>
      <c r="W40" s="402"/>
      <c r="X40" s="402"/>
    </row>
    <row r="41" spans="1:24" x14ac:dyDescent="0.25">
      <c r="A41" s="402"/>
      <c r="B41" s="402"/>
      <c r="C41" s="402"/>
      <c r="D41" s="402"/>
      <c r="E41" s="402"/>
      <c r="F41" s="402"/>
      <c r="G41" s="402"/>
      <c r="H41" s="402"/>
      <c r="I41" s="402"/>
      <c r="J41" s="402"/>
      <c r="K41" s="402"/>
      <c r="L41" s="402"/>
      <c r="M41" s="402"/>
      <c r="N41" s="402"/>
      <c r="O41" s="402"/>
      <c r="P41" s="402"/>
      <c r="Q41" s="402"/>
      <c r="R41" s="402"/>
      <c r="S41" s="402"/>
      <c r="T41" s="402"/>
      <c r="U41" s="402"/>
      <c r="V41" s="402"/>
      <c r="W41" s="402"/>
      <c r="X41" s="402"/>
    </row>
    <row r="42" spans="1:24" x14ac:dyDescent="0.25">
      <c r="A42" s="402"/>
      <c r="B42" s="402"/>
      <c r="C42" s="402"/>
      <c r="D42" s="402"/>
      <c r="E42" s="402"/>
      <c r="F42" s="402"/>
      <c r="G42" s="402"/>
      <c r="H42" s="402"/>
      <c r="I42" s="402"/>
      <c r="J42" s="402"/>
      <c r="K42" s="402"/>
      <c r="L42" s="402"/>
      <c r="M42" s="402"/>
      <c r="N42" s="402"/>
      <c r="O42" s="402"/>
      <c r="P42" s="402"/>
      <c r="Q42" s="402"/>
      <c r="R42" s="402"/>
      <c r="S42" s="402"/>
      <c r="T42" s="402"/>
      <c r="U42" s="402"/>
      <c r="V42" s="402"/>
      <c r="W42" s="402"/>
      <c r="X42" s="402"/>
    </row>
    <row r="43" spans="1:24" x14ac:dyDescent="0.25">
      <c r="A43" s="402"/>
      <c r="B43" s="402"/>
      <c r="C43" s="402"/>
      <c r="D43" s="402"/>
      <c r="E43" s="402"/>
      <c r="F43" s="402"/>
      <c r="G43" s="402"/>
      <c r="H43" s="402"/>
      <c r="I43" s="402"/>
      <c r="J43" s="402"/>
      <c r="K43" s="402"/>
      <c r="L43" s="402"/>
      <c r="M43" s="402"/>
      <c r="N43" s="402"/>
      <c r="O43" s="402"/>
      <c r="P43" s="402"/>
      <c r="Q43" s="402"/>
      <c r="R43" s="402"/>
      <c r="S43" s="402"/>
      <c r="T43" s="402"/>
      <c r="U43" s="402"/>
      <c r="V43" s="402"/>
      <c r="W43" s="402"/>
      <c r="X43" s="402"/>
    </row>
    <row r="44" spans="1:24" x14ac:dyDescent="0.25">
      <c r="A44" s="402"/>
      <c r="B44" s="402"/>
      <c r="C44" s="402"/>
      <c r="D44" s="402"/>
      <c r="E44" s="402"/>
      <c r="F44" s="402"/>
      <c r="G44" s="402"/>
      <c r="H44" s="402"/>
      <c r="I44" s="402"/>
      <c r="J44" s="402"/>
      <c r="K44" s="402"/>
      <c r="L44" s="402"/>
      <c r="M44" s="402"/>
      <c r="N44" s="402"/>
      <c r="O44" s="402"/>
      <c r="P44" s="402"/>
      <c r="Q44" s="402"/>
      <c r="R44" s="402"/>
      <c r="S44" s="402"/>
      <c r="T44" s="402"/>
      <c r="U44" s="402"/>
      <c r="V44" s="402"/>
      <c r="W44" s="402"/>
      <c r="X44" s="402"/>
    </row>
    <row r="45" spans="1:24" x14ac:dyDescent="0.25">
      <c r="A45" s="402"/>
      <c r="B45" s="402"/>
      <c r="C45" s="402"/>
      <c r="D45" s="402"/>
      <c r="E45" s="402"/>
      <c r="F45" s="402"/>
      <c r="G45" s="402"/>
      <c r="H45" s="402"/>
      <c r="I45" s="402"/>
      <c r="J45" s="402"/>
      <c r="K45" s="402"/>
      <c r="L45" s="402"/>
      <c r="M45" s="402"/>
      <c r="N45" s="402"/>
      <c r="O45" s="402"/>
      <c r="P45" s="402"/>
      <c r="Q45" s="402"/>
      <c r="R45" s="402"/>
      <c r="S45" s="402"/>
      <c r="T45" s="402"/>
      <c r="U45" s="402"/>
      <c r="V45" s="402"/>
      <c r="W45" s="402"/>
      <c r="X45" s="402"/>
    </row>
    <row r="46" spans="1:24" x14ac:dyDescent="0.25">
      <c r="A46" s="402"/>
      <c r="B46" s="402"/>
      <c r="C46" s="402"/>
      <c r="D46" s="402"/>
      <c r="E46" s="402"/>
      <c r="F46" s="402"/>
      <c r="G46" s="402"/>
      <c r="H46" s="402"/>
      <c r="I46" s="402"/>
      <c r="J46" s="402"/>
      <c r="K46" s="402"/>
      <c r="L46" s="402"/>
      <c r="M46" s="402"/>
      <c r="N46" s="402"/>
      <c r="O46" s="402"/>
      <c r="P46" s="402"/>
      <c r="Q46" s="402"/>
      <c r="R46" s="402"/>
      <c r="S46" s="402"/>
      <c r="T46" s="402"/>
      <c r="U46" s="402"/>
      <c r="V46" s="402"/>
      <c r="W46" s="402"/>
      <c r="X46" s="402"/>
    </row>
    <row r="47" spans="1:24" x14ac:dyDescent="0.25">
      <c r="A47" s="402"/>
      <c r="B47" s="402"/>
      <c r="C47" s="402"/>
      <c r="D47" s="402"/>
      <c r="E47" s="402"/>
      <c r="F47" s="402"/>
      <c r="G47" s="402"/>
      <c r="H47" s="402"/>
      <c r="I47" s="402"/>
      <c r="J47" s="402"/>
      <c r="K47" s="402"/>
      <c r="L47" s="402"/>
      <c r="M47" s="402"/>
      <c r="N47" s="402"/>
      <c r="O47" s="402"/>
      <c r="P47" s="402"/>
      <c r="Q47" s="402"/>
      <c r="R47" s="402"/>
      <c r="S47" s="402"/>
      <c r="T47" s="402"/>
      <c r="U47" s="402"/>
      <c r="V47" s="402"/>
      <c r="W47" s="402"/>
      <c r="X47" s="402"/>
    </row>
    <row r="48" spans="1:24" x14ac:dyDescent="0.25">
      <c r="A48" s="402"/>
      <c r="B48" s="402"/>
      <c r="C48" s="402"/>
      <c r="D48" s="402"/>
      <c r="E48" s="402"/>
      <c r="F48" s="402"/>
      <c r="G48" s="402"/>
      <c r="H48" s="402"/>
      <c r="I48" s="402"/>
      <c r="J48" s="402"/>
      <c r="K48" s="402"/>
      <c r="L48" s="402"/>
      <c r="M48" s="402"/>
      <c r="N48" s="402"/>
      <c r="O48" s="402"/>
      <c r="P48" s="402"/>
      <c r="Q48" s="402"/>
      <c r="R48" s="402"/>
      <c r="S48" s="402"/>
      <c r="T48" s="402"/>
      <c r="U48" s="402"/>
      <c r="V48" s="402"/>
      <c r="W48" s="402"/>
      <c r="X48" s="402"/>
    </row>
    <row r="49" spans="1:24" x14ac:dyDescent="0.25">
      <c r="A49" s="402"/>
      <c r="B49" s="402"/>
      <c r="C49" s="402"/>
      <c r="D49" s="402"/>
      <c r="E49" s="402"/>
      <c r="F49" s="402"/>
      <c r="G49" s="402"/>
      <c r="H49" s="402"/>
      <c r="I49" s="402"/>
      <c r="J49" s="402"/>
      <c r="K49" s="402"/>
      <c r="L49" s="402"/>
      <c r="M49" s="402"/>
      <c r="N49" s="402"/>
      <c r="O49" s="402"/>
      <c r="P49" s="402"/>
      <c r="Q49" s="402"/>
      <c r="R49" s="402"/>
      <c r="S49" s="402"/>
      <c r="T49" s="402"/>
      <c r="U49" s="402"/>
      <c r="V49" s="402"/>
      <c r="W49" s="402"/>
      <c r="X49" s="402"/>
    </row>
    <row r="50" spans="1:24" x14ac:dyDescent="0.25">
      <c r="A50" s="402"/>
      <c r="B50" s="402"/>
      <c r="C50" s="402"/>
      <c r="D50" s="402"/>
      <c r="E50" s="402"/>
      <c r="F50" s="402"/>
      <c r="G50" s="402"/>
      <c r="H50" s="402"/>
      <c r="I50" s="402"/>
      <c r="J50" s="402"/>
      <c r="K50" s="402"/>
      <c r="L50" s="402"/>
      <c r="M50" s="402"/>
      <c r="N50" s="402"/>
      <c r="O50" s="402"/>
      <c r="P50" s="402"/>
      <c r="Q50" s="402"/>
      <c r="R50" s="402"/>
      <c r="S50" s="402"/>
      <c r="T50" s="402"/>
      <c r="U50" s="402"/>
      <c r="V50" s="402"/>
      <c r="W50" s="402"/>
      <c r="X50" s="402"/>
    </row>
    <row r="51" spans="1:24" x14ac:dyDescent="0.25">
      <c r="A51" s="402"/>
      <c r="B51" s="402"/>
      <c r="C51" s="402"/>
      <c r="D51" s="402"/>
      <c r="E51" s="402"/>
      <c r="F51" s="402"/>
      <c r="G51" s="402"/>
      <c r="H51" s="402"/>
      <c r="I51" s="402"/>
      <c r="J51" s="402"/>
      <c r="K51" s="402"/>
      <c r="L51" s="402"/>
      <c r="M51" s="402"/>
      <c r="N51" s="402"/>
      <c r="O51" s="402"/>
      <c r="P51" s="402"/>
      <c r="Q51" s="402"/>
      <c r="R51" s="402"/>
      <c r="S51" s="402"/>
      <c r="T51" s="402"/>
      <c r="U51" s="402"/>
      <c r="V51" s="402"/>
      <c r="W51" s="402"/>
      <c r="X51" s="402"/>
    </row>
    <row r="52" spans="1:24" x14ac:dyDescent="0.25">
      <c r="A52" s="402"/>
      <c r="B52" s="402"/>
      <c r="C52" s="402"/>
      <c r="D52" s="402"/>
      <c r="E52" s="402"/>
      <c r="F52" s="402"/>
      <c r="G52" s="402"/>
      <c r="H52" s="402"/>
      <c r="I52" s="402"/>
      <c r="J52" s="402"/>
      <c r="K52" s="402"/>
      <c r="L52" s="402"/>
      <c r="M52" s="402"/>
      <c r="N52" s="402"/>
      <c r="O52" s="402"/>
      <c r="P52" s="402"/>
      <c r="Q52" s="402"/>
      <c r="R52" s="402"/>
      <c r="S52" s="402"/>
      <c r="T52" s="402"/>
      <c r="U52" s="402"/>
      <c r="V52" s="402"/>
      <c r="W52" s="402"/>
      <c r="X52" s="402"/>
    </row>
    <row r="53" spans="1:24" x14ac:dyDescent="0.25">
      <c r="A53" s="402"/>
      <c r="B53" s="402"/>
      <c r="C53" s="402"/>
      <c r="D53" s="402"/>
      <c r="E53" s="402"/>
      <c r="F53" s="402"/>
      <c r="G53" s="402"/>
      <c r="H53" s="402"/>
      <c r="I53" s="402"/>
      <c r="J53" s="402"/>
      <c r="K53" s="402"/>
      <c r="L53" s="402"/>
      <c r="M53" s="402"/>
      <c r="N53" s="402"/>
      <c r="O53" s="402"/>
      <c r="P53" s="402"/>
      <c r="Q53" s="402"/>
      <c r="R53" s="402"/>
      <c r="S53" s="402"/>
      <c r="T53" s="402"/>
      <c r="U53" s="402"/>
      <c r="V53" s="402"/>
      <c r="W53" s="402"/>
      <c r="X53" s="402"/>
    </row>
    <row r="54" spans="1:24" x14ac:dyDescent="0.25">
      <c r="A54" s="402"/>
      <c r="B54" s="402"/>
      <c r="C54" s="402"/>
      <c r="D54" s="402"/>
      <c r="E54" s="402"/>
      <c r="F54" s="402"/>
      <c r="G54" s="402"/>
      <c r="H54" s="402"/>
      <c r="I54" s="402"/>
      <c r="J54" s="402"/>
      <c r="K54" s="402"/>
      <c r="L54" s="402"/>
      <c r="M54" s="402"/>
      <c r="N54" s="402"/>
      <c r="O54" s="402"/>
      <c r="P54" s="402"/>
      <c r="Q54" s="402"/>
      <c r="R54" s="402"/>
      <c r="S54" s="402"/>
      <c r="T54" s="402"/>
      <c r="U54" s="402"/>
      <c r="V54" s="402"/>
      <c r="W54" s="402"/>
      <c r="X54" s="402"/>
    </row>
    <row r="55" spans="1:24" x14ac:dyDescent="0.25">
      <c r="A55" s="402"/>
      <c r="B55" s="402"/>
      <c r="C55" s="402"/>
      <c r="D55" s="402"/>
      <c r="E55" s="402"/>
      <c r="F55" s="402"/>
      <c r="G55" s="402"/>
      <c r="H55" s="402"/>
      <c r="I55" s="402"/>
      <c r="J55" s="402"/>
      <c r="K55" s="402"/>
      <c r="L55" s="402"/>
      <c r="M55" s="402"/>
      <c r="N55" s="402"/>
      <c r="O55" s="402"/>
      <c r="P55" s="402"/>
      <c r="Q55" s="402"/>
      <c r="R55" s="402"/>
      <c r="S55" s="402"/>
      <c r="T55" s="402"/>
      <c r="U55" s="402"/>
      <c r="V55" s="402"/>
      <c r="W55" s="402"/>
      <c r="X55" s="402"/>
    </row>
    <row r="56" spans="1:24" x14ac:dyDescent="0.25">
      <c r="A56" s="402"/>
      <c r="B56" s="402"/>
      <c r="C56" s="402"/>
      <c r="D56" s="402"/>
      <c r="E56" s="402"/>
      <c r="F56" s="402"/>
      <c r="G56" s="402"/>
      <c r="H56" s="402"/>
      <c r="I56" s="402"/>
      <c r="J56" s="402"/>
      <c r="K56" s="402"/>
      <c r="L56" s="402"/>
      <c r="M56" s="402"/>
      <c r="N56" s="402"/>
      <c r="O56" s="402"/>
      <c r="P56" s="402"/>
      <c r="Q56" s="402"/>
      <c r="R56" s="402"/>
      <c r="S56" s="402"/>
      <c r="T56" s="402"/>
      <c r="U56" s="402"/>
      <c r="V56" s="402"/>
      <c r="W56" s="402"/>
      <c r="X56" s="402"/>
    </row>
    <row r="57" spans="1:24" x14ac:dyDescent="0.25">
      <c r="A57" s="402"/>
      <c r="B57" s="402"/>
      <c r="C57" s="402"/>
      <c r="D57" s="402"/>
      <c r="E57" s="402"/>
      <c r="F57" s="402"/>
      <c r="G57" s="402"/>
      <c r="H57" s="402"/>
      <c r="I57" s="402"/>
      <c r="J57" s="402"/>
      <c r="K57" s="402"/>
      <c r="L57" s="402"/>
      <c r="M57" s="402"/>
      <c r="N57" s="402"/>
      <c r="O57" s="402"/>
      <c r="P57" s="402"/>
      <c r="Q57" s="402"/>
      <c r="R57" s="402"/>
      <c r="S57" s="402"/>
      <c r="T57" s="402"/>
      <c r="U57" s="402"/>
      <c r="V57" s="402"/>
      <c r="W57" s="402"/>
      <c r="X57" s="402"/>
    </row>
    <row r="58" spans="1:24" x14ac:dyDescent="0.25">
      <c r="A58" s="402"/>
      <c r="B58" s="402"/>
      <c r="C58" s="402"/>
      <c r="D58" s="402"/>
      <c r="E58" s="402"/>
      <c r="F58" s="402"/>
      <c r="G58" s="402"/>
      <c r="H58" s="402"/>
      <c r="I58" s="402"/>
      <c r="J58" s="402"/>
      <c r="K58" s="402"/>
      <c r="L58" s="402"/>
      <c r="M58" s="402"/>
      <c r="N58" s="402"/>
      <c r="O58" s="402"/>
      <c r="P58" s="402"/>
      <c r="Q58" s="402"/>
      <c r="R58" s="402"/>
      <c r="S58" s="402"/>
      <c r="T58" s="402"/>
      <c r="U58" s="402"/>
      <c r="V58" s="402"/>
      <c r="W58" s="402"/>
      <c r="X58" s="402"/>
    </row>
    <row r="59" spans="1:24" x14ac:dyDescent="0.25">
      <c r="A59" s="402"/>
      <c r="B59" s="402"/>
      <c r="C59" s="402"/>
      <c r="D59" s="402"/>
      <c r="E59" s="402"/>
      <c r="F59" s="402"/>
      <c r="G59" s="402"/>
      <c r="H59" s="402"/>
      <c r="I59" s="402"/>
      <c r="J59" s="402"/>
      <c r="K59" s="402"/>
      <c r="L59" s="402"/>
      <c r="M59" s="402"/>
      <c r="N59" s="402"/>
      <c r="O59" s="402"/>
      <c r="P59" s="402"/>
      <c r="Q59" s="402"/>
      <c r="R59" s="402"/>
      <c r="S59" s="402"/>
      <c r="T59" s="402"/>
      <c r="U59" s="402"/>
      <c r="V59" s="402"/>
      <c r="W59" s="402"/>
      <c r="X59" s="402"/>
    </row>
    <row r="60" spans="1:24" x14ac:dyDescent="0.25">
      <c r="A60" s="402"/>
      <c r="B60" s="402"/>
      <c r="C60" s="402"/>
      <c r="D60" s="402"/>
      <c r="E60" s="402"/>
      <c r="F60" s="402"/>
      <c r="G60" s="402"/>
      <c r="H60" s="402"/>
      <c r="I60" s="402"/>
      <c r="J60" s="402"/>
      <c r="K60" s="402"/>
      <c r="L60" s="402"/>
      <c r="M60" s="402"/>
      <c r="N60" s="402"/>
      <c r="O60" s="402"/>
      <c r="P60" s="402"/>
      <c r="Q60" s="402"/>
      <c r="R60" s="402"/>
      <c r="S60" s="402"/>
      <c r="T60" s="402"/>
      <c r="U60" s="402"/>
      <c r="V60" s="402"/>
      <c r="W60" s="402"/>
      <c r="X60" s="402"/>
    </row>
    <row r="61" spans="1:24" x14ac:dyDescent="0.25">
      <c r="A61" s="402"/>
      <c r="B61" s="402"/>
      <c r="C61" s="402"/>
      <c r="D61" s="402"/>
      <c r="E61" s="402"/>
      <c r="F61" s="402"/>
      <c r="G61" s="402"/>
      <c r="H61" s="402"/>
      <c r="I61" s="402"/>
      <c r="J61" s="402"/>
      <c r="K61" s="402"/>
      <c r="L61" s="402"/>
      <c r="M61" s="402"/>
      <c r="N61" s="402"/>
      <c r="O61" s="402"/>
      <c r="P61" s="402"/>
      <c r="Q61" s="402"/>
      <c r="R61" s="402"/>
      <c r="S61" s="402"/>
      <c r="T61" s="402"/>
      <c r="U61" s="402"/>
      <c r="V61" s="402"/>
      <c r="W61" s="402"/>
      <c r="X61" s="402"/>
    </row>
    <row r="62" spans="1:24" x14ac:dyDescent="0.25">
      <c r="A62" s="402"/>
      <c r="B62" s="402"/>
      <c r="C62" s="402"/>
      <c r="D62" s="402"/>
      <c r="E62" s="402"/>
      <c r="F62" s="402"/>
      <c r="G62" s="402"/>
      <c r="H62" s="402"/>
      <c r="I62" s="402"/>
      <c r="J62" s="402"/>
      <c r="K62" s="402"/>
      <c r="L62" s="402"/>
      <c r="M62" s="402"/>
      <c r="N62" s="402"/>
      <c r="O62" s="402"/>
      <c r="P62" s="402"/>
      <c r="Q62" s="402"/>
      <c r="R62" s="402"/>
      <c r="S62" s="402"/>
      <c r="T62" s="402"/>
      <c r="U62" s="402"/>
      <c r="V62" s="402"/>
      <c r="W62" s="402"/>
      <c r="X62" s="402"/>
    </row>
    <row r="63" spans="1:24" x14ac:dyDescent="0.25">
      <c r="A63" s="402"/>
      <c r="B63" s="402"/>
      <c r="C63" s="402"/>
      <c r="D63" s="402"/>
      <c r="E63" s="402"/>
      <c r="F63" s="402"/>
      <c r="G63" s="402"/>
      <c r="H63" s="402"/>
      <c r="I63" s="402"/>
      <c r="J63" s="402"/>
      <c r="K63" s="402"/>
      <c r="L63" s="402"/>
      <c r="M63" s="402"/>
      <c r="N63" s="402"/>
      <c r="O63" s="402"/>
      <c r="P63" s="402"/>
      <c r="Q63" s="402"/>
      <c r="R63" s="402"/>
      <c r="S63" s="402"/>
      <c r="T63" s="402"/>
      <c r="U63" s="402"/>
      <c r="V63" s="402"/>
      <c r="W63" s="402"/>
      <c r="X63" s="402"/>
    </row>
    <row r="64" spans="1:24" x14ac:dyDescent="0.25">
      <c r="A64" s="402"/>
      <c r="B64" s="402"/>
      <c r="C64" s="402"/>
      <c r="D64" s="402"/>
      <c r="E64" s="402"/>
      <c r="F64" s="402"/>
      <c r="G64" s="402"/>
      <c r="H64" s="402"/>
      <c r="I64" s="402"/>
      <c r="J64" s="402"/>
      <c r="K64" s="402"/>
      <c r="L64" s="402"/>
      <c r="M64" s="402"/>
      <c r="N64" s="402"/>
      <c r="O64" s="402"/>
      <c r="P64" s="402"/>
      <c r="Q64" s="402"/>
      <c r="R64" s="402"/>
      <c r="S64" s="402"/>
      <c r="T64" s="402"/>
      <c r="U64" s="402"/>
      <c r="V64" s="402"/>
      <c r="W64" s="402"/>
      <c r="X64" s="402"/>
    </row>
    <row r="65" spans="1:24" x14ac:dyDescent="0.25">
      <c r="A65" s="402"/>
      <c r="B65" s="402"/>
      <c r="C65" s="402"/>
      <c r="D65" s="402"/>
      <c r="E65" s="402"/>
      <c r="F65" s="402"/>
      <c r="G65" s="402"/>
      <c r="H65" s="402"/>
      <c r="I65" s="402"/>
      <c r="J65" s="402"/>
      <c r="K65" s="402"/>
      <c r="L65" s="402"/>
      <c r="M65" s="402"/>
      <c r="N65" s="402"/>
      <c r="O65" s="402"/>
      <c r="P65" s="402"/>
      <c r="Q65" s="402"/>
      <c r="R65" s="402"/>
      <c r="S65" s="402"/>
      <c r="T65" s="402"/>
      <c r="U65" s="402"/>
      <c r="V65" s="402"/>
      <c r="W65" s="402"/>
      <c r="X65" s="402"/>
    </row>
    <row r="66" spans="1:24" x14ac:dyDescent="0.25">
      <c r="A66" s="402"/>
      <c r="B66" s="402"/>
      <c r="C66" s="402"/>
      <c r="D66" s="402"/>
      <c r="E66" s="402"/>
      <c r="F66" s="402"/>
      <c r="G66" s="402"/>
      <c r="H66" s="402"/>
      <c r="I66" s="402"/>
      <c r="J66" s="402"/>
      <c r="K66" s="402"/>
      <c r="L66" s="402"/>
      <c r="M66" s="402"/>
      <c r="N66" s="402"/>
      <c r="O66" s="402"/>
      <c r="P66" s="402"/>
      <c r="Q66" s="402"/>
      <c r="R66" s="402"/>
      <c r="S66" s="402"/>
      <c r="T66" s="402"/>
      <c r="U66" s="402"/>
      <c r="V66" s="402"/>
      <c r="W66" s="402"/>
      <c r="X66" s="402"/>
    </row>
    <row r="67" spans="1:24" x14ac:dyDescent="0.25">
      <c r="A67" s="402"/>
      <c r="B67" s="402"/>
      <c r="C67" s="402"/>
      <c r="D67" s="402"/>
      <c r="E67" s="402"/>
      <c r="F67" s="402"/>
      <c r="G67" s="402"/>
      <c r="H67" s="402"/>
      <c r="I67" s="402"/>
      <c r="J67" s="402"/>
      <c r="K67" s="402"/>
      <c r="L67" s="402"/>
      <c r="M67" s="402"/>
      <c r="N67" s="402"/>
      <c r="O67" s="402"/>
      <c r="P67" s="402"/>
      <c r="Q67" s="402"/>
      <c r="R67" s="402"/>
      <c r="S67" s="402"/>
      <c r="T67" s="402"/>
      <c r="U67" s="402"/>
      <c r="V67" s="402"/>
      <c r="W67" s="402"/>
      <c r="X67" s="402"/>
    </row>
    <row r="68" spans="1:24" x14ac:dyDescent="0.25">
      <c r="A68" s="402"/>
      <c r="B68" s="402"/>
      <c r="C68" s="402"/>
      <c r="D68" s="402"/>
      <c r="E68" s="402"/>
      <c r="F68" s="402"/>
      <c r="G68" s="402"/>
      <c r="H68" s="402"/>
      <c r="I68" s="402"/>
      <c r="J68" s="402"/>
      <c r="K68" s="402"/>
      <c r="L68" s="402"/>
      <c r="M68" s="402"/>
      <c r="N68" s="402"/>
      <c r="O68" s="402"/>
      <c r="P68" s="402"/>
      <c r="Q68" s="402"/>
      <c r="R68" s="402"/>
      <c r="S68" s="402"/>
      <c r="T68" s="402"/>
      <c r="U68" s="402"/>
      <c r="V68" s="402"/>
      <c r="W68" s="402"/>
      <c r="X68" s="402"/>
    </row>
    <row r="69" spans="1:24" x14ac:dyDescent="0.25">
      <c r="A69" s="402"/>
      <c r="B69" s="402"/>
      <c r="C69" s="402"/>
      <c r="D69" s="402"/>
      <c r="E69" s="402"/>
      <c r="F69" s="402"/>
      <c r="G69" s="402"/>
      <c r="H69" s="402"/>
      <c r="I69" s="402"/>
      <c r="J69" s="402"/>
      <c r="K69" s="402"/>
      <c r="L69" s="402"/>
      <c r="M69" s="402"/>
      <c r="N69" s="402"/>
      <c r="O69" s="402"/>
      <c r="P69" s="402"/>
      <c r="Q69" s="402"/>
      <c r="R69" s="402"/>
      <c r="S69" s="402"/>
      <c r="T69" s="402"/>
      <c r="U69" s="402"/>
      <c r="V69" s="402"/>
      <c r="W69" s="402"/>
      <c r="X69" s="402"/>
    </row>
    <row r="70" spans="1:24" x14ac:dyDescent="0.25">
      <c r="A70" s="402"/>
      <c r="B70" s="402"/>
      <c r="C70" s="402"/>
      <c r="D70" s="402"/>
      <c r="E70" s="402"/>
      <c r="F70" s="402"/>
      <c r="G70" s="402"/>
      <c r="H70" s="402"/>
      <c r="I70" s="402"/>
      <c r="J70" s="402"/>
      <c r="K70" s="402"/>
      <c r="L70" s="402"/>
      <c r="M70" s="402"/>
      <c r="N70" s="402"/>
      <c r="O70" s="402"/>
      <c r="P70" s="402"/>
      <c r="Q70" s="402"/>
      <c r="R70" s="402"/>
      <c r="S70" s="402"/>
      <c r="T70" s="402"/>
      <c r="U70" s="402"/>
      <c r="V70" s="402"/>
      <c r="W70" s="402"/>
      <c r="X70" s="402"/>
    </row>
    <row r="71" spans="1:24" x14ac:dyDescent="0.25">
      <c r="A71" s="402"/>
      <c r="B71" s="402"/>
      <c r="C71" s="402"/>
      <c r="D71" s="402"/>
      <c r="E71" s="402"/>
      <c r="F71" s="402"/>
      <c r="G71" s="402"/>
      <c r="H71" s="402"/>
      <c r="I71" s="402"/>
      <c r="J71" s="402"/>
      <c r="K71" s="402"/>
      <c r="L71" s="402"/>
      <c r="M71" s="402"/>
      <c r="N71" s="402"/>
      <c r="O71" s="402"/>
      <c r="P71" s="402"/>
      <c r="Q71" s="402"/>
      <c r="R71" s="402"/>
      <c r="S71" s="402"/>
      <c r="T71" s="402"/>
      <c r="U71" s="402"/>
      <c r="V71" s="402"/>
      <c r="W71" s="402"/>
      <c r="X71" s="402"/>
    </row>
    <row r="72" spans="1:24" x14ac:dyDescent="0.25">
      <c r="A72" s="402"/>
      <c r="B72" s="402"/>
      <c r="C72" s="402"/>
      <c r="D72" s="402"/>
      <c r="E72" s="402"/>
      <c r="F72" s="402"/>
      <c r="G72" s="402"/>
      <c r="H72" s="402"/>
      <c r="I72" s="402"/>
      <c r="J72" s="402"/>
      <c r="K72" s="402"/>
      <c r="L72" s="402"/>
      <c r="M72" s="402"/>
      <c r="N72" s="402"/>
      <c r="O72" s="402"/>
      <c r="P72" s="402"/>
      <c r="Q72" s="402"/>
      <c r="R72" s="402"/>
      <c r="S72" s="402"/>
      <c r="T72" s="402"/>
      <c r="U72" s="402"/>
      <c r="V72" s="402"/>
      <c r="W72" s="402"/>
      <c r="X72" s="402"/>
    </row>
    <row r="73" spans="1:24" x14ac:dyDescent="0.25">
      <c r="A73" s="402"/>
      <c r="B73" s="402"/>
      <c r="C73" s="402"/>
      <c r="D73" s="402"/>
      <c r="E73" s="402"/>
      <c r="F73" s="402"/>
      <c r="G73" s="402"/>
      <c r="H73" s="402"/>
      <c r="I73" s="402"/>
      <c r="J73" s="402"/>
      <c r="K73" s="402"/>
      <c r="L73" s="402"/>
      <c r="M73" s="402"/>
      <c r="N73" s="402"/>
      <c r="O73" s="402"/>
      <c r="P73" s="402"/>
      <c r="Q73" s="402"/>
      <c r="R73" s="402"/>
      <c r="S73" s="402"/>
      <c r="T73" s="402"/>
      <c r="U73" s="402"/>
      <c r="V73" s="402"/>
      <c r="W73" s="402"/>
      <c r="X73" s="402"/>
    </row>
    <row r="74" spans="1:24" x14ac:dyDescent="0.25">
      <c r="A74" s="402"/>
      <c r="B74" s="402"/>
      <c r="C74" s="402"/>
      <c r="D74" s="402"/>
      <c r="E74" s="402"/>
      <c r="F74" s="402"/>
      <c r="G74" s="402"/>
      <c r="H74" s="402"/>
      <c r="I74" s="402"/>
      <c r="J74" s="402"/>
      <c r="K74" s="402"/>
      <c r="L74" s="402"/>
      <c r="M74" s="402"/>
      <c r="N74" s="402"/>
      <c r="O74" s="402"/>
      <c r="P74" s="402"/>
      <c r="Q74" s="402"/>
      <c r="R74" s="402"/>
      <c r="S74" s="402"/>
      <c r="T74" s="402"/>
      <c r="U74" s="402"/>
      <c r="V74" s="402"/>
      <c r="W74" s="402"/>
      <c r="X74" s="402"/>
    </row>
    <row r="75" spans="1:24" x14ac:dyDescent="0.25">
      <c r="A75" s="402"/>
      <c r="B75" s="402"/>
      <c r="C75" s="402"/>
      <c r="D75" s="402"/>
      <c r="E75" s="402"/>
      <c r="F75" s="402"/>
      <c r="G75" s="402"/>
      <c r="H75" s="402"/>
      <c r="I75" s="402"/>
      <c r="J75" s="402"/>
      <c r="K75" s="402"/>
      <c r="L75" s="402"/>
      <c r="M75" s="402"/>
      <c r="N75" s="402"/>
      <c r="O75" s="402"/>
      <c r="P75" s="402"/>
      <c r="Q75" s="402"/>
      <c r="R75" s="402"/>
      <c r="S75" s="402"/>
      <c r="T75" s="402"/>
      <c r="U75" s="402"/>
      <c r="V75" s="402"/>
      <c r="W75" s="402"/>
      <c r="X75" s="402"/>
    </row>
    <row r="76" spans="1:24" x14ac:dyDescent="0.25">
      <c r="A76" s="402"/>
      <c r="B76" s="402"/>
      <c r="C76" s="402"/>
      <c r="D76" s="402"/>
      <c r="E76" s="402"/>
      <c r="F76" s="402"/>
      <c r="G76" s="402"/>
      <c r="H76" s="402"/>
      <c r="I76" s="402"/>
      <c r="J76" s="402"/>
      <c r="K76" s="402"/>
      <c r="L76" s="402"/>
      <c r="M76" s="402"/>
      <c r="N76" s="402"/>
      <c r="O76" s="402"/>
      <c r="P76" s="402"/>
      <c r="Q76" s="402"/>
      <c r="R76" s="402"/>
      <c r="S76" s="402"/>
      <c r="T76" s="402"/>
      <c r="U76" s="402"/>
      <c r="V76" s="402"/>
      <c r="W76" s="402"/>
      <c r="X76" s="402"/>
    </row>
    <row r="77" spans="1:24" x14ac:dyDescent="0.25">
      <c r="A77" s="402"/>
      <c r="B77" s="402"/>
      <c r="C77" s="402"/>
      <c r="D77" s="402"/>
      <c r="E77" s="402"/>
      <c r="F77" s="402"/>
      <c r="G77" s="402"/>
      <c r="H77" s="402"/>
      <c r="I77" s="402"/>
      <c r="J77" s="402"/>
      <c r="K77" s="402"/>
      <c r="L77" s="402"/>
      <c r="M77" s="402"/>
      <c r="N77" s="402"/>
      <c r="O77" s="402"/>
      <c r="P77" s="402"/>
      <c r="Q77" s="402"/>
      <c r="R77" s="402"/>
      <c r="S77" s="402"/>
      <c r="T77" s="402"/>
      <c r="U77" s="402"/>
      <c r="V77" s="402"/>
      <c r="W77" s="402"/>
      <c r="X77" s="402"/>
    </row>
    <row r="78" spans="1:24" x14ac:dyDescent="0.25">
      <c r="A78" s="402"/>
      <c r="B78" s="402"/>
      <c r="C78" s="402"/>
      <c r="D78" s="402"/>
      <c r="E78" s="402"/>
      <c r="F78" s="402"/>
      <c r="G78" s="402"/>
      <c r="H78" s="402"/>
      <c r="I78" s="402"/>
      <c r="J78" s="402"/>
      <c r="K78" s="402"/>
      <c r="L78" s="402"/>
      <c r="M78" s="402"/>
      <c r="N78" s="402"/>
      <c r="O78" s="402"/>
      <c r="P78" s="402"/>
      <c r="Q78" s="402"/>
      <c r="R78" s="402"/>
      <c r="S78" s="402"/>
      <c r="T78" s="402"/>
      <c r="U78" s="402"/>
      <c r="V78" s="402"/>
      <c r="W78" s="402"/>
      <c r="X78" s="402"/>
    </row>
    <row r="79" spans="1:24" x14ac:dyDescent="0.25">
      <c r="A79" s="402"/>
      <c r="B79" s="402"/>
      <c r="C79" s="402"/>
      <c r="D79" s="402"/>
      <c r="E79" s="402"/>
      <c r="F79" s="402"/>
      <c r="G79" s="402"/>
      <c r="H79" s="402"/>
      <c r="I79" s="402"/>
      <c r="J79" s="402"/>
      <c r="K79" s="402"/>
      <c r="L79" s="402"/>
      <c r="M79" s="402"/>
      <c r="N79" s="402"/>
      <c r="O79" s="402"/>
      <c r="P79" s="402"/>
      <c r="Q79" s="402"/>
      <c r="R79" s="402"/>
      <c r="S79" s="402"/>
      <c r="T79" s="402"/>
      <c r="U79" s="402"/>
      <c r="V79" s="402"/>
      <c r="W79" s="402"/>
      <c r="X79" s="402"/>
    </row>
    <row r="80" spans="1:24" x14ac:dyDescent="0.25">
      <c r="A80" s="402"/>
      <c r="B80" s="402"/>
      <c r="C80" s="402"/>
      <c r="D80" s="402"/>
      <c r="E80" s="402"/>
      <c r="F80" s="402"/>
      <c r="G80" s="402"/>
      <c r="H80" s="402"/>
      <c r="I80" s="402"/>
      <c r="J80" s="402"/>
      <c r="K80" s="402"/>
      <c r="L80" s="402"/>
      <c r="M80" s="402"/>
      <c r="N80" s="402"/>
      <c r="O80" s="402"/>
      <c r="P80" s="402"/>
      <c r="Q80" s="402"/>
      <c r="R80" s="402"/>
      <c r="S80" s="402"/>
      <c r="T80" s="402"/>
      <c r="U80" s="402"/>
      <c r="V80" s="402"/>
      <c r="W80" s="402"/>
      <c r="X80" s="402"/>
    </row>
    <row r="81" spans="1:24" x14ac:dyDescent="0.25">
      <c r="A81" s="402"/>
      <c r="B81" s="402"/>
      <c r="C81" s="402"/>
      <c r="D81" s="402"/>
      <c r="E81" s="402"/>
      <c r="F81" s="402"/>
      <c r="G81" s="402"/>
      <c r="H81" s="402"/>
      <c r="I81" s="402"/>
      <c r="J81" s="402"/>
      <c r="K81" s="402"/>
      <c r="L81" s="402"/>
      <c r="M81" s="402"/>
      <c r="N81" s="402"/>
      <c r="O81" s="402"/>
      <c r="P81" s="402"/>
      <c r="Q81" s="402"/>
      <c r="R81" s="402"/>
      <c r="S81" s="402"/>
      <c r="T81" s="402"/>
      <c r="U81" s="402"/>
      <c r="V81" s="402"/>
      <c r="W81" s="402"/>
      <c r="X81" s="402"/>
    </row>
    <row r="82" spans="1:24" x14ac:dyDescent="0.25">
      <c r="A82" s="402"/>
      <c r="B82" s="402"/>
      <c r="C82" s="402"/>
      <c r="D82" s="402"/>
      <c r="E82" s="402"/>
      <c r="F82" s="402"/>
      <c r="G82" s="402"/>
      <c r="H82" s="402"/>
      <c r="I82" s="402"/>
      <c r="J82" s="402"/>
      <c r="K82" s="402"/>
      <c r="L82" s="402"/>
      <c r="M82" s="402"/>
      <c r="N82" s="402"/>
      <c r="O82" s="402"/>
      <c r="P82" s="402"/>
      <c r="Q82" s="402"/>
      <c r="R82" s="402"/>
      <c r="S82" s="402"/>
      <c r="T82" s="402"/>
      <c r="U82" s="402"/>
      <c r="V82" s="402"/>
      <c r="W82" s="402"/>
      <c r="X82" s="402"/>
    </row>
    <row r="83" spans="1:24" x14ac:dyDescent="0.25">
      <c r="A83" s="402"/>
      <c r="B83" s="402"/>
      <c r="C83" s="402"/>
      <c r="D83" s="402"/>
      <c r="E83" s="402"/>
      <c r="F83" s="402"/>
      <c r="G83" s="402"/>
      <c r="H83" s="402"/>
      <c r="I83" s="402"/>
      <c r="J83" s="402"/>
      <c r="K83" s="402"/>
      <c r="L83" s="402"/>
      <c r="M83" s="402"/>
      <c r="N83" s="402"/>
      <c r="O83" s="402"/>
      <c r="P83" s="402"/>
      <c r="Q83" s="402"/>
      <c r="R83" s="402"/>
      <c r="S83" s="402"/>
      <c r="T83" s="402"/>
      <c r="U83" s="402"/>
      <c r="V83" s="402"/>
      <c r="W83" s="402"/>
      <c r="X83" s="402"/>
    </row>
    <row r="84" spans="1:24" x14ac:dyDescent="0.25">
      <c r="A84" s="402"/>
      <c r="B84" s="402"/>
      <c r="C84" s="402"/>
      <c r="D84" s="402"/>
      <c r="E84" s="402"/>
      <c r="F84" s="402"/>
      <c r="G84" s="402"/>
      <c r="H84" s="402"/>
      <c r="I84" s="402"/>
      <c r="J84" s="402"/>
      <c r="K84" s="402"/>
      <c r="L84" s="402"/>
      <c r="M84" s="402"/>
      <c r="N84" s="402"/>
      <c r="O84" s="402"/>
      <c r="P84" s="402"/>
      <c r="Q84" s="402"/>
      <c r="R84" s="402"/>
      <c r="S84" s="402"/>
      <c r="T84" s="402"/>
      <c r="U84" s="402"/>
      <c r="V84" s="402"/>
      <c r="W84" s="402"/>
      <c r="X84" s="402"/>
    </row>
    <row r="85" spans="1:24" x14ac:dyDescent="0.25">
      <c r="A85" s="402"/>
      <c r="B85" s="402"/>
      <c r="C85" s="402"/>
      <c r="D85" s="402"/>
      <c r="E85" s="402"/>
      <c r="F85" s="402"/>
      <c r="G85" s="402"/>
      <c r="H85" s="402"/>
      <c r="I85" s="402"/>
      <c r="J85" s="402"/>
      <c r="K85" s="402"/>
      <c r="L85" s="402"/>
      <c r="M85" s="402"/>
      <c r="N85" s="402"/>
      <c r="O85" s="402"/>
      <c r="P85" s="402"/>
      <c r="Q85" s="402"/>
      <c r="R85" s="402"/>
      <c r="S85" s="402"/>
      <c r="T85" s="402"/>
      <c r="U85" s="402"/>
      <c r="V85" s="402"/>
      <c r="W85" s="402"/>
      <c r="X85" s="402"/>
    </row>
    <row r="86" spans="1:24" x14ac:dyDescent="0.25">
      <c r="A86" s="402"/>
      <c r="B86" s="402"/>
      <c r="C86" s="402"/>
      <c r="D86" s="402"/>
      <c r="E86" s="402"/>
      <c r="F86" s="402"/>
      <c r="G86" s="402"/>
      <c r="H86" s="402"/>
      <c r="I86" s="402"/>
      <c r="J86" s="402"/>
      <c r="K86" s="402"/>
      <c r="L86" s="402"/>
      <c r="M86" s="402"/>
      <c r="N86" s="402"/>
      <c r="O86" s="402"/>
      <c r="P86" s="402"/>
      <c r="Q86" s="402"/>
      <c r="R86" s="402"/>
      <c r="S86" s="402"/>
      <c r="T86" s="402"/>
      <c r="U86" s="402"/>
      <c r="V86" s="402"/>
      <c r="W86" s="402"/>
      <c r="X86" s="402"/>
    </row>
    <row r="87" spans="1:24" x14ac:dyDescent="0.25">
      <c r="A87" s="402"/>
      <c r="B87" s="402"/>
      <c r="C87" s="402"/>
      <c r="D87" s="402"/>
      <c r="E87" s="402"/>
      <c r="F87" s="402"/>
      <c r="G87" s="402"/>
      <c r="H87" s="402"/>
      <c r="I87" s="402"/>
      <c r="J87" s="402"/>
      <c r="K87" s="402"/>
      <c r="L87" s="402"/>
      <c r="M87" s="402"/>
      <c r="N87" s="402"/>
      <c r="O87" s="402"/>
      <c r="P87" s="402"/>
      <c r="Q87" s="402"/>
      <c r="R87" s="402"/>
      <c r="S87" s="402"/>
      <c r="T87" s="402"/>
      <c r="U87" s="402"/>
      <c r="V87" s="402"/>
      <c r="W87" s="402"/>
      <c r="X87" s="402"/>
    </row>
    <row r="88" spans="1:24" x14ac:dyDescent="0.25">
      <c r="A88" s="402"/>
      <c r="B88" s="402"/>
      <c r="C88" s="402"/>
      <c r="D88" s="402"/>
      <c r="E88" s="402"/>
      <c r="F88" s="402"/>
      <c r="G88" s="402"/>
      <c r="H88" s="402"/>
      <c r="I88" s="402"/>
      <c r="J88" s="402"/>
      <c r="K88" s="402"/>
      <c r="L88" s="402"/>
      <c r="M88" s="402"/>
      <c r="N88" s="402"/>
      <c r="O88" s="402"/>
      <c r="P88" s="402"/>
      <c r="Q88" s="402"/>
      <c r="R88" s="402"/>
      <c r="S88" s="402"/>
      <c r="T88" s="402"/>
      <c r="U88" s="402"/>
      <c r="V88" s="402"/>
      <c r="W88" s="402"/>
      <c r="X88" s="402"/>
    </row>
    <row r="89" spans="1:24" x14ac:dyDescent="0.25">
      <c r="A89" s="402"/>
      <c r="B89" s="402"/>
      <c r="C89" s="402"/>
      <c r="D89" s="402"/>
      <c r="E89" s="402"/>
      <c r="F89" s="402"/>
      <c r="G89" s="402"/>
      <c r="H89" s="402"/>
      <c r="I89" s="402"/>
      <c r="J89" s="402"/>
      <c r="K89" s="402"/>
      <c r="L89" s="402"/>
      <c r="M89" s="402"/>
      <c r="N89" s="402"/>
      <c r="O89" s="402"/>
      <c r="P89" s="402"/>
      <c r="Q89" s="402"/>
      <c r="R89" s="402"/>
      <c r="S89" s="402"/>
      <c r="T89" s="402"/>
      <c r="U89" s="402"/>
      <c r="V89" s="402"/>
      <c r="W89" s="402"/>
      <c r="X89" s="402"/>
    </row>
    <row r="90" spans="1:24" x14ac:dyDescent="0.25">
      <c r="A90" s="402"/>
      <c r="B90" s="402"/>
      <c r="C90" s="402"/>
      <c r="D90" s="402"/>
      <c r="E90" s="402"/>
      <c r="F90" s="402"/>
      <c r="G90" s="402"/>
      <c r="H90" s="402"/>
      <c r="I90" s="402"/>
      <c r="J90" s="402"/>
      <c r="K90" s="402"/>
      <c r="L90" s="402"/>
      <c r="M90" s="402"/>
      <c r="N90" s="402"/>
      <c r="O90" s="402"/>
      <c r="P90" s="402"/>
      <c r="Q90" s="402"/>
      <c r="R90" s="402"/>
      <c r="S90" s="402"/>
      <c r="T90" s="402"/>
      <c r="U90" s="402"/>
      <c r="V90" s="402"/>
      <c r="W90" s="402"/>
      <c r="X90" s="402"/>
    </row>
    <row r="91" spans="1:24" x14ac:dyDescent="0.25">
      <c r="A91" s="402"/>
      <c r="B91" s="402"/>
      <c r="C91" s="402"/>
      <c r="D91" s="402"/>
      <c r="E91" s="402"/>
      <c r="F91" s="402"/>
      <c r="G91" s="402"/>
      <c r="H91" s="402"/>
      <c r="I91" s="402"/>
      <c r="J91" s="402"/>
      <c r="K91" s="402"/>
      <c r="L91" s="402"/>
      <c r="M91" s="402"/>
      <c r="N91" s="402"/>
      <c r="O91" s="402"/>
      <c r="P91" s="402"/>
      <c r="Q91" s="402"/>
      <c r="R91" s="402"/>
      <c r="S91" s="402"/>
      <c r="T91" s="402"/>
      <c r="U91" s="402"/>
      <c r="V91" s="402"/>
      <c r="W91" s="402"/>
      <c r="X91" s="402"/>
    </row>
    <row r="92" spans="1:24" x14ac:dyDescent="0.25">
      <c r="A92" s="402"/>
      <c r="B92" s="402"/>
      <c r="C92" s="402"/>
      <c r="D92" s="402"/>
      <c r="E92" s="402"/>
      <c r="F92" s="402"/>
      <c r="G92" s="402"/>
      <c r="H92" s="402"/>
      <c r="I92" s="402"/>
      <c r="J92" s="402"/>
      <c r="K92" s="402"/>
      <c r="L92" s="402"/>
      <c r="M92" s="402"/>
      <c r="N92" s="402"/>
      <c r="O92" s="402"/>
      <c r="P92" s="402"/>
      <c r="Q92" s="402"/>
      <c r="R92" s="402"/>
      <c r="S92" s="402"/>
      <c r="T92" s="402"/>
      <c r="U92" s="402"/>
      <c r="V92" s="402"/>
      <c r="W92" s="402"/>
      <c r="X92" s="402"/>
    </row>
    <row r="93" spans="1:24" x14ac:dyDescent="0.25">
      <c r="A93" s="402"/>
      <c r="B93" s="402"/>
      <c r="C93" s="402"/>
      <c r="D93" s="402"/>
      <c r="E93" s="402"/>
      <c r="F93" s="402"/>
      <c r="G93" s="402"/>
      <c r="H93" s="402"/>
      <c r="I93" s="402"/>
      <c r="J93" s="402"/>
      <c r="K93" s="402"/>
      <c r="L93" s="402"/>
      <c r="M93" s="402"/>
      <c r="N93" s="402"/>
      <c r="O93" s="402"/>
      <c r="P93" s="402"/>
      <c r="Q93" s="402"/>
      <c r="R93" s="402"/>
      <c r="S93" s="402"/>
      <c r="T93" s="402"/>
      <c r="U93" s="402"/>
      <c r="V93" s="402"/>
      <c r="W93" s="402"/>
      <c r="X93" s="402"/>
    </row>
    <row r="94" spans="1:24" x14ac:dyDescent="0.25">
      <c r="A94" s="402"/>
      <c r="B94" s="402"/>
      <c r="C94" s="402"/>
      <c r="D94" s="402"/>
      <c r="E94" s="402"/>
      <c r="F94" s="402"/>
      <c r="G94" s="402"/>
      <c r="H94" s="402"/>
      <c r="I94" s="402"/>
      <c r="J94" s="402"/>
      <c r="K94" s="402"/>
      <c r="L94" s="402"/>
      <c r="M94" s="402"/>
      <c r="N94" s="402"/>
      <c r="O94" s="402"/>
      <c r="P94" s="402"/>
      <c r="Q94" s="402"/>
      <c r="R94" s="402"/>
      <c r="S94" s="402"/>
      <c r="T94" s="402"/>
      <c r="U94" s="402"/>
      <c r="V94" s="402"/>
      <c r="W94" s="402"/>
      <c r="X94" s="402"/>
    </row>
    <row r="95" spans="1:24" x14ac:dyDescent="0.25">
      <c r="A95" s="402"/>
      <c r="B95" s="402"/>
      <c r="C95" s="402"/>
      <c r="D95" s="402"/>
      <c r="E95" s="402"/>
      <c r="F95" s="402"/>
      <c r="G95" s="402"/>
      <c r="H95" s="402"/>
      <c r="I95" s="402"/>
      <c r="J95" s="402"/>
      <c r="K95" s="402"/>
      <c r="L95" s="402"/>
      <c r="M95" s="402"/>
      <c r="N95" s="402"/>
      <c r="O95" s="402"/>
      <c r="P95" s="402"/>
      <c r="Q95" s="402"/>
      <c r="R95" s="402"/>
      <c r="S95" s="402"/>
      <c r="T95" s="402"/>
      <c r="U95" s="402"/>
      <c r="V95" s="402"/>
      <c r="W95" s="402"/>
      <c r="X95" s="402"/>
    </row>
    <row r="96" spans="1:24" x14ac:dyDescent="0.25">
      <c r="A96" s="402"/>
      <c r="B96" s="402"/>
      <c r="C96" s="402"/>
      <c r="D96" s="402"/>
      <c r="E96" s="402"/>
      <c r="F96" s="402"/>
      <c r="G96" s="402"/>
      <c r="H96" s="402"/>
      <c r="I96" s="402"/>
      <c r="J96" s="402"/>
      <c r="K96" s="402"/>
      <c r="L96" s="402"/>
      <c r="M96" s="402"/>
      <c r="N96" s="402"/>
      <c r="O96" s="402"/>
      <c r="P96" s="402"/>
      <c r="Q96" s="402"/>
      <c r="R96" s="402"/>
      <c r="S96" s="402"/>
      <c r="T96" s="402"/>
      <c r="U96" s="402"/>
      <c r="V96" s="402"/>
      <c r="W96" s="402"/>
      <c r="X96" s="402"/>
    </row>
    <row r="97" spans="1:24" x14ac:dyDescent="0.25">
      <c r="A97" s="402"/>
      <c r="B97" s="402"/>
      <c r="C97" s="402"/>
      <c r="D97" s="402"/>
      <c r="E97" s="402"/>
      <c r="F97" s="402"/>
      <c r="G97" s="402"/>
      <c r="H97" s="402"/>
      <c r="I97" s="402"/>
      <c r="J97" s="402"/>
      <c r="K97" s="402"/>
      <c r="L97" s="402"/>
      <c r="M97" s="402"/>
      <c r="N97" s="402"/>
      <c r="O97" s="402"/>
      <c r="P97" s="402"/>
      <c r="Q97" s="402"/>
      <c r="R97" s="402"/>
      <c r="S97" s="402"/>
      <c r="T97" s="402"/>
      <c r="U97" s="402"/>
      <c r="V97" s="402"/>
      <c r="W97" s="402"/>
      <c r="X97" s="402"/>
    </row>
    <row r="98" spans="1:24" x14ac:dyDescent="0.25">
      <c r="A98" s="402"/>
      <c r="B98" s="402"/>
      <c r="C98" s="402"/>
      <c r="D98" s="402"/>
      <c r="E98" s="402"/>
      <c r="F98" s="402"/>
      <c r="G98" s="402"/>
      <c r="H98" s="402"/>
      <c r="I98" s="402"/>
      <c r="J98" s="402"/>
      <c r="K98" s="402"/>
      <c r="L98" s="402"/>
      <c r="M98" s="402"/>
      <c r="N98" s="402"/>
      <c r="O98" s="402"/>
      <c r="P98" s="402"/>
      <c r="Q98" s="402"/>
      <c r="R98" s="402"/>
      <c r="S98" s="402"/>
      <c r="T98" s="402"/>
      <c r="U98" s="402"/>
      <c r="V98" s="402"/>
      <c r="W98" s="402"/>
      <c r="X98" s="402"/>
    </row>
    <row r="99" spans="1:24" x14ac:dyDescent="0.25">
      <c r="A99" s="402"/>
      <c r="B99" s="402"/>
      <c r="C99" s="402"/>
      <c r="D99" s="402"/>
      <c r="E99" s="402"/>
      <c r="F99" s="402"/>
      <c r="G99" s="402"/>
      <c r="H99" s="402"/>
      <c r="I99" s="402"/>
      <c r="J99" s="402"/>
      <c r="K99" s="402"/>
      <c r="L99" s="402"/>
      <c r="M99" s="402"/>
      <c r="N99" s="402"/>
      <c r="O99" s="402"/>
      <c r="P99" s="402"/>
      <c r="Q99" s="402"/>
      <c r="R99" s="402"/>
      <c r="S99" s="402"/>
      <c r="T99" s="402"/>
      <c r="U99" s="402"/>
      <c r="V99" s="402"/>
      <c r="W99" s="402"/>
      <c r="X99" s="402"/>
    </row>
    <row r="100" spans="1:24" x14ac:dyDescent="0.25">
      <c r="A100" s="402"/>
      <c r="B100" s="402"/>
      <c r="C100" s="402"/>
      <c r="D100" s="402"/>
      <c r="E100" s="402"/>
      <c r="F100" s="402"/>
      <c r="G100" s="402"/>
      <c r="H100" s="402"/>
      <c r="I100" s="402"/>
      <c r="J100" s="402"/>
      <c r="K100" s="402"/>
      <c r="L100" s="402"/>
      <c r="M100" s="402"/>
      <c r="N100" s="402"/>
      <c r="O100" s="402"/>
      <c r="P100" s="402"/>
      <c r="Q100" s="402"/>
      <c r="R100" s="402"/>
      <c r="S100" s="402"/>
      <c r="T100" s="402"/>
      <c r="U100" s="402"/>
      <c r="V100" s="402"/>
      <c r="W100" s="402"/>
      <c r="X100" s="402"/>
    </row>
    <row r="101" spans="1:24" x14ac:dyDescent="0.25">
      <c r="A101" s="402"/>
      <c r="B101" s="402"/>
      <c r="C101" s="402"/>
      <c r="D101" s="402"/>
      <c r="E101" s="402"/>
      <c r="F101" s="402"/>
      <c r="G101" s="402"/>
      <c r="H101" s="402"/>
      <c r="I101" s="402"/>
      <c r="J101" s="402"/>
      <c r="K101" s="402"/>
      <c r="L101" s="402"/>
      <c r="M101" s="402"/>
      <c r="N101" s="402"/>
      <c r="O101" s="402"/>
      <c r="P101" s="402"/>
      <c r="Q101" s="402"/>
      <c r="R101" s="402"/>
      <c r="S101" s="402"/>
      <c r="T101" s="402"/>
      <c r="U101" s="402"/>
      <c r="V101" s="402"/>
      <c r="W101" s="402"/>
      <c r="X101" s="402"/>
    </row>
    <row r="102" spans="1:24" x14ac:dyDescent="0.25">
      <c r="A102" s="402"/>
      <c r="B102" s="402"/>
      <c r="C102" s="402"/>
      <c r="D102" s="402"/>
      <c r="E102" s="402"/>
      <c r="F102" s="402"/>
      <c r="G102" s="402"/>
      <c r="H102" s="402"/>
      <c r="I102" s="402"/>
      <c r="J102" s="402"/>
      <c r="K102" s="402"/>
      <c r="L102" s="402"/>
      <c r="M102" s="402"/>
      <c r="N102" s="402"/>
      <c r="O102" s="402"/>
      <c r="P102" s="402"/>
      <c r="Q102" s="402"/>
      <c r="R102" s="402"/>
      <c r="S102" s="402"/>
      <c r="T102" s="402"/>
      <c r="U102" s="402"/>
      <c r="V102" s="402"/>
      <c r="W102" s="402"/>
      <c r="X102" s="402"/>
    </row>
    <row r="103" spans="1:24" x14ac:dyDescent="0.25">
      <c r="A103" s="402"/>
      <c r="B103" s="402"/>
      <c r="C103" s="402"/>
      <c r="D103" s="402"/>
      <c r="E103" s="402"/>
      <c r="F103" s="402"/>
      <c r="G103" s="402"/>
      <c r="H103" s="402"/>
      <c r="I103" s="402"/>
      <c r="J103" s="402"/>
      <c r="K103" s="402"/>
      <c r="L103" s="402"/>
      <c r="M103" s="402"/>
      <c r="N103" s="402"/>
      <c r="O103" s="402"/>
      <c r="P103" s="402"/>
      <c r="Q103" s="402"/>
      <c r="R103" s="402"/>
      <c r="S103" s="402"/>
      <c r="T103" s="402"/>
      <c r="U103" s="402"/>
      <c r="V103" s="402"/>
      <c r="W103" s="402"/>
      <c r="X103" s="402"/>
    </row>
    <row r="104" spans="1:24" x14ac:dyDescent="0.25">
      <c r="A104" s="402"/>
      <c r="B104" s="402"/>
      <c r="C104" s="402"/>
      <c r="D104" s="402"/>
      <c r="E104" s="402"/>
      <c r="F104" s="402"/>
      <c r="G104" s="402"/>
      <c r="H104" s="402"/>
      <c r="I104" s="402"/>
      <c r="J104" s="402"/>
      <c r="K104" s="402"/>
      <c r="L104" s="402"/>
      <c r="M104" s="402"/>
      <c r="N104" s="402"/>
      <c r="O104" s="402"/>
      <c r="P104" s="402"/>
      <c r="Q104" s="402"/>
      <c r="R104" s="402"/>
      <c r="S104" s="402"/>
      <c r="T104" s="402"/>
      <c r="U104" s="402"/>
      <c r="V104" s="402"/>
      <c r="W104" s="402"/>
      <c r="X104" s="402"/>
    </row>
    <row r="105" spans="1:24" x14ac:dyDescent="0.25">
      <c r="A105" s="402"/>
      <c r="B105" s="402"/>
      <c r="C105" s="402"/>
      <c r="D105" s="402"/>
      <c r="E105" s="402"/>
      <c r="F105" s="402"/>
      <c r="G105" s="402"/>
      <c r="H105" s="402"/>
      <c r="I105" s="402"/>
      <c r="J105" s="402"/>
      <c r="K105" s="402"/>
      <c r="L105" s="402"/>
      <c r="M105" s="402"/>
      <c r="N105" s="402"/>
      <c r="O105" s="402"/>
      <c r="P105" s="402"/>
      <c r="Q105" s="402"/>
      <c r="R105" s="402"/>
      <c r="S105" s="402"/>
      <c r="T105" s="402"/>
      <c r="U105" s="402"/>
      <c r="V105" s="402"/>
      <c r="W105" s="402"/>
      <c r="X105" s="402"/>
    </row>
    <row r="106" spans="1:24" x14ac:dyDescent="0.25">
      <c r="A106" s="402"/>
      <c r="B106" s="402"/>
      <c r="C106" s="402"/>
      <c r="D106" s="402"/>
      <c r="E106" s="402"/>
      <c r="F106" s="402"/>
      <c r="G106" s="402"/>
      <c r="H106" s="402"/>
      <c r="I106" s="402"/>
      <c r="J106" s="402"/>
      <c r="K106" s="402"/>
      <c r="L106" s="402"/>
      <c r="M106" s="402"/>
      <c r="N106" s="402"/>
      <c r="O106" s="402"/>
      <c r="P106" s="402"/>
      <c r="Q106" s="402"/>
      <c r="R106" s="402"/>
      <c r="S106" s="402"/>
      <c r="T106" s="402"/>
      <c r="U106" s="402"/>
      <c r="V106" s="402"/>
      <c r="W106" s="402"/>
      <c r="X106" s="402"/>
    </row>
    <row r="107" spans="1:24" x14ac:dyDescent="0.25">
      <c r="A107" s="402"/>
      <c r="B107" s="402"/>
      <c r="C107" s="402"/>
      <c r="D107" s="402"/>
      <c r="E107" s="402"/>
      <c r="F107" s="402"/>
      <c r="G107" s="402"/>
      <c r="H107" s="402"/>
      <c r="I107" s="402"/>
      <c r="J107" s="402"/>
      <c r="K107" s="402"/>
      <c r="L107" s="402"/>
      <c r="M107" s="402"/>
      <c r="N107" s="402"/>
      <c r="O107" s="402"/>
      <c r="P107" s="402"/>
      <c r="Q107" s="402"/>
      <c r="R107" s="402"/>
      <c r="S107" s="402"/>
      <c r="T107" s="402"/>
      <c r="U107" s="402"/>
      <c r="V107" s="402"/>
      <c r="W107" s="402"/>
      <c r="X107" s="402"/>
    </row>
    <row r="108" spans="1:24" x14ac:dyDescent="0.25">
      <c r="A108" s="402"/>
      <c r="B108" s="402"/>
      <c r="C108" s="402"/>
      <c r="D108" s="402"/>
      <c r="E108" s="402"/>
      <c r="F108" s="402"/>
      <c r="G108" s="402"/>
      <c r="H108" s="402"/>
      <c r="I108" s="402"/>
      <c r="J108" s="402"/>
      <c r="K108" s="402"/>
      <c r="L108" s="402"/>
      <c r="M108" s="402"/>
      <c r="N108" s="402"/>
      <c r="O108" s="402"/>
      <c r="P108" s="402"/>
      <c r="Q108" s="402"/>
      <c r="R108" s="402"/>
      <c r="S108" s="402"/>
      <c r="T108" s="402"/>
      <c r="U108" s="402"/>
      <c r="V108" s="402"/>
      <c r="W108" s="402"/>
      <c r="X108" s="402"/>
    </row>
    <row r="109" spans="1:24" x14ac:dyDescent="0.25">
      <c r="A109" s="402"/>
      <c r="B109" s="402"/>
      <c r="C109" s="402"/>
      <c r="D109" s="402"/>
      <c r="E109" s="402"/>
      <c r="F109" s="402"/>
      <c r="G109" s="402"/>
      <c r="H109" s="402"/>
      <c r="I109" s="402"/>
      <c r="J109" s="402"/>
      <c r="K109" s="402"/>
      <c r="L109" s="402"/>
      <c r="M109" s="402"/>
      <c r="N109" s="402"/>
      <c r="O109" s="402"/>
      <c r="P109" s="402"/>
      <c r="Q109" s="402"/>
      <c r="R109" s="402"/>
      <c r="S109" s="402"/>
      <c r="T109" s="402"/>
      <c r="U109" s="402"/>
      <c r="V109" s="402"/>
      <c r="W109" s="402"/>
      <c r="X109" s="402"/>
    </row>
    <row r="110" spans="1:24" x14ac:dyDescent="0.25">
      <c r="A110" s="402"/>
      <c r="B110" s="402"/>
      <c r="C110" s="402"/>
      <c r="D110" s="402"/>
      <c r="E110" s="402"/>
      <c r="F110" s="402"/>
      <c r="G110" s="402"/>
      <c r="H110" s="402"/>
      <c r="I110" s="402"/>
      <c r="J110" s="402"/>
      <c r="K110" s="402"/>
      <c r="L110" s="402"/>
      <c r="M110" s="402"/>
      <c r="N110" s="402"/>
      <c r="O110" s="402"/>
      <c r="P110" s="402"/>
      <c r="Q110" s="402"/>
      <c r="R110" s="402"/>
      <c r="S110" s="402"/>
      <c r="T110" s="402"/>
      <c r="U110" s="402"/>
      <c r="V110" s="402"/>
      <c r="W110" s="402"/>
      <c r="X110" s="402"/>
    </row>
    <row r="111" spans="1:24" x14ac:dyDescent="0.25">
      <c r="A111" s="402"/>
      <c r="B111" s="402"/>
      <c r="C111" s="402"/>
      <c r="D111" s="402"/>
      <c r="E111" s="402"/>
      <c r="F111" s="402"/>
      <c r="G111" s="402"/>
      <c r="H111" s="402"/>
      <c r="I111" s="402"/>
      <c r="J111" s="402"/>
      <c r="K111" s="402"/>
      <c r="L111" s="402"/>
      <c r="M111" s="402"/>
      <c r="N111" s="402"/>
      <c r="O111" s="402"/>
      <c r="P111" s="402"/>
      <c r="Q111" s="402"/>
      <c r="R111" s="402"/>
      <c r="S111" s="402"/>
      <c r="T111" s="402"/>
      <c r="U111" s="402"/>
      <c r="V111" s="402"/>
      <c r="W111" s="402"/>
      <c r="X111" s="402"/>
    </row>
    <row r="112" spans="1:24" x14ac:dyDescent="0.25">
      <c r="A112" s="402"/>
      <c r="B112" s="402"/>
      <c r="C112" s="402"/>
      <c r="D112" s="402"/>
      <c r="E112" s="402"/>
      <c r="F112" s="402"/>
      <c r="G112" s="402"/>
      <c r="H112" s="402"/>
      <c r="I112" s="402"/>
      <c r="J112" s="402"/>
      <c r="K112" s="402"/>
      <c r="L112" s="402"/>
      <c r="M112" s="402"/>
      <c r="N112" s="402"/>
      <c r="O112" s="402"/>
      <c r="P112" s="402"/>
      <c r="Q112" s="402"/>
      <c r="R112" s="402"/>
      <c r="S112" s="402"/>
      <c r="T112" s="402"/>
      <c r="U112" s="402"/>
      <c r="V112" s="402"/>
      <c r="W112" s="402"/>
      <c r="X112" s="402"/>
    </row>
    <row r="113" spans="1:24" x14ac:dyDescent="0.25">
      <c r="A113" s="402"/>
      <c r="B113" s="402"/>
      <c r="C113" s="402"/>
      <c r="D113" s="402"/>
      <c r="E113" s="402"/>
      <c r="F113" s="402"/>
      <c r="G113" s="402"/>
      <c r="H113" s="402"/>
      <c r="I113" s="402"/>
      <c r="J113" s="402"/>
      <c r="K113" s="402"/>
      <c r="L113" s="402"/>
      <c r="M113" s="402"/>
      <c r="N113" s="402"/>
      <c r="O113" s="402"/>
      <c r="P113" s="402"/>
      <c r="Q113" s="402"/>
      <c r="R113" s="402"/>
      <c r="S113" s="402"/>
      <c r="T113" s="402"/>
      <c r="U113" s="402"/>
      <c r="V113" s="402"/>
      <c r="W113" s="402"/>
      <c r="X113" s="402"/>
    </row>
    <row r="114" spans="1:24" x14ac:dyDescent="0.25">
      <c r="A114" s="402"/>
      <c r="B114" s="402"/>
      <c r="C114" s="402"/>
      <c r="D114" s="402"/>
      <c r="E114" s="402"/>
      <c r="F114" s="402"/>
      <c r="G114" s="402"/>
      <c r="H114" s="402"/>
      <c r="I114" s="402"/>
      <c r="J114" s="402"/>
      <c r="K114" s="402"/>
      <c r="L114" s="402"/>
      <c r="M114" s="402"/>
      <c r="N114" s="402"/>
      <c r="O114" s="402"/>
      <c r="P114" s="402"/>
      <c r="Q114" s="402"/>
      <c r="R114" s="402"/>
      <c r="S114" s="402"/>
      <c r="T114" s="402"/>
      <c r="U114" s="402"/>
      <c r="V114" s="402"/>
      <c r="W114" s="402"/>
      <c r="X114" s="402"/>
    </row>
    <row r="115" spans="1:24" x14ac:dyDescent="0.25">
      <c r="A115" s="402"/>
      <c r="B115" s="402"/>
      <c r="C115" s="402"/>
      <c r="D115" s="402"/>
      <c r="E115" s="402"/>
      <c r="F115" s="402"/>
      <c r="G115" s="402"/>
      <c r="H115" s="402"/>
      <c r="I115" s="402"/>
      <c r="J115" s="402"/>
      <c r="K115" s="402"/>
      <c r="L115" s="402"/>
      <c r="M115" s="402"/>
      <c r="N115" s="402"/>
      <c r="O115" s="402"/>
      <c r="P115" s="402"/>
      <c r="Q115" s="402"/>
      <c r="R115" s="402"/>
      <c r="S115" s="402"/>
      <c r="T115" s="402"/>
      <c r="U115" s="402"/>
      <c r="V115" s="402"/>
      <c r="W115" s="402"/>
      <c r="X115" s="402"/>
    </row>
    <row r="116" spans="1:24" x14ac:dyDescent="0.25">
      <c r="A116" s="402"/>
      <c r="B116" s="402"/>
      <c r="C116" s="402"/>
      <c r="D116" s="402"/>
      <c r="E116" s="402"/>
      <c r="F116" s="402"/>
      <c r="G116" s="402"/>
      <c r="H116" s="402"/>
      <c r="I116" s="402"/>
      <c r="J116" s="402"/>
      <c r="K116" s="402"/>
      <c r="L116" s="402"/>
      <c r="M116" s="402"/>
      <c r="N116" s="402"/>
      <c r="O116" s="402"/>
      <c r="P116" s="402"/>
      <c r="Q116" s="402"/>
      <c r="R116" s="402"/>
      <c r="S116" s="402"/>
      <c r="T116" s="402"/>
      <c r="U116" s="402"/>
      <c r="V116" s="402"/>
      <c r="W116" s="402"/>
      <c r="X116" s="402"/>
    </row>
    <row r="117" spans="1:24" x14ac:dyDescent="0.25">
      <c r="A117" s="402"/>
      <c r="B117" s="402"/>
      <c r="C117" s="402"/>
      <c r="D117" s="402"/>
      <c r="E117" s="402"/>
      <c r="F117" s="402"/>
      <c r="G117" s="402"/>
      <c r="H117" s="402"/>
      <c r="I117" s="402"/>
      <c r="J117" s="402"/>
      <c r="K117" s="402"/>
      <c r="L117" s="402"/>
      <c r="M117" s="402"/>
      <c r="N117" s="402"/>
      <c r="O117" s="402"/>
      <c r="P117" s="402"/>
      <c r="Q117" s="402"/>
      <c r="R117" s="402"/>
      <c r="S117" s="402"/>
      <c r="T117" s="402"/>
      <c r="U117" s="402"/>
      <c r="V117" s="402"/>
      <c r="W117" s="402"/>
      <c r="X117" s="402"/>
    </row>
    <row r="118" spans="1:24" x14ac:dyDescent="0.25">
      <c r="A118" s="402"/>
      <c r="B118" s="402"/>
      <c r="C118" s="402"/>
      <c r="D118" s="402"/>
      <c r="E118" s="402"/>
      <c r="F118" s="402"/>
      <c r="G118" s="402"/>
      <c r="H118" s="402"/>
      <c r="I118" s="402"/>
      <c r="J118" s="402"/>
      <c r="K118" s="402"/>
      <c r="L118" s="402"/>
      <c r="M118" s="402"/>
      <c r="N118" s="402"/>
      <c r="O118" s="402"/>
      <c r="P118" s="402"/>
      <c r="Q118" s="402"/>
      <c r="R118" s="402"/>
      <c r="S118" s="402"/>
      <c r="T118" s="402"/>
      <c r="U118" s="402"/>
      <c r="V118" s="402"/>
      <c r="W118" s="402"/>
      <c r="X118" s="402"/>
    </row>
    <row r="119" spans="1:24" x14ac:dyDescent="0.25">
      <c r="A119" s="402"/>
      <c r="B119" s="402"/>
      <c r="C119" s="402"/>
      <c r="D119" s="402"/>
      <c r="E119" s="402"/>
      <c r="F119" s="402"/>
      <c r="G119" s="402"/>
      <c r="H119" s="402"/>
      <c r="I119" s="402"/>
      <c r="J119" s="402"/>
      <c r="K119" s="402"/>
      <c r="L119" s="402"/>
      <c r="M119" s="402"/>
      <c r="N119" s="402"/>
      <c r="O119" s="402"/>
      <c r="P119" s="402"/>
      <c r="Q119" s="402"/>
      <c r="R119" s="402"/>
      <c r="S119" s="402"/>
      <c r="T119" s="402"/>
      <c r="U119" s="402"/>
      <c r="V119" s="402"/>
      <c r="W119" s="402"/>
      <c r="X119" s="402"/>
    </row>
    <row r="120" spans="1:24" x14ac:dyDescent="0.25">
      <c r="A120" s="402"/>
      <c r="B120" s="402"/>
      <c r="C120" s="402"/>
      <c r="D120" s="402"/>
      <c r="E120" s="402"/>
      <c r="F120" s="402"/>
      <c r="G120" s="402"/>
      <c r="H120" s="402"/>
      <c r="I120" s="402"/>
      <c r="J120" s="402"/>
      <c r="K120" s="402"/>
      <c r="L120" s="402"/>
      <c r="M120" s="402"/>
      <c r="N120" s="402"/>
      <c r="O120" s="402"/>
      <c r="P120" s="402"/>
      <c r="Q120" s="402"/>
      <c r="R120" s="402"/>
      <c r="S120" s="402"/>
      <c r="T120" s="402"/>
      <c r="U120" s="402"/>
      <c r="V120" s="402"/>
      <c r="W120" s="402"/>
      <c r="X120" s="402"/>
    </row>
    <row r="121" spans="1:24" x14ac:dyDescent="0.25">
      <c r="A121" s="402"/>
      <c r="B121" s="402"/>
      <c r="C121" s="402"/>
      <c r="D121" s="402"/>
      <c r="E121" s="402"/>
      <c r="F121" s="402"/>
      <c r="G121" s="402"/>
      <c r="H121" s="402"/>
      <c r="I121" s="402"/>
      <c r="J121" s="402"/>
      <c r="K121" s="402"/>
      <c r="L121" s="402"/>
      <c r="M121" s="402"/>
      <c r="N121" s="402"/>
      <c r="O121" s="402"/>
      <c r="P121" s="402"/>
      <c r="Q121" s="402"/>
      <c r="R121" s="402"/>
      <c r="S121" s="402"/>
      <c r="T121" s="402"/>
      <c r="U121" s="402"/>
      <c r="V121" s="402"/>
      <c r="W121" s="402"/>
      <c r="X121" s="402"/>
    </row>
    <row r="122" spans="1:24" x14ac:dyDescent="0.25">
      <c r="A122" s="402"/>
      <c r="B122" s="402"/>
      <c r="C122" s="402"/>
      <c r="D122" s="402"/>
      <c r="E122" s="402"/>
      <c r="F122" s="402"/>
      <c r="G122" s="402"/>
      <c r="H122" s="402"/>
      <c r="I122" s="402"/>
      <c r="J122" s="402"/>
      <c r="K122" s="402"/>
      <c r="L122" s="402"/>
      <c r="M122" s="402"/>
      <c r="N122" s="402"/>
      <c r="O122" s="402"/>
      <c r="P122" s="402"/>
      <c r="Q122" s="402"/>
      <c r="R122" s="402"/>
      <c r="S122" s="402"/>
      <c r="T122" s="402"/>
      <c r="U122" s="402"/>
      <c r="V122" s="402"/>
      <c r="W122" s="402"/>
      <c r="X122" s="402"/>
    </row>
    <row r="123" spans="1:24" x14ac:dyDescent="0.25">
      <c r="A123" s="402"/>
      <c r="B123" s="402"/>
      <c r="C123" s="402"/>
      <c r="D123" s="402"/>
      <c r="E123" s="402"/>
      <c r="F123" s="402"/>
      <c r="G123" s="402"/>
      <c r="H123" s="402"/>
      <c r="I123" s="402"/>
      <c r="J123" s="402"/>
      <c r="K123" s="402"/>
      <c r="L123" s="402"/>
      <c r="M123" s="402"/>
      <c r="N123" s="402"/>
      <c r="O123" s="402"/>
      <c r="P123" s="402"/>
      <c r="Q123" s="402"/>
      <c r="R123" s="402"/>
      <c r="S123" s="402"/>
      <c r="T123" s="402"/>
      <c r="U123" s="402"/>
      <c r="V123" s="402"/>
      <c r="W123" s="402"/>
      <c r="X123" s="402"/>
    </row>
    <row r="124" spans="1:24" x14ac:dyDescent="0.25">
      <c r="A124" s="402"/>
      <c r="B124" s="402"/>
      <c r="C124" s="402"/>
      <c r="D124" s="402"/>
      <c r="E124" s="402"/>
      <c r="F124" s="402"/>
      <c r="G124" s="402"/>
      <c r="H124" s="402"/>
      <c r="I124" s="402"/>
      <c r="J124" s="402"/>
      <c r="K124" s="402"/>
      <c r="L124" s="402"/>
      <c r="M124" s="402"/>
      <c r="N124" s="402"/>
      <c r="O124" s="402"/>
      <c r="P124" s="402"/>
      <c r="Q124" s="402"/>
      <c r="R124" s="402"/>
      <c r="S124" s="402"/>
      <c r="T124" s="402"/>
      <c r="U124" s="402"/>
      <c r="V124" s="402"/>
      <c r="W124" s="402"/>
      <c r="X124" s="402"/>
    </row>
    <row r="125" spans="1:24" x14ac:dyDescent="0.25">
      <c r="A125" s="402"/>
      <c r="B125" s="402"/>
      <c r="C125" s="402"/>
      <c r="D125" s="402"/>
      <c r="E125" s="402"/>
      <c r="F125" s="402"/>
      <c r="G125" s="402"/>
      <c r="H125" s="402"/>
      <c r="I125" s="402"/>
      <c r="J125" s="402"/>
      <c r="K125" s="402"/>
      <c r="L125" s="402"/>
      <c r="M125" s="402"/>
      <c r="N125" s="402"/>
      <c r="O125" s="402"/>
      <c r="P125" s="402"/>
      <c r="Q125" s="402"/>
      <c r="R125" s="402"/>
      <c r="S125" s="402"/>
      <c r="T125" s="402"/>
      <c r="U125" s="402"/>
      <c r="V125" s="402"/>
      <c r="W125" s="402"/>
      <c r="X125" s="402"/>
    </row>
    <row r="126" spans="1:24" x14ac:dyDescent="0.25">
      <c r="A126" s="402"/>
      <c r="B126" s="402"/>
      <c r="C126" s="402"/>
      <c r="D126" s="402"/>
      <c r="E126" s="402"/>
      <c r="F126" s="402"/>
      <c r="G126" s="402"/>
      <c r="H126" s="402"/>
      <c r="I126" s="402"/>
      <c r="J126" s="402"/>
      <c r="K126" s="402"/>
      <c r="L126" s="402"/>
      <c r="M126" s="402"/>
      <c r="N126" s="402"/>
      <c r="O126" s="402"/>
      <c r="P126" s="402"/>
      <c r="Q126" s="402"/>
      <c r="R126" s="402"/>
      <c r="S126" s="402"/>
      <c r="T126" s="402"/>
      <c r="U126" s="402"/>
      <c r="V126" s="402"/>
      <c r="W126" s="402"/>
      <c r="X126" s="402"/>
    </row>
    <row r="127" spans="1:24" x14ac:dyDescent="0.25">
      <c r="A127" s="402"/>
      <c r="B127" s="402"/>
      <c r="C127" s="402"/>
      <c r="D127" s="402"/>
      <c r="E127" s="402"/>
      <c r="F127" s="402"/>
      <c r="G127" s="402"/>
      <c r="H127" s="402"/>
      <c r="I127" s="402"/>
      <c r="J127" s="402"/>
      <c r="K127" s="402"/>
      <c r="L127" s="402"/>
      <c r="M127" s="402"/>
      <c r="N127" s="402"/>
      <c r="O127" s="402"/>
      <c r="P127" s="402"/>
      <c r="Q127" s="402"/>
      <c r="R127" s="402"/>
      <c r="S127" s="402"/>
      <c r="T127" s="402"/>
      <c r="U127" s="402"/>
      <c r="V127" s="402"/>
      <c r="W127" s="402"/>
      <c r="X127" s="402"/>
    </row>
    <row r="128" spans="1:24" x14ac:dyDescent="0.25">
      <c r="A128" s="402"/>
      <c r="B128" s="402"/>
      <c r="C128" s="402"/>
      <c r="D128" s="402"/>
      <c r="E128" s="402"/>
      <c r="F128" s="402"/>
      <c r="G128" s="402"/>
      <c r="H128" s="402"/>
      <c r="I128" s="402"/>
      <c r="J128" s="402"/>
      <c r="K128" s="402"/>
      <c r="L128" s="402"/>
      <c r="M128" s="402"/>
      <c r="N128" s="402"/>
      <c r="O128" s="402"/>
      <c r="P128" s="402"/>
      <c r="Q128" s="402"/>
      <c r="R128" s="402"/>
      <c r="S128" s="402"/>
      <c r="T128" s="402"/>
      <c r="U128" s="402"/>
      <c r="V128" s="402"/>
      <c r="W128" s="402"/>
      <c r="X128" s="402"/>
    </row>
    <row r="129" spans="1:24" x14ac:dyDescent="0.25">
      <c r="A129" s="402"/>
      <c r="B129" s="402"/>
      <c r="C129" s="402"/>
      <c r="D129" s="402"/>
      <c r="E129" s="402"/>
      <c r="F129" s="402"/>
      <c r="G129" s="402"/>
      <c r="H129" s="402"/>
      <c r="I129" s="402"/>
      <c r="J129" s="402"/>
      <c r="K129" s="402"/>
      <c r="L129" s="402"/>
      <c r="M129" s="402"/>
      <c r="N129" s="402"/>
      <c r="O129" s="402"/>
      <c r="P129" s="402"/>
      <c r="Q129" s="402"/>
      <c r="R129" s="402"/>
      <c r="S129" s="402"/>
      <c r="T129" s="402"/>
      <c r="U129" s="402"/>
      <c r="V129" s="402"/>
      <c r="W129" s="402"/>
      <c r="X129" s="402"/>
    </row>
    <row r="130" spans="1:24" x14ac:dyDescent="0.25">
      <c r="A130" s="402"/>
      <c r="B130" s="402"/>
      <c r="C130" s="402"/>
      <c r="D130" s="402"/>
      <c r="E130" s="402"/>
      <c r="F130" s="402"/>
      <c r="G130" s="402"/>
      <c r="H130" s="402"/>
      <c r="I130" s="402"/>
      <c r="J130" s="402"/>
      <c r="K130" s="402"/>
      <c r="L130" s="402"/>
      <c r="M130" s="402"/>
      <c r="N130" s="402"/>
      <c r="O130" s="402"/>
      <c r="P130" s="402"/>
      <c r="Q130" s="402"/>
      <c r="R130" s="402"/>
      <c r="S130" s="402"/>
      <c r="T130" s="402"/>
      <c r="U130" s="402"/>
      <c r="V130" s="402"/>
      <c r="W130" s="402"/>
      <c r="X130" s="402"/>
    </row>
    <row r="131" spans="1:24" x14ac:dyDescent="0.25">
      <c r="A131" s="402"/>
      <c r="B131" s="402"/>
      <c r="C131" s="402"/>
      <c r="D131" s="402"/>
      <c r="E131" s="402"/>
      <c r="F131" s="402"/>
      <c r="G131" s="402"/>
      <c r="H131" s="402"/>
      <c r="I131" s="402"/>
      <c r="J131" s="402"/>
      <c r="K131" s="402"/>
      <c r="L131" s="402"/>
      <c r="M131" s="402"/>
      <c r="N131" s="402"/>
      <c r="O131" s="402"/>
      <c r="P131" s="402"/>
      <c r="Q131" s="402"/>
      <c r="R131" s="402"/>
      <c r="S131" s="402"/>
      <c r="T131" s="402"/>
      <c r="U131" s="402"/>
      <c r="V131" s="402"/>
      <c r="W131" s="402"/>
      <c r="X131" s="402"/>
    </row>
    <row r="132" spans="1:24" x14ac:dyDescent="0.25">
      <c r="A132" s="402"/>
      <c r="B132" s="402"/>
      <c r="C132" s="402"/>
      <c r="D132" s="402"/>
      <c r="E132" s="402"/>
      <c r="F132" s="402"/>
      <c r="G132" s="402"/>
      <c r="H132" s="402"/>
      <c r="I132" s="402"/>
      <c r="J132" s="402"/>
      <c r="K132" s="402"/>
      <c r="L132" s="402"/>
      <c r="M132" s="402"/>
      <c r="N132" s="402"/>
      <c r="O132" s="402"/>
      <c r="P132" s="402"/>
      <c r="Q132" s="402"/>
      <c r="R132" s="402"/>
      <c r="S132" s="402"/>
      <c r="T132" s="402"/>
      <c r="U132" s="402"/>
      <c r="V132" s="402"/>
      <c r="W132" s="402"/>
      <c r="X132" s="402"/>
    </row>
    <row r="133" spans="1:24" x14ac:dyDescent="0.25">
      <c r="A133" s="402"/>
      <c r="B133" s="402"/>
      <c r="C133" s="402"/>
      <c r="D133" s="402"/>
      <c r="E133" s="402"/>
      <c r="F133" s="402"/>
      <c r="G133" s="402"/>
      <c r="H133" s="402"/>
      <c r="I133" s="402"/>
      <c r="J133" s="402"/>
      <c r="K133" s="402"/>
      <c r="L133" s="402"/>
      <c r="M133" s="402"/>
      <c r="N133" s="402"/>
      <c r="O133" s="402"/>
      <c r="P133" s="402"/>
      <c r="Q133" s="402"/>
      <c r="R133" s="402"/>
      <c r="S133" s="402"/>
      <c r="T133" s="402"/>
      <c r="U133" s="402"/>
      <c r="V133" s="402"/>
      <c r="W133" s="402"/>
      <c r="X133" s="402"/>
    </row>
    <row r="134" spans="1:24" x14ac:dyDescent="0.25">
      <c r="A134" s="402"/>
      <c r="B134" s="402"/>
      <c r="C134" s="402"/>
      <c r="D134" s="402"/>
      <c r="E134" s="402"/>
      <c r="F134" s="402"/>
      <c r="G134" s="402"/>
      <c r="H134" s="402"/>
      <c r="I134" s="402"/>
      <c r="J134" s="402"/>
      <c r="K134" s="402"/>
      <c r="L134" s="402"/>
      <c r="M134" s="402"/>
      <c r="N134" s="402"/>
      <c r="O134" s="402"/>
      <c r="P134" s="402"/>
      <c r="Q134" s="402"/>
      <c r="R134" s="402"/>
      <c r="S134" s="402"/>
      <c r="T134" s="402"/>
      <c r="U134" s="402"/>
      <c r="V134" s="402"/>
      <c r="W134" s="402"/>
      <c r="X134" s="402"/>
    </row>
    <row r="135" spans="1:24" x14ac:dyDescent="0.25">
      <c r="A135" s="402"/>
      <c r="B135" s="402"/>
      <c r="C135" s="402"/>
      <c r="D135" s="402"/>
      <c r="E135" s="402"/>
      <c r="F135" s="402"/>
      <c r="G135" s="402"/>
      <c r="H135" s="402"/>
      <c r="I135" s="402"/>
      <c r="J135" s="402"/>
      <c r="K135" s="402"/>
      <c r="L135" s="402"/>
      <c r="M135" s="402"/>
      <c r="N135" s="402"/>
      <c r="O135" s="402"/>
      <c r="P135" s="402"/>
      <c r="Q135" s="402"/>
      <c r="R135" s="402"/>
      <c r="S135" s="402"/>
      <c r="T135" s="402"/>
      <c r="U135" s="402"/>
      <c r="V135" s="402"/>
      <c r="W135" s="402"/>
      <c r="X135" s="402"/>
    </row>
    <row r="136" spans="1:24" x14ac:dyDescent="0.25">
      <c r="A136" s="402"/>
      <c r="B136" s="402"/>
      <c r="C136" s="402"/>
      <c r="D136" s="402"/>
      <c r="E136" s="402"/>
      <c r="F136" s="402"/>
      <c r="G136" s="402"/>
      <c r="H136" s="402"/>
      <c r="I136" s="402"/>
      <c r="J136" s="402"/>
      <c r="K136" s="402"/>
      <c r="L136" s="402"/>
      <c r="M136" s="402"/>
      <c r="N136" s="402"/>
      <c r="O136" s="402"/>
      <c r="P136" s="402"/>
      <c r="Q136" s="402"/>
      <c r="R136" s="402"/>
      <c r="S136" s="402"/>
      <c r="T136" s="402"/>
      <c r="U136" s="402"/>
      <c r="V136" s="402"/>
      <c r="W136" s="402"/>
      <c r="X136" s="402"/>
    </row>
    <row r="137" spans="1:24" x14ac:dyDescent="0.25">
      <c r="A137" s="402"/>
      <c r="B137" s="402"/>
      <c r="C137" s="402"/>
      <c r="D137" s="402"/>
      <c r="E137" s="402"/>
      <c r="F137" s="402"/>
      <c r="G137" s="402"/>
      <c r="H137" s="402"/>
      <c r="I137" s="402"/>
      <c r="J137" s="402"/>
      <c r="K137" s="402"/>
      <c r="L137" s="402"/>
      <c r="M137" s="402"/>
      <c r="N137" s="402"/>
      <c r="O137" s="402"/>
      <c r="P137" s="402"/>
      <c r="Q137" s="402"/>
      <c r="R137" s="402"/>
      <c r="S137" s="402"/>
      <c r="T137" s="402"/>
      <c r="U137" s="402"/>
      <c r="V137" s="402"/>
      <c r="W137" s="402"/>
      <c r="X137" s="402"/>
    </row>
    <row r="138" spans="1:24" x14ac:dyDescent="0.25">
      <c r="A138" s="402"/>
      <c r="B138" s="402"/>
      <c r="C138" s="402"/>
      <c r="D138" s="402"/>
      <c r="E138" s="402"/>
      <c r="F138" s="402"/>
      <c r="G138" s="402"/>
      <c r="H138" s="402"/>
      <c r="I138" s="402"/>
      <c r="J138" s="402"/>
      <c r="K138" s="402"/>
      <c r="L138" s="402"/>
      <c r="M138" s="402"/>
      <c r="N138" s="402"/>
      <c r="O138" s="402"/>
      <c r="P138" s="402"/>
      <c r="Q138" s="402"/>
      <c r="R138" s="402"/>
      <c r="S138" s="402"/>
      <c r="T138" s="402"/>
      <c r="U138" s="402"/>
      <c r="V138" s="402"/>
      <c r="W138" s="402"/>
      <c r="X138" s="402"/>
    </row>
    <row r="139" spans="1:24" x14ac:dyDescent="0.25">
      <c r="A139" s="402"/>
      <c r="B139" s="402"/>
      <c r="C139" s="402"/>
      <c r="D139" s="402"/>
      <c r="E139" s="402"/>
      <c r="F139" s="402"/>
      <c r="G139" s="402"/>
      <c r="H139" s="402"/>
      <c r="I139" s="402"/>
      <c r="J139" s="402"/>
      <c r="K139" s="402"/>
      <c r="L139" s="402"/>
      <c r="M139" s="402"/>
      <c r="N139" s="402"/>
      <c r="O139" s="402"/>
      <c r="P139" s="402"/>
      <c r="Q139" s="402"/>
      <c r="R139" s="402"/>
      <c r="S139" s="402"/>
      <c r="T139" s="402"/>
      <c r="U139" s="402"/>
      <c r="V139" s="402"/>
      <c r="W139" s="402"/>
      <c r="X139" s="402"/>
    </row>
    <row r="140" spans="1:24" x14ac:dyDescent="0.25">
      <c r="A140" s="402"/>
      <c r="B140" s="402"/>
      <c r="C140" s="402"/>
      <c r="D140" s="402"/>
      <c r="E140" s="402"/>
      <c r="F140" s="402"/>
      <c r="G140" s="402"/>
      <c r="H140" s="402"/>
      <c r="I140" s="402"/>
      <c r="J140" s="402"/>
      <c r="K140" s="402"/>
      <c r="L140" s="402"/>
      <c r="M140" s="402"/>
      <c r="N140" s="402"/>
      <c r="O140" s="402"/>
      <c r="P140" s="402"/>
      <c r="Q140" s="402"/>
      <c r="R140" s="402"/>
      <c r="S140" s="402"/>
      <c r="T140" s="402"/>
      <c r="U140" s="402"/>
      <c r="V140" s="402"/>
      <c r="W140" s="402"/>
      <c r="X140" s="402"/>
    </row>
    <row r="141" spans="1:24" x14ac:dyDescent="0.25">
      <c r="A141" s="402"/>
      <c r="B141" s="402"/>
      <c r="C141" s="402"/>
      <c r="D141" s="402"/>
      <c r="E141" s="402"/>
      <c r="F141" s="402"/>
      <c r="G141" s="402"/>
      <c r="H141" s="402"/>
      <c r="I141" s="402"/>
      <c r="J141" s="402"/>
      <c r="K141" s="402"/>
      <c r="L141" s="402"/>
      <c r="M141" s="402"/>
      <c r="N141" s="402"/>
      <c r="O141" s="402"/>
      <c r="P141" s="402"/>
      <c r="Q141" s="402"/>
      <c r="R141" s="402"/>
      <c r="S141" s="402"/>
      <c r="T141" s="402"/>
      <c r="U141" s="402"/>
      <c r="V141" s="402"/>
      <c r="W141" s="402"/>
      <c r="X141" s="402"/>
    </row>
    <row r="142" spans="1:24" x14ac:dyDescent="0.25">
      <c r="A142" s="402"/>
      <c r="B142" s="402"/>
      <c r="C142" s="402"/>
      <c r="D142" s="402"/>
      <c r="E142" s="402"/>
      <c r="F142" s="402"/>
      <c r="G142" s="402"/>
      <c r="H142" s="402"/>
      <c r="I142" s="402"/>
      <c r="J142" s="402"/>
      <c r="K142" s="402"/>
      <c r="L142" s="402"/>
      <c r="M142" s="402"/>
      <c r="N142" s="402"/>
      <c r="O142" s="402"/>
      <c r="P142" s="402"/>
      <c r="Q142" s="402"/>
      <c r="R142" s="402"/>
      <c r="S142" s="402"/>
      <c r="T142" s="402"/>
      <c r="U142" s="402"/>
      <c r="V142" s="402"/>
      <c r="W142" s="402"/>
      <c r="X142" s="402"/>
    </row>
    <row r="143" spans="1:24" x14ac:dyDescent="0.25">
      <c r="A143" s="402"/>
      <c r="B143" s="402"/>
      <c r="C143" s="402"/>
      <c r="D143" s="402"/>
      <c r="E143" s="402"/>
      <c r="F143" s="402"/>
      <c r="G143" s="402"/>
      <c r="H143" s="402"/>
      <c r="I143" s="402"/>
      <c r="J143" s="402"/>
      <c r="K143" s="402"/>
      <c r="L143" s="402"/>
      <c r="M143" s="402"/>
      <c r="N143" s="402"/>
      <c r="O143" s="402"/>
      <c r="P143" s="402"/>
      <c r="Q143" s="402"/>
      <c r="R143" s="402"/>
      <c r="S143" s="402"/>
      <c r="T143" s="402"/>
      <c r="U143" s="402"/>
      <c r="V143" s="402"/>
      <c r="W143" s="402"/>
      <c r="X143" s="402"/>
    </row>
    <row r="144" spans="1:24" x14ac:dyDescent="0.25">
      <c r="A144" s="402"/>
      <c r="B144" s="402"/>
      <c r="C144" s="402"/>
      <c r="D144" s="402"/>
      <c r="E144" s="402"/>
      <c r="F144" s="402"/>
      <c r="G144" s="402"/>
      <c r="H144" s="402"/>
      <c r="I144" s="402"/>
      <c r="J144" s="402"/>
      <c r="K144" s="402"/>
      <c r="L144" s="402"/>
      <c r="M144" s="402"/>
      <c r="N144" s="402"/>
      <c r="O144" s="402"/>
      <c r="P144" s="402"/>
      <c r="Q144" s="402"/>
      <c r="R144" s="402"/>
      <c r="S144" s="402"/>
      <c r="T144" s="402"/>
      <c r="U144" s="402"/>
      <c r="V144" s="402"/>
      <c r="W144" s="402"/>
      <c r="X144" s="402"/>
    </row>
    <row r="145" spans="1:24" x14ac:dyDescent="0.25">
      <c r="A145" s="402"/>
      <c r="B145" s="402"/>
      <c r="C145" s="402"/>
      <c r="D145" s="402"/>
      <c r="E145" s="402"/>
      <c r="F145" s="402"/>
      <c r="G145" s="402"/>
      <c r="H145" s="402"/>
      <c r="I145" s="402"/>
      <c r="J145" s="402"/>
      <c r="K145" s="402"/>
      <c r="L145" s="402"/>
      <c r="M145" s="402"/>
      <c r="N145" s="402"/>
      <c r="O145" s="402"/>
      <c r="P145" s="402"/>
      <c r="Q145" s="402"/>
      <c r="R145" s="402"/>
      <c r="S145" s="402"/>
      <c r="T145" s="402"/>
      <c r="U145" s="402"/>
      <c r="V145" s="402"/>
      <c r="W145" s="402"/>
      <c r="X145" s="402"/>
    </row>
    <row r="146" spans="1:24" x14ac:dyDescent="0.25">
      <c r="A146" s="402"/>
      <c r="B146" s="402"/>
      <c r="C146" s="402"/>
      <c r="D146" s="402"/>
      <c r="E146" s="402"/>
      <c r="F146" s="402"/>
      <c r="G146" s="402"/>
      <c r="H146" s="402"/>
      <c r="I146" s="402"/>
      <c r="J146" s="402"/>
      <c r="K146" s="402"/>
      <c r="L146" s="402"/>
      <c r="M146" s="402"/>
      <c r="N146" s="402"/>
      <c r="O146" s="402"/>
      <c r="P146" s="402"/>
      <c r="Q146" s="402"/>
      <c r="R146" s="402"/>
      <c r="S146" s="402"/>
      <c r="T146" s="402"/>
      <c r="U146" s="402"/>
      <c r="V146" s="402"/>
      <c r="W146" s="402"/>
      <c r="X146" s="402"/>
    </row>
    <row r="147" spans="1:24" x14ac:dyDescent="0.25">
      <c r="A147" s="402"/>
      <c r="B147" s="402"/>
      <c r="C147" s="402"/>
      <c r="D147" s="402"/>
      <c r="E147" s="402"/>
      <c r="F147" s="402"/>
      <c r="G147" s="402"/>
      <c r="H147" s="402"/>
      <c r="I147" s="402"/>
      <c r="J147" s="402"/>
      <c r="K147" s="402"/>
      <c r="L147" s="402"/>
      <c r="M147" s="402"/>
      <c r="N147" s="402"/>
      <c r="O147" s="402"/>
      <c r="P147" s="402"/>
      <c r="Q147" s="402"/>
      <c r="R147" s="402"/>
      <c r="S147" s="402"/>
      <c r="T147" s="402"/>
      <c r="U147" s="402"/>
      <c r="V147" s="402"/>
      <c r="W147" s="402"/>
      <c r="X147" s="402"/>
    </row>
    <row r="148" spans="1:24" x14ac:dyDescent="0.25">
      <c r="A148" s="402"/>
      <c r="B148" s="402"/>
      <c r="C148" s="402"/>
      <c r="D148" s="402"/>
      <c r="E148" s="402"/>
      <c r="F148" s="402"/>
      <c r="G148" s="402"/>
      <c r="H148" s="402"/>
      <c r="I148" s="402"/>
      <c r="J148" s="402"/>
      <c r="K148" s="402"/>
      <c r="L148" s="402"/>
      <c r="M148" s="402"/>
      <c r="N148" s="402"/>
      <c r="O148" s="402"/>
      <c r="P148" s="402"/>
      <c r="Q148" s="402"/>
      <c r="R148" s="402"/>
      <c r="S148" s="402"/>
      <c r="T148" s="402"/>
      <c r="U148" s="402"/>
      <c r="V148" s="402"/>
      <c r="W148" s="402"/>
      <c r="X148" s="402"/>
    </row>
    <row r="149" spans="1:24" x14ac:dyDescent="0.25">
      <c r="A149" s="402"/>
      <c r="B149" s="402"/>
      <c r="C149" s="402"/>
      <c r="D149" s="402"/>
      <c r="E149" s="402"/>
      <c r="F149" s="402"/>
      <c r="G149" s="402"/>
      <c r="H149" s="402"/>
      <c r="I149" s="402"/>
      <c r="J149" s="402"/>
      <c r="K149" s="402"/>
      <c r="L149" s="402"/>
      <c r="M149" s="402"/>
      <c r="N149" s="402"/>
      <c r="O149" s="402"/>
      <c r="P149" s="402"/>
      <c r="Q149" s="402"/>
      <c r="R149" s="402"/>
      <c r="S149" s="402"/>
      <c r="T149" s="402"/>
      <c r="U149" s="402"/>
      <c r="V149" s="402"/>
      <c r="W149" s="402"/>
      <c r="X149" s="402"/>
    </row>
    <row r="150" spans="1:24" x14ac:dyDescent="0.25">
      <c r="A150" s="402"/>
      <c r="B150" s="402"/>
      <c r="C150" s="402"/>
      <c r="D150" s="402"/>
      <c r="E150" s="402"/>
      <c r="F150" s="402"/>
      <c r="G150" s="402"/>
      <c r="H150" s="402"/>
      <c r="I150" s="402"/>
      <c r="J150" s="402"/>
      <c r="K150" s="402"/>
      <c r="L150" s="402"/>
      <c r="M150" s="402"/>
      <c r="N150" s="402"/>
      <c r="O150" s="402"/>
      <c r="P150" s="402"/>
      <c r="Q150" s="402"/>
      <c r="R150" s="402"/>
      <c r="S150" s="402"/>
      <c r="T150" s="402"/>
      <c r="U150" s="402"/>
      <c r="V150" s="402"/>
      <c r="W150" s="402"/>
      <c r="X150" s="402"/>
    </row>
    <row r="151" spans="1:24" x14ac:dyDescent="0.25">
      <c r="A151" s="402"/>
      <c r="B151" s="402"/>
      <c r="C151" s="402"/>
      <c r="D151" s="402"/>
      <c r="E151" s="402"/>
      <c r="F151" s="402"/>
      <c r="G151" s="402"/>
      <c r="H151" s="402"/>
      <c r="I151" s="402"/>
      <c r="J151" s="402"/>
      <c r="K151" s="402"/>
      <c r="L151" s="402"/>
      <c r="M151" s="402"/>
      <c r="N151" s="402"/>
      <c r="O151" s="402"/>
      <c r="P151" s="402"/>
      <c r="Q151" s="402"/>
      <c r="R151" s="402"/>
      <c r="S151" s="402"/>
      <c r="T151" s="402"/>
      <c r="U151" s="402"/>
      <c r="V151" s="402"/>
      <c r="W151" s="402"/>
      <c r="X151" s="402"/>
    </row>
    <row r="152" spans="1:24" x14ac:dyDescent="0.25">
      <c r="A152" s="402"/>
      <c r="B152" s="402"/>
      <c r="C152" s="402"/>
      <c r="D152" s="402"/>
      <c r="E152" s="402"/>
      <c r="F152" s="402"/>
      <c r="G152" s="402"/>
      <c r="H152" s="402"/>
      <c r="I152" s="402"/>
      <c r="J152" s="402"/>
      <c r="K152" s="402"/>
      <c r="L152" s="402"/>
      <c r="M152" s="402"/>
      <c r="N152" s="402"/>
      <c r="O152" s="402"/>
      <c r="P152" s="402"/>
      <c r="Q152" s="402"/>
      <c r="R152" s="402"/>
      <c r="S152" s="402"/>
      <c r="T152" s="402"/>
      <c r="U152" s="402"/>
      <c r="V152" s="402"/>
      <c r="W152" s="402"/>
      <c r="X152" s="402"/>
    </row>
    <row r="153" spans="1:24" x14ac:dyDescent="0.25">
      <c r="A153" s="402"/>
      <c r="B153" s="402"/>
      <c r="C153" s="402"/>
      <c r="D153" s="402"/>
      <c r="E153" s="402"/>
      <c r="F153" s="402"/>
      <c r="G153" s="402"/>
      <c r="H153" s="402"/>
      <c r="I153" s="402"/>
      <c r="J153" s="402"/>
      <c r="K153" s="402"/>
      <c r="L153" s="402"/>
      <c r="M153" s="402"/>
      <c r="N153" s="402"/>
      <c r="O153" s="402"/>
      <c r="P153" s="402"/>
      <c r="Q153" s="402"/>
      <c r="R153" s="402"/>
      <c r="S153" s="402"/>
      <c r="T153" s="402"/>
      <c r="U153" s="402"/>
      <c r="V153" s="402"/>
      <c r="W153" s="402"/>
      <c r="X153" s="402"/>
    </row>
    <row r="154" spans="1:24" x14ac:dyDescent="0.25">
      <c r="A154" s="402"/>
      <c r="B154" s="402"/>
      <c r="C154" s="402"/>
      <c r="D154" s="402"/>
      <c r="E154" s="402"/>
      <c r="F154" s="402"/>
      <c r="G154" s="402"/>
      <c r="H154" s="402"/>
      <c r="I154" s="402"/>
      <c r="J154" s="402"/>
      <c r="K154" s="402"/>
      <c r="L154" s="402"/>
      <c r="M154" s="402"/>
      <c r="N154" s="402"/>
      <c r="O154" s="402"/>
      <c r="P154" s="402"/>
      <c r="Q154" s="402"/>
      <c r="R154" s="402"/>
      <c r="S154" s="402"/>
      <c r="T154" s="402"/>
      <c r="U154" s="402"/>
      <c r="V154" s="402"/>
      <c r="W154" s="402"/>
      <c r="X154" s="402"/>
    </row>
    <row r="155" spans="1:24" x14ac:dyDescent="0.25">
      <c r="A155" s="402"/>
      <c r="B155" s="402"/>
      <c r="C155" s="402"/>
      <c r="D155" s="402"/>
      <c r="E155" s="402"/>
      <c r="F155" s="402"/>
      <c r="G155" s="402"/>
      <c r="H155" s="402"/>
      <c r="I155" s="402"/>
      <c r="J155" s="402"/>
      <c r="K155" s="402"/>
      <c r="L155" s="402"/>
      <c r="M155" s="402"/>
      <c r="N155" s="402"/>
      <c r="O155" s="402"/>
      <c r="P155" s="402"/>
      <c r="Q155" s="402"/>
      <c r="R155" s="402"/>
      <c r="S155" s="402"/>
      <c r="T155" s="402"/>
      <c r="U155" s="402"/>
      <c r="V155" s="402"/>
      <c r="W155" s="402"/>
      <c r="X155" s="402"/>
    </row>
    <row r="156" spans="1:24" x14ac:dyDescent="0.25">
      <c r="A156" s="402"/>
      <c r="B156" s="402"/>
      <c r="C156" s="402"/>
      <c r="D156" s="402"/>
      <c r="E156" s="402"/>
      <c r="F156" s="402"/>
      <c r="G156" s="402"/>
      <c r="H156" s="402"/>
      <c r="I156" s="402"/>
      <c r="J156" s="402"/>
      <c r="K156" s="402"/>
      <c r="L156" s="402"/>
      <c r="M156" s="402"/>
      <c r="N156" s="402"/>
      <c r="O156" s="402"/>
      <c r="P156" s="402"/>
      <c r="Q156" s="402"/>
      <c r="R156" s="402"/>
      <c r="S156" s="402"/>
      <c r="T156" s="402"/>
      <c r="U156" s="402"/>
      <c r="V156" s="402"/>
      <c r="W156" s="402"/>
      <c r="X156" s="402"/>
    </row>
    <row r="157" spans="1:24" x14ac:dyDescent="0.25">
      <c r="A157" s="402"/>
      <c r="B157" s="402"/>
      <c r="C157" s="402"/>
      <c r="D157" s="402"/>
      <c r="E157" s="402"/>
      <c r="F157" s="402"/>
      <c r="G157" s="402"/>
      <c r="H157" s="402"/>
      <c r="I157" s="402"/>
      <c r="J157" s="402"/>
      <c r="K157" s="402"/>
      <c r="L157" s="402"/>
      <c r="M157" s="402"/>
      <c r="N157" s="402"/>
      <c r="O157" s="402"/>
      <c r="P157" s="402"/>
      <c r="Q157" s="402"/>
      <c r="R157" s="402"/>
      <c r="S157" s="402"/>
      <c r="T157" s="402"/>
      <c r="U157" s="402"/>
      <c r="V157" s="402"/>
      <c r="W157" s="402"/>
      <c r="X157" s="402"/>
    </row>
    <row r="158" spans="1:24" x14ac:dyDescent="0.25">
      <c r="A158" s="402"/>
      <c r="B158" s="402"/>
      <c r="C158" s="402"/>
      <c r="D158" s="402"/>
      <c r="E158" s="402"/>
      <c r="F158" s="402"/>
      <c r="G158" s="402"/>
      <c r="H158" s="402"/>
      <c r="I158" s="402"/>
      <c r="J158" s="402"/>
      <c r="K158" s="402"/>
      <c r="L158" s="402"/>
      <c r="M158" s="402"/>
      <c r="N158" s="402"/>
      <c r="O158" s="402"/>
      <c r="P158" s="402"/>
      <c r="Q158" s="402"/>
      <c r="R158" s="402"/>
      <c r="S158" s="402"/>
      <c r="T158" s="402"/>
      <c r="U158" s="402"/>
      <c r="V158" s="402"/>
      <c r="W158" s="402"/>
      <c r="X158" s="402"/>
    </row>
    <row r="159" spans="1:24" x14ac:dyDescent="0.25">
      <c r="A159" s="402"/>
      <c r="B159" s="402"/>
      <c r="C159" s="402"/>
      <c r="D159" s="402"/>
      <c r="E159" s="402"/>
      <c r="F159" s="402"/>
      <c r="G159" s="402"/>
      <c r="H159" s="402"/>
      <c r="I159" s="402"/>
      <c r="J159" s="402"/>
      <c r="K159" s="402"/>
      <c r="L159" s="402"/>
      <c r="M159" s="402"/>
      <c r="N159" s="402"/>
      <c r="O159" s="402"/>
      <c r="P159" s="402"/>
      <c r="Q159" s="402"/>
      <c r="R159" s="402"/>
      <c r="S159" s="402"/>
      <c r="T159" s="402"/>
      <c r="U159" s="402"/>
      <c r="V159" s="402"/>
      <c r="W159" s="402"/>
      <c r="X159" s="402"/>
    </row>
    <row r="160" spans="1:24" x14ac:dyDescent="0.25">
      <c r="A160" s="402"/>
      <c r="B160" s="402"/>
      <c r="C160" s="402"/>
      <c r="D160" s="402"/>
      <c r="E160" s="402"/>
      <c r="F160" s="402"/>
      <c r="G160" s="402"/>
      <c r="H160" s="402"/>
      <c r="I160" s="402"/>
      <c r="J160" s="402"/>
      <c r="K160" s="402"/>
      <c r="L160" s="402"/>
      <c r="M160" s="402"/>
      <c r="N160" s="402"/>
      <c r="O160" s="402"/>
      <c r="P160" s="402"/>
      <c r="Q160" s="402"/>
      <c r="R160" s="402"/>
      <c r="S160" s="402"/>
      <c r="T160" s="402"/>
      <c r="U160" s="402"/>
      <c r="V160" s="402"/>
      <c r="W160" s="402"/>
      <c r="X160" s="402"/>
    </row>
    <row r="161" spans="1:24" x14ac:dyDescent="0.25">
      <c r="A161" s="402"/>
      <c r="B161" s="402"/>
      <c r="C161" s="402"/>
      <c r="D161" s="402"/>
      <c r="E161" s="402"/>
      <c r="F161" s="402"/>
      <c r="G161" s="402"/>
      <c r="H161" s="402"/>
      <c r="I161" s="402"/>
      <c r="J161" s="402"/>
      <c r="K161" s="402"/>
      <c r="L161" s="402"/>
      <c r="M161" s="402"/>
      <c r="N161" s="402"/>
      <c r="O161" s="402"/>
      <c r="P161" s="402"/>
      <c r="Q161" s="402"/>
      <c r="R161" s="402"/>
      <c r="S161" s="402"/>
      <c r="T161" s="402"/>
      <c r="U161" s="402"/>
      <c r="V161" s="402"/>
      <c r="W161" s="402"/>
      <c r="X161" s="402"/>
    </row>
    <row r="162" spans="1:24" x14ac:dyDescent="0.25">
      <c r="A162" s="402"/>
      <c r="B162" s="402"/>
      <c r="C162" s="402"/>
      <c r="D162" s="402"/>
      <c r="E162" s="402"/>
      <c r="F162" s="402"/>
      <c r="G162" s="402"/>
      <c r="H162" s="402"/>
      <c r="I162" s="402"/>
      <c r="J162" s="402"/>
      <c r="K162" s="402"/>
      <c r="L162" s="402"/>
      <c r="M162" s="402"/>
      <c r="N162" s="402"/>
      <c r="O162" s="402"/>
      <c r="P162" s="402"/>
      <c r="Q162" s="402"/>
      <c r="R162" s="402"/>
      <c r="S162" s="402"/>
      <c r="T162" s="402"/>
      <c r="U162" s="402"/>
      <c r="V162" s="402"/>
      <c r="W162" s="402"/>
      <c r="X162" s="402"/>
    </row>
    <row r="163" spans="1:24" x14ac:dyDescent="0.25">
      <c r="A163" s="402"/>
      <c r="B163" s="402"/>
      <c r="C163" s="402"/>
      <c r="D163" s="402"/>
      <c r="E163" s="402"/>
      <c r="F163" s="402"/>
      <c r="G163" s="402"/>
      <c r="H163" s="402"/>
      <c r="I163" s="402"/>
      <c r="J163" s="402"/>
      <c r="K163" s="402"/>
      <c r="L163" s="402"/>
      <c r="M163" s="402"/>
      <c r="N163" s="402"/>
      <c r="O163" s="402"/>
      <c r="P163" s="402"/>
      <c r="Q163" s="402"/>
      <c r="R163" s="402"/>
      <c r="S163" s="402"/>
      <c r="T163" s="402"/>
      <c r="U163" s="402"/>
      <c r="V163" s="402"/>
      <c r="W163" s="402"/>
      <c r="X163" s="402"/>
    </row>
    <row r="164" spans="1:24" x14ac:dyDescent="0.25">
      <c r="A164" s="402"/>
      <c r="B164" s="402"/>
      <c r="C164" s="402"/>
      <c r="D164" s="402"/>
      <c r="E164" s="402"/>
      <c r="F164" s="402"/>
      <c r="G164" s="402"/>
      <c r="H164" s="402"/>
      <c r="I164" s="402"/>
      <c r="J164" s="402"/>
      <c r="K164" s="402"/>
      <c r="L164" s="402"/>
      <c r="M164" s="402"/>
      <c r="N164" s="402"/>
      <c r="O164" s="402"/>
      <c r="P164" s="402"/>
      <c r="Q164" s="402"/>
      <c r="R164" s="402"/>
      <c r="S164" s="402"/>
      <c r="T164" s="402"/>
      <c r="U164" s="402"/>
      <c r="V164" s="402"/>
      <c r="W164" s="402"/>
      <c r="X164" s="402"/>
    </row>
    <row r="165" spans="1:24" x14ac:dyDescent="0.25">
      <c r="A165" s="402"/>
      <c r="B165" s="402"/>
      <c r="C165" s="402"/>
      <c r="D165" s="402"/>
      <c r="E165" s="402"/>
      <c r="F165" s="402"/>
      <c r="G165" s="402"/>
      <c r="H165" s="402"/>
      <c r="I165" s="402"/>
      <c r="J165" s="402"/>
      <c r="K165" s="402"/>
      <c r="L165" s="402"/>
      <c r="M165" s="402"/>
      <c r="N165" s="402"/>
      <c r="O165" s="402"/>
      <c r="P165" s="402"/>
      <c r="Q165" s="402"/>
      <c r="R165" s="402"/>
      <c r="S165" s="402"/>
      <c r="T165" s="402"/>
      <c r="U165" s="402"/>
      <c r="V165" s="402"/>
      <c r="W165" s="402"/>
      <c r="X165" s="402"/>
    </row>
    <row r="166" spans="1:24" x14ac:dyDescent="0.25">
      <c r="A166" s="402"/>
      <c r="B166" s="402"/>
      <c r="C166" s="402"/>
      <c r="D166" s="402"/>
      <c r="E166" s="402"/>
      <c r="F166" s="402"/>
      <c r="G166" s="402"/>
      <c r="H166" s="402"/>
      <c r="I166" s="402"/>
      <c r="J166" s="402"/>
      <c r="K166" s="402"/>
      <c r="L166" s="402"/>
      <c r="M166" s="402"/>
      <c r="N166" s="402"/>
      <c r="O166" s="402"/>
      <c r="P166" s="402"/>
      <c r="Q166" s="402"/>
      <c r="R166" s="402"/>
      <c r="S166" s="402"/>
      <c r="T166" s="402"/>
      <c r="U166" s="402"/>
      <c r="V166" s="402"/>
      <c r="W166" s="402"/>
      <c r="X166" s="402"/>
    </row>
    <row r="167" spans="1:24" x14ac:dyDescent="0.25">
      <c r="A167" s="402"/>
      <c r="B167" s="402"/>
      <c r="C167" s="402"/>
      <c r="D167" s="402"/>
      <c r="E167" s="402"/>
      <c r="F167" s="402"/>
      <c r="G167" s="402"/>
      <c r="H167" s="402"/>
      <c r="I167" s="402"/>
      <c r="J167" s="402"/>
      <c r="K167" s="402"/>
      <c r="L167" s="402"/>
      <c r="M167" s="402"/>
      <c r="N167" s="402"/>
      <c r="O167" s="402"/>
      <c r="P167" s="402"/>
      <c r="Q167" s="402"/>
      <c r="R167" s="402"/>
      <c r="S167" s="402"/>
      <c r="T167" s="402"/>
      <c r="U167" s="402"/>
      <c r="V167" s="402"/>
      <c r="W167" s="402"/>
      <c r="X167" s="402"/>
    </row>
    <row r="168" spans="1:24" x14ac:dyDescent="0.25">
      <c r="A168" s="402"/>
      <c r="B168" s="402"/>
      <c r="C168" s="402"/>
      <c r="D168" s="402"/>
      <c r="E168" s="402"/>
      <c r="F168" s="402"/>
      <c r="G168" s="402"/>
      <c r="H168" s="402"/>
      <c r="I168" s="402"/>
      <c r="J168" s="402"/>
      <c r="K168" s="402"/>
      <c r="L168" s="402"/>
      <c r="M168" s="402"/>
      <c r="N168" s="402"/>
      <c r="O168" s="402"/>
      <c r="P168" s="402"/>
      <c r="Q168" s="402"/>
      <c r="R168" s="402"/>
      <c r="S168" s="402"/>
      <c r="T168" s="402"/>
      <c r="U168" s="402"/>
      <c r="V168" s="402"/>
      <c r="W168" s="402"/>
      <c r="X168" s="402"/>
    </row>
    <row r="169" spans="1:24" x14ac:dyDescent="0.25">
      <c r="A169" s="402"/>
      <c r="B169" s="402"/>
      <c r="C169" s="402"/>
      <c r="D169" s="402"/>
      <c r="E169" s="402"/>
      <c r="F169" s="402"/>
      <c r="G169" s="402"/>
      <c r="H169" s="402"/>
      <c r="I169" s="402"/>
      <c r="J169" s="402"/>
      <c r="K169" s="402"/>
      <c r="L169" s="402"/>
      <c r="M169" s="402"/>
      <c r="N169" s="402"/>
      <c r="O169" s="402"/>
      <c r="P169" s="402"/>
      <c r="Q169" s="402"/>
      <c r="R169" s="402"/>
      <c r="S169" s="402"/>
      <c r="T169" s="402"/>
      <c r="U169" s="402"/>
      <c r="V169" s="402"/>
      <c r="W169" s="402"/>
      <c r="X169" s="402"/>
    </row>
    <row r="170" spans="1:24" x14ac:dyDescent="0.25">
      <c r="A170" s="402"/>
      <c r="B170" s="402"/>
      <c r="C170" s="402"/>
      <c r="D170" s="402"/>
      <c r="E170" s="402"/>
      <c r="F170" s="402"/>
      <c r="G170" s="402"/>
      <c r="H170" s="402"/>
      <c r="I170" s="402"/>
      <c r="J170" s="402"/>
      <c r="K170" s="402"/>
      <c r="L170" s="402"/>
      <c r="M170" s="402"/>
      <c r="N170" s="402"/>
      <c r="O170" s="402"/>
      <c r="P170" s="402"/>
      <c r="Q170" s="402"/>
      <c r="R170" s="402"/>
      <c r="S170" s="402"/>
      <c r="T170" s="402"/>
      <c r="U170" s="402"/>
      <c r="V170" s="402"/>
      <c r="W170" s="402"/>
      <c r="X170" s="402"/>
    </row>
    <row r="171" spans="1:24" x14ac:dyDescent="0.25">
      <c r="A171" s="402"/>
      <c r="B171" s="402"/>
      <c r="C171" s="402"/>
      <c r="D171" s="402"/>
      <c r="E171" s="402"/>
      <c r="F171" s="402"/>
      <c r="G171" s="402"/>
      <c r="H171" s="402"/>
      <c r="I171" s="402"/>
      <c r="J171" s="402"/>
      <c r="K171" s="402"/>
      <c r="L171" s="402"/>
      <c r="M171" s="402"/>
      <c r="N171" s="402"/>
      <c r="O171" s="402"/>
      <c r="P171" s="402"/>
      <c r="Q171" s="402"/>
      <c r="R171" s="402"/>
      <c r="S171" s="402"/>
      <c r="T171" s="402"/>
      <c r="U171" s="402"/>
      <c r="V171" s="402"/>
      <c r="W171" s="402"/>
      <c r="X171" s="402"/>
    </row>
    <row r="172" spans="1:24" x14ac:dyDescent="0.25">
      <c r="A172" s="402"/>
      <c r="B172" s="402"/>
      <c r="C172" s="402"/>
      <c r="D172" s="402"/>
      <c r="E172" s="402"/>
      <c r="F172" s="402"/>
      <c r="G172" s="402"/>
      <c r="H172" s="402"/>
      <c r="I172" s="402"/>
      <c r="J172" s="402"/>
      <c r="K172" s="402"/>
      <c r="L172" s="402"/>
      <c r="M172" s="402"/>
      <c r="N172" s="402"/>
      <c r="O172" s="402"/>
      <c r="P172" s="402"/>
      <c r="Q172" s="402"/>
      <c r="R172" s="402"/>
      <c r="S172" s="402"/>
      <c r="T172" s="402"/>
      <c r="U172" s="402"/>
      <c r="V172" s="402"/>
      <c r="W172" s="402"/>
      <c r="X172" s="402"/>
    </row>
    <row r="173" spans="1:24" x14ac:dyDescent="0.25">
      <c r="A173" s="402"/>
      <c r="B173" s="402"/>
      <c r="C173" s="402"/>
      <c r="D173" s="402"/>
      <c r="E173" s="402"/>
      <c r="F173" s="402"/>
      <c r="G173" s="402"/>
      <c r="H173" s="402"/>
      <c r="I173" s="402"/>
      <c r="J173" s="402"/>
      <c r="K173" s="402"/>
      <c r="L173" s="402"/>
      <c r="M173" s="402"/>
      <c r="N173" s="402"/>
      <c r="O173" s="402"/>
      <c r="P173" s="402"/>
      <c r="Q173" s="402"/>
      <c r="R173" s="402"/>
      <c r="S173" s="402"/>
      <c r="T173" s="402"/>
      <c r="U173" s="402"/>
      <c r="V173" s="402"/>
      <c r="W173" s="402"/>
      <c r="X173" s="402"/>
    </row>
    <row r="174" spans="1:24" x14ac:dyDescent="0.25">
      <c r="A174" s="402"/>
      <c r="B174" s="402"/>
      <c r="C174" s="402"/>
      <c r="D174" s="402"/>
      <c r="E174" s="402"/>
      <c r="F174" s="402"/>
      <c r="G174" s="402"/>
      <c r="H174" s="402"/>
      <c r="I174" s="402"/>
      <c r="J174" s="402"/>
      <c r="K174" s="402"/>
      <c r="L174" s="402"/>
      <c r="M174" s="402"/>
      <c r="N174" s="402"/>
      <c r="O174" s="402"/>
      <c r="P174" s="402"/>
      <c r="Q174" s="402"/>
      <c r="R174" s="402"/>
      <c r="S174" s="402"/>
      <c r="T174" s="402"/>
      <c r="U174" s="402"/>
      <c r="V174" s="402"/>
      <c r="W174" s="402"/>
      <c r="X174" s="402"/>
    </row>
    <row r="175" spans="1:24" x14ac:dyDescent="0.25">
      <c r="A175" s="402"/>
      <c r="B175" s="402"/>
      <c r="C175" s="402"/>
      <c r="D175" s="402"/>
      <c r="E175" s="402"/>
      <c r="F175" s="402"/>
      <c r="G175" s="402"/>
      <c r="H175" s="402"/>
      <c r="I175" s="402"/>
      <c r="J175" s="402"/>
      <c r="K175" s="402"/>
      <c r="L175" s="402"/>
      <c r="M175" s="402"/>
      <c r="N175" s="402"/>
      <c r="O175" s="402"/>
      <c r="P175" s="402"/>
      <c r="Q175" s="402"/>
      <c r="R175" s="402"/>
      <c r="S175" s="402"/>
      <c r="T175" s="402"/>
      <c r="U175" s="402"/>
      <c r="V175" s="402"/>
      <c r="W175" s="402"/>
      <c r="X175" s="402"/>
    </row>
    <row r="176" spans="1:24" x14ac:dyDescent="0.25">
      <c r="A176" s="402"/>
      <c r="B176" s="402"/>
      <c r="C176" s="402"/>
      <c r="D176" s="402"/>
      <c r="E176" s="402"/>
      <c r="F176" s="402"/>
      <c r="G176" s="402"/>
      <c r="H176" s="402"/>
      <c r="I176" s="402"/>
      <c r="J176" s="402"/>
      <c r="K176" s="402"/>
      <c r="L176" s="402"/>
      <c r="M176" s="402"/>
      <c r="N176" s="402"/>
      <c r="O176" s="402"/>
      <c r="P176" s="402"/>
      <c r="Q176" s="402"/>
      <c r="R176" s="402"/>
      <c r="S176" s="402"/>
      <c r="T176" s="402"/>
      <c r="U176" s="402"/>
      <c r="V176" s="402"/>
      <c r="W176" s="402"/>
      <c r="X176" s="402"/>
    </row>
    <row r="177" spans="1:24" x14ac:dyDescent="0.25">
      <c r="A177" s="402"/>
      <c r="B177" s="402"/>
      <c r="C177" s="402"/>
      <c r="D177" s="402"/>
      <c r="E177" s="402"/>
      <c r="F177" s="402"/>
      <c r="G177" s="402"/>
      <c r="H177" s="402"/>
      <c r="I177" s="402"/>
      <c r="J177" s="402"/>
      <c r="K177" s="402"/>
      <c r="L177" s="402"/>
      <c r="M177" s="402"/>
      <c r="N177" s="402"/>
      <c r="O177" s="402"/>
      <c r="P177" s="402"/>
      <c r="Q177" s="402"/>
      <c r="R177" s="402"/>
      <c r="S177" s="402"/>
      <c r="T177" s="402"/>
      <c r="U177" s="402"/>
      <c r="V177" s="402"/>
      <c r="W177" s="402"/>
      <c r="X177" s="402"/>
    </row>
    <row r="178" spans="1:24" x14ac:dyDescent="0.25">
      <c r="A178" s="402"/>
      <c r="B178" s="402"/>
      <c r="C178" s="402"/>
      <c r="D178" s="402"/>
      <c r="E178" s="402"/>
      <c r="F178" s="402"/>
      <c r="G178" s="402"/>
      <c r="H178" s="402"/>
      <c r="I178" s="402"/>
      <c r="J178" s="402"/>
      <c r="K178" s="402"/>
      <c r="L178" s="402"/>
      <c r="M178" s="402"/>
      <c r="N178" s="402"/>
      <c r="O178" s="402"/>
      <c r="P178" s="402"/>
      <c r="Q178" s="402"/>
      <c r="R178" s="402"/>
      <c r="S178" s="402"/>
      <c r="T178" s="402"/>
      <c r="U178" s="402"/>
      <c r="V178" s="402"/>
      <c r="W178" s="402"/>
      <c r="X178" s="402"/>
    </row>
    <row r="179" spans="1:24" x14ac:dyDescent="0.25">
      <c r="A179" s="402"/>
      <c r="B179" s="402"/>
      <c r="C179" s="402"/>
      <c r="D179" s="402"/>
      <c r="E179" s="402"/>
      <c r="F179" s="402"/>
      <c r="G179" s="402"/>
      <c r="H179" s="402"/>
      <c r="I179" s="402"/>
      <c r="J179" s="402"/>
      <c r="K179" s="402"/>
      <c r="L179" s="402"/>
      <c r="M179" s="402"/>
      <c r="N179" s="402"/>
      <c r="O179" s="402"/>
      <c r="P179" s="402"/>
      <c r="Q179" s="402"/>
      <c r="R179" s="402"/>
      <c r="S179" s="402"/>
      <c r="T179" s="402"/>
      <c r="U179" s="402"/>
      <c r="V179" s="402"/>
      <c r="W179" s="402"/>
      <c r="X179" s="402"/>
    </row>
    <row r="180" spans="1:24" x14ac:dyDescent="0.25">
      <c r="A180" s="402"/>
      <c r="B180" s="402"/>
      <c r="C180" s="402"/>
      <c r="D180" s="402"/>
      <c r="E180" s="402"/>
      <c r="F180" s="402"/>
      <c r="G180" s="402"/>
      <c r="H180" s="402"/>
      <c r="I180" s="402"/>
      <c r="J180" s="402"/>
      <c r="K180" s="402"/>
      <c r="L180" s="402"/>
      <c r="M180" s="402"/>
      <c r="N180" s="402"/>
      <c r="O180" s="402"/>
      <c r="P180" s="402"/>
      <c r="Q180" s="402"/>
      <c r="R180" s="402"/>
      <c r="S180" s="402"/>
      <c r="T180" s="402"/>
      <c r="U180" s="402"/>
      <c r="V180" s="402"/>
      <c r="W180" s="402"/>
      <c r="X180" s="402"/>
    </row>
    <row r="181" spans="1:24" x14ac:dyDescent="0.25">
      <c r="A181" s="402"/>
      <c r="B181" s="402"/>
      <c r="C181" s="402"/>
      <c r="D181" s="402"/>
      <c r="E181" s="402"/>
      <c r="F181" s="402"/>
      <c r="G181" s="402"/>
      <c r="H181" s="402"/>
      <c r="I181" s="402"/>
      <c r="J181" s="402"/>
      <c r="K181" s="402"/>
      <c r="L181" s="402"/>
      <c r="M181" s="402"/>
      <c r="N181" s="402"/>
      <c r="O181" s="402"/>
      <c r="P181" s="402"/>
      <c r="Q181" s="402"/>
      <c r="R181" s="402"/>
      <c r="S181" s="402"/>
      <c r="T181" s="402"/>
      <c r="U181" s="402"/>
      <c r="V181" s="402"/>
      <c r="W181" s="402"/>
      <c r="X181" s="402"/>
    </row>
    <row r="182" spans="1:24" x14ac:dyDescent="0.25">
      <c r="A182" s="402"/>
      <c r="B182" s="402"/>
      <c r="C182" s="402"/>
      <c r="D182" s="402"/>
      <c r="E182" s="402"/>
      <c r="F182" s="402"/>
      <c r="G182" s="402"/>
      <c r="H182" s="402"/>
      <c r="I182" s="402"/>
      <c r="J182" s="402"/>
      <c r="K182" s="402"/>
      <c r="L182" s="402"/>
      <c r="M182" s="402"/>
      <c r="N182" s="402"/>
      <c r="O182" s="402"/>
      <c r="P182" s="402"/>
      <c r="Q182" s="402"/>
      <c r="R182" s="402"/>
      <c r="S182" s="402"/>
      <c r="T182" s="402"/>
      <c r="U182" s="402"/>
      <c r="V182" s="402"/>
      <c r="W182" s="402"/>
      <c r="X182" s="402"/>
    </row>
    <row r="183" spans="1:24" x14ac:dyDescent="0.25">
      <c r="A183" s="402"/>
      <c r="B183" s="402"/>
      <c r="C183" s="402"/>
      <c r="D183" s="402"/>
      <c r="E183" s="402"/>
      <c r="F183" s="402"/>
      <c r="G183" s="402"/>
      <c r="H183" s="402"/>
      <c r="I183" s="402"/>
      <c r="J183" s="402"/>
      <c r="K183" s="402"/>
      <c r="L183" s="402"/>
      <c r="M183" s="402"/>
      <c r="N183" s="402"/>
      <c r="O183" s="402"/>
      <c r="P183" s="402"/>
      <c r="Q183" s="402"/>
      <c r="R183" s="402"/>
      <c r="S183" s="402"/>
      <c r="T183" s="402"/>
      <c r="U183" s="402"/>
      <c r="V183" s="402"/>
      <c r="W183" s="402"/>
      <c r="X183" s="402"/>
    </row>
    <row r="184" spans="1:24" x14ac:dyDescent="0.25">
      <c r="A184" s="402"/>
      <c r="B184" s="402"/>
      <c r="C184" s="402"/>
      <c r="D184" s="402"/>
      <c r="E184" s="402"/>
      <c r="F184" s="402"/>
      <c r="G184" s="402"/>
      <c r="H184" s="402"/>
      <c r="I184" s="402"/>
      <c r="J184" s="402"/>
      <c r="K184" s="402"/>
      <c r="L184" s="402"/>
      <c r="M184" s="402"/>
      <c r="N184" s="402"/>
      <c r="O184" s="402"/>
      <c r="P184" s="402"/>
      <c r="Q184" s="402"/>
      <c r="R184" s="402"/>
      <c r="S184" s="402"/>
      <c r="T184" s="402"/>
      <c r="U184" s="402"/>
      <c r="V184" s="402"/>
      <c r="W184" s="402"/>
      <c r="X184" s="402"/>
    </row>
    <row r="185" spans="1:24" x14ac:dyDescent="0.25">
      <c r="A185" s="402"/>
      <c r="B185" s="402"/>
      <c r="C185" s="402"/>
      <c r="D185" s="402"/>
      <c r="E185" s="402"/>
      <c r="F185" s="402"/>
      <c r="G185" s="402"/>
      <c r="H185" s="402"/>
      <c r="I185" s="402"/>
      <c r="J185" s="402"/>
      <c r="K185" s="402"/>
      <c r="L185" s="402"/>
      <c r="M185" s="402"/>
      <c r="N185" s="402"/>
      <c r="O185" s="402"/>
      <c r="P185" s="402"/>
      <c r="Q185" s="402"/>
      <c r="R185" s="402"/>
      <c r="S185" s="402"/>
      <c r="T185" s="402"/>
      <c r="U185" s="402"/>
      <c r="V185" s="402"/>
      <c r="W185" s="402"/>
      <c r="X185" s="402"/>
    </row>
    <row r="186" spans="1:24" x14ac:dyDescent="0.25">
      <c r="A186" s="402"/>
      <c r="B186" s="402"/>
      <c r="C186" s="402"/>
      <c r="D186" s="402"/>
      <c r="E186" s="402"/>
      <c r="F186" s="402"/>
      <c r="G186" s="402"/>
      <c r="H186" s="402"/>
      <c r="I186" s="402"/>
      <c r="J186" s="402"/>
      <c r="K186" s="402"/>
      <c r="L186" s="402"/>
      <c r="M186" s="402"/>
      <c r="N186" s="402"/>
      <c r="O186" s="402"/>
      <c r="P186" s="402"/>
      <c r="Q186" s="402"/>
      <c r="R186" s="402"/>
      <c r="S186" s="402"/>
      <c r="T186" s="402"/>
      <c r="U186" s="402"/>
      <c r="V186" s="402"/>
      <c r="W186" s="402"/>
      <c r="X186" s="402"/>
    </row>
    <row r="187" spans="1:24" x14ac:dyDescent="0.25">
      <c r="A187" s="402"/>
      <c r="B187" s="402"/>
      <c r="C187" s="402"/>
      <c r="D187" s="402"/>
      <c r="E187" s="402"/>
      <c r="F187" s="402"/>
      <c r="G187" s="402"/>
      <c r="H187" s="402"/>
      <c r="I187" s="402"/>
      <c r="J187" s="402"/>
      <c r="K187" s="402"/>
      <c r="L187" s="402"/>
      <c r="M187" s="402"/>
      <c r="N187" s="402"/>
      <c r="O187" s="402"/>
      <c r="P187" s="402"/>
      <c r="Q187" s="402"/>
      <c r="R187" s="402"/>
      <c r="S187" s="402"/>
      <c r="T187" s="402"/>
      <c r="U187" s="402"/>
      <c r="V187" s="402"/>
      <c r="W187" s="402"/>
      <c r="X187" s="402"/>
    </row>
    <row r="188" spans="1:24" x14ac:dyDescent="0.25">
      <c r="A188" s="402"/>
      <c r="B188" s="402"/>
      <c r="C188" s="402"/>
      <c r="D188" s="402"/>
      <c r="E188" s="402"/>
      <c r="F188" s="402"/>
      <c r="G188" s="402"/>
      <c r="H188" s="402"/>
      <c r="I188" s="402"/>
      <c r="J188" s="402"/>
      <c r="K188" s="402"/>
      <c r="L188" s="402"/>
      <c r="M188" s="402"/>
      <c r="N188" s="402"/>
      <c r="O188" s="402"/>
      <c r="P188" s="402"/>
      <c r="Q188" s="402"/>
      <c r="R188" s="402"/>
      <c r="S188" s="402"/>
      <c r="T188" s="402"/>
      <c r="U188" s="402"/>
      <c r="V188" s="402"/>
      <c r="W188" s="402"/>
      <c r="X188" s="402"/>
    </row>
    <row r="189" spans="1:24" x14ac:dyDescent="0.25">
      <c r="A189" s="402"/>
      <c r="B189" s="402"/>
      <c r="C189" s="402"/>
      <c r="D189" s="402"/>
      <c r="E189" s="402"/>
      <c r="F189" s="402"/>
      <c r="G189" s="402"/>
      <c r="H189" s="402"/>
      <c r="I189" s="402"/>
      <c r="J189" s="402"/>
      <c r="K189" s="402"/>
      <c r="L189" s="402"/>
      <c r="M189" s="402"/>
      <c r="N189" s="402"/>
      <c r="O189" s="402"/>
      <c r="P189" s="402"/>
      <c r="Q189" s="402"/>
      <c r="R189" s="402"/>
      <c r="S189" s="402"/>
      <c r="T189" s="402"/>
      <c r="U189" s="402"/>
      <c r="V189" s="402"/>
      <c r="W189" s="402"/>
      <c r="X189" s="402"/>
    </row>
    <row r="190" spans="1:24" x14ac:dyDescent="0.25">
      <c r="A190" s="402"/>
      <c r="B190" s="402"/>
      <c r="C190" s="402"/>
      <c r="D190" s="402"/>
      <c r="E190" s="402"/>
      <c r="F190" s="402"/>
      <c r="G190" s="402"/>
      <c r="H190" s="402"/>
      <c r="I190" s="402"/>
      <c r="J190" s="402"/>
      <c r="K190" s="402"/>
      <c r="L190" s="402"/>
      <c r="M190" s="402"/>
      <c r="N190" s="402"/>
      <c r="O190" s="402"/>
      <c r="P190" s="402"/>
      <c r="Q190" s="402"/>
      <c r="R190" s="402"/>
      <c r="S190" s="402"/>
      <c r="T190" s="402"/>
      <c r="U190" s="402"/>
      <c r="V190" s="402"/>
      <c r="W190" s="402"/>
      <c r="X190" s="402"/>
    </row>
    <row r="191" spans="1:24" x14ac:dyDescent="0.25">
      <c r="A191" s="402"/>
      <c r="B191" s="402"/>
      <c r="C191" s="402"/>
      <c r="D191" s="402"/>
      <c r="E191" s="402"/>
      <c r="F191" s="402"/>
      <c r="G191" s="402"/>
      <c r="H191" s="402"/>
      <c r="I191" s="402"/>
      <c r="J191" s="402"/>
      <c r="K191" s="402"/>
      <c r="L191" s="402"/>
      <c r="M191" s="402"/>
      <c r="N191" s="402"/>
      <c r="O191" s="402"/>
      <c r="P191" s="402"/>
      <c r="Q191" s="402"/>
      <c r="R191" s="402"/>
      <c r="S191" s="402"/>
      <c r="T191" s="402"/>
      <c r="U191" s="402"/>
      <c r="V191" s="402"/>
      <c r="W191" s="402"/>
      <c r="X191" s="402"/>
    </row>
    <row r="192" spans="1:24" x14ac:dyDescent="0.25">
      <c r="A192" s="402"/>
      <c r="B192" s="402"/>
      <c r="C192" s="402"/>
      <c r="D192" s="402"/>
      <c r="E192" s="402"/>
      <c r="F192" s="402"/>
      <c r="G192" s="402"/>
      <c r="H192" s="402"/>
      <c r="I192" s="402"/>
      <c r="J192" s="402"/>
      <c r="K192" s="402"/>
      <c r="L192" s="402"/>
      <c r="M192" s="402"/>
      <c r="N192" s="402"/>
      <c r="O192" s="402"/>
      <c r="P192" s="402"/>
      <c r="Q192" s="402"/>
      <c r="R192" s="402"/>
      <c r="S192" s="402"/>
      <c r="T192" s="402"/>
      <c r="U192" s="402"/>
      <c r="V192" s="402"/>
      <c r="W192" s="402"/>
      <c r="X192" s="402"/>
    </row>
    <row r="193" spans="1:24" x14ac:dyDescent="0.25">
      <c r="A193" s="402"/>
      <c r="B193" s="402"/>
      <c r="C193" s="402"/>
      <c r="D193" s="402"/>
      <c r="E193" s="402"/>
      <c r="F193" s="402"/>
      <c r="G193" s="402"/>
      <c r="H193" s="402"/>
      <c r="I193" s="402"/>
      <c r="J193" s="402"/>
      <c r="K193" s="402"/>
      <c r="L193" s="402"/>
      <c r="M193" s="402"/>
      <c r="N193" s="402"/>
      <c r="O193" s="402"/>
      <c r="P193" s="402"/>
      <c r="Q193" s="402"/>
      <c r="R193" s="402"/>
      <c r="S193" s="402"/>
      <c r="T193" s="402"/>
      <c r="U193" s="402"/>
      <c r="V193" s="402"/>
      <c r="W193" s="402"/>
      <c r="X193" s="402"/>
    </row>
    <row r="194" spans="1:24" x14ac:dyDescent="0.25">
      <c r="A194" s="402"/>
      <c r="B194" s="402"/>
      <c r="C194" s="402"/>
      <c r="D194" s="402"/>
      <c r="E194" s="402"/>
      <c r="F194" s="402"/>
      <c r="G194" s="402"/>
      <c r="H194" s="402"/>
      <c r="I194" s="402"/>
      <c r="J194" s="402"/>
      <c r="K194" s="402"/>
      <c r="L194" s="402"/>
      <c r="M194" s="402"/>
      <c r="N194" s="402"/>
      <c r="O194" s="402"/>
      <c r="P194" s="402"/>
      <c r="Q194" s="402"/>
      <c r="R194" s="402"/>
      <c r="S194" s="402"/>
      <c r="T194" s="402"/>
      <c r="U194" s="402"/>
      <c r="V194" s="402"/>
      <c r="W194" s="402"/>
      <c r="X194" s="402"/>
    </row>
    <row r="195" spans="1:24" x14ac:dyDescent="0.25">
      <c r="A195" s="402"/>
      <c r="B195" s="402"/>
      <c r="C195" s="402"/>
      <c r="D195" s="402"/>
      <c r="E195" s="402"/>
      <c r="F195" s="402"/>
      <c r="G195" s="402"/>
      <c r="H195" s="402"/>
      <c r="I195" s="402"/>
      <c r="J195" s="402"/>
      <c r="K195" s="402"/>
      <c r="L195" s="402"/>
      <c r="M195" s="402"/>
      <c r="N195" s="402"/>
      <c r="O195" s="402"/>
      <c r="P195" s="402"/>
      <c r="Q195" s="402"/>
      <c r="R195" s="402"/>
      <c r="S195" s="402"/>
      <c r="T195" s="402"/>
      <c r="U195" s="402"/>
      <c r="V195" s="402"/>
      <c r="W195" s="402"/>
      <c r="X195" s="402"/>
    </row>
    <row r="196" spans="1:24" x14ac:dyDescent="0.25">
      <c r="A196" s="402"/>
      <c r="B196" s="402"/>
      <c r="C196" s="402"/>
      <c r="D196" s="402"/>
      <c r="E196" s="402"/>
      <c r="F196" s="402"/>
      <c r="G196" s="402"/>
      <c r="H196" s="402"/>
      <c r="I196" s="402"/>
      <c r="J196" s="402"/>
      <c r="K196" s="402"/>
      <c r="L196" s="402"/>
      <c r="M196" s="402"/>
      <c r="N196" s="402"/>
      <c r="O196" s="402"/>
      <c r="P196" s="402"/>
      <c r="Q196" s="402"/>
      <c r="R196" s="402"/>
      <c r="S196" s="402"/>
      <c r="T196" s="402"/>
      <c r="U196" s="402"/>
      <c r="V196" s="402"/>
      <c r="W196" s="402"/>
      <c r="X196" s="402"/>
    </row>
    <row r="197" spans="1:24" x14ac:dyDescent="0.25">
      <c r="A197" s="402"/>
      <c r="B197" s="402"/>
      <c r="C197" s="402"/>
      <c r="D197" s="402"/>
      <c r="E197" s="402"/>
      <c r="F197" s="402"/>
      <c r="G197" s="402"/>
      <c r="H197" s="402"/>
      <c r="I197" s="402"/>
      <c r="J197" s="402"/>
      <c r="K197" s="402"/>
      <c r="L197" s="402"/>
      <c r="M197" s="402"/>
      <c r="N197" s="402"/>
      <c r="O197" s="402"/>
      <c r="P197" s="402"/>
      <c r="Q197" s="402"/>
      <c r="R197" s="402"/>
      <c r="S197" s="402"/>
      <c r="T197" s="402"/>
      <c r="U197" s="402"/>
      <c r="V197" s="402"/>
      <c r="W197" s="402"/>
      <c r="X197" s="402"/>
    </row>
    <row r="198" spans="1:24" x14ac:dyDescent="0.25">
      <c r="A198" s="402"/>
      <c r="B198" s="402"/>
      <c r="C198" s="402"/>
      <c r="D198" s="402"/>
      <c r="E198" s="402"/>
      <c r="F198" s="402"/>
      <c r="G198" s="402"/>
      <c r="H198" s="402"/>
      <c r="I198" s="402"/>
      <c r="J198" s="402"/>
      <c r="K198" s="402"/>
      <c r="L198" s="402"/>
      <c r="M198" s="402"/>
      <c r="N198" s="402"/>
      <c r="O198" s="402"/>
      <c r="P198" s="402"/>
      <c r="Q198" s="402"/>
      <c r="R198" s="402"/>
      <c r="S198" s="402"/>
      <c r="T198" s="402"/>
      <c r="U198" s="402"/>
      <c r="V198" s="402"/>
      <c r="W198" s="402"/>
      <c r="X198" s="402"/>
    </row>
    <row r="199" spans="1:24" x14ac:dyDescent="0.25">
      <c r="A199" s="402"/>
      <c r="B199" s="402"/>
      <c r="C199" s="402"/>
      <c r="D199" s="402"/>
      <c r="E199" s="402"/>
      <c r="F199" s="402"/>
      <c r="G199" s="402"/>
      <c r="H199" s="402"/>
      <c r="I199" s="402"/>
      <c r="J199" s="402"/>
      <c r="K199" s="402"/>
      <c r="L199" s="402"/>
      <c r="M199" s="402"/>
      <c r="N199" s="402"/>
      <c r="O199" s="402"/>
      <c r="P199" s="402"/>
      <c r="Q199" s="402"/>
      <c r="R199" s="402"/>
      <c r="S199" s="402"/>
      <c r="T199" s="402"/>
      <c r="U199" s="402"/>
      <c r="V199" s="402"/>
      <c r="W199" s="402"/>
      <c r="X199" s="402"/>
    </row>
    <row r="200" spans="1:24" x14ac:dyDescent="0.25">
      <c r="A200" s="402"/>
      <c r="B200" s="402"/>
      <c r="C200" s="402"/>
      <c r="D200" s="402"/>
      <c r="E200" s="402"/>
      <c r="F200" s="402"/>
      <c r="G200" s="402"/>
      <c r="H200" s="402"/>
      <c r="I200" s="402"/>
      <c r="J200" s="402"/>
      <c r="K200" s="402"/>
      <c r="L200" s="402"/>
      <c r="M200" s="402"/>
      <c r="N200" s="402"/>
      <c r="O200" s="402"/>
      <c r="P200" s="402"/>
      <c r="Q200" s="402"/>
      <c r="R200" s="402"/>
      <c r="S200" s="402"/>
      <c r="T200" s="402"/>
      <c r="U200" s="402"/>
      <c r="V200" s="402"/>
      <c r="W200" s="402"/>
      <c r="X200" s="402"/>
    </row>
    <row r="201" spans="1:24" x14ac:dyDescent="0.25">
      <c r="A201" s="402"/>
      <c r="B201" s="402"/>
      <c r="C201" s="402"/>
      <c r="D201" s="402"/>
      <c r="E201" s="402"/>
      <c r="F201" s="402"/>
      <c r="G201" s="402"/>
      <c r="H201" s="402"/>
      <c r="I201" s="402"/>
      <c r="J201" s="402"/>
      <c r="K201" s="402"/>
      <c r="L201" s="402"/>
      <c r="M201" s="402"/>
      <c r="N201" s="402"/>
      <c r="O201" s="402"/>
      <c r="P201" s="402"/>
      <c r="Q201" s="402"/>
      <c r="R201" s="402"/>
      <c r="S201" s="402"/>
      <c r="T201" s="402"/>
      <c r="U201" s="402"/>
      <c r="V201" s="402"/>
      <c r="W201" s="402"/>
      <c r="X201" s="402"/>
    </row>
    <row r="202" spans="1:24" x14ac:dyDescent="0.25">
      <c r="A202" s="402"/>
      <c r="B202" s="402"/>
      <c r="C202" s="402"/>
      <c r="D202" s="402"/>
      <c r="E202" s="402"/>
      <c r="F202" s="402"/>
      <c r="G202" s="402"/>
      <c r="H202" s="402"/>
      <c r="I202" s="402"/>
      <c r="J202" s="402"/>
      <c r="K202" s="402"/>
      <c r="L202" s="402"/>
      <c r="M202" s="402"/>
      <c r="N202" s="402"/>
      <c r="O202" s="402"/>
      <c r="P202" s="402"/>
      <c r="Q202" s="402"/>
      <c r="R202" s="402"/>
      <c r="S202" s="402"/>
      <c r="T202" s="402"/>
      <c r="U202" s="402"/>
      <c r="V202" s="402"/>
      <c r="W202" s="402"/>
      <c r="X202" s="402"/>
    </row>
    <row r="203" spans="1:24" x14ac:dyDescent="0.25">
      <c r="A203" s="402"/>
      <c r="B203" s="402"/>
      <c r="C203" s="402"/>
      <c r="D203" s="402"/>
      <c r="E203" s="402"/>
      <c r="F203" s="402"/>
      <c r="G203" s="402"/>
      <c r="H203" s="402"/>
      <c r="I203" s="402"/>
      <c r="J203" s="402"/>
      <c r="K203" s="402"/>
      <c r="L203" s="402"/>
      <c r="M203" s="402"/>
      <c r="N203" s="402"/>
      <c r="O203" s="402"/>
      <c r="P203" s="402"/>
      <c r="Q203" s="402"/>
      <c r="R203" s="402"/>
      <c r="S203" s="402"/>
      <c r="T203" s="402"/>
      <c r="U203" s="402"/>
      <c r="V203" s="402"/>
      <c r="W203" s="402"/>
      <c r="X203" s="402"/>
    </row>
    <row r="204" spans="1:24" x14ac:dyDescent="0.25">
      <c r="A204" s="402"/>
      <c r="B204" s="402"/>
      <c r="C204" s="402"/>
      <c r="D204" s="402"/>
      <c r="E204" s="402"/>
      <c r="F204" s="402"/>
      <c r="G204" s="402"/>
      <c r="H204" s="402"/>
      <c r="I204" s="402"/>
      <c r="J204" s="402"/>
      <c r="K204" s="402"/>
      <c r="L204" s="402"/>
      <c r="M204" s="402"/>
      <c r="N204" s="402"/>
      <c r="O204" s="402"/>
      <c r="P204" s="402"/>
      <c r="Q204" s="402"/>
      <c r="R204" s="402"/>
      <c r="S204" s="402"/>
      <c r="T204" s="402"/>
      <c r="U204" s="402"/>
      <c r="V204" s="402"/>
      <c r="W204" s="402"/>
      <c r="X204" s="402"/>
    </row>
    <row r="205" spans="1:24" x14ac:dyDescent="0.25">
      <c r="A205" s="402"/>
      <c r="B205" s="402"/>
      <c r="C205" s="402"/>
      <c r="D205" s="402"/>
      <c r="E205" s="402"/>
      <c r="F205" s="402"/>
      <c r="G205" s="402"/>
      <c r="H205" s="402"/>
      <c r="I205" s="402"/>
      <c r="J205" s="402"/>
      <c r="K205" s="402"/>
      <c r="L205" s="402"/>
      <c r="M205" s="402"/>
      <c r="N205" s="402"/>
      <c r="O205" s="402"/>
      <c r="P205" s="402"/>
      <c r="Q205" s="402"/>
      <c r="R205" s="402"/>
      <c r="S205" s="402"/>
      <c r="T205" s="402"/>
      <c r="U205" s="402"/>
      <c r="V205" s="402"/>
      <c r="W205" s="402"/>
      <c r="X205" s="402"/>
    </row>
    <row r="206" spans="1:24" x14ac:dyDescent="0.25">
      <c r="A206" s="402"/>
      <c r="B206" s="402"/>
      <c r="C206" s="402"/>
      <c r="D206" s="402"/>
      <c r="E206" s="402"/>
      <c r="F206" s="402"/>
      <c r="G206" s="402"/>
      <c r="H206" s="402"/>
      <c r="I206" s="402"/>
      <c r="J206" s="402"/>
      <c r="K206" s="402"/>
      <c r="L206" s="402"/>
      <c r="M206" s="402"/>
      <c r="N206" s="402"/>
      <c r="O206" s="402"/>
      <c r="P206" s="402"/>
      <c r="Q206" s="402"/>
      <c r="R206" s="402"/>
      <c r="S206" s="402"/>
      <c r="T206" s="402"/>
      <c r="U206" s="402"/>
      <c r="V206" s="402"/>
      <c r="W206" s="402"/>
      <c r="X206" s="402"/>
    </row>
    <row r="207" spans="1:24" x14ac:dyDescent="0.25">
      <c r="A207" s="402"/>
      <c r="B207" s="402"/>
      <c r="C207" s="402"/>
      <c r="D207" s="402"/>
      <c r="E207" s="402"/>
      <c r="F207" s="402"/>
      <c r="G207" s="402"/>
      <c r="H207" s="402"/>
      <c r="I207" s="402"/>
      <c r="J207" s="402"/>
      <c r="K207" s="402"/>
      <c r="L207" s="402"/>
      <c r="M207" s="402"/>
      <c r="N207" s="402"/>
      <c r="O207" s="402"/>
      <c r="P207" s="402"/>
      <c r="Q207" s="402"/>
      <c r="R207" s="402"/>
      <c r="S207" s="402"/>
      <c r="T207" s="402"/>
      <c r="U207" s="402"/>
      <c r="V207" s="402"/>
      <c r="W207" s="402"/>
      <c r="X207" s="402"/>
    </row>
    <row r="208" spans="1:24" x14ac:dyDescent="0.25">
      <c r="A208" s="402"/>
      <c r="B208" s="402"/>
      <c r="C208" s="402"/>
      <c r="D208" s="402"/>
      <c r="E208" s="402"/>
      <c r="F208" s="402"/>
      <c r="G208" s="402"/>
      <c r="H208" s="402"/>
      <c r="I208" s="402"/>
      <c r="J208" s="402"/>
      <c r="K208" s="402"/>
      <c r="L208" s="402"/>
      <c r="M208" s="402"/>
      <c r="N208" s="402"/>
      <c r="O208" s="402"/>
      <c r="P208" s="402"/>
      <c r="Q208" s="402"/>
      <c r="R208" s="402"/>
      <c r="S208" s="402"/>
      <c r="T208" s="402"/>
      <c r="U208" s="402"/>
      <c r="V208" s="402"/>
      <c r="W208" s="402"/>
      <c r="X208" s="402"/>
    </row>
    <row r="209" spans="1:24" x14ac:dyDescent="0.25">
      <c r="A209" s="402"/>
      <c r="B209" s="402"/>
      <c r="C209" s="402"/>
      <c r="D209" s="402"/>
      <c r="E209" s="402"/>
      <c r="F209" s="402"/>
      <c r="G209" s="402"/>
      <c r="H209" s="402"/>
      <c r="I209" s="402"/>
      <c r="J209" s="402"/>
      <c r="K209" s="402"/>
      <c r="L209" s="402"/>
      <c r="M209" s="402"/>
      <c r="N209" s="402"/>
      <c r="O209" s="402"/>
      <c r="P209" s="402"/>
      <c r="Q209" s="402"/>
      <c r="R209" s="402"/>
      <c r="S209" s="402"/>
      <c r="T209" s="402"/>
      <c r="U209" s="402"/>
      <c r="V209" s="402"/>
      <c r="W209" s="402"/>
      <c r="X209" s="402"/>
    </row>
    <row r="210" spans="1:24" x14ac:dyDescent="0.25">
      <c r="A210" s="402"/>
      <c r="B210" s="402"/>
      <c r="C210" s="402"/>
      <c r="D210" s="402"/>
      <c r="E210" s="402"/>
      <c r="F210" s="402"/>
      <c r="G210" s="402"/>
      <c r="H210" s="402"/>
      <c r="I210" s="402"/>
      <c r="J210" s="402"/>
      <c r="K210" s="402"/>
      <c r="L210" s="402"/>
      <c r="M210" s="402"/>
      <c r="N210" s="402"/>
      <c r="O210" s="402"/>
      <c r="P210" s="402"/>
      <c r="Q210" s="402"/>
      <c r="R210" s="402"/>
      <c r="S210" s="402"/>
      <c r="T210" s="402"/>
      <c r="U210" s="402"/>
      <c r="V210" s="402"/>
      <c r="W210" s="402"/>
      <c r="X210" s="402"/>
    </row>
    <row r="211" spans="1:24" x14ac:dyDescent="0.25">
      <c r="A211" s="402"/>
      <c r="B211" s="402"/>
      <c r="C211" s="402"/>
      <c r="D211" s="402"/>
      <c r="E211" s="402"/>
      <c r="F211" s="402"/>
      <c r="G211" s="402"/>
      <c r="H211" s="402"/>
      <c r="I211" s="402"/>
      <c r="J211" s="402"/>
      <c r="K211" s="402"/>
      <c r="L211" s="402"/>
      <c r="M211" s="402"/>
      <c r="N211" s="402"/>
      <c r="O211" s="402"/>
      <c r="P211" s="402"/>
      <c r="Q211" s="402"/>
      <c r="R211" s="402"/>
      <c r="S211" s="402"/>
      <c r="T211" s="402"/>
      <c r="U211" s="402"/>
      <c r="V211" s="402"/>
      <c r="W211" s="402"/>
      <c r="X211" s="402"/>
    </row>
    <row r="212" spans="1:24" x14ac:dyDescent="0.25">
      <c r="A212" s="402"/>
      <c r="B212" s="402"/>
      <c r="C212" s="402"/>
      <c r="D212" s="402"/>
      <c r="E212" s="402"/>
      <c r="F212" s="402"/>
      <c r="G212" s="402"/>
      <c r="H212" s="402"/>
      <c r="I212" s="402"/>
      <c r="J212" s="402"/>
      <c r="K212" s="402"/>
      <c r="L212" s="402"/>
      <c r="M212" s="402"/>
      <c r="N212" s="402"/>
      <c r="O212" s="402"/>
      <c r="P212" s="402"/>
      <c r="Q212" s="402"/>
      <c r="R212" s="402"/>
      <c r="S212" s="402"/>
      <c r="T212" s="402"/>
      <c r="U212" s="402"/>
      <c r="V212" s="402"/>
      <c r="W212" s="402"/>
      <c r="X212" s="402"/>
    </row>
    <row r="213" spans="1:24" x14ac:dyDescent="0.25">
      <c r="A213" s="402"/>
      <c r="B213" s="402"/>
      <c r="C213" s="402"/>
      <c r="D213" s="402"/>
      <c r="E213" s="402"/>
      <c r="F213" s="402"/>
      <c r="G213" s="402"/>
      <c r="H213" s="402"/>
      <c r="I213" s="402"/>
      <c r="J213" s="402"/>
      <c r="K213" s="402"/>
      <c r="L213" s="402"/>
      <c r="M213" s="402"/>
      <c r="N213" s="402"/>
      <c r="O213" s="402"/>
      <c r="P213" s="402"/>
      <c r="Q213" s="402"/>
      <c r="R213" s="402"/>
      <c r="S213" s="402"/>
      <c r="T213" s="402"/>
      <c r="U213" s="402"/>
      <c r="V213" s="402"/>
      <c r="W213" s="402"/>
      <c r="X213" s="402"/>
    </row>
    <row r="214" spans="1:24" x14ac:dyDescent="0.25">
      <c r="A214" s="402"/>
      <c r="B214" s="402"/>
      <c r="C214" s="402"/>
      <c r="D214" s="402"/>
      <c r="E214" s="402"/>
      <c r="F214" s="402"/>
      <c r="G214" s="402"/>
      <c r="H214" s="402"/>
      <c r="I214" s="402"/>
      <c r="J214" s="402"/>
      <c r="K214" s="402"/>
      <c r="L214" s="402"/>
      <c r="M214" s="402"/>
      <c r="N214" s="402"/>
      <c r="O214" s="402"/>
      <c r="P214" s="402"/>
      <c r="Q214" s="402"/>
      <c r="R214" s="402"/>
      <c r="S214" s="402"/>
      <c r="T214" s="402"/>
      <c r="U214" s="402"/>
      <c r="V214" s="402"/>
      <c r="W214" s="402"/>
      <c r="X214" s="402"/>
    </row>
    <row r="215" spans="1:24" x14ac:dyDescent="0.25">
      <c r="A215" s="402"/>
      <c r="B215" s="402"/>
      <c r="C215" s="402"/>
      <c r="D215" s="402"/>
      <c r="E215" s="402"/>
      <c r="F215" s="402"/>
      <c r="G215" s="402"/>
      <c r="H215" s="402"/>
      <c r="I215" s="402"/>
      <c r="J215" s="402"/>
      <c r="K215" s="402"/>
      <c r="L215" s="402"/>
      <c r="M215" s="402"/>
      <c r="N215" s="402"/>
      <c r="O215" s="402"/>
      <c r="P215" s="402"/>
      <c r="Q215" s="402"/>
      <c r="R215" s="402"/>
      <c r="S215" s="402"/>
      <c r="T215" s="402"/>
      <c r="U215" s="402"/>
      <c r="V215" s="402"/>
      <c r="W215" s="402"/>
      <c r="X215" s="402"/>
    </row>
    <row r="216" spans="1:24" x14ac:dyDescent="0.25">
      <c r="A216" s="402"/>
      <c r="B216" s="402"/>
      <c r="C216" s="402"/>
      <c r="D216" s="402"/>
      <c r="E216" s="402"/>
      <c r="F216" s="402"/>
      <c r="G216" s="402"/>
      <c r="H216" s="402"/>
      <c r="I216" s="402"/>
      <c r="J216" s="402"/>
      <c r="K216" s="402"/>
      <c r="L216" s="402"/>
      <c r="M216" s="402"/>
      <c r="N216" s="402"/>
      <c r="O216" s="402"/>
      <c r="P216" s="402"/>
      <c r="Q216" s="402"/>
      <c r="R216" s="402"/>
      <c r="S216" s="402"/>
      <c r="T216" s="402"/>
      <c r="U216" s="402"/>
      <c r="V216" s="402"/>
      <c r="W216" s="402"/>
      <c r="X216" s="402"/>
    </row>
    <row r="217" spans="1:24" x14ac:dyDescent="0.25">
      <c r="A217" s="402"/>
      <c r="B217" s="402"/>
      <c r="C217" s="402"/>
      <c r="D217" s="402"/>
      <c r="E217" s="402"/>
      <c r="F217" s="402"/>
      <c r="G217" s="402"/>
      <c r="H217" s="402"/>
      <c r="I217" s="402"/>
      <c r="J217" s="402"/>
      <c r="K217" s="402"/>
      <c r="L217" s="402"/>
      <c r="M217" s="402"/>
      <c r="N217" s="402"/>
      <c r="O217" s="402"/>
      <c r="P217" s="402"/>
      <c r="Q217" s="402"/>
      <c r="R217" s="402"/>
      <c r="S217" s="402"/>
      <c r="T217" s="402"/>
      <c r="U217" s="402"/>
      <c r="V217" s="402"/>
      <c r="W217" s="402"/>
      <c r="X217" s="402"/>
    </row>
    <row r="218" spans="1:24" x14ac:dyDescent="0.25">
      <c r="A218" s="402"/>
      <c r="B218" s="402"/>
      <c r="C218" s="402"/>
      <c r="D218" s="402"/>
      <c r="E218" s="402"/>
      <c r="F218" s="402"/>
      <c r="G218" s="402"/>
      <c r="H218" s="402"/>
      <c r="I218" s="402"/>
      <c r="J218" s="402"/>
      <c r="K218" s="402"/>
      <c r="L218" s="402"/>
      <c r="M218" s="402"/>
      <c r="N218" s="402"/>
      <c r="O218" s="402"/>
      <c r="P218" s="402"/>
      <c r="Q218" s="402"/>
      <c r="R218" s="402"/>
      <c r="S218" s="402"/>
      <c r="T218" s="402"/>
      <c r="U218" s="402"/>
      <c r="V218" s="402"/>
      <c r="W218" s="402"/>
      <c r="X218" s="402"/>
    </row>
    <row r="219" spans="1:24" x14ac:dyDescent="0.25">
      <c r="A219" s="402"/>
      <c r="B219" s="402"/>
      <c r="C219" s="402"/>
      <c r="D219" s="402"/>
      <c r="E219" s="402"/>
      <c r="F219" s="402"/>
      <c r="G219" s="402"/>
      <c r="H219" s="402"/>
      <c r="I219" s="402"/>
      <c r="J219" s="402"/>
      <c r="K219" s="402"/>
      <c r="L219" s="402"/>
      <c r="M219" s="402"/>
      <c r="N219" s="402"/>
      <c r="O219" s="402"/>
      <c r="P219" s="402"/>
      <c r="Q219" s="402"/>
      <c r="R219" s="402"/>
      <c r="S219" s="402"/>
      <c r="T219" s="402"/>
      <c r="U219" s="402"/>
      <c r="V219" s="402"/>
      <c r="W219" s="402"/>
      <c r="X219" s="402"/>
    </row>
    <row r="220" spans="1:24" x14ac:dyDescent="0.25">
      <c r="A220" s="402"/>
      <c r="B220" s="402"/>
      <c r="C220" s="402"/>
      <c r="D220" s="402"/>
      <c r="E220" s="402"/>
      <c r="F220" s="402"/>
      <c r="G220" s="402"/>
      <c r="H220" s="402"/>
      <c r="I220" s="402"/>
      <c r="J220" s="402"/>
      <c r="K220" s="402"/>
      <c r="L220" s="402"/>
      <c r="M220" s="402"/>
      <c r="N220" s="402"/>
      <c r="O220" s="402"/>
      <c r="P220" s="402"/>
      <c r="Q220" s="402"/>
      <c r="R220" s="402"/>
      <c r="S220" s="402"/>
      <c r="T220" s="402"/>
      <c r="U220" s="402"/>
      <c r="V220" s="402"/>
      <c r="W220" s="402"/>
      <c r="X220" s="402"/>
    </row>
    <row r="221" spans="1:24" x14ac:dyDescent="0.25">
      <c r="A221" s="402"/>
      <c r="B221" s="402"/>
      <c r="C221" s="402"/>
      <c r="D221" s="402"/>
      <c r="E221" s="402"/>
      <c r="F221" s="402"/>
      <c r="G221" s="402"/>
      <c r="H221" s="402"/>
      <c r="I221" s="402"/>
      <c r="J221" s="402"/>
      <c r="K221" s="402"/>
      <c r="L221" s="402"/>
      <c r="M221" s="402"/>
      <c r="N221" s="402"/>
      <c r="O221" s="402"/>
      <c r="P221" s="402"/>
      <c r="Q221" s="402"/>
      <c r="R221" s="402"/>
      <c r="S221" s="402"/>
      <c r="T221" s="402"/>
      <c r="U221" s="402"/>
      <c r="V221" s="402"/>
      <c r="W221" s="402"/>
      <c r="X221" s="402"/>
    </row>
    <row r="222" spans="1:24" x14ac:dyDescent="0.25">
      <c r="A222" s="402"/>
      <c r="B222" s="402"/>
      <c r="C222" s="402"/>
      <c r="D222" s="402"/>
      <c r="E222" s="402"/>
      <c r="F222" s="402"/>
      <c r="G222" s="402"/>
      <c r="H222" s="402"/>
      <c r="I222" s="402"/>
      <c r="J222" s="402"/>
      <c r="K222" s="402"/>
      <c r="L222" s="402"/>
      <c r="M222" s="402"/>
      <c r="N222" s="402"/>
      <c r="O222" s="402"/>
      <c r="P222" s="402"/>
      <c r="Q222" s="402"/>
      <c r="R222" s="402"/>
      <c r="S222" s="402"/>
      <c r="T222" s="402"/>
      <c r="U222" s="402"/>
      <c r="V222" s="402"/>
      <c r="W222" s="402"/>
      <c r="X222" s="402"/>
    </row>
    <row r="223" spans="1:24" x14ac:dyDescent="0.25">
      <c r="A223" s="402"/>
      <c r="B223" s="402"/>
      <c r="C223" s="402"/>
      <c r="D223" s="402"/>
      <c r="E223" s="402"/>
      <c r="F223" s="402"/>
      <c r="G223" s="402"/>
      <c r="H223" s="402"/>
      <c r="I223" s="402"/>
      <c r="J223" s="402"/>
      <c r="K223" s="402"/>
      <c r="L223" s="402"/>
      <c r="M223" s="402"/>
      <c r="N223" s="402"/>
      <c r="O223" s="402"/>
      <c r="P223" s="402"/>
      <c r="Q223" s="402"/>
      <c r="R223" s="402"/>
      <c r="S223" s="402"/>
      <c r="T223" s="402"/>
      <c r="U223" s="402"/>
      <c r="V223" s="402"/>
      <c r="W223" s="402"/>
      <c r="X223" s="402"/>
    </row>
    <row r="224" spans="1:24" x14ac:dyDescent="0.25">
      <c r="A224" s="402"/>
      <c r="B224" s="402"/>
      <c r="C224" s="402"/>
      <c r="D224" s="402"/>
      <c r="E224" s="402"/>
      <c r="F224" s="402"/>
      <c r="G224" s="402"/>
      <c r="H224" s="402"/>
      <c r="I224" s="402"/>
      <c r="J224" s="402"/>
      <c r="K224" s="402"/>
      <c r="L224" s="402"/>
      <c r="M224" s="402"/>
      <c r="N224" s="402"/>
      <c r="O224" s="402"/>
      <c r="P224" s="402"/>
      <c r="Q224" s="402"/>
      <c r="R224" s="402"/>
      <c r="S224" s="402"/>
      <c r="T224" s="402"/>
      <c r="U224" s="402"/>
      <c r="V224" s="402"/>
      <c r="W224" s="402"/>
      <c r="X224" s="402"/>
    </row>
    <row r="225" spans="1:24" x14ac:dyDescent="0.25">
      <c r="A225" s="402"/>
      <c r="B225" s="402"/>
      <c r="C225" s="402"/>
      <c r="D225" s="402"/>
      <c r="E225" s="402"/>
      <c r="F225" s="402"/>
      <c r="G225" s="402"/>
      <c r="H225" s="402"/>
      <c r="I225" s="402"/>
      <c r="J225" s="402"/>
      <c r="K225" s="402"/>
      <c r="L225" s="402"/>
      <c r="M225" s="402"/>
      <c r="N225" s="402"/>
      <c r="O225" s="402"/>
      <c r="P225" s="402"/>
      <c r="Q225" s="402"/>
      <c r="R225" s="402"/>
      <c r="S225" s="402"/>
      <c r="T225" s="402"/>
      <c r="U225" s="402"/>
      <c r="V225" s="402"/>
      <c r="W225" s="402"/>
      <c r="X225" s="402"/>
    </row>
    <row r="226" spans="1:24" x14ac:dyDescent="0.25">
      <c r="A226" s="402"/>
      <c r="B226" s="402"/>
      <c r="C226" s="402"/>
      <c r="D226" s="402"/>
      <c r="E226" s="402"/>
      <c r="F226" s="402"/>
      <c r="G226" s="402"/>
      <c r="H226" s="402"/>
      <c r="I226" s="402"/>
      <c r="J226" s="402"/>
      <c r="K226" s="402"/>
      <c r="L226" s="402"/>
      <c r="M226" s="402"/>
      <c r="N226" s="402"/>
      <c r="O226" s="402"/>
      <c r="P226" s="402"/>
      <c r="Q226" s="402"/>
      <c r="R226" s="402"/>
      <c r="S226" s="402"/>
      <c r="T226" s="402"/>
      <c r="U226" s="402"/>
      <c r="V226" s="402"/>
      <c r="W226" s="402"/>
      <c r="X226" s="402"/>
    </row>
    <row r="227" spans="1:24" x14ac:dyDescent="0.25">
      <c r="A227" s="402"/>
      <c r="B227" s="402"/>
      <c r="C227" s="402"/>
      <c r="D227" s="402"/>
      <c r="E227" s="402"/>
      <c r="F227" s="402"/>
      <c r="G227" s="402"/>
      <c r="H227" s="402"/>
      <c r="I227" s="402"/>
      <c r="J227" s="402"/>
      <c r="K227" s="402"/>
      <c r="L227" s="402"/>
      <c r="M227" s="402"/>
      <c r="N227" s="402"/>
      <c r="O227" s="402"/>
      <c r="P227" s="402"/>
      <c r="Q227" s="402"/>
      <c r="R227" s="402"/>
      <c r="S227" s="402"/>
      <c r="T227" s="402"/>
      <c r="U227" s="402"/>
      <c r="V227" s="402"/>
      <c r="W227" s="402"/>
      <c r="X227" s="402"/>
    </row>
    <row r="228" spans="1:24" x14ac:dyDescent="0.25">
      <c r="A228" s="402"/>
      <c r="B228" s="402"/>
      <c r="C228" s="402"/>
      <c r="D228" s="402"/>
      <c r="E228" s="402"/>
      <c r="F228" s="402"/>
      <c r="G228" s="402"/>
      <c r="H228" s="402"/>
      <c r="I228" s="402"/>
      <c r="J228" s="402"/>
      <c r="K228" s="402"/>
      <c r="L228" s="402"/>
      <c r="M228" s="402"/>
      <c r="N228" s="402"/>
      <c r="O228" s="402"/>
      <c r="P228" s="402"/>
      <c r="Q228" s="402"/>
      <c r="R228" s="402"/>
      <c r="S228" s="402"/>
      <c r="T228" s="402"/>
      <c r="U228" s="402"/>
      <c r="V228" s="402"/>
      <c r="W228" s="402"/>
      <c r="X228" s="402"/>
    </row>
    <row r="229" spans="1:24" x14ac:dyDescent="0.25">
      <c r="A229" s="402"/>
      <c r="B229" s="402"/>
      <c r="C229" s="402"/>
      <c r="D229" s="402"/>
      <c r="E229" s="402"/>
      <c r="F229" s="402"/>
      <c r="G229" s="402"/>
      <c r="H229" s="402"/>
      <c r="I229" s="402"/>
      <c r="J229" s="402"/>
      <c r="K229" s="402"/>
      <c r="L229" s="402"/>
      <c r="M229" s="402"/>
      <c r="N229" s="402"/>
      <c r="O229" s="402"/>
      <c r="P229" s="402"/>
      <c r="Q229" s="402"/>
      <c r="R229" s="402"/>
      <c r="S229" s="402"/>
      <c r="T229" s="402"/>
      <c r="U229" s="402"/>
      <c r="V229" s="402"/>
      <c r="W229" s="402"/>
      <c r="X229" s="402"/>
    </row>
    <row r="230" spans="1:24" x14ac:dyDescent="0.25">
      <c r="A230" s="402"/>
      <c r="B230" s="402"/>
      <c r="C230" s="402"/>
      <c r="D230" s="402"/>
      <c r="E230" s="402"/>
      <c r="F230" s="402"/>
      <c r="G230" s="402"/>
      <c r="H230" s="402"/>
      <c r="I230" s="402"/>
      <c r="J230" s="402"/>
      <c r="K230" s="402"/>
      <c r="L230" s="402"/>
      <c r="M230" s="402"/>
      <c r="N230" s="402"/>
      <c r="O230" s="402"/>
      <c r="P230" s="402"/>
      <c r="Q230" s="402"/>
      <c r="R230" s="402"/>
      <c r="S230" s="402"/>
      <c r="T230" s="402"/>
      <c r="U230" s="402"/>
      <c r="V230" s="402"/>
      <c r="W230" s="402"/>
      <c r="X230" s="402"/>
    </row>
    <row r="231" spans="1:24" x14ac:dyDescent="0.25">
      <c r="A231" s="402"/>
      <c r="B231" s="402"/>
      <c r="C231" s="402"/>
      <c r="D231" s="402"/>
      <c r="E231" s="402"/>
      <c r="F231" s="402"/>
      <c r="G231" s="402"/>
      <c r="H231" s="402"/>
      <c r="I231" s="402"/>
      <c r="J231" s="402"/>
      <c r="K231" s="402"/>
      <c r="L231" s="402"/>
      <c r="M231" s="402"/>
      <c r="N231" s="402"/>
      <c r="O231" s="402"/>
      <c r="P231" s="402"/>
      <c r="Q231" s="402"/>
      <c r="R231" s="402"/>
      <c r="S231" s="402"/>
      <c r="T231" s="402"/>
      <c r="U231" s="402"/>
      <c r="V231" s="402"/>
      <c r="W231" s="402"/>
      <c r="X231" s="402"/>
    </row>
    <row r="232" spans="1:24" x14ac:dyDescent="0.25">
      <c r="A232" s="402"/>
      <c r="B232" s="402"/>
      <c r="C232" s="402"/>
      <c r="D232" s="402"/>
      <c r="E232" s="402"/>
      <c r="F232" s="402"/>
      <c r="G232" s="402"/>
      <c r="H232" s="402"/>
      <c r="I232" s="402"/>
      <c r="J232" s="402"/>
      <c r="K232" s="402"/>
      <c r="L232" s="402"/>
      <c r="M232" s="402"/>
      <c r="N232" s="402"/>
      <c r="O232" s="402"/>
      <c r="P232" s="402"/>
      <c r="Q232" s="402"/>
      <c r="R232" s="402"/>
      <c r="S232" s="402"/>
      <c r="T232" s="402"/>
      <c r="U232" s="402"/>
      <c r="V232" s="402"/>
      <c r="W232" s="402"/>
      <c r="X232" s="402"/>
    </row>
    <row r="233" spans="1:24" x14ac:dyDescent="0.25">
      <c r="A233" s="402"/>
      <c r="B233" s="402"/>
      <c r="C233" s="402"/>
      <c r="D233" s="402"/>
      <c r="E233" s="402"/>
      <c r="F233" s="402"/>
      <c r="G233" s="402"/>
      <c r="H233" s="402"/>
      <c r="I233" s="402"/>
      <c r="J233" s="402"/>
      <c r="K233" s="402"/>
      <c r="L233" s="402"/>
      <c r="M233" s="402"/>
      <c r="N233" s="402"/>
      <c r="O233" s="402"/>
      <c r="P233" s="402"/>
      <c r="Q233" s="402"/>
      <c r="R233" s="402"/>
      <c r="S233" s="402"/>
      <c r="T233" s="402"/>
      <c r="U233" s="402"/>
      <c r="V233" s="402"/>
      <c r="W233" s="402"/>
      <c r="X233" s="402"/>
    </row>
    <row r="234" spans="1:24" x14ac:dyDescent="0.25">
      <c r="A234" s="402"/>
      <c r="B234" s="402"/>
      <c r="C234" s="402"/>
      <c r="D234" s="402"/>
      <c r="E234" s="402"/>
      <c r="F234" s="402"/>
      <c r="G234" s="402"/>
      <c r="H234" s="402"/>
      <c r="I234" s="402"/>
      <c r="J234" s="402"/>
      <c r="K234" s="402"/>
      <c r="L234" s="402"/>
      <c r="M234" s="402"/>
      <c r="N234" s="402"/>
      <c r="O234" s="402"/>
      <c r="P234" s="402"/>
      <c r="Q234" s="402"/>
      <c r="R234" s="402"/>
      <c r="S234" s="402"/>
      <c r="T234" s="402"/>
      <c r="U234" s="402"/>
      <c r="V234" s="402"/>
      <c r="W234" s="402"/>
      <c r="X234" s="402"/>
    </row>
    <row r="235" spans="1:24" x14ac:dyDescent="0.25">
      <c r="A235" s="402"/>
      <c r="B235" s="402"/>
      <c r="C235" s="402"/>
      <c r="D235" s="402"/>
      <c r="E235" s="402"/>
      <c r="F235" s="402"/>
      <c r="G235" s="402"/>
      <c r="H235" s="402"/>
      <c r="I235" s="402"/>
      <c r="J235" s="402"/>
      <c r="K235" s="402"/>
      <c r="L235" s="402"/>
      <c r="M235" s="402"/>
      <c r="N235" s="402"/>
      <c r="O235" s="402"/>
      <c r="P235" s="402"/>
      <c r="Q235" s="402"/>
      <c r="R235" s="402"/>
      <c r="S235" s="402"/>
      <c r="T235" s="402"/>
      <c r="U235" s="402"/>
      <c r="V235" s="402"/>
      <c r="W235" s="402"/>
      <c r="X235" s="402"/>
    </row>
    <row r="236" spans="1:24" x14ac:dyDescent="0.25">
      <c r="A236" s="402"/>
      <c r="B236" s="402"/>
      <c r="C236" s="402"/>
      <c r="D236" s="402"/>
      <c r="E236" s="402"/>
      <c r="F236" s="402"/>
      <c r="G236" s="402"/>
      <c r="H236" s="402"/>
      <c r="I236" s="402"/>
      <c r="J236" s="402"/>
      <c r="K236" s="402"/>
      <c r="L236" s="402"/>
      <c r="M236" s="402"/>
      <c r="N236" s="402"/>
      <c r="O236" s="402"/>
      <c r="P236" s="402"/>
      <c r="Q236" s="402"/>
      <c r="R236" s="402"/>
      <c r="S236" s="402"/>
      <c r="T236" s="402"/>
      <c r="U236" s="402"/>
      <c r="V236" s="402"/>
      <c r="W236" s="402"/>
      <c r="X236" s="402"/>
    </row>
    <row r="237" spans="1:24" x14ac:dyDescent="0.25">
      <c r="A237" s="402"/>
      <c r="B237" s="402"/>
      <c r="C237" s="402"/>
      <c r="D237" s="402"/>
      <c r="E237" s="402"/>
      <c r="F237" s="402"/>
      <c r="G237" s="402"/>
      <c r="H237" s="402"/>
      <c r="I237" s="402"/>
      <c r="J237" s="402"/>
      <c r="K237" s="402"/>
      <c r="L237" s="402"/>
      <c r="M237" s="402"/>
      <c r="N237" s="402"/>
      <c r="O237" s="402"/>
      <c r="P237" s="402"/>
      <c r="Q237" s="402"/>
      <c r="R237" s="402"/>
      <c r="S237" s="402"/>
      <c r="T237" s="402"/>
      <c r="U237" s="402"/>
      <c r="V237" s="402"/>
      <c r="W237" s="402"/>
      <c r="X237" s="402"/>
    </row>
    <row r="238" spans="1:24" x14ac:dyDescent="0.25">
      <c r="A238" s="402"/>
      <c r="B238" s="402"/>
      <c r="C238" s="402"/>
      <c r="D238" s="402"/>
      <c r="E238" s="402"/>
      <c r="F238" s="402"/>
      <c r="G238" s="402"/>
      <c r="H238" s="402"/>
      <c r="I238" s="402"/>
      <c r="J238" s="402"/>
      <c r="K238" s="402"/>
      <c r="L238" s="402"/>
      <c r="M238" s="402"/>
      <c r="N238" s="402"/>
      <c r="O238" s="402"/>
      <c r="P238" s="402"/>
      <c r="Q238" s="402"/>
      <c r="R238" s="402"/>
      <c r="S238" s="402"/>
      <c r="T238" s="402"/>
      <c r="U238" s="402"/>
      <c r="V238" s="402"/>
      <c r="W238" s="402"/>
      <c r="X238" s="402"/>
    </row>
    <row r="239" spans="1:24" x14ac:dyDescent="0.25">
      <c r="A239" s="402"/>
      <c r="B239" s="402"/>
      <c r="C239" s="402"/>
      <c r="D239" s="402"/>
      <c r="E239" s="402"/>
      <c r="F239" s="402"/>
      <c r="G239" s="402"/>
      <c r="H239" s="402"/>
      <c r="I239" s="402"/>
      <c r="J239" s="402"/>
      <c r="K239" s="402"/>
      <c r="L239" s="402"/>
      <c r="M239" s="402"/>
      <c r="N239" s="402"/>
      <c r="O239" s="402"/>
      <c r="P239" s="402"/>
      <c r="Q239" s="402"/>
      <c r="R239" s="402"/>
      <c r="S239" s="402"/>
      <c r="T239" s="402"/>
      <c r="U239" s="402"/>
      <c r="V239" s="402"/>
      <c r="W239" s="402"/>
      <c r="X239" s="402"/>
    </row>
    <row r="240" spans="1:24" x14ac:dyDescent="0.25">
      <c r="A240" s="402"/>
      <c r="B240" s="402"/>
      <c r="C240" s="402"/>
      <c r="D240" s="402"/>
      <c r="E240" s="402"/>
      <c r="F240" s="402"/>
      <c r="G240" s="402"/>
      <c r="H240" s="402"/>
      <c r="I240" s="402"/>
      <c r="J240" s="402"/>
      <c r="K240" s="402"/>
      <c r="L240" s="402"/>
      <c r="M240" s="402"/>
      <c r="N240" s="402"/>
      <c r="O240" s="402"/>
      <c r="P240" s="402"/>
      <c r="Q240" s="402"/>
      <c r="R240" s="402"/>
      <c r="S240" s="402"/>
      <c r="T240" s="402"/>
      <c r="U240" s="402"/>
      <c r="V240" s="402"/>
      <c r="W240" s="402"/>
      <c r="X240" s="402"/>
    </row>
    <row r="241" spans="1:24" x14ac:dyDescent="0.25">
      <c r="A241" s="402"/>
      <c r="B241" s="402"/>
      <c r="C241" s="402"/>
      <c r="D241" s="402"/>
      <c r="E241" s="402"/>
      <c r="F241" s="402"/>
      <c r="G241" s="402"/>
      <c r="H241" s="402"/>
      <c r="I241" s="402"/>
      <c r="J241" s="402"/>
      <c r="K241" s="402"/>
      <c r="L241" s="402"/>
      <c r="M241" s="402"/>
      <c r="N241" s="402"/>
      <c r="O241" s="402"/>
      <c r="P241" s="402"/>
      <c r="Q241" s="402"/>
      <c r="R241" s="402"/>
      <c r="S241" s="402"/>
      <c r="T241" s="402"/>
      <c r="U241" s="402"/>
      <c r="V241" s="402"/>
      <c r="W241" s="402"/>
      <c r="X241" s="402"/>
    </row>
    <row r="242" spans="1:24" x14ac:dyDescent="0.25">
      <c r="A242" s="402"/>
      <c r="B242" s="402"/>
      <c r="C242" s="402"/>
      <c r="D242" s="402"/>
      <c r="E242" s="402"/>
      <c r="F242" s="402"/>
      <c r="G242" s="402"/>
      <c r="H242" s="402"/>
      <c r="I242" s="402"/>
      <c r="J242" s="402"/>
      <c r="K242" s="402"/>
      <c r="L242" s="402"/>
      <c r="M242" s="402"/>
      <c r="N242" s="402"/>
      <c r="O242" s="402"/>
      <c r="P242" s="402"/>
      <c r="Q242" s="402"/>
      <c r="R242" s="402"/>
      <c r="S242" s="402"/>
      <c r="T242" s="402"/>
      <c r="U242" s="402"/>
      <c r="V242" s="402"/>
      <c r="W242" s="402"/>
      <c r="X242" s="402"/>
    </row>
    <row r="243" spans="1:24" x14ac:dyDescent="0.25">
      <c r="A243" s="402"/>
      <c r="B243" s="402"/>
      <c r="C243" s="402"/>
      <c r="D243" s="402"/>
      <c r="E243" s="402"/>
      <c r="F243" s="402"/>
      <c r="G243" s="402"/>
      <c r="H243" s="402"/>
      <c r="I243" s="402"/>
      <c r="J243" s="402"/>
      <c r="K243" s="402"/>
      <c r="L243" s="402"/>
      <c r="M243" s="402"/>
      <c r="N243" s="402"/>
      <c r="O243" s="402"/>
      <c r="P243" s="402"/>
      <c r="Q243" s="402"/>
      <c r="R243" s="402"/>
      <c r="S243" s="402"/>
      <c r="T243" s="402"/>
      <c r="U243" s="402"/>
      <c r="V243" s="402"/>
      <c r="W243" s="402"/>
      <c r="X243" s="402"/>
    </row>
    <row r="244" spans="1:24" x14ac:dyDescent="0.25">
      <c r="A244" s="402"/>
      <c r="B244" s="402"/>
      <c r="C244" s="402"/>
      <c r="D244" s="402"/>
      <c r="E244" s="402"/>
      <c r="F244" s="402"/>
      <c r="G244" s="402"/>
      <c r="H244" s="402"/>
      <c r="I244" s="402"/>
      <c r="J244" s="402"/>
      <c r="K244" s="402"/>
      <c r="L244" s="402"/>
      <c r="M244" s="402"/>
      <c r="N244" s="402"/>
      <c r="O244" s="402"/>
      <c r="P244" s="402"/>
      <c r="Q244" s="402"/>
      <c r="R244" s="402"/>
      <c r="S244" s="402"/>
      <c r="T244" s="402"/>
      <c r="U244" s="402"/>
      <c r="V244" s="402"/>
      <c r="W244" s="402"/>
      <c r="X244" s="402"/>
    </row>
    <row r="245" spans="1:24" x14ac:dyDescent="0.25">
      <c r="A245" s="402"/>
      <c r="B245" s="402"/>
      <c r="C245" s="402"/>
      <c r="D245" s="402"/>
      <c r="E245" s="402"/>
      <c r="F245" s="402"/>
      <c r="G245" s="402"/>
      <c r="H245" s="402"/>
      <c r="I245" s="402"/>
      <c r="J245" s="402"/>
      <c r="K245" s="402"/>
      <c r="L245" s="402"/>
      <c r="M245" s="402"/>
      <c r="N245" s="402"/>
      <c r="O245" s="402"/>
      <c r="P245" s="402"/>
      <c r="Q245" s="402"/>
      <c r="R245" s="402"/>
      <c r="S245" s="402"/>
      <c r="T245" s="402"/>
      <c r="U245" s="402"/>
      <c r="V245" s="402"/>
      <c r="W245" s="402"/>
      <c r="X245" s="402"/>
    </row>
    <row r="246" spans="1:24" x14ac:dyDescent="0.25">
      <c r="A246" s="402"/>
      <c r="B246" s="402"/>
      <c r="C246" s="402"/>
      <c r="D246" s="402"/>
      <c r="E246" s="402"/>
      <c r="F246" s="402"/>
      <c r="G246" s="402"/>
      <c r="H246" s="402"/>
      <c r="I246" s="402"/>
      <c r="J246" s="402"/>
      <c r="K246" s="402"/>
      <c r="L246" s="402"/>
      <c r="M246" s="402"/>
      <c r="N246" s="402"/>
      <c r="O246" s="402"/>
      <c r="P246" s="402"/>
      <c r="Q246" s="402"/>
      <c r="R246" s="402"/>
      <c r="S246" s="402"/>
      <c r="T246" s="402"/>
      <c r="U246" s="402"/>
      <c r="V246" s="402"/>
      <c r="W246" s="402"/>
      <c r="X246" s="402"/>
    </row>
    <row r="247" spans="1:24" x14ac:dyDescent="0.25">
      <c r="A247" s="402"/>
      <c r="B247" s="402"/>
      <c r="C247" s="402"/>
      <c r="D247" s="402"/>
      <c r="E247" s="402"/>
      <c r="F247" s="402"/>
      <c r="G247" s="402"/>
      <c r="H247" s="402"/>
      <c r="I247" s="402"/>
      <c r="J247" s="402"/>
      <c r="K247" s="402"/>
      <c r="L247" s="402"/>
      <c r="M247" s="402"/>
      <c r="N247" s="402"/>
      <c r="O247" s="402"/>
      <c r="P247" s="402"/>
      <c r="Q247" s="402"/>
      <c r="R247" s="402"/>
      <c r="S247" s="402"/>
      <c r="T247" s="402"/>
      <c r="U247" s="402"/>
      <c r="V247" s="402"/>
      <c r="W247" s="402"/>
      <c r="X247" s="402"/>
    </row>
    <row r="248" spans="1:24" x14ac:dyDescent="0.25">
      <c r="A248" s="402"/>
      <c r="B248" s="402"/>
      <c r="C248" s="402"/>
      <c r="D248" s="402"/>
      <c r="E248" s="402"/>
      <c r="F248" s="402"/>
      <c r="G248" s="402"/>
      <c r="H248" s="402"/>
      <c r="I248" s="402"/>
      <c r="J248" s="402"/>
      <c r="K248" s="402"/>
      <c r="L248" s="402"/>
      <c r="M248" s="402"/>
      <c r="N248" s="402"/>
      <c r="O248" s="402"/>
      <c r="P248" s="402"/>
      <c r="Q248" s="402"/>
      <c r="R248" s="402"/>
      <c r="S248" s="402"/>
      <c r="T248" s="402"/>
      <c r="U248" s="402"/>
      <c r="V248" s="402"/>
      <c r="W248" s="402"/>
      <c r="X248" s="402"/>
    </row>
    <row r="249" spans="1:24" x14ac:dyDescent="0.25">
      <c r="A249" s="402"/>
      <c r="B249" s="402"/>
      <c r="C249" s="402"/>
      <c r="D249" s="402"/>
      <c r="E249" s="402"/>
      <c r="F249" s="402"/>
      <c r="G249" s="402"/>
      <c r="H249" s="402"/>
      <c r="I249" s="402"/>
      <c r="J249" s="402"/>
      <c r="K249" s="402"/>
      <c r="L249" s="402"/>
      <c r="M249" s="402"/>
      <c r="N249" s="402"/>
      <c r="O249" s="402"/>
      <c r="P249" s="402"/>
      <c r="Q249" s="402"/>
      <c r="R249" s="402"/>
      <c r="S249" s="402"/>
      <c r="T249" s="402"/>
      <c r="U249" s="402"/>
      <c r="V249" s="402"/>
      <c r="W249" s="402"/>
      <c r="X249" s="402"/>
    </row>
    <row r="250" spans="1:24" x14ac:dyDescent="0.25">
      <c r="A250" s="402"/>
      <c r="B250" s="402"/>
      <c r="C250" s="402"/>
      <c r="D250" s="402"/>
      <c r="E250" s="402"/>
      <c r="F250" s="402"/>
      <c r="G250" s="402"/>
      <c r="H250" s="402"/>
      <c r="I250" s="402"/>
      <c r="J250" s="402"/>
      <c r="K250" s="402"/>
      <c r="L250" s="402"/>
      <c r="M250" s="402"/>
      <c r="N250" s="402"/>
      <c r="O250" s="402"/>
      <c r="P250" s="402"/>
      <c r="Q250" s="402"/>
      <c r="R250" s="402"/>
      <c r="S250" s="402"/>
      <c r="T250" s="402"/>
      <c r="U250" s="402"/>
      <c r="V250" s="402"/>
      <c r="W250" s="402"/>
      <c r="X250" s="402"/>
    </row>
    <row r="251" spans="1:24" x14ac:dyDescent="0.25">
      <c r="A251" s="402"/>
      <c r="B251" s="402"/>
      <c r="C251" s="402"/>
      <c r="D251" s="402"/>
      <c r="E251" s="402"/>
      <c r="F251" s="402"/>
      <c r="G251" s="402"/>
      <c r="H251" s="402"/>
      <c r="I251" s="402"/>
      <c r="J251" s="402"/>
      <c r="K251" s="402"/>
      <c r="L251" s="402"/>
      <c r="M251" s="402"/>
      <c r="N251" s="402"/>
      <c r="O251" s="402"/>
      <c r="P251" s="402"/>
      <c r="Q251" s="402"/>
      <c r="R251" s="402"/>
      <c r="S251" s="402"/>
      <c r="T251" s="402"/>
      <c r="U251" s="402"/>
      <c r="V251" s="402"/>
      <c r="W251" s="402"/>
      <c r="X251" s="402"/>
    </row>
    <row r="252" spans="1:24" x14ac:dyDescent="0.25">
      <c r="A252" s="402"/>
      <c r="B252" s="402"/>
      <c r="C252" s="402"/>
      <c r="D252" s="402"/>
      <c r="E252" s="402"/>
      <c r="F252" s="402"/>
      <c r="G252" s="402"/>
      <c r="H252" s="402"/>
      <c r="I252" s="402"/>
      <c r="J252" s="402"/>
      <c r="K252" s="402"/>
      <c r="L252" s="402"/>
      <c r="M252" s="402"/>
      <c r="N252" s="402"/>
      <c r="O252" s="402"/>
      <c r="P252" s="402"/>
      <c r="Q252" s="402"/>
      <c r="R252" s="402"/>
      <c r="S252" s="402"/>
      <c r="T252" s="402"/>
      <c r="U252" s="402"/>
      <c r="V252" s="402"/>
      <c r="W252" s="402"/>
      <c r="X252" s="402"/>
    </row>
    <row r="253" spans="1:24" x14ac:dyDescent="0.25">
      <c r="A253" s="402"/>
      <c r="B253" s="402"/>
      <c r="C253" s="402"/>
      <c r="D253" s="402"/>
      <c r="E253" s="402"/>
      <c r="F253" s="402"/>
      <c r="G253" s="402"/>
      <c r="H253" s="402"/>
      <c r="I253" s="402"/>
      <c r="J253" s="402"/>
      <c r="K253" s="402"/>
      <c r="L253" s="402"/>
      <c r="M253" s="402"/>
      <c r="N253" s="402"/>
      <c r="O253" s="402"/>
      <c r="P253" s="402"/>
      <c r="Q253" s="402"/>
      <c r="R253" s="402"/>
      <c r="S253" s="402"/>
      <c r="T253" s="402"/>
      <c r="U253" s="402"/>
      <c r="V253" s="402"/>
      <c r="W253" s="402"/>
      <c r="X253" s="402"/>
    </row>
    <row r="254" spans="1:24" x14ac:dyDescent="0.25">
      <c r="A254" s="402"/>
      <c r="B254" s="402"/>
      <c r="C254" s="402"/>
      <c r="D254" s="402"/>
      <c r="E254" s="402"/>
      <c r="F254" s="402"/>
      <c r="G254" s="402"/>
      <c r="H254" s="402"/>
      <c r="I254" s="402"/>
      <c r="J254" s="402"/>
      <c r="K254" s="402"/>
      <c r="L254" s="402"/>
      <c r="M254" s="402"/>
      <c r="N254" s="402"/>
      <c r="O254" s="402"/>
      <c r="P254" s="402"/>
      <c r="Q254" s="402"/>
      <c r="R254" s="402"/>
      <c r="S254" s="402"/>
      <c r="T254" s="402"/>
      <c r="U254" s="402"/>
      <c r="V254" s="402"/>
      <c r="W254" s="402"/>
      <c r="X254" s="402"/>
    </row>
    <row r="255" spans="1:24" x14ac:dyDescent="0.25">
      <c r="A255" s="402"/>
      <c r="B255" s="402"/>
      <c r="C255" s="402"/>
      <c r="D255" s="402"/>
      <c r="E255" s="402"/>
      <c r="F255" s="402"/>
      <c r="G255" s="402"/>
      <c r="H255" s="402"/>
      <c r="I255" s="402"/>
      <c r="J255" s="402"/>
      <c r="K255" s="402"/>
      <c r="L255" s="402"/>
      <c r="M255" s="402"/>
      <c r="N255" s="402"/>
      <c r="O255" s="402"/>
      <c r="P255" s="402"/>
      <c r="Q255" s="402"/>
      <c r="R255" s="402"/>
      <c r="S255" s="402"/>
      <c r="T255" s="402"/>
      <c r="U255" s="402"/>
      <c r="V255" s="402"/>
      <c r="W255" s="402"/>
      <c r="X255" s="402"/>
    </row>
    <row r="256" spans="1:24" x14ac:dyDescent="0.25">
      <c r="A256" s="402"/>
      <c r="B256" s="402"/>
      <c r="C256" s="402"/>
      <c r="D256" s="402"/>
      <c r="E256" s="402"/>
      <c r="F256" s="402"/>
      <c r="G256" s="402"/>
      <c r="H256" s="402"/>
      <c r="I256" s="402"/>
      <c r="J256" s="402"/>
      <c r="K256" s="402"/>
      <c r="L256" s="402"/>
      <c r="M256" s="402"/>
      <c r="N256" s="402"/>
      <c r="O256" s="402"/>
      <c r="P256" s="402"/>
      <c r="Q256" s="402"/>
      <c r="R256" s="402"/>
      <c r="S256" s="402"/>
      <c r="T256" s="402"/>
      <c r="U256" s="402"/>
      <c r="V256" s="402"/>
      <c r="W256" s="402"/>
      <c r="X256" s="402"/>
    </row>
    <row r="257" spans="1:24" x14ac:dyDescent="0.25">
      <c r="A257" s="402"/>
      <c r="B257" s="402"/>
      <c r="C257" s="402"/>
      <c r="D257" s="402"/>
      <c r="E257" s="402"/>
      <c r="F257" s="402"/>
      <c r="G257" s="402"/>
      <c r="H257" s="402"/>
      <c r="I257" s="402"/>
      <c r="J257" s="402"/>
      <c r="K257" s="402"/>
      <c r="L257" s="402"/>
      <c r="M257" s="402"/>
      <c r="N257" s="402"/>
      <c r="O257" s="402"/>
      <c r="P257" s="402"/>
      <c r="Q257" s="402"/>
      <c r="R257" s="402"/>
      <c r="S257" s="402"/>
      <c r="T257" s="402"/>
      <c r="U257" s="402"/>
      <c r="V257" s="402"/>
      <c r="W257" s="402"/>
      <c r="X257" s="402"/>
    </row>
    <row r="258" spans="1:24" x14ac:dyDescent="0.25">
      <c r="A258" s="402"/>
      <c r="B258" s="402"/>
      <c r="C258" s="402"/>
      <c r="D258" s="402"/>
      <c r="E258" s="402"/>
      <c r="F258" s="402"/>
      <c r="G258" s="402"/>
      <c r="H258" s="402"/>
      <c r="I258" s="402"/>
      <c r="J258" s="402"/>
      <c r="K258" s="402"/>
      <c r="L258" s="402"/>
      <c r="M258" s="402"/>
      <c r="N258" s="402"/>
      <c r="O258" s="402"/>
      <c r="P258" s="402"/>
      <c r="Q258" s="402"/>
      <c r="R258" s="402"/>
      <c r="S258" s="402"/>
      <c r="T258" s="402"/>
      <c r="U258" s="402"/>
      <c r="V258" s="402"/>
      <c r="W258" s="402"/>
      <c r="X258" s="402"/>
    </row>
    <row r="259" spans="1:24" x14ac:dyDescent="0.25">
      <c r="A259" s="402"/>
      <c r="B259" s="402"/>
      <c r="C259" s="402"/>
      <c r="D259" s="402"/>
      <c r="E259" s="402"/>
      <c r="F259" s="402"/>
      <c r="G259" s="402"/>
      <c r="H259" s="402"/>
      <c r="I259" s="402"/>
      <c r="J259" s="402"/>
      <c r="K259" s="402"/>
      <c r="L259" s="402"/>
      <c r="M259" s="402"/>
      <c r="N259" s="402"/>
      <c r="O259" s="402"/>
      <c r="P259" s="402"/>
      <c r="Q259" s="402"/>
      <c r="R259" s="402"/>
      <c r="S259" s="402"/>
      <c r="T259" s="402"/>
      <c r="U259" s="402"/>
      <c r="V259" s="402"/>
      <c r="W259" s="402"/>
      <c r="X259" s="402"/>
    </row>
    <row r="260" spans="1:24" x14ac:dyDescent="0.25">
      <c r="A260" s="402"/>
      <c r="B260" s="402"/>
      <c r="C260" s="402"/>
      <c r="D260" s="402"/>
      <c r="E260" s="402"/>
      <c r="F260" s="402"/>
      <c r="G260" s="402"/>
      <c r="H260" s="402"/>
      <c r="I260" s="402"/>
      <c r="J260" s="402"/>
      <c r="K260" s="402"/>
      <c r="L260" s="402"/>
      <c r="M260" s="402"/>
      <c r="N260" s="402"/>
      <c r="O260" s="402"/>
      <c r="P260" s="402"/>
      <c r="Q260" s="402"/>
      <c r="R260" s="402"/>
      <c r="S260" s="402"/>
      <c r="T260" s="402"/>
      <c r="U260" s="402"/>
      <c r="V260" s="402"/>
      <c r="W260" s="402"/>
      <c r="X260" s="402"/>
    </row>
    <row r="261" spans="1:24" x14ac:dyDescent="0.25">
      <c r="A261" s="402"/>
      <c r="B261" s="402"/>
      <c r="C261" s="402"/>
      <c r="D261" s="402"/>
      <c r="E261" s="402"/>
      <c r="F261" s="402"/>
      <c r="G261" s="402"/>
      <c r="H261" s="402"/>
      <c r="I261" s="402"/>
      <c r="J261" s="402"/>
      <c r="K261" s="402"/>
      <c r="L261" s="402"/>
      <c r="M261" s="402"/>
      <c r="N261" s="402"/>
      <c r="O261" s="402"/>
      <c r="P261" s="402"/>
      <c r="Q261" s="402"/>
      <c r="R261" s="402"/>
      <c r="S261" s="402"/>
      <c r="T261" s="402"/>
      <c r="U261" s="402"/>
      <c r="V261" s="402"/>
      <c r="W261" s="402"/>
      <c r="X261" s="402"/>
    </row>
    <row r="262" spans="1:24" x14ac:dyDescent="0.25">
      <c r="A262" s="402"/>
      <c r="B262" s="402"/>
      <c r="C262" s="402"/>
      <c r="D262" s="402"/>
      <c r="E262" s="402"/>
      <c r="F262" s="402"/>
      <c r="G262" s="402"/>
      <c r="H262" s="402"/>
      <c r="I262" s="402"/>
      <c r="J262" s="402"/>
      <c r="K262" s="402"/>
      <c r="L262" s="402"/>
      <c r="M262" s="402"/>
      <c r="N262" s="402"/>
      <c r="O262" s="402"/>
      <c r="P262" s="402"/>
      <c r="Q262" s="402"/>
      <c r="R262" s="402"/>
      <c r="S262" s="402"/>
      <c r="T262" s="402"/>
      <c r="U262" s="402"/>
      <c r="V262" s="402"/>
      <c r="W262" s="402"/>
      <c r="X262" s="402"/>
    </row>
    <row r="263" spans="1:24" x14ac:dyDescent="0.25">
      <c r="A263" s="402"/>
      <c r="B263" s="402"/>
      <c r="C263" s="402"/>
      <c r="D263" s="402"/>
      <c r="E263" s="402"/>
      <c r="F263" s="402"/>
      <c r="G263" s="402"/>
      <c r="H263" s="402"/>
      <c r="I263" s="402"/>
      <c r="J263" s="402"/>
      <c r="K263" s="402"/>
      <c r="L263" s="402"/>
      <c r="M263" s="402"/>
      <c r="N263" s="402"/>
      <c r="O263" s="402"/>
      <c r="P263" s="402"/>
      <c r="Q263" s="402"/>
      <c r="R263" s="402"/>
      <c r="S263" s="402"/>
      <c r="T263" s="402"/>
      <c r="U263" s="402"/>
      <c r="V263" s="402"/>
      <c r="W263" s="402"/>
      <c r="X263" s="402"/>
    </row>
    <row r="264" spans="1:24" x14ac:dyDescent="0.25">
      <c r="A264" s="402"/>
      <c r="B264" s="402"/>
      <c r="C264" s="402"/>
      <c r="D264" s="402"/>
      <c r="E264" s="402"/>
      <c r="F264" s="402"/>
      <c r="G264" s="402"/>
      <c r="H264" s="402"/>
      <c r="I264" s="402"/>
      <c r="J264" s="402"/>
      <c r="K264" s="402"/>
      <c r="L264" s="402"/>
      <c r="M264" s="402"/>
      <c r="N264" s="402"/>
      <c r="O264" s="402"/>
      <c r="P264" s="402"/>
      <c r="Q264" s="402"/>
      <c r="R264" s="402"/>
      <c r="S264" s="402"/>
      <c r="T264" s="402"/>
      <c r="U264" s="402"/>
      <c r="V264" s="402"/>
      <c r="W264" s="402"/>
      <c r="X264" s="402"/>
    </row>
    <row r="265" spans="1:24" x14ac:dyDescent="0.25">
      <c r="A265" s="402"/>
      <c r="B265" s="402"/>
      <c r="C265" s="402"/>
      <c r="D265" s="402"/>
      <c r="E265" s="402"/>
      <c r="F265" s="402"/>
      <c r="G265" s="402"/>
      <c r="H265" s="402"/>
      <c r="I265" s="402"/>
      <c r="J265" s="402"/>
      <c r="K265" s="402"/>
      <c r="L265" s="402"/>
      <c r="M265" s="402"/>
      <c r="N265" s="402"/>
      <c r="O265" s="402"/>
      <c r="P265" s="402"/>
      <c r="Q265" s="402"/>
      <c r="R265" s="402"/>
      <c r="S265" s="402"/>
      <c r="T265" s="402"/>
      <c r="U265" s="402"/>
      <c r="V265" s="402"/>
      <c r="W265" s="402"/>
      <c r="X265" s="402"/>
    </row>
    <row r="266" spans="1:24" x14ac:dyDescent="0.25">
      <c r="A266" s="402"/>
      <c r="B266" s="402"/>
      <c r="C266" s="402"/>
      <c r="D266" s="402"/>
      <c r="E266" s="402"/>
      <c r="F266" s="402"/>
      <c r="G266" s="402"/>
      <c r="H266" s="402"/>
      <c r="I266" s="402"/>
      <c r="J266" s="402"/>
      <c r="K266" s="402"/>
      <c r="L266" s="402"/>
      <c r="M266" s="402"/>
      <c r="N266" s="402"/>
      <c r="O266" s="402"/>
      <c r="P266" s="402"/>
      <c r="Q266" s="402"/>
      <c r="R266" s="402"/>
      <c r="S266" s="402"/>
      <c r="T266" s="402"/>
      <c r="U266" s="402"/>
      <c r="V266" s="402"/>
      <c r="W266" s="402"/>
      <c r="X266" s="402"/>
    </row>
    <row r="267" spans="1:24" x14ac:dyDescent="0.25">
      <c r="A267" s="402"/>
      <c r="B267" s="402"/>
      <c r="C267" s="402"/>
      <c r="D267" s="402"/>
      <c r="E267" s="402"/>
      <c r="F267" s="402"/>
      <c r="G267" s="402"/>
      <c r="H267" s="402"/>
      <c r="I267" s="402"/>
      <c r="J267" s="402"/>
      <c r="K267" s="402"/>
      <c r="L267" s="402"/>
      <c r="M267" s="402"/>
      <c r="N267" s="402"/>
      <c r="O267" s="402"/>
      <c r="P267" s="402"/>
      <c r="Q267" s="402"/>
      <c r="R267" s="402"/>
      <c r="S267" s="402"/>
      <c r="T267" s="402"/>
      <c r="U267" s="402"/>
      <c r="V267" s="402"/>
      <c r="W267" s="402"/>
      <c r="X267" s="402"/>
    </row>
    <row r="268" spans="1:24" x14ac:dyDescent="0.25">
      <c r="A268" s="402"/>
      <c r="B268" s="402"/>
      <c r="C268" s="402"/>
      <c r="D268" s="402"/>
      <c r="E268" s="402"/>
      <c r="F268" s="402"/>
      <c r="G268" s="402"/>
      <c r="H268" s="402"/>
      <c r="I268" s="402"/>
      <c r="J268" s="402"/>
      <c r="K268" s="402"/>
      <c r="L268" s="402"/>
      <c r="M268" s="402"/>
      <c r="N268" s="402"/>
      <c r="O268" s="402"/>
      <c r="P268" s="402"/>
      <c r="Q268" s="402"/>
      <c r="R268" s="402"/>
      <c r="S268" s="402"/>
      <c r="T268" s="402"/>
      <c r="U268" s="402"/>
      <c r="V268" s="402"/>
      <c r="W268" s="402"/>
      <c r="X268" s="402"/>
    </row>
    <row r="269" spans="1:24" x14ac:dyDescent="0.25">
      <c r="A269" s="402"/>
      <c r="B269" s="402"/>
      <c r="C269" s="402"/>
      <c r="D269" s="402"/>
      <c r="E269" s="402"/>
      <c r="F269" s="402"/>
      <c r="G269" s="402"/>
      <c r="H269" s="402"/>
      <c r="I269" s="402"/>
      <c r="J269" s="402"/>
      <c r="K269" s="402"/>
      <c r="L269" s="402"/>
      <c r="M269" s="402"/>
      <c r="N269" s="402"/>
      <c r="O269" s="402"/>
      <c r="P269" s="402"/>
      <c r="Q269" s="402"/>
      <c r="R269" s="402"/>
      <c r="S269" s="402"/>
      <c r="T269" s="402"/>
      <c r="U269" s="402"/>
      <c r="V269" s="402"/>
      <c r="W269" s="402"/>
      <c r="X269" s="402"/>
    </row>
    <row r="270" spans="1:24" x14ac:dyDescent="0.25">
      <c r="A270" s="402"/>
      <c r="B270" s="402"/>
      <c r="C270" s="402"/>
      <c r="D270" s="402"/>
      <c r="E270" s="402"/>
      <c r="F270" s="402"/>
      <c r="G270" s="402"/>
      <c r="H270" s="402"/>
      <c r="I270" s="402"/>
      <c r="J270" s="402"/>
      <c r="K270" s="402"/>
      <c r="L270" s="402"/>
      <c r="M270" s="402"/>
      <c r="N270" s="402"/>
      <c r="O270" s="402"/>
      <c r="P270" s="402"/>
      <c r="Q270" s="402"/>
      <c r="R270" s="402"/>
      <c r="S270" s="402"/>
      <c r="T270" s="402"/>
      <c r="U270" s="402"/>
      <c r="V270" s="402"/>
      <c r="W270" s="402"/>
      <c r="X270" s="402"/>
    </row>
    <row r="271" spans="1:24" x14ac:dyDescent="0.25">
      <c r="A271" s="402"/>
      <c r="B271" s="402"/>
      <c r="C271" s="402"/>
      <c r="D271" s="402"/>
      <c r="E271" s="402"/>
      <c r="F271" s="402"/>
      <c r="G271" s="402"/>
      <c r="H271" s="402"/>
      <c r="I271" s="402"/>
      <c r="J271" s="402"/>
      <c r="K271" s="402"/>
      <c r="L271" s="402"/>
      <c r="M271" s="402"/>
      <c r="N271" s="402"/>
      <c r="O271" s="402"/>
      <c r="P271" s="402"/>
      <c r="Q271" s="402"/>
      <c r="R271" s="402"/>
      <c r="S271" s="402"/>
      <c r="T271" s="402"/>
      <c r="U271" s="402"/>
      <c r="V271" s="402"/>
      <c r="W271" s="402"/>
      <c r="X271" s="402"/>
    </row>
    <row r="272" spans="1:24" x14ac:dyDescent="0.25">
      <c r="A272" s="402"/>
      <c r="B272" s="402"/>
      <c r="C272" s="402"/>
      <c r="D272" s="402"/>
      <c r="E272" s="402"/>
      <c r="F272" s="402"/>
      <c r="G272" s="402"/>
      <c r="H272" s="402"/>
      <c r="I272" s="402"/>
      <c r="J272" s="402"/>
      <c r="K272" s="402"/>
      <c r="L272" s="402"/>
      <c r="M272" s="402"/>
      <c r="N272" s="402"/>
      <c r="O272" s="402"/>
      <c r="P272" s="402"/>
      <c r="Q272" s="402"/>
      <c r="R272" s="402"/>
      <c r="S272" s="402"/>
      <c r="T272" s="402"/>
      <c r="U272" s="402"/>
      <c r="V272" s="402"/>
      <c r="W272" s="402"/>
      <c r="X272" s="402"/>
    </row>
    <row r="273" spans="1:24" x14ac:dyDescent="0.25">
      <c r="A273" s="402"/>
      <c r="B273" s="402"/>
      <c r="C273" s="402"/>
      <c r="D273" s="402"/>
      <c r="E273" s="402"/>
      <c r="F273" s="402"/>
      <c r="G273" s="402"/>
      <c r="H273" s="402"/>
      <c r="I273" s="402"/>
      <c r="J273" s="402"/>
      <c r="K273" s="402"/>
      <c r="L273" s="402"/>
      <c r="M273" s="402"/>
      <c r="N273" s="402"/>
      <c r="O273" s="402"/>
      <c r="P273" s="402"/>
      <c r="Q273" s="402"/>
      <c r="R273" s="402"/>
      <c r="S273" s="402"/>
      <c r="T273" s="402"/>
      <c r="U273" s="402"/>
      <c r="V273" s="402"/>
      <c r="W273" s="402"/>
      <c r="X273" s="402"/>
    </row>
    <row r="274" spans="1:24" x14ac:dyDescent="0.25">
      <c r="A274" s="402"/>
      <c r="B274" s="402"/>
      <c r="C274" s="402"/>
      <c r="D274" s="402"/>
      <c r="E274" s="402"/>
      <c r="F274" s="402"/>
      <c r="G274" s="402"/>
      <c r="H274" s="402"/>
      <c r="I274" s="402"/>
      <c r="J274" s="402"/>
      <c r="K274" s="402"/>
      <c r="L274" s="402"/>
      <c r="M274" s="402"/>
      <c r="N274" s="402"/>
      <c r="O274" s="402"/>
      <c r="P274" s="402"/>
      <c r="Q274" s="402"/>
      <c r="R274" s="402"/>
      <c r="S274" s="402"/>
      <c r="T274" s="402"/>
      <c r="U274" s="402"/>
      <c r="V274" s="402"/>
      <c r="W274" s="402"/>
      <c r="X274" s="402"/>
    </row>
    <row r="275" spans="1:24" x14ac:dyDescent="0.25">
      <c r="A275" s="402"/>
      <c r="B275" s="402"/>
      <c r="C275" s="402"/>
      <c r="D275" s="402"/>
      <c r="E275" s="402"/>
      <c r="F275" s="402"/>
      <c r="G275" s="402"/>
      <c r="H275" s="402"/>
      <c r="I275" s="402"/>
      <c r="J275" s="402"/>
      <c r="K275" s="402"/>
      <c r="L275" s="402"/>
      <c r="M275" s="402"/>
      <c r="N275" s="402"/>
      <c r="O275" s="402"/>
      <c r="P275" s="402"/>
      <c r="Q275" s="402"/>
      <c r="R275" s="402"/>
      <c r="S275" s="402"/>
      <c r="T275" s="402"/>
      <c r="U275" s="402"/>
      <c r="V275" s="402"/>
      <c r="W275" s="402"/>
      <c r="X275" s="402"/>
    </row>
    <row r="276" spans="1:24" x14ac:dyDescent="0.25">
      <c r="A276" s="402"/>
      <c r="B276" s="402"/>
      <c r="C276" s="402"/>
      <c r="D276" s="402"/>
      <c r="E276" s="402"/>
      <c r="F276" s="402"/>
      <c r="G276" s="402"/>
      <c r="H276" s="402"/>
      <c r="I276" s="402"/>
      <c r="J276" s="402"/>
      <c r="K276" s="402"/>
      <c r="L276" s="402"/>
      <c r="M276" s="402"/>
      <c r="N276" s="402"/>
      <c r="O276" s="402"/>
      <c r="P276" s="402"/>
      <c r="Q276" s="402"/>
      <c r="R276" s="402"/>
      <c r="S276" s="402"/>
      <c r="T276" s="402"/>
      <c r="U276" s="402"/>
      <c r="V276" s="402"/>
      <c r="W276" s="402"/>
      <c r="X276" s="402"/>
    </row>
    <row r="277" spans="1:24" x14ac:dyDescent="0.25">
      <c r="A277" s="402"/>
      <c r="B277" s="402"/>
      <c r="C277" s="402"/>
      <c r="D277" s="402"/>
      <c r="E277" s="402"/>
      <c r="F277" s="402"/>
      <c r="G277" s="402"/>
      <c r="H277" s="402"/>
      <c r="I277" s="402"/>
      <c r="J277" s="402"/>
      <c r="K277" s="402"/>
      <c r="L277" s="402"/>
      <c r="M277" s="402"/>
      <c r="N277" s="402"/>
      <c r="O277" s="402"/>
      <c r="P277" s="402"/>
      <c r="Q277" s="402"/>
      <c r="R277" s="402"/>
      <c r="S277" s="402"/>
      <c r="T277" s="402"/>
      <c r="U277" s="402"/>
      <c r="V277" s="402"/>
      <c r="W277" s="402"/>
      <c r="X277" s="402"/>
    </row>
    <row r="278" spans="1:24" x14ac:dyDescent="0.25">
      <c r="A278" s="402"/>
      <c r="B278" s="402"/>
      <c r="C278" s="402"/>
      <c r="D278" s="402"/>
      <c r="E278" s="402"/>
      <c r="F278" s="402"/>
      <c r="G278" s="402"/>
      <c r="H278" s="402"/>
      <c r="I278" s="402"/>
      <c r="J278" s="402"/>
      <c r="K278" s="402"/>
      <c r="L278" s="402"/>
      <c r="M278" s="402"/>
      <c r="N278" s="402"/>
      <c r="O278" s="402"/>
      <c r="P278" s="402"/>
      <c r="Q278" s="402"/>
      <c r="R278" s="402"/>
      <c r="S278" s="402"/>
      <c r="T278" s="402"/>
      <c r="U278" s="402"/>
      <c r="V278" s="402"/>
      <c r="W278" s="402"/>
      <c r="X278" s="402"/>
    </row>
    <row r="279" spans="1:24" x14ac:dyDescent="0.25">
      <c r="A279" s="402"/>
      <c r="B279" s="402"/>
      <c r="C279" s="402"/>
      <c r="D279" s="402"/>
      <c r="E279" s="402"/>
      <c r="F279" s="402"/>
      <c r="G279" s="402"/>
      <c r="H279" s="402"/>
      <c r="I279" s="402"/>
      <c r="J279" s="402"/>
      <c r="K279" s="402"/>
      <c r="L279" s="402"/>
      <c r="M279" s="402"/>
      <c r="N279" s="402"/>
      <c r="O279" s="402"/>
      <c r="P279" s="402"/>
      <c r="Q279" s="402"/>
      <c r="R279" s="402"/>
      <c r="S279" s="402"/>
      <c r="T279" s="402"/>
      <c r="U279" s="402"/>
      <c r="V279" s="402"/>
      <c r="W279" s="402"/>
      <c r="X279" s="402"/>
    </row>
    <row r="280" spans="1:24" x14ac:dyDescent="0.25">
      <c r="A280" s="402"/>
      <c r="B280" s="402"/>
      <c r="C280" s="402"/>
      <c r="D280" s="402"/>
      <c r="E280" s="402"/>
      <c r="F280" s="402"/>
      <c r="G280" s="402"/>
      <c r="H280" s="402"/>
      <c r="I280" s="402"/>
      <c r="J280" s="402"/>
      <c r="K280" s="402"/>
      <c r="L280" s="402"/>
      <c r="M280" s="402"/>
      <c r="N280" s="402"/>
      <c r="O280" s="402"/>
      <c r="P280" s="402"/>
      <c r="Q280" s="402"/>
      <c r="R280" s="402"/>
      <c r="S280" s="402"/>
      <c r="T280" s="402"/>
      <c r="U280" s="402"/>
      <c r="V280" s="402"/>
      <c r="W280" s="402"/>
      <c r="X280" s="402"/>
    </row>
    <row r="281" spans="1:24" x14ac:dyDescent="0.25">
      <c r="A281" s="402"/>
      <c r="B281" s="402"/>
      <c r="C281" s="402"/>
      <c r="D281" s="402"/>
      <c r="E281" s="402"/>
      <c r="F281" s="402"/>
      <c r="G281" s="402"/>
      <c r="H281" s="402"/>
      <c r="I281" s="402"/>
      <c r="J281" s="402"/>
      <c r="K281" s="402"/>
      <c r="L281" s="402"/>
      <c r="M281" s="402"/>
      <c r="N281" s="402"/>
      <c r="O281" s="402"/>
      <c r="P281" s="402"/>
      <c r="Q281" s="402"/>
      <c r="R281" s="402"/>
      <c r="S281" s="402"/>
      <c r="T281" s="402"/>
      <c r="U281" s="402"/>
      <c r="V281" s="402"/>
      <c r="W281" s="402"/>
      <c r="X281" s="402"/>
    </row>
    <row r="282" spans="1:24" x14ac:dyDescent="0.25">
      <c r="A282" s="402"/>
      <c r="B282" s="402"/>
      <c r="C282" s="402"/>
      <c r="D282" s="402"/>
      <c r="E282" s="402"/>
      <c r="F282" s="402"/>
      <c r="G282" s="402"/>
      <c r="H282" s="402"/>
      <c r="I282" s="402"/>
      <c r="J282" s="402"/>
      <c r="K282" s="402"/>
      <c r="L282" s="402"/>
      <c r="M282" s="402"/>
      <c r="N282" s="402"/>
      <c r="O282" s="402"/>
      <c r="P282" s="402"/>
      <c r="Q282" s="402"/>
      <c r="R282" s="402"/>
      <c r="S282" s="402"/>
      <c r="T282" s="402"/>
      <c r="U282" s="402"/>
      <c r="V282" s="402"/>
      <c r="W282" s="402"/>
      <c r="X282" s="402"/>
    </row>
    <row r="283" spans="1:24" x14ac:dyDescent="0.25">
      <c r="A283" s="402"/>
      <c r="B283" s="402"/>
      <c r="C283" s="402"/>
      <c r="D283" s="402"/>
      <c r="E283" s="402"/>
      <c r="F283" s="402"/>
      <c r="G283" s="402"/>
      <c r="H283" s="402"/>
      <c r="I283" s="402"/>
      <c r="J283" s="402"/>
      <c r="K283" s="402"/>
      <c r="L283" s="402"/>
      <c r="M283" s="402"/>
      <c r="N283" s="402"/>
      <c r="O283" s="402"/>
      <c r="P283" s="402"/>
      <c r="Q283" s="402"/>
      <c r="R283" s="402"/>
      <c r="S283" s="402"/>
      <c r="T283" s="402"/>
      <c r="U283" s="402"/>
      <c r="V283" s="402"/>
      <c r="W283" s="402"/>
      <c r="X283" s="402"/>
    </row>
    <row r="284" spans="1:24" x14ac:dyDescent="0.25">
      <c r="A284" s="402"/>
      <c r="B284" s="402"/>
      <c r="C284" s="402"/>
      <c r="D284" s="402"/>
      <c r="E284" s="402"/>
      <c r="F284" s="402"/>
      <c r="G284" s="402"/>
      <c r="H284" s="402"/>
      <c r="I284" s="402"/>
      <c r="J284" s="402"/>
      <c r="K284" s="402"/>
      <c r="L284" s="402"/>
      <c r="M284" s="402"/>
      <c r="N284" s="402"/>
      <c r="O284" s="402"/>
      <c r="P284" s="402"/>
      <c r="Q284" s="402"/>
      <c r="R284" s="402"/>
      <c r="S284" s="402"/>
      <c r="T284" s="402"/>
      <c r="U284" s="402"/>
      <c r="V284" s="402"/>
      <c r="W284" s="402"/>
      <c r="X284" s="402"/>
    </row>
    <row r="285" spans="1:24" x14ac:dyDescent="0.25">
      <c r="A285" s="402"/>
      <c r="B285" s="402"/>
      <c r="C285" s="402"/>
      <c r="D285" s="402"/>
      <c r="E285" s="402"/>
      <c r="F285" s="402"/>
      <c r="G285" s="402"/>
      <c r="H285" s="402"/>
      <c r="I285" s="402"/>
      <c r="J285" s="402"/>
      <c r="K285" s="402"/>
      <c r="L285" s="402"/>
      <c r="M285" s="402"/>
      <c r="N285" s="402"/>
      <c r="O285" s="402"/>
      <c r="P285" s="402"/>
      <c r="Q285" s="402"/>
      <c r="R285" s="402"/>
      <c r="S285" s="402"/>
      <c r="T285" s="402"/>
      <c r="U285" s="402"/>
      <c r="V285" s="402"/>
      <c r="W285" s="402"/>
      <c r="X285" s="402"/>
    </row>
    <row r="286" spans="1:24" x14ac:dyDescent="0.25">
      <c r="A286" s="402"/>
      <c r="B286" s="402"/>
      <c r="C286" s="402"/>
      <c r="D286" s="402"/>
      <c r="E286" s="402"/>
      <c r="F286" s="402"/>
      <c r="G286" s="402"/>
      <c r="H286" s="402"/>
      <c r="I286" s="402"/>
      <c r="J286" s="402"/>
      <c r="K286" s="402"/>
      <c r="L286" s="402"/>
      <c r="M286" s="402"/>
      <c r="N286" s="402"/>
      <c r="O286" s="402"/>
      <c r="P286" s="402"/>
      <c r="Q286" s="402"/>
      <c r="R286" s="402"/>
      <c r="S286" s="402"/>
      <c r="T286" s="402"/>
      <c r="U286" s="402"/>
      <c r="V286" s="402"/>
      <c r="W286" s="402"/>
      <c r="X286" s="402"/>
    </row>
    <row r="287" spans="1:24" x14ac:dyDescent="0.25">
      <c r="A287" s="402"/>
      <c r="B287" s="402"/>
      <c r="C287" s="402"/>
      <c r="D287" s="402"/>
      <c r="E287" s="402"/>
      <c r="F287" s="402"/>
      <c r="G287" s="402"/>
      <c r="H287" s="402"/>
      <c r="I287" s="402"/>
      <c r="J287" s="402"/>
      <c r="K287" s="402"/>
      <c r="L287" s="402"/>
      <c r="M287" s="402"/>
      <c r="N287" s="402"/>
      <c r="O287" s="402"/>
      <c r="P287" s="402"/>
      <c r="Q287" s="402"/>
      <c r="R287" s="402"/>
      <c r="S287" s="402"/>
      <c r="T287" s="402"/>
      <c r="U287" s="402"/>
      <c r="V287" s="402"/>
      <c r="W287" s="402"/>
      <c r="X287" s="402"/>
    </row>
    <row r="288" spans="1:24" x14ac:dyDescent="0.25">
      <c r="A288" s="402"/>
      <c r="B288" s="402"/>
      <c r="C288" s="402"/>
      <c r="D288" s="402"/>
      <c r="E288" s="402"/>
      <c r="F288" s="402"/>
      <c r="G288" s="402"/>
      <c r="H288" s="402"/>
      <c r="I288" s="402"/>
      <c r="J288" s="402"/>
      <c r="K288" s="402"/>
      <c r="L288" s="402"/>
      <c r="M288" s="402"/>
      <c r="N288" s="402"/>
      <c r="O288" s="402"/>
      <c r="P288" s="402"/>
      <c r="Q288" s="402"/>
      <c r="R288" s="402"/>
      <c r="S288" s="402"/>
      <c r="T288" s="402"/>
      <c r="U288" s="402"/>
      <c r="V288" s="402"/>
      <c r="W288" s="402"/>
      <c r="X288" s="402"/>
    </row>
    <row r="289" spans="1:24" x14ac:dyDescent="0.25">
      <c r="A289" s="402"/>
      <c r="B289" s="402"/>
      <c r="C289" s="402"/>
      <c r="D289" s="402"/>
      <c r="E289" s="402"/>
      <c r="F289" s="402"/>
      <c r="G289" s="402"/>
      <c r="H289" s="402"/>
      <c r="I289" s="402"/>
      <c r="J289" s="402"/>
      <c r="K289" s="402"/>
      <c r="L289" s="402"/>
      <c r="M289" s="402"/>
      <c r="N289" s="402"/>
      <c r="O289" s="402"/>
      <c r="P289" s="402"/>
      <c r="Q289" s="402"/>
      <c r="R289" s="402"/>
      <c r="S289" s="402"/>
      <c r="T289" s="402"/>
      <c r="U289" s="402"/>
      <c r="V289" s="402"/>
      <c r="W289" s="402"/>
      <c r="X289" s="402"/>
    </row>
    <row r="290" spans="1:24" x14ac:dyDescent="0.25">
      <c r="A290" s="402"/>
      <c r="B290" s="402"/>
      <c r="C290" s="402"/>
      <c r="D290" s="402"/>
      <c r="E290" s="402"/>
      <c r="F290" s="402"/>
      <c r="G290" s="402"/>
      <c r="H290" s="402"/>
      <c r="I290" s="402"/>
      <c r="J290" s="402"/>
      <c r="K290" s="402"/>
      <c r="L290" s="402"/>
      <c r="M290" s="402"/>
      <c r="N290" s="402"/>
      <c r="O290" s="402"/>
      <c r="P290" s="402"/>
      <c r="Q290" s="402"/>
      <c r="R290" s="402"/>
      <c r="S290" s="402"/>
      <c r="T290" s="402"/>
      <c r="U290" s="402"/>
      <c r="V290" s="402"/>
      <c r="W290" s="402"/>
      <c r="X290" s="402"/>
    </row>
    <row r="291" spans="1:24" x14ac:dyDescent="0.25">
      <c r="A291" s="402"/>
      <c r="B291" s="402"/>
      <c r="C291" s="402"/>
      <c r="D291" s="402"/>
      <c r="E291" s="402"/>
      <c r="F291" s="402"/>
      <c r="G291" s="402"/>
      <c r="H291" s="402"/>
      <c r="I291" s="402"/>
      <c r="J291" s="402"/>
      <c r="K291" s="402"/>
      <c r="L291" s="402"/>
      <c r="M291" s="402"/>
      <c r="N291" s="402"/>
      <c r="O291" s="402"/>
      <c r="P291" s="402"/>
      <c r="Q291" s="402"/>
      <c r="R291" s="402"/>
      <c r="S291" s="402"/>
      <c r="T291" s="402"/>
      <c r="U291" s="402"/>
      <c r="V291" s="402"/>
      <c r="W291" s="402"/>
      <c r="X291" s="402"/>
    </row>
    <row r="292" spans="1:24" x14ac:dyDescent="0.25">
      <c r="A292" s="402"/>
      <c r="B292" s="402"/>
      <c r="C292" s="402"/>
      <c r="D292" s="402"/>
      <c r="E292" s="402"/>
      <c r="F292" s="402"/>
      <c r="G292" s="402"/>
      <c r="H292" s="402"/>
      <c r="I292" s="402"/>
      <c r="J292" s="402"/>
      <c r="K292" s="402"/>
      <c r="L292" s="402"/>
      <c r="M292" s="402"/>
      <c r="N292" s="402"/>
      <c r="O292" s="402"/>
      <c r="P292" s="402"/>
      <c r="Q292" s="402"/>
      <c r="R292" s="402"/>
      <c r="S292" s="402"/>
      <c r="T292" s="402"/>
      <c r="U292" s="402"/>
      <c r="V292" s="402"/>
      <c r="W292" s="402"/>
      <c r="X292" s="402"/>
    </row>
    <row r="293" spans="1:24" x14ac:dyDescent="0.25">
      <c r="A293" s="402"/>
      <c r="B293" s="402"/>
      <c r="C293" s="402"/>
      <c r="D293" s="402"/>
      <c r="E293" s="402"/>
      <c r="F293" s="402"/>
      <c r="G293" s="402"/>
      <c r="H293" s="402"/>
      <c r="I293" s="402"/>
      <c r="J293" s="402"/>
      <c r="K293" s="402"/>
      <c r="L293" s="402"/>
      <c r="M293" s="402"/>
      <c r="N293" s="402"/>
      <c r="O293" s="402"/>
      <c r="P293" s="402"/>
      <c r="Q293" s="402"/>
      <c r="R293" s="402"/>
      <c r="S293" s="402"/>
      <c r="T293" s="402"/>
      <c r="U293" s="402"/>
      <c r="V293" s="402"/>
      <c r="W293" s="402"/>
      <c r="X293" s="402"/>
    </row>
    <row r="294" spans="1:24" x14ac:dyDescent="0.25">
      <c r="A294" s="402"/>
      <c r="B294" s="402"/>
      <c r="C294" s="402"/>
      <c r="D294" s="402"/>
      <c r="E294" s="402"/>
      <c r="F294" s="402"/>
      <c r="G294" s="402"/>
      <c r="H294" s="402"/>
      <c r="I294" s="402"/>
      <c r="J294" s="402"/>
      <c r="K294" s="402"/>
      <c r="L294" s="402"/>
      <c r="M294" s="402"/>
      <c r="N294" s="402"/>
      <c r="O294" s="402"/>
      <c r="P294" s="402"/>
      <c r="Q294" s="402"/>
      <c r="R294" s="402"/>
      <c r="S294" s="402"/>
      <c r="T294" s="402"/>
      <c r="U294" s="402"/>
      <c r="V294" s="402"/>
      <c r="W294" s="402"/>
      <c r="X294" s="402"/>
    </row>
    <row r="295" spans="1:24" x14ac:dyDescent="0.25">
      <c r="A295" s="402"/>
      <c r="B295" s="402"/>
      <c r="C295" s="402"/>
      <c r="D295" s="402"/>
      <c r="E295" s="402"/>
      <c r="F295" s="402"/>
      <c r="G295" s="402"/>
      <c r="H295" s="402"/>
      <c r="I295" s="402"/>
      <c r="J295" s="402"/>
      <c r="K295" s="402"/>
      <c r="L295" s="402"/>
      <c r="M295" s="402"/>
      <c r="N295" s="402"/>
      <c r="O295" s="402"/>
      <c r="P295" s="402"/>
      <c r="Q295" s="402"/>
      <c r="R295" s="402"/>
      <c r="S295" s="402"/>
      <c r="T295" s="402"/>
      <c r="U295" s="402"/>
      <c r="V295" s="402"/>
      <c r="W295" s="402"/>
      <c r="X295" s="402"/>
    </row>
    <row r="296" spans="1:24" x14ac:dyDescent="0.25">
      <c r="A296" s="402"/>
      <c r="B296" s="402"/>
      <c r="C296" s="402"/>
      <c r="D296" s="402"/>
      <c r="E296" s="402"/>
      <c r="F296" s="402"/>
      <c r="G296" s="402"/>
      <c r="H296" s="402"/>
      <c r="I296" s="402"/>
      <c r="J296" s="402"/>
      <c r="K296" s="402"/>
      <c r="L296" s="402"/>
      <c r="M296" s="402"/>
      <c r="N296" s="402"/>
      <c r="O296" s="402"/>
      <c r="P296" s="402"/>
      <c r="Q296" s="402"/>
      <c r="R296" s="402"/>
      <c r="S296" s="402"/>
      <c r="T296" s="402"/>
      <c r="U296" s="402"/>
      <c r="V296" s="402"/>
      <c r="W296" s="402"/>
      <c r="X296" s="402"/>
    </row>
    <row r="297" spans="1:24" x14ac:dyDescent="0.25">
      <c r="A297" s="402"/>
      <c r="B297" s="402"/>
      <c r="C297" s="402"/>
      <c r="D297" s="402"/>
      <c r="E297" s="402"/>
      <c r="F297" s="402"/>
      <c r="G297" s="402"/>
      <c r="H297" s="402"/>
      <c r="I297" s="402"/>
      <c r="J297" s="402"/>
      <c r="K297" s="402"/>
      <c r="L297" s="402"/>
      <c r="M297" s="402"/>
      <c r="N297" s="402"/>
      <c r="O297" s="402"/>
      <c r="P297" s="402"/>
      <c r="Q297" s="402"/>
      <c r="R297" s="402"/>
      <c r="S297" s="402"/>
      <c r="T297" s="402"/>
      <c r="U297" s="402"/>
      <c r="V297" s="402"/>
      <c r="W297" s="402"/>
      <c r="X297" s="402"/>
    </row>
    <row r="298" spans="1:24" x14ac:dyDescent="0.25">
      <c r="A298" s="402"/>
      <c r="B298" s="402"/>
      <c r="C298" s="402"/>
      <c r="D298" s="402"/>
      <c r="E298" s="402"/>
      <c r="F298" s="402"/>
      <c r="G298" s="402"/>
      <c r="H298" s="402"/>
      <c r="I298" s="402"/>
      <c r="J298" s="402"/>
      <c r="K298" s="402"/>
      <c r="L298" s="402"/>
      <c r="M298" s="402"/>
      <c r="N298" s="402"/>
      <c r="O298" s="402"/>
      <c r="P298" s="402"/>
      <c r="Q298" s="402"/>
      <c r="R298" s="402"/>
      <c r="S298" s="402"/>
      <c r="T298" s="402"/>
      <c r="U298" s="402"/>
      <c r="V298" s="402"/>
      <c r="W298" s="402"/>
      <c r="X298" s="402"/>
    </row>
    <row r="299" spans="1:24" x14ac:dyDescent="0.25">
      <c r="A299" s="402"/>
      <c r="B299" s="402"/>
      <c r="C299" s="402"/>
      <c r="D299" s="402"/>
      <c r="E299" s="402"/>
      <c r="F299" s="402"/>
      <c r="G299" s="402"/>
      <c r="H299" s="402"/>
      <c r="I299" s="402"/>
      <c r="J299" s="402"/>
      <c r="K299" s="402"/>
      <c r="L299" s="402"/>
      <c r="M299" s="402"/>
      <c r="N299" s="402"/>
      <c r="O299" s="402"/>
      <c r="P299" s="402"/>
      <c r="Q299" s="402"/>
      <c r="R299" s="402"/>
      <c r="S299" s="402"/>
      <c r="T299" s="402"/>
      <c r="U299" s="402"/>
      <c r="V299" s="402"/>
      <c r="W299" s="402"/>
      <c r="X299" s="402"/>
    </row>
    <row r="300" spans="1:24" x14ac:dyDescent="0.25">
      <c r="A300" s="402"/>
      <c r="B300" s="402"/>
      <c r="C300" s="402"/>
      <c r="D300" s="402"/>
      <c r="E300" s="402"/>
      <c r="F300" s="402"/>
      <c r="G300" s="402"/>
      <c r="H300" s="402"/>
      <c r="I300" s="402"/>
      <c r="J300" s="402"/>
      <c r="K300" s="402"/>
      <c r="L300" s="402"/>
      <c r="M300" s="402"/>
      <c r="N300" s="402"/>
      <c r="O300" s="402"/>
      <c r="P300" s="402"/>
      <c r="Q300" s="402"/>
      <c r="R300" s="402"/>
      <c r="S300" s="402"/>
      <c r="T300" s="402"/>
      <c r="U300" s="402"/>
      <c r="V300" s="402"/>
      <c r="W300" s="402"/>
      <c r="X300" s="402"/>
    </row>
    <row r="301" spans="1:24" x14ac:dyDescent="0.25">
      <c r="A301" s="402"/>
      <c r="B301" s="402"/>
      <c r="C301" s="402"/>
      <c r="D301" s="402"/>
      <c r="E301" s="402"/>
      <c r="F301" s="402"/>
      <c r="G301" s="402"/>
      <c r="H301" s="402"/>
      <c r="I301" s="402"/>
      <c r="J301" s="402"/>
      <c r="K301" s="402"/>
      <c r="L301" s="402"/>
      <c r="M301" s="402"/>
      <c r="N301" s="402"/>
      <c r="O301" s="402"/>
      <c r="P301" s="402"/>
      <c r="Q301" s="402"/>
      <c r="R301" s="402"/>
      <c r="S301" s="402"/>
      <c r="T301" s="402"/>
      <c r="U301" s="402"/>
      <c r="V301" s="402"/>
      <c r="W301" s="402"/>
      <c r="X301" s="402"/>
    </row>
    <row r="302" spans="1:24" x14ac:dyDescent="0.25">
      <c r="A302" s="402"/>
      <c r="B302" s="402"/>
      <c r="C302" s="402"/>
      <c r="D302" s="402"/>
      <c r="E302" s="402"/>
      <c r="F302" s="402"/>
      <c r="G302" s="402"/>
      <c r="H302" s="402"/>
      <c r="I302" s="402"/>
      <c r="J302" s="402"/>
      <c r="K302" s="402"/>
      <c r="L302" s="402"/>
      <c r="M302" s="402"/>
      <c r="N302" s="402"/>
      <c r="O302" s="402"/>
      <c r="P302" s="402"/>
      <c r="Q302" s="402"/>
      <c r="R302" s="402"/>
      <c r="S302" s="402"/>
      <c r="T302" s="402"/>
      <c r="U302" s="402"/>
      <c r="V302" s="402"/>
      <c r="W302" s="402"/>
      <c r="X302" s="402"/>
    </row>
    <row r="303" spans="1:24" x14ac:dyDescent="0.25">
      <c r="A303" s="402"/>
      <c r="B303" s="402"/>
      <c r="C303" s="402"/>
      <c r="D303" s="402"/>
      <c r="E303" s="402"/>
      <c r="F303" s="402"/>
      <c r="G303" s="402"/>
      <c r="H303" s="402"/>
      <c r="I303" s="402"/>
      <c r="J303" s="402"/>
      <c r="K303" s="402"/>
      <c r="L303" s="402"/>
      <c r="M303" s="402"/>
      <c r="N303" s="402"/>
      <c r="O303" s="402"/>
      <c r="P303" s="402"/>
      <c r="Q303" s="402"/>
      <c r="R303" s="402"/>
      <c r="S303" s="402"/>
      <c r="T303" s="402"/>
      <c r="U303" s="402"/>
      <c r="V303" s="402"/>
      <c r="W303" s="402"/>
      <c r="X303" s="402"/>
    </row>
    <row r="304" spans="1:24" x14ac:dyDescent="0.25">
      <c r="A304" s="402"/>
      <c r="B304" s="402"/>
      <c r="C304" s="402"/>
      <c r="D304" s="402"/>
      <c r="E304" s="402"/>
      <c r="F304" s="402"/>
      <c r="G304" s="402"/>
      <c r="H304" s="402"/>
      <c r="I304" s="402"/>
      <c r="J304" s="402"/>
      <c r="K304" s="402"/>
      <c r="L304" s="402"/>
      <c r="M304" s="402"/>
      <c r="N304" s="402"/>
      <c r="O304" s="402"/>
      <c r="P304" s="402"/>
      <c r="Q304" s="402"/>
      <c r="R304" s="402"/>
      <c r="S304" s="402"/>
      <c r="T304" s="402"/>
      <c r="U304" s="402"/>
      <c r="V304" s="402"/>
      <c r="W304" s="402"/>
      <c r="X304" s="402"/>
    </row>
    <row r="305" spans="1:24" x14ac:dyDescent="0.25">
      <c r="A305" s="402"/>
      <c r="B305" s="402"/>
      <c r="C305" s="402"/>
      <c r="D305" s="402"/>
      <c r="E305" s="402"/>
      <c r="F305" s="402"/>
      <c r="G305" s="402"/>
      <c r="H305" s="402"/>
      <c r="I305" s="402"/>
      <c r="J305" s="402"/>
      <c r="K305" s="402"/>
      <c r="L305" s="402"/>
      <c r="M305" s="402"/>
      <c r="N305" s="402"/>
      <c r="O305" s="402"/>
      <c r="P305" s="402"/>
      <c r="Q305" s="402"/>
      <c r="R305" s="402"/>
      <c r="S305" s="402"/>
      <c r="T305" s="402"/>
      <c r="U305" s="402"/>
      <c r="V305" s="402"/>
      <c r="W305" s="402"/>
      <c r="X305" s="402"/>
    </row>
    <row r="306" spans="1:24" x14ac:dyDescent="0.25">
      <c r="A306" s="402"/>
      <c r="B306" s="402"/>
      <c r="C306" s="402"/>
      <c r="D306" s="402"/>
      <c r="E306" s="402"/>
      <c r="F306" s="402"/>
      <c r="G306" s="402"/>
      <c r="H306" s="402"/>
      <c r="I306" s="402"/>
      <c r="J306" s="402"/>
      <c r="K306" s="402"/>
      <c r="L306" s="402"/>
      <c r="M306" s="402"/>
      <c r="N306" s="402"/>
      <c r="O306" s="402"/>
      <c r="P306" s="402"/>
      <c r="Q306" s="402"/>
      <c r="R306" s="402"/>
      <c r="S306" s="402"/>
      <c r="T306" s="402"/>
      <c r="U306" s="402"/>
      <c r="V306" s="402"/>
      <c r="W306" s="402"/>
      <c r="X306" s="402"/>
    </row>
    <row r="307" spans="1:24" x14ac:dyDescent="0.25">
      <c r="A307" s="402"/>
      <c r="B307" s="402"/>
      <c r="C307" s="402"/>
      <c r="D307" s="402"/>
      <c r="E307" s="402"/>
      <c r="F307" s="402"/>
      <c r="G307" s="402"/>
      <c r="H307" s="402"/>
      <c r="I307" s="402"/>
      <c r="J307" s="402"/>
      <c r="K307" s="402"/>
      <c r="L307" s="402"/>
      <c r="M307" s="402"/>
      <c r="N307" s="402"/>
      <c r="O307" s="402"/>
      <c r="P307" s="402"/>
      <c r="Q307" s="402"/>
      <c r="R307" s="402"/>
      <c r="S307" s="402"/>
      <c r="T307" s="402"/>
      <c r="U307" s="402"/>
      <c r="V307" s="402"/>
      <c r="W307" s="402"/>
      <c r="X307" s="402"/>
    </row>
    <row r="308" spans="1:24" x14ac:dyDescent="0.25">
      <c r="A308" s="402"/>
      <c r="B308" s="402"/>
      <c r="C308" s="402"/>
      <c r="D308" s="402"/>
      <c r="E308" s="402"/>
      <c r="F308" s="402"/>
      <c r="G308" s="402"/>
      <c r="H308" s="402"/>
      <c r="I308" s="402"/>
      <c r="J308" s="402"/>
      <c r="K308" s="402"/>
      <c r="L308" s="402"/>
      <c r="M308" s="402"/>
      <c r="N308" s="402"/>
      <c r="O308" s="402"/>
      <c r="P308" s="402"/>
      <c r="Q308" s="402"/>
      <c r="R308" s="402"/>
      <c r="S308" s="402"/>
      <c r="T308" s="402"/>
      <c r="U308" s="402"/>
      <c r="V308" s="402"/>
      <c r="W308" s="402"/>
      <c r="X308" s="402"/>
    </row>
    <row r="309" spans="1:24" x14ac:dyDescent="0.25">
      <c r="A309" s="402"/>
      <c r="B309" s="402"/>
      <c r="C309" s="402"/>
      <c r="D309" s="402"/>
      <c r="E309" s="402"/>
      <c r="F309" s="402"/>
      <c r="G309" s="402"/>
      <c r="H309" s="402"/>
      <c r="I309" s="402"/>
      <c r="J309" s="402"/>
      <c r="K309" s="402"/>
      <c r="L309" s="402"/>
      <c r="M309" s="402"/>
      <c r="N309" s="402"/>
      <c r="O309" s="402"/>
      <c r="P309" s="402"/>
      <c r="Q309" s="402"/>
      <c r="R309" s="402"/>
      <c r="S309" s="402"/>
      <c r="T309" s="402"/>
      <c r="U309" s="402"/>
      <c r="V309" s="402"/>
      <c r="W309" s="402"/>
      <c r="X309" s="402"/>
    </row>
    <row r="310" spans="1:24" x14ac:dyDescent="0.25">
      <c r="A310" s="402"/>
      <c r="B310" s="402"/>
      <c r="C310" s="402"/>
      <c r="D310" s="402"/>
      <c r="E310" s="402"/>
      <c r="F310" s="402"/>
      <c r="G310" s="402"/>
      <c r="H310" s="402"/>
      <c r="I310" s="402"/>
      <c r="J310" s="402"/>
      <c r="K310" s="402"/>
      <c r="L310" s="402"/>
      <c r="M310" s="402"/>
      <c r="N310" s="402"/>
      <c r="O310" s="402"/>
      <c r="P310" s="402"/>
      <c r="Q310" s="402"/>
      <c r="R310" s="402"/>
      <c r="S310" s="402"/>
      <c r="T310" s="402"/>
      <c r="U310" s="402"/>
      <c r="V310" s="402"/>
      <c r="W310" s="402"/>
      <c r="X310" s="402"/>
    </row>
    <row r="311" spans="1:24" x14ac:dyDescent="0.25">
      <c r="A311" s="402"/>
      <c r="B311" s="402"/>
      <c r="C311" s="402"/>
      <c r="D311" s="402"/>
      <c r="E311" s="402"/>
      <c r="F311" s="402"/>
      <c r="G311" s="402"/>
      <c r="H311" s="402"/>
      <c r="I311" s="402"/>
      <c r="J311" s="402"/>
      <c r="K311" s="402"/>
      <c r="L311" s="402"/>
      <c r="M311" s="402"/>
      <c r="N311" s="402"/>
      <c r="O311" s="402"/>
      <c r="P311" s="402"/>
      <c r="Q311" s="402"/>
      <c r="R311" s="402"/>
      <c r="S311" s="402"/>
      <c r="T311" s="402"/>
      <c r="U311" s="402"/>
      <c r="V311" s="402"/>
      <c r="W311" s="402"/>
      <c r="X311" s="402"/>
    </row>
    <row r="312" spans="1:24" x14ac:dyDescent="0.25">
      <c r="A312" s="402"/>
      <c r="B312" s="402"/>
      <c r="C312" s="402"/>
      <c r="D312" s="402"/>
      <c r="E312" s="402"/>
      <c r="F312" s="402"/>
      <c r="G312" s="402"/>
      <c r="H312" s="402"/>
      <c r="I312" s="402"/>
      <c r="J312" s="402"/>
      <c r="K312" s="402"/>
      <c r="L312" s="402"/>
      <c r="M312" s="402"/>
      <c r="N312" s="402"/>
      <c r="O312" s="402"/>
      <c r="P312" s="402"/>
      <c r="Q312" s="402"/>
      <c r="R312" s="402"/>
      <c r="S312" s="402"/>
      <c r="T312" s="402"/>
      <c r="U312" s="402"/>
      <c r="V312" s="402"/>
      <c r="W312" s="402"/>
      <c r="X312" s="402"/>
    </row>
    <row r="313" spans="1:24" x14ac:dyDescent="0.25">
      <c r="A313" s="402"/>
      <c r="B313" s="402"/>
      <c r="C313" s="402"/>
      <c r="D313" s="402"/>
      <c r="E313" s="402"/>
      <c r="F313" s="402"/>
      <c r="G313" s="402"/>
      <c r="H313" s="402"/>
      <c r="I313" s="402"/>
      <c r="J313" s="402"/>
      <c r="K313" s="402"/>
      <c r="L313" s="402"/>
      <c r="M313" s="402"/>
      <c r="N313" s="402"/>
      <c r="O313" s="402"/>
      <c r="P313" s="402"/>
      <c r="Q313" s="402"/>
      <c r="R313" s="402"/>
      <c r="S313" s="402"/>
      <c r="T313" s="402"/>
      <c r="U313" s="402"/>
      <c r="V313" s="402"/>
      <c r="W313" s="402"/>
      <c r="X313" s="402"/>
    </row>
    <row r="314" spans="1:24" x14ac:dyDescent="0.25">
      <c r="A314" s="402"/>
      <c r="B314" s="402"/>
      <c r="C314" s="402"/>
      <c r="D314" s="402"/>
      <c r="E314" s="402"/>
      <c r="F314" s="402"/>
      <c r="G314" s="402"/>
      <c r="H314" s="402"/>
      <c r="I314" s="402"/>
      <c r="J314" s="402"/>
      <c r="K314" s="402"/>
      <c r="L314" s="402"/>
      <c r="M314" s="402"/>
      <c r="N314" s="402"/>
      <c r="O314" s="402"/>
      <c r="P314" s="402"/>
      <c r="Q314" s="402"/>
      <c r="R314" s="402"/>
      <c r="S314" s="402"/>
      <c r="T314" s="402"/>
      <c r="U314" s="402"/>
      <c r="V314" s="402"/>
      <c r="W314" s="402"/>
      <c r="X314" s="402"/>
    </row>
    <row r="315" spans="1:24" x14ac:dyDescent="0.25">
      <c r="A315" s="402"/>
      <c r="B315" s="402"/>
      <c r="C315" s="402"/>
      <c r="D315" s="402"/>
      <c r="E315" s="402"/>
      <c r="F315" s="402"/>
      <c r="G315" s="402"/>
      <c r="H315" s="402"/>
      <c r="I315" s="402"/>
      <c r="J315" s="402"/>
      <c r="K315" s="402"/>
      <c r="L315" s="402"/>
      <c r="M315" s="402"/>
      <c r="N315" s="402"/>
      <c r="O315" s="402"/>
      <c r="P315" s="402"/>
      <c r="Q315" s="402"/>
      <c r="R315" s="402"/>
      <c r="S315" s="402"/>
      <c r="T315" s="402"/>
      <c r="U315" s="402"/>
      <c r="V315" s="402"/>
      <c r="W315" s="402"/>
      <c r="X315" s="402"/>
    </row>
    <row r="316" spans="1:24" x14ac:dyDescent="0.25">
      <c r="A316" s="402"/>
      <c r="B316" s="402"/>
      <c r="C316" s="402"/>
      <c r="D316" s="402"/>
      <c r="E316" s="402"/>
      <c r="F316" s="402"/>
      <c r="G316" s="402"/>
      <c r="H316" s="402"/>
      <c r="I316" s="402"/>
      <c r="J316" s="402"/>
      <c r="K316" s="402"/>
      <c r="L316" s="402"/>
      <c r="M316" s="402"/>
      <c r="N316" s="402"/>
      <c r="O316" s="402"/>
      <c r="P316" s="402"/>
      <c r="Q316" s="402"/>
      <c r="R316" s="402"/>
      <c r="S316" s="402"/>
      <c r="T316" s="402"/>
      <c r="U316" s="402"/>
      <c r="V316" s="402"/>
      <c r="W316" s="402"/>
      <c r="X316" s="402"/>
    </row>
    <row r="317" spans="1:24" x14ac:dyDescent="0.25">
      <c r="A317" s="402"/>
      <c r="B317" s="402"/>
      <c r="C317" s="402"/>
      <c r="D317" s="402"/>
      <c r="E317" s="402"/>
      <c r="F317" s="402"/>
      <c r="G317" s="402"/>
      <c r="H317" s="402"/>
      <c r="I317" s="402"/>
      <c r="J317" s="402"/>
      <c r="K317" s="402"/>
      <c r="L317" s="402"/>
      <c r="M317" s="402"/>
      <c r="N317" s="402"/>
      <c r="O317" s="402"/>
      <c r="P317" s="402"/>
      <c r="Q317" s="402"/>
      <c r="R317" s="402"/>
      <c r="S317" s="402"/>
      <c r="T317" s="402"/>
      <c r="U317" s="402"/>
      <c r="V317" s="402"/>
      <c r="W317" s="402"/>
      <c r="X317" s="402"/>
    </row>
    <row r="318" spans="1:24" x14ac:dyDescent="0.25">
      <c r="A318" s="402"/>
      <c r="B318" s="402"/>
      <c r="C318" s="402"/>
      <c r="D318" s="402"/>
      <c r="E318" s="402"/>
      <c r="F318" s="402"/>
      <c r="G318" s="402"/>
      <c r="H318" s="402"/>
      <c r="I318" s="402"/>
      <c r="J318" s="402"/>
      <c r="K318" s="402"/>
      <c r="L318" s="402"/>
      <c r="M318" s="402"/>
      <c r="N318" s="402"/>
      <c r="O318" s="402"/>
      <c r="P318" s="402"/>
      <c r="Q318" s="402"/>
      <c r="R318" s="402"/>
      <c r="S318" s="402"/>
      <c r="T318" s="402"/>
      <c r="U318" s="402"/>
      <c r="V318" s="402"/>
      <c r="W318" s="402"/>
      <c r="X318" s="402"/>
    </row>
    <row r="319" spans="1:24" x14ac:dyDescent="0.25">
      <c r="A319" s="402"/>
      <c r="B319" s="402"/>
      <c r="C319" s="402"/>
      <c r="D319" s="402"/>
      <c r="E319" s="402"/>
      <c r="F319" s="402"/>
      <c r="G319" s="402"/>
      <c r="H319" s="402"/>
      <c r="I319" s="402"/>
      <c r="J319" s="402"/>
      <c r="K319" s="402"/>
      <c r="L319" s="402"/>
      <c r="M319" s="402"/>
      <c r="N319" s="402"/>
      <c r="O319" s="402"/>
      <c r="P319" s="402"/>
      <c r="Q319" s="402"/>
      <c r="R319" s="402"/>
      <c r="S319" s="402"/>
      <c r="T319" s="402"/>
      <c r="U319" s="402"/>
      <c r="V319" s="402"/>
      <c r="W319" s="402"/>
      <c r="X319" s="402"/>
    </row>
    <row r="320" spans="1:24" x14ac:dyDescent="0.25">
      <c r="A320" s="402"/>
      <c r="B320" s="402"/>
      <c r="C320" s="402"/>
      <c r="D320" s="402"/>
      <c r="E320" s="402"/>
      <c r="F320" s="402"/>
      <c r="G320" s="402"/>
      <c r="H320" s="402"/>
      <c r="I320" s="402"/>
      <c r="J320" s="402"/>
      <c r="K320" s="402"/>
      <c r="L320" s="402"/>
      <c r="M320" s="402"/>
      <c r="N320" s="402"/>
      <c r="O320" s="402"/>
      <c r="P320" s="402"/>
      <c r="Q320" s="402"/>
      <c r="R320" s="402"/>
      <c r="S320" s="402"/>
      <c r="T320" s="402"/>
      <c r="U320" s="402"/>
      <c r="V320" s="402"/>
      <c r="W320" s="402"/>
      <c r="X320" s="402"/>
    </row>
    <row r="321" spans="1:24" x14ac:dyDescent="0.25">
      <c r="A321" s="402"/>
      <c r="B321" s="402"/>
      <c r="C321" s="402"/>
      <c r="D321" s="402"/>
      <c r="E321" s="402"/>
      <c r="F321" s="402"/>
      <c r="G321" s="402"/>
      <c r="H321" s="402"/>
      <c r="I321" s="402"/>
      <c r="J321" s="402"/>
      <c r="K321" s="402"/>
      <c r="L321" s="402"/>
      <c r="M321" s="402"/>
      <c r="N321" s="402"/>
      <c r="O321" s="402"/>
      <c r="P321" s="402"/>
      <c r="Q321" s="402"/>
      <c r="R321" s="402"/>
      <c r="S321" s="402"/>
      <c r="T321" s="402"/>
      <c r="U321" s="402"/>
      <c r="V321" s="402"/>
      <c r="W321" s="402"/>
      <c r="X321" s="402"/>
    </row>
    <row r="322" spans="1:24" x14ac:dyDescent="0.25">
      <c r="A322" s="402"/>
      <c r="B322" s="402"/>
      <c r="C322" s="402"/>
      <c r="D322" s="402"/>
      <c r="E322" s="402"/>
      <c r="F322" s="402"/>
      <c r="G322" s="402"/>
      <c r="H322" s="402"/>
      <c r="I322" s="402"/>
      <c r="J322" s="402"/>
      <c r="K322" s="402"/>
      <c r="L322" s="402"/>
      <c r="M322" s="402"/>
      <c r="N322" s="402"/>
      <c r="O322" s="402"/>
      <c r="P322" s="402"/>
      <c r="Q322" s="402"/>
      <c r="R322" s="402"/>
      <c r="S322" s="402"/>
      <c r="T322" s="402"/>
      <c r="U322" s="402"/>
      <c r="V322" s="402"/>
      <c r="W322" s="402"/>
      <c r="X322" s="402"/>
    </row>
    <row r="323" spans="1:24" x14ac:dyDescent="0.25">
      <c r="A323" s="402"/>
      <c r="B323" s="402"/>
      <c r="C323" s="402"/>
      <c r="D323" s="402"/>
      <c r="E323" s="402"/>
      <c r="F323" s="402"/>
      <c r="G323" s="402"/>
      <c r="H323" s="402"/>
      <c r="I323" s="402"/>
      <c r="J323" s="402"/>
      <c r="K323" s="402"/>
      <c r="L323" s="402"/>
      <c r="M323" s="402"/>
      <c r="N323" s="402"/>
      <c r="O323" s="402"/>
      <c r="P323" s="402"/>
      <c r="Q323" s="402"/>
      <c r="R323" s="402"/>
      <c r="S323" s="402"/>
      <c r="T323" s="402"/>
      <c r="U323" s="402"/>
      <c r="V323" s="402"/>
      <c r="W323" s="402"/>
      <c r="X323" s="402"/>
    </row>
    <row r="324" spans="1:24" x14ac:dyDescent="0.25">
      <c r="A324" s="402"/>
      <c r="B324" s="402"/>
      <c r="C324" s="402"/>
      <c r="D324" s="402"/>
      <c r="E324" s="402"/>
      <c r="F324" s="402"/>
      <c r="G324" s="402"/>
      <c r="H324" s="402"/>
      <c r="I324" s="402"/>
      <c r="J324" s="402"/>
      <c r="K324" s="402"/>
      <c r="L324" s="402"/>
      <c r="M324" s="402"/>
      <c r="N324" s="402"/>
      <c r="O324" s="402"/>
      <c r="P324" s="402"/>
      <c r="Q324" s="402"/>
      <c r="R324" s="402"/>
      <c r="S324" s="402"/>
      <c r="T324" s="402"/>
      <c r="U324" s="402"/>
      <c r="V324" s="402"/>
      <c r="W324" s="402"/>
      <c r="X324" s="402"/>
    </row>
    <row r="325" spans="1:24" x14ac:dyDescent="0.25">
      <c r="A325" s="402"/>
      <c r="B325" s="402"/>
      <c r="C325" s="402"/>
      <c r="D325" s="402"/>
      <c r="E325" s="402"/>
      <c r="F325" s="402"/>
      <c r="G325" s="402"/>
      <c r="H325" s="402"/>
      <c r="I325" s="402"/>
      <c r="J325" s="402"/>
      <c r="K325" s="402"/>
      <c r="L325" s="402"/>
      <c r="M325" s="402"/>
      <c r="N325" s="402"/>
      <c r="O325" s="402"/>
      <c r="P325" s="402"/>
      <c r="Q325" s="402"/>
      <c r="R325" s="402"/>
      <c r="S325" s="402"/>
      <c r="T325" s="402"/>
      <c r="U325" s="402"/>
      <c r="V325" s="402"/>
      <c r="W325" s="402"/>
      <c r="X325" s="402"/>
    </row>
    <row r="326" spans="1:24" x14ac:dyDescent="0.25">
      <c r="A326" s="402"/>
      <c r="B326" s="402"/>
      <c r="C326" s="402"/>
      <c r="D326" s="402"/>
      <c r="E326" s="402"/>
      <c r="F326" s="402"/>
      <c r="G326" s="402"/>
      <c r="H326" s="402"/>
      <c r="I326" s="402"/>
      <c r="J326" s="402"/>
      <c r="K326" s="402"/>
      <c r="L326" s="402"/>
      <c r="M326" s="402"/>
      <c r="N326" s="402"/>
      <c r="O326" s="402"/>
      <c r="P326" s="402"/>
      <c r="Q326" s="402"/>
      <c r="R326" s="402"/>
      <c r="S326" s="402"/>
      <c r="T326" s="402"/>
      <c r="U326" s="402"/>
      <c r="V326" s="402"/>
      <c r="W326" s="402"/>
      <c r="X326" s="402"/>
    </row>
    <row r="327" spans="1:24" x14ac:dyDescent="0.25">
      <c r="A327" s="402"/>
      <c r="B327" s="402"/>
      <c r="C327" s="402"/>
      <c r="D327" s="402"/>
      <c r="E327" s="402"/>
      <c r="F327" s="402"/>
      <c r="G327" s="402"/>
      <c r="H327" s="402"/>
      <c r="I327" s="402"/>
      <c r="J327" s="402"/>
      <c r="K327" s="402"/>
      <c r="L327" s="402"/>
      <c r="M327" s="402"/>
      <c r="N327" s="402"/>
      <c r="O327" s="402"/>
      <c r="P327" s="402"/>
      <c r="Q327" s="402"/>
      <c r="R327" s="402"/>
      <c r="S327" s="402"/>
      <c r="T327" s="402"/>
      <c r="U327" s="402"/>
      <c r="V327" s="402"/>
      <c r="W327" s="402"/>
      <c r="X327" s="402"/>
    </row>
    <row r="328" spans="1:24" x14ac:dyDescent="0.25">
      <c r="A328" s="402"/>
      <c r="B328" s="402"/>
      <c r="C328" s="402"/>
      <c r="D328" s="402"/>
      <c r="E328" s="402"/>
      <c r="F328" s="402"/>
      <c r="G328" s="402"/>
      <c r="H328" s="402"/>
      <c r="I328" s="402"/>
      <c r="J328" s="402"/>
      <c r="K328" s="402"/>
      <c r="L328" s="402"/>
      <c r="M328" s="402"/>
      <c r="N328" s="402"/>
      <c r="O328" s="402"/>
      <c r="P328" s="402"/>
      <c r="Q328" s="402"/>
      <c r="R328" s="402"/>
      <c r="S328" s="402"/>
      <c r="T328" s="402"/>
      <c r="U328" s="402"/>
      <c r="V328" s="402"/>
      <c r="W328" s="402"/>
      <c r="X328" s="402"/>
    </row>
    <row r="329" spans="1:24" x14ac:dyDescent="0.25">
      <c r="A329" s="402"/>
      <c r="B329" s="402"/>
      <c r="C329" s="402"/>
      <c r="D329" s="402"/>
      <c r="E329" s="402"/>
      <c r="F329" s="402"/>
      <c r="G329" s="402"/>
      <c r="H329" s="402"/>
      <c r="I329" s="402"/>
      <c r="J329" s="402"/>
      <c r="K329" s="402"/>
      <c r="L329" s="402"/>
      <c r="M329" s="402"/>
      <c r="N329" s="402"/>
      <c r="O329" s="402"/>
      <c r="P329" s="402"/>
      <c r="Q329" s="402"/>
      <c r="R329" s="402"/>
      <c r="S329" s="402"/>
      <c r="T329" s="402"/>
      <c r="U329" s="402"/>
      <c r="V329" s="402"/>
      <c r="W329" s="402"/>
      <c r="X329" s="402"/>
    </row>
    <row r="330" spans="1:24" x14ac:dyDescent="0.25">
      <c r="A330" s="402"/>
      <c r="B330" s="402"/>
      <c r="C330" s="402"/>
      <c r="D330" s="402"/>
      <c r="E330" s="402"/>
      <c r="F330" s="402"/>
      <c r="G330" s="402"/>
      <c r="H330" s="402"/>
      <c r="I330" s="402"/>
      <c r="J330" s="402"/>
      <c r="K330" s="402"/>
      <c r="L330" s="402"/>
      <c r="M330" s="402"/>
      <c r="N330" s="402"/>
      <c r="O330" s="402"/>
      <c r="P330" s="402"/>
      <c r="Q330" s="402"/>
      <c r="R330" s="402"/>
      <c r="S330" s="402"/>
      <c r="T330" s="402"/>
      <c r="U330" s="402"/>
      <c r="V330" s="402"/>
      <c r="W330" s="402"/>
      <c r="X330" s="402"/>
    </row>
    <row r="331" spans="1:24" x14ac:dyDescent="0.25">
      <c r="A331" s="402"/>
      <c r="B331" s="402"/>
      <c r="C331" s="402"/>
      <c r="D331" s="402"/>
      <c r="E331" s="402"/>
      <c r="F331" s="402"/>
      <c r="G331" s="402"/>
      <c r="H331" s="402"/>
      <c r="I331" s="402"/>
      <c r="J331" s="402"/>
      <c r="K331" s="402"/>
      <c r="L331" s="402"/>
      <c r="M331" s="402"/>
      <c r="N331" s="402"/>
      <c r="O331" s="402"/>
      <c r="P331" s="402"/>
      <c r="Q331" s="402"/>
      <c r="R331" s="402"/>
      <c r="S331" s="402"/>
      <c r="T331" s="402"/>
      <c r="U331" s="402"/>
      <c r="V331" s="402"/>
      <c r="W331" s="402"/>
      <c r="X331" s="402"/>
    </row>
    <row r="332" spans="1:24" x14ac:dyDescent="0.25">
      <c r="A332" s="402"/>
      <c r="B332" s="402"/>
      <c r="C332" s="402"/>
      <c r="D332" s="402"/>
      <c r="E332" s="402"/>
      <c r="F332" s="402"/>
      <c r="G332" s="402"/>
      <c r="H332" s="402"/>
      <c r="I332" s="402"/>
      <c r="J332" s="402"/>
      <c r="K332" s="402"/>
      <c r="L332" s="402"/>
      <c r="M332" s="402"/>
      <c r="N332" s="402"/>
      <c r="O332" s="402"/>
      <c r="P332" s="402"/>
      <c r="Q332" s="402"/>
      <c r="R332" s="402"/>
      <c r="S332" s="402"/>
      <c r="T332" s="402"/>
      <c r="U332" s="402"/>
      <c r="V332" s="402"/>
      <c r="W332" s="402"/>
      <c r="X332" s="402"/>
    </row>
    <row r="333" spans="1:24" x14ac:dyDescent="0.25">
      <c r="A333" s="402"/>
      <c r="B333" s="402"/>
      <c r="C333" s="402"/>
      <c r="D333" s="402"/>
      <c r="E333" s="402"/>
      <c r="F333" s="402"/>
      <c r="G333" s="402"/>
      <c r="H333" s="402"/>
      <c r="I333" s="402"/>
      <c r="J333" s="402"/>
      <c r="K333" s="402"/>
      <c r="L333" s="402"/>
      <c r="M333" s="402"/>
      <c r="N333" s="402"/>
      <c r="O333" s="402"/>
      <c r="P333" s="402"/>
      <c r="Q333" s="402"/>
      <c r="R333" s="402"/>
      <c r="S333" s="402"/>
      <c r="T333" s="402"/>
      <c r="U333" s="402"/>
      <c r="V333" s="402"/>
      <c r="W333" s="402"/>
      <c r="X333" s="402"/>
    </row>
    <row r="334" spans="1:24" x14ac:dyDescent="0.25">
      <c r="A334" s="402"/>
      <c r="B334" s="402"/>
      <c r="C334" s="402"/>
      <c r="D334" s="402"/>
      <c r="E334" s="402"/>
      <c r="F334" s="402"/>
      <c r="G334" s="402"/>
      <c r="H334" s="402"/>
      <c r="I334" s="402"/>
      <c r="J334" s="402"/>
      <c r="K334" s="402"/>
      <c r="L334" s="402"/>
      <c r="M334" s="402"/>
      <c r="N334" s="402"/>
      <c r="O334" s="402"/>
      <c r="P334" s="402"/>
      <c r="Q334" s="402"/>
      <c r="R334" s="402"/>
      <c r="S334" s="402"/>
      <c r="T334" s="402"/>
      <c r="U334" s="402"/>
      <c r="V334" s="402"/>
      <c r="W334" s="402"/>
      <c r="X334" s="402"/>
    </row>
    <row r="335" spans="1:24" x14ac:dyDescent="0.25">
      <c r="A335" s="402"/>
      <c r="B335" s="402"/>
      <c r="C335" s="402"/>
      <c r="D335" s="402"/>
      <c r="E335" s="402"/>
      <c r="F335" s="402"/>
      <c r="G335" s="402"/>
      <c r="H335" s="402"/>
      <c r="I335" s="402"/>
      <c r="J335" s="402"/>
      <c r="K335" s="402"/>
      <c r="L335" s="402"/>
      <c r="M335" s="402"/>
      <c r="N335" s="402"/>
      <c r="O335" s="402"/>
      <c r="P335" s="402"/>
      <c r="Q335" s="402"/>
      <c r="R335" s="402"/>
      <c r="S335" s="402"/>
      <c r="T335" s="402"/>
      <c r="U335" s="402"/>
      <c r="V335" s="402"/>
      <c r="W335" s="402"/>
      <c r="X335" s="402"/>
    </row>
    <row r="336" spans="1:24" x14ac:dyDescent="0.25">
      <c r="A336" s="402"/>
      <c r="B336" s="402"/>
      <c r="C336" s="402"/>
      <c r="D336" s="402"/>
      <c r="E336" s="402"/>
      <c r="F336" s="402"/>
      <c r="G336" s="402"/>
      <c r="H336" s="402"/>
      <c r="I336" s="402"/>
      <c r="J336" s="402"/>
      <c r="K336" s="402"/>
      <c r="L336" s="402"/>
      <c r="M336" s="402"/>
      <c r="N336" s="402"/>
      <c r="O336" s="402"/>
      <c r="P336" s="402"/>
      <c r="Q336" s="402"/>
      <c r="R336" s="402"/>
      <c r="S336" s="402"/>
      <c r="T336" s="402"/>
      <c r="U336" s="402"/>
      <c r="V336" s="402"/>
      <c r="W336" s="402"/>
      <c r="X336" s="402"/>
    </row>
    <row r="337" spans="1:24" x14ac:dyDescent="0.25">
      <c r="A337" s="402"/>
      <c r="B337" s="402"/>
      <c r="C337" s="402"/>
      <c r="D337" s="402"/>
      <c r="E337" s="402"/>
      <c r="F337" s="402"/>
      <c r="G337" s="402"/>
      <c r="H337" s="402"/>
      <c r="I337" s="402"/>
      <c r="J337" s="402"/>
      <c r="K337" s="402"/>
      <c r="L337" s="402"/>
      <c r="M337" s="402"/>
      <c r="N337" s="402"/>
      <c r="O337" s="402"/>
      <c r="P337" s="402"/>
      <c r="Q337" s="402"/>
      <c r="R337" s="402"/>
      <c r="S337" s="402"/>
      <c r="T337" s="402"/>
      <c r="U337" s="402"/>
      <c r="V337" s="402"/>
      <c r="W337" s="402"/>
      <c r="X337" s="402"/>
    </row>
    <row r="338" spans="1:24" x14ac:dyDescent="0.25">
      <c r="A338" s="402"/>
      <c r="B338" s="402"/>
      <c r="C338" s="402"/>
      <c r="D338" s="402"/>
      <c r="E338" s="402"/>
      <c r="F338" s="402"/>
      <c r="G338" s="402"/>
      <c r="H338" s="402"/>
      <c r="I338" s="402"/>
      <c r="J338" s="402"/>
      <c r="K338" s="402"/>
      <c r="L338" s="402"/>
      <c r="M338" s="402"/>
      <c r="N338" s="402"/>
      <c r="O338" s="402"/>
      <c r="P338" s="402"/>
      <c r="Q338" s="402"/>
      <c r="R338" s="402"/>
      <c r="S338" s="402"/>
      <c r="T338" s="402"/>
      <c r="U338" s="402"/>
      <c r="V338" s="402"/>
      <c r="W338" s="402"/>
      <c r="X338" s="402"/>
    </row>
    <row r="339" spans="1:24" x14ac:dyDescent="0.25">
      <c r="A339" s="402"/>
      <c r="B339" s="402"/>
      <c r="C339" s="402"/>
      <c r="D339" s="402"/>
      <c r="E339" s="402"/>
      <c r="F339" s="402"/>
      <c r="G339" s="402"/>
      <c r="H339" s="402"/>
      <c r="I339" s="402"/>
      <c r="J339" s="402"/>
      <c r="K339" s="402"/>
      <c r="L339" s="402"/>
      <c r="M339" s="402"/>
      <c r="N339" s="402"/>
      <c r="O339" s="402"/>
      <c r="P339" s="402"/>
      <c r="Q339" s="402"/>
      <c r="R339" s="402"/>
      <c r="S339" s="402"/>
      <c r="T339" s="402"/>
      <c r="U339" s="402"/>
      <c r="V339" s="402"/>
      <c r="W339" s="402"/>
      <c r="X339" s="402"/>
    </row>
    <row r="340" spans="1:24" x14ac:dyDescent="0.25">
      <c r="A340" s="402"/>
      <c r="B340" s="402"/>
      <c r="C340" s="402"/>
      <c r="D340" s="402"/>
      <c r="E340" s="402"/>
      <c r="F340" s="402"/>
      <c r="G340" s="402"/>
      <c r="H340" s="402"/>
      <c r="I340" s="402"/>
      <c r="J340" s="402"/>
      <c r="K340" s="402"/>
      <c r="L340" s="402"/>
      <c r="M340" s="402"/>
      <c r="N340" s="402"/>
      <c r="O340" s="402"/>
      <c r="P340" s="402"/>
      <c r="Q340" s="402"/>
      <c r="R340" s="402"/>
      <c r="S340" s="402"/>
      <c r="T340" s="402"/>
      <c r="U340" s="402"/>
      <c r="V340" s="402"/>
      <c r="W340" s="402"/>
      <c r="X340" s="402"/>
    </row>
    <row r="341" spans="1:24" x14ac:dyDescent="0.25">
      <c r="A341" s="402"/>
      <c r="B341" s="402"/>
      <c r="C341" s="402"/>
      <c r="D341" s="402"/>
      <c r="E341" s="402"/>
      <c r="F341" s="402"/>
      <c r="G341" s="402"/>
      <c r="H341" s="402"/>
      <c r="I341" s="402"/>
      <c r="J341" s="402"/>
      <c r="K341" s="402"/>
      <c r="L341" s="402"/>
      <c r="M341" s="402"/>
      <c r="N341" s="402"/>
      <c r="O341" s="402"/>
      <c r="P341" s="402"/>
      <c r="Q341" s="402"/>
      <c r="R341" s="402"/>
      <c r="S341" s="402"/>
      <c r="T341" s="402"/>
      <c r="U341" s="402"/>
      <c r="V341" s="402"/>
      <c r="W341" s="402"/>
      <c r="X341" s="402"/>
    </row>
    <row r="342" spans="1:24" x14ac:dyDescent="0.25">
      <c r="A342" s="402"/>
      <c r="B342" s="402"/>
      <c r="C342" s="402"/>
      <c r="D342" s="402"/>
      <c r="E342" s="402"/>
      <c r="F342" s="402"/>
      <c r="G342" s="402"/>
      <c r="H342" s="402"/>
      <c r="I342" s="402"/>
      <c r="J342" s="402"/>
      <c r="K342" s="402"/>
      <c r="L342" s="402"/>
      <c r="M342" s="402"/>
      <c r="N342" s="402"/>
      <c r="O342" s="402"/>
      <c r="P342" s="402"/>
      <c r="Q342" s="402"/>
      <c r="R342" s="402"/>
      <c r="S342" s="402"/>
      <c r="T342" s="402"/>
      <c r="U342" s="402"/>
      <c r="V342" s="402"/>
      <c r="W342" s="402"/>
      <c r="X342" s="402"/>
    </row>
    <row r="343" spans="1:24" x14ac:dyDescent="0.25">
      <c r="A343" s="402"/>
      <c r="B343" s="402"/>
      <c r="C343" s="402"/>
      <c r="D343" s="402"/>
      <c r="E343" s="402"/>
      <c r="F343" s="402"/>
      <c r="G343" s="402"/>
      <c r="H343" s="402"/>
      <c r="I343" s="402"/>
      <c r="J343" s="402"/>
      <c r="K343" s="402"/>
      <c r="L343" s="402"/>
      <c r="M343" s="402"/>
      <c r="N343" s="402"/>
      <c r="O343" s="402"/>
      <c r="P343" s="402"/>
      <c r="Q343" s="402"/>
      <c r="R343" s="402"/>
      <c r="S343" s="402"/>
      <c r="T343" s="402"/>
      <c r="U343" s="402"/>
      <c r="V343" s="402"/>
      <c r="W343" s="402"/>
      <c r="X343" s="402"/>
    </row>
    <row r="344" spans="1:24" x14ac:dyDescent="0.25">
      <c r="A344" s="402"/>
      <c r="B344" s="402"/>
      <c r="C344" s="402"/>
      <c r="D344" s="402"/>
      <c r="E344" s="402"/>
      <c r="F344" s="402"/>
      <c r="G344" s="402"/>
      <c r="H344" s="402"/>
      <c r="I344" s="402"/>
      <c r="J344" s="402"/>
      <c r="K344" s="402"/>
      <c r="L344" s="402"/>
      <c r="M344" s="402"/>
      <c r="N344" s="402"/>
      <c r="O344" s="402"/>
      <c r="P344" s="402"/>
      <c r="Q344" s="402"/>
      <c r="R344" s="402"/>
      <c r="S344" s="402"/>
      <c r="T344" s="402"/>
      <c r="U344" s="402"/>
      <c r="V344" s="402"/>
      <c r="W344" s="402"/>
      <c r="X344" s="402"/>
    </row>
    <row r="345" spans="1:24" x14ac:dyDescent="0.25">
      <c r="A345" s="402"/>
      <c r="B345" s="402"/>
      <c r="C345" s="402"/>
      <c r="D345" s="402"/>
      <c r="E345" s="402"/>
      <c r="F345" s="402"/>
      <c r="G345" s="402"/>
      <c r="H345" s="402"/>
      <c r="I345" s="402"/>
      <c r="J345" s="402"/>
      <c r="K345" s="402"/>
      <c r="L345" s="402"/>
      <c r="M345" s="402"/>
      <c r="N345" s="402"/>
      <c r="O345" s="402"/>
      <c r="P345" s="402"/>
      <c r="Q345" s="402"/>
      <c r="R345" s="402"/>
      <c r="S345" s="402"/>
      <c r="T345" s="402"/>
      <c r="U345" s="402"/>
      <c r="V345" s="402"/>
      <c r="W345" s="402"/>
      <c r="X345" s="402"/>
    </row>
    <row r="346" spans="1:24" x14ac:dyDescent="0.25">
      <c r="A346" s="402"/>
      <c r="B346" s="402"/>
      <c r="C346" s="402"/>
      <c r="D346" s="402"/>
      <c r="E346" s="402"/>
      <c r="F346" s="402"/>
      <c r="G346" s="402"/>
      <c r="H346" s="402"/>
      <c r="I346" s="402"/>
      <c r="J346" s="402"/>
      <c r="K346" s="402"/>
      <c r="L346" s="402"/>
      <c r="M346" s="402"/>
      <c r="N346" s="402"/>
      <c r="O346" s="402"/>
      <c r="P346" s="402"/>
      <c r="Q346" s="402"/>
      <c r="R346" s="402"/>
      <c r="S346" s="402"/>
      <c r="T346" s="402"/>
      <c r="U346" s="402"/>
      <c r="V346" s="402"/>
      <c r="W346" s="402"/>
      <c r="X346" s="402"/>
    </row>
    <row r="347" spans="1:24" x14ac:dyDescent="0.25">
      <c r="A347" s="402"/>
      <c r="B347" s="402"/>
      <c r="C347" s="402"/>
      <c r="D347" s="402"/>
      <c r="E347" s="402"/>
      <c r="F347" s="402"/>
      <c r="G347" s="402"/>
      <c r="H347" s="402"/>
      <c r="I347" s="402"/>
      <c r="J347" s="402"/>
      <c r="K347" s="402"/>
      <c r="L347" s="402"/>
      <c r="M347" s="402"/>
      <c r="N347" s="402"/>
      <c r="O347" s="402"/>
      <c r="P347" s="402"/>
      <c r="Q347" s="402"/>
      <c r="R347" s="402"/>
      <c r="S347" s="402"/>
      <c r="T347" s="402"/>
      <c r="U347" s="402"/>
      <c r="V347" s="402"/>
      <c r="W347" s="402"/>
      <c r="X347" s="402"/>
    </row>
    <row r="348" spans="1:24" x14ac:dyDescent="0.25">
      <c r="A348" s="402"/>
      <c r="B348" s="402"/>
      <c r="C348" s="402"/>
      <c r="D348" s="402"/>
      <c r="E348" s="402"/>
      <c r="F348" s="402"/>
      <c r="G348" s="402"/>
      <c r="H348" s="402"/>
      <c r="I348" s="402"/>
      <c r="J348" s="402"/>
      <c r="K348" s="402"/>
      <c r="L348" s="402"/>
      <c r="M348" s="402"/>
      <c r="N348" s="402"/>
      <c r="O348" s="402"/>
      <c r="P348" s="402"/>
      <c r="Q348" s="402"/>
      <c r="R348" s="402"/>
      <c r="S348" s="402"/>
      <c r="T348" s="402"/>
      <c r="U348" s="402"/>
      <c r="V348" s="402"/>
      <c r="W348" s="402"/>
      <c r="X348" s="402"/>
    </row>
    <row r="349" spans="1:24" x14ac:dyDescent="0.25">
      <c r="A349" s="402"/>
      <c r="B349" s="402"/>
      <c r="C349" s="402"/>
      <c r="D349" s="402"/>
      <c r="E349" s="402"/>
      <c r="F349" s="402"/>
      <c r="G349" s="402"/>
      <c r="H349" s="402"/>
      <c r="I349" s="402"/>
      <c r="J349" s="402"/>
      <c r="K349" s="402"/>
      <c r="L349" s="402"/>
      <c r="M349" s="402"/>
      <c r="N349" s="402"/>
      <c r="O349" s="402"/>
      <c r="P349" s="402"/>
      <c r="Q349" s="402"/>
      <c r="R349" s="402"/>
      <c r="S349" s="402"/>
      <c r="T349" s="402"/>
      <c r="U349" s="402"/>
      <c r="V349" s="402"/>
      <c r="W349" s="402"/>
      <c r="X349" s="402"/>
    </row>
    <row r="350" spans="1:24" x14ac:dyDescent="0.25">
      <c r="A350" s="402"/>
      <c r="B350" s="402"/>
      <c r="C350" s="402"/>
      <c r="D350" s="402"/>
      <c r="E350" s="402"/>
      <c r="F350" s="402"/>
      <c r="G350" s="402"/>
      <c r="H350" s="402"/>
      <c r="I350" s="402"/>
      <c r="J350" s="402"/>
      <c r="K350" s="402"/>
      <c r="L350" s="402"/>
      <c r="M350" s="402"/>
      <c r="N350" s="402"/>
      <c r="O350" s="402"/>
      <c r="P350" s="402"/>
      <c r="Q350" s="402"/>
      <c r="R350" s="402"/>
      <c r="S350" s="402"/>
      <c r="T350" s="402"/>
      <c r="U350" s="402"/>
      <c r="V350" s="402"/>
      <c r="W350" s="402"/>
      <c r="X350" s="402"/>
    </row>
    <row r="351" spans="1:24" x14ac:dyDescent="0.25">
      <c r="A351" s="402"/>
      <c r="B351" s="402"/>
      <c r="C351" s="402"/>
      <c r="D351" s="402"/>
      <c r="E351" s="402"/>
      <c r="F351" s="402"/>
      <c r="G351" s="402"/>
      <c r="H351" s="402"/>
      <c r="I351" s="402"/>
      <c r="J351" s="402"/>
      <c r="K351" s="402"/>
      <c r="L351" s="402"/>
      <c r="M351" s="402"/>
      <c r="N351" s="402"/>
      <c r="O351" s="402"/>
      <c r="P351" s="402"/>
      <c r="Q351" s="402"/>
      <c r="R351" s="402"/>
      <c r="S351" s="402"/>
      <c r="T351" s="402"/>
      <c r="U351" s="402"/>
      <c r="V351" s="402"/>
      <c r="W351" s="402"/>
      <c r="X351" s="402"/>
    </row>
    <row r="352" spans="1:24" x14ac:dyDescent="0.25">
      <c r="A352" s="402"/>
      <c r="B352" s="402"/>
      <c r="C352" s="402"/>
      <c r="D352" s="402"/>
      <c r="E352" s="402"/>
      <c r="F352" s="402"/>
      <c r="G352" s="402"/>
      <c r="H352" s="402"/>
      <c r="I352" s="402"/>
      <c r="J352" s="402"/>
      <c r="K352" s="402"/>
      <c r="L352" s="402"/>
      <c r="M352" s="402"/>
      <c r="N352" s="402"/>
      <c r="O352" s="402"/>
      <c r="P352" s="402"/>
      <c r="Q352" s="402"/>
      <c r="R352" s="402"/>
      <c r="S352" s="402"/>
      <c r="T352" s="402"/>
      <c r="U352" s="402"/>
      <c r="V352" s="402"/>
      <c r="W352" s="402"/>
      <c r="X352" s="402"/>
    </row>
    <row r="353" spans="1:24" x14ac:dyDescent="0.25">
      <c r="A353" s="402"/>
      <c r="B353" s="402"/>
      <c r="C353" s="402"/>
      <c r="D353" s="402"/>
      <c r="E353" s="402"/>
      <c r="F353" s="402"/>
      <c r="G353" s="402"/>
      <c r="H353" s="402"/>
      <c r="I353" s="402"/>
      <c r="J353" s="402"/>
      <c r="K353" s="402"/>
      <c r="L353" s="402"/>
      <c r="M353" s="402"/>
      <c r="N353" s="402"/>
      <c r="O353" s="402"/>
      <c r="P353" s="402"/>
      <c r="Q353" s="402"/>
      <c r="R353" s="402"/>
      <c r="S353" s="402"/>
      <c r="T353" s="402"/>
      <c r="U353" s="402"/>
      <c r="V353" s="402"/>
      <c r="W353" s="402"/>
      <c r="X353" s="402"/>
    </row>
    <row r="354" spans="1:24" x14ac:dyDescent="0.25">
      <c r="A354" s="402"/>
      <c r="B354" s="402"/>
      <c r="C354" s="402"/>
      <c r="D354" s="402"/>
      <c r="E354" s="402"/>
      <c r="F354" s="402"/>
      <c r="G354" s="402"/>
      <c r="H354" s="402"/>
      <c r="I354" s="402"/>
      <c r="J354" s="402"/>
      <c r="K354" s="402"/>
      <c r="L354" s="402"/>
      <c r="M354" s="402"/>
      <c r="N354" s="402"/>
      <c r="O354" s="402"/>
      <c r="P354" s="402"/>
      <c r="Q354" s="402"/>
      <c r="R354" s="402"/>
      <c r="S354" s="402"/>
      <c r="T354" s="402"/>
      <c r="U354" s="402"/>
      <c r="V354" s="402"/>
      <c r="W354" s="402"/>
      <c r="X354" s="402"/>
    </row>
    <row r="355" spans="1:24" x14ac:dyDescent="0.25">
      <c r="A355" s="402"/>
      <c r="B355" s="402"/>
      <c r="C355" s="402"/>
      <c r="D355" s="402"/>
      <c r="E355" s="402"/>
      <c r="F355" s="402"/>
      <c r="G355" s="402"/>
      <c r="H355" s="402"/>
      <c r="I355" s="402"/>
      <c r="J355" s="402"/>
      <c r="K355" s="402"/>
      <c r="L355" s="402"/>
      <c r="M355" s="402"/>
      <c r="N355" s="402"/>
      <c r="O355" s="402"/>
      <c r="P355" s="402"/>
      <c r="Q355" s="402"/>
      <c r="R355" s="402"/>
      <c r="S355" s="402"/>
      <c r="T355" s="402"/>
      <c r="U355" s="402"/>
      <c r="V355" s="402"/>
      <c r="W355" s="402"/>
      <c r="X355" s="402"/>
    </row>
    <row r="356" spans="1:24" x14ac:dyDescent="0.25">
      <c r="A356" s="402"/>
      <c r="B356" s="402"/>
      <c r="C356" s="402"/>
      <c r="D356" s="402"/>
      <c r="E356" s="402"/>
      <c r="F356" s="402"/>
      <c r="G356" s="402"/>
      <c r="H356" s="402"/>
      <c r="I356" s="402"/>
      <c r="J356" s="402"/>
      <c r="K356" s="402"/>
      <c r="L356" s="402"/>
      <c r="M356" s="402"/>
      <c r="N356" s="402"/>
      <c r="O356" s="402"/>
      <c r="P356" s="402"/>
      <c r="Q356" s="402"/>
      <c r="R356" s="402"/>
      <c r="S356" s="402"/>
      <c r="T356" s="402"/>
      <c r="U356" s="402"/>
      <c r="V356" s="402"/>
      <c r="W356" s="402"/>
      <c r="X356" s="402"/>
    </row>
    <row r="357" spans="1:24" x14ac:dyDescent="0.25">
      <c r="A357" s="402"/>
      <c r="B357" s="402"/>
      <c r="C357" s="402"/>
      <c r="D357" s="402"/>
      <c r="E357" s="402"/>
      <c r="F357" s="402"/>
      <c r="G357" s="402"/>
      <c r="H357" s="402"/>
      <c r="I357" s="402"/>
      <c r="J357" s="402"/>
      <c r="K357" s="402"/>
      <c r="L357" s="402"/>
      <c r="M357" s="402"/>
      <c r="N357" s="402"/>
      <c r="O357" s="402"/>
      <c r="P357" s="402"/>
      <c r="Q357" s="402"/>
      <c r="R357" s="402"/>
      <c r="S357" s="402"/>
      <c r="T357" s="402"/>
      <c r="U357" s="402"/>
      <c r="V357" s="402"/>
      <c r="W357" s="402"/>
      <c r="X357" s="402"/>
    </row>
    <row r="358" spans="1:24" x14ac:dyDescent="0.25">
      <c r="A358" s="402"/>
      <c r="B358" s="402"/>
      <c r="C358" s="402"/>
      <c r="D358" s="402"/>
      <c r="E358" s="402"/>
      <c r="F358" s="402"/>
      <c r="G358" s="402"/>
      <c r="H358" s="402"/>
      <c r="I358" s="402"/>
      <c r="J358" s="402"/>
      <c r="K358" s="402"/>
      <c r="L358" s="402"/>
      <c r="M358" s="402"/>
      <c r="N358" s="402"/>
      <c r="O358" s="402"/>
      <c r="P358" s="402"/>
      <c r="Q358" s="402"/>
      <c r="R358" s="402"/>
      <c r="S358" s="402"/>
      <c r="T358" s="402"/>
      <c r="U358" s="402"/>
      <c r="V358" s="402"/>
      <c r="W358" s="402"/>
      <c r="X358" s="402"/>
    </row>
    <row r="359" spans="1:24" x14ac:dyDescent="0.25">
      <c r="A359" s="402"/>
      <c r="B359" s="402"/>
      <c r="C359" s="402"/>
      <c r="D359" s="402"/>
      <c r="E359" s="402"/>
      <c r="F359" s="402"/>
      <c r="G359" s="402"/>
      <c r="H359" s="402"/>
      <c r="I359" s="402"/>
      <c r="J359" s="402"/>
      <c r="K359" s="402"/>
      <c r="L359" s="402"/>
      <c r="M359" s="402"/>
      <c r="N359" s="402"/>
      <c r="O359" s="402"/>
      <c r="P359" s="402"/>
      <c r="Q359" s="402"/>
      <c r="R359" s="402"/>
      <c r="S359" s="402"/>
      <c r="T359" s="402"/>
      <c r="U359" s="402"/>
      <c r="V359" s="402"/>
      <c r="W359" s="402"/>
      <c r="X359" s="402"/>
    </row>
    <row r="360" spans="1:24" x14ac:dyDescent="0.25">
      <c r="A360" s="402"/>
      <c r="B360" s="402"/>
      <c r="C360" s="402"/>
      <c r="D360" s="402"/>
      <c r="E360" s="402"/>
      <c r="F360" s="402"/>
      <c r="G360" s="402"/>
      <c r="H360" s="402"/>
      <c r="I360" s="402"/>
      <c r="J360" s="402"/>
      <c r="K360" s="402"/>
      <c r="L360" s="402"/>
      <c r="M360" s="402"/>
      <c r="N360" s="402"/>
      <c r="O360" s="402"/>
      <c r="P360" s="402"/>
      <c r="Q360" s="402"/>
      <c r="R360" s="402"/>
      <c r="S360" s="402"/>
      <c r="T360" s="402"/>
      <c r="U360" s="402"/>
      <c r="V360" s="402"/>
      <c r="W360" s="402"/>
      <c r="X360" s="402"/>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08"/>
  <sheetViews>
    <sheetView topLeftCell="A19" zoomScale="90" zoomScaleNormal="90" workbookViewId="0">
      <selection activeCell="C25" sqref="C25"/>
    </sheetView>
  </sheetViews>
  <sheetFormatPr defaultColWidth="9.140625" defaultRowHeight="15.75" x14ac:dyDescent="0.2"/>
  <cols>
    <col min="1" max="1" width="61.7109375" style="154" customWidth="1"/>
    <col min="2" max="2" width="18.5703125" style="58" customWidth="1"/>
    <col min="3" max="14" width="16.85546875" style="58" customWidth="1"/>
    <col min="15" max="28" width="16.85546875" style="58" hidden="1" customWidth="1"/>
    <col min="29" max="34" width="15.7109375" style="59" hidden="1" customWidth="1"/>
    <col min="35" max="223" width="9.140625" style="59"/>
    <col min="224" max="224" width="61.7109375" style="59" customWidth="1"/>
    <col min="225" max="225" width="18.5703125" style="59" customWidth="1"/>
    <col min="226" max="265" width="16.85546875" style="59" customWidth="1"/>
    <col min="266" max="267" width="18.5703125" style="59" customWidth="1"/>
    <col min="268" max="268" width="21.7109375" style="59" customWidth="1"/>
    <col min="269" max="479" width="9.140625" style="59"/>
    <col min="480" max="480" width="61.7109375" style="59" customWidth="1"/>
    <col min="481" max="481" width="18.5703125" style="59" customWidth="1"/>
    <col min="482" max="521" width="16.85546875" style="59" customWidth="1"/>
    <col min="522" max="523" width="18.5703125" style="59" customWidth="1"/>
    <col min="524" max="524" width="21.7109375" style="59" customWidth="1"/>
    <col min="525" max="735" width="9.140625" style="59"/>
    <col min="736" max="736" width="61.7109375" style="59" customWidth="1"/>
    <col min="737" max="737" width="18.5703125" style="59" customWidth="1"/>
    <col min="738" max="777" width="16.85546875" style="59" customWidth="1"/>
    <col min="778" max="779" width="18.5703125" style="59" customWidth="1"/>
    <col min="780" max="780" width="21.7109375" style="59" customWidth="1"/>
    <col min="781" max="991" width="9.140625" style="59"/>
    <col min="992" max="992" width="61.7109375" style="59" customWidth="1"/>
    <col min="993" max="993" width="18.5703125" style="59" customWidth="1"/>
    <col min="994" max="1033" width="16.85546875" style="59" customWidth="1"/>
    <col min="1034" max="1035" width="18.5703125" style="59" customWidth="1"/>
    <col min="1036" max="1036" width="21.7109375" style="59" customWidth="1"/>
    <col min="1037" max="1247" width="9.140625" style="59"/>
    <col min="1248" max="1248" width="61.7109375" style="59" customWidth="1"/>
    <col min="1249" max="1249" width="18.5703125" style="59" customWidth="1"/>
    <col min="1250" max="1289" width="16.85546875" style="59" customWidth="1"/>
    <col min="1290" max="1291" width="18.5703125" style="59" customWidth="1"/>
    <col min="1292" max="1292" width="21.7109375" style="59" customWidth="1"/>
    <col min="1293" max="1503" width="9.140625" style="59"/>
    <col min="1504" max="1504" width="61.7109375" style="59" customWidth="1"/>
    <col min="1505" max="1505" width="18.5703125" style="59" customWidth="1"/>
    <col min="1506" max="1545" width="16.85546875" style="59" customWidth="1"/>
    <col min="1546" max="1547" width="18.5703125" style="59" customWidth="1"/>
    <col min="1548" max="1548" width="21.7109375" style="59" customWidth="1"/>
    <col min="1549" max="1759" width="9.140625" style="59"/>
    <col min="1760" max="1760" width="61.7109375" style="59" customWidth="1"/>
    <col min="1761" max="1761" width="18.5703125" style="59" customWidth="1"/>
    <col min="1762" max="1801" width="16.85546875" style="59" customWidth="1"/>
    <col min="1802" max="1803" width="18.5703125" style="59" customWidth="1"/>
    <col min="1804" max="1804" width="21.7109375" style="59" customWidth="1"/>
    <col min="1805" max="2015" width="9.140625" style="59"/>
    <col min="2016" max="2016" width="61.7109375" style="59" customWidth="1"/>
    <col min="2017" max="2017" width="18.5703125" style="59" customWidth="1"/>
    <col min="2018" max="2057" width="16.85546875" style="59" customWidth="1"/>
    <col min="2058" max="2059" width="18.5703125" style="59" customWidth="1"/>
    <col min="2060" max="2060" width="21.7109375" style="59" customWidth="1"/>
    <col min="2061" max="2271" width="9.140625" style="59"/>
    <col min="2272" max="2272" width="61.7109375" style="59" customWidth="1"/>
    <col min="2273" max="2273" width="18.5703125" style="59" customWidth="1"/>
    <col min="2274" max="2313" width="16.85546875" style="59" customWidth="1"/>
    <col min="2314" max="2315" width="18.5703125" style="59" customWidth="1"/>
    <col min="2316" max="2316" width="21.7109375" style="59" customWidth="1"/>
    <col min="2317" max="2527" width="9.140625" style="59"/>
    <col min="2528" max="2528" width="61.7109375" style="59" customWidth="1"/>
    <col min="2529" max="2529" width="18.5703125" style="59" customWidth="1"/>
    <col min="2530" max="2569" width="16.85546875" style="59" customWidth="1"/>
    <col min="2570" max="2571" width="18.5703125" style="59" customWidth="1"/>
    <col min="2572" max="2572" width="21.7109375" style="59" customWidth="1"/>
    <col min="2573" max="2783" width="9.140625" style="59"/>
    <col min="2784" max="2784" width="61.7109375" style="59" customWidth="1"/>
    <col min="2785" max="2785" width="18.5703125" style="59" customWidth="1"/>
    <col min="2786" max="2825" width="16.85546875" style="59" customWidth="1"/>
    <col min="2826" max="2827" width="18.5703125" style="59" customWidth="1"/>
    <col min="2828" max="2828" width="21.7109375" style="59" customWidth="1"/>
    <col min="2829" max="3039" width="9.140625" style="59"/>
    <col min="3040" max="3040" width="61.7109375" style="59" customWidth="1"/>
    <col min="3041" max="3041" width="18.5703125" style="59" customWidth="1"/>
    <col min="3042" max="3081" width="16.85546875" style="59" customWidth="1"/>
    <col min="3082" max="3083" width="18.5703125" style="59" customWidth="1"/>
    <col min="3084" max="3084" width="21.7109375" style="59" customWidth="1"/>
    <col min="3085" max="3295" width="9.140625" style="59"/>
    <col min="3296" max="3296" width="61.7109375" style="59" customWidth="1"/>
    <col min="3297" max="3297" width="18.5703125" style="59" customWidth="1"/>
    <col min="3298" max="3337" width="16.85546875" style="59" customWidth="1"/>
    <col min="3338" max="3339" width="18.5703125" style="59" customWidth="1"/>
    <col min="3340" max="3340" width="21.7109375" style="59" customWidth="1"/>
    <col min="3341" max="3551" width="9.140625" style="59"/>
    <col min="3552" max="3552" width="61.7109375" style="59" customWidth="1"/>
    <col min="3553" max="3553" width="18.5703125" style="59" customWidth="1"/>
    <col min="3554" max="3593" width="16.85546875" style="59" customWidth="1"/>
    <col min="3594" max="3595" width="18.5703125" style="59" customWidth="1"/>
    <col min="3596" max="3596" width="21.7109375" style="59" customWidth="1"/>
    <col min="3597" max="3807" width="9.140625" style="59"/>
    <col min="3808" max="3808" width="61.7109375" style="59" customWidth="1"/>
    <col min="3809" max="3809" width="18.5703125" style="59" customWidth="1"/>
    <col min="3810" max="3849" width="16.85546875" style="59" customWidth="1"/>
    <col min="3850" max="3851" width="18.5703125" style="59" customWidth="1"/>
    <col min="3852" max="3852" width="21.7109375" style="59" customWidth="1"/>
    <col min="3853" max="4063" width="9.140625" style="59"/>
    <col min="4064" max="4064" width="61.7109375" style="59" customWidth="1"/>
    <col min="4065" max="4065" width="18.5703125" style="59" customWidth="1"/>
    <col min="4066" max="4105" width="16.85546875" style="59" customWidth="1"/>
    <col min="4106" max="4107" width="18.5703125" style="59" customWidth="1"/>
    <col min="4108" max="4108" width="21.7109375" style="59" customWidth="1"/>
    <col min="4109" max="4319" width="9.140625" style="59"/>
    <col min="4320" max="4320" width="61.7109375" style="59" customWidth="1"/>
    <col min="4321" max="4321" width="18.5703125" style="59" customWidth="1"/>
    <col min="4322" max="4361" width="16.85546875" style="59" customWidth="1"/>
    <col min="4362" max="4363" width="18.5703125" style="59" customWidth="1"/>
    <col min="4364" max="4364" width="21.7109375" style="59" customWidth="1"/>
    <col min="4365" max="4575" width="9.140625" style="59"/>
    <col min="4576" max="4576" width="61.7109375" style="59" customWidth="1"/>
    <col min="4577" max="4577" width="18.5703125" style="59" customWidth="1"/>
    <col min="4578" max="4617" width="16.85546875" style="59" customWidth="1"/>
    <col min="4618" max="4619" width="18.5703125" style="59" customWidth="1"/>
    <col min="4620" max="4620" width="21.7109375" style="59" customWidth="1"/>
    <col min="4621" max="4831" width="9.140625" style="59"/>
    <col min="4832" max="4832" width="61.7109375" style="59" customWidth="1"/>
    <col min="4833" max="4833" width="18.5703125" style="59" customWidth="1"/>
    <col min="4834" max="4873" width="16.85546875" style="59" customWidth="1"/>
    <col min="4874" max="4875" width="18.5703125" style="59" customWidth="1"/>
    <col min="4876" max="4876" width="21.7109375" style="59" customWidth="1"/>
    <col min="4877" max="5087" width="9.140625" style="59"/>
    <col min="5088" max="5088" width="61.7109375" style="59" customWidth="1"/>
    <col min="5089" max="5089" width="18.5703125" style="59" customWidth="1"/>
    <col min="5090" max="5129" width="16.85546875" style="59" customWidth="1"/>
    <col min="5130" max="5131" width="18.5703125" style="59" customWidth="1"/>
    <col min="5132" max="5132" width="21.7109375" style="59" customWidth="1"/>
    <col min="5133" max="5343" width="9.140625" style="59"/>
    <col min="5344" max="5344" width="61.7109375" style="59" customWidth="1"/>
    <col min="5345" max="5345" width="18.5703125" style="59" customWidth="1"/>
    <col min="5346" max="5385" width="16.85546875" style="59" customWidth="1"/>
    <col min="5386" max="5387" width="18.5703125" style="59" customWidth="1"/>
    <col min="5388" max="5388" width="21.7109375" style="59" customWidth="1"/>
    <col min="5389" max="5599" width="9.140625" style="59"/>
    <col min="5600" max="5600" width="61.7109375" style="59" customWidth="1"/>
    <col min="5601" max="5601" width="18.5703125" style="59" customWidth="1"/>
    <col min="5602" max="5641" width="16.85546875" style="59" customWidth="1"/>
    <col min="5642" max="5643" width="18.5703125" style="59" customWidth="1"/>
    <col min="5644" max="5644" width="21.7109375" style="59" customWidth="1"/>
    <col min="5645" max="5855" width="9.140625" style="59"/>
    <col min="5856" max="5856" width="61.7109375" style="59" customWidth="1"/>
    <col min="5857" max="5857" width="18.5703125" style="59" customWidth="1"/>
    <col min="5858" max="5897" width="16.85546875" style="59" customWidth="1"/>
    <col min="5898" max="5899" width="18.5703125" style="59" customWidth="1"/>
    <col min="5900" max="5900" width="21.7109375" style="59" customWidth="1"/>
    <col min="5901" max="6111" width="9.140625" style="59"/>
    <col min="6112" max="6112" width="61.7109375" style="59" customWidth="1"/>
    <col min="6113" max="6113" width="18.5703125" style="59" customWidth="1"/>
    <col min="6114" max="6153" width="16.85546875" style="59" customWidth="1"/>
    <col min="6154" max="6155" width="18.5703125" style="59" customWidth="1"/>
    <col min="6156" max="6156" width="21.7109375" style="59" customWidth="1"/>
    <col min="6157" max="6367" width="9.140625" style="59"/>
    <col min="6368" max="6368" width="61.7109375" style="59" customWidth="1"/>
    <col min="6369" max="6369" width="18.5703125" style="59" customWidth="1"/>
    <col min="6370" max="6409" width="16.85546875" style="59" customWidth="1"/>
    <col min="6410" max="6411" width="18.5703125" style="59" customWidth="1"/>
    <col min="6412" max="6412" width="21.7109375" style="59" customWidth="1"/>
    <col min="6413" max="6623" width="9.140625" style="59"/>
    <col min="6624" max="6624" width="61.7109375" style="59" customWidth="1"/>
    <col min="6625" max="6625" width="18.5703125" style="59" customWidth="1"/>
    <col min="6626" max="6665" width="16.85546875" style="59" customWidth="1"/>
    <col min="6666" max="6667" width="18.5703125" style="59" customWidth="1"/>
    <col min="6668" max="6668" width="21.7109375" style="59" customWidth="1"/>
    <col min="6669" max="6879" width="9.140625" style="59"/>
    <col min="6880" max="6880" width="61.7109375" style="59" customWidth="1"/>
    <col min="6881" max="6881" width="18.5703125" style="59" customWidth="1"/>
    <col min="6882" max="6921" width="16.85546875" style="59" customWidth="1"/>
    <col min="6922" max="6923" width="18.5703125" style="59" customWidth="1"/>
    <col min="6924" max="6924" width="21.7109375" style="59" customWidth="1"/>
    <col min="6925" max="7135" width="9.140625" style="59"/>
    <col min="7136" max="7136" width="61.7109375" style="59" customWidth="1"/>
    <col min="7137" max="7137" width="18.5703125" style="59" customWidth="1"/>
    <col min="7138" max="7177" width="16.85546875" style="59" customWidth="1"/>
    <col min="7178" max="7179" width="18.5703125" style="59" customWidth="1"/>
    <col min="7180" max="7180" width="21.7109375" style="59" customWidth="1"/>
    <col min="7181" max="7391" width="9.140625" style="59"/>
    <col min="7392" max="7392" width="61.7109375" style="59" customWidth="1"/>
    <col min="7393" max="7393" width="18.5703125" style="59" customWidth="1"/>
    <col min="7394" max="7433" width="16.85546875" style="59" customWidth="1"/>
    <col min="7434" max="7435" width="18.5703125" style="59" customWidth="1"/>
    <col min="7436" max="7436" width="21.7109375" style="59" customWidth="1"/>
    <col min="7437" max="7647" width="9.140625" style="59"/>
    <col min="7648" max="7648" width="61.7109375" style="59" customWidth="1"/>
    <col min="7649" max="7649" width="18.5703125" style="59" customWidth="1"/>
    <col min="7650" max="7689" width="16.85546875" style="59" customWidth="1"/>
    <col min="7690" max="7691" width="18.5703125" style="59" customWidth="1"/>
    <col min="7692" max="7692" width="21.7109375" style="59" customWidth="1"/>
    <col min="7693" max="7903" width="9.140625" style="59"/>
    <col min="7904" max="7904" width="61.7109375" style="59" customWidth="1"/>
    <col min="7905" max="7905" width="18.5703125" style="59" customWidth="1"/>
    <col min="7906" max="7945" width="16.85546875" style="59" customWidth="1"/>
    <col min="7946" max="7947" width="18.5703125" style="59" customWidth="1"/>
    <col min="7948" max="7948" width="21.7109375" style="59" customWidth="1"/>
    <col min="7949" max="8159" width="9.140625" style="59"/>
    <col min="8160" max="8160" width="61.7109375" style="59" customWidth="1"/>
    <col min="8161" max="8161" width="18.5703125" style="59" customWidth="1"/>
    <col min="8162" max="8201" width="16.85546875" style="59" customWidth="1"/>
    <col min="8202" max="8203" width="18.5703125" style="59" customWidth="1"/>
    <col min="8204" max="8204" width="21.7109375" style="59" customWidth="1"/>
    <col min="8205" max="8415" width="9.140625" style="59"/>
    <col min="8416" max="8416" width="61.7109375" style="59" customWidth="1"/>
    <col min="8417" max="8417" width="18.5703125" style="59" customWidth="1"/>
    <col min="8418" max="8457" width="16.85546875" style="59" customWidth="1"/>
    <col min="8458" max="8459" width="18.5703125" style="59" customWidth="1"/>
    <col min="8460" max="8460" width="21.7109375" style="59" customWidth="1"/>
    <col min="8461" max="8671" width="9.140625" style="59"/>
    <col min="8672" max="8672" width="61.7109375" style="59" customWidth="1"/>
    <col min="8673" max="8673" width="18.5703125" style="59" customWidth="1"/>
    <col min="8674" max="8713" width="16.85546875" style="59" customWidth="1"/>
    <col min="8714" max="8715" width="18.5703125" style="59" customWidth="1"/>
    <col min="8716" max="8716" width="21.7109375" style="59" customWidth="1"/>
    <col min="8717" max="8927" width="9.140625" style="59"/>
    <col min="8928" max="8928" width="61.7109375" style="59" customWidth="1"/>
    <col min="8929" max="8929" width="18.5703125" style="59" customWidth="1"/>
    <col min="8930" max="8969" width="16.85546875" style="59" customWidth="1"/>
    <col min="8970" max="8971" width="18.5703125" style="59" customWidth="1"/>
    <col min="8972" max="8972" width="21.7109375" style="59" customWidth="1"/>
    <col min="8973" max="9183" width="9.140625" style="59"/>
    <col min="9184" max="9184" width="61.7109375" style="59" customWidth="1"/>
    <col min="9185" max="9185" width="18.5703125" style="59" customWidth="1"/>
    <col min="9186" max="9225" width="16.85546875" style="59" customWidth="1"/>
    <col min="9226" max="9227" width="18.5703125" style="59" customWidth="1"/>
    <col min="9228" max="9228" width="21.7109375" style="59" customWidth="1"/>
    <col min="9229" max="9439" width="9.140625" style="59"/>
    <col min="9440" max="9440" width="61.7109375" style="59" customWidth="1"/>
    <col min="9441" max="9441" width="18.5703125" style="59" customWidth="1"/>
    <col min="9442" max="9481" width="16.85546875" style="59" customWidth="1"/>
    <col min="9482" max="9483" width="18.5703125" style="59" customWidth="1"/>
    <col min="9484" max="9484" width="21.7109375" style="59" customWidth="1"/>
    <col min="9485" max="9695" width="9.140625" style="59"/>
    <col min="9696" max="9696" width="61.7109375" style="59" customWidth="1"/>
    <col min="9697" max="9697" width="18.5703125" style="59" customWidth="1"/>
    <col min="9698" max="9737" width="16.85546875" style="59" customWidth="1"/>
    <col min="9738" max="9739" width="18.5703125" style="59" customWidth="1"/>
    <col min="9740" max="9740" width="21.7109375" style="59" customWidth="1"/>
    <col min="9741" max="9951" width="9.140625" style="59"/>
    <col min="9952" max="9952" width="61.7109375" style="59" customWidth="1"/>
    <col min="9953" max="9953" width="18.5703125" style="59" customWidth="1"/>
    <col min="9954" max="9993" width="16.85546875" style="59" customWidth="1"/>
    <col min="9994" max="9995" width="18.5703125" style="59" customWidth="1"/>
    <col min="9996" max="9996" width="21.7109375" style="59" customWidth="1"/>
    <col min="9997" max="10207" width="9.140625" style="59"/>
    <col min="10208" max="10208" width="61.7109375" style="59" customWidth="1"/>
    <col min="10209" max="10209" width="18.5703125" style="59" customWidth="1"/>
    <col min="10210" max="10249" width="16.85546875" style="59" customWidth="1"/>
    <col min="10250" max="10251" width="18.5703125" style="59" customWidth="1"/>
    <col min="10252" max="10252" width="21.7109375" style="59" customWidth="1"/>
    <col min="10253" max="10463" width="9.140625" style="59"/>
    <col min="10464" max="10464" width="61.7109375" style="59" customWidth="1"/>
    <col min="10465" max="10465" width="18.5703125" style="59" customWidth="1"/>
    <col min="10466" max="10505" width="16.85546875" style="59" customWidth="1"/>
    <col min="10506" max="10507" width="18.5703125" style="59" customWidth="1"/>
    <col min="10508" max="10508" width="21.7109375" style="59" customWidth="1"/>
    <col min="10509" max="10719" width="9.140625" style="59"/>
    <col min="10720" max="10720" width="61.7109375" style="59" customWidth="1"/>
    <col min="10721" max="10721" width="18.5703125" style="59" customWidth="1"/>
    <col min="10722" max="10761" width="16.85546875" style="59" customWidth="1"/>
    <col min="10762" max="10763" width="18.5703125" style="59" customWidth="1"/>
    <col min="10764" max="10764" width="21.7109375" style="59" customWidth="1"/>
    <col min="10765" max="10975" width="9.140625" style="59"/>
    <col min="10976" max="10976" width="61.7109375" style="59" customWidth="1"/>
    <col min="10977" max="10977" width="18.5703125" style="59" customWidth="1"/>
    <col min="10978" max="11017" width="16.85546875" style="59" customWidth="1"/>
    <col min="11018" max="11019" width="18.5703125" style="59" customWidth="1"/>
    <col min="11020" max="11020" width="21.7109375" style="59" customWidth="1"/>
    <col min="11021" max="11231" width="9.140625" style="59"/>
    <col min="11232" max="11232" width="61.7109375" style="59" customWidth="1"/>
    <col min="11233" max="11233" width="18.5703125" style="59" customWidth="1"/>
    <col min="11234" max="11273" width="16.85546875" style="59" customWidth="1"/>
    <col min="11274" max="11275" width="18.5703125" style="59" customWidth="1"/>
    <col min="11276" max="11276" width="21.7109375" style="59" customWidth="1"/>
    <col min="11277" max="11487" width="9.140625" style="59"/>
    <col min="11488" max="11488" width="61.7109375" style="59" customWidth="1"/>
    <col min="11489" max="11489" width="18.5703125" style="59" customWidth="1"/>
    <col min="11490" max="11529" width="16.85546875" style="59" customWidth="1"/>
    <col min="11530" max="11531" width="18.5703125" style="59" customWidth="1"/>
    <col min="11532" max="11532" width="21.7109375" style="59" customWidth="1"/>
    <col min="11533" max="11743" width="9.140625" style="59"/>
    <col min="11744" max="11744" width="61.7109375" style="59" customWidth="1"/>
    <col min="11745" max="11745" width="18.5703125" style="59" customWidth="1"/>
    <col min="11746" max="11785" width="16.85546875" style="59" customWidth="1"/>
    <col min="11786" max="11787" width="18.5703125" style="59" customWidth="1"/>
    <col min="11788" max="11788" width="21.7109375" style="59" customWidth="1"/>
    <col min="11789" max="11999" width="9.140625" style="59"/>
    <col min="12000" max="12000" width="61.7109375" style="59" customWidth="1"/>
    <col min="12001" max="12001" width="18.5703125" style="59" customWidth="1"/>
    <col min="12002" max="12041" width="16.85546875" style="59" customWidth="1"/>
    <col min="12042" max="12043" width="18.5703125" style="59" customWidth="1"/>
    <col min="12044" max="12044" width="21.7109375" style="59" customWidth="1"/>
    <col min="12045" max="12255" width="9.140625" style="59"/>
    <col min="12256" max="12256" width="61.7109375" style="59" customWidth="1"/>
    <col min="12257" max="12257" width="18.5703125" style="59" customWidth="1"/>
    <col min="12258" max="12297" width="16.85546875" style="59" customWidth="1"/>
    <col min="12298" max="12299" width="18.5703125" style="59" customWidth="1"/>
    <col min="12300" max="12300" width="21.7109375" style="59" customWidth="1"/>
    <col min="12301" max="12511" width="9.140625" style="59"/>
    <col min="12512" max="12512" width="61.7109375" style="59" customWidth="1"/>
    <col min="12513" max="12513" width="18.5703125" style="59" customWidth="1"/>
    <col min="12514" max="12553" width="16.85546875" style="59" customWidth="1"/>
    <col min="12554" max="12555" width="18.5703125" style="59" customWidth="1"/>
    <col min="12556" max="12556" width="21.7109375" style="59" customWidth="1"/>
    <col min="12557" max="12767" width="9.140625" style="59"/>
    <col min="12768" max="12768" width="61.7109375" style="59" customWidth="1"/>
    <col min="12769" max="12769" width="18.5703125" style="59" customWidth="1"/>
    <col min="12770" max="12809" width="16.85546875" style="59" customWidth="1"/>
    <col min="12810" max="12811" width="18.5703125" style="59" customWidth="1"/>
    <col min="12812" max="12812" width="21.7109375" style="59" customWidth="1"/>
    <col min="12813" max="13023" width="9.140625" style="59"/>
    <col min="13024" max="13024" width="61.7109375" style="59" customWidth="1"/>
    <col min="13025" max="13025" width="18.5703125" style="59" customWidth="1"/>
    <col min="13026" max="13065" width="16.85546875" style="59" customWidth="1"/>
    <col min="13066" max="13067" width="18.5703125" style="59" customWidth="1"/>
    <col min="13068" max="13068" width="21.7109375" style="59" customWidth="1"/>
    <col min="13069" max="13279" width="9.140625" style="59"/>
    <col min="13280" max="13280" width="61.7109375" style="59" customWidth="1"/>
    <col min="13281" max="13281" width="18.5703125" style="59" customWidth="1"/>
    <col min="13282" max="13321" width="16.85546875" style="59" customWidth="1"/>
    <col min="13322" max="13323" width="18.5703125" style="59" customWidth="1"/>
    <col min="13324" max="13324" width="21.7109375" style="59" customWidth="1"/>
    <col min="13325" max="13535" width="9.140625" style="59"/>
    <col min="13536" max="13536" width="61.7109375" style="59" customWidth="1"/>
    <col min="13537" max="13537" width="18.5703125" style="59" customWidth="1"/>
    <col min="13538" max="13577" width="16.85546875" style="59" customWidth="1"/>
    <col min="13578" max="13579" width="18.5703125" style="59" customWidth="1"/>
    <col min="13580" max="13580" width="21.7109375" style="59" customWidth="1"/>
    <col min="13581" max="13791" width="9.140625" style="59"/>
    <col min="13792" max="13792" width="61.7109375" style="59" customWidth="1"/>
    <col min="13793" max="13793" width="18.5703125" style="59" customWidth="1"/>
    <col min="13794" max="13833" width="16.85546875" style="59" customWidth="1"/>
    <col min="13834" max="13835" width="18.5703125" style="59" customWidth="1"/>
    <col min="13836" max="13836" width="21.7109375" style="59" customWidth="1"/>
    <col min="13837" max="14047" width="9.140625" style="59"/>
    <col min="14048" max="14048" width="61.7109375" style="59" customWidth="1"/>
    <col min="14049" max="14049" width="18.5703125" style="59" customWidth="1"/>
    <col min="14050" max="14089" width="16.85546875" style="59" customWidth="1"/>
    <col min="14090" max="14091" width="18.5703125" style="59" customWidth="1"/>
    <col min="14092" max="14092" width="21.7109375" style="59" customWidth="1"/>
    <col min="14093" max="14303" width="9.140625" style="59"/>
    <col min="14304" max="14304" width="61.7109375" style="59" customWidth="1"/>
    <col min="14305" max="14305" width="18.5703125" style="59" customWidth="1"/>
    <col min="14306" max="14345" width="16.85546875" style="59" customWidth="1"/>
    <col min="14346" max="14347" width="18.5703125" style="59" customWidth="1"/>
    <col min="14348" max="14348" width="21.7109375" style="59" customWidth="1"/>
    <col min="14349" max="14559" width="9.140625" style="59"/>
    <col min="14560" max="14560" width="61.7109375" style="59" customWidth="1"/>
    <col min="14561" max="14561" width="18.5703125" style="59" customWidth="1"/>
    <col min="14562" max="14601" width="16.85546875" style="59" customWidth="1"/>
    <col min="14602" max="14603" width="18.5703125" style="59" customWidth="1"/>
    <col min="14604" max="14604" width="21.7109375" style="59" customWidth="1"/>
    <col min="14605" max="14815" width="9.140625" style="59"/>
    <col min="14816" max="14816" width="61.7109375" style="59" customWidth="1"/>
    <col min="14817" max="14817" width="18.5703125" style="59" customWidth="1"/>
    <col min="14818" max="14857" width="16.85546875" style="59" customWidth="1"/>
    <col min="14858" max="14859" width="18.5703125" style="59" customWidth="1"/>
    <col min="14860" max="14860" width="21.7109375" style="59" customWidth="1"/>
    <col min="14861" max="15071" width="9.140625" style="59"/>
    <col min="15072" max="15072" width="61.7109375" style="59" customWidth="1"/>
    <col min="15073" max="15073" width="18.5703125" style="59" customWidth="1"/>
    <col min="15074" max="15113" width="16.85546875" style="59" customWidth="1"/>
    <col min="15114" max="15115" width="18.5703125" style="59" customWidth="1"/>
    <col min="15116" max="15116" width="21.7109375" style="59" customWidth="1"/>
    <col min="15117" max="15327" width="9.140625" style="59"/>
    <col min="15328" max="15328" width="61.7109375" style="59" customWidth="1"/>
    <col min="15329" max="15329" width="18.5703125" style="59" customWidth="1"/>
    <col min="15330" max="15369" width="16.85546875" style="59" customWidth="1"/>
    <col min="15370" max="15371" width="18.5703125" style="59" customWidth="1"/>
    <col min="15372" max="15372" width="21.7109375" style="59" customWidth="1"/>
    <col min="15373" max="15583" width="9.140625" style="59"/>
    <col min="15584" max="15584" width="61.7109375" style="59" customWidth="1"/>
    <col min="15585" max="15585" width="18.5703125" style="59" customWidth="1"/>
    <col min="15586" max="15625" width="16.85546875" style="59" customWidth="1"/>
    <col min="15626" max="15627" width="18.5703125" style="59" customWidth="1"/>
    <col min="15628" max="15628" width="21.7109375" style="59" customWidth="1"/>
    <col min="15629" max="15839" width="9.140625" style="59"/>
    <col min="15840" max="15840" width="61.7109375" style="59" customWidth="1"/>
    <col min="15841" max="15841" width="18.5703125" style="59" customWidth="1"/>
    <col min="15842" max="15881" width="16.85546875" style="59" customWidth="1"/>
    <col min="15882" max="15883" width="18.5703125" style="59" customWidth="1"/>
    <col min="15884" max="15884" width="21.7109375" style="59" customWidth="1"/>
    <col min="15885" max="16095" width="9.140625" style="59"/>
    <col min="16096" max="16096" width="61.7109375" style="59" customWidth="1"/>
    <col min="16097" max="16097" width="18.5703125" style="59" customWidth="1"/>
    <col min="16098" max="16137" width="16.85546875" style="59" customWidth="1"/>
    <col min="16138" max="16139" width="18.5703125" style="59" customWidth="1"/>
    <col min="16140" max="16140" width="21.7109375" style="59" customWidth="1"/>
    <col min="16141" max="16384" width="9.140625" style="59"/>
  </cols>
  <sheetData>
    <row r="1" spans="1:28" ht="18.75" x14ac:dyDescent="0.2">
      <c r="A1" s="8"/>
      <c r="B1" s="4"/>
      <c r="C1" s="4"/>
      <c r="D1" s="4"/>
      <c r="G1" s="4"/>
      <c r="H1" s="10" t="s">
        <v>66</v>
      </c>
      <c r="I1" s="6"/>
      <c r="J1" s="6"/>
      <c r="K1" s="10"/>
      <c r="L1" s="4"/>
      <c r="M1" s="4"/>
      <c r="N1" s="4"/>
      <c r="O1" s="4"/>
      <c r="P1" s="4"/>
      <c r="Q1" s="4"/>
      <c r="R1" s="4"/>
      <c r="S1" s="4"/>
      <c r="T1" s="4"/>
      <c r="U1" s="4"/>
      <c r="V1" s="4"/>
      <c r="W1" s="4"/>
      <c r="X1" s="4"/>
      <c r="Y1" s="4"/>
      <c r="Z1" s="4"/>
      <c r="AA1" s="4"/>
      <c r="AB1" s="4"/>
    </row>
    <row r="2" spans="1:28" ht="18.75" x14ac:dyDescent="0.3">
      <c r="A2" s="8"/>
      <c r="B2" s="4"/>
      <c r="C2" s="4"/>
      <c r="D2" s="4"/>
      <c r="E2" s="59"/>
      <c r="F2" s="59"/>
      <c r="G2" s="4"/>
      <c r="H2" s="5" t="s">
        <v>8</v>
      </c>
      <c r="I2" s="6"/>
      <c r="J2" s="6"/>
      <c r="K2" s="5"/>
      <c r="L2" s="4"/>
      <c r="M2" s="4"/>
      <c r="N2" s="4"/>
      <c r="O2" s="4"/>
      <c r="P2" s="4"/>
      <c r="Q2" s="4"/>
      <c r="R2" s="4"/>
      <c r="S2" s="4"/>
      <c r="T2" s="4"/>
      <c r="U2" s="4"/>
      <c r="V2" s="4"/>
      <c r="W2" s="4"/>
      <c r="X2" s="4"/>
      <c r="Y2" s="4"/>
      <c r="Z2" s="4"/>
      <c r="AA2" s="4"/>
      <c r="AB2" s="4"/>
    </row>
    <row r="3" spans="1:28" ht="18.75" x14ac:dyDescent="0.3">
      <c r="A3" s="7"/>
      <c r="B3" s="4"/>
      <c r="C3" s="4"/>
      <c r="D3" s="4"/>
      <c r="E3" s="59"/>
      <c r="F3" s="59"/>
      <c r="G3" s="4"/>
      <c r="H3" s="5" t="s">
        <v>247</v>
      </c>
      <c r="I3" s="6"/>
      <c r="J3" s="6"/>
      <c r="K3" s="5"/>
      <c r="L3" s="4"/>
      <c r="M3" s="4"/>
      <c r="N3" s="4"/>
      <c r="O3" s="4"/>
      <c r="P3" s="4"/>
      <c r="Q3" s="4"/>
      <c r="R3" s="4"/>
      <c r="S3" s="4"/>
      <c r="T3" s="4"/>
      <c r="U3" s="4"/>
      <c r="V3" s="4"/>
      <c r="W3" s="4"/>
      <c r="X3" s="4"/>
      <c r="Y3" s="4"/>
      <c r="Z3" s="4"/>
      <c r="AA3" s="4"/>
      <c r="AB3" s="4"/>
    </row>
    <row r="4" spans="1:28" ht="18.75" x14ac:dyDescent="0.3">
      <c r="A4" s="7"/>
      <c r="B4" s="4"/>
      <c r="C4" s="4"/>
      <c r="D4" s="4"/>
      <c r="E4" s="4"/>
      <c r="F4" s="4"/>
      <c r="G4" s="4"/>
      <c r="H4" s="4"/>
      <c r="I4" s="6"/>
      <c r="J4" s="6"/>
      <c r="K4" s="5"/>
      <c r="L4" s="4"/>
      <c r="M4" s="4"/>
      <c r="N4" s="4"/>
      <c r="O4" s="4"/>
      <c r="P4" s="4"/>
      <c r="Q4" s="4"/>
      <c r="R4" s="4"/>
      <c r="S4" s="4"/>
      <c r="T4" s="4"/>
      <c r="U4" s="4"/>
      <c r="V4" s="4"/>
      <c r="W4" s="4"/>
      <c r="X4" s="4"/>
      <c r="Y4" s="4"/>
      <c r="Z4" s="4"/>
      <c r="AA4" s="4"/>
      <c r="AB4" s="4"/>
    </row>
    <row r="5" spans="1:28" x14ac:dyDescent="0.2">
      <c r="A5" s="506" t="str">
        <f>'2. паспорт  ТП'!A4:S4</f>
        <v>Год раскрытия информации: 2022 год</v>
      </c>
      <c r="B5" s="506"/>
      <c r="C5" s="506"/>
      <c r="D5" s="506"/>
      <c r="E5" s="506"/>
      <c r="F5" s="506"/>
      <c r="G5" s="506"/>
      <c r="H5" s="506"/>
      <c r="I5" s="152"/>
      <c r="J5" s="152"/>
      <c r="K5" s="152"/>
      <c r="L5" s="152"/>
      <c r="M5" s="152"/>
      <c r="N5" s="152"/>
      <c r="O5" s="152"/>
      <c r="P5" s="152"/>
      <c r="Q5" s="152"/>
      <c r="R5" s="152"/>
      <c r="S5" s="152"/>
      <c r="T5" s="152"/>
      <c r="U5" s="152"/>
      <c r="V5" s="152"/>
      <c r="W5" s="152"/>
      <c r="X5" s="152"/>
      <c r="Y5" s="152"/>
      <c r="Z5" s="152"/>
      <c r="AA5" s="152"/>
      <c r="AB5" s="152"/>
    </row>
    <row r="6" spans="1:28" ht="18.75" x14ac:dyDescent="0.3">
      <c r="A6" s="7"/>
      <c r="B6" s="4"/>
      <c r="C6" s="4"/>
      <c r="D6" s="4"/>
      <c r="E6" s="4"/>
      <c r="F6" s="4"/>
      <c r="G6" s="4"/>
      <c r="H6" s="4"/>
      <c r="I6" s="6"/>
      <c r="J6" s="6"/>
      <c r="K6" s="5"/>
      <c r="L6" s="4"/>
      <c r="M6" s="4"/>
      <c r="N6" s="4"/>
      <c r="O6" s="4"/>
      <c r="P6" s="4"/>
      <c r="Q6" s="4"/>
      <c r="R6" s="4"/>
      <c r="S6" s="4"/>
      <c r="T6" s="4"/>
      <c r="U6" s="4"/>
      <c r="V6" s="4"/>
      <c r="W6" s="4"/>
      <c r="X6" s="4"/>
      <c r="Y6" s="4"/>
      <c r="Z6" s="4"/>
      <c r="AA6" s="4"/>
      <c r="AB6" s="4"/>
    </row>
    <row r="7" spans="1:28" ht="18.75" x14ac:dyDescent="0.2">
      <c r="A7" s="489" t="s">
        <v>7</v>
      </c>
      <c r="B7" s="489"/>
      <c r="C7" s="489"/>
      <c r="D7" s="489"/>
      <c r="E7" s="489"/>
      <c r="F7" s="489"/>
      <c r="G7" s="489"/>
      <c r="H7" s="489"/>
      <c r="I7" s="51"/>
      <c r="J7" s="51"/>
      <c r="K7" s="51"/>
      <c r="L7" s="51"/>
      <c r="M7" s="51"/>
      <c r="N7" s="51"/>
      <c r="O7" s="51"/>
      <c r="P7" s="51"/>
      <c r="Q7" s="51"/>
      <c r="R7" s="51"/>
      <c r="S7" s="51"/>
      <c r="T7" s="51"/>
      <c r="U7" s="51"/>
      <c r="V7" s="51"/>
      <c r="W7" s="51"/>
      <c r="X7" s="51"/>
      <c r="Y7" s="51"/>
      <c r="Z7" s="51"/>
      <c r="AA7" s="51"/>
      <c r="AB7" s="51"/>
    </row>
    <row r="8" spans="1:28" ht="18.75" x14ac:dyDescent="0.2">
      <c r="A8" s="79"/>
      <c r="B8" s="79"/>
      <c r="C8" s="79"/>
      <c r="D8" s="79"/>
      <c r="E8" s="79"/>
      <c r="F8" s="79"/>
      <c r="G8" s="79"/>
      <c r="H8" s="79"/>
      <c r="I8" s="79"/>
      <c r="J8" s="79"/>
      <c r="K8" s="79"/>
      <c r="L8" s="51"/>
      <c r="M8" s="51"/>
      <c r="N8" s="51"/>
      <c r="O8" s="51"/>
      <c r="P8" s="51"/>
      <c r="Q8" s="51"/>
      <c r="R8" s="51"/>
      <c r="S8" s="51"/>
      <c r="T8" s="51"/>
      <c r="U8" s="51"/>
      <c r="V8" s="51"/>
      <c r="W8" s="51"/>
      <c r="X8" s="51"/>
      <c r="Y8" s="51"/>
      <c r="Z8" s="4"/>
      <c r="AA8" s="4"/>
      <c r="AB8" s="4"/>
    </row>
    <row r="9" spans="1:28" ht="18.75" x14ac:dyDescent="0.2">
      <c r="A9" s="497" t="str">
        <f>'2. паспорт  ТП'!A8:S8</f>
        <v>Акционерное общество "Янтарьэнерго" ДЗО  ПАО "Россети"</v>
      </c>
      <c r="B9" s="497"/>
      <c r="C9" s="497"/>
      <c r="D9" s="497"/>
      <c r="E9" s="497"/>
      <c r="F9" s="497"/>
      <c r="G9" s="497"/>
      <c r="H9" s="497"/>
      <c r="I9" s="52"/>
      <c r="J9" s="52"/>
      <c r="K9" s="52"/>
      <c r="L9" s="52"/>
      <c r="M9" s="52"/>
      <c r="N9" s="52"/>
      <c r="O9" s="52"/>
      <c r="P9" s="52"/>
      <c r="Q9" s="52"/>
      <c r="R9" s="52"/>
      <c r="S9" s="52"/>
      <c r="T9" s="52"/>
      <c r="U9" s="52"/>
      <c r="V9" s="52"/>
      <c r="W9" s="52"/>
      <c r="X9" s="52"/>
      <c r="Y9" s="52"/>
      <c r="Z9" s="52"/>
      <c r="AA9" s="52"/>
      <c r="AB9" s="52"/>
    </row>
    <row r="10" spans="1:28" x14ac:dyDescent="0.2">
      <c r="A10" s="491" t="s">
        <v>6</v>
      </c>
      <c r="B10" s="491"/>
      <c r="C10" s="491"/>
      <c r="D10" s="491"/>
      <c r="E10" s="491"/>
      <c r="F10" s="491"/>
      <c r="G10" s="491"/>
      <c r="H10" s="491"/>
      <c r="I10" s="53"/>
      <c r="J10" s="53"/>
      <c r="K10" s="53"/>
      <c r="L10" s="53"/>
      <c r="M10" s="53"/>
      <c r="N10" s="53"/>
      <c r="O10" s="53"/>
      <c r="P10" s="53"/>
      <c r="Q10" s="53"/>
      <c r="R10" s="53"/>
      <c r="S10" s="53"/>
      <c r="T10" s="53"/>
      <c r="U10" s="53"/>
      <c r="V10" s="53"/>
      <c r="W10" s="53"/>
      <c r="X10" s="53"/>
      <c r="Y10" s="53"/>
      <c r="Z10" s="53"/>
      <c r="AA10" s="53"/>
      <c r="AB10" s="53"/>
    </row>
    <row r="11" spans="1:28" ht="18.75" x14ac:dyDescent="0.2">
      <c r="A11" s="79"/>
      <c r="B11" s="79"/>
      <c r="C11" s="79"/>
      <c r="D11" s="79"/>
      <c r="E11" s="79"/>
      <c r="F11" s="79"/>
      <c r="G11" s="79"/>
      <c r="H11" s="79"/>
      <c r="I11" s="79"/>
      <c r="J11" s="79"/>
      <c r="K11" s="79"/>
      <c r="L11" s="51"/>
      <c r="M11" s="51"/>
      <c r="N11" s="51"/>
      <c r="O11" s="51"/>
      <c r="P11" s="51"/>
      <c r="Q11" s="51"/>
      <c r="R11" s="51"/>
      <c r="S11" s="51"/>
      <c r="T11" s="51"/>
      <c r="U11" s="51"/>
      <c r="V11" s="51"/>
      <c r="W11" s="51"/>
      <c r="X11" s="51"/>
      <c r="Y11" s="51"/>
      <c r="Z11" s="4"/>
      <c r="AA11" s="4"/>
      <c r="AB11" s="4"/>
    </row>
    <row r="12" spans="1:28" ht="18.75" x14ac:dyDescent="0.2">
      <c r="A12" s="497" t="str">
        <f>'2. паспорт  ТП'!A11:S11</f>
        <v>H_281</v>
      </c>
      <c r="B12" s="497"/>
      <c r="C12" s="497"/>
      <c r="D12" s="497"/>
      <c r="E12" s="497"/>
      <c r="F12" s="497"/>
      <c r="G12" s="497"/>
      <c r="H12" s="497"/>
      <c r="I12" s="52"/>
      <c r="J12" s="52"/>
      <c r="K12" s="52"/>
      <c r="L12" s="52"/>
      <c r="M12" s="52"/>
      <c r="N12" s="52"/>
      <c r="O12" s="52"/>
      <c r="P12" s="52"/>
      <c r="Q12" s="52"/>
      <c r="R12" s="52"/>
      <c r="S12" s="52"/>
      <c r="T12" s="52"/>
      <c r="U12" s="52"/>
      <c r="V12" s="52"/>
      <c r="W12" s="52"/>
      <c r="X12" s="52"/>
      <c r="Y12" s="52"/>
      <c r="Z12" s="52"/>
      <c r="AA12" s="52"/>
      <c r="AB12" s="52"/>
    </row>
    <row r="13" spans="1:28" x14ac:dyDescent="0.2">
      <c r="A13" s="491" t="s">
        <v>5</v>
      </c>
      <c r="B13" s="491"/>
      <c r="C13" s="491"/>
      <c r="D13" s="491"/>
      <c r="E13" s="491"/>
      <c r="F13" s="491"/>
      <c r="G13" s="491"/>
      <c r="H13" s="491"/>
      <c r="I13" s="53"/>
      <c r="J13" s="53"/>
      <c r="K13" s="53"/>
      <c r="L13" s="53"/>
      <c r="M13" s="53"/>
      <c r="N13" s="53"/>
      <c r="O13" s="53"/>
      <c r="P13" s="53"/>
      <c r="Q13" s="53"/>
      <c r="R13" s="53"/>
      <c r="S13" s="53"/>
      <c r="T13" s="53"/>
      <c r="U13" s="53"/>
      <c r="V13" s="53"/>
      <c r="W13" s="53"/>
      <c r="X13" s="53"/>
      <c r="Y13" s="53"/>
      <c r="Z13" s="53"/>
      <c r="AA13" s="53"/>
      <c r="AB13" s="53"/>
    </row>
    <row r="14" spans="1:28" ht="18.75" x14ac:dyDescent="0.2">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3"/>
      <c r="AA14" s="3"/>
      <c r="AB14" s="3"/>
    </row>
    <row r="15" spans="1:28" ht="45.75" customHeight="1" x14ac:dyDescent="0.2">
      <c r="A15" s="496" t="str">
        <f>'2. паспорт  ТП'!A14:S14</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96"/>
      <c r="C15" s="496"/>
      <c r="D15" s="496"/>
      <c r="E15" s="496"/>
      <c r="F15" s="496"/>
      <c r="G15" s="496"/>
      <c r="H15" s="496"/>
      <c r="I15" s="52"/>
      <c r="J15" s="52"/>
      <c r="K15" s="52"/>
      <c r="L15" s="52"/>
      <c r="M15" s="52"/>
      <c r="N15" s="52"/>
      <c r="O15" s="52"/>
      <c r="P15" s="52"/>
      <c r="Q15" s="52"/>
      <c r="R15" s="52"/>
      <c r="S15" s="52"/>
      <c r="T15" s="52"/>
      <c r="U15" s="52"/>
      <c r="V15" s="52"/>
      <c r="W15" s="52"/>
      <c r="X15" s="52"/>
      <c r="Y15" s="52"/>
      <c r="Z15" s="52"/>
      <c r="AA15" s="52"/>
      <c r="AB15" s="52"/>
    </row>
    <row r="16" spans="1:28" x14ac:dyDescent="0.2">
      <c r="A16" s="491" t="s">
        <v>4</v>
      </c>
      <c r="B16" s="491"/>
      <c r="C16" s="491"/>
      <c r="D16" s="491"/>
      <c r="E16" s="491"/>
      <c r="F16" s="491"/>
      <c r="G16" s="491"/>
      <c r="H16" s="491"/>
      <c r="I16" s="53"/>
      <c r="J16" s="53"/>
      <c r="K16" s="53"/>
      <c r="L16" s="53"/>
      <c r="M16" s="53"/>
      <c r="N16" s="53"/>
      <c r="O16" s="53"/>
      <c r="P16" s="53"/>
      <c r="Q16" s="53"/>
      <c r="R16" s="53"/>
      <c r="S16" s="53"/>
      <c r="T16" s="53"/>
      <c r="U16" s="53"/>
      <c r="V16" s="53"/>
      <c r="W16" s="53"/>
      <c r="X16" s="53"/>
      <c r="Y16" s="53"/>
      <c r="Z16" s="53"/>
      <c r="AA16" s="53"/>
      <c r="AB16" s="53"/>
    </row>
    <row r="17" spans="1:28" ht="18.75" x14ac:dyDescent="0.2">
      <c r="A17" s="81"/>
      <c r="B17" s="81"/>
      <c r="C17" s="81"/>
      <c r="D17" s="81"/>
      <c r="E17" s="81"/>
      <c r="F17" s="81"/>
      <c r="G17" s="81"/>
      <c r="H17" s="81"/>
      <c r="I17" s="81"/>
      <c r="J17" s="81"/>
      <c r="K17" s="81"/>
      <c r="L17" s="81"/>
      <c r="M17" s="81"/>
      <c r="N17" s="81"/>
      <c r="O17" s="81"/>
      <c r="P17" s="81"/>
      <c r="Q17" s="81"/>
      <c r="R17" s="81"/>
      <c r="S17" s="81"/>
      <c r="T17" s="81"/>
      <c r="U17" s="81"/>
      <c r="V17" s="81"/>
      <c r="W17" s="1"/>
      <c r="X17" s="1"/>
      <c r="Y17" s="1"/>
      <c r="Z17" s="1"/>
      <c r="AA17" s="1"/>
      <c r="AB17" s="1"/>
    </row>
    <row r="18" spans="1:28" ht="18.75" x14ac:dyDescent="0.2">
      <c r="A18" s="497" t="s">
        <v>341</v>
      </c>
      <c r="B18" s="497"/>
      <c r="C18" s="497"/>
      <c r="D18" s="497"/>
      <c r="E18" s="497"/>
      <c r="F18" s="497"/>
      <c r="G18" s="497"/>
      <c r="H18" s="497"/>
      <c r="I18" s="2"/>
      <c r="J18" s="2"/>
      <c r="K18" s="2"/>
      <c r="L18" s="2"/>
      <c r="M18" s="2"/>
      <c r="N18" s="2"/>
      <c r="O18" s="2"/>
      <c r="P18" s="2"/>
      <c r="Q18" s="2"/>
      <c r="R18" s="2"/>
      <c r="S18" s="2"/>
      <c r="T18" s="2"/>
      <c r="U18" s="2"/>
      <c r="V18" s="2"/>
      <c r="W18" s="2"/>
      <c r="X18" s="2"/>
      <c r="Y18" s="2"/>
      <c r="Z18" s="2"/>
      <c r="AA18" s="2"/>
      <c r="AB18" s="2"/>
    </row>
    <row r="19" spans="1:28" x14ac:dyDescent="0.2">
      <c r="A19" s="60"/>
      <c r="Q19" s="153"/>
    </row>
    <row r="20" spans="1:28" x14ac:dyDescent="0.2">
      <c r="A20" s="60"/>
      <c r="Q20" s="153"/>
    </row>
    <row r="21" spans="1:28" x14ac:dyDescent="0.2">
      <c r="A21" s="60"/>
      <c r="Q21" s="153"/>
    </row>
    <row r="22" spans="1:28" x14ac:dyDescent="0.2">
      <c r="A22" s="60"/>
      <c r="Q22" s="153"/>
    </row>
    <row r="23" spans="1:28" x14ac:dyDescent="0.2">
      <c r="D23" s="61"/>
      <c r="Q23" s="153"/>
    </row>
    <row r="24" spans="1:28" ht="16.5" thickBot="1" x14ac:dyDescent="0.25">
      <c r="A24" s="292" t="s">
        <v>246</v>
      </c>
      <c r="B24" s="293" t="s">
        <v>1</v>
      </c>
      <c r="C24" s="226"/>
      <c r="D24" s="294"/>
      <c r="E24" s="295"/>
      <c r="F24" s="295"/>
      <c r="G24" s="295"/>
      <c r="H24" s="295"/>
      <c r="I24" s="226"/>
      <c r="J24" s="226"/>
      <c r="K24" s="226"/>
      <c r="L24" s="226"/>
      <c r="M24" s="226"/>
      <c r="N24" s="226"/>
      <c r="O24" s="226"/>
      <c r="P24" s="226"/>
      <c r="Q24" s="226"/>
      <c r="R24" s="226"/>
      <c r="S24" s="226"/>
      <c r="T24" s="226"/>
      <c r="U24" s="226"/>
      <c r="V24" s="226"/>
      <c r="W24" s="226"/>
      <c r="X24" s="226"/>
      <c r="Y24" s="226"/>
      <c r="Z24" s="226"/>
      <c r="AA24" s="226"/>
      <c r="AB24" s="226"/>
    </row>
    <row r="25" spans="1:28" x14ac:dyDescent="0.2">
      <c r="A25" s="225" t="s">
        <v>376</v>
      </c>
      <c r="B25" s="77">
        <f>'6.2. Паспорт фин осв ввод'!C30*1000000</f>
        <v>243838829.61000001</v>
      </c>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row>
    <row r="26" spans="1:28" x14ac:dyDescent="0.2">
      <c r="A26" s="227" t="s">
        <v>244</v>
      </c>
      <c r="B26" s="62">
        <v>0</v>
      </c>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row>
    <row r="27" spans="1:28" x14ac:dyDescent="0.2">
      <c r="A27" s="227" t="s">
        <v>242</v>
      </c>
      <c r="B27" s="62">
        <v>30</v>
      </c>
      <c r="C27" s="226"/>
      <c r="D27" s="228" t="s">
        <v>245</v>
      </c>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6"/>
    </row>
    <row r="28" spans="1:28" ht="16.149999999999999" customHeight="1" thickBot="1" x14ac:dyDescent="0.25">
      <c r="A28" s="229" t="s">
        <v>240</v>
      </c>
      <c r="B28" s="63">
        <v>1</v>
      </c>
      <c r="C28" s="226"/>
      <c r="D28" s="498" t="s">
        <v>243</v>
      </c>
      <c r="E28" s="499"/>
      <c r="F28" s="500"/>
      <c r="G28" s="329">
        <f>IF(SUM(B90:AG90)=0,"не окупается",SUM(B90:AG90))</f>
        <v>16.244992519723542</v>
      </c>
      <c r="H28" s="230"/>
      <c r="I28" s="226"/>
      <c r="J28" s="226"/>
      <c r="K28" s="226"/>
      <c r="L28" s="226"/>
      <c r="M28" s="226"/>
      <c r="N28" s="226"/>
      <c r="O28" s="226"/>
      <c r="P28" s="226"/>
      <c r="Q28" s="226"/>
      <c r="R28" s="226"/>
      <c r="S28" s="226"/>
      <c r="T28" s="226"/>
      <c r="U28" s="226"/>
      <c r="V28" s="226"/>
      <c r="W28" s="226"/>
      <c r="X28" s="226"/>
      <c r="Y28" s="226"/>
      <c r="Z28" s="226"/>
      <c r="AA28" s="226"/>
      <c r="AB28" s="226"/>
    </row>
    <row r="29" spans="1:28" ht="15.6" customHeight="1" x14ac:dyDescent="0.2">
      <c r="A29" s="225" t="s">
        <v>416</v>
      </c>
      <c r="B29" s="77">
        <v>400000</v>
      </c>
      <c r="C29" s="226"/>
      <c r="D29" s="498" t="s">
        <v>241</v>
      </c>
      <c r="E29" s="499"/>
      <c r="F29" s="500"/>
      <c r="G29" s="329" t="str">
        <f>IF(SUM(B91:AG91)=0,"не окупается",SUM(B91:AG91))</f>
        <v>не окупается</v>
      </c>
      <c r="H29" s="230"/>
      <c r="I29" s="226"/>
      <c r="J29" s="226"/>
      <c r="K29" s="226"/>
      <c r="L29" s="226"/>
      <c r="M29" s="226"/>
      <c r="N29" s="226"/>
      <c r="O29" s="226"/>
      <c r="P29" s="226"/>
      <c r="Q29" s="226"/>
      <c r="R29" s="226"/>
      <c r="S29" s="226"/>
      <c r="T29" s="226"/>
      <c r="U29" s="226"/>
      <c r="V29" s="226"/>
      <c r="W29" s="226"/>
      <c r="X29" s="226"/>
      <c r="Y29" s="226"/>
      <c r="Z29" s="226"/>
      <c r="AA29" s="226"/>
      <c r="AB29" s="226"/>
    </row>
    <row r="30" spans="1:28" ht="27.6" customHeight="1" x14ac:dyDescent="0.2">
      <c r="A30" s="227" t="s">
        <v>377</v>
      </c>
      <c r="B30" s="62">
        <v>3</v>
      </c>
      <c r="C30" s="226"/>
      <c r="D30" s="498" t="s">
        <v>513</v>
      </c>
      <c r="E30" s="499"/>
      <c r="F30" s="500"/>
      <c r="G30" s="330">
        <f>N88</f>
        <v>-225563123.16217661</v>
      </c>
      <c r="H30" s="231"/>
      <c r="I30" s="226"/>
      <c r="J30" s="226"/>
      <c r="K30" s="226"/>
      <c r="L30" s="226"/>
      <c r="M30" s="226"/>
      <c r="N30" s="226"/>
      <c r="O30" s="226"/>
      <c r="P30" s="226"/>
      <c r="Q30" s="226"/>
      <c r="R30" s="226"/>
      <c r="S30" s="226"/>
      <c r="T30" s="226"/>
      <c r="U30" s="226"/>
      <c r="V30" s="226"/>
      <c r="W30" s="226"/>
      <c r="X30" s="226"/>
      <c r="Y30" s="226"/>
      <c r="Z30" s="226"/>
      <c r="AA30" s="226"/>
      <c r="AB30" s="226"/>
    </row>
    <row r="31" spans="1:28" x14ac:dyDescent="0.2">
      <c r="A31" s="227" t="s">
        <v>239</v>
      </c>
      <c r="B31" s="62">
        <v>3</v>
      </c>
      <c r="C31" s="226"/>
      <c r="D31" s="498" t="s">
        <v>514</v>
      </c>
      <c r="E31" s="499"/>
      <c r="F31" s="500"/>
      <c r="G31" s="232" t="s">
        <v>515</v>
      </c>
      <c r="H31" s="233"/>
      <c r="I31" s="226"/>
      <c r="J31" s="226"/>
      <c r="K31" s="226"/>
      <c r="L31" s="226"/>
      <c r="M31" s="226"/>
      <c r="N31" s="226"/>
      <c r="O31" s="226"/>
      <c r="P31" s="226"/>
      <c r="Q31" s="226"/>
      <c r="R31" s="226"/>
      <c r="S31" s="226"/>
      <c r="T31" s="226"/>
      <c r="U31" s="226"/>
      <c r="V31" s="226"/>
      <c r="W31" s="226"/>
      <c r="X31" s="226"/>
      <c r="Y31" s="226"/>
      <c r="Z31" s="226"/>
      <c r="AA31" s="226"/>
      <c r="AB31" s="226"/>
    </row>
    <row r="32" spans="1:28" x14ac:dyDescent="0.2">
      <c r="A32" s="227" t="s">
        <v>417</v>
      </c>
      <c r="B32" s="62">
        <v>200000</v>
      </c>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row>
    <row r="33" spans="1:34" x14ac:dyDescent="0.2">
      <c r="A33" s="227" t="s">
        <v>418</v>
      </c>
      <c r="B33" s="62">
        <v>1</v>
      </c>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row>
    <row r="34" spans="1:34" x14ac:dyDescent="0.2">
      <c r="A34" s="227" t="s">
        <v>419</v>
      </c>
      <c r="B34" s="62">
        <v>1</v>
      </c>
      <c r="C34" s="226"/>
      <c r="D34" s="226"/>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row>
    <row r="35" spans="1:34" x14ac:dyDescent="0.2">
      <c r="A35" s="234" t="s">
        <v>516</v>
      </c>
      <c r="B35" s="62">
        <v>1000000</v>
      </c>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row>
    <row r="36" spans="1:34" ht="16.5" thickBot="1" x14ac:dyDescent="0.25">
      <c r="A36" s="229" t="s">
        <v>218</v>
      </c>
      <c r="B36" s="64">
        <v>0.2</v>
      </c>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row>
    <row r="37" spans="1:34" x14ac:dyDescent="0.2">
      <c r="A37" s="225" t="s">
        <v>375</v>
      </c>
      <c r="B37" s="77">
        <v>0</v>
      </c>
      <c r="C37" s="226"/>
      <c r="D37" s="226"/>
      <c r="E37" s="226"/>
      <c r="F37" s="226"/>
      <c r="G37" s="226"/>
      <c r="H37" s="226"/>
      <c r="I37" s="226"/>
      <c r="J37" s="226"/>
      <c r="K37" s="226"/>
      <c r="L37" s="226"/>
      <c r="M37" s="226"/>
      <c r="N37" s="226"/>
      <c r="O37" s="226"/>
      <c r="P37" s="226"/>
      <c r="Q37" s="226"/>
      <c r="R37" s="226"/>
      <c r="S37" s="226"/>
      <c r="T37" s="226"/>
      <c r="U37" s="226"/>
      <c r="V37" s="226"/>
      <c r="W37" s="226"/>
      <c r="X37" s="226"/>
      <c r="Y37" s="226"/>
      <c r="Z37" s="226"/>
      <c r="AA37" s="226"/>
      <c r="AB37" s="226"/>
    </row>
    <row r="38" spans="1:34" x14ac:dyDescent="0.2">
      <c r="A38" s="227" t="s">
        <v>420</v>
      </c>
      <c r="B38" s="62"/>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row>
    <row r="39" spans="1:34" ht="16.5" thickBot="1" x14ac:dyDescent="0.25">
      <c r="A39" s="234" t="s">
        <v>238</v>
      </c>
      <c r="B39" s="65"/>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row>
    <row r="40" spans="1:34" x14ac:dyDescent="0.2">
      <c r="A40" s="235" t="s">
        <v>378</v>
      </c>
      <c r="B40" s="66">
        <v>1</v>
      </c>
      <c r="C40" s="226"/>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row>
    <row r="41" spans="1:34" x14ac:dyDescent="0.2">
      <c r="A41" s="236" t="s">
        <v>237</v>
      </c>
      <c r="B41" s="67"/>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row>
    <row r="42" spans="1:34" x14ac:dyDescent="0.2">
      <c r="A42" s="236" t="s">
        <v>236</v>
      </c>
      <c r="B42" s="68"/>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row>
    <row r="43" spans="1:34" x14ac:dyDescent="0.2">
      <c r="A43" s="236" t="s">
        <v>235</v>
      </c>
      <c r="B43" s="68">
        <v>0</v>
      </c>
      <c r="C43" s="226"/>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row>
    <row r="44" spans="1:34" x14ac:dyDescent="0.2">
      <c r="A44" s="236" t="s">
        <v>234</v>
      </c>
      <c r="B44" s="68">
        <v>0.13</v>
      </c>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row>
    <row r="45" spans="1:34" x14ac:dyDescent="0.2">
      <c r="A45" s="236" t="s">
        <v>233</v>
      </c>
      <c r="B45" s="68">
        <v>1</v>
      </c>
      <c r="C45" s="226"/>
      <c r="D45" s="226"/>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row>
    <row r="46" spans="1:34" ht="16.5" thickBot="1" x14ac:dyDescent="0.25">
      <c r="A46" s="237" t="s">
        <v>517</v>
      </c>
      <c r="B46" s="318">
        <f>B45*B44+B43*B42*(1-B36)</f>
        <v>0.13</v>
      </c>
      <c r="C46" s="238"/>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row>
    <row r="47" spans="1:34" s="155" customFormat="1" x14ac:dyDescent="0.2">
      <c r="A47" s="239" t="s">
        <v>232</v>
      </c>
      <c r="B47" s="70">
        <v>1</v>
      </c>
      <c r="C47" s="70">
        <v>2</v>
      </c>
      <c r="D47" s="70">
        <v>3</v>
      </c>
      <c r="E47" s="70">
        <v>4</v>
      </c>
      <c r="F47" s="70">
        <v>5</v>
      </c>
      <c r="G47" s="70">
        <v>6</v>
      </c>
      <c r="H47" s="70">
        <v>7</v>
      </c>
      <c r="I47" s="70">
        <v>8</v>
      </c>
      <c r="J47" s="70">
        <v>9</v>
      </c>
      <c r="K47" s="70">
        <v>10</v>
      </c>
      <c r="L47" s="70">
        <v>11</v>
      </c>
      <c r="M47" s="70">
        <v>12</v>
      </c>
      <c r="N47" s="70">
        <v>13</v>
      </c>
      <c r="O47" s="70">
        <v>14</v>
      </c>
      <c r="P47" s="70">
        <v>15</v>
      </c>
      <c r="Q47" s="70">
        <v>16</v>
      </c>
      <c r="R47" s="70">
        <v>17</v>
      </c>
      <c r="S47" s="70">
        <v>18</v>
      </c>
      <c r="T47" s="70">
        <v>19</v>
      </c>
      <c r="U47" s="70">
        <v>20</v>
      </c>
      <c r="V47" s="70">
        <v>21</v>
      </c>
      <c r="W47" s="70">
        <v>22</v>
      </c>
      <c r="X47" s="70">
        <v>23</v>
      </c>
      <c r="Y47" s="70">
        <v>24</v>
      </c>
      <c r="Z47" s="70">
        <v>25</v>
      </c>
      <c r="AA47" s="70">
        <v>26</v>
      </c>
      <c r="AB47" s="70">
        <v>27</v>
      </c>
      <c r="AC47" s="70">
        <v>28</v>
      </c>
      <c r="AD47" s="70">
        <v>29</v>
      </c>
      <c r="AE47" s="70">
        <v>30</v>
      </c>
      <c r="AF47" s="70">
        <v>31</v>
      </c>
      <c r="AG47" s="70">
        <v>32</v>
      </c>
      <c r="AH47" s="70">
        <v>33</v>
      </c>
    </row>
    <row r="48" spans="1:34" s="155" customFormat="1" x14ac:dyDescent="0.2">
      <c r="A48" s="240" t="s">
        <v>231</v>
      </c>
      <c r="B48" s="332">
        <v>0</v>
      </c>
      <c r="C48" s="332">
        <v>0.05</v>
      </c>
      <c r="D48" s="332">
        <v>4.3999999999999997E-2</v>
      </c>
      <c r="E48" s="332">
        <v>4.2000000000000003E-2</v>
      </c>
      <c r="F48" s="332">
        <v>4.2999999999999997E-2</v>
      </c>
      <c r="G48" s="332">
        <v>4.3999999999999997E-2</v>
      </c>
      <c r="H48" s="332">
        <v>4.3999999999999997E-2</v>
      </c>
      <c r="I48" s="332">
        <v>4.2999999999999997E-2</v>
      </c>
      <c r="J48" s="332">
        <v>4.2000000000000003E-2</v>
      </c>
      <c r="K48" s="332">
        <v>4.1000000000000002E-2</v>
      </c>
      <c r="L48" s="332">
        <v>0.04</v>
      </c>
      <c r="M48" s="332">
        <v>0.04</v>
      </c>
      <c r="N48" s="332">
        <v>0.04</v>
      </c>
      <c r="O48" s="332">
        <v>0.04</v>
      </c>
      <c r="P48" s="332">
        <v>0.04</v>
      </c>
      <c r="Q48" s="332">
        <v>0.04</v>
      </c>
      <c r="R48" s="332">
        <v>0.04</v>
      </c>
      <c r="S48" s="332">
        <v>0.04</v>
      </c>
      <c r="T48" s="332">
        <v>0.04</v>
      </c>
      <c r="U48" s="332">
        <f t="shared" ref="U48:AH48" si="0">T48</f>
        <v>0.04</v>
      </c>
      <c r="V48" s="332">
        <f t="shared" si="0"/>
        <v>0.04</v>
      </c>
      <c r="W48" s="332">
        <f t="shared" si="0"/>
        <v>0.04</v>
      </c>
      <c r="X48" s="332">
        <f t="shared" si="0"/>
        <v>0.04</v>
      </c>
      <c r="Y48" s="332">
        <f t="shared" si="0"/>
        <v>0.04</v>
      </c>
      <c r="Z48" s="332">
        <f t="shared" si="0"/>
        <v>0.04</v>
      </c>
      <c r="AA48" s="332">
        <f t="shared" si="0"/>
        <v>0.04</v>
      </c>
      <c r="AB48" s="332">
        <f t="shared" si="0"/>
        <v>0.04</v>
      </c>
      <c r="AC48" s="332">
        <f t="shared" si="0"/>
        <v>0.04</v>
      </c>
      <c r="AD48" s="332">
        <f t="shared" si="0"/>
        <v>0.04</v>
      </c>
      <c r="AE48" s="332">
        <f t="shared" si="0"/>
        <v>0.04</v>
      </c>
      <c r="AF48" s="332">
        <f t="shared" si="0"/>
        <v>0.04</v>
      </c>
      <c r="AG48" s="332">
        <f t="shared" si="0"/>
        <v>0.04</v>
      </c>
      <c r="AH48" s="332">
        <f t="shared" si="0"/>
        <v>0.04</v>
      </c>
    </row>
    <row r="49" spans="1:34" s="155" customFormat="1" x14ac:dyDescent="0.2">
      <c r="A49" s="240" t="s">
        <v>421</v>
      </c>
      <c r="B49" s="332">
        <f>B48</f>
        <v>0</v>
      </c>
      <c r="C49" s="332">
        <f>(1+B49)*(1+C48)-1</f>
        <v>5.0000000000000044E-2</v>
      </c>
      <c r="D49" s="332">
        <f>(1+C49)*(1+D48)-1</f>
        <v>9.6200000000000063E-2</v>
      </c>
      <c r="E49" s="332">
        <f>(1+D49)*(1+E48)-1</f>
        <v>0.14224040000000016</v>
      </c>
      <c r="F49" s="332">
        <f>(1+E49)*(1+F48)-1</f>
        <v>0.19135673720000002</v>
      </c>
      <c r="G49" s="332">
        <f t="shared" ref="G49:AH49" si="1">(1+F49)*(1+G48)-1</f>
        <v>0.24377643363680002</v>
      </c>
      <c r="H49" s="332">
        <f t="shared" si="1"/>
        <v>0.29850259671681934</v>
      </c>
      <c r="I49" s="332">
        <f t="shared" si="1"/>
        <v>0.35433820837564256</v>
      </c>
      <c r="J49" s="332">
        <f t="shared" si="1"/>
        <v>0.41122041312741953</v>
      </c>
      <c r="K49" s="332">
        <f t="shared" si="1"/>
        <v>0.46908045006564358</v>
      </c>
      <c r="L49" s="332">
        <f t="shared" si="1"/>
        <v>0.52784366806826943</v>
      </c>
      <c r="M49" s="332">
        <f t="shared" si="1"/>
        <v>0.58895741479100017</v>
      </c>
      <c r="N49" s="332">
        <f t="shared" si="1"/>
        <v>0.65251571138264031</v>
      </c>
      <c r="O49" s="332">
        <f t="shared" si="1"/>
        <v>0.71861633983794593</v>
      </c>
      <c r="P49" s="332">
        <f t="shared" si="1"/>
        <v>0.78736099343146382</v>
      </c>
      <c r="Q49" s="332">
        <f t="shared" si="1"/>
        <v>0.85885543316872237</v>
      </c>
      <c r="R49" s="332">
        <f t="shared" si="1"/>
        <v>0.93320965049547122</v>
      </c>
      <c r="S49" s="332">
        <f t="shared" si="1"/>
        <v>1.0105380365152903</v>
      </c>
      <c r="T49" s="332">
        <f t="shared" si="1"/>
        <v>1.0909595579759022</v>
      </c>
      <c r="U49" s="332">
        <f t="shared" si="1"/>
        <v>1.1745979402949382</v>
      </c>
      <c r="V49" s="332">
        <f t="shared" si="1"/>
        <v>1.2615818579067359</v>
      </c>
      <c r="W49" s="332">
        <f t="shared" si="1"/>
        <v>1.3520451322230054</v>
      </c>
      <c r="X49" s="332">
        <f t="shared" si="1"/>
        <v>1.4461269375119259</v>
      </c>
      <c r="Y49" s="332">
        <f t="shared" si="1"/>
        <v>1.543972015012403</v>
      </c>
      <c r="Z49" s="332">
        <f t="shared" si="1"/>
        <v>1.6457308956128993</v>
      </c>
      <c r="AA49" s="332">
        <f t="shared" si="1"/>
        <v>1.7515601314374152</v>
      </c>
      <c r="AB49" s="332">
        <f t="shared" si="1"/>
        <v>1.8616225366949117</v>
      </c>
      <c r="AC49" s="332">
        <f t="shared" si="1"/>
        <v>1.9760874381627085</v>
      </c>
      <c r="AD49" s="332">
        <f t="shared" si="1"/>
        <v>2.0951309356892169</v>
      </c>
      <c r="AE49" s="332">
        <f t="shared" si="1"/>
        <v>2.2189361731167856</v>
      </c>
      <c r="AF49" s="332">
        <f t="shared" si="1"/>
        <v>2.3476936200414573</v>
      </c>
      <c r="AG49" s="332">
        <f t="shared" si="1"/>
        <v>2.4816013648431157</v>
      </c>
      <c r="AH49" s="332">
        <f t="shared" si="1"/>
        <v>2.6208654194368406</v>
      </c>
    </row>
    <row r="50" spans="1:34" s="155" customFormat="1" ht="16.5" thickBot="1" x14ac:dyDescent="0.3">
      <c r="A50" s="241" t="s">
        <v>422</v>
      </c>
      <c r="B50" s="331">
        <f>B159</f>
        <v>0</v>
      </c>
      <c r="C50" s="331">
        <f>C159</f>
        <v>0</v>
      </c>
      <c r="D50" s="331">
        <f>D159*(1+D49)</f>
        <v>0</v>
      </c>
      <c r="E50" s="331">
        <f>E159*(1+E49)</f>
        <v>2270032.1833145944</v>
      </c>
      <c r="F50" s="331">
        <f t="shared" ref="F50:AH50" si="2">F159*(1+F49)</f>
        <v>6356042.197669765</v>
      </c>
      <c r="G50" s="331">
        <f t="shared" si="2"/>
        <v>11720534.00046364</v>
      </c>
      <c r="H50" s="331">
        <f t="shared" si="2"/>
        <v>14886016.432453446</v>
      </c>
      <c r="I50" s="331">
        <f t="shared" si="2"/>
        <v>18289834.569265034</v>
      </c>
      <c r="J50" s="331">
        <f t="shared" si="2"/>
        <v>21937803.267459329</v>
      </c>
      <c r="K50" s="331">
        <f t="shared" si="2"/>
        <v>25835120.469208013</v>
      </c>
      <c r="L50" s="331">
        <f t="shared" si="2"/>
        <v>29986307.2464705</v>
      </c>
      <c r="M50" s="331">
        <f t="shared" si="2"/>
        <v>34428252.773163259</v>
      </c>
      <c r="N50" s="331">
        <f t="shared" si="2"/>
        <v>38368249.538483337</v>
      </c>
      <c r="O50" s="331">
        <f t="shared" si="2"/>
        <v>42241033.309995726</v>
      </c>
      <c r="P50" s="331">
        <f t="shared" si="2"/>
        <v>43930674.642395556</v>
      </c>
      <c r="Q50" s="331">
        <f t="shared" si="2"/>
        <v>45687901.62809138</v>
      </c>
      <c r="R50" s="331">
        <f t="shared" si="2"/>
        <v>47515417.693215035</v>
      </c>
      <c r="S50" s="331">
        <f t="shared" si="2"/>
        <v>49416034.400943637</v>
      </c>
      <c r="T50" s="331">
        <f t="shared" si="2"/>
        <v>51392675.776981391</v>
      </c>
      <c r="U50" s="331">
        <f t="shared" si="2"/>
        <v>53448382.808060646</v>
      </c>
      <c r="V50" s="331">
        <f t="shared" si="2"/>
        <v>55586318.120383076</v>
      </c>
      <c r="W50" s="331">
        <f t="shared" si="2"/>
        <v>57809770.8451984</v>
      </c>
      <c r="X50" s="331">
        <f t="shared" si="2"/>
        <v>60122161.679006346</v>
      </c>
      <c r="Y50" s="331">
        <f t="shared" si="2"/>
        <v>62527048.1461666</v>
      </c>
      <c r="Z50" s="331">
        <f t="shared" si="2"/>
        <v>65028130.072013266</v>
      </c>
      <c r="AA50" s="331">
        <f t="shared" si="2"/>
        <v>67629255.27489379</v>
      </c>
      <c r="AB50" s="331">
        <f t="shared" si="2"/>
        <v>70334425.485889554</v>
      </c>
      <c r="AC50" s="331">
        <f t="shared" si="2"/>
        <v>73147802.505325139</v>
      </c>
      <c r="AD50" s="331">
        <f t="shared" si="2"/>
        <v>76073714.605538145</v>
      </c>
      <c r="AE50" s="331">
        <f t="shared" si="2"/>
        <v>79116663.189759672</v>
      </c>
      <c r="AF50" s="331">
        <f t="shared" si="2"/>
        <v>82281329.717350066</v>
      </c>
      <c r="AG50" s="331">
        <f t="shared" si="2"/>
        <v>85572582.906044066</v>
      </c>
      <c r="AH50" s="331">
        <f t="shared" si="2"/>
        <v>88995486.222285837</v>
      </c>
    </row>
    <row r="51" spans="1:34" ht="16.5" thickBot="1" x14ac:dyDescent="0.25">
      <c r="A51" s="242"/>
      <c r="B51" s="226"/>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row>
    <row r="52" spans="1:34" x14ac:dyDescent="0.2">
      <c r="A52" s="243" t="s">
        <v>230</v>
      </c>
      <c r="B52" s="70">
        <v>1</v>
      </c>
      <c r="C52" s="70">
        <v>2</v>
      </c>
      <c r="D52" s="70">
        <v>3</v>
      </c>
      <c r="E52" s="70">
        <v>4</v>
      </c>
      <c r="F52" s="70">
        <v>5</v>
      </c>
      <c r="G52" s="70">
        <v>6</v>
      </c>
      <c r="H52" s="70">
        <v>7</v>
      </c>
      <c r="I52" s="70">
        <v>8</v>
      </c>
      <c r="J52" s="70">
        <v>9</v>
      </c>
      <c r="K52" s="70">
        <v>10</v>
      </c>
      <c r="L52" s="70">
        <v>11</v>
      </c>
      <c r="M52" s="70">
        <v>12</v>
      </c>
      <c r="N52" s="70">
        <v>13</v>
      </c>
      <c r="O52" s="70">
        <v>14</v>
      </c>
      <c r="P52" s="70">
        <v>15</v>
      </c>
      <c r="Q52" s="70">
        <v>16</v>
      </c>
      <c r="R52" s="70">
        <v>17</v>
      </c>
      <c r="S52" s="70">
        <v>18</v>
      </c>
      <c r="T52" s="70">
        <v>19</v>
      </c>
      <c r="U52" s="70">
        <v>20</v>
      </c>
      <c r="V52" s="70">
        <v>21</v>
      </c>
      <c r="W52" s="70">
        <v>22</v>
      </c>
      <c r="X52" s="70">
        <v>23</v>
      </c>
      <c r="Y52" s="70">
        <v>24</v>
      </c>
      <c r="Z52" s="70">
        <v>25</v>
      </c>
      <c r="AA52" s="70">
        <v>26</v>
      </c>
      <c r="AB52" s="70">
        <v>27</v>
      </c>
      <c r="AC52" s="70">
        <v>28</v>
      </c>
      <c r="AD52" s="70">
        <v>29</v>
      </c>
      <c r="AE52" s="70">
        <v>30</v>
      </c>
      <c r="AF52" s="70">
        <v>31</v>
      </c>
      <c r="AG52" s="70">
        <v>32</v>
      </c>
      <c r="AH52" s="70">
        <v>33</v>
      </c>
    </row>
    <row r="53" spans="1:34" x14ac:dyDescent="0.25">
      <c r="A53" s="240" t="s">
        <v>229</v>
      </c>
      <c r="B53" s="320">
        <v>0</v>
      </c>
      <c r="C53" s="320">
        <v>0</v>
      </c>
      <c r="D53" s="320">
        <v>0</v>
      </c>
      <c r="E53" s="320">
        <v>0</v>
      </c>
      <c r="F53" s="320">
        <v>0</v>
      </c>
      <c r="G53" s="320">
        <v>0</v>
      </c>
      <c r="H53" s="320">
        <v>0</v>
      </c>
      <c r="I53" s="320">
        <v>0</v>
      </c>
      <c r="J53" s="320">
        <v>0</v>
      </c>
      <c r="K53" s="320">
        <v>0</v>
      </c>
      <c r="L53" s="320">
        <v>0</v>
      </c>
      <c r="M53" s="320">
        <v>0</v>
      </c>
      <c r="N53" s="320">
        <v>0</v>
      </c>
      <c r="O53" s="320">
        <v>0</v>
      </c>
      <c r="P53" s="320">
        <v>0</v>
      </c>
      <c r="Q53" s="320">
        <v>0</v>
      </c>
      <c r="R53" s="320">
        <v>0</v>
      </c>
      <c r="S53" s="320">
        <v>0</v>
      </c>
      <c r="T53" s="320">
        <v>0</v>
      </c>
      <c r="U53" s="320">
        <v>0</v>
      </c>
      <c r="V53" s="320">
        <v>0</v>
      </c>
      <c r="W53" s="320">
        <v>0</v>
      </c>
      <c r="X53" s="320">
        <v>0</v>
      </c>
      <c r="Y53" s="320">
        <v>0</v>
      </c>
      <c r="Z53" s="320">
        <v>0</v>
      </c>
      <c r="AA53" s="320">
        <v>0</v>
      </c>
      <c r="AB53" s="320">
        <v>0</v>
      </c>
      <c r="AC53" s="320">
        <v>0</v>
      </c>
      <c r="AD53" s="320">
        <v>0</v>
      </c>
      <c r="AE53" s="320">
        <v>0</v>
      </c>
      <c r="AF53" s="320">
        <v>0</v>
      </c>
      <c r="AG53" s="320">
        <v>0</v>
      </c>
      <c r="AH53" s="320">
        <v>0</v>
      </c>
    </row>
    <row r="54" spans="1:34" x14ac:dyDescent="0.25">
      <c r="A54" s="240" t="s">
        <v>228</v>
      </c>
      <c r="B54" s="320">
        <v>0</v>
      </c>
      <c r="C54" s="320">
        <v>0</v>
      </c>
      <c r="D54" s="320">
        <v>0</v>
      </c>
      <c r="E54" s="320">
        <v>0</v>
      </c>
      <c r="F54" s="320">
        <v>0</v>
      </c>
      <c r="G54" s="320">
        <v>0</v>
      </c>
      <c r="H54" s="320">
        <v>0</v>
      </c>
      <c r="I54" s="320">
        <v>0</v>
      </c>
      <c r="J54" s="320">
        <v>0</v>
      </c>
      <c r="K54" s="320">
        <v>0</v>
      </c>
      <c r="L54" s="320">
        <v>0</v>
      </c>
      <c r="M54" s="320">
        <v>0</v>
      </c>
      <c r="N54" s="320">
        <v>0</v>
      </c>
      <c r="O54" s="320">
        <v>0</v>
      </c>
      <c r="P54" s="320">
        <v>0</v>
      </c>
      <c r="Q54" s="320">
        <v>0</v>
      </c>
      <c r="R54" s="320">
        <v>0</v>
      </c>
      <c r="S54" s="320">
        <v>0</v>
      </c>
      <c r="T54" s="320">
        <v>0</v>
      </c>
      <c r="U54" s="320">
        <v>0</v>
      </c>
      <c r="V54" s="320">
        <v>0</v>
      </c>
      <c r="W54" s="320">
        <v>0</v>
      </c>
      <c r="X54" s="320">
        <v>0</v>
      </c>
      <c r="Y54" s="320">
        <v>0</v>
      </c>
      <c r="Z54" s="320">
        <v>0</v>
      </c>
      <c r="AA54" s="320">
        <v>0</v>
      </c>
      <c r="AB54" s="320">
        <v>0</v>
      </c>
      <c r="AC54" s="320">
        <v>0</v>
      </c>
      <c r="AD54" s="320">
        <v>0</v>
      </c>
      <c r="AE54" s="320">
        <v>0</v>
      </c>
      <c r="AF54" s="320">
        <v>0</v>
      </c>
      <c r="AG54" s="320">
        <v>0</v>
      </c>
      <c r="AH54" s="320">
        <v>0</v>
      </c>
    </row>
    <row r="55" spans="1:34" x14ac:dyDescent="0.25">
      <c r="A55" s="240" t="s">
        <v>227</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0">
        <v>0</v>
      </c>
      <c r="AD55" s="320">
        <v>0</v>
      </c>
      <c r="AE55" s="320">
        <v>0</v>
      </c>
      <c r="AF55" s="320">
        <v>0</v>
      </c>
      <c r="AG55" s="320">
        <v>0</v>
      </c>
      <c r="AH55" s="320">
        <v>0</v>
      </c>
    </row>
    <row r="56" spans="1:34" ht="16.5" thickBot="1" x14ac:dyDescent="0.3">
      <c r="A56" s="241" t="s">
        <v>226</v>
      </c>
      <c r="B56" s="331">
        <v>0</v>
      </c>
      <c r="C56" s="331">
        <v>0</v>
      </c>
      <c r="D56" s="331">
        <v>0</v>
      </c>
      <c r="E56" s="331">
        <v>0</v>
      </c>
      <c r="F56" s="331">
        <v>0</v>
      </c>
      <c r="G56" s="331">
        <v>0</v>
      </c>
      <c r="H56" s="331">
        <v>0</v>
      </c>
      <c r="I56" s="331">
        <v>0</v>
      </c>
      <c r="J56" s="331">
        <v>0</v>
      </c>
      <c r="K56" s="331">
        <v>0</v>
      </c>
      <c r="L56" s="331">
        <v>0</v>
      </c>
      <c r="M56" s="331">
        <v>0</v>
      </c>
      <c r="N56" s="331">
        <v>0</v>
      </c>
      <c r="O56" s="331">
        <v>0</v>
      </c>
      <c r="P56" s="331">
        <v>0</v>
      </c>
      <c r="Q56" s="331">
        <v>0</v>
      </c>
      <c r="R56" s="331">
        <v>0</v>
      </c>
      <c r="S56" s="331">
        <v>0</v>
      </c>
      <c r="T56" s="331">
        <v>0</v>
      </c>
      <c r="U56" s="331">
        <v>0</v>
      </c>
      <c r="V56" s="331">
        <v>0</v>
      </c>
      <c r="W56" s="331">
        <v>0</v>
      </c>
      <c r="X56" s="331">
        <v>0</v>
      </c>
      <c r="Y56" s="331">
        <v>0</v>
      </c>
      <c r="Z56" s="331">
        <v>0</v>
      </c>
      <c r="AA56" s="331">
        <v>0</v>
      </c>
      <c r="AB56" s="331">
        <v>0</v>
      </c>
      <c r="AC56" s="331">
        <v>0</v>
      </c>
      <c r="AD56" s="331">
        <v>0</v>
      </c>
      <c r="AE56" s="331">
        <v>0</v>
      </c>
      <c r="AF56" s="331">
        <v>0</v>
      </c>
      <c r="AG56" s="331">
        <v>0</v>
      </c>
      <c r="AH56" s="331">
        <v>0</v>
      </c>
    </row>
    <row r="57" spans="1:34" s="157" customFormat="1" ht="16.5" thickBot="1" x14ac:dyDescent="0.25">
      <c r="A57" s="242"/>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row>
    <row r="58" spans="1:34" x14ac:dyDescent="0.2">
      <c r="A58" s="243" t="s">
        <v>379</v>
      </c>
      <c r="B58" s="70">
        <v>1</v>
      </c>
      <c r="C58" s="70">
        <v>2</v>
      </c>
      <c r="D58" s="70">
        <v>3</v>
      </c>
      <c r="E58" s="70">
        <v>4</v>
      </c>
      <c r="F58" s="70">
        <v>5</v>
      </c>
      <c r="G58" s="70">
        <v>6</v>
      </c>
      <c r="H58" s="70">
        <v>7</v>
      </c>
      <c r="I58" s="70">
        <v>8</v>
      </c>
      <c r="J58" s="70">
        <v>9</v>
      </c>
      <c r="K58" s="70">
        <v>10</v>
      </c>
      <c r="L58" s="70">
        <v>11</v>
      </c>
      <c r="M58" s="70">
        <v>12</v>
      </c>
      <c r="N58" s="70">
        <v>13</v>
      </c>
      <c r="O58" s="70">
        <v>14</v>
      </c>
      <c r="P58" s="70">
        <v>15</v>
      </c>
      <c r="Q58" s="70">
        <v>16</v>
      </c>
      <c r="R58" s="70">
        <v>17</v>
      </c>
      <c r="S58" s="70">
        <v>18</v>
      </c>
      <c r="T58" s="70">
        <v>19</v>
      </c>
      <c r="U58" s="70">
        <v>20</v>
      </c>
      <c r="V58" s="70">
        <v>21</v>
      </c>
      <c r="W58" s="70">
        <v>22</v>
      </c>
      <c r="X58" s="70">
        <v>23</v>
      </c>
      <c r="Y58" s="70">
        <v>24</v>
      </c>
      <c r="Z58" s="70">
        <v>25</v>
      </c>
      <c r="AA58" s="70">
        <v>26</v>
      </c>
      <c r="AB58" s="70">
        <v>27</v>
      </c>
      <c r="AC58" s="70">
        <v>28</v>
      </c>
      <c r="AD58" s="70">
        <v>29</v>
      </c>
      <c r="AE58" s="70">
        <v>30</v>
      </c>
      <c r="AF58" s="70">
        <v>31</v>
      </c>
      <c r="AG58" s="70">
        <v>32</v>
      </c>
      <c r="AH58" s="70">
        <v>33</v>
      </c>
    </row>
    <row r="59" spans="1:34" ht="14.25" x14ac:dyDescent="0.2">
      <c r="A59" s="245" t="s">
        <v>225</v>
      </c>
      <c r="B59" s="319">
        <f t="shared" ref="B59:AG59" si="3">B50*$B$28</f>
        <v>0</v>
      </c>
      <c r="C59" s="319">
        <f t="shared" si="3"/>
        <v>0</v>
      </c>
      <c r="D59" s="319">
        <f t="shared" si="3"/>
        <v>0</v>
      </c>
      <c r="E59" s="319">
        <f t="shared" si="3"/>
        <v>2270032.1833145944</v>
      </c>
      <c r="F59" s="319">
        <f t="shared" si="3"/>
        <v>6356042.197669765</v>
      </c>
      <c r="G59" s="319">
        <f t="shared" si="3"/>
        <v>11720534.00046364</v>
      </c>
      <c r="H59" s="319">
        <f t="shared" si="3"/>
        <v>14886016.432453446</v>
      </c>
      <c r="I59" s="319">
        <f t="shared" si="3"/>
        <v>18289834.569265034</v>
      </c>
      <c r="J59" s="319">
        <f t="shared" si="3"/>
        <v>21937803.267459329</v>
      </c>
      <c r="K59" s="319">
        <f t="shared" si="3"/>
        <v>25835120.469208013</v>
      </c>
      <c r="L59" s="319">
        <f t="shared" si="3"/>
        <v>29986307.2464705</v>
      </c>
      <c r="M59" s="319">
        <f t="shared" si="3"/>
        <v>34428252.773163259</v>
      </c>
      <c r="N59" s="319">
        <f t="shared" si="3"/>
        <v>38368249.538483337</v>
      </c>
      <c r="O59" s="319">
        <f t="shared" si="3"/>
        <v>42241033.309995726</v>
      </c>
      <c r="P59" s="319">
        <f t="shared" si="3"/>
        <v>43930674.642395556</v>
      </c>
      <c r="Q59" s="319">
        <f t="shared" si="3"/>
        <v>45687901.62809138</v>
      </c>
      <c r="R59" s="319">
        <f t="shared" si="3"/>
        <v>47515417.693215035</v>
      </c>
      <c r="S59" s="319">
        <f t="shared" si="3"/>
        <v>49416034.400943637</v>
      </c>
      <c r="T59" s="319">
        <f t="shared" si="3"/>
        <v>51392675.776981391</v>
      </c>
      <c r="U59" s="319">
        <f t="shared" si="3"/>
        <v>53448382.808060646</v>
      </c>
      <c r="V59" s="319">
        <f t="shared" si="3"/>
        <v>55586318.120383076</v>
      </c>
      <c r="W59" s="319">
        <f t="shared" si="3"/>
        <v>57809770.8451984</v>
      </c>
      <c r="X59" s="319">
        <f t="shared" si="3"/>
        <v>60122161.679006346</v>
      </c>
      <c r="Y59" s="319">
        <f t="shared" si="3"/>
        <v>62527048.1461666</v>
      </c>
      <c r="Z59" s="319">
        <f t="shared" si="3"/>
        <v>65028130.072013266</v>
      </c>
      <c r="AA59" s="319">
        <f t="shared" si="3"/>
        <v>67629255.27489379</v>
      </c>
      <c r="AB59" s="319">
        <f t="shared" si="3"/>
        <v>70334425.485889554</v>
      </c>
      <c r="AC59" s="319">
        <f t="shared" si="3"/>
        <v>73147802.505325139</v>
      </c>
      <c r="AD59" s="319">
        <f t="shared" si="3"/>
        <v>76073714.605538145</v>
      </c>
      <c r="AE59" s="319">
        <f t="shared" si="3"/>
        <v>79116663.189759672</v>
      </c>
      <c r="AF59" s="319">
        <f t="shared" si="3"/>
        <v>82281329.717350066</v>
      </c>
      <c r="AG59" s="319">
        <f t="shared" si="3"/>
        <v>85572582.906044066</v>
      </c>
      <c r="AH59" s="319">
        <f t="shared" ref="AH59" si="4">AH50*$B$28</f>
        <v>88995486.222285837</v>
      </c>
    </row>
    <row r="60" spans="1:34" x14ac:dyDescent="0.2">
      <c r="A60" s="240" t="s">
        <v>224</v>
      </c>
      <c r="B60" s="327">
        <f t="shared" ref="B60:AG60" si="5">SUM(B61:B66)</f>
        <v>0</v>
      </c>
      <c r="C60" s="327">
        <f t="shared" si="5"/>
        <v>0</v>
      </c>
      <c r="D60" s="327">
        <f t="shared" si="5"/>
        <v>0</v>
      </c>
      <c r="E60" s="327">
        <f t="shared" si="5"/>
        <v>-228448.08000000005</v>
      </c>
      <c r="F60" s="327">
        <f t="shared" si="5"/>
        <v>-238271.34744000001</v>
      </c>
      <c r="G60" s="327">
        <f t="shared" si="5"/>
        <v>-746265.86018208007</v>
      </c>
      <c r="H60" s="327">
        <f t="shared" si="5"/>
        <v>-259700.51934336388</v>
      </c>
      <c r="I60" s="327">
        <f t="shared" si="5"/>
        <v>-270867.64167512849</v>
      </c>
      <c r="J60" s="327">
        <f t="shared" si="5"/>
        <v>-846732.24787645182</v>
      </c>
      <c r="K60" s="327">
        <f t="shared" si="5"/>
        <v>-293816.09001312871</v>
      </c>
      <c r="L60" s="327">
        <f t="shared" si="5"/>
        <v>-1345568.7336136538</v>
      </c>
      <c r="M60" s="327">
        <f t="shared" si="5"/>
        <v>-953374.44887460012</v>
      </c>
      <c r="N60" s="327">
        <f t="shared" si="5"/>
        <v>-330503.14227652806</v>
      </c>
      <c r="O60" s="327">
        <f t="shared" si="5"/>
        <v>-343723.2679675892</v>
      </c>
      <c r="P60" s="327">
        <f t="shared" si="5"/>
        <v>-1072416.5960588781</v>
      </c>
      <c r="Q60" s="327">
        <f t="shared" si="5"/>
        <v>-371771.08663374447</v>
      </c>
      <c r="R60" s="327">
        <f t="shared" si="5"/>
        <v>-386641.93009909423</v>
      </c>
      <c r="S60" s="327">
        <f t="shared" si="5"/>
        <v>-1206322.8219091741</v>
      </c>
      <c r="T60" s="327">
        <f t="shared" si="5"/>
        <v>-1458191.9115951804</v>
      </c>
      <c r="U60" s="327">
        <f t="shared" si="5"/>
        <v>-434919.58805898763</v>
      </c>
      <c r="V60" s="327">
        <f t="shared" si="5"/>
        <v>-1356949.1147440416</v>
      </c>
      <c r="W60" s="327">
        <f t="shared" si="5"/>
        <v>-470409.02644460107</v>
      </c>
      <c r="X60" s="327">
        <f t="shared" si="5"/>
        <v>-489225.38750238519</v>
      </c>
      <c r="Y60" s="327">
        <f t="shared" si="5"/>
        <v>-1526383.209007442</v>
      </c>
      <c r="Z60" s="327">
        <f t="shared" si="5"/>
        <v>-529146.17912257987</v>
      </c>
      <c r="AA60" s="327">
        <f t="shared" si="5"/>
        <v>-550312.02628748305</v>
      </c>
      <c r="AB60" s="327">
        <f t="shared" si="5"/>
        <v>-2756973.5220169472</v>
      </c>
      <c r="AC60" s="327">
        <f t="shared" si="5"/>
        <v>-595217.48763254168</v>
      </c>
      <c r="AD60" s="327">
        <f t="shared" si="5"/>
        <v>-619026.18713784334</v>
      </c>
      <c r="AE60" s="327">
        <f t="shared" si="5"/>
        <v>-1931361.7038700711</v>
      </c>
      <c r="AF60" s="327">
        <f t="shared" si="5"/>
        <v>-669538.72400829149</v>
      </c>
      <c r="AG60" s="327">
        <f t="shared" si="5"/>
        <v>-696320.27296862309</v>
      </c>
      <c r="AH60" s="327">
        <f t="shared" ref="AH60" si="6">SUM(AH61:AH66)</f>
        <v>-2172519.2516621044</v>
      </c>
    </row>
    <row r="61" spans="1:34" x14ac:dyDescent="0.25">
      <c r="A61" s="246" t="s">
        <v>423</v>
      </c>
      <c r="B61" s="320"/>
      <c r="C61" s="320"/>
      <c r="D61" s="320"/>
      <c r="E61" s="320"/>
      <c r="F61" s="320"/>
      <c r="G61" s="320">
        <f>-IF(G$47&lt;=$B$30,0,$B$29*(1+G$49)*$B$28)</f>
        <v>-497510.57345472003</v>
      </c>
      <c r="H61" s="320"/>
      <c r="I61" s="320"/>
      <c r="J61" s="320">
        <f t="shared" ref="J61" si="7">-IF(J$47&lt;=$B$30,0,$B$29*(1+J$49)*$B$28)</f>
        <v>-564488.16525096784</v>
      </c>
      <c r="K61" s="320"/>
      <c r="L61" s="320"/>
      <c r="M61" s="320">
        <f t="shared" ref="M61" si="8">-IF(M$47&lt;=$B$30,0,$B$29*(1+M$49)*$B$28)</f>
        <v>-635582.96591640008</v>
      </c>
      <c r="N61" s="320"/>
      <c r="O61" s="320"/>
      <c r="P61" s="320">
        <f t="shared" ref="P61" si="9">-IF(P$47&lt;=$B$30,0,$B$29*(1+P$49)*$B$28)</f>
        <v>-714944.39737258549</v>
      </c>
      <c r="Q61" s="320"/>
      <c r="R61" s="320"/>
      <c r="S61" s="320">
        <f t="shared" ref="S61" si="10">-IF(S$47&lt;=$B$30,0,$B$29*(1+S$49)*$B$28)</f>
        <v>-804215.21460611606</v>
      </c>
      <c r="T61" s="320"/>
      <c r="U61" s="320"/>
      <c r="V61" s="320">
        <f t="shared" ref="V61" si="11">-IF(V$47&lt;=$B$30,0,$B$29*(1+V$49)*$B$28)</f>
        <v>-904632.74316269439</v>
      </c>
      <c r="W61" s="320"/>
      <c r="X61" s="320"/>
      <c r="Y61" s="320">
        <f t="shared" ref="Y61" si="12">-IF(Y$47&lt;=$B$30,0,$B$29*(1+Y$49)*$B$28)</f>
        <v>-1017588.8060049613</v>
      </c>
      <c r="Z61" s="320"/>
      <c r="AA61" s="320"/>
      <c r="AB61" s="320">
        <f t="shared" ref="AB61" si="13">-IF(AB$47&lt;=$B$30,0,$B$29*(1+AB$49)*$B$28)</f>
        <v>-1144649.0146779646</v>
      </c>
      <c r="AC61" s="320"/>
      <c r="AD61" s="320"/>
      <c r="AE61" s="320">
        <f t="shared" ref="AE61" si="14">-IF(AE$47&lt;=$B$30,0,$B$29*(1+AE$49)*$B$28)</f>
        <v>-1287574.4692467141</v>
      </c>
      <c r="AF61" s="320"/>
      <c r="AG61" s="320"/>
      <c r="AH61" s="320">
        <f t="shared" ref="AH61" si="15">-IF(AH$47&lt;=$B$30,0,$B$29*(1+AH$49)*$B$28)</f>
        <v>-1448346.1677747362</v>
      </c>
    </row>
    <row r="62" spans="1:34" x14ac:dyDescent="0.2">
      <c r="A62" s="246" t="s">
        <v>417</v>
      </c>
      <c r="B62" s="321"/>
      <c r="C62" s="321"/>
      <c r="D62" s="327"/>
      <c r="E62" s="327">
        <f t="shared" ref="E62:AH62" si="16">-IF(E$47&lt;=$B$33,0,$B$32*(1+E$49)*$B$28)</f>
        <v>-228448.08000000005</v>
      </c>
      <c r="F62" s="327">
        <f t="shared" si="16"/>
        <v>-238271.34744000001</v>
      </c>
      <c r="G62" s="327">
        <f t="shared" si="16"/>
        <v>-248755.28672736001</v>
      </c>
      <c r="H62" s="327">
        <f t="shared" si="16"/>
        <v>-259700.51934336388</v>
      </c>
      <c r="I62" s="327">
        <f t="shared" si="16"/>
        <v>-270867.64167512849</v>
      </c>
      <c r="J62" s="327">
        <f t="shared" si="16"/>
        <v>-282244.08262548392</v>
      </c>
      <c r="K62" s="327">
        <f t="shared" si="16"/>
        <v>-293816.09001312871</v>
      </c>
      <c r="L62" s="327">
        <f t="shared" si="16"/>
        <v>-305568.73361365387</v>
      </c>
      <c r="M62" s="327">
        <f t="shared" si="16"/>
        <v>-317791.48295820004</v>
      </c>
      <c r="N62" s="327">
        <f t="shared" si="16"/>
        <v>-330503.14227652806</v>
      </c>
      <c r="O62" s="327">
        <f t="shared" si="16"/>
        <v>-343723.2679675892</v>
      </c>
      <c r="P62" s="327">
        <f t="shared" si="16"/>
        <v>-357472.19868629274</v>
      </c>
      <c r="Q62" s="327">
        <f t="shared" si="16"/>
        <v>-371771.08663374447</v>
      </c>
      <c r="R62" s="327">
        <f t="shared" si="16"/>
        <v>-386641.93009909423</v>
      </c>
      <c r="S62" s="327">
        <f t="shared" si="16"/>
        <v>-402107.60730305803</v>
      </c>
      <c r="T62" s="327">
        <f t="shared" si="16"/>
        <v>-418191.91159518046</v>
      </c>
      <c r="U62" s="327">
        <f t="shared" si="16"/>
        <v>-434919.58805898763</v>
      </c>
      <c r="V62" s="327">
        <f t="shared" si="16"/>
        <v>-452316.37158134719</v>
      </c>
      <c r="W62" s="327">
        <f t="shared" si="16"/>
        <v>-470409.02644460107</v>
      </c>
      <c r="X62" s="327">
        <f t="shared" si="16"/>
        <v>-489225.38750238519</v>
      </c>
      <c r="Y62" s="327">
        <f t="shared" si="16"/>
        <v>-508794.40300248063</v>
      </c>
      <c r="Z62" s="327">
        <f t="shared" si="16"/>
        <v>-529146.17912257987</v>
      </c>
      <c r="AA62" s="327">
        <f t="shared" si="16"/>
        <v>-550312.02628748305</v>
      </c>
      <c r="AB62" s="327">
        <f t="shared" si="16"/>
        <v>-572324.50733898231</v>
      </c>
      <c r="AC62" s="327">
        <f t="shared" si="16"/>
        <v>-595217.48763254168</v>
      </c>
      <c r="AD62" s="327">
        <f t="shared" si="16"/>
        <v>-619026.18713784334</v>
      </c>
      <c r="AE62" s="327">
        <f t="shared" si="16"/>
        <v>-643787.23462335707</v>
      </c>
      <c r="AF62" s="327">
        <f t="shared" si="16"/>
        <v>-669538.72400829149</v>
      </c>
      <c r="AG62" s="327">
        <f t="shared" si="16"/>
        <v>-696320.27296862309</v>
      </c>
      <c r="AH62" s="327">
        <f t="shared" si="16"/>
        <v>-724173.08388736809</v>
      </c>
    </row>
    <row r="63" spans="1:34" x14ac:dyDescent="0.2">
      <c r="A63" s="246" t="s">
        <v>516</v>
      </c>
      <c r="B63" s="321"/>
      <c r="C63" s="321"/>
      <c r="D63" s="327"/>
      <c r="E63" s="327"/>
      <c r="F63" s="327"/>
      <c r="G63" s="327"/>
      <c r="H63" s="327"/>
      <c r="I63" s="327"/>
      <c r="J63" s="327"/>
      <c r="K63" s="327"/>
      <c r="L63" s="327">
        <f>-IF(L$47&lt;=$B$30,0,$B$35*(1+L$48)*$B$28)</f>
        <v>-1040000</v>
      </c>
      <c r="M63" s="327"/>
      <c r="N63" s="327"/>
      <c r="O63" s="327"/>
      <c r="P63" s="327"/>
      <c r="Q63" s="327"/>
      <c r="R63" s="327"/>
      <c r="S63" s="327"/>
      <c r="T63" s="327">
        <f t="shared" ref="T63" si="17">-IF(T$47&lt;=$B$30,0,$B$35*(1+T$48)*$B$28)</f>
        <v>-1040000</v>
      </c>
      <c r="U63" s="327"/>
      <c r="V63" s="327"/>
      <c r="W63" s="327"/>
      <c r="X63" s="327"/>
      <c r="Y63" s="327"/>
      <c r="Z63" s="327"/>
      <c r="AA63" s="327"/>
      <c r="AB63" s="327">
        <f t="shared" ref="AB63" si="18">-IF(AB$47&lt;=$B$30,0,$B$35*(1+AB$48)*$B$28)</f>
        <v>-1040000</v>
      </c>
      <c r="AC63" s="327"/>
      <c r="AD63" s="327"/>
      <c r="AE63" s="327"/>
      <c r="AF63" s="327"/>
      <c r="AG63" s="327"/>
      <c r="AH63" s="327"/>
    </row>
    <row r="64" spans="1:34" x14ac:dyDescent="0.25">
      <c r="A64" s="246" t="s">
        <v>375</v>
      </c>
      <c r="B64" s="320">
        <v>0</v>
      </c>
      <c r="C64" s="320">
        <v>0</v>
      </c>
      <c r="D64" s="320">
        <v>0</v>
      </c>
      <c r="E64" s="320">
        <v>0</v>
      </c>
      <c r="F64" s="320">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20">
        <v>0</v>
      </c>
      <c r="AC64" s="320">
        <v>0</v>
      </c>
      <c r="AD64" s="320">
        <v>0</v>
      </c>
      <c r="AE64" s="320">
        <v>0</v>
      </c>
      <c r="AF64" s="320">
        <v>0</v>
      </c>
      <c r="AG64" s="320">
        <v>0</v>
      </c>
      <c r="AH64" s="320">
        <v>0</v>
      </c>
    </row>
    <row r="65" spans="1:34" x14ac:dyDescent="0.25">
      <c r="A65" s="246" t="s">
        <v>375</v>
      </c>
      <c r="B65" s="320">
        <v>0</v>
      </c>
      <c r="C65" s="320">
        <v>0</v>
      </c>
      <c r="D65" s="320">
        <v>0</v>
      </c>
      <c r="E65" s="320">
        <v>0</v>
      </c>
      <c r="F65" s="320">
        <v>0</v>
      </c>
      <c r="G65" s="320">
        <v>0</v>
      </c>
      <c r="H65" s="320">
        <v>0</v>
      </c>
      <c r="I65" s="320">
        <v>0</v>
      </c>
      <c r="J65" s="320">
        <v>0</v>
      </c>
      <c r="K65" s="320">
        <v>0</v>
      </c>
      <c r="L65" s="320">
        <v>0</v>
      </c>
      <c r="M65" s="320">
        <v>0</v>
      </c>
      <c r="N65" s="320">
        <v>0</v>
      </c>
      <c r="O65" s="320">
        <v>0</v>
      </c>
      <c r="P65" s="320">
        <v>0</v>
      </c>
      <c r="Q65" s="320">
        <v>0</v>
      </c>
      <c r="R65" s="320">
        <v>0</v>
      </c>
      <c r="S65" s="320">
        <v>0</v>
      </c>
      <c r="T65" s="320">
        <v>0</v>
      </c>
      <c r="U65" s="320">
        <v>0</v>
      </c>
      <c r="V65" s="320">
        <v>0</v>
      </c>
      <c r="W65" s="320">
        <v>0</v>
      </c>
      <c r="X65" s="320">
        <v>0</v>
      </c>
      <c r="Y65" s="320">
        <v>0</v>
      </c>
      <c r="Z65" s="320">
        <v>0</v>
      </c>
      <c r="AA65" s="320">
        <v>0</v>
      </c>
      <c r="AB65" s="320">
        <v>0</v>
      </c>
      <c r="AC65" s="320">
        <v>0</v>
      </c>
      <c r="AD65" s="320">
        <v>0</v>
      </c>
      <c r="AE65" s="320">
        <v>0</v>
      </c>
      <c r="AF65" s="320">
        <v>0</v>
      </c>
      <c r="AG65" s="320">
        <v>0</v>
      </c>
      <c r="AH65" s="320">
        <v>0</v>
      </c>
    </row>
    <row r="66" spans="1:34" x14ac:dyDescent="0.25">
      <c r="A66" s="246" t="s">
        <v>518</v>
      </c>
      <c r="B66" s="320">
        <v>0</v>
      </c>
      <c r="C66" s="320">
        <v>0</v>
      </c>
      <c r="D66" s="320">
        <v>0</v>
      </c>
      <c r="E66" s="320">
        <v>0</v>
      </c>
      <c r="F66" s="320">
        <v>0</v>
      </c>
      <c r="G66" s="320">
        <v>0</v>
      </c>
      <c r="H66" s="320">
        <v>0</v>
      </c>
      <c r="I66" s="320">
        <v>0</v>
      </c>
      <c r="J66" s="320">
        <v>0</v>
      </c>
      <c r="K66" s="320">
        <v>0</v>
      </c>
      <c r="L66" s="320">
        <v>0</v>
      </c>
      <c r="M66" s="320">
        <v>0</v>
      </c>
      <c r="N66" s="320">
        <v>0</v>
      </c>
      <c r="O66" s="320">
        <v>0</v>
      </c>
      <c r="P66" s="320">
        <v>0</v>
      </c>
      <c r="Q66" s="320">
        <v>0</v>
      </c>
      <c r="R66" s="320">
        <v>0</v>
      </c>
      <c r="S66" s="320">
        <v>0</v>
      </c>
      <c r="T66" s="320">
        <v>0</v>
      </c>
      <c r="U66" s="320">
        <v>0</v>
      </c>
      <c r="V66" s="320">
        <v>0</v>
      </c>
      <c r="W66" s="320">
        <v>0</v>
      </c>
      <c r="X66" s="320">
        <v>0</v>
      </c>
      <c r="Y66" s="320">
        <v>0</v>
      </c>
      <c r="Z66" s="320">
        <v>0</v>
      </c>
      <c r="AA66" s="320">
        <v>0</v>
      </c>
      <c r="AB66" s="320">
        <v>0</v>
      </c>
      <c r="AC66" s="320">
        <v>0</v>
      </c>
      <c r="AD66" s="320">
        <v>0</v>
      </c>
      <c r="AE66" s="320">
        <v>0</v>
      </c>
      <c r="AF66" s="320">
        <v>0</v>
      </c>
      <c r="AG66" s="320">
        <v>0</v>
      </c>
      <c r="AH66" s="320">
        <v>0</v>
      </c>
    </row>
    <row r="67" spans="1:34" ht="14.25" x14ac:dyDescent="0.2">
      <c r="A67" s="247" t="s">
        <v>519</v>
      </c>
      <c r="B67" s="319">
        <f t="shared" ref="B67:AG67" si="19">B59+B60</f>
        <v>0</v>
      </c>
      <c r="C67" s="319">
        <f t="shared" si="19"/>
        <v>0</v>
      </c>
      <c r="D67" s="319">
        <f t="shared" si="19"/>
        <v>0</v>
      </c>
      <c r="E67" s="319">
        <f t="shared" si="19"/>
        <v>2041584.1033145944</v>
      </c>
      <c r="F67" s="319">
        <f t="shared" si="19"/>
        <v>6117770.8502297653</v>
      </c>
      <c r="G67" s="319">
        <f t="shared" si="19"/>
        <v>10974268.14028156</v>
      </c>
      <c r="H67" s="319">
        <f t="shared" si="19"/>
        <v>14626315.913110083</v>
      </c>
      <c r="I67" s="319">
        <f t="shared" si="19"/>
        <v>18018966.927589905</v>
      </c>
      <c r="J67" s="319">
        <f t="shared" si="19"/>
        <v>21091071.019582879</v>
      </c>
      <c r="K67" s="319">
        <f t="shared" si="19"/>
        <v>25541304.379194885</v>
      </c>
      <c r="L67" s="319">
        <f t="shared" si="19"/>
        <v>28640738.512856845</v>
      </c>
      <c r="M67" s="319">
        <f t="shared" si="19"/>
        <v>33474878.324288659</v>
      </c>
      <c r="N67" s="319">
        <f t="shared" si="19"/>
        <v>38037746.396206811</v>
      </c>
      <c r="O67" s="319">
        <f t="shared" si="19"/>
        <v>41897310.042028137</v>
      </c>
      <c r="P67" s="319">
        <f t="shared" si="19"/>
        <v>42858258.046336681</v>
      </c>
      <c r="Q67" s="319">
        <f t="shared" si="19"/>
        <v>45316130.541457638</v>
      </c>
      <c r="R67" s="319">
        <f t="shared" si="19"/>
        <v>47128775.763115942</v>
      </c>
      <c r="S67" s="319">
        <f t="shared" si="19"/>
        <v>48209711.579034463</v>
      </c>
      <c r="T67" s="319">
        <f t="shared" si="19"/>
        <v>49934483.86538621</v>
      </c>
      <c r="U67" s="319">
        <f t="shared" si="19"/>
        <v>53013463.22000166</v>
      </c>
      <c r="V67" s="319">
        <f t="shared" si="19"/>
        <v>54229369.005639032</v>
      </c>
      <c r="W67" s="319">
        <f t="shared" si="19"/>
        <v>57339361.818753801</v>
      </c>
      <c r="X67" s="319">
        <f t="shared" si="19"/>
        <v>59632936.291503958</v>
      </c>
      <c r="Y67" s="319">
        <f t="shared" si="19"/>
        <v>61000664.937159158</v>
      </c>
      <c r="Z67" s="319">
        <f t="shared" si="19"/>
        <v>64498983.892890684</v>
      </c>
      <c r="AA67" s="319">
        <f t="shared" si="19"/>
        <v>67078943.248606309</v>
      </c>
      <c r="AB67" s="319">
        <f t="shared" si="19"/>
        <v>67577451.963872612</v>
      </c>
      <c r="AC67" s="319">
        <f t="shared" si="19"/>
        <v>72552585.017692596</v>
      </c>
      <c r="AD67" s="319">
        <f t="shared" si="19"/>
        <v>75454688.418400303</v>
      </c>
      <c r="AE67" s="319">
        <f t="shared" si="19"/>
        <v>77185301.485889599</v>
      </c>
      <c r="AF67" s="319">
        <f t="shared" si="19"/>
        <v>81611790.993341774</v>
      </c>
      <c r="AG67" s="319">
        <f t="shared" si="19"/>
        <v>84876262.633075446</v>
      </c>
      <c r="AH67" s="319">
        <f t="shared" ref="AH67" si="20">AH59+AH60</f>
        <v>86822966.970623732</v>
      </c>
    </row>
    <row r="68" spans="1:34" x14ac:dyDescent="0.2">
      <c r="A68" s="246" t="s">
        <v>220</v>
      </c>
      <c r="B68" s="321"/>
      <c r="C68" s="321"/>
      <c r="D68" s="321"/>
      <c r="E68" s="321">
        <f>(B82+C82+D82)*$B$28/$B$27</f>
        <v>-9950130.4409999885</v>
      </c>
      <c r="F68" s="321">
        <f>E68</f>
        <v>-9950130.4409999885</v>
      </c>
      <c r="G68" s="321">
        <f t="shared" ref="G68:AH68" si="21">F68</f>
        <v>-9950130.4409999885</v>
      </c>
      <c r="H68" s="321">
        <f t="shared" si="21"/>
        <v>-9950130.4409999885</v>
      </c>
      <c r="I68" s="321">
        <f t="shared" si="21"/>
        <v>-9950130.4409999885</v>
      </c>
      <c r="J68" s="321">
        <f t="shared" si="21"/>
        <v>-9950130.4409999885</v>
      </c>
      <c r="K68" s="321">
        <f t="shared" si="21"/>
        <v>-9950130.4409999885</v>
      </c>
      <c r="L68" s="321">
        <f t="shared" si="21"/>
        <v>-9950130.4409999885</v>
      </c>
      <c r="M68" s="321">
        <f t="shared" si="21"/>
        <v>-9950130.4409999885</v>
      </c>
      <c r="N68" s="321">
        <f t="shared" si="21"/>
        <v>-9950130.4409999885</v>
      </c>
      <c r="O68" s="321">
        <f t="shared" si="21"/>
        <v>-9950130.4409999885</v>
      </c>
      <c r="P68" s="321">
        <f t="shared" si="21"/>
        <v>-9950130.4409999885</v>
      </c>
      <c r="Q68" s="321">
        <f t="shared" si="21"/>
        <v>-9950130.4409999885</v>
      </c>
      <c r="R68" s="321">
        <f t="shared" si="21"/>
        <v>-9950130.4409999885</v>
      </c>
      <c r="S68" s="321">
        <f t="shared" si="21"/>
        <v>-9950130.4409999885</v>
      </c>
      <c r="T68" s="321">
        <f t="shared" si="21"/>
        <v>-9950130.4409999885</v>
      </c>
      <c r="U68" s="321">
        <f t="shared" si="21"/>
        <v>-9950130.4409999885</v>
      </c>
      <c r="V68" s="321">
        <f t="shared" si="21"/>
        <v>-9950130.4409999885</v>
      </c>
      <c r="W68" s="321">
        <f t="shared" si="21"/>
        <v>-9950130.4409999885</v>
      </c>
      <c r="X68" s="321">
        <f t="shared" si="21"/>
        <v>-9950130.4409999885</v>
      </c>
      <c r="Y68" s="321">
        <f t="shared" si="21"/>
        <v>-9950130.4409999885</v>
      </c>
      <c r="Z68" s="321">
        <f t="shared" si="21"/>
        <v>-9950130.4409999885</v>
      </c>
      <c r="AA68" s="321">
        <f t="shared" si="21"/>
        <v>-9950130.4409999885</v>
      </c>
      <c r="AB68" s="321">
        <f t="shared" si="21"/>
        <v>-9950130.4409999885</v>
      </c>
      <c r="AC68" s="321">
        <f t="shared" si="21"/>
        <v>-9950130.4409999885</v>
      </c>
      <c r="AD68" s="321">
        <f t="shared" si="21"/>
        <v>-9950130.4409999885</v>
      </c>
      <c r="AE68" s="321">
        <f t="shared" si="21"/>
        <v>-9950130.4409999885</v>
      </c>
      <c r="AF68" s="321">
        <f t="shared" si="21"/>
        <v>-9950130.4409999885</v>
      </c>
      <c r="AG68" s="321">
        <f t="shared" si="21"/>
        <v>-9950130.4409999885</v>
      </c>
      <c r="AH68" s="321">
        <f t="shared" si="21"/>
        <v>-9950130.4409999885</v>
      </c>
    </row>
    <row r="69" spans="1:34" ht="14.25" x14ac:dyDescent="0.2">
      <c r="A69" s="247" t="s">
        <v>520</v>
      </c>
      <c r="B69" s="319">
        <f t="shared" ref="B69:AG69" si="22">B67+B68</f>
        <v>0</v>
      </c>
      <c r="C69" s="319">
        <f t="shared" si="22"/>
        <v>0</v>
      </c>
      <c r="D69" s="319">
        <f t="shared" si="22"/>
        <v>0</v>
      </c>
      <c r="E69" s="319">
        <f t="shared" si="22"/>
        <v>-7908546.3376853941</v>
      </c>
      <c r="F69" s="319">
        <f t="shared" si="22"/>
        <v>-3832359.5907702232</v>
      </c>
      <c r="G69" s="319">
        <f t="shared" si="22"/>
        <v>1024137.6992815714</v>
      </c>
      <c r="H69" s="319">
        <f t="shared" si="22"/>
        <v>4676185.4721100945</v>
      </c>
      <c r="I69" s="319">
        <f t="shared" si="22"/>
        <v>8068836.4865899161</v>
      </c>
      <c r="J69" s="319">
        <f t="shared" si="22"/>
        <v>11140940.57858289</v>
      </c>
      <c r="K69" s="319">
        <f t="shared" si="22"/>
        <v>15591173.938194897</v>
      </c>
      <c r="L69" s="319">
        <f t="shared" si="22"/>
        <v>18690608.071856856</v>
      </c>
      <c r="M69" s="319">
        <f t="shared" si="22"/>
        <v>23524747.88328867</v>
      </c>
      <c r="N69" s="319">
        <f t="shared" si="22"/>
        <v>28087615.955206823</v>
      </c>
      <c r="O69" s="319">
        <f t="shared" si="22"/>
        <v>31947179.601028148</v>
      </c>
      <c r="P69" s="319">
        <f t="shared" si="22"/>
        <v>32908127.605336692</v>
      </c>
      <c r="Q69" s="319">
        <f t="shared" si="22"/>
        <v>35366000.100457653</v>
      </c>
      <c r="R69" s="319">
        <f t="shared" si="22"/>
        <v>37178645.322115958</v>
      </c>
      <c r="S69" s="319">
        <f t="shared" si="22"/>
        <v>38259581.138034478</v>
      </c>
      <c r="T69" s="319">
        <f t="shared" si="22"/>
        <v>39984353.424386218</v>
      </c>
      <c r="U69" s="319">
        <f t="shared" si="22"/>
        <v>43063332.779001668</v>
      </c>
      <c r="V69" s="319">
        <f t="shared" si="22"/>
        <v>44279238.564639047</v>
      </c>
      <c r="W69" s="319">
        <f t="shared" si="22"/>
        <v>47389231.377753809</v>
      </c>
      <c r="X69" s="319">
        <f t="shared" si="22"/>
        <v>49682805.850503966</v>
      </c>
      <c r="Y69" s="319">
        <f t="shared" si="22"/>
        <v>51050534.496159166</v>
      </c>
      <c r="Z69" s="319">
        <f t="shared" si="22"/>
        <v>54548853.451890692</v>
      </c>
      <c r="AA69" s="319">
        <f t="shared" si="22"/>
        <v>57128812.807606325</v>
      </c>
      <c r="AB69" s="319">
        <f t="shared" si="22"/>
        <v>57627321.522872627</v>
      </c>
      <c r="AC69" s="319">
        <f t="shared" si="22"/>
        <v>62602454.576692611</v>
      </c>
      <c r="AD69" s="319">
        <f t="shared" si="22"/>
        <v>65504557.977400318</v>
      </c>
      <c r="AE69" s="319">
        <f t="shared" si="22"/>
        <v>67235171.044889614</v>
      </c>
      <c r="AF69" s="319">
        <f t="shared" si="22"/>
        <v>71661660.552341789</v>
      </c>
      <c r="AG69" s="319">
        <f t="shared" si="22"/>
        <v>74926132.192075461</v>
      </c>
      <c r="AH69" s="319">
        <f t="shared" ref="AH69" si="23">AH67+AH68</f>
        <v>76872836.529623747</v>
      </c>
    </row>
    <row r="70" spans="1:34" x14ac:dyDescent="0.25">
      <c r="A70" s="246" t="s">
        <v>219</v>
      </c>
      <c r="B70" s="320">
        <v>0</v>
      </c>
      <c r="C70" s="320">
        <v>0</v>
      </c>
      <c r="D70" s="320">
        <v>0</v>
      </c>
      <c r="E70" s="320">
        <v>0</v>
      </c>
      <c r="F70" s="320">
        <v>0</v>
      </c>
      <c r="G70" s="320">
        <v>0</v>
      </c>
      <c r="H70" s="320">
        <v>0</v>
      </c>
      <c r="I70" s="320">
        <v>0</v>
      </c>
      <c r="J70" s="320">
        <v>0</v>
      </c>
      <c r="K70" s="320">
        <v>0</v>
      </c>
      <c r="L70" s="320">
        <v>0</v>
      </c>
      <c r="M70" s="320">
        <v>0</v>
      </c>
      <c r="N70" s="320">
        <v>0</v>
      </c>
      <c r="O70" s="320">
        <v>0</v>
      </c>
      <c r="P70" s="320">
        <v>0</v>
      </c>
      <c r="Q70" s="320">
        <v>0</v>
      </c>
      <c r="R70" s="320">
        <v>0</v>
      </c>
      <c r="S70" s="320">
        <v>0</v>
      </c>
      <c r="T70" s="320">
        <v>0</v>
      </c>
      <c r="U70" s="320">
        <v>0</v>
      </c>
      <c r="V70" s="320">
        <v>0</v>
      </c>
      <c r="W70" s="320">
        <v>0</v>
      </c>
      <c r="X70" s="320">
        <v>0</v>
      </c>
      <c r="Y70" s="320">
        <v>0</v>
      </c>
      <c r="Z70" s="320">
        <v>0</v>
      </c>
      <c r="AA70" s="320">
        <v>0</v>
      </c>
      <c r="AB70" s="320">
        <v>0</v>
      </c>
      <c r="AC70" s="320">
        <v>0</v>
      </c>
      <c r="AD70" s="320">
        <v>0</v>
      </c>
      <c r="AE70" s="320">
        <v>0</v>
      </c>
      <c r="AF70" s="320">
        <v>0</v>
      </c>
      <c r="AG70" s="320">
        <v>0</v>
      </c>
      <c r="AH70" s="320">
        <v>0</v>
      </c>
    </row>
    <row r="71" spans="1:34" ht="14.25" x14ac:dyDescent="0.2">
      <c r="A71" s="247" t="s">
        <v>223</v>
      </c>
      <c r="B71" s="319">
        <f t="shared" ref="B71:AG71" si="24">B69+B70</f>
        <v>0</v>
      </c>
      <c r="C71" s="319">
        <f t="shared" si="24"/>
        <v>0</v>
      </c>
      <c r="D71" s="319">
        <f t="shared" si="24"/>
        <v>0</v>
      </c>
      <c r="E71" s="319">
        <f t="shared" si="24"/>
        <v>-7908546.3376853941</v>
      </c>
      <c r="F71" s="319">
        <f t="shared" si="24"/>
        <v>-3832359.5907702232</v>
      </c>
      <c r="G71" s="319">
        <f t="shared" si="24"/>
        <v>1024137.6992815714</v>
      </c>
      <c r="H71" s="319">
        <f t="shared" si="24"/>
        <v>4676185.4721100945</v>
      </c>
      <c r="I71" s="319">
        <f t="shared" si="24"/>
        <v>8068836.4865899161</v>
      </c>
      <c r="J71" s="319">
        <f t="shared" si="24"/>
        <v>11140940.57858289</v>
      </c>
      <c r="K71" s="319">
        <f t="shared" si="24"/>
        <v>15591173.938194897</v>
      </c>
      <c r="L71" s="319">
        <f t="shared" si="24"/>
        <v>18690608.071856856</v>
      </c>
      <c r="M71" s="319">
        <f t="shared" si="24"/>
        <v>23524747.88328867</v>
      </c>
      <c r="N71" s="319">
        <f t="shared" si="24"/>
        <v>28087615.955206823</v>
      </c>
      <c r="O71" s="319">
        <f t="shared" si="24"/>
        <v>31947179.601028148</v>
      </c>
      <c r="P71" s="319">
        <f t="shared" si="24"/>
        <v>32908127.605336692</v>
      </c>
      <c r="Q71" s="319">
        <f t="shared" si="24"/>
        <v>35366000.100457653</v>
      </c>
      <c r="R71" s="319">
        <f t="shared" si="24"/>
        <v>37178645.322115958</v>
      </c>
      <c r="S71" s="319">
        <f t="shared" si="24"/>
        <v>38259581.138034478</v>
      </c>
      <c r="T71" s="319">
        <f t="shared" si="24"/>
        <v>39984353.424386218</v>
      </c>
      <c r="U71" s="319">
        <f t="shared" si="24"/>
        <v>43063332.779001668</v>
      </c>
      <c r="V71" s="319">
        <f t="shared" si="24"/>
        <v>44279238.564639047</v>
      </c>
      <c r="W71" s="319">
        <f t="shared" si="24"/>
        <v>47389231.377753809</v>
      </c>
      <c r="X71" s="319">
        <f t="shared" si="24"/>
        <v>49682805.850503966</v>
      </c>
      <c r="Y71" s="319">
        <f t="shared" si="24"/>
        <v>51050534.496159166</v>
      </c>
      <c r="Z71" s="319">
        <f t="shared" si="24"/>
        <v>54548853.451890692</v>
      </c>
      <c r="AA71" s="319">
        <f t="shared" si="24"/>
        <v>57128812.807606325</v>
      </c>
      <c r="AB71" s="319">
        <f t="shared" si="24"/>
        <v>57627321.522872627</v>
      </c>
      <c r="AC71" s="319">
        <f t="shared" si="24"/>
        <v>62602454.576692611</v>
      </c>
      <c r="AD71" s="319">
        <f t="shared" si="24"/>
        <v>65504557.977400318</v>
      </c>
      <c r="AE71" s="319">
        <f t="shared" si="24"/>
        <v>67235171.044889614</v>
      </c>
      <c r="AF71" s="319">
        <f t="shared" si="24"/>
        <v>71661660.552341789</v>
      </c>
      <c r="AG71" s="319">
        <f t="shared" si="24"/>
        <v>74926132.192075461</v>
      </c>
      <c r="AH71" s="319">
        <f t="shared" ref="AH71" si="25">AH69+AH70</f>
        <v>76872836.529623747</v>
      </c>
    </row>
    <row r="72" spans="1:34" x14ac:dyDescent="0.25">
      <c r="A72" s="246" t="s">
        <v>218</v>
      </c>
      <c r="B72" s="320">
        <f t="shared" ref="B72:AG72" si="26">-B71*$B$36</f>
        <v>0</v>
      </c>
      <c r="C72" s="320">
        <f t="shared" si="26"/>
        <v>0</v>
      </c>
      <c r="D72" s="320">
        <f t="shared" si="26"/>
        <v>0</v>
      </c>
      <c r="E72" s="320">
        <f t="shared" si="26"/>
        <v>1581709.2675370788</v>
      </c>
      <c r="F72" s="320">
        <f t="shared" si="26"/>
        <v>766471.91815404466</v>
      </c>
      <c r="G72" s="320">
        <f t="shared" si="26"/>
        <v>-204827.53985631431</v>
      </c>
      <c r="H72" s="320">
        <f t="shared" si="26"/>
        <v>-935237.09442201897</v>
      </c>
      <c r="I72" s="320">
        <f t="shared" si="26"/>
        <v>-1613767.2973179833</v>
      </c>
      <c r="J72" s="320">
        <f t="shared" si="26"/>
        <v>-2228188.115716578</v>
      </c>
      <c r="K72" s="320">
        <f t="shared" si="26"/>
        <v>-3118234.7876389795</v>
      </c>
      <c r="L72" s="320">
        <f t="shared" si="26"/>
        <v>-3738121.6143713715</v>
      </c>
      <c r="M72" s="320">
        <f t="shared" si="26"/>
        <v>-4704949.5766577339</v>
      </c>
      <c r="N72" s="320">
        <f t="shared" si="26"/>
        <v>-5617523.1910413653</v>
      </c>
      <c r="O72" s="320">
        <f t="shared" si="26"/>
        <v>-6389435.9202056304</v>
      </c>
      <c r="P72" s="320">
        <f t="shared" si="26"/>
        <v>-6581625.521067339</v>
      </c>
      <c r="Q72" s="320">
        <f t="shared" si="26"/>
        <v>-7073200.0200915309</v>
      </c>
      <c r="R72" s="320">
        <f t="shared" si="26"/>
        <v>-7435729.0644231923</v>
      </c>
      <c r="S72" s="320">
        <f t="shared" si="26"/>
        <v>-7651916.2276068963</v>
      </c>
      <c r="T72" s="320">
        <f t="shared" si="26"/>
        <v>-7996870.6848772438</v>
      </c>
      <c r="U72" s="320">
        <f t="shared" si="26"/>
        <v>-8612666.5558003336</v>
      </c>
      <c r="V72" s="320">
        <f t="shared" si="26"/>
        <v>-8855847.712927809</v>
      </c>
      <c r="W72" s="320">
        <f t="shared" si="26"/>
        <v>-9477846.2755507622</v>
      </c>
      <c r="X72" s="320">
        <f t="shared" si="26"/>
        <v>-9936561.1701007932</v>
      </c>
      <c r="Y72" s="320">
        <f t="shared" si="26"/>
        <v>-10210106.899231834</v>
      </c>
      <c r="Z72" s="320">
        <f t="shared" si="26"/>
        <v>-10909770.690378139</v>
      </c>
      <c r="AA72" s="320">
        <f t="shared" si="26"/>
        <v>-11425762.561521266</v>
      </c>
      <c r="AB72" s="320">
        <f t="shared" si="26"/>
        <v>-11525464.304574527</v>
      </c>
      <c r="AC72" s="320">
        <f t="shared" si="26"/>
        <v>-12520490.915338524</v>
      </c>
      <c r="AD72" s="320">
        <f t="shared" si="26"/>
        <v>-13100911.595480064</v>
      </c>
      <c r="AE72" s="320">
        <f t="shared" si="26"/>
        <v>-13447034.208977923</v>
      </c>
      <c r="AF72" s="320">
        <f t="shared" si="26"/>
        <v>-14332332.110468358</v>
      </c>
      <c r="AG72" s="320">
        <f t="shared" si="26"/>
        <v>-14985226.438415093</v>
      </c>
      <c r="AH72" s="320">
        <f t="shared" ref="AH72" si="27">-AH71*$B$36</f>
        <v>-15374567.305924751</v>
      </c>
    </row>
    <row r="73" spans="1:34" s="159" customFormat="1" ht="15" thickBot="1" x14ac:dyDescent="0.25">
      <c r="A73" s="248" t="s">
        <v>222</v>
      </c>
      <c r="B73" s="328">
        <f t="shared" ref="B73:AG73" si="28">B71+B72</f>
        <v>0</v>
      </c>
      <c r="C73" s="328">
        <f t="shared" si="28"/>
        <v>0</v>
      </c>
      <c r="D73" s="328">
        <f t="shared" si="28"/>
        <v>0</v>
      </c>
      <c r="E73" s="328">
        <f t="shared" si="28"/>
        <v>-6326837.0701483153</v>
      </c>
      <c r="F73" s="328">
        <f t="shared" si="28"/>
        <v>-3065887.6726161786</v>
      </c>
      <c r="G73" s="328">
        <f t="shared" si="28"/>
        <v>819310.15942525712</v>
      </c>
      <c r="H73" s="328">
        <f t="shared" si="28"/>
        <v>3740948.3776880754</v>
      </c>
      <c r="I73" s="328">
        <f t="shared" si="28"/>
        <v>6455069.1892719325</v>
      </c>
      <c r="J73" s="328">
        <f t="shared" si="28"/>
        <v>8912752.4628663119</v>
      </c>
      <c r="K73" s="328">
        <f t="shared" si="28"/>
        <v>12472939.150555918</v>
      </c>
      <c r="L73" s="328">
        <f t="shared" si="28"/>
        <v>14952486.457485486</v>
      </c>
      <c r="M73" s="328">
        <f t="shared" si="28"/>
        <v>18819798.306630936</v>
      </c>
      <c r="N73" s="328">
        <f t="shared" si="28"/>
        <v>22470092.764165457</v>
      </c>
      <c r="O73" s="328">
        <f t="shared" si="28"/>
        <v>25557743.680822518</v>
      </c>
      <c r="P73" s="328">
        <f t="shared" si="28"/>
        <v>26326502.084269352</v>
      </c>
      <c r="Q73" s="328">
        <f t="shared" si="28"/>
        <v>28292800.080366123</v>
      </c>
      <c r="R73" s="328">
        <f t="shared" si="28"/>
        <v>29742916.257692765</v>
      </c>
      <c r="S73" s="328">
        <f t="shared" si="28"/>
        <v>30607664.910427582</v>
      </c>
      <c r="T73" s="328">
        <f t="shared" si="28"/>
        <v>31987482.739508975</v>
      </c>
      <c r="U73" s="328">
        <f t="shared" si="28"/>
        <v>34450666.223201334</v>
      </c>
      <c r="V73" s="328">
        <f t="shared" si="28"/>
        <v>35423390.851711236</v>
      </c>
      <c r="W73" s="328">
        <f t="shared" si="28"/>
        <v>37911385.102203049</v>
      </c>
      <c r="X73" s="328">
        <f t="shared" si="28"/>
        <v>39746244.680403173</v>
      </c>
      <c r="Y73" s="328">
        <f t="shared" si="28"/>
        <v>40840427.59692733</v>
      </c>
      <c r="Z73" s="328">
        <f t="shared" si="28"/>
        <v>43639082.761512555</v>
      </c>
      <c r="AA73" s="328">
        <f t="shared" si="28"/>
        <v>45703050.246085063</v>
      </c>
      <c r="AB73" s="328">
        <f t="shared" si="28"/>
        <v>46101857.2182981</v>
      </c>
      <c r="AC73" s="328">
        <f t="shared" si="28"/>
        <v>50081963.661354087</v>
      </c>
      <c r="AD73" s="328">
        <f t="shared" si="28"/>
        <v>52403646.381920256</v>
      </c>
      <c r="AE73" s="328">
        <f t="shared" si="28"/>
        <v>53788136.835911691</v>
      </c>
      <c r="AF73" s="328">
        <f t="shared" si="28"/>
        <v>57329328.441873431</v>
      </c>
      <c r="AG73" s="328">
        <f t="shared" si="28"/>
        <v>59940905.753660366</v>
      </c>
      <c r="AH73" s="328">
        <f t="shared" ref="AH73" si="29">AH71+AH72</f>
        <v>61498269.223698996</v>
      </c>
    </row>
    <row r="74" spans="1:34" ht="16.5" thickBot="1" x14ac:dyDescent="0.25">
      <c r="A74" s="242"/>
      <c r="B74" s="249">
        <v>0</v>
      </c>
      <c r="C74" s="249">
        <v>0.5</v>
      </c>
      <c r="D74" s="249">
        <v>1.5</v>
      </c>
      <c r="E74" s="249">
        <v>2.5</v>
      </c>
      <c r="F74" s="249">
        <v>3.5</v>
      </c>
      <c r="G74" s="249">
        <v>4.5</v>
      </c>
      <c r="H74" s="249">
        <v>5.5</v>
      </c>
      <c r="I74" s="249">
        <v>6.5</v>
      </c>
      <c r="J74" s="249">
        <v>7.5</v>
      </c>
      <c r="K74" s="249">
        <v>8.5</v>
      </c>
      <c r="L74" s="249">
        <v>9.5</v>
      </c>
      <c r="M74" s="249">
        <v>10.5</v>
      </c>
      <c r="N74" s="249">
        <v>11.5</v>
      </c>
      <c r="O74" s="249">
        <v>12.5</v>
      </c>
      <c r="P74" s="249">
        <v>13.5</v>
      </c>
      <c r="Q74" s="249">
        <v>14.5</v>
      </c>
      <c r="R74" s="249">
        <v>15.5</v>
      </c>
      <c r="S74" s="249">
        <v>16.5</v>
      </c>
      <c r="T74" s="249">
        <v>17.5</v>
      </c>
      <c r="U74" s="249">
        <v>18.5</v>
      </c>
      <c r="V74" s="249">
        <v>19.5</v>
      </c>
      <c r="W74" s="249">
        <v>20.5</v>
      </c>
      <c r="X74" s="249">
        <v>21.5</v>
      </c>
      <c r="Y74" s="249">
        <v>22.5</v>
      </c>
      <c r="Z74" s="249">
        <v>23.5</v>
      </c>
      <c r="AA74" s="249">
        <v>24.5</v>
      </c>
      <c r="AB74" s="249">
        <v>25.5</v>
      </c>
      <c r="AC74" s="249">
        <v>26.5</v>
      </c>
      <c r="AD74" s="249">
        <v>27.5</v>
      </c>
      <c r="AE74" s="249">
        <v>28.5</v>
      </c>
      <c r="AF74" s="249">
        <v>29.5</v>
      </c>
      <c r="AG74" s="249">
        <v>30.5</v>
      </c>
      <c r="AH74" s="249">
        <v>31.5</v>
      </c>
    </row>
    <row r="75" spans="1:34" x14ac:dyDescent="0.2">
      <c r="A75" s="243" t="s">
        <v>221</v>
      </c>
      <c r="B75" s="70">
        <v>1</v>
      </c>
      <c r="C75" s="70">
        <v>2</v>
      </c>
      <c r="D75" s="70">
        <v>3</v>
      </c>
      <c r="E75" s="70">
        <v>4</v>
      </c>
      <c r="F75" s="70">
        <v>5</v>
      </c>
      <c r="G75" s="70">
        <v>6</v>
      </c>
      <c r="H75" s="70">
        <v>7</v>
      </c>
      <c r="I75" s="70">
        <v>8</v>
      </c>
      <c r="J75" s="70">
        <v>9</v>
      </c>
      <c r="K75" s="70">
        <v>10</v>
      </c>
      <c r="L75" s="70">
        <v>11</v>
      </c>
      <c r="M75" s="70">
        <v>12</v>
      </c>
      <c r="N75" s="70">
        <v>13</v>
      </c>
      <c r="O75" s="70">
        <v>14</v>
      </c>
      <c r="P75" s="70">
        <v>15</v>
      </c>
      <c r="Q75" s="70">
        <v>16</v>
      </c>
      <c r="R75" s="70">
        <v>17</v>
      </c>
      <c r="S75" s="70">
        <v>18</v>
      </c>
      <c r="T75" s="70">
        <v>19</v>
      </c>
      <c r="U75" s="70">
        <v>20</v>
      </c>
      <c r="V75" s="70">
        <v>21</v>
      </c>
      <c r="W75" s="70">
        <v>22</v>
      </c>
      <c r="X75" s="70">
        <v>23</v>
      </c>
      <c r="Y75" s="70">
        <v>24</v>
      </c>
      <c r="Z75" s="70">
        <v>25</v>
      </c>
      <c r="AA75" s="70">
        <v>26</v>
      </c>
      <c r="AB75" s="70">
        <v>27</v>
      </c>
      <c r="AC75" s="70">
        <v>28</v>
      </c>
      <c r="AD75" s="70">
        <v>29</v>
      </c>
      <c r="AE75" s="70">
        <v>30</v>
      </c>
      <c r="AF75" s="70">
        <v>31</v>
      </c>
      <c r="AG75" s="70">
        <v>32</v>
      </c>
      <c r="AH75" s="70">
        <v>33</v>
      </c>
    </row>
    <row r="76" spans="1:34" ht="14.25" x14ac:dyDescent="0.2">
      <c r="A76" s="245" t="s">
        <v>520</v>
      </c>
      <c r="B76" s="319">
        <f t="shared" ref="B76:AA76" si="30">B69</f>
        <v>0</v>
      </c>
      <c r="C76" s="319">
        <f t="shared" si="30"/>
        <v>0</v>
      </c>
      <c r="D76" s="319">
        <f t="shared" si="30"/>
        <v>0</v>
      </c>
      <c r="E76" s="319">
        <f>E69</f>
        <v>-7908546.3376853941</v>
      </c>
      <c r="F76" s="319">
        <f t="shared" si="30"/>
        <v>-3832359.5907702232</v>
      </c>
      <c r="G76" s="319">
        <f t="shared" si="30"/>
        <v>1024137.6992815714</v>
      </c>
      <c r="H76" s="319">
        <f t="shared" si="30"/>
        <v>4676185.4721100945</v>
      </c>
      <c r="I76" s="319">
        <f t="shared" si="30"/>
        <v>8068836.4865899161</v>
      </c>
      <c r="J76" s="319">
        <f t="shared" si="30"/>
        <v>11140940.57858289</v>
      </c>
      <c r="K76" s="319">
        <f t="shared" si="30"/>
        <v>15591173.938194897</v>
      </c>
      <c r="L76" s="319">
        <f t="shared" si="30"/>
        <v>18690608.071856856</v>
      </c>
      <c r="M76" s="319">
        <f t="shared" si="30"/>
        <v>23524747.88328867</v>
      </c>
      <c r="N76" s="319">
        <f t="shared" si="30"/>
        <v>28087615.955206823</v>
      </c>
      <c r="O76" s="319">
        <f t="shared" si="30"/>
        <v>31947179.601028148</v>
      </c>
      <c r="P76" s="319">
        <f t="shared" si="30"/>
        <v>32908127.605336692</v>
      </c>
      <c r="Q76" s="319">
        <f t="shared" si="30"/>
        <v>35366000.100457653</v>
      </c>
      <c r="R76" s="319">
        <f t="shared" si="30"/>
        <v>37178645.322115958</v>
      </c>
      <c r="S76" s="319">
        <f t="shared" si="30"/>
        <v>38259581.138034478</v>
      </c>
      <c r="T76" s="319">
        <f t="shared" si="30"/>
        <v>39984353.424386218</v>
      </c>
      <c r="U76" s="319">
        <f t="shared" si="30"/>
        <v>43063332.779001668</v>
      </c>
      <c r="V76" s="319">
        <f t="shared" si="30"/>
        <v>44279238.564639047</v>
      </c>
      <c r="W76" s="319">
        <f t="shared" si="30"/>
        <v>47389231.377753809</v>
      </c>
      <c r="X76" s="319">
        <f t="shared" si="30"/>
        <v>49682805.850503966</v>
      </c>
      <c r="Y76" s="319">
        <f t="shared" si="30"/>
        <v>51050534.496159166</v>
      </c>
      <c r="Z76" s="319">
        <f t="shared" si="30"/>
        <v>54548853.451890692</v>
      </c>
      <c r="AA76" s="319">
        <f t="shared" si="30"/>
        <v>57128812.807606325</v>
      </c>
      <c r="AB76" s="319">
        <f>AB69</f>
        <v>57627321.522872627</v>
      </c>
      <c r="AC76" s="319">
        <f t="shared" ref="AC76:AG76" si="31">AC69</f>
        <v>62602454.576692611</v>
      </c>
      <c r="AD76" s="319">
        <f t="shared" si="31"/>
        <v>65504557.977400318</v>
      </c>
      <c r="AE76" s="319">
        <f t="shared" si="31"/>
        <v>67235171.044889614</v>
      </c>
      <c r="AF76" s="319">
        <f t="shared" si="31"/>
        <v>71661660.552341789</v>
      </c>
      <c r="AG76" s="319">
        <f t="shared" si="31"/>
        <v>74926132.192075461</v>
      </c>
      <c r="AH76" s="319">
        <f t="shared" ref="AH76" si="32">AH69</f>
        <v>76872836.529623747</v>
      </c>
    </row>
    <row r="77" spans="1:34" x14ac:dyDescent="0.25">
      <c r="A77" s="246" t="s">
        <v>220</v>
      </c>
      <c r="B77" s="320">
        <f t="shared" ref="B77:AG77" si="33">-B68</f>
        <v>0</v>
      </c>
      <c r="C77" s="320">
        <f t="shared" si="33"/>
        <v>0</v>
      </c>
      <c r="D77" s="320">
        <f t="shared" si="33"/>
        <v>0</v>
      </c>
      <c r="E77" s="320">
        <f>-E68</f>
        <v>9950130.4409999885</v>
      </c>
      <c r="F77" s="320">
        <f t="shared" si="33"/>
        <v>9950130.4409999885</v>
      </c>
      <c r="G77" s="320">
        <f t="shared" si="33"/>
        <v>9950130.4409999885</v>
      </c>
      <c r="H77" s="320">
        <f t="shared" si="33"/>
        <v>9950130.4409999885</v>
      </c>
      <c r="I77" s="320">
        <f t="shared" si="33"/>
        <v>9950130.4409999885</v>
      </c>
      <c r="J77" s="320">
        <f t="shared" si="33"/>
        <v>9950130.4409999885</v>
      </c>
      <c r="K77" s="320">
        <f t="shared" si="33"/>
        <v>9950130.4409999885</v>
      </c>
      <c r="L77" s="320">
        <f t="shared" si="33"/>
        <v>9950130.4409999885</v>
      </c>
      <c r="M77" s="320">
        <f t="shared" si="33"/>
        <v>9950130.4409999885</v>
      </c>
      <c r="N77" s="320">
        <f t="shared" si="33"/>
        <v>9950130.4409999885</v>
      </c>
      <c r="O77" s="320">
        <f t="shared" si="33"/>
        <v>9950130.4409999885</v>
      </c>
      <c r="P77" s="320">
        <f t="shared" si="33"/>
        <v>9950130.4409999885</v>
      </c>
      <c r="Q77" s="320">
        <f t="shared" si="33"/>
        <v>9950130.4409999885</v>
      </c>
      <c r="R77" s="320">
        <f t="shared" si="33"/>
        <v>9950130.4409999885</v>
      </c>
      <c r="S77" s="320">
        <f t="shared" si="33"/>
        <v>9950130.4409999885</v>
      </c>
      <c r="T77" s="320">
        <f t="shared" si="33"/>
        <v>9950130.4409999885</v>
      </c>
      <c r="U77" s="320">
        <f t="shared" si="33"/>
        <v>9950130.4409999885</v>
      </c>
      <c r="V77" s="320">
        <f t="shared" si="33"/>
        <v>9950130.4409999885</v>
      </c>
      <c r="W77" s="320">
        <f t="shared" si="33"/>
        <v>9950130.4409999885</v>
      </c>
      <c r="X77" s="320">
        <f t="shared" si="33"/>
        <v>9950130.4409999885</v>
      </c>
      <c r="Y77" s="320">
        <f t="shared" si="33"/>
        <v>9950130.4409999885</v>
      </c>
      <c r="Z77" s="320">
        <f t="shared" si="33"/>
        <v>9950130.4409999885</v>
      </c>
      <c r="AA77" s="320">
        <f t="shared" si="33"/>
        <v>9950130.4409999885</v>
      </c>
      <c r="AB77" s="320">
        <f t="shared" si="33"/>
        <v>9950130.4409999885</v>
      </c>
      <c r="AC77" s="320">
        <f t="shared" si="33"/>
        <v>9950130.4409999885</v>
      </c>
      <c r="AD77" s="320">
        <f t="shared" si="33"/>
        <v>9950130.4409999885</v>
      </c>
      <c r="AE77" s="320">
        <f t="shared" si="33"/>
        <v>9950130.4409999885</v>
      </c>
      <c r="AF77" s="320">
        <f t="shared" si="33"/>
        <v>9950130.4409999885</v>
      </c>
      <c r="AG77" s="320">
        <f t="shared" si="33"/>
        <v>9950130.4409999885</v>
      </c>
      <c r="AH77" s="320">
        <f t="shared" ref="AH77" si="34">-AH68</f>
        <v>9950130.4409999885</v>
      </c>
    </row>
    <row r="78" spans="1:34" x14ac:dyDescent="0.25">
      <c r="A78" s="246" t="s">
        <v>219</v>
      </c>
      <c r="B78" s="320">
        <f t="shared" ref="B78:AG78" si="35">B70</f>
        <v>0</v>
      </c>
      <c r="C78" s="320">
        <f t="shared" si="35"/>
        <v>0</v>
      </c>
      <c r="D78" s="320">
        <f t="shared" si="35"/>
        <v>0</v>
      </c>
      <c r="E78" s="320">
        <f t="shared" si="35"/>
        <v>0</v>
      </c>
      <c r="F78" s="320">
        <f t="shared" si="35"/>
        <v>0</v>
      </c>
      <c r="G78" s="320">
        <f t="shared" si="35"/>
        <v>0</v>
      </c>
      <c r="H78" s="320">
        <f t="shared" si="35"/>
        <v>0</v>
      </c>
      <c r="I78" s="320">
        <f t="shared" si="35"/>
        <v>0</v>
      </c>
      <c r="J78" s="320">
        <f t="shared" si="35"/>
        <v>0</v>
      </c>
      <c r="K78" s="320">
        <f t="shared" si="35"/>
        <v>0</v>
      </c>
      <c r="L78" s="320">
        <f t="shared" si="35"/>
        <v>0</v>
      </c>
      <c r="M78" s="320">
        <f t="shared" si="35"/>
        <v>0</v>
      </c>
      <c r="N78" s="320">
        <f t="shared" si="35"/>
        <v>0</v>
      </c>
      <c r="O78" s="320">
        <f t="shared" si="35"/>
        <v>0</v>
      </c>
      <c r="P78" s="320">
        <f t="shared" si="35"/>
        <v>0</v>
      </c>
      <c r="Q78" s="320">
        <f t="shared" si="35"/>
        <v>0</v>
      </c>
      <c r="R78" s="320">
        <f t="shared" si="35"/>
        <v>0</v>
      </c>
      <c r="S78" s="320">
        <f t="shared" si="35"/>
        <v>0</v>
      </c>
      <c r="T78" s="320">
        <f t="shared" si="35"/>
        <v>0</v>
      </c>
      <c r="U78" s="320">
        <f t="shared" si="35"/>
        <v>0</v>
      </c>
      <c r="V78" s="320">
        <f t="shared" si="35"/>
        <v>0</v>
      </c>
      <c r="W78" s="320">
        <f t="shared" si="35"/>
        <v>0</v>
      </c>
      <c r="X78" s="320">
        <f t="shared" si="35"/>
        <v>0</v>
      </c>
      <c r="Y78" s="320">
        <f t="shared" si="35"/>
        <v>0</v>
      </c>
      <c r="Z78" s="320">
        <f t="shared" si="35"/>
        <v>0</v>
      </c>
      <c r="AA78" s="320">
        <f t="shared" si="35"/>
        <v>0</v>
      </c>
      <c r="AB78" s="320">
        <f t="shared" si="35"/>
        <v>0</v>
      </c>
      <c r="AC78" s="320">
        <f t="shared" si="35"/>
        <v>0</v>
      </c>
      <c r="AD78" s="320">
        <f t="shared" si="35"/>
        <v>0</v>
      </c>
      <c r="AE78" s="320">
        <f t="shared" si="35"/>
        <v>0</v>
      </c>
      <c r="AF78" s="320">
        <f t="shared" si="35"/>
        <v>0</v>
      </c>
      <c r="AG78" s="320">
        <f t="shared" si="35"/>
        <v>0</v>
      </c>
      <c r="AH78" s="320">
        <f t="shared" ref="AH78" si="36">AH70</f>
        <v>0</v>
      </c>
    </row>
    <row r="79" spans="1:34" x14ac:dyDescent="0.25">
      <c r="A79" s="246" t="s">
        <v>218</v>
      </c>
      <c r="B79" s="320">
        <f>IF(SUM($B$72:B72)+SUM($A$79:A79)&gt;0,0,SUM($B$72:B72)-SUM($A$79:A79))</f>
        <v>0</v>
      </c>
      <c r="C79" s="320">
        <f>IF(SUM($B$72:C72)+SUM($A$79:B79)&gt;0,0,SUM($B$72:C72)-SUM($A$79:B79))</f>
        <v>0</v>
      </c>
      <c r="D79" s="320">
        <f>IF(SUM($B$72:D72)+SUM($A$79:C79)&gt;0,0,SUM($B$72:D72)-SUM($A$79:C79))</f>
        <v>0</v>
      </c>
      <c r="E79" s="320">
        <f>IF(SUM($B$72:E72)+SUM($A$79:D79)&gt;0,0,SUM($B$72:E72)-SUM($A$79:D79))</f>
        <v>0</v>
      </c>
      <c r="F79" s="320">
        <f>IF(SUM($B$72:F72)+SUM($A$79:E79)&gt;0,0,SUM($B$72:F72)-SUM($A$79:E79))</f>
        <v>0</v>
      </c>
      <c r="G79" s="320">
        <f>IF(SUM($B$72:G72)+SUM($A$79:F79)&gt;0,0,SUM($B$72:G72)-SUM($A$79:F79))</f>
        <v>0</v>
      </c>
      <c r="H79" s="320">
        <f>IF(SUM($B$72:H72)+SUM($A$79:G79)&gt;0,0,SUM($B$72:H72)-SUM($A$79:G79))</f>
        <v>0</v>
      </c>
      <c r="I79" s="320">
        <f>IF(SUM($B$72:I72)+SUM($A$79:H79)&gt;0,0,SUM($B$72:I72)-SUM($A$79:H79))</f>
        <v>-405650.74590519327</v>
      </c>
      <c r="J79" s="320">
        <f>IF(SUM($B$72:J72)+SUM($A$79:I79)&gt;0,0,SUM($B$72:J72)-SUM($A$79:I79))</f>
        <v>-2228188.1157165775</v>
      </c>
      <c r="K79" s="320">
        <f>IF(SUM($B$72:K72)+SUM($A$79:J79)&gt;0,0,SUM($B$72:K72)-SUM($A$79:J79))</f>
        <v>-3118234.787638979</v>
      </c>
      <c r="L79" s="320">
        <f>IF(SUM($B$72:L72)+SUM($A$79:K79)&gt;0,0,SUM($B$72:L72)-SUM($A$79:K79))</f>
        <v>-3738121.6143713724</v>
      </c>
      <c r="M79" s="320">
        <f>IF(SUM($B$72:M72)+SUM($A$79:L79)&gt;0,0,SUM($B$72:M72)-SUM($A$79:L79))</f>
        <v>-4704949.5766577348</v>
      </c>
      <c r="N79" s="320">
        <f>IF(SUM($B$72:N72)+SUM($A$79:M79)&gt;0,0,SUM($B$72:N72)-SUM($A$79:M79))</f>
        <v>-5617523.1910413653</v>
      </c>
      <c r="O79" s="320">
        <f>IF(SUM($B$72:O72)+SUM($A$79:N79)&gt;0,0,SUM($B$72:O72)-SUM($A$79:N79))</f>
        <v>-6389435.9202056304</v>
      </c>
      <c r="P79" s="320">
        <f>IF(SUM($B$72:P72)+SUM($A$79:O79)&gt;0,0,SUM($B$72:P72)-SUM($A$79:O79))</f>
        <v>-6581625.5210673399</v>
      </c>
      <c r="Q79" s="320">
        <f>IF(SUM($B$72:Q72)+SUM($A$79:P79)&gt;0,0,SUM($B$72:Q72)-SUM($A$79:P79))</f>
        <v>-7073200.0200915337</v>
      </c>
      <c r="R79" s="320">
        <f>IF(SUM($B$72:R72)+SUM($A$79:Q79)&gt;0,0,SUM($B$72:R72)-SUM($A$79:Q79))</f>
        <v>-7435729.064423196</v>
      </c>
      <c r="S79" s="320">
        <f>IF(SUM($B$72:S72)+SUM($A$79:R79)&gt;0,0,SUM($B$72:S72)-SUM($A$79:R79))</f>
        <v>-7651916.2276068926</v>
      </c>
      <c r="T79" s="320">
        <f>IF(SUM($B$72:T72)+SUM($A$79:S79)&gt;0,0,SUM($B$72:T72)-SUM($A$79:S79))</f>
        <v>-7996870.6848772466</v>
      </c>
      <c r="U79" s="320">
        <f>IF(SUM($B$72:U72)+SUM($A$79:T79)&gt;0,0,SUM($B$72:U72)-SUM($A$79:T79))</f>
        <v>-8612666.5558003336</v>
      </c>
      <c r="V79" s="320">
        <f>IF(SUM($B$72:V72)+SUM($A$79:U79)&gt;0,0,SUM($B$72:V72)-SUM($A$79:U79))</f>
        <v>-8855847.7129278034</v>
      </c>
      <c r="W79" s="320">
        <f>IF(SUM($B$72:W72)+SUM($A$79:V79)&gt;0,0,SUM($B$72:W72)-SUM($A$79:V79))</f>
        <v>-9477846.2755507678</v>
      </c>
      <c r="X79" s="320">
        <f>IF(SUM($B$72:X72)+SUM($A$79:W79)&gt;0,0,SUM($B$72:X72)-SUM($A$79:W79))</f>
        <v>-9936561.1701007932</v>
      </c>
      <c r="Y79" s="320">
        <f>IF(SUM($B$72:Y72)+SUM($A$79:X79)&gt;0,0,SUM($B$72:Y72)-SUM($A$79:X79))</f>
        <v>-10210106.899231836</v>
      </c>
      <c r="Z79" s="320">
        <f>IF(SUM($B$72:Z72)+SUM($A$79:Y79)&gt;0,0,SUM($B$72:Z72)-SUM($A$79:Y79))</f>
        <v>-10909770.690378144</v>
      </c>
      <c r="AA79" s="320">
        <f>IF(SUM($B$72:AA72)+SUM($A$79:Z79)&gt;0,0,SUM($B$72:AA72)-SUM($A$79:Z79))</f>
        <v>-11425762.561521262</v>
      </c>
      <c r="AB79" s="320">
        <f>IF(SUM($B$72:AB72)+SUM($A$79:AA79)&gt;0,0,SUM($B$72:AB72)-SUM($A$79:AA79))</f>
        <v>-11525464.304574519</v>
      </c>
      <c r="AC79" s="320">
        <f>IF(SUM($B$72:AC72)+SUM($A$79:AB79)&gt;0,0,SUM($B$72:AC72)-SUM($A$79:AB79))</f>
        <v>-12520490.915338516</v>
      </c>
      <c r="AD79" s="320">
        <f>IF(SUM($B$72:AD72)+SUM($A$79:AC79)&gt;0,0,SUM($B$72:AD72)-SUM($A$79:AC79))</f>
        <v>-13100911.595480055</v>
      </c>
      <c r="AE79" s="320">
        <f>IF(SUM($B$72:AE72)+SUM($A$79:AD79)&gt;0,0,SUM($B$72:AE72)-SUM($A$79:AD79))</f>
        <v>-13447034.208977938</v>
      </c>
      <c r="AF79" s="320">
        <f>IF(SUM($B$72:AF72)+SUM($A$79:AE79)&gt;0,0,SUM($B$72:AF72)-SUM($A$79:AE79))</f>
        <v>-14332332.110468358</v>
      </c>
      <c r="AG79" s="320">
        <f>IF(SUM($B$72:AG72)+SUM($A$79:AF79)&gt;0,0,SUM($B$72:AG72)-SUM($A$79:AF79))</f>
        <v>-14985226.43841508</v>
      </c>
      <c r="AH79" s="320">
        <f>IF(SUM($B$72:AH72)+SUM($A$79:AG79)&gt;0,0,SUM($B$72:AH72)-SUM($A$79:AG79))</f>
        <v>-15374567.305924743</v>
      </c>
    </row>
    <row r="80" spans="1:34" x14ac:dyDescent="0.25">
      <c r="A80" s="246" t="s">
        <v>217</v>
      </c>
      <c r="B80" s="320">
        <f>IF(((SUM($B$59:B59)+SUM($B$61:B65))+SUM($B$82:B82))&lt;0,((SUM($B$59:B59)+SUM($B$61:B65))+SUM($B$82:B82))*0.18-SUM($A$80:A80),IF(SUM(A$80:$A80)&lt;0,0-SUM(A$80:$A80),0))</f>
        <v>-431155.22940000001</v>
      </c>
      <c r="C80" s="320">
        <f>IF(((SUM($B$59:C59)+SUM($B$61:C65))+SUM($B$82:C82))&lt;0,((SUM($B$59:C59)+SUM($B$61:C65))+SUM($B$82:C82))*0.18-SUM($A$80:B80),IF(SUM($B$80:B80)&lt;0,0-SUM($B$80:B80),0))</f>
        <v>-16000906.228164846</v>
      </c>
      <c r="D80" s="320">
        <f>IF(((SUM($B$59:D59)+SUM($B$61:D65))+SUM($B$82:D82))&lt;0,((SUM($B$59:D59)+SUM($B$61:D65))+SUM($B$82:D82))*0.18-SUM($A$80:C80),IF(SUM($B$80:C80)&lt;0,0-SUM($B$80:C80),0))</f>
        <v>-37298642.923835091</v>
      </c>
      <c r="E80" s="320">
        <f>IF(((SUM($B$59:E59)+SUM($B$61:E65))+SUM($B$82:E82))&lt;0,((SUM($B$59:E59)+SUM($B$61:E65))+SUM($B$82:E82))*0.18-SUM($A$80:D80),IF(SUM($B$80:D80)&lt;0,0-SUM($B$80:D80),0))</f>
        <v>367485.13859662414</v>
      </c>
      <c r="F80" s="320">
        <f>IF(((SUM($B$59:F59)+SUM($B$61:F65))+SUM($B$82:F82))&lt;0,((SUM($B$59:F59)+SUM($B$61:F65))+SUM($B$82:F82))*0.18-SUM($A$80:E80),IF(SUM($B$80:E80)&lt;0,0-SUM($B$80:E80),0))</f>
        <v>1101198.7530413643</v>
      </c>
      <c r="G80" s="320">
        <f>IF(((SUM($B$59:G59)+SUM($B$61:G65))+SUM($B$82:G82))&lt;0,((SUM($B$59:G59)+SUM($B$61:G65))+SUM($B$82:G82))*0.18-SUM($A$80:F80),IF(SUM($B$80:F80)&lt;0,0-SUM($B$80:F80),0))</f>
        <v>1975368.2652506828</v>
      </c>
      <c r="H80" s="320">
        <f>IF(((SUM($B$59:H59)+SUM($B$61:H65))+SUM($B$82:H82))&lt;0,((SUM($B$59:H59)+SUM($B$61:H65))+SUM($B$82:H82))*0.18-SUM($A$80:G80),IF(SUM($B$80:G80)&lt;0,0-SUM($B$80:G80),0))</f>
        <v>2632736.8643598109</v>
      </c>
      <c r="I80" s="320">
        <f>IF(((SUM($B$59:I59)+SUM($B$61:I65))+SUM($B$82:I82))&lt;0,((SUM($B$59:I59)+SUM($B$61:I65))+SUM($B$82:I82))*0.18-SUM($A$80:H80),IF(SUM($B$80:H80)&lt;0,0-SUM($B$80:H80),0))</f>
        <v>3243414.0469661802</v>
      </c>
      <c r="J80" s="320">
        <f>IF(((SUM($B$59:J59)+SUM($B$61:J65))+SUM($B$82:J82))&lt;0,((SUM($B$59:J59)+SUM($B$61:J65))+SUM($B$82:J82))*0.18-SUM($A$80:I80),IF(SUM($B$80:I80)&lt;0,0-SUM($B$80:I80),0))</f>
        <v>3796392.7835249156</v>
      </c>
      <c r="K80" s="320">
        <f>IF(((SUM($B$59:K59)+SUM($B$61:K65))+SUM($B$82:K82))&lt;0,((SUM($B$59:K59)+SUM($B$61:K65))+SUM($B$82:K82))*0.18-SUM($A$80:J80),IF(SUM($B$80:J80)&lt;0,0-SUM($B$80:J80),0))</f>
        <v>4597434.788255088</v>
      </c>
      <c r="L80" s="320">
        <f>IF(((SUM($B$59:L59)+SUM($B$61:L65))+SUM($B$82:L82))&lt;0,((SUM($B$59:L59)+SUM($B$61:L65))+SUM($B$82:L82))*0.18-SUM($A$80:K80),IF(SUM($B$80:K80)&lt;0,0-SUM($B$80:K80),0))</f>
        <v>5155332.9323142283</v>
      </c>
      <c r="M80" s="320">
        <f>IF(((SUM($B$59:M59)+SUM($B$61:M65))+SUM($B$82:M82))&lt;0,((SUM($B$59:M59)+SUM($B$61:M65))+SUM($B$82:M82))*0.18-SUM($A$80:L80),IF(SUM($B$80:L80)&lt;0,0-SUM($B$80:L80),0))</f>
        <v>6025478.0983719602</v>
      </c>
      <c r="N80" s="320">
        <f>IF(((SUM($B$59:N59)+SUM($B$61:N65))+SUM($B$82:N82))&lt;0,((SUM($B$59:N59)+SUM($B$61:N65))+SUM($B$82:N82))*0.18-SUM($A$80:M80),IF(SUM($B$80:M80)&lt;0,0-SUM($B$80:M80),0))</f>
        <v>6846794.3513172232</v>
      </c>
      <c r="O80" s="320">
        <f>IF(((SUM($B$59:O59)+SUM($B$61:O65))+SUM($B$82:O82))&lt;0,((SUM($B$59:O59)+SUM($B$61:O65))+SUM($B$82:O82))*0.18-SUM($A$80:N80),IF(SUM($B$80:N80)&lt;0,0-SUM($B$80:N80),0))</f>
        <v>7541515.8075650577</v>
      </c>
      <c r="P80" s="320">
        <f>IF(((SUM($B$59:P59)+SUM($B$61:P65))+SUM($B$82:P82))&lt;0,((SUM($B$59:P59)+SUM($B$61:P65))+SUM($B$82:P82))*0.18-SUM($A$80:O80),IF(SUM($B$80:O80)&lt;0,0-SUM($B$80:O80),0))</f>
        <v>7714486.4483406022</v>
      </c>
      <c r="Q80" s="320">
        <f>IF(((SUM($B$59:Q59)+SUM($B$61:Q65))+SUM($B$82:Q82))&lt;0,((SUM($B$59:Q59)+SUM($B$61:Q65))+SUM($B$82:Q82))*0.18-SUM($A$80:P80),IF(SUM($B$80:P80)&lt;0,0-SUM($B$80:P80),0))</f>
        <v>2733066.1034961995</v>
      </c>
      <c r="R80" s="320">
        <f>IF(((SUM($B$59:R59)+SUM($B$61:R65))+SUM($B$82:R82))&lt;0,((SUM($B$59:R59)+SUM($B$61:R65))+SUM($B$82:R82))*0.18-SUM($A$80:Q80),IF(SUM($B$80:Q80)&lt;0,0-SUM($B$80:Q80),0))</f>
        <v>0</v>
      </c>
      <c r="S80" s="320">
        <f>IF(((SUM($B$59:S59)+SUM($B$61:S65))+SUM($B$82:S82))&lt;0,((SUM($B$59:S59)+SUM($B$61:S65))+SUM($B$82:S82))*0.18-SUM($A$80:R80),IF(SUM($B$80:R80)&lt;0,0-SUM($B$80:R80),0))</f>
        <v>0</v>
      </c>
      <c r="T80" s="320">
        <f>IF(((SUM($B$59:T59)+SUM($B$61:T65))+SUM($B$82:T82))&lt;0,((SUM($B$59:T59)+SUM($B$61:T65))+SUM($B$82:T82))*0.18-SUM($A$80:S80),IF(SUM($B$80:S80)&lt;0,0-SUM($B$80:S80),0))</f>
        <v>0</v>
      </c>
      <c r="U80" s="320">
        <f>IF(((SUM($B$59:U59)+SUM($B$61:U65))+SUM($B$82:U82))&lt;0,((SUM($B$59:U59)+SUM($B$61:U65))+SUM($B$82:U82))*0.18-SUM($A$80:T80),IF(SUM($B$80:T80)&lt;0,0-SUM($B$80:T80),0))</f>
        <v>0</v>
      </c>
      <c r="V80" s="320">
        <f>IF(((SUM($B$59:V59)+SUM($B$61:V65))+SUM($B$82:V82))&lt;0,((SUM($B$59:V59)+SUM($B$61:V65))+SUM($B$82:V82))*0.18-SUM($A$80:U80),IF(SUM($B$80:U80)&lt;0,0-SUM($B$80:U80),0))</f>
        <v>0</v>
      </c>
      <c r="W80" s="320">
        <f>IF(((SUM($B$59:W59)+SUM($B$61:W65))+SUM($B$82:W82))&lt;0,((SUM($B$59:W59)+SUM($B$61:W65))+SUM($B$82:W82))*0.18-SUM($A$80:V80),IF(SUM($B$80:V80)&lt;0,0-SUM($B$80:V80),0))</f>
        <v>0</v>
      </c>
      <c r="X80" s="320">
        <f>IF(((SUM($B$59:X59)+SUM($B$61:X65))+SUM($B$82:X82))&lt;0,((SUM($B$59:X59)+SUM($B$61:X65))+SUM($B$82:X82))*0.18-SUM($A$80:W80),IF(SUM($B$80:W80)&lt;0,0-SUM($B$80:W80),0))</f>
        <v>0</v>
      </c>
      <c r="Y80" s="320">
        <f>IF(((SUM($B$59:Y59)+SUM($B$61:Y65))+SUM($B$82:Y82))&lt;0,((SUM($B$59:Y59)+SUM($B$61:Y65))+SUM($B$82:Y82))*0.18-SUM($A$80:X80),IF(SUM($B$80:X80)&lt;0,0-SUM($B$80:X80),0))</f>
        <v>0</v>
      </c>
      <c r="Z80" s="320">
        <f>IF(((SUM($B$59:Z59)+SUM($B$61:Z65))+SUM($B$82:Z82))&lt;0,((SUM($B$59:Z59)+SUM($B$61:Z65))+SUM($B$82:Z82))*0.18-SUM($A$80:Y80),IF(SUM($B$80:Y80)&lt;0,0-SUM($B$80:Y80),0))</f>
        <v>0</v>
      </c>
      <c r="AA80" s="320">
        <f>IF(((SUM($B$59:AA59)+SUM($B$61:AA65))+SUM($B$82:AA82))&lt;0,((SUM($B$59:AA59)+SUM($B$61:AA65))+SUM($B$82:AA82))*0.18-SUM($A$80:Z80),IF(SUM($B$80:Z80)&lt;0,0-SUM($B$80:Z80),0))</f>
        <v>0</v>
      </c>
      <c r="AB80" s="320">
        <f>IF(((SUM($B$59:AB59)+SUM($B$61:AB65))+SUM($B$82:AB82))&lt;0,((SUM($B$59:AB59)+SUM($B$61:AB65))+SUM($B$82:AB82))*0.18-SUM($A$80:AA80),IF(SUM($B$80:AA80)&lt;0,0-SUM($B$80:AA80),0))</f>
        <v>0</v>
      </c>
      <c r="AC80" s="320">
        <f>IF(((SUM($B$59:AC59)+SUM($B$61:AC65))+SUM($B$82:AC82))&lt;0,((SUM($B$59:AC59)+SUM($B$61:AC65))+SUM($B$82:AC82))*0.18-SUM($A$80:AB80),IF(SUM($B$80:AB80)&lt;0,0-SUM($B$80:AB80),0))</f>
        <v>0</v>
      </c>
      <c r="AD80" s="320">
        <f>IF(((SUM($B$59:AD59)+SUM($B$61:AD65))+SUM($B$82:AD82))&lt;0,((SUM($B$59:AD59)+SUM($B$61:AD65))+SUM($B$82:AD82))*0.18-SUM($A$80:AC80),IF(SUM($B$80:AC80)&lt;0,0-SUM($B$80:AC80),0))</f>
        <v>0</v>
      </c>
      <c r="AE80" s="320">
        <f>IF(((SUM($B$59:AE59)+SUM($B$61:AE65))+SUM($B$82:AE82))&lt;0,((SUM($B$59:AE59)+SUM($B$61:AE65))+SUM($B$82:AE82))*0.18-SUM($A$80:AD80),IF(SUM($B$80:AD80)&lt;0,0-SUM($B$80:AD80),0))</f>
        <v>0</v>
      </c>
      <c r="AF80" s="320">
        <f>IF(((SUM($B$59:AF59)+SUM($B$61:AF65))+SUM($B$82:AF82))&lt;0,((SUM($B$59:AF59)+SUM($B$61:AF65))+SUM($B$82:AF82))*0.18-SUM($A$80:AE80),IF(SUM($B$80:AE80)&lt;0,0-SUM($B$80:AE80),0))</f>
        <v>0</v>
      </c>
      <c r="AG80" s="320">
        <f>IF(((SUM($B$59:AG59)+SUM($B$61:AG65))+SUM($B$82:AG82))&lt;0,((SUM($B$59:AG59)+SUM($B$61:AG65))+SUM($B$82:AG82))*0.18-SUM($A$80:AF80),IF(SUM($B$80:AF80)&lt;0,0-SUM($B$80:AF80),0))</f>
        <v>0</v>
      </c>
      <c r="AH80" s="320">
        <f>IF(((SUM($B$59:AH59)+SUM($B$61:AH65))+SUM($B$82:AH82))&lt;0,((SUM($B$59:AH59)+SUM($B$61:AH65))+SUM($B$82:AH82))*0.18-SUM($A$80:AG80),IF(SUM($B$80:AG80)&lt;0,0-SUM($B$80:AG80),0))</f>
        <v>0</v>
      </c>
    </row>
    <row r="81" spans="1:34" x14ac:dyDescent="0.25">
      <c r="A81" s="246" t="s">
        <v>216</v>
      </c>
      <c r="B81" s="320">
        <f>-B59*(B39)</f>
        <v>0</v>
      </c>
      <c r="C81" s="320">
        <f>-(C59-B59)*$B$39</f>
        <v>0</v>
      </c>
      <c r="D81" s="320">
        <f>-(D59-C59)*$B$39</f>
        <v>0</v>
      </c>
      <c r="E81" s="320">
        <f t="shared" ref="E81:AH81" si="37">-(E59-D59)*$B$39</f>
        <v>0</v>
      </c>
      <c r="F81" s="320">
        <f t="shared" si="37"/>
        <v>0</v>
      </c>
      <c r="G81" s="320">
        <f t="shared" si="37"/>
        <v>0</v>
      </c>
      <c r="H81" s="320">
        <f t="shared" si="37"/>
        <v>0</v>
      </c>
      <c r="I81" s="320">
        <f t="shared" si="37"/>
        <v>0</v>
      </c>
      <c r="J81" s="320">
        <f t="shared" si="37"/>
        <v>0</v>
      </c>
      <c r="K81" s="320">
        <f t="shared" si="37"/>
        <v>0</v>
      </c>
      <c r="L81" s="320">
        <f t="shared" si="37"/>
        <v>0</v>
      </c>
      <c r="M81" s="320">
        <f t="shared" si="37"/>
        <v>0</v>
      </c>
      <c r="N81" s="320">
        <f t="shared" si="37"/>
        <v>0</v>
      </c>
      <c r="O81" s="320">
        <f t="shared" si="37"/>
        <v>0</v>
      </c>
      <c r="P81" s="320">
        <f t="shared" si="37"/>
        <v>0</v>
      </c>
      <c r="Q81" s="320">
        <f t="shared" si="37"/>
        <v>0</v>
      </c>
      <c r="R81" s="320">
        <f t="shared" si="37"/>
        <v>0</v>
      </c>
      <c r="S81" s="320">
        <f t="shared" si="37"/>
        <v>0</v>
      </c>
      <c r="T81" s="320">
        <f t="shared" si="37"/>
        <v>0</v>
      </c>
      <c r="U81" s="320">
        <f t="shared" si="37"/>
        <v>0</v>
      </c>
      <c r="V81" s="320">
        <f t="shared" si="37"/>
        <v>0</v>
      </c>
      <c r="W81" s="320">
        <f t="shared" si="37"/>
        <v>0</v>
      </c>
      <c r="X81" s="320">
        <f t="shared" si="37"/>
        <v>0</v>
      </c>
      <c r="Y81" s="320">
        <f t="shared" si="37"/>
        <v>0</v>
      </c>
      <c r="Z81" s="320">
        <f t="shared" si="37"/>
        <v>0</v>
      </c>
      <c r="AA81" s="320">
        <f t="shared" si="37"/>
        <v>0</v>
      </c>
      <c r="AB81" s="320">
        <f t="shared" si="37"/>
        <v>0</v>
      </c>
      <c r="AC81" s="320">
        <f t="shared" si="37"/>
        <v>0</v>
      </c>
      <c r="AD81" s="320">
        <f t="shared" si="37"/>
        <v>0</v>
      </c>
      <c r="AE81" s="320">
        <f t="shared" si="37"/>
        <v>0</v>
      </c>
      <c r="AF81" s="320">
        <f t="shared" si="37"/>
        <v>0</v>
      </c>
      <c r="AG81" s="320">
        <f t="shared" si="37"/>
        <v>0</v>
      </c>
      <c r="AH81" s="320">
        <f t="shared" si="37"/>
        <v>0</v>
      </c>
    </row>
    <row r="82" spans="1:34" x14ac:dyDescent="0.25">
      <c r="A82" s="246" t="s">
        <v>424</v>
      </c>
      <c r="B82" s="320">
        <v>-2395306.83</v>
      </c>
      <c r="C82" s="320">
        <v>-88893923.4898047</v>
      </c>
      <c r="D82" s="320">
        <v>-207214682.91019499</v>
      </c>
      <c r="E82" s="321"/>
      <c r="F82" s="321"/>
      <c r="G82" s="321"/>
      <c r="H82" s="321"/>
      <c r="I82" s="321"/>
      <c r="J82" s="321"/>
      <c r="K82" s="321"/>
      <c r="L82" s="321"/>
      <c r="M82" s="321"/>
      <c r="N82" s="321"/>
      <c r="O82" s="321"/>
      <c r="P82" s="321"/>
      <c r="Q82" s="321"/>
      <c r="R82" s="321"/>
      <c r="S82" s="321"/>
      <c r="T82" s="321"/>
      <c r="U82" s="321"/>
      <c r="V82" s="321"/>
      <c r="W82" s="321"/>
      <c r="X82" s="321"/>
      <c r="Y82" s="321"/>
      <c r="Z82" s="322"/>
      <c r="AA82" s="322"/>
      <c r="AB82" s="322"/>
      <c r="AC82" s="322"/>
      <c r="AD82" s="322"/>
      <c r="AE82" s="322"/>
      <c r="AF82" s="322"/>
      <c r="AG82" s="322"/>
      <c r="AH82" s="322"/>
    </row>
    <row r="83" spans="1:34" x14ac:dyDescent="0.25">
      <c r="A83" s="246" t="s">
        <v>215</v>
      </c>
      <c r="B83" s="320">
        <f t="shared" ref="B83:AG83" si="38">B54-B55</f>
        <v>0</v>
      </c>
      <c r="C83" s="320">
        <f t="shared" si="38"/>
        <v>0</v>
      </c>
      <c r="D83" s="320">
        <f t="shared" si="38"/>
        <v>0</v>
      </c>
      <c r="E83" s="320">
        <f t="shared" si="38"/>
        <v>0</v>
      </c>
      <c r="F83" s="320">
        <f t="shared" si="38"/>
        <v>0</v>
      </c>
      <c r="G83" s="320">
        <f t="shared" si="38"/>
        <v>0</v>
      </c>
      <c r="H83" s="320">
        <f t="shared" si="38"/>
        <v>0</v>
      </c>
      <c r="I83" s="320">
        <f t="shared" si="38"/>
        <v>0</v>
      </c>
      <c r="J83" s="320">
        <f t="shared" si="38"/>
        <v>0</v>
      </c>
      <c r="K83" s="320">
        <f t="shared" si="38"/>
        <v>0</v>
      </c>
      <c r="L83" s="320">
        <f t="shared" si="38"/>
        <v>0</v>
      </c>
      <c r="M83" s="320">
        <f t="shared" si="38"/>
        <v>0</v>
      </c>
      <c r="N83" s="320">
        <f t="shared" si="38"/>
        <v>0</v>
      </c>
      <c r="O83" s="320">
        <f t="shared" si="38"/>
        <v>0</v>
      </c>
      <c r="P83" s="320">
        <f t="shared" si="38"/>
        <v>0</v>
      </c>
      <c r="Q83" s="320">
        <f t="shared" si="38"/>
        <v>0</v>
      </c>
      <c r="R83" s="320">
        <f t="shared" si="38"/>
        <v>0</v>
      </c>
      <c r="S83" s="320">
        <f t="shared" si="38"/>
        <v>0</v>
      </c>
      <c r="T83" s="320">
        <f t="shared" si="38"/>
        <v>0</v>
      </c>
      <c r="U83" s="320">
        <f t="shared" si="38"/>
        <v>0</v>
      </c>
      <c r="V83" s="320">
        <f t="shared" si="38"/>
        <v>0</v>
      </c>
      <c r="W83" s="320">
        <f t="shared" si="38"/>
        <v>0</v>
      </c>
      <c r="X83" s="320">
        <f t="shared" si="38"/>
        <v>0</v>
      </c>
      <c r="Y83" s="320">
        <f t="shared" si="38"/>
        <v>0</v>
      </c>
      <c r="Z83" s="320">
        <f t="shared" si="38"/>
        <v>0</v>
      </c>
      <c r="AA83" s="320">
        <f t="shared" si="38"/>
        <v>0</v>
      </c>
      <c r="AB83" s="320">
        <f t="shared" si="38"/>
        <v>0</v>
      </c>
      <c r="AC83" s="320">
        <f t="shared" si="38"/>
        <v>0</v>
      </c>
      <c r="AD83" s="320">
        <f t="shared" si="38"/>
        <v>0</v>
      </c>
      <c r="AE83" s="320">
        <f t="shared" si="38"/>
        <v>0</v>
      </c>
      <c r="AF83" s="320">
        <f t="shared" si="38"/>
        <v>0</v>
      </c>
      <c r="AG83" s="320">
        <f t="shared" si="38"/>
        <v>0</v>
      </c>
      <c r="AH83" s="320">
        <f t="shared" ref="AH83" si="39">AH54-AH55</f>
        <v>0</v>
      </c>
    </row>
    <row r="84" spans="1:34" ht="14.25" x14ac:dyDescent="0.2">
      <c r="A84" s="247" t="s">
        <v>214</v>
      </c>
      <c r="B84" s="319">
        <f t="shared" ref="B84:AG84" si="40">SUM(B76:B83)</f>
        <v>-2826462.0594000001</v>
      </c>
      <c r="C84" s="319">
        <f t="shared" si="40"/>
        <v>-104894829.71796955</v>
      </c>
      <c r="D84" s="319">
        <f t="shared" si="40"/>
        <v>-244513325.83403009</v>
      </c>
      <c r="E84" s="319">
        <f>SUM(E76:E83)</f>
        <v>2409069.2419112185</v>
      </c>
      <c r="F84" s="319">
        <f t="shared" si="40"/>
        <v>7218969.6032711295</v>
      </c>
      <c r="G84" s="319">
        <f t="shared" si="40"/>
        <v>12949636.405532243</v>
      </c>
      <c r="H84" s="319">
        <f t="shared" si="40"/>
        <v>17259052.777469896</v>
      </c>
      <c r="I84" s="319">
        <f t="shared" si="40"/>
        <v>20856730.22865089</v>
      </c>
      <c r="J84" s="319">
        <f t="shared" si="40"/>
        <v>22659275.687391218</v>
      </c>
      <c r="K84" s="319">
        <f t="shared" si="40"/>
        <v>27020504.379810996</v>
      </c>
      <c r="L84" s="319">
        <f t="shared" si="40"/>
        <v>30057949.830799703</v>
      </c>
      <c r="M84" s="319">
        <f t="shared" si="40"/>
        <v>34795406.846002884</v>
      </c>
      <c r="N84" s="319">
        <f t="shared" si="40"/>
        <v>39267017.556482673</v>
      </c>
      <c r="O84" s="319">
        <f t="shared" si="40"/>
        <v>43049389.929387562</v>
      </c>
      <c r="P84" s="319">
        <f t="shared" si="40"/>
        <v>43991118.973609947</v>
      </c>
      <c r="Q84" s="319">
        <f t="shared" si="40"/>
        <v>40975996.624862306</v>
      </c>
      <c r="R84" s="319">
        <f t="shared" si="40"/>
        <v>39693046.698692746</v>
      </c>
      <c r="S84" s="319">
        <f t="shared" si="40"/>
        <v>40557795.35142757</v>
      </c>
      <c r="T84" s="319">
        <f t="shared" si="40"/>
        <v>41937613.180508956</v>
      </c>
      <c r="U84" s="319">
        <f t="shared" si="40"/>
        <v>44400796.664201319</v>
      </c>
      <c r="V84" s="319">
        <f t="shared" si="40"/>
        <v>45373521.292711228</v>
      </c>
      <c r="W84" s="319">
        <f t="shared" si="40"/>
        <v>47861515.543203026</v>
      </c>
      <c r="X84" s="319">
        <f t="shared" si="40"/>
        <v>49696375.121403158</v>
      </c>
      <c r="Y84" s="319">
        <f t="shared" si="40"/>
        <v>50790558.037927315</v>
      </c>
      <c r="Z84" s="319">
        <f t="shared" si="40"/>
        <v>53589213.202512532</v>
      </c>
      <c r="AA84" s="319">
        <f t="shared" si="40"/>
        <v>55653180.687085047</v>
      </c>
      <c r="AB84" s="319">
        <f t="shared" si="40"/>
        <v>56051987.659298092</v>
      </c>
      <c r="AC84" s="319">
        <f t="shared" si="40"/>
        <v>60032094.102354079</v>
      </c>
      <c r="AD84" s="319">
        <f t="shared" si="40"/>
        <v>62353776.822920248</v>
      </c>
      <c r="AE84" s="319">
        <f t="shared" si="40"/>
        <v>63738267.276911661</v>
      </c>
      <c r="AF84" s="319">
        <f t="shared" si="40"/>
        <v>67279458.882873416</v>
      </c>
      <c r="AG84" s="319">
        <f t="shared" si="40"/>
        <v>69891036.194660366</v>
      </c>
      <c r="AH84" s="319">
        <f t="shared" ref="AH84" si="41">SUM(AH76:AH83)</f>
        <v>71448399.664698988</v>
      </c>
    </row>
    <row r="85" spans="1:34" ht="14.25" x14ac:dyDescent="0.2">
      <c r="A85" s="247" t="s">
        <v>521</v>
      </c>
      <c r="B85" s="319">
        <f>SUM($B$84:B84)</f>
        <v>-2826462.0594000001</v>
      </c>
      <c r="C85" s="319">
        <f>SUM($B$84:C84)</f>
        <v>-107721291.77736956</v>
      </c>
      <c r="D85" s="319">
        <f>SUM($B$84:D84)</f>
        <v>-352234617.61139965</v>
      </c>
      <c r="E85" s="319">
        <f>SUM($B$84:E84)</f>
        <v>-349825548.36948842</v>
      </c>
      <c r="F85" s="319">
        <f>SUM($B$84:F84)</f>
        <v>-342606578.76621729</v>
      </c>
      <c r="G85" s="319">
        <f>SUM($B$84:G84)</f>
        <v>-329656942.36068505</v>
      </c>
      <c r="H85" s="319">
        <f>SUM($B$84:H84)</f>
        <v>-312397889.58321518</v>
      </c>
      <c r="I85" s="319">
        <f>SUM($B$84:I84)</f>
        <v>-291541159.35456431</v>
      </c>
      <c r="J85" s="319">
        <f>SUM($B$84:J84)</f>
        <v>-268881883.66717309</v>
      </c>
      <c r="K85" s="319">
        <f>SUM($B$84:K84)</f>
        <v>-241861379.2873621</v>
      </c>
      <c r="L85" s="319">
        <f>SUM($B$84:L84)</f>
        <v>-211803429.4565624</v>
      </c>
      <c r="M85" s="319">
        <f>SUM($B$84:M84)</f>
        <v>-177008022.61055952</v>
      </c>
      <c r="N85" s="319">
        <f>SUM($B$84:N84)</f>
        <v>-137741005.05407685</v>
      </c>
      <c r="O85" s="319">
        <f>SUM($B$84:O84)</f>
        <v>-94691615.124689281</v>
      </c>
      <c r="P85" s="319">
        <f>SUM($B$84:P84)</f>
        <v>-50700496.151079334</v>
      </c>
      <c r="Q85" s="319">
        <f>SUM($B$84:Q84)</f>
        <v>-9724499.5262170285</v>
      </c>
      <c r="R85" s="319">
        <f>SUM($B$84:R84)</f>
        <v>29968547.172475718</v>
      </c>
      <c r="S85" s="319">
        <f>SUM($B$84:S84)</f>
        <v>70526342.52390328</v>
      </c>
      <c r="T85" s="319">
        <f>SUM($B$84:T84)</f>
        <v>112463955.70441224</v>
      </c>
      <c r="U85" s="319">
        <f>SUM($B$84:U84)</f>
        <v>156864752.36861354</v>
      </c>
      <c r="V85" s="319">
        <f>SUM($B$84:V84)</f>
        <v>202238273.66132477</v>
      </c>
      <c r="W85" s="319">
        <f>SUM($B$84:W84)</f>
        <v>250099789.2045278</v>
      </c>
      <c r="X85" s="319">
        <f>SUM($B$84:X84)</f>
        <v>299796164.32593095</v>
      </c>
      <c r="Y85" s="319">
        <f>SUM($B$84:Y84)</f>
        <v>350586722.36385828</v>
      </c>
      <c r="Z85" s="319">
        <f>SUM($B$84:Z84)</f>
        <v>404175935.56637084</v>
      </c>
      <c r="AA85" s="319">
        <f>SUM($B$84:AA84)</f>
        <v>459829116.25345588</v>
      </c>
      <c r="AB85" s="319">
        <f>SUM($B$84:AB84)</f>
        <v>515881103.91275394</v>
      </c>
      <c r="AC85" s="319">
        <f>SUM($B$84:AC84)</f>
        <v>575913198.01510799</v>
      </c>
      <c r="AD85" s="319">
        <f>SUM($B$84:AD84)</f>
        <v>638266974.83802819</v>
      </c>
      <c r="AE85" s="319">
        <f>SUM($B$84:AE84)</f>
        <v>702005242.11493981</v>
      </c>
      <c r="AF85" s="319">
        <f>SUM($B$84:AF84)</f>
        <v>769284700.99781322</v>
      </c>
      <c r="AG85" s="319">
        <f>SUM($B$84:AG84)</f>
        <v>839175737.19247365</v>
      </c>
      <c r="AH85" s="319">
        <f>SUM($B$84:AH84)</f>
        <v>910624136.85717261</v>
      </c>
    </row>
    <row r="86" spans="1:34" x14ac:dyDescent="0.25">
      <c r="A86" s="250" t="s">
        <v>380</v>
      </c>
      <c r="B86" s="323">
        <f t="shared" ref="B86:AG86" si="42">1/POWER((1+$B$44),B74)</f>
        <v>1</v>
      </c>
      <c r="C86" s="323">
        <f>1/POWER((1+$B$44),C74)</f>
        <v>0.94072086838359736</v>
      </c>
      <c r="D86" s="323">
        <f t="shared" si="42"/>
        <v>0.83249634370229864</v>
      </c>
      <c r="E86" s="323">
        <f t="shared" si="42"/>
        <v>0.73672242805513155</v>
      </c>
      <c r="F86" s="323">
        <f t="shared" si="42"/>
        <v>0.65196675049126696</v>
      </c>
      <c r="G86" s="323">
        <f t="shared" si="42"/>
        <v>0.57696172609846641</v>
      </c>
      <c r="H86" s="323">
        <f t="shared" si="42"/>
        <v>0.51058559831722694</v>
      </c>
      <c r="I86" s="323">
        <f t="shared" si="42"/>
        <v>0.45184566222763445</v>
      </c>
      <c r="J86" s="323">
        <f t="shared" si="42"/>
        <v>0.39986341790056151</v>
      </c>
      <c r="K86" s="323">
        <f t="shared" si="42"/>
        <v>0.35386143177040841</v>
      </c>
      <c r="L86" s="323">
        <f t="shared" si="42"/>
        <v>0.31315170953133498</v>
      </c>
      <c r="M86" s="323">
        <f t="shared" si="42"/>
        <v>0.27712540666489821</v>
      </c>
      <c r="N86" s="323">
        <f t="shared" si="42"/>
        <v>0.24524372271229933</v>
      </c>
      <c r="O86" s="323">
        <f t="shared" si="42"/>
        <v>0.21702984310822954</v>
      </c>
      <c r="P86" s="323">
        <f t="shared" si="42"/>
        <v>0.19206180806038009</v>
      </c>
      <c r="Q86" s="323">
        <f t="shared" si="42"/>
        <v>0.16996620182334526</v>
      </c>
      <c r="R86" s="323">
        <f t="shared" si="42"/>
        <v>0.15041256798526129</v>
      </c>
      <c r="S86" s="323">
        <f t="shared" si="42"/>
        <v>0.13310846724359404</v>
      </c>
      <c r="T86" s="323">
        <f t="shared" si="42"/>
        <v>0.11779510375539298</v>
      </c>
      <c r="U86" s="323">
        <f t="shared" si="42"/>
        <v>0.10424345465079028</v>
      </c>
      <c r="V86" s="323">
        <f t="shared" si="42"/>
        <v>9.2250844823708225E-2</v>
      </c>
      <c r="W86" s="323">
        <f t="shared" si="42"/>
        <v>8.163791577319314E-2</v>
      </c>
      <c r="X86" s="323">
        <f t="shared" si="42"/>
        <v>7.2245943162117798E-2</v>
      </c>
      <c r="Y86" s="323">
        <f t="shared" si="42"/>
        <v>6.3934462975325498E-2</v>
      </c>
      <c r="Z86" s="323">
        <f t="shared" si="42"/>
        <v>5.6579170774624342E-2</v>
      </c>
      <c r="AA86" s="323">
        <f t="shared" si="42"/>
        <v>5.0070062632410935E-2</v>
      </c>
      <c r="AB86" s="323">
        <f t="shared" si="42"/>
        <v>4.4309789940186653E-2</v>
      </c>
      <c r="AC86" s="323">
        <f t="shared" si="42"/>
        <v>3.9212203486890855E-2</v>
      </c>
      <c r="AD86" s="323">
        <f t="shared" si="42"/>
        <v>3.4701065032646777E-2</v>
      </c>
      <c r="AE86" s="323">
        <f t="shared" si="42"/>
        <v>3.0708907108536979E-2</v>
      </c>
      <c r="AF86" s="323">
        <f t="shared" si="42"/>
        <v>2.7176023989855736E-2</v>
      </c>
      <c r="AG86" s="323">
        <f t="shared" si="42"/>
        <v>2.4049578752084716E-2</v>
      </c>
      <c r="AH86" s="323">
        <f t="shared" ref="AH86" si="43">1/POWER((1+$B$44),AH74)</f>
        <v>2.1282813054942232E-2</v>
      </c>
    </row>
    <row r="87" spans="1:34" ht="14.25" x14ac:dyDescent="0.2">
      <c r="A87" s="245" t="s">
        <v>522</v>
      </c>
      <c r="B87" s="319">
        <f>B84*B86</f>
        <v>-2826462.0594000001</v>
      </c>
      <c r="C87" s="319">
        <f t="shared" ref="C87:AG87" si="44">C84*C86</f>
        <v>-98676755.301237896</v>
      </c>
      <c r="D87" s="319">
        <f t="shared" si="44"/>
        <v>-203556449.74331886</v>
      </c>
      <c r="E87" s="319">
        <f t="shared" si="44"/>
        <v>1774815.341253768</v>
      </c>
      <c r="F87" s="319">
        <f t="shared" si="44"/>
        <v>4706528.154139909</v>
      </c>
      <c r="G87" s="319">
        <f t="shared" si="44"/>
        <v>7471444.5728834225</v>
      </c>
      <c r="H87" s="319">
        <f t="shared" si="44"/>
        <v>8812223.7887730636</v>
      </c>
      <c r="I87" s="319">
        <f t="shared" si="44"/>
        <v>9424023.0820678826</v>
      </c>
      <c r="J87" s="319">
        <f t="shared" si="44"/>
        <v>9060615.4235113487</v>
      </c>
      <c r="K87" s="319">
        <f t="shared" si="44"/>
        <v>9561514.3669985104</v>
      </c>
      <c r="L87" s="319">
        <f t="shared" si="44"/>
        <v>9412698.3745220285</v>
      </c>
      <c r="M87" s="319">
        <f t="shared" si="44"/>
        <v>9642691.2722691316</v>
      </c>
      <c r="N87" s="319">
        <f t="shared" si="44"/>
        <v>9629989.5653610267</v>
      </c>
      <c r="O87" s="319">
        <f t="shared" si="44"/>
        <v>9343002.34227998</v>
      </c>
      <c r="P87" s="319">
        <f t="shared" si="44"/>
        <v>8449013.8486708179</v>
      </c>
      <c r="Q87" s="319">
        <f t="shared" si="44"/>
        <v>6964534.5122540612</v>
      </c>
      <c r="R87" s="319">
        <f t="shared" si="44"/>
        <v>5970333.0851092739</v>
      </c>
      <c r="S87" s="319">
        <f t="shared" si="44"/>
        <v>5398585.9740078878</v>
      </c>
      <c r="T87" s="319">
        <f t="shared" si="44"/>
        <v>4940045.4958515884</v>
      </c>
      <c r="U87" s="319">
        <f t="shared" si="44"/>
        <v>4628492.4335236307</v>
      </c>
      <c r="V87" s="319">
        <f t="shared" si="44"/>
        <v>4185745.6718791244</v>
      </c>
      <c r="W87" s="319">
        <f t="shared" si="44"/>
        <v>3907314.374693383</v>
      </c>
      <c r="X87" s="319">
        <f t="shared" si="44"/>
        <v>3590361.4923841776</v>
      </c>
      <c r="Y87" s="319">
        <f t="shared" si="44"/>
        <v>3247267.0523719848</v>
      </c>
      <c r="Z87" s="319">
        <f t="shared" si="44"/>
        <v>3032033.24546271</v>
      </c>
      <c r="AA87" s="319">
        <f t="shared" si="44"/>
        <v>2786558.242695231</v>
      </c>
      <c r="AB87" s="319">
        <f t="shared" si="44"/>
        <v>2483651.7989134332</v>
      </c>
      <c r="AC87" s="319">
        <f t="shared" si="44"/>
        <v>2353990.6896856884</v>
      </c>
      <c r="AD87" s="319">
        <f t="shared" si="44"/>
        <v>2163742.464563299</v>
      </c>
      <c r="AE87" s="319">
        <f t="shared" si="44"/>
        <v>1957332.5290657824</v>
      </c>
      <c r="AF87" s="319">
        <f t="shared" si="44"/>
        <v>1828388.1886254805</v>
      </c>
      <c r="AG87" s="319">
        <f t="shared" si="44"/>
        <v>1680849.9790282878</v>
      </c>
      <c r="AH87" s="319">
        <f t="shared" ref="AH87" si="45">AH84*AH86</f>
        <v>1520622.9331385859</v>
      </c>
    </row>
    <row r="88" spans="1:34" ht="14.25" x14ac:dyDescent="0.2">
      <c r="A88" s="245" t="s">
        <v>523</v>
      </c>
      <c r="B88" s="319">
        <f>SUM($B$87:B87)</f>
        <v>-2826462.0594000001</v>
      </c>
      <c r="C88" s="319">
        <f>SUM($B$87:C87)</f>
        <v>-101503217.3606379</v>
      </c>
      <c r="D88" s="319">
        <f>SUM($B$87:D87)</f>
        <v>-305059667.10395676</v>
      </c>
      <c r="E88" s="319">
        <f>SUM($B$87:E87)</f>
        <v>-303284851.762703</v>
      </c>
      <c r="F88" s="319">
        <f>SUM($B$87:F87)</f>
        <v>-298578323.60856307</v>
      </c>
      <c r="G88" s="319">
        <f>SUM($B$87:G87)</f>
        <v>-291106879.03567964</v>
      </c>
      <c r="H88" s="319">
        <f>SUM($B$87:H87)</f>
        <v>-282294655.24690658</v>
      </c>
      <c r="I88" s="319">
        <f>SUM($B$87:I87)</f>
        <v>-272870632.16483867</v>
      </c>
      <c r="J88" s="319">
        <f>SUM($B$87:J87)</f>
        <v>-263810016.74132732</v>
      </c>
      <c r="K88" s="319">
        <f>SUM($B$87:K87)</f>
        <v>-254248502.37432879</v>
      </c>
      <c r="L88" s="319">
        <f>SUM($B$87:L87)</f>
        <v>-244835803.99980676</v>
      </c>
      <c r="M88" s="319">
        <f>SUM($B$87:M87)</f>
        <v>-235193112.72753763</v>
      </c>
      <c r="N88" s="319">
        <f>SUM($B$87:N87)</f>
        <v>-225563123.16217661</v>
      </c>
      <c r="O88" s="319">
        <f>SUM($B$87:O87)</f>
        <v>-216220120.81989664</v>
      </c>
      <c r="P88" s="319">
        <f>SUM($B$87:P87)</f>
        <v>-207771106.97122583</v>
      </c>
      <c r="Q88" s="319">
        <f>SUM($B$87:Q87)</f>
        <v>-200806572.45897177</v>
      </c>
      <c r="R88" s="319">
        <f>SUM($B$87:R87)</f>
        <v>-194836239.3738625</v>
      </c>
      <c r="S88" s="319">
        <f>SUM($B$87:S87)</f>
        <v>-189437653.39985463</v>
      </c>
      <c r="T88" s="319">
        <f>SUM($B$87:T87)</f>
        <v>-184497607.90400305</v>
      </c>
      <c r="U88" s="319">
        <f>SUM($B$87:U87)</f>
        <v>-179869115.47047943</v>
      </c>
      <c r="V88" s="319">
        <f>SUM($B$87:V87)</f>
        <v>-175683369.79860032</v>
      </c>
      <c r="W88" s="319">
        <f>SUM($B$87:W87)</f>
        <v>-171776055.42390692</v>
      </c>
      <c r="X88" s="319">
        <f>SUM($B$87:X87)</f>
        <v>-168185693.93152276</v>
      </c>
      <c r="Y88" s="319">
        <f>SUM($B$87:Y87)</f>
        <v>-164938426.87915078</v>
      </c>
      <c r="Z88" s="319">
        <f>SUM($B$87:Z87)</f>
        <v>-161906393.63368806</v>
      </c>
      <c r="AA88" s="319">
        <f>SUM($B$87:AA87)</f>
        <v>-159119835.39099282</v>
      </c>
      <c r="AB88" s="319">
        <f>SUM($B$87:AB87)</f>
        <v>-156636183.5920794</v>
      </c>
      <c r="AC88" s="319">
        <f>SUM($B$87:AC87)</f>
        <v>-154282192.9023937</v>
      </c>
      <c r="AD88" s="319">
        <f>SUM($B$87:AD87)</f>
        <v>-152118450.43783039</v>
      </c>
      <c r="AE88" s="319">
        <f>SUM($B$87:AE87)</f>
        <v>-150161117.9087646</v>
      </c>
      <c r="AF88" s="319">
        <f>SUM($B$87:AF87)</f>
        <v>-148332729.72013912</v>
      </c>
      <c r="AG88" s="319">
        <f>SUM($B$87:AG87)</f>
        <v>-146651879.74111083</v>
      </c>
      <c r="AH88" s="319">
        <f>SUM($B$87:AH87)</f>
        <v>-145131256.80797225</v>
      </c>
    </row>
    <row r="89" spans="1:34" ht="14.25" x14ac:dyDescent="0.2">
      <c r="A89" s="245" t="s">
        <v>524</v>
      </c>
      <c r="B89" s="324">
        <f>IF((ISERR(IRR($B$84:B84))),0,IF(IRR($B$84:B84)&lt;0,0,IRR($B$84:B84)))</f>
        <v>0</v>
      </c>
      <c r="C89" s="324">
        <f>IF((ISERR(IRR($B$84:C84))),0,IF(IRR($B$84:C84)&lt;0,0,IRR($B$84:C84)))</f>
        <v>0</v>
      </c>
      <c r="D89" s="324">
        <f>IF((ISERR(IRR($B$84:D84))),0,IF(IRR($B$84:D84)&lt;0,0,IRR($B$84:D84)))</f>
        <v>0</v>
      </c>
      <c r="E89" s="324">
        <f>IF((ISERR(IRR($B$84:E84))),0,IF(IRR($B$84:E84)&lt;0,0,IRR($B$84:E84)))</f>
        <v>0</v>
      </c>
      <c r="F89" s="324">
        <f>IF((ISERR(IRR($B$84:F84))),0,IF(IRR($B$84:F84)&lt;0,0,IRR($B$84:F84)))</f>
        <v>0</v>
      </c>
      <c r="G89" s="324">
        <f>IF((ISERR(IRR($B$84:G84))),0,IF(IRR($B$84:G84)&lt;0,0,IRR($B$84:G84)))</f>
        <v>0</v>
      </c>
      <c r="H89" s="324">
        <f>IF((ISERR(IRR($B$84:H84))),0,IF(IRR($B$84:H84)&lt;0,0,IRR($B$84:H84)))</f>
        <v>0</v>
      </c>
      <c r="I89" s="324">
        <f>IF((ISERR(IRR($B$84:I84))),0,IF(IRR($B$84:I84)&lt;0,0,IRR($B$84:I84)))</f>
        <v>0</v>
      </c>
      <c r="J89" s="324">
        <f>IF((ISERR(IRR($B$84:J84))),0,IF(IRR($B$84:J84)&lt;0,0,IRR($B$84:J84)))</f>
        <v>0</v>
      </c>
      <c r="K89" s="324">
        <f>IF((ISERR(IRR($B$84:K84))),0,IF(IRR($B$84:K84)&lt;0,0,IRR($B$84:K84)))</f>
        <v>0</v>
      </c>
      <c r="L89" s="324">
        <f>IF((ISERR(IRR($B$84:L84))),0,IF(IRR($B$84:L84)&lt;0,0,IRR($B$84:L84)))</f>
        <v>0</v>
      </c>
      <c r="M89" s="324">
        <f>IF((ISERR(IRR($B$84:M84))),0,IF(IRR($B$84:M84)&lt;0,0,IRR($B$84:M84)))</f>
        <v>0</v>
      </c>
      <c r="N89" s="324">
        <f>IF((ISERR(IRR($B$84:N84))),0,IF(IRR($B$84:N84)&lt;0,0,IRR($B$84:N84)))</f>
        <v>0</v>
      </c>
      <c r="O89" s="324">
        <f>IF((ISERR(IRR($B$84:O84))),0,IF(IRR($B$84:O84)&lt;0,0,IRR($B$84:O84)))</f>
        <v>0</v>
      </c>
      <c r="P89" s="324">
        <f>IF((ISERR(IRR($B$84:P84))),0,IF(IRR($B$84:P84)&lt;0,0,IRR($B$84:P84)))</f>
        <v>0</v>
      </c>
      <c r="Q89" s="324">
        <f>IF((ISERR(IRR($B$84:Q84))),0,IF(IRR($B$84:Q84)&lt;0,0,IRR($B$84:Q84)))</f>
        <v>0</v>
      </c>
      <c r="R89" s="324">
        <f>IF((ISERR(IRR($B$84:R84))),0,IF(IRR($B$84:R84)&lt;0,0,IRR($B$84:R84)))</f>
        <v>8.4879619458766431E-3</v>
      </c>
      <c r="S89" s="324">
        <f>IF((ISERR(IRR($B$84:S84))),0,IF(IRR($B$84:S84)&lt;0,0,IRR($B$84:S84)))</f>
        <v>1.8178969839840908E-2</v>
      </c>
      <c r="T89" s="324">
        <f>IF((ISERR(IRR($B$84:T84))),0,IF(IRR($B$84:T84)&lt;0,0,IRR($B$84:T84)))</f>
        <v>2.6482078709933354E-2</v>
      </c>
      <c r="U89" s="324">
        <f>IF((ISERR(IRR($B$84:U84))),0,IF(IRR($B$84:U84)&lt;0,0,IRR($B$84:U84)))</f>
        <v>3.379724210712487E-2</v>
      </c>
      <c r="V89" s="324">
        <f>IF((ISERR(IRR($B$84:V84))),0,IF(IRR($B$84:V84)&lt;0,0,IRR($B$84:V84)))</f>
        <v>4.0049802962470293E-2</v>
      </c>
      <c r="W89" s="324">
        <f>IF((ISERR(IRR($B$84:W84))),0,IF(IRR($B$84:W84)&lt;0,0,IRR($B$84:W84)))</f>
        <v>4.5595405538961131E-2</v>
      </c>
      <c r="X89" s="324">
        <f>IF((ISERR(IRR($B$84:X84))),0,IF(IRR($B$84:X84)&lt;0,0,IRR($B$84:X84)))</f>
        <v>5.0455891316708579E-2</v>
      </c>
      <c r="Y89" s="324">
        <f>IF((ISERR(IRR($B$84:Y84))),0,IF(IRR($B$84:Y84)&lt;0,0,IRR($B$84:Y84)))</f>
        <v>5.4672042639985818E-2</v>
      </c>
      <c r="Z89" s="324">
        <f>IF((ISERR(IRR($B$84:Z84))),0,IF(IRR($B$84:Z84)&lt;0,0,IRR($B$84:Z84)))</f>
        <v>5.8463563513478478E-2</v>
      </c>
      <c r="AA89" s="324">
        <f>IF((ISERR(IRR($B$84:AA84))),0,IF(IRR($B$84:AA84)&lt;0,0,IRR($B$84:AA84)))</f>
        <v>6.1829919031698877E-2</v>
      </c>
      <c r="AB89" s="324">
        <f>IF((ISERR(IRR($B$84:AB84))),0,IF(IRR($B$84:AB84)&lt;0,0,IRR($B$84:AB84)))</f>
        <v>6.4743060944643327E-2</v>
      </c>
      <c r="AC89" s="324">
        <f>IF((ISERR(IRR($B$84:AC84))),0,IF(IRR($B$84:AC84)&lt;0,0,IRR($B$84:AC84)))</f>
        <v>6.7432645983269479E-2</v>
      </c>
      <c r="AD89" s="324">
        <f>IF((ISERR(IRR($B$84:AD84))),0,IF(IRR($B$84:AD84)&lt;0,0,IRR($B$84:AD84)))</f>
        <v>6.9845126720016637E-2</v>
      </c>
      <c r="AE89" s="324">
        <f>IF((ISERR(IRR($B$84:AE84))),0,IF(IRR($B$84:AE84)&lt;0,0,IRR($B$84:AE84)))</f>
        <v>7.1982236483773443E-2</v>
      </c>
      <c r="AF89" s="324">
        <f>IF((ISERR(IRR($B$84:AF84))),0,IF(IRR($B$84:AF84)&lt;0,0,IRR($B$84:AF84)))</f>
        <v>7.3942463220029842E-2</v>
      </c>
      <c r="AG89" s="324">
        <f>IF((ISERR(IRR($B$84:AG84))),0,IF(IRR($B$84:AG84)&lt;0,0,IRR($B$84:AG84)))</f>
        <v>7.5715383201730324E-2</v>
      </c>
      <c r="AH89" s="324">
        <f>IF((ISERR(IRR($B$84:AH84))),0,IF(IRR($B$84:AH84)&lt;0,0,IRR($B$84:AH84)))</f>
        <v>7.729788664641446E-2</v>
      </c>
    </row>
    <row r="90" spans="1:34" ht="14.25" x14ac:dyDescent="0.2">
      <c r="A90" s="245" t="s">
        <v>525</v>
      </c>
      <c r="B90" s="325">
        <f>IF(AND(B85&gt;0,A85&lt;0),(B75-(B85/(B85-A85))),0)</f>
        <v>0</v>
      </c>
      <c r="C90" s="325">
        <f>IF(AND(C85&gt;0,B85&lt;0),(C75-(C85/(C85-B85))),0)</f>
        <v>0</v>
      </c>
      <c r="D90" s="325">
        <f t="shared" ref="D90:AH90" si="46">IF(AND(D85&gt;0,C85&lt;0),(D75-(D85/(D85-C85))),0)</f>
        <v>0</v>
      </c>
      <c r="E90" s="325">
        <f t="shared" si="46"/>
        <v>0</v>
      </c>
      <c r="F90" s="325">
        <f t="shared" si="46"/>
        <v>0</v>
      </c>
      <c r="G90" s="325">
        <f t="shared" si="46"/>
        <v>0</v>
      </c>
      <c r="H90" s="325">
        <f t="shared" si="46"/>
        <v>0</v>
      </c>
      <c r="I90" s="325">
        <f>IF(AND(I85&gt;0,H85&lt;0),(I75-(I85/(I85-H85))),0)</f>
        <v>0</v>
      </c>
      <c r="J90" s="325">
        <f t="shared" si="46"/>
        <v>0</v>
      </c>
      <c r="K90" s="325">
        <f t="shared" si="46"/>
        <v>0</v>
      </c>
      <c r="L90" s="325">
        <f t="shared" si="46"/>
        <v>0</v>
      </c>
      <c r="M90" s="325">
        <f t="shared" si="46"/>
        <v>0</v>
      </c>
      <c r="N90" s="325">
        <f t="shared" si="46"/>
        <v>0</v>
      </c>
      <c r="O90" s="325">
        <f t="shared" si="46"/>
        <v>0</v>
      </c>
      <c r="P90" s="325">
        <f t="shared" si="46"/>
        <v>0</v>
      </c>
      <c r="Q90" s="325">
        <f t="shared" si="46"/>
        <v>0</v>
      </c>
      <c r="R90" s="325">
        <f t="shared" si="46"/>
        <v>16.244992519723542</v>
      </c>
      <c r="S90" s="325">
        <f t="shared" si="46"/>
        <v>0</v>
      </c>
      <c r="T90" s="325">
        <f t="shared" si="46"/>
        <v>0</v>
      </c>
      <c r="U90" s="325">
        <f t="shared" si="46"/>
        <v>0</v>
      </c>
      <c r="V90" s="325">
        <f t="shared" si="46"/>
        <v>0</v>
      </c>
      <c r="W90" s="325">
        <f t="shared" si="46"/>
        <v>0</v>
      </c>
      <c r="X90" s="325">
        <f t="shared" si="46"/>
        <v>0</v>
      </c>
      <c r="Y90" s="325">
        <f t="shared" si="46"/>
        <v>0</v>
      </c>
      <c r="Z90" s="325">
        <f t="shared" si="46"/>
        <v>0</v>
      </c>
      <c r="AA90" s="325">
        <f t="shared" si="46"/>
        <v>0</v>
      </c>
      <c r="AB90" s="325">
        <f t="shared" si="46"/>
        <v>0</v>
      </c>
      <c r="AC90" s="325">
        <f t="shared" si="46"/>
        <v>0</v>
      </c>
      <c r="AD90" s="325">
        <f t="shared" si="46"/>
        <v>0</v>
      </c>
      <c r="AE90" s="325">
        <f t="shared" si="46"/>
        <v>0</v>
      </c>
      <c r="AF90" s="325">
        <f t="shared" si="46"/>
        <v>0</v>
      </c>
      <c r="AG90" s="325">
        <f t="shared" si="46"/>
        <v>0</v>
      </c>
      <c r="AH90" s="325">
        <f t="shared" si="46"/>
        <v>0</v>
      </c>
    </row>
    <row r="91" spans="1:34" s="155" customFormat="1" ht="15" thickBot="1" x14ac:dyDescent="0.25">
      <c r="A91" s="251" t="s">
        <v>526</v>
      </c>
      <c r="B91" s="326">
        <f t="shared" ref="B91:AH91" si="47">IF(AND(B88&gt;0,A88&lt;0),(B75-(B88/(B88-A88))),0)</f>
        <v>0</v>
      </c>
      <c r="C91" s="326">
        <f t="shared" si="47"/>
        <v>0</v>
      </c>
      <c r="D91" s="326">
        <f t="shared" si="47"/>
        <v>0</v>
      </c>
      <c r="E91" s="326">
        <f t="shared" si="47"/>
        <v>0</v>
      </c>
      <c r="F91" s="326">
        <f t="shared" si="47"/>
        <v>0</v>
      </c>
      <c r="G91" s="326">
        <f t="shared" si="47"/>
        <v>0</v>
      </c>
      <c r="H91" s="326">
        <f t="shared" si="47"/>
        <v>0</v>
      </c>
      <c r="I91" s="326">
        <f t="shared" si="47"/>
        <v>0</v>
      </c>
      <c r="J91" s="326">
        <f t="shared" si="47"/>
        <v>0</v>
      </c>
      <c r="K91" s="326">
        <f t="shared" si="47"/>
        <v>0</v>
      </c>
      <c r="L91" s="326">
        <f t="shared" si="47"/>
        <v>0</v>
      </c>
      <c r="M91" s="326">
        <f t="shared" si="47"/>
        <v>0</v>
      </c>
      <c r="N91" s="326">
        <f t="shared" si="47"/>
        <v>0</v>
      </c>
      <c r="O91" s="326">
        <f t="shared" si="47"/>
        <v>0</v>
      </c>
      <c r="P91" s="326">
        <f t="shared" si="47"/>
        <v>0</v>
      </c>
      <c r="Q91" s="326">
        <f t="shared" si="47"/>
        <v>0</v>
      </c>
      <c r="R91" s="326">
        <f t="shared" si="47"/>
        <v>0</v>
      </c>
      <c r="S91" s="326">
        <f t="shared" si="47"/>
        <v>0</v>
      </c>
      <c r="T91" s="326">
        <f t="shared" si="47"/>
        <v>0</v>
      </c>
      <c r="U91" s="326">
        <f t="shared" si="47"/>
        <v>0</v>
      </c>
      <c r="V91" s="326">
        <f t="shared" si="47"/>
        <v>0</v>
      </c>
      <c r="W91" s="326">
        <f t="shared" si="47"/>
        <v>0</v>
      </c>
      <c r="X91" s="326">
        <f t="shared" si="47"/>
        <v>0</v>
      </c>
      <c r="Y91" s="326">
        <f t="shared" si="47"/>
        <v>0</v>
      </c>
      <c r="Z91" s="326">
        <f t="shared" si="47"/>
        <v>0</v>
      </c>
      <c r="AA91" s="326">
        <f t="shared" si="47"/>
        <v>0</v>
      </c>
      <c r="AB91" s="326">
        <f t="shared" si="47"/>
        <v>0</v>
      </c>
      <c r="AC91" s="326">
        <f t="shared" si="47"/>
        <v>0</v>
      </c>
      <c r="AD91" s="326">
        <f t="shared" si="47"/>
        <v>0</v>
      </c>
      <c r="AE91" s="326">
        <f t="shared" si="47"/>
        <v>0</v>
      </c>
      <c r="AF91" s="326">
        <f t="shared" si="47"/>
        <v>0</v>
      </c>
      <c r="AG91" s="326">
        <f t="shared" si="47"/>
        <v>0</v>
      </c>
      <c r="AH91" s="326">
        <f t="shared" si="47"/>
        <v>0</v>
      </c>
    </row>
    <row r="92" spans="1:34" ht="15.6" customHeight="1" x14ac:dyDescent="0.2">
      <c r="A92" s="252"/>
      <c r="B92" s="253">
        <v>2018</v>
      </c>
      <c r="C92" s="253">
        <f>B92+1</f>
        <v>2019</v>
      </c>
      <c r="D92" s="253">
        <f t="shared" ref="D92:AG92" si="48">C92+1</f>
        <v>2020</v>
      </c>
      <c r="E92" s="253">
        <f t="shared" si="48"/>
        <v>2021</v>
      </c>
      <c r="F92" s="253">
        <f t="shared" si="48"/>
        <v>2022</v>
      </c>
      <c r="G92" s="253">
        <f t="shared" si="48"/>
        <v>2023</v>
      </c>
      <c r="H92" s="253">
        <f t="shared" si="48"/>
        <v>2024</v>
      </c>
      <c r="I92" s="253">
        <f t="shared" si="48"/>
        <v>2025</v>
      </c>
      <c r="J92" s="253">
        <f t="shared" si="48"/>
        <v>2026</v>
      </c>
      <c r="K92" s="253">
        <f t="shared" si="48"/>
        <v>2027</v>
      </c>
      <c r="L92" s="253">
        <f t="shared" si="48"/>
        <v>2028</v>
      </c>
      <c r="M92" s="253">
        <f t="shared" si="48"/>
        <v>2029</v>
      </c>
      <c r="N92" s="253">
        <f t="shared" si="48"/>
        <v>2030</v>
      </c>
      <c r="O92" s="253">
        <f t="shared" si="48"/>
        <v>2031</v>
      </c>
      <c r="P92" s="253">
        <f t="shared" si="48"/>
        <v>2032</v>
      </c>
      <c r="Q92" s="253">
        <f t="shared" si="48"/>
        <v>2033</v>
      </c>
      <c r="R92" s="253">
        <f t="shared" si="48"/>
        <v>2034</v>
      </c>
      <c r="S92" s="253">
        <f t="shared" si="48"/>
        <v>2035</v>
      </c>
      <c r="T92" s="253">
        <f t="shared" si="48"/>
        <v>2036</v>
      </c>
      <c r="U92" s="253">
        <f t="shared" si="48"/>
        <v>2037</v>
      </c>
      <c r="V92" s="253">
        <f t="shared" si="48"/>
        <v>2038</v>
      </c>
      <c r="W92" s="253">
        <f t="shared" si="48"/>
        <v>2039</v>
      </c>
      <c r="X92" s="253">
        <f t="shared" si="48"/>
        <v>2040</v>
      </c>
      <c r="Y92" s="253">
        <f t="shared" si="48"/>
        <v>2041</v>
      </c>
      <c r="Z92" s="253">
        <f t="shared" si="48"/>
        <v>2042</v>
      </c>
      <c r="AA92" s="253">
        <f t="shared" si="48"/>
        <v>2043</v>
      </c>
      <c r="AB92" s="253">
        <f t="shared" si="48"/>
        <v>2044</v>
      </c>
      <c r="AC92" s="253">
        <f t="shared" si="48"/>
        <v>2045</v>
      </c>
      <c r="AD92" s="253">
        <f t="shared" si="48"/>
        <v>2046</v>
      </c>
      <c r="AE92" s="253">
        <f t="shared" si="48"/>
        <v>2047</v>
      </c>
      <c r="AF92" s="253">
        <f t="shared" si="48"/>
        <v>2048</v>
      </c>
      <c r="AG92" s="253">
        <f t="shared" si="48"/>
        <v>2049</v>
      </c>
      <c r="AH92" s="253">
        <f t="shared" ref="AH92" si="49">AG92+1</f>
        <v>2050</v>
      </c>
    </row>
    <row r="93" spans="1:34" x14ac:dyDescent="0.2">
      <c r="A93" s="502" t="s">
        <v>527</v>
      </c>
      <c r="B93" s="503"/>
      <c r="C93" s="503"/>
      <c r="D93" s="503"/>
      <c r="E93" s="503"/>
      <c r="F93" s="503"/>
      <c r="G93" s="503"/>
      <c r="H93" s="503"/>
      <c r="I93" s="503"/>
      <c r="J93" s="503"/>
      <c r="K93" s="503"/>
      <c r="L93" s="503"/>
      <c r="M93" s="503"/>
      <c r="N93" s="503"/>
      <c r="O93" s="503"/>
      <c r="P93" s="503"/>
      <c r="Q93" s="503"/>
      <c r="R93" s="503"/>
      <c r="S93" s="503"/>
      <c r="T93" s="503"/>
      <c r="U93" s="503"/>
      <c r="V93" s="503"/>
      <c r="W93" s="503"/>
      <c r="X93" s="503"/>
      <c r="Y93" s="503"/>
      <c r="Z93" s="503"/>
      <c r="AA93" s="503"/>
      <c r="AB93" s="503"/>
    </row>
    <row r="94" spans="1:34" x14ac:dyDescent="0.2">
      <c r="A94" s="504" t="s">
        <v>528</v>
      </c>
      <c r="B94" s="505"/>
      <c r="C94" s="505"/>
      <c r="D94" s="505"/>
      <c r="E94" s="505"/>
      <c r="F94" s="505"/>
      <c r="G94" s="505"/>
      <c r="H94" s="505"/>
      <c r="I94" s="505"/>
      <c r="J94" s="226"/>
      <c r="K94" s="226"/>
      <c r="L94" s="226"/>
      <c r="M94" s="226"/>
      <c r="N94" s="226"/>
      <c r="O94" s="226"/>
      <c r="P94" s="226"/>
      <c r="Q94" s="226"/>
      <c r="R94" s="226"/>
      <c r="S94" s="226"/>
      <c r="T94" s="226"/>
      <c r="U94" s="226"/>
      <c r="V94" s="226"/>
      <c r="W94" s="226"/>
      <c r="X94" s="226"/>
      <c r="Y94" s="226"/>
      <c r="Z94" s="226"/>
      <c r="AA94" s="226"/>
      <c r="AB94" s="226"/>
      <c r="AC94" s="155"/>
      <c r="AD94" s="155"/>
    </row>
    <row r="95" spans="1:34" ht="12.75" x14ac:dyDescent="0.2">
      <c r="A95" s="161" t="s">
        <v>425</v>
      </c>
      <c r="B95" s="161"/>
      <c r="C95" s="161"/>
      <c r="D95" s="161"/>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161"/>
    </row>
    <row r="96" spans="1:34" ht="12.75" x14ac:dyDescent="0.2">
      <c r="A96" s="162" t="s">
        <v>426</v>
      </c>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row>
    <row r="97" spans="1:38" ht="33" customHeight="1" x14ac:dyDescent="0.2">
      <c r="A97" s="501" t="s">
        <v>427</v>
      </c>
      <c r="B97" s="501"/>
      <c r="C97" s="501"/>
      <c r="D97" s="501"/>
      <c r="E97" s="501"/>
      <c r="F97" s="501"/>
      <c r="G97" s="501"/>
      <c r="H97" s="501"/>
      <c r="I97" s="501"/>
      <c r="J97" s="501"/>
      <c r="K97" s="501"/>
      <c r="L97" s="501"/>
      <c r="M97" s="158"/>
      <c r="N97" s="158"/>
      <c r="O97" s="158"/>
      <c r="P97" s="158"/>
      <c r="Q97" s="158"/>
      <c r="R97" s="158"/>
      <c r="S97" s="158"/>
      <c r="T97" s="158"/>
      <c r="U97" s="158"/>
      <c r="V97" s="158"/>
      <c r="W97" s="158"/>
      <c r="X97" s="158"/>
      <c r="Y97" s="158"/>
      <c r="Z97" s="158"/>
      <c r="AA97" s="158"/>
      <c r="AB97" s="158"/>
    </row>
    <row r="98" spans="1:38" ht="16.5" hidden="1" thickBot="1" x14ac:dyDescent="0.25">
      <c r="C98" s="71"/>
    </row>
    <row r="99" spans="1:38" s="166" customFormat="1" ht="16.5" hidden="1" thickTop="1" x14ac:dyDescent="0.2">
      <c r="A99" s="163" t="s">
        <v>428</v>
      </c>
      <c r="B99" s="164">
        <f>B81*B85</f>
        <v>0</v>
      </c>
      <c r="C99" s="165">
        <f>C81*C85</f>
        <v>0</v>
      </c>
      <c r="D99" s="165">
        <f t="shared" ref="D99:AB99" si="50">D81*D85</f>
        <v>0</v>
      </c>
      <c r="E99" s="165">
        <f t="shared" si="50"/>
        <v>0</v>
      </c>
      <c r="F99" s="165">
        <f t="shared" si="50"/>
        <v>0</v>
      </c>
      <c r="G99" s="165">
        <f t="shared" si="50"/>
        <v>0</v>
      </c>
      <c r="H99" s="165">
        <f t="shared" si="50"/>
        <v>0</v>
      </c>
      <c r="I99" s="165">
        <f t="shared" si="50"/>
        <v>0</v>
      </c>
      <c r="J99" s="165">
        <f>J81*J85</f>
        <v>0</v>
      </c>
      <c r="K99" s="165">
        <f t="shared" si="50"/>
        <v>0</v>
      </c>
      <c r="L99" s="165">
        <f>L81*L85</f>
        <v>0</v>
      </c>
      <c r="M99" s="165">
        <f t="shared" si="50"/>
        <v>0</v>
      </c>
      <c r="N99" s="165">
        <f t="shared" si="50"/>
        <v>0</v>
      </c>
      <c r="O99" s="165">
        <f t="shared" si="50"/>
        <v>0</v>
      </c>
      <c r="P99" s="165">
        <f t="shared" si="50"/>
        <v>0</v>
      </c>
      <c r="Q99" s="165">
        <f t="shared" si="50"/>
        <v>0</v>
      </c>
      <c r="R99" s="165">
        <f t="shared" si="50"/>
        <v>0</v>
      </c>
      <c r="S99" s="165">
        <f t="shared" si="50"/>
        <v>0</v>
      </c>
      <c r="T99" s="165">
        <f t="shared" si="50"/>
        <v>0</v>
      </c>
      <c r="U99" s="165">
        <f t="shared" si="50"/>
        <v>0</v>
      </c>
      <c r="V99" s="165">
        <f t="shared" si="50"/>
        <v>0</v>
      </c>
      <c r="W99" s="165">
        <f t="shared" si="50"/>
        <v>0</v>
      </c>
      <c r="X99" s="165">
        <f t="shared" si="50"/>
        <v>0</v>
      </c>
      <c r="Y99" s="165">
        <f t="shared" si="50"/>
        <v>0</v>
      </c>
      <c r="Z99" s="165">
        <f t="shared" si="50"/>
        <v>0</v>
      </c>
      <c r="AA99" s="165">
        <f t="shared" si="50"/>
        <v>0</v>
      </c>
      <c r="AB99" s="165">
        <f t="shared" si="50"/>
        <v>0</v>
      </c>
    </row>
    <row r="100" spans="1:38" s="169" customFormat="1" hidden="1" x14ac:dyDescent="0.2">
      <c r="A100" s="167" t="e">
        <f>#REF!</f>
        <v>#REF!</v>
      </c>
      <c r="B100" s="168"/>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row>
    <row r="101" spans="1:38" s="169" customFormat="1" hidden="1" x14ac:dyDescent="0.2">
      <c r="A101" s="167" t="e">
        <f>#REF!</f>
        <v>#REF!</v>
      </c>
      <c r="B101" s="168"/>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row>
    <row r="102" spans="1:38" s="169" customFormat="1" hidden="1" x14ac:dyDescent="0.2">
      <c r="A102" s="170" t="s">
        <v>429</v>
      </c>
      <c r="B102" s="171" t="e">
        <f>(A101+-A100)/-A100</f>
        <v>#REF!</v>
      </c>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row>
    <row r="103" spans="1:38" s="169" customFormat="1" hidden="1" x14ac:dyDescent="0.2">
      <c r="A103" s="172"/>
      <c r="B103" s="69"/>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row>
    <row r="104" spans="1:38" ht="12.75" hidden="1" x14ac:dyDescent="0.2">
      <c r="A104" s="173" t="s">
        <v>430</v>
      </c>
      <c r="B104" s="173" t="s">
        <v>431</v>
      </c>
      <c r="C104" s="173" t="s">
        <v>432</v>
      </c>
      <c r="D104" s="173" t="s">
        <v>433</v>
      </c>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c r="AE104" s="174"/>
      <c r="AF104" s="174"/>
      <c r="AG104" s="174"/>
      <c r="AH104" s="174"/>
      <c r="AI104" s="174"/>
      <c r="AJ104" s="174"/>
      <c r="AK104" s="174"/>
      <c r="AL104" s="174"/>
    </row>
    <row r="105" spans="1:38" ht="12.75" hidden="1" x14ac:dyDescent="0.2">
      <c r="A105" s="175">
        <f>G30/1000/1000</f>
        <v>-225.56312316217659</v>
      </c>
      <c r="B105" s="176">
        <f>L88</f>
        <v>-244835803.99980676</v>
      </c>
      <c r="C105" s="177">
        <f>G28</f>
        <v>16.244992519723542</v>
      </c>
      <c r="D105" s="177" t="str">
        <f>G29</f>
        <v>не окупается</v>
      </c>
      <c r="E105" s="178" t="s">
        <v>434</v>
      </c>
      <c r="F105" s="178"/>
      <c r="G105" s="178"/>
      <c r="H105" s="178"/>
      <c r="I105" s="178"/>
      <c r="J105" s="178"/>
      <c r="K105" s="178"/>
      <c r="L105" s="178"/>
      <c r="M105" s="178"/>
      <c r="N105" s="178"/>
      <c r="O105" s="178"/>
      <c r="P105" s="178"/>
      <c r="Q105" s="178"/>
      <c r="R105" s="178"/>
      <c r="S105" s="178"/>
      <c r="T105" s="178"/>
      <c r="U105" s="178"/>
      <c r="V105" s="178"/>
      <c r="W105" s="178"/>
      <c r="X105" s="178"/>
      <c r="Y105" s="178"/>
      <c r="Z105" s="178"/>
      <c r="AA105" s="178"/>
      <c r="AB105" s="178"/>
      <c r="AC105" s="178"/>
      <c r="AD105" s="178"/>
      <c r="AE105" s="178"/>
      <c r="AF105" s="178"/>
      <c r="AG105" s="178"/>
      <c r="AH105" s="178"/>
      <c r="AI105" s="178"/>
      <c r="AJ105" s="178"/>
      <c r="AK105" s="178"/>
      <c r="AL105" s="178"/>
    </row>
    <row r="106" spans="1:38" ht="12.75" hidden="1" x14ac:dyDescent="0.2">
      <c r="A106" s="179"/>
      <c r="B106" s="174"/>
      <c r="C106" s="174"/>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row>
    <row r="107" spans="1:38" ht="12.75" hidden="1" x14ac:dyDescent="0.2">
      <c r="A107" s="180"/>
      <c r="B107" s="181">
        <v>2016</v>
      </c>
      <c r="C107" s="181">
        <v>2017</v>
      </c>
      <c r="D107" s="182">
        <f t="shared" ref="D107:AB107" si="51">C107+1</f>
        <v>2018</v>
      </c>
      <c r="E107" s="182">
        <f t="shared" si="51"/>
        <v>2019</v>
      </c>
      <c r="F107" s="182">
        <f t="shared" si="51"/>
        <v>2020</v>
      </c>
      <c r="G107" s="182">
        <f t="shared" si="51"/>
        <v>2021</v>
      </c>
      <c r="H107" s="182">
        <f t="shared" si="51"/>
        <v>2022</v>
      </c>
      <c r="I107" s="182">
        <f t="shared" si="51"/>
        <v>2023</v>
      </c>
      <c r="J107" s="182">
        <f t="shared" si="51"/>
        <v>2024</v>
      </c>
      <c r="K107" s="182">
        <f t="shared" si="51"/>
        <v>2025</v>
      </c>
      <c r="L107" s="182">
        <f t="shared" si="51"/>
        <v>2026</v>
      </c>
      <c r="M107" s="182">
        <f t="shared" si="51"/>
        <v>2027</v>
      </c>
      <c r="N107" s="182">
        <f t="shared" si="51"/>
        <v>2028</v>
      </c>
      <c r="O107" s="182">
        <f t="shared" si="51"/>
        <v>2029</v>
      </c>
      <c r="P107" s="182">
        <f t="shared" si="51"/>
        <v>2030</v>
      </c>
      <c r="Q107" s="182">
        <f t="shared" si="51"/>
        <v>2031</v>
      </c>
      <c r="R107" s="182">
        <f t="shared" si="51"/>
        <v>2032</v>
      </c>
      <c r="S107" s="182">
        <f t="shared" si="51"/>
        <v>2033</v>
      </c>
      <c r="T107" s="182">
        <f t="shared" si="51"/>
        <v>2034</v>
      </c>
      <c r="U107" s="182">
        <f t="shared" si="51"/>
        <v>2035</v>
      </c>
      <c r="V107" s="182">
        <f t="shared" si="51"/>
        <v>2036</v>
      </c>
      <c r="W107" s="182">
        <f t="shared" si="51"/>
        <v>2037</v>
      </c>
      <c r="X107" s="182">
        <f t="shared" si="51"/>
        <v>2038</v>
      </c>
      <c r="Y107" s="182">
        <f t="shared" si="51"/>
        <v>2039</v>
      </c>
      <c r="Z107" s="182">
        <f t="shared" si="51"/>
        <v>2040</v>
      </c>
      <c r="AA107" s="182">
        <f t="shared" si="51"/>
        <v>2041</v>
      </c>
      <c r="AB107" s="182">
        <f t="shared" si="51"/>
        <v>2042</v>
      </c>
    </row>
    <row r="108" spans="1:38" ht="12.75" hidden="1" x14ac:dyDescent="0.2">
      <c r="A108" s="183" t="s">
        <v>435</v>
      </c>
      <c r="B108" s="184"/>
      <c r="C108" s="184">
        <f>C109*$B$111*$B$112*1000</f>
        <v>0</v>
      </c>
      <c r="D108" s="184">
        <f t="shared" ref="D108:AB108" si="52">D109*$B$111*$B$112*1000</f>
        <v>0</v>
      </c>
      <c r="E108" s="184">
        <f>E109*$B$111*$B$112*1000</f>
        <v>0</v>
      </c>
      <c r="F108" s="184">
        <f t="shared" si="52"/>
        <v>0</v>
      </c>
      <c r="G108" s="184">
        <f t="shared" si="52"/>
        <v>0</v>
      </c>
      <c r="H108" s="184">
        <f t="shared" si="52"/>
        <v>0</v>
      </c>
      <c r="I108" s="184">
        <f t="shared" si="52"/>
        <v>0</v>
      </c>
      <c r="J108" s="184">
        <f t="shared" si="52"/>
        <v>0</v>
      </c>
      <c r="K108" s="184">
        <f t="shared" si="52"/>
        <v>0</v>
      </c>
      <c r="L108" s="184">
        <f t="shared" si="52"/>
        <v>0</v>
      </c>
      <c r="M108" s="184">
        <f t="shared" si="52"/>
        <v>0</v>
      </c>
      <c r="N108" s="184">
        <f t="shared" si="52"/>
        <v>0</v>
      </c>
      <c r="O108" s="184">
        <f t="shared" si="52"/>
        <v>0</v>
      </c>
      <c r="P108" s="184">
        <f t="shared" si="52"/>
        <v>0</v>
      </c>
      <c r="Q108" s="184">
        <f t="shared" si="52"/>
        <v>0</v>
      </c>
      <c r="R108" s="184">
        <f t="shared" si="52"/>
        <v>0</v>
      </c>
      <c r="S108" s="184">
        <f t="shared" si="52"/>
        <v>0</v>
      </c>
      <c r="T108" s="184">
        <f t="shared" si="52"/>
        <v>0</v>
      </c>
      <c r="U108" s="184">
        <f t="shared" si="52"/>
        <v>0</v>
      </c>
      <c r="V108" s="184">
        <f t="shared" si="52"/>
        <v>0</v>
      </c>
      <c r="W108" s="184">
        <f t="shared" si="52"/>
        <v>0</v>
      </c>
      <c r="X108" s="184">
        <f t="shared" si="52"/>
        <v>0</v>
      </c>
      <c r="Y108" s="184">
        <f t="shared" si="52"/>
        <v>0</v>
      </c>
      <c r="Z108" s="184">
        <f t="shared" si="52"/>
        <v>0</v>
      </c>
      <c r="AA108" s="184">
        <f t="shared" si="52"/>
        <v>0</v>
      </c>
      <c r="AB108" s="184">
        <f t="shared" si="52"/>
        <v>0</v>
      </c>
    </row>
    <row r="109" spans="1:38" ht="12.75" hidden="1" x14ac:dyDescent="0.2">
      <c r="A109" s="183" t="s">
        <v>436</v>
      </c>
      <c r="B109" s="182"/>
      <c r="C109" s="182">
        <f>B109+$I$120*C113</f>
        <v>0</v>
      </c>
      <c r="D109" s="182">
        <f>C109+$I$120*D113</f>
        <v>0</v>
      </c>
      <c r="E109" s="182">
        <f t="shared" ref="E109:AB109" si="53">D109+$I$120*E113</f>
        <v>0</v>
      </c>
      <c r="F109" s="182">
        <f t="shared" si="53"/>
        <v>0</v>
      </c>
      <c r="G109" s="182">
        <f t="shared" si="53"/>
        <v>0</v>
      </c>
      <c r="H109" s="182">
        <f t="shared" si="53"/>
        <v>0</v>
      </c>
      <c r="I109" s="182">
        <f t="shared" si="53"/>
        <v>0</v>
      </c>
      <c r="J109" s="182">
        <f t="shared" si="53"/>
        <v>0</v>
      </c>
      <c r="K109" s="182">
        <f t="shared" si="53"/>
        <v>0</v>
      </c>
      <c r="L109" s="182">
        <f t="shared" si="53"/>
        <v>0</v>
      </c>
      <c r="M109" s="182">
        <f t="shared" si="53"/>
        <v>0</v>
      </c>
      <c r="N109" s="182">
        <f t="shared" si="53"/>
        <v>0</v>
      </c>
      <c r="O109" s="182">
        <f t="shared" si="53"/>
        <v>0</v>
      </c>
      <c r="P109" s="182">
        <f t="shared" si="53"/>
        <v>0</v>
      </c>
      <c r="Q109" s="182">
        <f t="shared" si="53"/>
        <v>0</v>
      </c>
      <c r="R109" s="182">
        <f t="shared" si="53"/>
        <v>0</v>
      </c>
      <c r="S109" s="182">
        <f t="shared" si="53"/>
        <v>0</v>
      </c>
      <c r="T109" s="182">
        <f t="shared" si="53"/>
        <v>0</v>
      </c>
      <c r="U109" s="182">
        <f t="shared" si="53"/>
        <v>0</v>
      </c>
      <c r="V109" s="182">
        <f t="shared" si="53"/>
        <v>0</v>
      </c>
      <c r="W109" s="182">
        <f t="shared" si="53"/>
        <v>0</v>
      </c>
      <c r="X109" s="182">
        <f t="shared" si="53"/>
        <v>0</v>
      </c>
      <c r="Y109" s="182">
        <f t="shared" si="53"/>
        <v>0</v>
      </c>
      <c r="Z109" s="182">
        <f t="shared" si="53"/>
        <v>0</v>
      </c>
      <c r="AA109" s="182">
        <f t="shared" si="53"/>
        <v>0</v>
      </c>
      <c r="AB109" s="182">
        <f t="shared" si="53"/>
        <v>0</v>
      </c>
    </row>
    <row r="110" spans="1:38" ht="12.75" hidden="1" x14ac:dyDescent="0.2">
      <c r="A110" s="183" t="s">
        <v>437</v>
      </c>
      <c r="B110" s="185">
        <v>0.93</v>
      </c>
      <c r="C110" s="182"/>
      <c r="D110" s="182"/>
      <c r="E110" s="182"/>
      <c r="F110" s="182"/>
      <c r="G110" s="182"/>
      <c r="H110" s="182"/>
      <c r="I110" s="182"/>
      <c r="J110" s="182"/>
      <c r="K110" s="182"/>
      <c r="L110" s="182"/>
      <c r="M110" s="182"/>
      <c r="N110" s="182"/>
      <c r="O110" s="182"/>
      <c r="P110" s="182"/>
      <c r="Q110" s="182"/>
      <c r="R110" s="182"/>
      <c r="S110" s="182"/>
      <c r="T110" s="182"/>
      <c r="U110" s="182"/>
      <c r="V110" s="182"/>
      <c r="W110" s="182"/>
      <c r="X110" s="182"/>
      <c r="Y110" s="182"/>
      <c r="Z110" s="182"/>
      <c r="AA110" s="182"/>
      <c r="AB110" s="182"/>
    </row>
    <row r="111" spans="1:38" ht="12.75" hidden="1" x14ac:dyDescent="0.2">
      <c r="A111" s="183" t="s">
        <v>438</v>
      </c>
      <c r="B111" s="185">
        <v>4380</v>
      </c>
      <c r="C111" s="182"/>
      <c r="D111" s="182"/>
      <c r="E111" s="182"/>
      <c r="F111" s="182"/>
      <c r="G111" s="182"/>
      <c r="H111" s="182"/>
      <c r="I111" s="182"/>
      <c r="J111" s="182"/>
      <c r="K111" s="182"/>
      <c r="L111" s="182"/>
      <c r="M111" s="182"/>
      <c r="N111" s="182"/>
      <c r="O111" s="182"/>
      <c r="P111" s="182"/>
      <c r="Q111" s="182"/>
      <c r="R111" s="182"/>
      <c r="S111" s="182"/>
      <c r="T111" s="182"/>
      <c r="U111" s="182"/>
      <c r="V111" s="182"/>
      <c r="W111" s="182"/>
      <c r="X111" s="182"/>
      <c r="Y111" s="182"/>
      <c r="Z111" s="182"/>
      <c r="AA111" s="182"/>
      <c r="AB111" s="182"/>
    </row>
    <row r="112" spans="1:38" ht="12.75" hidden="1" x14ac:dyDescent="0.2">
      <c r="A112" s="183" t="s">
        <v>439</v>
      </c>
      <c r="B112" s="181">
        <f>$B$131</f>
        <v>1.23072</v>
      </c>
      <c r="C112" s="182"/>
      <c r="D112" s="182"/>
      <c r="E112" s="182"/>
      <c r="F112" s="182"/>
      <c r="G112" s="182"/>
      <c r="H112" s="182"/>
      <c r="I112" s="182"/>
      <c r="J112" s="182"/>
      <c r="K112" s="182"/>
      <c r="L112" s="182"/>
      <c r="M112" s="182"/>
      <c r="N112" s="182"/>
      <c r="O112" s="182"/>
      <c r="P112" s="182"/>
      <c r="Q112" s="182"/>
      <c r="R112" s="182"/>
      <c r="S112" s="182"/>
      <c r="T112" s="182"/>
      <c r="U112" s="182"/>
      <c r="V112" s="182"/>
      <c r="W112" s="182"/>
      <c r="X112" s="182"/>
      <c r="Y112" s="182"/>
      <c r="Z112" s="182"/>
      <c r="AA112" s="182"/>
      <c r="AB112" s="182"/>
    </row>
    <row r="113" spans="1:38" ht="15" hidden="1" x14ac:dyDescent="0.2">
      <c r="A113" s="186" t="s">
        <v>440</v>
      </c>
      <c r="B113" s="187">
        <v>0</v>
      </c>
      <c r="C113" s="188">
        <v>0.33</v>
      </c>
      <c r="D113" s="188">
        <v>0.33</v>
      </c>
      <c r="E113" s="188">
        <v>0.34</v>
      </c>
      <c r="F113" s="187">
        <v>0</v>
      </c>
      <c r="G113" s="187">
        <v>0</v>
      </c>
      <c r="H113" s="187">
        <v>0</v>
      </c>
      <c r="I113" s="187">
        <v>0</v>
      </c>
      <c r="J113" s="187">
        <v>0</v>
      </c>
      <c r="K113" s="187">
        <v>0</v>
      </c>
      <c r="L113" s="187">
        <v>0</v>
      </c>
      <c r="M113" s="187">
        <v>0</v>
      </c>
      <c r="N113" s="187">
        <v>0</v>
      </c>
      <c r="O113" s="187">
        <v>0</v>
      </c>
      <c r="P113" s="187">
        <v>0</v>
      </c>
      <c r="Q113" s="187">
        <v>0</v>
      </c>
      <c r="R113" s="187">
        <v>0</v>
      </c>
      <c r="S113" s="187">
        <v>0</v>
      </c>
      <c r="T113" s="187">
        <v>0</v>
      </c>
      <c r="U113" s="187">
        <v>0</v>
      </c>
      <c r="V113" s="187">
        <v>0</v>
      </c>
      <c r="W113" s="187">
        <v>0</v>
      </c>
      <c r="X113" s="187">
        <v>0</v>
      </c>
      <c r="Y113" s="187">
        <v>0</v>
      </c>
      <c r="Z113" s="187">
        <v>0</v>
      </c>
      <c r="AA113" s="187">
        <v>0</v>
      </c>
      <c r="AB113" s="187">
        <v>0</v>
      </c>
    </row>
    <row r="114" spans="1:38" ht="12.75" hidden="1" x14ac:dyDescent="0.2">
      <c r="A114" s="179"/>
      <c r="B114" s="174"/>
      <c r="C114" s="174"/>
      <c r="D114" s="174"/>
      <c r="E114" s="174"/>
      <c r="F114" s="174"/>
      <c r="G114" s="174"/>
      <c r="H114" s="174"/>
      <c r="I114" s="174"/>
      <c r="J114" s="174"/>
      <c r="K114" s="174"/>
      <c r="L114" s="174"/>
      <c r="M114" s="174"/>
      <c r="N114" s="174"/>
      <c r="O114" s="174"/>
      <c r="P114" s="174"/>
      <c r="Q114" s="174"/>
      <c r="R114" s="174"/>
      <c r="S114" s="174"/>
      <c r="T114" s="174"/>
      <c r="U114" s="174"/>
      <c r="V114" s="174"/>
      <c r="W114" s="174"/>
      <c r="X114" s="174"/>
      <c r="Y114" s="174"/>
      <c r="Z114" s="174"/>
      <c r="AA114" s="174"/>
      <c r="AB114" s="174"/>
      <c r="AC114" s="174"/>
      <c r="AD114" s="174"/>
      <c r="AE114" s="174"/>
      <c r="AF114" s="174"/>
      <c r="AG114" s="174"/>
      <c r="AH114" s="174"/>
      <c r="AI114" s="174"/>
      <c r="AJ114" s="174"/>
      <c r="AK114" s="174"/>
      <c r="AL114" s="174"/>
    </row>
    <row r="115" spans="1:38" ht="12.75" hidden="1" x14ac:dyDescent="0.2">
      <c r="A115" s="179"/>
      <c r="B115" s="174"/>
      <c r="C115" s="174"/>
      <c r="D115" s="174"/>
      <c r="E115" s="174"/>
      <c r="F115" s="174"/>
      <c r="G115" s="174"/>
      <c r="H115" s="174"/>
      <c r="I115" s="174"/>
      <c r="J115" s="174"/>
      <c r="K115" s="174"/>
      <c r="L115" s="174"/>
      <c r="M115" s="174"/>
      <c r="N115" s="174"/>
      <c r="O115" s="174"/>
      <c r="P115" s="174"/>
      <c r="Q115" s="174"/>
      <c r="R115" s="174"/>
      <c r="S115" s="174"/>
      <c r="T115" s="174"/>
      <c r="U115" s="174"/>
      <c r="V115" s="174"/>
      <c r="W115" s="174"/>
      <c r="X115" s="174"/>
      <c r="Y115" s="174"/>
      <c r="Z115" s="174"/>
      <c r="AA115" s="174"/>
      <c r="AB115" s="174"/>
      <c r="AC115" s="174"/>
      <c r="AD115" s="174"/>
      <c r="AE115" s="174"/>
      <c r="AF115" s="174"/>
      <c r="AG115" s="174"/>
      <c r="AH115" s="174"/>
      <c r="AI115" s="174"/>
      <c r="AJ115" s="174"/>
      <c r="AK115" s="174"/>
      <c r="AL115" s="174"/>
    </row>
    <row r="116" spans="1:38" ht="12.75" hidden="1" x14ac:dyDescent="0.2">
      <c r="A116" s="180"/>
      <c r="B116" s="494" t="s">
        <v>441</v>
      </c>
      <c r="C116" s="495"/>
      <c r="D116" s="494" t="s">
        <v>442</v>
      </c>
      <c r="E116" s="495"/>
      <c r="F116" s="180"/>
      <c r="G116" s="180"/>
      <c r="H116" s="180"/>
      <c r="I116" s="180"/>
      <c r="J116" s="180"/>
      <c r="K116" s="174"/>
      <c r="L116" s="174"/>
      <c r="M116" s="174"/>
      <c r="N116" s="174"/>
      <c r="O116" s="174"/>
      <c r="P116" s="174"/>
      <c r="Q116" s="174"/>
      <c r="R116" s="174"/>
      <c r="S116" s="174"/>
      <c r="T116" s="174"/>
      <c r="U116" s="174"/>
      <c r="V116" s="174"/>
      <c r="W116" s="174"/>
      <c r="X116" s="174"/>
      <c r="Y116" s="174"/>
      <c r="Z116" s="174"/>
      <c r="AA116" s="174"/>
      <c r="AB116" s="174"/>
      <c r="AC116" s="174"/>
      <c r="AD116" s="174"/>
      <c r="AE116" s="174"/>
      <c r="AF116" s="174"/>
      <c r="AG116" s="174"/>
      <c r="AH116" s="174"/>
      <c r="AI116" s="174"/>
      <c r="AJ116" s="174"/>
      <c r="AK116" s="174"/>
      <c r="AL116" s="174"/>
    </row>
    <row r="117" spans="1:38" ht="12.75" hidden="1" x14ac:dyDescent="0.2">
      <c r="A117" s="183" t="s">
        <v>443</v>
      </c>
      <c r="B117" s="189"/>
      <c r="C117" s="180" t="s">
        <v>383</v>
      </c>
      <c r="D117" s="189"/>
      <c r="E117" s="180" t="s">
        <v>383</v>
      </c>
      <c r="F117" s="180"/>
      <c r="G117" s="180"/>
      <c r="H117" s="180"/>
      <c r="I117" s="180"/>
      <c r="J117" s="180"/>
      <c r="K117" s="174"/>
      <c r="L117" s="174"/>
      <c r="M117" s="174"/>
      <c r="N117" s="174"/>
      <c r="O117" s="174"/>
      <c r="P117" s="174"/>
      <c r="Q117" s="174"/>
      <c r="R117" s="174"/>
      <c r="S117" s="174"/>
      <c r="T117" s="174"/>
      <c r="U117" s="174"/>
      <c r="V117" s="174"/>
      <c r="W117" s="174"/>
      <c r="X117" s="174"/>
      <c r="Y117" s="174"/>
      <c r="Z117" s="174"/>
      <c r="AA117" s="174"/>
      <c r="AB117" s="174"/>
      <c r="AC117" s="174"/>
      <c r="AD117" s="174"/>
      <c r="AE117" s="174"/>
      <c r="AF117" s="174"/>
      <c r="AG117" s="174"/>
      <c r="AH117" s="174"/>
      <c r="AI117" s="174"/>
      <c r="AJ117" s="174"/>
      <c r="AK117" s="174"/>
      <c r="AL117" s="174"/>
    </row>
    <row r="118" spans="1:38" ht="25.5" hidden="1" x14ac:dyDescent="0.2">
      <c r="A118" s="183" t="s">
        <v>443</v>
      </c>
      <c r="B118" s="180">
        <f>$B$110*B117</f>
        <v>0</v>
      </c>
      <c r="C118" s="180" t="s">
        <v>125</v>
      </c>
      <c r="D118" s="180">
        <f>$B$110*D117</f>
        <v>0</v>
      </c>
      <c r="E118" s="180" t="s">
        <v>125</v>
      </c>
      <c r="F118" s="183" t="s">
        <v>444</v>
      </c>
      <c r="G118" s="180">
        <f>D117-B117</f>
        <v>0</v>
      </c>
      <c r="H118" s="180" t="s">
        <v>383</v>
      </c>
      <c r="I118" s="190">
        <f>$B$110*G118</f>
        <v>0</v>
      </c>
      <c r="J118" s="180" t="s">
        <v>125</v>
      </c>
      <c r="K118" s="174"/>
      <c r="L118" s="174"/>
      <c r="M118" s="174"/>
      <c r="N118" s="174"/>
      <c r="O118" s="174"/>
      <c r="P118" s="174"/>
      <c r="Q118" s="174"/>
      <c r="R118" s="174"/>
      <c r="S118" s="174"/>
      <c r="T118" s="174"/>
      <c r="U118" s="174"/>
      <c r="V118" s="174"/>
      <c r="W118" s="174"/>
      <c r="X118" s="174"/>
      <c r="Y118" s="174"/>
      <c r="Z118" s="174"/>
      <c r="AA118" s="174"/>
      <c r="AB118" s="174"/>
      <c r="AC118" s="174"/>
      <c r="AD118" s="174"/>
      <c r="AE118" s="174"/>
      <c r="AF118" s="174"/>
      <c r="AG118" s="174"/>
      <c r="AH118" s="174"/>
      <c r="AI118" s="174"/>
      <c r="AJ118" s="174"/>
      <c r="AK118" s="174"/>
      <c r="AL118" s="174"/>
    </row>
    <row r="119" spans="1:38" ht="25.5" hidden="1" x14ac:dyDescent="0.2">
      <c r="A119" s="180"/>
      <c r="B119" s="180"/>
      <c r="C119" s="180"/>
      <c r="D119" s="180"/>
      <c r="E119" s="180"/>
      <c r="F119" s="183" t="s">
        <v>445</v>
      </c>
      <c r="G119" s="180">
        <f>I119/$B$110</f>
        <v>0</v>
      </c>
      <c r="H119" s="180" t="s">
        <v>383</v>
      </c>
      <c r="I119" s="189"/>
      <c r="J119" s="180" t="s">
        <v>125</v>
      </c>
      <c r="K119" s="174"/>
      <c r="L119" s="174"/>
      <c r="M119" s="174"/>
      <c r="N119" s="174"/>
      <c r="O119" s="174"/>
      <c r="P119" s="174"/>
      <c r="Q119" s="174"/>
      <c r="R119" s="174"/>
      <c r="S119" s="174"/>
      <c r="T119" s="174"/>
      <c r="U119" s="174"/>
      <c r="V119" s="174"/>
      <c r="W119" s="174"/>
      <c r="X119" s="174"/>
      <c r="Y119" s="174"/>
      <c r="Z119" s="174"/>
      <c r="AA119" s="174"/>
      <c r="AB119" s="174"/>
      <c r="AC119" s="174"/>
      <c r="AD119" s="174"/>
      <c r="AE119" s="174"/>
      <c r="AF119" s="174"/>
      <c r="AG119" s="174"/>
      <c r="AH119" s="174"/>
      <c r="AI119" s="174"/>
      <c r="AJ119" s="174"/>
      <c r="AK119" s="174"/>
      <c r="AL119" s="174"/>
    </row>
    <row r="120" spans="1:38" ht="38.25" hidden="1" x14ac:dyDescent="0.2">
      <c r="A120" s="191"/>
      <c r="B120" s="192"/>
      <c r="C120" s="192"/>
      <c r="D120" s="192"/>
      <c r="E120" s="192"/>
      <c r="F120" s="193" t="s">
        <v>446</v>
      </c>
      <c r="G120" s="190">
        <f>G118</f>
        <v>0</v>
      </c>
      <c r="H120" s="180" t="s">
        <v>383</v>
      </c>
      <c r="I120" s="185">
        <f>I118</f>
        <v>0</v>
      </c>
      <c r="J120" s="180" t="s">
        <v>125</v>
      </c>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4"/>
      <c r="AK120" s="174"/>
      <c r="AL120" s="174"/>
    </row>
    <row r="121" spans="1:38" ht="12.75" hidden="1" x14ac:dyDescent="0.2">
      <c r="A121" s="194"/>
      <c r="B121" s="178"/>
      <c r="C121" s="174"/>
      <c r="D121" s="174"/>
      <c r="E121" s="174"/>
      <c r="F121" s="174"/>
      <c r="G121" s="174"/>
      <c r="H121" s="174"/>
      <c r="I121" s="174"/>
      <c r="J121" s="174"/>
      <c r="K121" s="174"/>
      <c r="L121" s="174"/>
      <c r="M121" s="174"/>
      <c r="N121" s="174"/>
      <c r="O121" s="174"/>
      <c r="P121" s="174"/>
      <c r="Q121" s="174"/>
      <c r="R121" s="174"/>
      <c r="S121" s="174"/>
      <c r="T121" s="174"/>
      <c r="U121" s="174"/>
      <c r="V121" s="174"/>
      <c r="W121" s="174"/>
      <c r="X121" s="174"/>
      <c r="Y121" s="174"/>
      <c r="Z121" s="174"/>
      <c r="AA121" s="174"/>
      <c r="AB121" s="174"/>
      <c r="AC121" s="174"/>
      <c r="AD121" s="174"/>
      <c r="AE121" s="174"/>
      <c r="AF121" s="174"/>
      <c r="AG121" s="174"/>
      <c r="AH121" s="174"/>
      <c r="AI121" s="174"/>
      <c r="AJ121" s="174"/>
      <c r="AK121" s="174"/>
      <c r="AL121" s="174"/>
    </row>
    <row r="122" spans="1:38" ht="12.75" hidden="1" x14ac:dyDescent="0.2">
      <c r="A122" s="195" t="s">
        <v>574</v>
      </c>
      <c r="B122" s="196">
        <v>0</v>
      </c>
      <c r="C122" s="178"/>
      <c r="D122" s="178"/>
      <c r="E122" s="178"/>
      <c r="F122" s="178"/>
      <c r="G122" s="178"/>
      <c r="H122" s="178"/>
      <c r="I122" s="178"/>
      <c r="J122" s="178"/>
      <c r="K122" s="178"/>
      <c r="L122" s="178"/>
      <c r="M122" s="178"/>
      <c r="N122" s="178"/>
      <c r="O122" s="178"/>
      <c r="P122" s="178"/>
      <c r="Q122" s="178"/>
      <c r="R122" s="178"/>
      <c r="S122" s="178"/>
      <c r="T122" s="178"/>
      <c r="U122" s="178"/>
      <c r="V122" s="178"/>
      <c r="W122" s="178"/>
      <c r="X122" s="178"/>
      <c r="Y122" s="178"/>
      <c r="Z122" s="178"/>
      <c r="AA122" s="178"/>
      <c r="AB122" s="178"/>
      <c r="AC122" s="178"/>
      <c r="AD122" s="178"/>
      <c r="AE122" s="178"/>
      <c r="AF122" s="178"/>
      <c r="AG122" s="178"/>
      <c r="AH122" s="178"/>
      <c r="AI122" s="178"/>
      <c r="AJ122" s="178"/>
      <c r="AK122" s="178"/>
      <c r="AL122" s="178"/>
    </row>
    <row r="123" spans="1:38" ht="12.75" hidden="1" x14ac:dyDescent="0.2">
      <c r="A123" s="195" t="s">
        <v>242</v>
      </c>
      <c r="B123" s="197">
        <v>25</v>
      </c>
      <c r="C123" s="178"/>
      <c r="D123" s="178"/>
      <c r="E123" s="178"/>
      <c r="F123" s="178"/>
      <c r="G123" s="178"/>
      <c r="H123" s="178"/>
      <c r="I123" s="178"/>
      <c r="J123" s="178"/>
      <c r="K123" s="178"/>
      <c r="L123" s="178"/>
      <c r="M123" s="178"/>
      <c r="N123" s="178"/>
      <c r="O123" s="178"/>
      <c r="P123" s="178"/>
      <c r="Q123" s="178"/>
      <c r="R123" s="178"/>
      <c r="S123" s="178"/>
      <c r="T123" s="178"/>
      <c r="U123" s="178"/>
      <c r="V123" s="178"/>
      <c r="W123" s="178"/>
      <c r="X123" s="178"/>
      <c r="Y123" s="178"/>
      <c r="Z123" s="178"/>
      <c r="AA123" s="178"/>
      <c r="AB123" s="178"/>
      <c r="AC123" s="178"/>
      <c r="AD123" s="178"/>
      <c r="AE123" s="178"/>
      <c r="AF123" s="178"/>
      <c r="AG123" s="178"/>
      <c r="AH123" s="178"/>
      <c r="AI123" s="178"/>
      <c r="AJ123" s="178"/>
      <c r="AK123" s="178"/>
      <c r="AL123" s="178"/>
    </row>
    <row r="124" spans="1:38" ht="12.75" hidden="1" x14ac:dyDescent="0.2">
      <c r="A124" s="195" t="s">
        <v>447</v>
      </c>
      <c r="B124" s="197"/>
      <c r="C124" s="198" t="s">
        <v>448</v>
      </c>
      <c r="D124" s="178"/>
      <c r="E124" s="178"/>
      <c r="F124" s="178"/>
      <c r="G124" s="178"/>
      <c r="H124" s="178"/>
      <c r="I124" s="178"/>
      <c r="J124" s="178"/>
      <c r="K124" s="178"/>
      <c r="L124" s="178"/>
      <c r="M124" s="178"/>
      <c r="N124" s="178"/>
      <c r="O124" s="178"/>
      <c r="P124" s="178"/>
      <c r="Q124" s="178"/>
      <c r="R124" s="178"/>
      <c r="S124" s="178"/>
      <c r="T124" s="178"/>
      <c r="U124" s="178"/>
      <c r="V124" s="178"/>
      <c r="W124" s="178"/>
      <c r="X124" s="178"/>
      <c r="Y124" s="178"/>
      <c r="Z124" s="178"/>
      <c r="AA124" s="178"/>
      <c r="AB124" s="178"/>
      <c r="AC124" s="178"/>
      <c r="AD124" s="178"/>
      <c r="AE124" s="178"/>
      <c r="AF124" s="178"/>
      <c r="AG124" s="178"/>
      <c r="AH124" s="178"/>
      <c r="AI124" s="178"/>
      <c r="AJ124" s="178"/>
      <c r="AK124" s="178"/>
      <c r="AL124" s="178"/>
    </row>
    <row r="125" spans="1:38" s="155" customFormat="1" ht="12.75" hidden="1" x14ac:dyDescent="0.2">
      <c r="A125" s="199"/>
      <c r="B125" s="200"/>
      <c r="C125" s="201"/>
      <c r="D125" s="202"/>
      <c r="E125" s="202"/>
      <c r="F125" s="202"/>
      <c r="G125" s="202"/>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row>
    <row r="126" spans="1:38" ht="12.75" hidden="1" x14ac:dyDescent="0.2">
      <c r="A126" s="195" t="s">
        <v>449</v>
      </c>
      <c r="B126" s="203">
        <f>$B$122*1000*1000</f>
        <v>0</v>
      </c>
      <c r="C126" s="178"/>
      <c r="D126" s="178"/>
      <c r="E126" s="178"/>
      <c r="F126" s="178"/>
      <c r="G126" s="178"/>
      <c r="H126" s="178"/>
      <c r="I126" s="178"/>
      <c r="J126" s="178"/>
      <c r="K126" s="178"/>
      <c r="L126" s="178"/>
      <c r="M126" s="178"/>
      <c r="N126" s="178"/>
      <c r="O126" s="178"/>
      <c r="P126" s="178"/>
      <c r="Q126" s="178"/>
      <c r="R126" s="178"/>
      <c r="S126" s="178"/>
      <c r="T126" s="178"/>
      <c r="U126" s="178"/>
      <c r="V126" s="178"/>
      <c r="W126" s="178"/>
      <c r="X126" s="178"/>
      <c r="Y126" s="178"/>
      <c r="Z126" s="178"/>
      <c r="AA126" s="178"/>
      <c r="AB126" s="178"/>
      <c r="AC126" s="178"/>
      <c r="AD126" s="178"/>
      <c r="AE126" s="178"/>
      <c r="AF126" s="178"/>
      <c r="AG126" s="178"/>
      <c r="AH126" s="178"/>
      <c r="AI126" s="178"/>
      <c r="AJ126" s="178"/>
      <c r="AK126" s="178"/>
      <c r="AL126" s="178"/>
    </row>
    <row r="127" spans="1:38" ht="12.75" hidden="1" x14ac:dyDescent="0.2">
      <c r="A127" s="195" t="s">
        <v>450</v>
      </c>
      <c r="B127" s="204">
        <v>0.01</v>
      </c>
      <c r="C127" s="178"/>
      <c r="D127" s="178"/>
      <c r="E127" s="178"/>
      <c r="F127" s="178"/>
      <c r="G127" s="178"/>
      <c r="H127" s="178"/>
      <c r="I127" s="178"/>
      <c r="J127" s="178"/>
      <c r="K127" s="178"/>
      <c r="L127" s="178"/>
      <c r="M127" s="178"/>
      <c r="N127" s="178"/>
      <c r="O127" s="178"/>
      <c r="P127" s="178"/>
      <c r="Q127" s="178"/>
      <c r="R127" s="178"/>
      <c r="S127" s="178"/>
      <c r="T127" s="178"/>
      <c r="U127" s="178"/>
      <c r="V127" s="178"/>
      <c r="W127" s="178"/>
      <c r="X127" s="178"/>
      <c r="Y127" s="178"/>
      <c r="Z127" s="178"/>
      <c r="AA127" s="178"/>
      <c r="AB127" s="178"/>
      <c r="AC127" s="178"/>
      <c r="AD127" s="178"/>
      <c r="AE127" s="178"/>
      <c r="AF127" s="178"/>
      <c r="AG127" s="178"/>
      <c r="AH127" s="178"/>
      <c r="AI127" s="178"/>
      <c r="AJ127" s="178"/>
      <c r="AK127" s="178"/>
      <c r="AL127" s="178"/>
    </row>
    <row r="128" spans="1:38" ht="12.75" hidden="1" x14ac:dyDescent="0.2">
      <c r="A128" s="194"/>
      <c r="B128" s="205"/>
      <c r="C128" s="178"/>
      <c r="D128" s="178"/>
      <c r="E128" s="178"/>
      <c r="F128" s="178"/>
      <c r="G128" s="178"/>
      <c r="H128" s="178"/>
      <c r="I128" s="178"/>
      <c r="J128" s="178"/>
      <c r="K128" s="178"/>
      <c r="L128" s="178"/>
      <c r="M128" s="178"/>
      <c r="N128" s="178"/>
      <c r="O128" s="178"/>
      <c r="P128" s="178"/>
      <c r="Q128" s="178"/>
      <c r="R128" s="178"/>
      <c r="S128" s="178"/>
      <c r="T128" s="178"/>
      <c r="U128" s="178"/>
      <c r="V128" s="178"/>
      <c r="W128" s="178"/>
      <c r="X128" s="178"/>
      <c r="Y128" s="178"/>
      <c r="Z128" s="178"/>
      <c r="AA128" s="178"/>
      <c r="AB128" s="178"/>
      <c r="AC128" s="178"/>
      <c r="AD128" s="178"/>
      <c r="AE128" s="178"/>
      <c r="AF128" s="178"/>
      <c r="AG128" s="178"/>
      <c r="AH128" s="178"/>
      <c r="AI128" s="178"/>
      <c r="AJ128" s="178"/>
      <c r="AK128" s="178"/>
      <c r="AL128" s="178"/>
    </row>
    <row r="129" spans="1:38" ht="12.75" hidden="1" x14ac:dyDescent="0.2">
      <c r="A129" s="195" t="s">
        <v>451</v>
      </c>
      <c r="B129" s="206">
        <v>0.20499999999999999</v>
      </c>
      <c r="C129" s="178"/>
      <c r="D129" s="178"/>
      <c r="E129" s="178"/>
      <c r="F129" s="178"/>
      <c r="G129" s="178"/>
      <c r="H129" s="178"/>
      <c r="I129" s="178"/>
      <c r="J129" s="178"/>
      <c r="K129" s="178"/>
      <c r="L129" s="178"/>
      <c r="M129" s="178"/>
      <c r="N129" s="178"/>
      <c r="O129" s="178"/>
      <c r="P129" s="178"/>
      <c r="Q129" s="178"/>
      <c r="R129" s="178"/>
      <c r="S129" s="178"/>
      <c r="T129" s="178"/>
      <c r="U129" s="178"/>
      <c r="V129" s="178"/>
      <c r="W129" s="178"/>
      <c r="X129" s="178"/>
      <c r="Y129" s="178"/>
      <c r="Z129" s="178"/>
      <c r="AA129" s="178"/>
      <c r="AB129" s="178"/>
      <c r="AC129" s="178"/>
      <c r="AD129" s="178"/>
      <c r="AE129" s="178"/>
      <c r="AF129" s="178"/>
      <c r="AG129" s="178"/>
      <c r="AH129" s="178"/>
      <c r="AI129" s="178"/>
      <c r="AJ129" s="178"/>
      <c r="AK129" s="178"/>
      <c r="AL129" s="178"/>
    </row>
    <row r="130" spans="1:38" hidden="1" x14ac:dyDescent="0.2">
      <c r="A130" s="207"/>
      <c r="B130" s="208"/>
      <c r="C130" s="178"/>
      <c r="D130" s="178"/>
      <c r="E130" s="178"/>
      <c r="F130" s="178"/>
      <c r="G130" s="178"/>
      <c r="H130" s="178"/>
      <c r="I130" s="178"/>
      <c r="J130" s="178"/>
      <c r="K130" s="178"/>
      <c r="L130" s="178"/>
      <c r="M130" s="178"/>
      <c r="N130" s="178"/>
      <c r="O130" s="178"/>
      <c r="P130" s="178"/>
      <c r="Q130" s="178"/>
      <c r="R130" s="178"/>
      <c r="S130" s="178"/>
      <c r="T130" s="178"/>
      <c r="U130" s="178"/>
      <c r="V130" s="178"/>
      <c r="W130" s="178"/>
      <c r="X130" s="178"/>
      <c r="Y130" s="178"/>
      <c r="Z130" s="178"/>
      <c r="AA130" s="178"/>
      <c r="AB130" s="178"/>
      <c r="AC130" s="178"/>
      <c r="AD130" s="178"/>
      <c r="AE130" s="178"/>
      <c r="AF130" s="178"/>
      <c r="AG130" s="178"/>
      <c r="AH130" s="178"/>
      <c r="AI130" s="178"/>
      <c r="AJ130" s="178"/>
      <c r="AK130" s="178"/>
      <c r="AL130" s="178"/>
    </row>
    <row r="131" spans="1:38" ht="25.5" hidden="1" x14ac:dyDescent="0.2">
      <c r="A131" s="209" t="s">
        <v>452</v>
      </c>
      <c r="B131" s="210">
        <v>1.23072</v>
      </c>
      <c r="C131" s="178" t="s">
        <v>453</v>
      </c>
      <c r="D131" s="178"/>
      <c r="E131" s="178"/>
      <c r="F131" s="178"/>
      <c r="G131" s="178"/>
      <c r="H131" s="178"/>
      <c r="I131" s="178"/>
      <c r="J131" s="178"/>
      <c r="K131" s="178"/>
      <c r="L131" s="178"/>
      <c r="M131" s="178"/>
      <c r="N131" s="178"/>
      <c r="O131" s="178"/>
      <c r="P131" s="178"/>
      <c r="Q131" s="178"/>
      <c r="R131" s="178"/>
      <c r="S131" s="178"/>
      <c r="T131" s="178"/>
      <c r="U131" s="178"/>
      <c r="V131" s="178"/>
      <c r="W131" s="178"/>
      <c r="X131" s="178"/>
      <c r="Y131" s="178"/>
      <c r="Z131" s="178"/>
      <c r="AA131" s="178"/>
      <c r="AB131" s="178"/>
      <c r="AC131" s="178"/>
      <c r="AD131" s="178"/>
      <c r="AE131" s="178"/>
      <c r="AF131" s="178"/>
      <c r="AG131" s="178"/>
      <c r="AH131" s="178"/>
      <c r="AI131" s="178"/>
      <c r="AJ131" s="178"/>
      <c r="AK131" s="178"/>
      <c r="AL131" s="178"/>
    </row>
    <row r="132" spans="1:38" ht="25.5" hidden="1" x14ac:dyDescent="0.2">
      <c r="A132" s="209" t="s">
        <v>454</v>
      </c>
      <c r="B132" s="210">
        <v>1.20268</v>
      </c>
      <c r="C132" s="178" t="s">
        <v>453</v>
      </c>
      <c r="D132" s="178"/>
      <c r="E132" s="178"/>
      <c r="F132" s="178"/>
      <c r="G132" s="178"/>
      <c r="H132" s="178"/>
      <c r="I132" s="178"/>
      <c r="J132" s="178"/>
      <c r="K132" s="178"/>
      <c r="L132" s="178"/>
      <c r="M132" s="178"/>
      <c r="N132" s="178"/>
      <c r="O132" s="178"/>
      <c r="P132" s="178"/>
      <c r="Q132" s="178"/>
      <c r="R132" s="178"/>
      <c r="S132" s="178"/>
      <c r="T132" s="178"/>
      <c r="U132" s="178"/>
      <c r="V132" s="178"/>
      <c r="W132" s="178"/>
      <c r="X132" s="178"/>
      <c r="Y132" s="178"/>
      <c r="Z132" s="178"/>
      <c r="AA132" s="178"/>
      <c r="AB132" s="178"/>
      <c r="AC132" s="178"/>
      <c r="AD132" s="178"/>
      <c r="AE132" s="178"/>
      <c r="AF132" s="178"/>
      <c r="AG132" s="178"/>
      <c r="AH132" s="178"/>
      <c r="AI132" s="178"/>
      <c r="AJ132" s="178"/>
      <c r="AK132" s="178"/>
      <c r="AL132" s="178"/>
    </row>
    <row r="133" spans="1:38" ht="12.75" hidden="1" x14ac:dyDescent="0.2">
      <c r="A133" s="194"/>
      <c r="B133" s="178"/>
      <c r="C133" s="178"/>
      <c r="D133" s="178"/>
      <c r="E133" s="178"/>
      <c r="F133" s="178"/>
      <c r="G133" s="178"/>
      <c r="H133" s="178"/>
      <c r="I133" s="178"/>
      <c r="J133" s="178"/>
      <c r="K133" s="178"/>
      <c r="L133" s="178"/>
      <c r="M133" s="178"/>
      <c r="N133" s="178"/>
      <c r="O133" s="178"/>
      <c r="P133" s="178"/>
      <c r="Q133" s="178"/>
      <c r="R133" s="178"/>
      <c r="S133" s="178"/>
      <c r="T133" s="178"/>
      <c r="U133" s="178"/>
      <c r="V133" s="178"/>
      <c r="W133" s="178"/>
      <c r="X133" s="178"/>
      <c r="Y133" s="178"/>
      <c r="Z133" s="178"/>
      <c r="AA133" s="178"/>
      <c r="AB133" s="178"/>
      <c r="AC133" s="178"/>
      <c r="AD133" s="178"/>
      <c r="AE133" s="178"/>
      <c r="AF133" s="178"/>
      <c r="AG133" s="178"/>
      <c r="AH133" s="178"/>
      <c r="AI133" s="178"/>
      <c r="AJ133" s="178"/>
      <c r="AK133" s="178"/>
      <c r="AL133" s="178"/>
    </row>
    <row r="134" spans="1:38" hidden="1" x14ac:dyDescent="0.2">
      <c r="A134" s="195" t="s">
        <v>455</v>
      </c>
      <c r="C134" s="202" t="s">
        <v>456</v>
      </c>
      <c r="D134" s="202"/>
      <c r="E134" s="202"/>
      <c r="F134" s="202"/>
      <c r="G134" s="202"/>
      <c r="H134" s="202"/>
      <c r="I134" s="202"/>
      <c r="J134" s="202"/>
      <c r="K134" s="202"/>
      <c r="L134" s="202"/>
      <c r="M134" s="202"/>
      <c r="N134" s="202"/>
      <c r="O134" s="202"/>
      <c r="P134" s="202"/>
      <c r="Q134" s="202"/>
      <c r="R134" s="202"/>
      <c r="S134" s="202"/>
      <c r="T134" s="202"/>
      <c r="U134" s="202"/>
      <c r="V134" s="202"/>
      <c r="W134" s="202"/>
      <c r="X134" s="202"/>
      <c r="Y134" s="202"/>
      <c r="Z134" s="202"/>
      <c r="AA134" s="202"/>
      <c r="AB134" s="202"/>
      <c r="AC134" s="202"/>
      <c r="AD134" s="202"/>
      <c r="AE134" s="202"/>
      <c r="AF134" s="202"/>
      <c r="AG134" s="202"/>
      <c r="AH134" s="202"/>
      <c r="AI134" s="202"/>
      <c r="AJ134" s="202"/>
      <c r="AK134" s="202"/>
      <c r="AL134" s="202"/>
    </row>
    <row r="135" spans="1:38" ht="12.75" hidden="1" x14ac:dyDescent="0.2">
      <c r="A135" s="195"/>
      <c r="B135" s="211">
        <v>2016</v>
      </c>
      <c r="C135" s="211">
        <f>B135+1</f>
        <v>2017</v>
      </c>
      <c r="D135" s="211">
        <f t="shared" ref="D135:AB135" si="54">C135+1</f>
        <v>2018</v>
      </c>
      <c r="E135" s="211">
        <f t="shared" si="54"/>
        <v>2019</v>
      </c>
      <c r="F135" s="211">
        <f t="shared" si="54"/>
        <v>2020</v>
      </c>
      <c r="G135" s="211">
        <f t="shared" si="54"/>
        <v>2021</v>
      </c>
      <c r="H135" s="211">
        <f t="shared" si="54"/>
        <v>2022</v>
      </c>
      <c r="I135" s="211">
        <f t="shared" si="54"/>
        <v>2023</v>
      </c>
      <c r="J135" s="211">
        <f t="shared" si="54"/>
        <v>2024</v>
      </c>
      <c r="K135" s="211">
        <f t="shared" si="54"/>
        <v>2025</v>
      </c>
      <c r="L135" s="211">
        <f t="shared" si="54"/>
        <v>2026</v>
      </c>
      <c r="M135" s="211">
        <f t="shared" si="54"/>
        <v>2027</v>
      </c>
      <c r="N135" s="211">
        <f t="shared" si="54"/>
        <v>2028</v>
      </c>
      <c r="O135" s="211">
        <f t="shared" si="54"/>
        <v>2029</v>
      </c>
      <c r="P135" s="211">
        <f t="shared" si="54"/>
        <v>2030</v>
      </c>
      <c r="Q135" s="211">
        <f t="shared" si="54"/>
        <v>2031</v>
      </c>
      <c r="R135" s="211">
        <f t="shared" si="54"/>
        <v>2032</v>
      </c>
      <c r="S135" s="211">
        <f t="shared" si="54"/>
        <v>2033</v>
      </c>
      <c r="T135" s="211">
        <f t="shared" si="54"/>
        <v>2034</v>
      </c>
      <c r="U135" s="211">
        <f t="shared" si="54"/>
        <v>2035</v>
      </c>
      <c r="V135" s="211">
        <f t="shared" si="54"/>
        <v>2036</v>
      </c>
      <c r="W135" s="211">
        <f t="shared" si="54"/>
        <v>2037</v>
      </c>
      <c r="X135" s="211">
        <f t="shared" si="54"/>
        <v>2038</v>
      </c>
      <c r="Y135" s="211">
        <f t="shared" si="54"/>
        <v>2039</v>
      </c>
      <c r="Z135" s="211">
        <f t="shared" si="54"/>
        <v>2040</v>
      </c>
      <c r="AA135" s="211">
        <f t="shared" si="54"/>
        <v>2041</v>
      </c>
      <c r="AB135" s="211">
        <f t="shared" si="54"/>
        <v>2042</v>
      </c>
    </row>
    <row r="136" spans="1:38" ht="12.75" hidden="1" x14ac:dyDescent="0.2">
      <c r="A136" s="195" t="s">
        <v>457</v>
      </c>
      <c r="B136" s="211"/>
      <c r="C136" s="212">
        <v>5.8000000000000003E-2</v>
      </c>
      <c r="D136" s="212">
        <v>5.5E-2</v>
      </c>
      <c r="E136" s="213">
        <f t="shared" ref="E136:AB136" si="55">D136</f>
        <v>5.5E-2</v>
      </c>
      <c r="F136" s="213">
        <f t="shared" si="55"/>
        <v>5.5E-2</v>
      </c>
      <c r="G136" s="213">
        <f t="shared" si="55"/>
        <v>5.5E-2</v>
      </c>
      <c r="H136" s="213">
        <f t="shared" si="55"/>
        <v>5.5E-2</v>
      </c>
      <c r="I136" s="213">
        <f t="shared" si="55"/>
        <v>5.5E-2</v>
      </c>
      <c r="J136" s="213">
        <f t="shared" si="55"/>
        <v>5.5E-2</v>
      </c>
      <c r="K136" s="213">
        <f t="shared" si="55"/>
        <v>5.5E-2</v>
      </c>
      <c r="L136" s="213">
        <f t="shared" si="55"/>
        <v>5.5E-2</v>
      </c>
      <c r="M136" s="213">
        <f t="shared" si="55"/>
        <v>5.5E-2</v>
      </c>
      <c r="N136" s="213">
        <f t="shared" si="55"/>
        <v>5.5E-2</v>
      </c>
      <c r="O136" s="213">
        <f t="shared" si="55"/>
        <v>5.5E-2</v>
      </c>
      <c r="P136" s="213">
        <f t="shared" si="55"/>
        <v>5.5E-2</v>
      </c>
      <c r="Q136" s="213">
        <f t="shared" si="55"/>
        <v>5.5E-2</v>
      </c>
      <c r="R136" s="213">
        <f t="shared" si="55"/>
        <v>5.5E-2</v>
      </c>
      <c r="S136" s="213">
        <f t="shared" si="55"/>
        <v>5.5E-2</v>
      </c>
      <c r="T136" s="213">
        <f t="shared" si="55"/>
        <v>5.5E-2</v>
      </c>
      <c r="U136" s="213">
        <f t="shared" si="55"/>
        <v>5.5E-2</v>
      </c>
      <c r="V136" s="213">
        <f t="shared" si="55"/>
        <v>5.5E-2</v>
      </c>
      <c r="W136" s="213">
        <f t="shared" si="55"/>
        <v>5.5E-2</v>
      </c>
      <c r="X136" s="213">
        <f t="shared" si="55"/>
        <v>5.5E-2</v>
      </c>
      <c r="Y136" s="213">
        <f t="shared" si="55"/>
        <v>5.5E-2</v>
      </c>
      <c r="Z136" s="213">
        <f t="shared" si="55"/>
        <v>5.5E-2</v>
      </c>
      <c r="AA136" s="213">
        <f t="shared" si="55"/>
        <v>5.5E-2</v>
      </c>
      <c r="AB136" s="213">
        <f t="shared" si="55"/>
        <v>5.5E-2</v>
      </c>
    </row>
    <row r="137" spans="1:38" s="155" customFormat="1" ht="15" hidden="1" x14ac:dyDescent="0.2">
      <c r="A137" s="195" t="s">
        <v>458</v>
      </c>
      <c r="B137" s="214"/>
      <c r="C137" s="156">
        <f>(1+B137)*(1+C136)-1</f>
        <v>5.8000000000000052E-2</v>
      </c>
      <c r="D137" s="156">
        <f t="shared" ref="D137:AB137" si="56">(1+C137)*(1+D136)-1</f>
        <v>0.11619000000000002</v>
      </c>
      <c r="E137" s="156">
        <f t="shared" si="56"/>
        <v>0.17758045</v>
      </c>
      <c r="F137" s="156">
        <f t="shared" si="56"/>
        <v>0.24234737475000001</v>
      </c>
      <c r="G137" s="156">
        <f t="shared" si="56"/>
        <v>0.31067648036124984</v>
      </c>
      <c r="H137" s="156">
        <f t="shared" si="56"/>
        <v>0.38276368678111861</v>
      </c>
      <c r="I137" s="156">
        <f t="shared" si="56"/>
        <v>0.45881568955408003</v>
      </c>
      <c r="J137" s="156">
        <f t="shared" si="56"/>
        <v>0.53905055247955436</v>
      </c>
      <c r="K137" s="156">
        <f t="shared" si="56"/>
        <v>0.62369833286592979</v>
      </c>
      <c r="L137" s="156">
        <f t="shared" si="56"/>
        <v>0.71300174117355586</v>
      </c>
      <c r="M137" s="156">
        <f t="shared" si="56"/>
        <v>0.80721683693810142</v>
      </c>
      <c r="N137" s="156">
        <f t="shared" si="56"/>
        <v>0.90661376296969687</v>
      </c>
      <c r="O137" s="156">
        <f t="shared" si="56"/>
        <v>1.0114775199330301</v>
      </c>
      <c r="P137" s="156">
        <f t="shared" si="56"/>
        <v>1.1221087835293466</v>
      </c>
      <c r="Q137" s="156">
        <f t="shared" si="56"/>
        <v>1.2388247666234604</v>
      </c>
      <c r="R137" s="156">
        <f t="shared" si="56"/>
        <v>1.3619601287877505</v>
      </c>
      <c r="S137" s="156">
        <f t="shared" si="56"/>
        <v>1.4918679358710767</v>
      </c>
      <c r="T137" s="156">
        <f t="shared" si="56"/>
        <v>1.6289206723439857</v>
      </c>
      <c r="U137" s="156">
        <f t="shared" si="56"/>
        <v>1.7735113093229047</v>
      </c>
      <c r="V137" s="156">
        <f t="shared" si="56"/>
        <v>1.9260544313356642</v>
      </c>
      <c r="W137" s="156">
        <f t="shared" si="56"/>
        <v>2.0869874250591254</v>
      </c>
      <c r="X137" s="156">
        <f t="shared" si="56"/>
        <v>2.2567717334373771</v>
      </c>
      <c r="Y137" s="156">
        <f t="shared" si="56"/>
        <v>2.4358941787764326</v>
      </c>
      <c r="Z137" s="156">
        <f t="shared" si="56"/>
        <v>2.6248683586091359</v>
      </c>
      <c r="AA137" s="156">
        <f t="shared" si="56"/>
        <v>2.8242361183326383</v>
      </c>
      <c r="AB137" s="156">
        <f t="shared" si="56"/>
        <v>3.0345691048409336</v>
      </c>
    </row>
    <row r="138" spans="1:38" s="155" customFormat="1" hidden="1" x14ac:dyDescent="0.2">
      <c r="A138" s="215"/>
      <c r="B138" s="214"/>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row>
    <row r="139" spans="1:38" ht="12.75" hidden="1" x14ac:dyDescent="0.2">
      <c r="A139" s="194"/>
      <c r="B139" s="211">
        <v>2016</v>
      </c>
      <c r="C139" s="211">
        <f>B139+1</f>
        <v>2017</v>
      </c>
      <c r="D139" s="211">
        <f t="shared" ref="D139:AB140" si="57">C139+1</f>
        <v>2018</v>
      </c>
      <c r="E139" s="211">
        <f t="shared" si="57"/>
        <v>2019</v>
      </c>
      <c r="F139" s="211">
        <f t="shared" si="57"/>
        <v>2020</v>
      </c>
      <c r="G139" s="211">
        <f t="shared" si="57"/>
        <v>2021</v>
      </c>
      <c r="H139" s="211">
        <f t="shared" si="57"/>
        <v>2022</v>
      </c>
      <c r="I139" s="211">
        <f t="shared" si="57"/>
        <v>2023</v>
      </c>
      <c r="J139" s="211">
        <f t="shared" si="57"/>
        <v>2024</v>
      </c>
      <c r="K139" s="211">
        <f t="shared" si="57"/>
        <v>2025</v>
      </c>
      <c r="L139" s="211">
        <f t="shared" si="57"/>
        <v>2026</v>
      </c>
      <c r="M139" s="211">
        <f t="shared" si="57"/>
        <v>2027</v>
      </c>
      <c r="N139" s="211">
        <f t="shared" si="57"/>
        <v>2028</v>
      </c>
      <c r="O139" s="211">
        <f t="shared" si="57"/>
        <v>2029</v>
      </c>
      <c r="P139" s="211">
        <f t="shared" si="57"/>
        <v>2030</v>
      </c>
      <c r="Q139" s="211">
        <f t="shared" si="57"/>
        <v>2031</v>
      </c>
      <c r="R139" s="211">
        <f t="shared" si="57"/>
        <v>2032</v>
      </c>
      <c r="S139" s="211">
        <f t="shared" si="57"/>
        <v>2033</v>
      </c>
      <c r="T139" s="211">
        <f t="shared" si="57"/>
        <v>2034</v>
      </c>
      <c r="U139" s="211">
        <f t="shared" si="57"/>
        <v>2035</v>
      </c>
      <c r="V139" s="211">
        <f t="shared" si="57"/>
        <v>2036</v>
      </c>
      <c r="W139" s="211">
        <f t="shared" si="57"/>
        <v>2037</v>
      </c>
      <c r="X139" s="211">
        <f t="shared" si="57"/>
        <v>2038</v>
      </c>
      <c r="Y139" s="211">
        <f t="shared" si="57"/>
        <v>2039</v>
      </c>
      <c r="Z139" s="211">
        <f t="shared" si="57"/>
        <v>2040</v>
      </c>
      <c r="AA139" s="211">
        <f t="shared" si="57"/>
        <v>2041</v>
      </c>
      <c r="AB139" s="211">
        <f t="shared" si="57"/>
        <v>2042</v>
      </c>
      <c r="AC139" s="178"/>
      <c r="AD139" s="178"/>
      <c r="AE139" s="178"/>
      <c r="AF139" s="178"/>
      <c r="AG139" s="178"/>
      <c r="AH139" s="178"/>
      <c r="AI139" s="178"/>
      <c r="AJ139" s="178"/>
      <c r="AK139" s="178"/>
      <c r="AL139" s="178"/>
    </row>
    <row r="140" spans="1:38" hidden="1" x14ac:dyDescent="0.2">
      <c r="A140" s="194"/>
      <c r="B140" s="217">
        <f>1</f>
        <v>1</v>
      </c>
      <c r="C140" s="217">
        <f t="shared" ref="C140" si="58">B140+1</f>
        <v>2</v>
      </c>
      <c r="D140" s="217">
        <f t="shared" si="57"/>
        <v>3</v>
      </c>
      <c r="E140" s="217">
        <f>D140+1</f>
        <v>4</v>
      </c>
      <c r="F140" s="217">
        <f t="shared" si="57"/>
        <v>5</v>
      </c>
      <c r="G140" s="217">
        <f t="shared" si="57"/>
        <v>6</v>
      </c>
      <c r="H140" s="217">
        <f t="shared" si="57"/>
        <v>7</v>
      </c>
      <c r="I140" s="217">
        <f t="shared" si="57"/>
        <v>8</v>
      </c>
      <c r="J140" s="217">
        <f t="shared" si="57"/>
        <v>9</v>
      </c>
      <c r="K140" s="217">
        <f t="shared" si="57"/>
        <v>10</v>
      </c>
      <c r="L140" s="217">
        <f t="shared" si="57"/>
        <v>11</v>
      </c>
      <c r="M140" s="217">
        <f t="shared" si="57"/>
        <v>12</v>
      </c>
      <c r="N140" s="217">
        <f t="shared" si="57"/>
        <v>13</v>
      </c>
      <c r="O140" s="217">
        <f t="shared" si="57"/>
        <v>14</v>
      </c>
      <c r="P140" s="217">
        <f t="shared" si="57"/>
        <v>15</v>
      </c>
      <c r="Q140" s="217">
        <f t="shared" si="57"/>
        <v>16</v>
      </c>
      <c r="R140" s="217">
        <f t="shared" si="57"/>
        <v>17</v>
      </c>
      <c r="S140" s="217">
        <f t="shared" si="57"/>
        <v>18</v>
      </c>
      <c r="T140" s="217">
        <f t="shared" si="57"/>
        <v>19</v>
      </c>
      <c r="U140" s="217">
        <f t="shared" si="57"/>
        <v>20</v>
      </c>
      <c r="V140" s="217">
        <f t="shared" si="57"/>
        <v>21</v>
      </c>
      <c r="W140" s="217">
        <f t="shared" si="57"/>
        <v>22</v>
      </c>
      <c r="X140" s="217">
        <f t="shared" si="57"/>
        <v>23</v>
      </c>
      <c r="Y140" s="217">
        <f t="shared" si="57"/>
        <v>24</v>
      </c>
      <c r="Z140" s="217">
        <f t="shared" si="57"/>
        <v>25</v>
      </c>
      <c r="AA140" s="217">
        <f t="shared" si="57"/>
        <v>26</v>
      </c>
      <c r="AB140" s="217">
        <f t="shared" si="57"/>
        <v>27</v>
      </c>
      <c r="AC140" s="178"/>
      <c r="AD140" s="178"/>
      <c r="AE140" s="178"/>
      <c r="AF140" s="178"/>
      <c r="AG140" s="178"/>
      <c r="AH140" s="178"/>
      <c r="AI140" s="178"/>
      <c r="AJ140" s="178"/>
      <c r="AK140" s="178"/>
      <c r="AL140" s="178"/>
    </row>
    <row r="141" spans="1:38" ht="15" hidden="1" x14ac:dyDescent="0.2">
      <c r="A141" s="194"/>
      <c r="B141" s="218">
        <v>0.5</v>
      </c>
      <c r="C141" s="218">
        <f>AVERAGE(B140:C140)</f>
        <v>1.5</v>
      </c>
      <c r="D141" s="218">
        <f>AVERAGE(C140:D140)</f>
        <v>2.5</v>
      </c>
      <c r="E141" s="218">
        <f>AVERAGE(D140:E140)</f>
        <v>3.5</v>
      </c>
      <c r="F141" s="218">
        <f t="shared" ref="F141:AB141" si="59">AVERAGE(E140:F140)</f>
        <v>4.5</v>
      </c>
      <c r="G141" s="218">
        <f t="shared" si="59"/>
        <v>5.5</v>
      </c>
      <c r="H141" s="218">
        <f t="shared" si="59"/>
        <v>6.5</v>
      </c>
      <c r="I141" s="218">
        <f t="shared" si="59"/>
        <v>7.5</v>
      </c>
      <c r="J141" s="218">
        <f t="shared" si="59"/>
        <v>8.5</v>
      </c>
      <c r="K141" s="218">
        <f t="shared" si="59"/>
        <v>9.5</v>
      </c>
      <c r="L141" s="218">
        <f t="shared" si="59"/>
        <v>10.5</v>
      </c>
      <c r="M141" s="218">
        <f t="shared" si="59"/>
        <v>11.5</v>
      </c>
      <c r="N141" s="218">
        <f t="shared" si="59"/>
        <v>12.5</v>
      </c>
      <c r="O141" s="218">
        <f t="shared" si="59"/>
        <v>13.5</v>
      </c>
      <c r="P141" s="218">
        <f t="shared" si="59"/>
        <v>14.5</v>
      </c>
      <c r="Q141" s="218">
        <f t="shared" si="59"/>
        <v>15.5</v>
      </c>
      <c r="R141" s="218">
        <f t="shared" si="59"/>
        <v>16.5</v>
      </c>
      <c r="S141" s="218">
        <f t="shared" si="59"/>
        <v>17.5</v>
      </c>
      <c r="T141" s="218">
        <f t="shared" si="59"/>
        <v>18.5</v>
      </c>
      <c r="U141" s="218">
        <f t="shared" si="59"/>
        <v>19.5</v>
      </c>
      <c r="V141" s="218">
        <f t="shared" si="59"/>
        <v>20.5</v>
      </c>
      <c r="W141" s="218">
        <f t="shared" si="59"/>
        <v>21.5</v>
      </c>
      <c r="X141" s="218">
        <f t="shared" si="59"/>
        <v>22.5</v>
      </c>
      <c r="Y141" s="218">
        <f t="shared" si="59"/>
        <v>23.5</v>
      </c>
      <c r="Z141" s="218">
        <f t="shared" si="59"/>
        <v>24.5</v>
      </c>
      <c r="AA141" s="218">
        <f t="shared" si="59"/>
        <v>25.5</v>
      </c>
      <c r="AB141" s="218">
        <f t="shared" si="59"/>
        <v>26.5</v>
      </c>
      <c r="AC141" s="178"/>
      <c r="AD141" s="178"/>
      <c r="AE141" s="178"/>
      <c r="AF141" s="178"/>
      <c r="AG141" s="178"/>
      <c r="AH141" s="178"/>
      <c r="AI141" s="178"/>
      <c r="AJ141" s="178"/>
      <c r="AK141" s="178"/>
      <c r="AL141" s="178"/>
    </row>
    <row r="142" spans="1:38" ht="12.75" hidden="1" x14ac:dyDescent="0.2">
      <c r="A142" s="194"/>
      <c r="B142" s="178"/>
      <c r="C142" s="178"/>
      <c r="D142" s="178"/>
      <c r="E142" s="178"/>
      <c r="F142" s="178"/>
      <c r="G142" s="178"/>
      <c r="H142" s="178"/>
      <c r="I142" s="178"/>
      <c r="J142" s="178"/>
      <c r="K142" s="178"/>
      <c r="L142" s="178"/>
      <c r="M142" s="178"/>
      <c r="N142" s="178"/>
      <c r="O142" s="178"/>
      <c r="P142" s="178"/>
      <c r="Q142" s="178"/>
      <c r="R142" s="178"/>
      <c r="S142" s="178"/>
      <c r="T142" s="178"/>
      <c r="U142" s="178"/>
      <c r="V142" s="178"/>
      <c r="W142" s="178"/>
      <c r="X142" s="178"/>
      <c r="Y142" s="178"/>
      <c r="Z142" s="178"/>
      <c r="AA142" s="178"/>
      <c r="AB142" s="178"/>
      <c r="AC142" s="178"/>
      <c r="AD142" s="178"/>
      <c r="AE142" s="178"/>
      <c r="AF142" s="178"/>
      <c r="AG142" s="178"/>
      <c r="AH142" s="178"/>
      <c r="AI142" s="178"/>
      <c r="AJ142" s="178"/>
      <c r="AK142" s="178"/>
      <c r="AL142" s="178"/>
    </row>
    <row r="143" spans="1:38" ht="12.75" x14ac:dyDescent="0.2">
      <c r="A143" s="194"/>
      <c r="B143" s="178"/>
      <c r="C143" s="178"/>
      <c r="D143" s="178"/>
      <c r="E143" s="178"/>
      <c r="F143" s="178"/>
      <c r="G143" s="178"/>
      <c r="H143" s="178"/>
      <c r="I143" s="178"/>
      <c r="J143" s="178"/>
      <c r="K143" s="178"/>
      <c r="L143" s="178"/>
      <c r="M143" s="178"/>
      <c r="N143" s="178"/>
      <c r="O143" s="178"/>
      <c r="P143" s="178"/>
      <c r="Q143" s="178"/>
      <c r="R143" s="178"/>
      <c r="S143" s="178"/>
      <c r="T143" s="178"/>
      <c r="U143" s="178"/>
      <c r="V143" s="178"/>
      <c r="W143" s="178"/>
      <c r="X143" s="178"/>
      <c r="Y143" s="178"/>
      <c r="Z143" s="178"/>
      <c r="AA143" s="178"/>
      <c r="AB143" s="178"/>
      <c r="AC143" s="178"/>
      <c r="AD143" s="178"/>
      <c r="AE143" s="178"/>
      <c r="AF143" s="178"/>
      <c r="AG143" s="178"/>
      <c r="AH143" s="178"/>
      <c r="AI143" s="178"/>
      <c r="AJ143" s="178"/>
      <c r="AK143" s="178"/>
      <c r="AL143" s="178"/>
    </row>
    <row r="144" spans="1:38" ht="12.75" x14ac:dyDescent="0.2">
      <c r="A144" s="194"/>
      <c r="B144" s="178"/>
      <c r="C144" s="178"/>
      <c r="D144" s="178"/>
      <c r="E144" s="178"/>
      <c r="F144" s="178"/>
      <c r="G144" s="178"/>
      <c r="H144" s="178"/>
      <c r="I144" s="178"/>
      <c r="J144" s="178"/>
      <c r="K144" s="178"/>
      <c r="L144" s="178"/>
      <c r="M144" s="178"/>
      <c r="N144" s="178"/>
      <c r="O144" s="178"/>
      <c r="P144" s="178"/>
      <c r="Q144" s="178"/>
      <c r="R144" s="178"/>
      <c r="S144" s="178"/>
      <c r="T144" s="178"/>
      <c r="U144" s="178"/>
      <c r="V144" s="178"/>
      <c r="W144" s="178"/>
      <c r="X144" s="178"/>
      <c r="Y144" s="178"/>
      <c r="Z144" s="178"/>
      <c r="AA144" s="178"/>
      <c r="AB144" s="178"/>
      <c r="AC144" s="178"/>
      <c r="AD144" s="178"/>
      <c r="AE144" s="178"/>
      <c r="AF144" s="178"/>
      <c r="AG144" s="178"/>
      <c r="AH144" s="178"/>
      <c r="AI144" s="178"/>
      <c r="AJ144" s="178"/>
      <c r="AK144" s="178"/>
      <c r="AL144" s="178"/>
    </row>
    <row r="145" spans="1:38" ht="30" hidden="1" x14ac:dyDescent="0.25">
      <c r="A145" s="333" t="s">
        <v>581</v>
      </c>
      <c r="B145" s="334">
        <v>6.3</v>
      </c>
      <c r="C145" s="335"/>
      <c r="D145" s="335"/>
      <c r="E145" s="335"/>
      <c r="F145" s="335"/>
      <c r="G145" s="335"/>
      <c r="H145" s="335"/>
      <c r="I145" s="335"/>
      <c r="J145" s="335"/>
      <c r="K145" s="335"/>
      <c r="L145" s="335"/>
      <c r="M145" s="335"/>
      <c r="N145" s="335"/>
      <c r="O145" s="335"/>
      <c r="P145" s="335"/>
      <c r="Q145" s="335"/>
      <c r="R145" s="335"/>
      <c r="S145" s="335"/>
      <c r="T145" s="335"/>
      <c r="U145" s="335"/>
      <c r="V145" s="335"/>
      <c r="W145" s="335"/>
      <c r="X145" s="335"/>
      <c r="Y145" s="335"/>
      <c r="Z145" s="335"/>
      <c r="AA145" s="335"/>
      <c r="AB145" s="335"/>
      <c r="AC145" s="335"/>
      <c r="AD145" s="335"/>
      <c r="AE145" s="335"/>
      <c r="AF145" s="335"/>
      <c r="AG145" s="335"/>
      <c r="AH145" s="178"/>
      <c r="AI145" s="178"/>
      <c r="AJ145" s="178"/>
      <c r="AK145" s="178"/>
      <c r="AL145" s="178"/>
    </row>
    <row r="146" spans="1:38" ht="15" hidden="1" x14ac:dyDescent="0.25">
      <c r="A146" s="333" t="s">
        <v>582</v>
      </c>
      <c r="B146" s="334">
        <f>B145*1.05*0.93</f>
        <v>6.1519500000000003</v>
      </c>
      <c r="C146" s="335"/>
      <c r="D146" s="335"/>
      <c r="E146" s="335"/>
      <c r="F146" s="335"/>
      <c r="G146" s="335"/>
      <c r="H146" s="335"/>
      <c r="I146" s="335"/>
      <c r="J146" s="335"/>
      <c r="K146" s="335"/>
      <c r="L146" s="335"/>
      <c r="M146" s="335"/>
      <c r="N146" s="335"/>
      <c r="O146" s="335"/>
      <c r="P146" s="335"/>
      <c r="Q146" s="335"/>
      <c r="R146" s="335"/>
      <c r="S146" s="335"/>
      <c r="T146" s="335"/>
      <c r="U146" s="335"/>
      <c r="V146" s="335"/>
      <c r="W146" s="335"/>
      <c r="X146" s="335"/>
      <c r="Y146" s="335"/>
      <c r="Z146" s="335"/>
      <c r="AA146" s="335"/>
      <c r="AB146" s="335"/>
      <c r="AC146" s="335"/>
      <c r="AD146" s="335"/>
      <c r="AE146" s="335"/>
      <c r="AF146" s="335"/>
      <c r="AG146" s="335"/>
      <c r="AH146" s="178"/>
      <c r="AI146" s="178"/>
      <c r="AJ146" s="178"/>
      <c r="AK146" s="178"/>
      <c r="AL146" s="178"/>
    </row>
    <row r="147" spans="1:38" ht="15" hidden="1" x14ac:dyDescent="0.25">
      <c r="A147" s="333" t="s">
        <v>583</v>
      </c>
      <c r="B147" s="334">
        <v>0.36999999999999922</v>
      </c>
      <c r="C147" s="335"/>
      <c r="D147" s="335"/>
      <c r="E147" s="335"/>
      <c r="F147" s="335"/>
      <c r="G147" s="335"/>
      <c r="H147" s="335"/>
      <c r="I147" s="335"/>
      <c r="J147" s="335"/>
      <c r="K147" s="335"/>
      <c r="L147" s="335"/>
      <c r="M147" s="335"/>
      <c r="N147" s="335"/>
      <c r="O147" s="335"/>
      <c r="P147" s="335"/>
      <c r="Q147" s="335"/>
      <c r="R147" s="335"/>
      <c r="S147" s="335"/>
      <c r="T147" s="335"/>
      <c r="U147" s="335"/>
      <c r="V147" s="335"/>
      <c r="W147" s="335"/>
      <c r="X147" s="335"/>
      <c r="Y147" s="335"/>
      <c r="Z147" s="335"/>
      <c r="AA147" s="335"/>
      <c r="AB147" s="335"/>
      <c r="AC147" s="335"/>
      <c r="AD147" s="335"/>
      <c r="AE147" s="335"/>
      <c r="AF147" s="335"/>
      <c r="AG147" s="335"/>
      <c r="AH147" s="178"/>
      <c r="AI147" s="178"/>
      <c r="AJ147" s="178"/>
      <c r="AK147" s="178"/>
      <c r="AL147" s="178"/>
    </row>
    <row r="148" spans="1:38" ht="30" hidden="1" x14ac:dyDescent="0.25">
      <c r="A148" s="333" t="s">
        <v>584</v>
      </c>
      <c r="B148" s="334">
        <v>-0.51535000000000064</v>
      </c>
      <c r="C148" s="335"/>
      <c r="D148" s="335"/>
      <c r="E148" s="335"/>
      <c r="F148" s="335"/>
      <c r="G148" s="335"/>
      <c r="H148" s="335"/>
      <c r="I148" s="335"/>
      <c r="J148" s="335"/>
      <c r="K148" s="335"/>
      <c r="L148" s="335"/>
      <c r="M148" s="335"/>
      <c r="N148" s="335"/>
      <c r="O148" s="335"/>
      <c r="P148" s="335"/>
      <c r="Q148" s="335"/>
      <c r="R148" s="335"/>
      <c r="S148" s="335"/>
      <c r="T148" s="335"/>
      <c r="U148" s="335"/>
      <c r="V148" s="335"/>
      <c r="W148" s="335"/>
      <c r="X148" s="335"/>
      <c r="Y148" s="335"/>
      <c r="Z148" s="335"/>
      <c r="AA148" s="335"/>
      <c r="AB148" s="335"/>
      <c r="AC148" s="335"/>
      <c r="AD148" s="335"/>
      <c r="AE148" s="335"/>
      <c r="AF148" s="335"/>
      <c r="AG148" s="335"/>
      <c r="AH148" s="178"/>
      <c r="AI148" s="178"/>
      <c r="AJ148" s="178"/>
      <c r="AK148" s="178"/>
      <c r="AL148" s="178"/>
    </row>
    <row r="149" spans="1:38" ht="15" hidden="1" x14ac:dyDescent="0.25">
      <c r="A149" s="336"/>
      <c r="B149" s="337"/>
      <c r="C149" s="335"/>
      <c r="D149" s="335"/>
      <c r="E149" s="335"/>
      <c r="F149" s="335"/>
      <c r="G149" s="335"/>
      <c r="H149" s="335"/>
      <c r="I149" s="335"/>
      <c r="J149" s="335"/>
      <c r="K149" s="335"/>
      <c r="L149" s="335"/>
      <c r="M149" s="335"/>
      <c r="N149" s="335"/>
      <c r="O149" s="335"/>
      <c r="P149" s="335"/>
      <c r="Q149" s="335"/>
      <c r="R149" s="335"/>
      <c r="S149" s="335"/>
      <c r="T149" s="335"/>
      <c r="U149" s="335"/>
      <c r="V149" s="335"/>
      <c r="W149" s="335"/>
      <c r="X149" s="335"/>
      <c r="Y149" s="335"/>
      <c r="Z149" s="335"/>
      <c r="AA149" s="335"/>
      <c r="AB149" s="335"/>
      <c r="AC149" s="335"/>
      <c r="AD149" s="335"/>
      <c r="AE149" s="335"/>
      <c r="AF149" s="335"/>
      <c r="AG149" s="335"/>
      <c r="AH149" s="178"/>
      <c r="AI149" s="178"/>
      <c r="AJ149" s="178"/>
      <c r="AK149" s="178"/>
      <c r="AL149" s="178"/>
    </row>
    <row r="150" spans="1:38" ht="30" hidden="1" x14ac:dyDescent="0.25">
      <c r="A150" s="333" t="s">
        <v>585</v>
      </c>
      <c r="B150" s="334">
        <f>B146-B147</f>
        <v>5.781950000000001</v>
      </c>
      <c r="C150" s="335"/>
      <c r="D150" s="335"/>
      <c r="E150" s="335"/>
      <c r="F150" s="335"/>
      <c r="G150" s="335"/>
      <c r="H150" s="335"/>
      <c r="I150" s="335"/>
      <c r="J150" s="335"/>
      <c r="K150" s="335"/>
      <c r="L150" s="335"/>
      <c r="M150" s="335"/>
      <c r="N150" s="335"/>
      <c r="O150" s="335"/>
      <c r="P150" s="335"/>
      <c r="Q150" s="335"/>
      <c r="R150" s="335"/>
      <c r="S150" s="335"/>
      <c r="T150" s="335"/>
      <c r="U150" s="335"/>
      <c r="V150" s="335"/>
      <c r="W150" s="335"/>
      <c r="X150" s="335"/>
      <c r="Y150" s="335"/>
      <c r="Z150" s="335"/>
      <c r="AA150" s="335"/>
      <c r="AB150" s="335"/>
      <c r="AC150" s="335"/>
      <c r="AD150" s="335"/>
      <c r="AE150" s="335"/>
      <c r="AF150" s="335"/>
      <c r="AG150" s="335"/>
      <c r="AH150" s="178"/>
      <c r="AI150" s="178"/>
      <c r="AJ150" s="178"/>
      <c r="AK150" s="178"/>
      <c r="AL150" s="178"/>
    </row>
    <row r="151" spans="1:38" ht="15" hidden="1" x14ac:dyDescent="0.25">
      <c r="A151" s="336"/>
      <c r="B151" s="337"/>
      <c r="C151" s="335"/>
      <c r="D151" s="335"/>
      <c r="E151" s="335"/>
      <c r="F151" s="335"/>
      <c r="G151" s="335"/>
      <c r="H151" s="335"/>
      <c r="I151" s="335"/>
      <c r="J151" s="335"/>
      <c r="K151" s="335"/>
      <c r="L151" s="335"/>
      <c r="M151" s="335"/>
      <c r="N151" s="335"/>
      <c r="O151" s="335"/>
      <c r="P151" s="335"/>
      <c r="Q151" s="335"/>
      <c r="R151" s="335"/>
      <c r="S151" s="335"/>
      <c r="T151" s="335"/>
      <c r="U151" s="335"/>
      <c r="V151" s="335"/>
      <c r="W151" s="335"/>
      <c r="X151" s="335"/>
      <c r="Y151" s="335"/>
      <c r="Z151" s="335"/>
      <c r="AA151" s="335"/>
      <c r="AB151" s="335"/>
      <c r="AC151" s="335"/>
      <c r="AD151" s="335"/>
      <c r="AE151" s="335"/>
      <c r="AF151" s="335"/>
      <c r="AG151" s="335"/>
      <c r="AH151" s="178"/>
      <c r="AI151" s="178"/>
      <c r="AJ151" s="178"/>
      <c r="AK151" s="178"/>
      <c r="AL151" s="178"/>
    </row>
    <row r="152" spans="1:38" ht="30" hidden="1" x14ac:dyDescent="0.25">
      <c r="A152" s="333" t="s">
        <v>586</v>
      </c>
      <c r="B152" s="334">
        <v>10</v>
      </c>
      <c r="C152" s="335"/>
      <c r="D152" s="335"/>
      <c r="E152" s="335"/>
      <c r="F152" s="335"/>
      <c r="G152" s="335"/>
      <c r="H152" s="335"/>
      <c r="I152" s="335"/>
      <c r="J152" s="335"/>
      <c r="K152" s="335"/>
      <c r="L152" s="335"/>
      <c r="M152" s="335"/>
      <c r="N152" s="335"/>
      <c r="O152" s="335"/>
      <c r="P152" s="335"/>
      <c r="Q152" s="335"/>
      <c r="R152" s="335"/>
      <c r="S152" s="335"/>
      <c r="T152" s="335"/>
      <c r="U152" s="335"/>
      <c r="V152" s="335"/>
      <c r="W152" s="335"/>
      <c r="X152" s="335"/>
      <c r="Y152" s="335"/>
      <c r="Z152" s="335"/>
      <c r="AA152" s="335"/>
      <c r="AB152" s="335"/>
      <c r="AC152" s="335"/>
      <c r="AD152" s="335"/>
      <c r="AE152" s="335"/>
      <c r="AF152" s="335"/>
      <c r="AG152" s="335"/>
      <c r="AH152" s="178"/>
      <c r="AI152" s="178"/>
      <c r="AJ152" s="178"/>
      <c r="AK152" s="178"/>
      <c r="AL152" s="178"/>
    </row>
    <row r="153" spans="1:38" ht="15" hidden="1" x14ac:dyDescent="0.25">
      <c r="A153" s="333" t="s">
        <v>587</v>
      </c>
      <c r="B153" s="334">
        <f>IF(B147&gt;0,(IF(B148&gt;0,B147-B148,-B148+B147)),IF(B148&lt;0,-B148+B147,0))</f>
        <v>0.88534999999999986</v>
      </c>
      <c r="C153" s="335"/>
      <c r="D153" s="335"/>
      <c r="E153" s="335"/>
      <c r="F153" s="335"/>
      <c r="G153" s="335"/>
      <c r="H153" s="335"/>
      <c r="I153" s="335"/>
      <c r="J153" s="335"/>
      <c r="K153" s="335"/>
      <c r="L153" s="335"/>
      <c r="M153" s="335"/>
      <c r="N153" s="335"/>
      <c r="O153" s="335"/>
      <c r="P153" s="335"/>
      <c r="Q153" s="335"/>
      <c r="R153" s="335"/>
      <c r="S153" s="335"/>
      <c r="T153" s="335"/>
      <c r="U153" s="335"/>
      <c r="V153" s="335"/>
      <c r="W153" s="335"/>
      <c r="X153" s="335"/>
      <c r="Y153" s="335"/>
      <c r="Z153" s="335"/>
      <c r="AA153" s="335"/>
      <c r="AB153" s="335"/>
      <c r="AC153" s="335"/>
      <c r="AD153" s="335"/>
      <c r="AE153" s="335"/>
      <c r="AF153" s="335"/>
      <c r="AG153" s="335"/>
      <c r="AH153" s="178"/>
      <c r="AI153" s="178"/>
      <c r="AJ153" s="178"/>
      <c r="AK153" s="178"/>
      <c r="AL153" s="178"/>
    </row>
    <row r="154" spans="1:38" ht="15" hidden="1" x14ac:dyDescent="0.25">
      <c r="A154" s="333" t="s">
        <v>588</v>
      </c>
      <c r="B154" s="334"/>
      <c r="C154" s="335"/>
      <c r="D154" s="335"/>
      <c r="E154" s="335"/>
      <c r="F154" s="335"/>
      <c r="G154" s="335"/>
      <c r="H154" s="335"/>
      <c r="I154" s="335"/>
      <c r="J154" s="335"/>
      <c r="K154" s="335"/>
      <c r="L154" s="335"/>
      <c r="M154" s="335"/>
      <c r="N154" s="335"/>
      <c r="O154" s="335"/>
      <c r="P154" s="335"/>
      <c r="Q154" s="335"/>
      <c r="R154" s="335"/>
      <c r="S154" s="335"/>
      <c r="T154" s="335"/>
      <c r="U154" s="335"/>
      <c r="V154" s="335"/>
      <c r="W154" s="335"/>
      <c r="X154" s="335"/>
      <c r="Y154" s="335"/>
      <c r="Z154" s="335"/>
      <c r="AA154" s="335"/>
      <c r="AB154" s="335"/>
      <c r="AC154" s="335"/>
      <c r="AD154" s="335"/>
      <c r="AE154" s="335"/>
      <c r="AF154" s="335"/>
      <c r="AG154" s="335"/>
      <c r="AH154" s="178"/>
      <c r="AI154" s="178"/>
      <c r="AJ154" s="178"/>
      <c r="AK154" s="178"/>
      <c r="AL154" s="178"/>
    </row>
    <row r="155" spans="1:38" ht="15" hidden="1" x14ac:dyDescent="0.25">
      <c r="A155" s="333" t="s">
        <v>589</v>
      </c>
      <c r="B155" s="334">
        <f>IF(B146&gt;0,B153-B154,0)</f>
        <v>0.88534999999999986</v>
      </c>
      <c r="C155" s="335"/>
      <c r="D155" s="335"/>
      <c r="E155" s="335"/>
      <c r="F155" s="335"/>
      <c r="G155" s="335"/>
      <c r="H155" s="335"/>
      <c r="I155" s="335"/>
      <c r="J155" s="335"/>
      <c r="K155" s="335"/>
      <c r="L155" s="335"/>
      <c r="M155" s="335"/>
      <c r="N155" s="335"/>
      <c r="O155" s="335"/>
      <c r="P155" s="335"/>
      <c r="Q155" s="335"/>
      <c r="R155" s="335"/>
      <c r="S155" s="335"/>
      <c r="T155" s="335"/>
      <c r="U155" s="335"/>
      <c r="V155" s="335"/>
      <c r="W155" s="335"/>
      <c r="X155" s="335"/>
      <c r="Y155" s="335"/>
      <c r="Z155" s="335"/>
      <c r="AA155" s="335"/>
      <c r="AB155" s="335"/>
      <c r="AC155" s="335"/>
      <c r="AD155" s="335"/>
      <c r="AE155" s="335"/>
      <c r="AF155" s="335"/>
      <c r="AG155" s="335"/>
      <c r="AH155" s="178"/>
      <c r="AI155" s="178"/>
      <c r="AJ155" s="178"/>
      <c r="AK155" s="178"/>
      <c r="AL155" s="178"/>
    </row>
    <row r="156" spans="1:38" hidden="1" x14ac:dyDescent="0.25">
      <c r="A156" s="338"/>
      <c r="B156" s="339"/>
      <c r="C156" s="335"/>
      <c r="D156" s="335"/>
      <c r="E156" s="335"/>
      <c r="F156" s="335"/>
      <c r="G156" s="335"/>
      <c r="H156" s="335"/>
      <c r="I156" s="335"/>
      <c r="J156" s="335"/>
      <c r="K156" s="335"/>
      <c r="L156" s="335"/>
      <c r="M156" s="335"/>
      <c r="N156" s="335"/>
      <c r="O156" s="335"/>
      <c r="P156" s="335"/>
      <c r="Q156" s="335"/>
      <c r="R156" s="335"/>
      <c r="S156" s="335"/>
      <c r="T156" s="335"/>
      <c r="U156" s="335"/>
      <c r="V156" s="335"/>
      <c r="W156" s="335"/>
      <c r="X156" s="335"/>
      <c r="Y156" s="335"/>
      <c r="Z156" s="335"/>
      <c r="AA156" s="335"/>
      <c r="AB156" s="335"/>
      <c r="AC156" s="335"/>
      <c r="AD156" s="335"/>
      <c r="AE156" s="335"/>
      <c r="AF156" s="335"/>
      <c r="AG156" s="335"/>
      <c r="AH156" s="174"/>
      <c r="AI156" s="174"/>
      <c r="AJ156" s="174"/>
      <c r="AK156" s="174"/>
      <c r="AL156" s="174"/>
    </row>
    <row r="157" spans="1:38" ht="15" hidden="1" x14ac:dyDescent="0.25">
      <c r="A157" s="340" t="s">
        <v>590</v>
      </c>
      <c r="B157" s="341">
        <v>2018</v>
      </c>
      <c r="C157" s="341">
        <f t="shared" ref="C157:AH157" si="60">B157+1</f>
        <v>2019</v>
      </c>
      <c r="D157" s="341">
        <f t="shared" si="60"/>
        <v>2020</v>
      </c>
      <c r="E157" s="341">
        <f t="shared" si="60"/>
        <v>2021</v>
      </c>
      <c r="F157" s="341">
        <f t="shared" si="60"/>
        <v>2022</v>
      </c>
      <c r="G157" s="341">
        <f t="shared" si="60"/>
        <v>2023</v>
      </c>
      <c r="H157" s="341">
        <f t="shared" si="60"/>
        <v>2024</v>
      </c>
      <c r="I157" s="341">
        <f t="shared" si="60"/>
        <v>2025</v>
      </c>
      <c r="J157" s="341">
        <f t="shared" si="60"/>
        <v>2026</v>
      </c>
      <c r="K157" s="341">
        <f t="shared" si="60"/>
        <v>2027</v>
      </c>
      <c r="L157" s="341">
        <f t="shared" si="60"/>
        <v>2028</v>
      </c>
      <c r="M157" s="341">
        <f t="shared" si="60"/>
        <v>2029</v>
      </c>
      <c r="N157" s="341">
        <f t="shared" si="60"/>
        <v>2030</v>
      </c>
      <c r="O157" s="341">
        <f t="shared" si="60"/>
        <v>2031</v>
      </c>
      <c r="P157" s="341">
        <f t="shared" si="60"/>
        <v>2032</v>
      </c>
      <c r="Q157" s="341">
        <f t="shared" si="60"/>
        <v>2033</v>
      </c>
      <c r="R157" s="341">
        <f t="shared" si="60"/>
        <v>2034</v>
      </c>
      <c r="S157" s="341">
        <f t="shared" si="60"/>
        <v>2035</v>
      </c>
      <c r="T157" s="341">
        <f t="shared" si="60"/>
        <v>2036</v>
      </c>
      <c r="U157" s="341">
        <f t="shared" si="60"/>
        <v>2037</v>
      </c>
      <c r="V157" s="341">
        <f t="shared" si="60"/>
        <v>2038</v>
      </c>
      <c r="W157" s="341">
        <f t="shared" si="60"/>
        <v>2039</v>
      </c>
      <c r="X157" s="341">
        <f t="shared" si="60"/>
        <v>2040</v>
      </c>
      <c r="Y157" s="341">
        <f t="shared" si="60"/>
        <v>2041</v>
      </c>
      <c r="Z157" s="341">
        <f t="shared" si="60"/>
        <v>2042</v>
      </c>
      <c r="AA157" s="341">
        <f t="shared" si="60"/>
        <v>2043</v>
      </c>
      <c r="AB157" s="341">
        <f t="shared" si="60"/>
        <v>2044</v>
      </c>
      <c r="AC157" s="341">
        <f t="shared" si="60"/>
        <v>2045</v>
      </c>
      <c r="AD157" s="341">
        <f t="shared" si="60"/>
        <v>2046</v>
      </c>
      <c r="AE157" s="341">
        <f t="shared" si="60"/>
        <v>2047</v>
      </c>
      <c r="AF157" s="341">
        <f t="shared" si="60"/>
        <v>2048</v>
      </c>
      <c r="AG157" s="341">
        <f t="shared" si="60"/>
        <v>2049</v>
      </c>
      <c r="AH157" s="341">
        <f t="shared" si="60"/>
        <v>2050</v>
      </c>
      <c r="AI157" s="174"/>
      <c r="AJ157" s="174"/>
      <c r="AK157" s="174"/>
      <c r="AL157" s="174"/>
    </row>
    <row r="158" spans="1:38" ht="14.25" hidden="1" x14ac:dyDescent="0.2">
      <c r="A158" s="342"/>
      <c r="B158" s="343"/>
      <c r="C158" s="344"/>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174"/>
      <c r="AJ158" s="174"/>
      <c r="AK158" s="174"/>
      <c r="AL158" s="174"/>
    </row>
    <row r="159" spans="1:38" ht="14.25" hidden="1" x14ac:dyDescent="0.2">
      <c r="A159" s="345" t="s">
        <v>591</v>
      </c>
      <c r="B159" s="343">
        <f t="shared" ref="B159:AG159" si="61">B167*B160*B161*1000</f>
        <v>0</v>
      </c>
      <c r="C159" s="343">
        <f t="shared" si="61"/>
        <v>0</v>
      </c>
      <c r="D159" s="343">
        <f t="shared" si="61"/>
        <v>0</v>
      </c>
      <c r="E159" s="343">
        <f>E167*E160*E161*1000</f>
        <v>1987350.6341699995</v>
      </c>
      <c r="F159" s="343">
        <f t="shared" si="61"/>
        <v>5335129.268339999</v>
      </c>
      <c r="G159" s="343">
        <f t="shared" si="61"/>
        <v>9423344.6489999983</v>
      </c>
      <c r="H159" s="343">
        <f t="shared" si="61"/>
        <v>11463986.648999998</v>
      </c>
      <c r="I159" s="343">
        <f t="shared" si="61"/>
        <v>13504628.649</v>
      </c>
      <c r="J159" s="343">
        <f t="shared" si="61"/>
        <v>15545270.649</v>
      </c>
      <c r="K159" s="343">
        <f t="shared" si="61"/>
        <v>17585912.649</v>
      </c>
      <c r="L159" s="343">
        <f t="shared" si="61"/>
        <v>19626554.648999996</v>
      </c>
      <c r="M159" s="343">
        <f>M167*M160*M161*1000</f>
        <v>21667196.648999996</v>
      </c>
      <c r="N159" s="343">
        <f t="shared" si="61"/>
        <v>23218084.568999998</v>
      </c>
      <c r="O159" s="343">
        <f t="shared" si="61"/>
        <v>24578512.568999998</v>
      </c>
      <c r="P159" s="343">
        <f t="shared" si="61"/>
        <v>24578512.568999998</v>
      </c>
      <c r="Q159" s="343">
        <f t="shared" si="61"/>
        <v>24578512.568999998</v>
      </c>
      <c r="R159" s="343">
        <f t="shared" si="61"/>
        <v>24578512.568999998</v>
      </c>
      <c r="S159" s="343">
        <f t="shared" si="61"/>
        <v>24578512.568999998</v>
      </c>
      <c r="T159" s="343">
        <f t="shared" si="61"/>
        <v>24578512.568999998</v>
      </c>
      <c r="U159" s="343">
        <f t="shared" si="61"/>
        <v>24578512.568999998</v>
      </c>
      <c r="V159" s="343">
        <f t="shared" si="61"/>
        <v>24578512.568999998</v>
      </c>
      <c r="W159" s="343">
        <f t="shared" si="61"/>
        <v>24578512.568999998</v>
      </c>
      <c r="X159" s="343">
        <f t="shared" si="61"/>
        <v>24578512.568999998</v>
      </c>
      <c r="Y159" s="343">
        <f t="shared" si="61"/>
        <v>24578512.568999998</v>
      </c>
      <c r="Z159" s="343">
        <f t="shared" si="61"/>
        <v>24578512.568999998</v>
      </c>
      <c r="AA159" s="343">
        <f t="shared" si="61"/>
        <v>24578512.568999998</v>
      </c>
      <c r="AB159" s="343">
        <f t="shared" si="61"/>
        <v>24578512.568999998</v>
      </c>
      <c r="AC159" s="343">
        <f t="shared" si="61"/>
        <v>24578512.568999998</v>
      </c>
      <c r="AD159" s="343">
        <f t="shared" si="61"/>
        <v>24578512.568999998</v>
      </c>
      <c r="AE159" s="343">
        <f t="shared" si="61"/>
        <v>24578512.568999998</v>
      </c>
      <c r="AF159" s="343">
        <f>AF167*AF160*AF161*1000</f>
        <v>24578512.568999998</v>
      </c>
      <c r="AG159" s="343">
        <f t="shared" si="61"/>
        <v>24578512.568999998</v>
      </c>
      <c r="AH159" s="343">
        <f t="shared" ref="AH159" si="62">AH167*AH160*AH161*1000</f>
        <v>24578512.568999998</v>
      </c>
      <c r="AI159" s="174"/>
      <c r="AJ159" s="174"/>
      <c r="AK159" s="174"/>
      <c r="AL159" s="174"/>
    </row>
    <row r="160" spans="1:38" ht="15" hidden="1" x14ac:dyDescent="0.2">
      <c r="A160" s="346" t="s">
        <v>592</v>
      </c>
      <c r="B160" s="347">
        <f>12*365</f>
        <v>4380</v>
      </c>
      <c r="C160" s="347">
        <f>B160</f>
        <v>4380</v>
      </c>
      <c r="D160" s="347">
        <f t="shared" ref="D160:S161" si="63">C160</f>
        <v>4380</v>
      </c>
      <c r="E160" s="347">
        <f t="shared" si="63"/>
        <v>4380</v>
      </c>
      <c r="F160" s="347">
        <f t="shared" si="63"/>
        <v>4380</v>
      </c>
      <c r="G160" s="347">
        <f t="shared" si="63"/>
        <v>4380</v>
      </c>
      <c r="H160" s="347">
        <f t="shared" si="63"/>
        <v>4380</v>
      </c>
      <c r="I160" s="347">
        <f t="shared" si="63"/>
        <v>4380</v>
      </c>
      <c r="J160" s="347">
        <f t="shared" si="63"/>
        <v>4380</v>
      </c>
      <c r="K160" s="347">
        <f t="shared" si="63"/>
        <v>4380</v>
      </c>
      <c r="L160" s="347">
        <f t="shared" si="63"/>
        <v>4380</v>
      </c>
      <c r="M160" s="347">
        <f t="shared" si="63"/>
        <v>4380</v>
      </c>
      <c r="N160" s="347">
        <f t="shared" si="63"/>
        <v>4380</v>
      </c>
      <c r="O160" s="347">
        <f t="shared" si="63"/>
        <v>4380</v>
      </c>
      <c r="P160" s="347">
        <f t="shared" si="63"/>
        <v>4380</v>
      </c>
      <c r="Q160" s="347">
        <f t="shared" si="63"/>
        <v>4380</v>
      </c>
      <c r="R160" s="347">
        <f t="shared" si="63"/>
        <v>4380</v>
      </c>
      <c r="S160" s="347">
        <f t="shared" si="63"/>
        <v>4380</v>
      </c>
      <c r="T160" s="347">
        <f t="shared" ref="T160:AH161" si="64">S160</f>
        <v>4380</v>
      </c>
      <c r="U160" s="347">
        <f t="shared" si="64"/>
        <v>4380</v>
      </c>
      <c r="V160" s="347">
        <f t="shared" si="64"/>
        <v>4380</v>
      </c>
      <c r="W160" s="347">
        <f t="shared" si="64"/>
        <v>4380</v>
      </c>
      <c r="X160" s="347">
        <f t="shared" si="64"/>
        <v>4380</v>
      </c>
      <c r="Y160" s="347">
        <f t="shared" si="64"/>
        <v>4380</v>
      </c>
      <c r="Z160" s="347">
        <f t="shared" si="64"/>
        <v>4380</v>
      </c>
      <c r="AA160" s="347">
        <f t="shared" si="64"/>
        <v>4380</v>
      </c>
      <c r="AB160" s="347">
        <f t="shared" si="64"/>
        <v>4380</v>
      </c>
      <c r="AC160" s="347">
        <f t="shared" si="64"/>
        <v>4380</v>
      </c>
      <c r="AD160" s="347">
        <f t="shared" si="64"/>
        <v>4380</v>
      </c>
      <c r="AE160" s="347">
        <f t="shared" si="64"/>
        <v>4380</v>
      </c>
      <c r="AF160" s="347">
        <f t="shared" si="64"/>
        <v>4380</v>
      </c>
      <c r="AG160" s="347">
        <f t="shared" si="64"/>
        <v>4380</v>
      </c>
      <c r="AH160" s="347">
        <f t="shared" si="64"/>
        <v>4380</v>
      </c>
      <c r="AI160" s="174"/>
      <c r="AJ160" s="174"/>
      <c r="AK160" s="174"/>
      <c r="AL160" s="174"/>
    </row>
    <row r="161" spans="1:38" ht="15" hidden="1" x14ac:dyDescent="0.2">
      <c r="A161" s="346" t="s">
        <v>593</v>
      </c>
      <c r="B161" s="348">
        <v>1.4332</v>
      </c>
      <c r="C161" s="348">
        <v>1.5529999999999999</v>
      </c>
      <c r="D161" s="348">
        <f t="shared" si="63"/>
        <v>1.5529999999999999</v>
      </c>
      <c r="E161" s="348">
        <f t="shared" si="63"/>
        <v>1.5529999999999999</v>
      </c>
      <c r="F161" s="348">
        <f t="shared" si="63"/>
        <v>1.5529999999999999</v>
      </c>
      <c r="G161" s="348">
        <f t="shared" si="63"/>
        <v>1.5529999999999999</v>
      </c>
      <c r="H161" s="348">
        <f t="shared" si="63"/>
        <v>1.5529999999999999</v>
      </c>
      <c r="I161" s="348">
        <f t="shared" si="63"/>
        <v>1.5529999999999999</v>
      </c>
      <c r="J161" s="348">
        <f t="shared" si="63"/>
        <v>1.5529999999999999</v>
      </c>
      <c r="K161" s="348">
        <f t="shared" si="63"/>
        <v>1.5529999999999999</v>
      </c>
      <c r="L161" s="348">
        <f t="shared" si="63"/>
        <v>1.5529999999999999</v>
      </c>
      <c r="M161" s="348">
        <f t="shared" si="63"/>
        <v>1.5529999999999999</v>
      </c>
      <c r="N161" s="348">
        <f t="shared" si="63"/>
        <v>1.5529999999999999</v>
      </c>
      <c r="O161" s="348">
        <f t="shared" si="63"/>
        <v>1.5529999999999999</v>
      </c>
      <c r="P161" s="348">
        <f t="shared" si="63"/>
        <v>1.5529999999999999</v>
      </c>
      <c r="Q161" s="348">
        <f t="shared" si="63"/>
        <v>1.5529999999999999</v>
      </c>
      <c r="R161" s="348">
        <f t="shared" si="63"/>
        <v>1.5529999999999999</v>
      </c>
      <c r="S161" s="348">
        <f t="shared" si="63"/>
        <v>1.5529999999999999</v>
      </c>
      <c r="T161" s="348">
        <f t="shared" si="64"/>
        <v>1.5529999999999999</v>
      </c>
      <c r="U161" s="348">
        <f t="shared" si="64"/>
        <v>1.5529999999999999</v>
      </c>
      <c r="V161" s="348">
        <f t="shared" si="64"/>
        <v>1.5529999999999999</v>
      </c>
      <c r="W161" s="348">
        <f t="shared" si="64"/>
        <v>1.5529999999999999</v>
      </c>
      <c r="X161" s="348">
        <f t="shared" si="64"/>
        <v>1.5529999999999999</v>
      </c>
      <c r="Y161" s="348">
        <f t="shared" si="64"/>
        <v>1.5529999999999999</v>
      </c>
      <c r="Z161" s="348">
        <f t="shared" si="64"/>
        <v>1.5529999999999999</v>
      </c>
      <c r="AA161" s="348">
        <f t="shared" si="64"/>
        <v>1.5529999999999999</v>
      </c>
      <c r="AB161" s="348">
        <f t="shared" si="64"/>
        <v>1.5529999999999999</v>
      </c>
      <c r="AC161" s="348">
        <f t="shared" si="64"/>
        <v>1.5529999999999999</v>
      </c>
      <c r="AD161" s="348">
        <f t="shared" si="64"/>
        <v>1.5529999999999999</v>
      </c>
      <c r="AE161" s="348">
        <f t="shared" si="64"/>
        <v>1.5529999999999999</v>
      </c>
      <c r="AF161" s="348">
        <f t="shared" si="64"/>
        <v>1.5529999999999999</v>
      </c>
      <c r="AG161" s="348">
        <f t="shared" si="64"/>
        <v>1.5529999999999999</v>
      </c>
      <c r="AH161" s="348">
        <f t="shared" si="64"/>
        <v>1.5529999999999999</v>
      </c>
      <c r="AI161" s="174"/>
      <c r="AJ161" s="174"/>
      <c r="AK161" s="174"/>
      <c r="AL161" s="174"/>
    </row>
    <row r="162" spans="1:38" ht="30" hidden="1" x14ac:dyDescent="0.2">
      <c r="A162" s="333" t="s">
        <v>594</v>
      </c>
      <c r="B162" s="347"/>
      <c r="C162" s="334"/>
      <c r="D162" s="334"/>
      <c r="E162" s="334"/>
      <c r="F162" s="334"/>
      <c r="G162" s="334"/>
      <c r="H162" s="334"/>
      <c r="I162" s="334"/>
      <c r="J162" s="347"/>
      <c r="K162" s="347"/>
      <c r="L162" s="347"/>
      <c r="M162" s="347"/>
      <c r="N162" s="347"/>
      <c r="O162" s="347"/>
      <c r="P162" s="347"/>
      <c r="Q162" s="347"/>
      <c r="R162" s="347"/>
      <c r="S162" s="347"/>
      <c r="T162" s="347"/>
      <c r="U162" s="347"/>
      <c r="V162" s="347"/>
      <c r="W162" s="347"/>
      <c r="X162" s="347"/>
      <c r="Y162" s="347"/>
      <c r="Z162" s="347"/>
      <c r="AA162" s="347"/>
      <c r="AB162" s="347"/>
      <c r="AC162" s="347"/>
      <c r="AD162" s="347"/>
      <c r="AE162" s="347"/>
      <c r="AF162" s="347"/>
      <c r="AG162" s="347"/>
      <c r="AH162" s="347"/>
      <c r="AI162" s="174"/>
      <c r="AJ162" s="174"/>
      <c r="AK162" s="174"/>
      <c r="AL162" s="174"/>
    </row>
    <row r="163" spans="1:38" ht="30" hidden="1" x14ac:dyDescent="0.2">
      <c r="A163" s="333" t="s">
        <v>595</v>
      </c>
      <c r="B163" s="347"/>
      <c r="C163" s="334"/>
      <c r="D163" s="334"/>
      <c r="E163" s="334">
        <f>$B$155*0.33</f>
        <v>0.29216549999999997</v>
      </c>
      <c r="F163" s="334">
        <f t="shared" ref="F163" si="65">$B$155*0.33</f>
        <v>0.29216549999999997</v>
      </c>
      <c r="G163" s="334">
        <f>$B$155*0.34</f>
        <v>0.30101899999999998</v>
      </c>
      <c r="H163" s="334"/>
      <c r="I163" s="334"/>
      <c r="J163" s="347"/>
      <c r="K163" s="347"/>
      <c r="L163" s="347"/>
      <c r="M163" s="347"/>
      <c r="N163" s="347"/>
      <c r="O163" s="347"/>
      <c r="P163" s="347"/>
      <c r="Q163" s="347"/>
      <c r="R163" s="347"/>
      <c r="S163" s="347"/>
      <c r="T163" s="347"/>
      <c r="U163" s="347"/>
      <c r="V163" s="347"/>
      <c r="W163" s="347"/>
      <c r="X163" s="347"/>
      <c r="Y163" s="347"/>
      <c r="Z163" s="347"/>
      <c r="AA163" s="347"/>
      <c r="AB163" s="347"/>
      <c r="AC163" s="347"/>
      <c r="AD163" s="347"/>
      <c r="AE163" s="347"/>
      <c r="AF163" s="347"/>
      <c r="AG163" s="347"/>
      <c r="AH163" s="347"/>
      <c r="AI163" s="174"/>
      <c r="AJ163" s="174"/>
      <c r="AK163" s="174"/>
      <c r="AL163" s="174"/>
    </row>
    <row r="164" spans="1:38" ht="30" hidden="1" x14ac:dyDescent="0.2">
      <c r="A164" s="349" t="s">
        <v>596</v>
      </c>
      <c r="B164" s="334"/>
      <c r="C164" s="334"/>
      <c r="D164" s="334"/>
      <c r="E164" s="334"/>
      <c r="F164" s="334">
        <v>0.2</v>
      </c>
      <c r="G164" s="334">
        <f t="shared" ref="G164:M165" si="66">F164</f>
        <v>0.2</v>
      </c>
      <c r="H164" s="334">
        <f t="shared" si="66"/>
        <v>0.2</v>
      </c>
      <c r="I164" s="334">
        <f t="shared" si="66"/>
        <v>0.2</v>
      </c>
      <c r="J164" s="334">
        <f t="shared" si="66"/>
        <v>0.2</v>
      </c>
      <c r="K164" s="334">
        <f t="shared" si="66"/>
        <v>0.2</v>
      </c>
      <c r="L164" s="334">
        <f t="shared" si="66"/>
        <v>0.2</v>
      </c>
      <c r="M164" s="334">
        <f t="shared" si="66"/>
        <v>0.2</v>
      </c>
      <c r="N164" s="334">
        <v>0.2</v>
      </c>
      <c r="O164" s="334">
        <v>0.2</v>
      </c>
      <c r="P164" s="334"/>
      <c r="Q164" s="334"/>
      <c r="R164" s="334"/>
      <c r="S164" s="334"/>
      <c r="T164" s="334"/>
      <c r="U164" s="334"/>
      <c r="V164" s="334"/>
      <c r="W164" s="334"/>
      <c r="X164" s="334"/>
      <c r="Y164" s="334"/>
      <c r="Z164" s="334"/>
      <c r="AA164" s="334"/>
      <c r="AB164" s="334"/>
      <c r="AC164" s="334"/>
      <c r="AD164" s="334"/>
      <c r="AE164" s="334"/>
      <c r="AF164" s="334"/>
      <c r="AG164" s="334"/>
      <c r="AH164" s="334"/>
      <c r="AI164" s="174"/>
      <c r="AJ164" s="174"/>
      <c r="AK164" s="174"/>
      <c r="AL164" s="174"/>
    </row>
    <row r="165" spans="1:38" ht="30" hidden="1" x14ac:dyDescent="0.2">
      <c r="A165" s="349" t="s">
        <v>597</v>
      </c>
      <c r="B165" s="334"/>
      <c r="C165" s="334"/>
      <c r="D165" s="334"/>
      <c r="E165" s="334"/>
      <c r="F165" s="334">
        <v>0</v>
      </c>
      <c r="G165" s="334">
        <v>0.1</v>
      </c>
      <c r="H165" s="334">
        <f t="shared" si="66"/>
        <v>0.1</v>
      </c>
      <c r="I165" s="334">
        <f t="shared" si="66"/>
        <v>0.1</v>
      </c>
      <c r="J165" s="334">
        <f t="shared" si="66"/>
        <v>0.1</v>
      </c>
      <c r="K165" s="334">
        <f t="shared" si="66"/>
        <v>0.1</v>
      </c>
      <c r="L165" s="334">
        <f t="shared" si="66"/>
        <v>0.1</v>
      </c>
      <c r="M165" s="334">
        <f t="shared" si="66"/>
        <v>0.1</v>
      </c>
      <c r="N165" s="334">
        <v>2.8000000000000001E-2</v>
      </c>
      <c r="O165" s="334"/>
      <c r="P165" s="334"/>
      <c r="Q165" s="334"/>
      <c r="R165" s="334"/>
      <c r="S165" s="334"/>
      <c r="T165" s="334"/>
      <c r="U165" s="334"/>
      <c r="V165" s="334"/>
      <c r="W165" s="334"/>
      <c r="X165" s="334"/>
      <c r="Y165" s="334"/>
      <c r="Z165" s="334"/>
      <c r="AA165" s="334"/>
      <c r="AB165" s="334"/>
      <c r="AC165" s="334"/>
      <c r="AD165" s="334"/>
      <c r="AE165" s="334"/>
      <c r="AF165" s="334"/>
      <c r="AG165" s="334"/>
      <c r="AH165" s="334"/>
      <c r="AI165" s="174"/>
      <c r="AJ165" s="174"/>
      <c r="AK165" s="174"/>
      <c r="AL165" s="174"/>
    </row>
    <row r="166" spans="1:38" ht="15" hidden="1" x14ac:dyDescent="0.2">
      <c r="A166" s="349" t="s">
        <v>598</v>
      </c>
      <c r="B166" s="334">
        <f>SUM(B162:B165)</f>
        <v>0</v>
      </c>
      <c r="C166" s="334">
        <f t="shared" ref="C166:M166" si="67">SUM(C162:C165)</f>
        <v>0</v>
      </c>
      <c r="D166" s="334">
        <f t="shared" si="67"/>
        <v>0</v>
      </c>
      <c r="E166" s="334">
        <f t="shared" si="67"/>
        <v>0.29216549999999997</v>
      </c>
      <c r="F166" s="334">
        <f t="shared" si="67"/>
        <v>0.49216549999999998</v>
      </c>
      <c r="G166" s="334">
        <f t="shared" si="67"/>
        <v>0.60101899999999997</v>
      </c>
      <c r="H166" s="334">
        <f t="shared" si="67"/>
        <v>0.30000000000000004</v>
      </c>
      <c r="I166" s="334">
        <f t="shared" si="67"/>
        <v>0.30000000000000004</v>
      </c>
      <c r="J166" s="334">
        <f t="shared" si="67"/>
        <v>0.30000000000000004</v>
      </c>
      <c r="K166" s="334">
        <f t="shared" si="67"/>
        <v>0.30000000000000004</v>
      </c>
      <c r="L166" s="334">
        <f t="shared" si="67"/>
        <v>0.30000000000000004</v>
      </c>
      <c r="M166" s="334">
        <f t="shared" si="67"/>
        <v>0.30000000000000004</v>
      </c>
      <c r="N166" s="334">
        <f>SUM(N162:N165)</f>
        <v>0.22800000000000001</v>
      </c>
      <c r="O166" s="334">
        <f>SUM(O162:O165)</f>
        <v>0.2</v>
      </c>
      <c r="P166" s="334">
        <f t="shared" ref="P166" si="68">SUM(P162:P165)</f>
        <v>0</v>
      </c>
      <c r="Q166" s="334">
        <f t="shared" ref="Q166:AH166" si="69">SUM(Q162:Q165)</f>
        <v>0</v>
      </c>
      <c r="R166" s="334">
        <f t="shared" si="69"/>
        <v>0</v>
      </c>
      <c r="S166" s="334">
        <f t="shared" si="69"/>
        <v>0</v>
      </c>
      <c r="T166" s="334">
        <f t="shared" si="69"/>
        <v>0</v>
      </c>
      <c r="U166" s="334">
        <f t="shared" si="69"/>
        <v>0</v>
      </c>
      <c r="V166" s="334">
        <f t="shared" si="69"/>
        <v>0</v>
      </c>
      <c r="W166" s="334">
        <f t="shared" si="69"/>
        <v>0</v>
      </c>
      <c r="X166" s="334">
        <f t="shared" si="69"/>
        <v>0</v>
      </c>
      <c r="Y166" s="334">
        <f t="shared" si="69"/>
        <v>0</v>
      </c>
      <c r="Z166" s="334">
        <f t="shared" si="69"/>
        <v>0</v>
      </c>
      <c r="AA166" s="334">
        <f t="shared" si="69"/>
        <v>0</v>
      </c>
      <c r="AB166" s="334">
        <f t="shared" si="69"/>
        <v>0</v>
      </c>
      <c r="AC166" s="334">
        <f t="shared" si="69"/>
        <v>0</v>
      </c>
      <c r="AD166" s="334">
        <f t="shared" si="69"/>
        <v>0</v>
      </c>
      <c r="AE166" s="334">
        <f t="shared" si="69"/>
        <v>0</v>
      </c>
      <c r="AF166" s="334">
        <f t="shared" si="69"/>
        <v>0</v>
      </c>
      <c r="AG166" s="334">
        <f t="shared" si="69"/>
        <v>0</v>
      </c>
      <c r="AH166" s="334">
        <f t="shared" si="69"/>
        <v>0</v>
      </c>
      <c r="AI166" s="174"/>
      <c r="AJ166" s="174"/>
      <c r="AK166" s="174"/>
      <c r="AL166" s="174"/>
    </row>
    <row r="167" spans="1:38" ht="15" hidden="1" x14ac:dyDescent="0.2">
      <c r="A167" s="349" t="s">
        <v>599</v>
      </c>
      <c r="B167" s="334">
        <f>B166</f>
        <v>0</v>
      </c>
      <c r="C167" s="334">
        <f>C166+B167</f>
        <v>0</v>
      </c>
      <c r="D167" s="334">
        <f t="shared" ref="D167:L167" si="70">D166+C167</f>
        <v>0</v>
      </c>
      <c r="E167" s="334">
        <f>E166+D167</f>
        <v>0.29216549999999997</v>
      </c>
      <c r="F167" s="334">
        <f t="shared" si="70"/>
        <v>0.78433099999999989</v>
      </c>
      <c r="G167" s="334">
        <f t="shared" si="70"/>
        <v>1.3853499999999999</v>
      </c>
      <c r="H167" s="334">
        <f t="shared" si="70"/>
        <v>1.6853499999999999</v>
      </c>
      <c r="I167" s="334">
        <f t="shared" si="70"/>
        <v>1.9853499999999999</v>
      </c>
      <c r="J167" s="334">
        <f t="shared" si="70"/>
        <v>2.2853500000000002</v>
      </c>
      <c r="K167" s="334">
        <f t="shared" si="70"/>
        <v>2.58535</v>
      </c>
      <c r="L167" s="334">
        <f t="shared" si="70"/>
        <v>2.8853499999999999</v>
      </c>
      <c r="M167" s="334">
        <f>M166+L167</f>
        <v>3.1853499999999997</v>
      </c>
      <c r="N167" s="334">
        <f t="shared" ref="N167:P167" si="71">N166+M167</f>
        <v>3.4133499999999999</v>
      </c>
      <c r="O167" s="334">
        <f t="shared" si="71"/>
        <v>3.6133500000000001</v>
      </c>
      <c r="P167" s="334">
        <f t="shared" si="71"/>
        <v>3.6133500000000001</v>
      </c>
      <c r="Q167" s="334">
        <f t="shared" ref="Q167" si="72">Q166+P167</f>
        <v>3.6133500000000001</v>
      </c>
      <c r="R167" s="334">
        <f t="shared" ref="R167" si="73">R166+Q167</f>
        <v>3.6133500000000001</v>
      </c>
      <c r="S167" s="334">
        <f t="shared" ref="S167" si="74">S166+R167</f>
        <v>3.6133500000000001</v>
      </c>
      <c r="T167" s="334">
        <f t="shared" ref="T167" si="75">T166+S167</f>
        <v>3.6133500000000001</v>
      </c>
      <c r="U167" s="334">
        <f t="shared" ref="U167" si="76">U166+T167</f>
        <v>3.6133500000000001</v>
      </c>
      <c r="V167" s="334">
        <f t="shared" ref="V167" si="77">V166+U167</f>
        <v>3.6133500000000001</v>
      </c>
      <c r="W167" s="334">
        <f t="shared" ref="W167" si="78">W166+V167</f>
        <v>3.6133500000000001</v>
      </c>
      <c r="X167" s="334">
        <f t="shared" ref="X167" si="79">X166+W167</f>
        <v>3.6133500000000001</v>
      </c>
      <c r="Y167" s="334">
        <f t="shared" ref="Y167" si="80">Y166+X167</f>
        <v>3.6133500000000001</v>
      </c>
      <c r="Z167" s="334">
        <f t="shared" ref="Z167" si="81">Z166+Y167</f>
        <v>3.6133500000000001</v>
      </c>
      <c r="AA167" s="334">
        <f t="shared" ref="AA167" si="82">AA166+Z167</f>
        <v>3.6133500000000001</v>
      </c>
      <c r="AB167" s="334">
        <f t="shared" ref="AB167" si="83">AB166+AA167</f>
        <v>3.6133500000000001</v>
      </c>
      <c r="AC167" s="334">
        <f t="shared" ref="AC167" si="84">AC166+AB167</f>
        <v>3.6133500000000001</v>
      </c>
      <c r="AD167" s="334">
        <f t="shared" ref="AD167" si="85">AD166+AC167</f>
        <v>3.6133500000000001</v>
      </c>
      <c r="AE167" s="334">
        <f t="shared" ref="AE167" si="86">AE166+AD167</f>
        <v>3.6133500000000001</v>
      </c>
      <c r="AF167" s="334">
        <f t="shared" ref="AF167" si="87">AF166+AE167</f>
        <v>3.6133500000000001</v>
      </c>
      <c r="AG167" s="334">
        <f t="shared" ref="AG167" si="88">AG166+AF167</f>
        <v>3.6133500000000001</v>
      </c>
      <c r="AH167" s="334">
        <f t="shared" ref="AH167" si="89">AH166+AG167</f>
        <v>3.6133500000000001</v>
      </c>
      <c r="AI167" s="174"/>
      <c r="AJ167" s="174"/>
      <c r="AK167" s="174"/>
      <c r="AL167" s="174"/>
    </row>
    <row r="168" spans="1:38" ht="15" hidden="1" x14ac:dyDescent="0.2">
      <c r="A168" s="349" t="s">
        <v>600</v>
      </c>
      <c r="B168" s="334">
        <f>IF(B150&gt;B146,B150,B146)</f>
        <v>6.1519500000000003</v>
      </c>
      <c r="C168" s="350">
        <f>C166+B168</f>
        <v>6.1519500000000003</v>
      </c>
      <c r="D168" s="350">
        <f>D166+C168</f>
        <v>6.1519500000000003</v>
      </c>
      <c r="E168" s="351">
        <f t="shared" ref="E168:P168" si="90">E166+D168</f>
        <v>6.4441155000000006</v>
      </c>
      <c r="F168" s="351">
        <f t="shared" si="90"/>
        <v>6.9362810000000001</v>
      </c>
      <c r="G168" s="351">
        <f t="shared" si="90"/>
        <v>7.5373000000000001</v>
      </c>
      <c r="H168" s="351">
        <f t="shared" si="90"/>
        <v>7.8372999999999999</v>
      </c>
      <c r="I168" s="351">
        <f t="shared" si="90"/>
        <v>8.1372999999999998</v>
      </c>
      <c r="J168" s="351">
        <f t="shared" si="90"/>
        <v>8.4373000000000005</v>
      </c>
      <c r="K168" s="351">
        <f t="shared" si="90"/>
        <v>8.7373000000000012</v>
      </c>
      <c r="L168" s="351">
        <f t="shared" si="90"/>
        <v>9.0373000000000019</v>
      </c>
      <c r="M168" s="351">
        <f t="shared" si="90"/>
        <v>9.3373000000000026</v>
      </c>
      <c r="N168" s="351">
        <f t="shared" si="90"/>
        <v>9.5653000000000024</v>
      </c>
      <c r="O168" s="351">
        <f t="shared" si="90"/>
        <v>9.7653000000000016</v>
      </c>
      <c r="P168" s="351">
        <f t="shared" si="90"/>
        <v>9.7653000000000016</v>
      </c>
      <c r="Q168" s="351">
        <f t="shared" ref="Q168" si="91">Q166+P168</f>
        <v>9.7653000000000016</v>
      </c>
      <c r="R168" s="351">
        <f t="shared" ref="R168" si="92">R166+Q168</f>
        <v>9.7653000000000016</v>
      </c>
      <c r="S168" s="351">
        <f t="shared" ref="S168" si="93">S166+R168</f>
        <v>9.7653000000000016</v>
      </c>
      <c r="T168" s="351">
        <f t="shared" ref="T168" si="94">T166+S168</f>
        <v>9.7653000000000016</v>
      </c>
      <c r="U168" s="351">
        <f t="shared" ref="U168" si="95">U166+T168</f>
        <v>9.7653000000000016</v>
      </c>
      <c r="V168" s="351">
        <f t="shared" ref="V168" si="96">V166+U168</f>
        <v>9.7653000000000016</v>
      </c>
      <c r="W168" s="351">
        <f t="shared" ref="W168" si="97">W166+V168</f>
        <v>9.7653000000000016</v>
      </c>
      <c r="X168" s="351">
        <f t="shared" ref="X168" si="98">X166+W168</f>
        <v>9.7653000000000016</v>
      </c>
      <c r="Y168" s="351">
        <f t="shared" ref="Y168" si="99">Y166+X168</f>
        <v>9.7653000000000016</v>
      </c>
      <c r="Z168" s="351">
        <f t="shared" ref="Z168" si="100">Z166+Y168</f>
        <v>9.7653000000000016</v>
      </c>
      <c r="AA168" s="351">
        <f t="shared" ref="AA168" si="101">AA166+Z168</f>
        <v>9.7653000000000016</v>
      </c>
      <c r="AB168" s="351">
        <f t="shared" ref="AB168" si="102">AB166+AA168</f>
        <v>9.7653000000000016</v>
      </c>
      <c r="AC168" s="351">
        <f t="shared" ref="AC168" si="103">AC166+AB168</f>
        <v>9.7653000000000016</v>
      </c>
      <c r="AD168" s="351">
        <f t="shared" ref="AD168" si="104">AD166+AC168</f>
        <v>9.7653000000000016</v>
      </c>
      <c r="AE168" s="351">
        <f t="shared" ref="AE168" si="105">AE166+AD168</f>
        <v>9.7653000000000016</v>
      </c>
      <c r="AF168" s="351">
        <f t="shared" ref="AF168" si="106">AF166+AE168</f>
        <v>9.7653000000000016</v>
      </c>
      <c r="AG168" s="351">
        <f t="shared" ref="AG168" si="107">AG166+AF168</f>
        <v>9.7653000000000016</v>
      </c>
      <c r="AH168" s="351">
        <f t="shared" ref="AH168" si="108">AH166+AG168</f>
        <v>9.7653000000000016</v>
      </c>
      <c r="AI168" s="174"/>
      <c r="AJ168" s="174"/>
      <c r="AK168" s="174"/>
      <c r="AL168" s="174"/>
    </row>
    <row r="169" spans="1:38" ht="30" hidden="1" x14ac:dyDescent="0.2">
      <c r="A169" s="349" t="s">
        <v>601</v>
      </c>
      <c r="B169" s="334">
        <f>B152*1.05*0.93</f>
        <v>9.7650000000000006</v>
      </c>
      <c r="C169" s="351">
        <f>B169</f>
        <v>9.7650000000000006</v>
      </c>
      <c r="D169" s="351">
        <f t="shared" ref="D169:P169" si="109">C169</f>
        <v>9.7650000000000006</v>
      </c>
      <c r="E169" s="351">
        <f t="shared" si="109"/>
        <v>9.7650000000000006</v>
      </c>
      <c r="F169" s="351">
        <f t="shared" si="109"/>
        <v>9.7650000000000006</v>
      </c>
      <c r="G169" s="351">
        <f t="shared" si="109"/>
        <v>9.7650000000000006</v>
      </c>
      <c r="H169" s="351">
        <f t="shared" si="109"/>
        <v>9.7650000000000006</v>
      </c>
      <c r="I169" s="351">
        <f t="shared" si="109"/>
        <v>9.7650000000000006</v>
      </c>
      <c r="J169" s="351">
        <f t="shared" si="109"/>
        <v>9.7650000000000006</v>
      </c>
      <c r="K169" s="351">
        <f t="shared" si="109"/>
        <v>9.7650000000000006</v>
      </c>
      <c r="L169" s="351">
        <f t="shared" si="109"/>
        <v>9.7650000000000006</v>
      </c>
      <c r="M169" s="351">
        <f t="shared" si="109"/>
        <v>9.7650000000000006</v>
      </c>
      <c r="N169" s="351">
        <f t="shared" si="109"/>
        <v>9.7650000000000006</v>
      </c>
      <c r="O169" s="351">
        <f t="shared" si="109"/>
        <v>9.7650000000000006</v>
      </c>
      <c r="P169" s="351">
        <f t="shared" si="109"/>
        <v>9.7650000000000006</v>
      </c>
      <c r="Q169" s="351">
        <f t="shared" ref="Q169" si="110">P169</f>
        <v>9.7650000000000006</v>
      </c>
      <c r="R169" s="351">
        <f t="shared" ref="R169" si="111">Q169</f>
        <v>9.7650000000000006</v>
      </c>
      <c r="S169" s="351">
        <f t="shared" ref="S169" si="112">R169</f>
        <v>9.7650000000000006</v>
      </c>
      <c r="T169" s="351">
        <f t="shared" ref="T169" si="113">S169</f>
        <v>9.7650000000000006</v>
      </c>
      <c r="U169" s="351">
        <f t="shared" ref="U169" si="114">T169</f>
        <v>9.7650000000000006</v>
      </c>
      <c r="V169" s="351">
        <f t="shared" ref="V169" si="115">U169</f>
        <v>9.7650000000000006</v>
      </c>
      <c r="W169" s="351">
        <f t="shared" ref="W169" si="116">V169</f>
        <v>9.7650000000000006</v>
      </c>
      <c r="X169" s="351">
        <f t="shared" ref="X169" si="117">W169</f>
        <v>9.7650000000000006</v>
      </c>
      <c r="Y169" s="351">
        <f t="shared" ref="Y169" si="118">X169</f>
        <v>9.7650000000000006</v>
      </c>
      <c r="Z169" s="351">
        <f t="shared" ref="Z169" si="119">Y169</f>
        <v>9.7650000000000006</v>
      </c>
      <c r="AA169" s="351">
        <f t="shared" ref="AA169" si="120">Z169</f>
        <v>9.7650000000000006</v>
      </c>
      <c r="AB169" s="351">
        <f t="shared" ref="AB169" si="121">AA169</f>
        <v>9.7650000000000006</v>
      </c>
      <c r="AC169" s="351">
        <f t="shared" ref="AC169" si="122">AB169</f>
        <v>9.7650000000000006</v>
      </c>
      <c r="AD169" s="351">
        <f t="shared" ref="AD169" si="123">AC169</f>
        <v>9.7650000000000006</v>
      </c>
      <c r="AE169" s="351">
        <f t="shared" ref="AE169" si="124">AD169</f>
        <v>9.7650000000000006</v>
      </c>
      <c r="AF169" s="351">
        <f t="shared" ref="AF169" si="125">AE169</f>
        <v>9.7650000000000006</v>
      </c>
      <c r="AG169" s="351">
        <f t="shared" ref="AG169" si="126">AF169</f>
        <v>9.7650000000000006</v>
      </c>
      <c r="AH169" s="351">
        <f t="shared" ref="AH169" si="127">AG169</f>
        <v>9.7650000000000006</v>
      </c>
      <c r="AI169" s="174"/>
      <c r="AJ169" s="174"/>
      <c r="AK169" s="174"/>
      <c r="AL169" s="174"/>
    </row>
    <row r="170" spans="1:38" ht="12.75" x14ac:dyDescent="0.2">
      <c r="A170" s="179"/>
      <c r="B170" s="174"/>
      <c r="C170" s="174"/>
      <c r="D170" s="174"/>
      <c r="E170" s="174"/>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4"/>
      <c r="AD170" s="174"/>
      <c r="AE170" s="174"/>
      <c r="AF170" s="174"/>
      <c r="AG170" s="174"/>
      <c r="AH170" s="174"/>
      <c r="AI170" s="174"/>
      <c r="AJ170" s="174"/>
      <c r="AK170" s="174"/>
      <c r="AL170" s="174"/>
    </row>
    <row r="171" spans="1:38" ht="12.75" x14ac:dyDescent="0.2">
      <c r="A171" s="179"/>
      <c r="B171" s="174"/>
      <c r="C171" s="174"/>
      <c r="D171" s="174"/>
      <c r="E171" s="174"/>
      <c r="F171" s="174"/>
      <c r="G171" s="174"/>
      <c r="H171" s="174"/>
      <c r="I171" s="174"/>
      <c r="J171" s="174"/>
      <c r="K171" s="174"/>
      <c r="L171" s="174"/>
      <c r="M171" s="174"/>
      <c r="N171" s="174"/>
      <c r="O171" s="352"/>
      <c r="P171" s="174"/>
      <c r="Q171" s="174"/>
      <c r="R171" s="174"/>
      <c r="S171" s="174"/>
      <c r="T171" s="174"/>
      <c r="U171" s="174"/>
      <c r="V171" s="174"/>
      <c r="W171" s="174"/>
      <c r="X171" s="174"/>
      <c r="Y171" s="174"/>
      <c r="Z171" s="174"/>
      <c r="AA171" s="174"/>
      <c r="AB171" s="174"/>
      <c r="AC171" s="174"/>
      <c r="AD171" s="174"/>
      <c r="AE171" s="174"/>
      <c r="AF171" s="174"/>
      <c r="AG171" s="174"/>
      <c r="AH171" s="174"/>
      <c r="AI171" s="174"/>
      <c r="AJ171" s="174"/>
      <c r="AK171" s="174"/>
      <c r="AL171" s="174"/>
    </row>
    <row r="172" spans="1:38" ht="12.75" x14ac:dyDescent="0.2">
      <c r="A172" s="179"/>
      <c r="B172" s="174"/>
      <c r="C172" s="174"/>
      <c r="D172" s="174"/>
      <c r="E172" s="174"/>
      <c r="F172" s="174"/>
      <c r="G172" s="174"/>
      <c r="H172" s="174"/>
      <c r="I172" s="174"/>
      <c r="J172" s="174"/>
      <c r="K172" s="174"/>
      <c r="L172" s="174"/>
      <c r="M172" s="174"/>
      <c r="N172" s="352"/>
      <c r="O172" s="174"/>
      <c r="P172" s="174"/>
      <c r="Q172" s="174"/>
      <c r="R172" s="174"/>
      <c r="S172" s="174"/>
      <c r="T172" s="174"/>
      <c r="U172" s="174"/>
      <c r="V172" s="174"/>
      <c r="W172" s="174"/>
      <c r="X172" s="174"/>
      <c r="Y172" s="174"/>
      <c r="Z172" s="174"/>
      <c r="AA172" s="174"/>
      <c r="AB172" s="174"/>
      <c r="AC172" s="174"/>
      <c r="AD172" s="174"/>
      <c r="AE172" s="174"/>
      <c r="AF172" s="174"/>
      <c r="AG172" s="174"/>
      <c r="AH172" s="174"/>
      <c r="AI172" s="174"/>
      <c r="AJ172" s="174"/>
      <c r="AK172" s="174"/>
      <c r="AL172" s="174"/>
    </row>
    <row r="173" spans="1:38" ht="12.75" x14ac:dyDescent="0.2">
      <c r="A173" s="179"/>
      <c r="B173" s="174"/>
      <c r="C173" s="174"/>
      <c r="D173" s="174"/>
      <c r="E173" s="174"/>
      <c r="F173" s="174"/>
      <c r="G173" s="174"/>
      <c r="H173" s="174"/>
      <c r="I173" s="174"/>
      <c r="J173" s="174"/>
      <c r="K173" s="174"/>
      <c r="L173" s="174"/>
      <c r="M173" s="174"/>
      <c r="N173" s="174"/>
      <c r="O173" s="174"/>
      <c r="P173" s="174"/>
      <c r="Q173" s="174"/>
      <c r="R173" s="174"/>
      <c r="S173" s="174"/>
      <c r="T173" s="174"/>
      <c r="U173" s="174"/>
      <c r="V173" s="174"/>
      <c r="W173" s="174"/>
      <c r="X173" s="174"/>
      <c r="Y173" s="174"/>
      <c r="Z173" s="174"/>
      <c r="AA173" s="174"/>
      <c r="AB173" s="174"/>
      <c r="AC173" s="174"/>
      <c r="AD173" s="174"/>
      <c r="AE173" s="174"/>
      <c r="AF173" s="174"/>
      <c r="AG173" s="174"/>
      <c r="AH173" s="174"/>
      <c r="AI173" s="174"/>
      <c r="AJ173" s="174"/>
      <c r="AK173" s="174"/>
      <c r="AL173" s="174"/>
    </row>
    <row r="174" spans="1:38" ht="12.75" x14ac:dyDescent="0.2">
      <c r="A174" s="179"/>
      <c r="B174" s="174"/>
      <c r="C174" s="174"/>
      <c r="D174" s="174"/>
      <c r="E174" s="174"/>
      <c r="F174" s="174"/>
      <c r="G174" s="174"/>
      <c r="H174" s="174"/>
      <c r="I174" s="174"/>
      <c r="J174" s="174"/>
      <c r="K174" s="174"/>
      <c r="L174" s="174"/>
      <c r="M174" s="174"/>
      <c r="N174" s="174"/>
      <c r="O174" s="174"/>
      <c r="P174" s="174"/>
      <c r="Q174" s="174"/>
      <c r="R174" s="174"/>
      <c r="S174" s="174"/>
      <c r="T174" s="174"/>
      <c r="U174" s="174"/>
      <c r="V174" s="174"/>
      <c r="W174" s="174"/>
      <c r="X174" s="174"/>
      <c r="Y174" s="174"/>
      <c r="Z174" s="174"/>
      <c r="AA174" s="174"/>
      <c r="AB174" s="174"/>
      <c r="AC174" s="174"/>
      <c r="AD174" s="174"/>
      <c r="AE174" s="174"/>
      <c r="AF174" s="174"/>
      <c r="AG174" s="174"/>
      <c r="AH174" s="174"/>
      <c r="AI174" s="174"/>
      <c r="AJ174" s="174"/>
      <c r="AK174" s="174"/>
      <c r="AL174" s="174"/>
    </row>
    <row r="175" spans="1:38" ht="12.75" x14ac:dyDescent="0.2">
      <c r="A175" s="179"/>
      <c r="B175" s="174"/>
      <c r="C175" s="174"/>
      <c r="D175" s="174"/>
      <c r="E175" s="174"/>
      <c r="F175" s="174"/>
      <c r="G175" s="174"/>
      <c r="H175" s="174"/>
      <c r="I175" s="174"/>
      <c r="J175" s="174"/>
      <c r="K175" s="174"/>
      <c r="L175" s="174"/>
      <c r="M175" s="174"/>
      <c r="N175" s="174"/>
      <c r="O175" s="174"/>
      <c r="P175" s="174"/>
      <c r="Q175" s="174"/>
      <c r="R175" s="174"/>
      <c r="S175" s="174"/>
      <c r="T175" s="174"/>
      <c r="U175" s="174"/>
      <c r="V175" s="174"/>
      <c r="W175" s="174"/>
      <c r="X175" s="174"/>
      <c r="Y175" s="174"/>
      <c r="Z175" s="174"/>
      <c r="AA175" s="174"/>
      <c r="AB175" s="174"/>
      <c r="AC175" s="174"/>
      <c r="AD175" s="174"/>
      <c r="AE175" s="174"/>
      <c r="AF175" s="174"/>
      <c r="AG175" s="174"/>
      <c r="AH175" s="174"/>
      <c r="AI175" s="174"/>
      <c r="AJ175" s="174"/>
      <c r="AK175" s="174"/>
      <c r="AL175" s="174"/>
    </row>
    <row r="176" spans="1:38" ht="12.75" x14ac:dyDescent="0.2">
      <c r="A176" s="179"/>
      <c r="B176" s="174"/>
      <c r="C176" s="174"/>
      <c r="D176" s="174"/>
      <c r="E176" s="174"/>
      <c r="F176" s="174"/>
      <c r="G176" s="174"/>
      <c r="H176" s="174"/>
      <c r="I176" s="174"/>
      <c r="J176" s="174"/>
      <c r="K176" s="174"/>
      <c r="L176" s="174"/>
      <c r="M176" s="174"/>
      <c r="N176" s="174"/>
      <c r="O176" s="174"/>
      <c r="P176" s="174"/>
      <c r="Q176" s="174"/>
      <c r="R176" s="174"/>
      <c r="S176" s="174"/>
      <c r="T176" s="174"/>
      <c r="U176" s="174"/>
      <c r="V176" s="174"/>
      <c r="W176" s="174"/>
      <c r="X176" s="174"/>
      <c r="Y176" s="174"/>
      <c r="Z176" s="174"/>
      <c r="AA176" s="174"/>
      <c r="AB176" s="174"/>
      <c r="AC176" s="174"/>
      <c r="AD176" s="174"/>
      <c r="AE176" s="174"/>
      <c r="AF176" s="174"/>
      <c r="AG176" s="174"/>
      <c r="AH176" s="174"/>
      <c r="AI176" s="174"/>
      <c r="AJ176" s="174"/>
      <c r="AK176" s="174"/>
      <c r="AL176" s="174"/>
    </row>
    <row r="177" spans="1:38" ht="12.75" x14ac:dyDescent="0.2">
      <c r="A177" s="179"/>
      <c r="B177" s="174"/>
      <c r="C177" s="174"/>
      <c r="D177" s="174"/>
      <c r="E177" s="174"/>
      <c r="F177" s="174"/>
      <c r="G177" s="174"/>
      <c r="H177" s="174"/>
      <c r="I177" s="174"/>
      <c r="J177" s="174"/>
      <c r="K177" s="174"/>
      <c r="L177" s="174"/>
      <c r="M177" s="174"/>
      <c r="N177" s="174"/>
      <c r="O177" s="174"/>
      <c r="P177" s="174"/>
      <c r="Q177" s="174"/>
      <c r="R177" s="174"/>
      <c r="S177" s="174"/>
      <c r="T177" s="174"/>
      <c r="U177" s="174"/>
      <c r="V177" s="174"/>
      <c r="W177" s="174"/>
      <c r="X177" s="174"/>
      <c r="Y177" s="174"/>
      <c r="Z177" s="174"/>
      <c r="AA177" s="174"/>
      <c r="AB177" s="174"/>
      <c r="AC177" s="174"/>
      <c r="AD177" s="174"/>
      <c r="AE177" s="174"/>
      <c r="AF177" s="174"/>
      <c r="AG177" s="174"/>
      <c r="AH177" s="174"/>
      <c r="AI177" s="174"/>
      <c r="AJ177" s="174"/>
      <c r="AK177" s="174"/>
      <c r="AL177" s="174"/>
    </row>
    <row r="178" spans="1:38" ht="12.75" x14ac:dyDescent="0.2">
      <c r="A178" s="179"/>
      <c r="B178" s="174"/>
      <c r="C178" s="174"/>
      <c r="D178" s="174"/>
      <c r="E178" s="174"/>
      <c r="F178" s="174"/>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c r="AD178" s="174"/>
      <c r="AE178" s="174"/>
      <c r="AF178" s="174"/>
      <c r="AG178" s="174"/>
      <c r="AH178" s="174"/>
      <c r="AI178" s="174"/>
      <c r="AJ178" s="174"/>
      <c r="AK178" s="174"/>
      <c r="AL178" s="174"/>
    </row>
    <row r="179" spans="1:38" ht="12.75" x14ac:dyDescent="0.2">
      <c r="A179" s="179"/>
      <c r="B179" s="174"/>
      <c r="C179" s="174"/>
      <c r="D179" s="174"/>
      <c r="E179" s="174"/>
      <c r="F179" s="174"/>
      <c r="G179" s="174"/>
      <c r="H179" s="174"/>
      <c r="I179" s="174"/>
      <c r="J179" s="174"/>
      <c r="K179" s="174"/>
      <c r="L179" s="174"/>
      <c r="M179" s="174"/>
      <c r="N179" s="174"/>
      <c r="O179" s="174"/>
      <c r="P179" s="174"/>
      <c r="Q179" s="174"/>
      <c r="R179" s="174"/>
      <c r="S179" s="174"/>
      <c r="T179" s="174"/>
      <c r="U179" s="174"/>
      <c r="V179" s="174"/>
      <c r="W179" s="174"/>
      <c r="X179" s="174"/>
      <c r="Y179" s="174"/>
      <c r="Z179" s="174"/>
      <c r="AA179" s="174"/>
      <c r="AB179" s="174"/>
      <c r="AC179" s="174"/>
      <c r="AD179" s="174"/>
      <c r="AE179" s="174"/>
      <c r="AF179" s="174"/>
      <c r="AG179" s="174"/>
      <c r="AH179" s="174"/>
      <c r="AI179" s="174"/>
      <c r="AJ179" s="174"/>
      <c r="AK179" s="174"/>
      <c r="AL179" s="174"/>
    </row>
    <row r="180" spans="1:38" ht="12.75" x14ac:dyDescent="0.2">
      <c r="A180" s="179"/>
      <c r="B180" s="174"/>
      <c r="C180" s="174"/>
      <c r="D180" s="174"/>
      <c r="E180" s="174"/>
      <c r="F180" s="174"/>
      <c r="G180" s="174"/>
      <c r="H180" s="174"/>
      <c r="I180" s="174"/>
      <c r="J180" s="174"/>
      <c r="K180" s="174"/>
      <c r="L180" s="174"/>
      <c r="M180" s="174"/>
      <c r="N180" s="174"/>
      <c r="O180" s="174"/>
      <c r="P180" s="174"/>
      <c r="Q180" s="174"/>
      <c r="R180" s="174"/>
      <c r="S180" s="174"/>
      <c r="T180" s="174"/>
      <c r="U180" s="174"/>
      <c r="V180" s="174"/>
      <c r="W180" s="174"/>
      <c r="X180" s="174"/>
      <c r="Y180" s="174"/>
      <c r="Z180" s="174"/>
      <c r="AA180" s="174"/>
      <c r="AB180" s="174"/>
      <c r="AC180" s="174"/>
      <c r="AD180" s="174"/>
      <c r="AE180" s="174"/>
      <c r="AF180" s="174"/>
      <c r="AG180" s="174"/>
      <c r="AH180" s="174"/>
      <c r="AI180" s="174"/>
      <c r="AJ180" s="174"/>
      <c r="AK180" s="174"/>
      <c r="AL180" s="174"/>
    </row>
    <row r="181" spans="1:38" ht="12.75" x14ac:dyDescent="0.2">
      <c r="A181" s="179"/>
      <c r="B181" s="174"/>
      <c r="C181" s="174"/>
      <c r="D181" s="174"/>
      <c r="E181" s="174"/>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4"/>
      <c r="AD181" s="174"/>
      <c r="AE181" s="174"/>
      <c r="AF181" s="174"/>
      <c r="AG181" s="174"/>
      <c r="AH181" s="174"/>
      <c r="AI181" s="174"/>
      <c r="AJ181" s="174"/>
      <c r="AK181" s="174"/>
      <c r="AL181" s="174"/>
    </row>
    <row r="182" spans="1:38" ht="12.75" x14ac:dyDescent="0.2">
      <c r="A182" s="179"/>
      <c r="B182" s="174"/>
      <c r="C182" s="174"/>
      <c r="D182" s="174"/>
      <c r="E182" s="174"/>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c r="AD182" s="174"/>
      <c r="AE182" s="174"/>
      <c r="AF182" s="174"/>
      <c r="AG182" s="174"/>
      <c r="AH182" s="174"/>
      <c r="AI182" s="174"/>
      <c r="AJ182" s="174"/>
      <c r="AK182" s="174"/>
      <c r="AL182" s="174"/>
    </row>
    <row r="183" spans="1:38" ht="12.75" x14ac:dyDescent="0.2">
      <c r="A183" s="179"/>
      <c r="B183" s="174"/>
      <c r="C183" s="174"/>
      <c r="D183" s="174"/>
      <c r="E183" s="174"/>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c r="AD183" s="174"/>
      <c r="AE183" s="174"/>
      <c r="AF183" s="174"/>
      <c r="AG183" s="174"/>
      <c r="AH183" s="174"/>
      <c r="AI183" s="174"/>
      <c r="AJ183" s="174"/>
      <c r="AK183" s="174"/>
      <c r="AL183" s="174"/>
    </row>
    <row r="184" spans="1:38" ht="12.75" x14ac:dyDescent="0.2">
      <c r="A184" s="179"/>
      <c r="B184" s="174"/>
      <c r="C184" s="174"/>
      <c r="D184" s="174"/>
      <c r="E184" s="174"/>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4"/>
      <c r="AD184" s="174"/>
      <c r="AE184" s="174"/>
      <c r="AF184" s="174"/>
      <c r="AG184" s="174"/>
      <c r="AH184" s="174"/>
      <c r="AI184" s="174"/>
      <c r="AJ184" s="174"/>
      <c r="AK184" s="174"/>
      <c r="AL184" s="174"/>
    </row>
    <row r="185" spans="1:38" ht="12.75" x14ac:dyDescent="0.2">
      <c r="A185" s="179"/>
      <c r="B185" s="174"/>
      <c r="C185" s="174"/>
      <c r="D185" s="174"/>
      <c r="E185" s="174"/>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4"/>
      <c r="AD185" s="174"/>
      <c r="AE185" s="174"/>
      <c r="AF185" s="174"/>
      <c r="AG185" s="174"/>
      <c r="AH185" s="174"/>
      <c r="AI185" s="174"/>
      <c r="AJ185" s="174"/>
      <c r="AK185" s="174"/>
      <c r="AL185" s="174"/>
    </row>
    <row r="186" spans="1:38" ht="12.75" x14ac:dyDescent="0.2">
      <c r="A186" s="179"/>
      <c r="B186" s="174"/>
      <c r="C186" s="174"/>
      <c r="D186" s="174"/>
      <c r="E186" s="174"/>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c r="AD186" s="174"/>
      <c r="AE186" s="174"/>
      <c r="AF186" s="174"/>
      <c r="AG186" s="174"/>
      <c r="AH186" s="174"/>
      <c r="AI186" s="174"/>
      <c r="AJ186" s="174"/>
      <c r="AK186" s="174"/>
      <c r="AL186" s="174"/>
    </row>
    <row r="187" spans="1:38" ht="12.75" x14ac:dyDescent="0.2">
      <c r="A187" s="179"/>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c r="AK187" s="174"/>
      <c r="AL187" s="174"/>
    </row>
    <row r="188" spans="1:38" ht="12.75" x14ac:dyDescent="0.2">
      <c r="A188" s="179"/>
      <c r="B188" s="174"/>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c r="AK188" s="174"/>
      <c r="AL188" s="174"/>
    </row>
    <row r="189" spans="1:38" ht="12.75" x14ac:dyDescent="0.2">
      <c r="A189" s="179"/>
      <c r="B189" s="174"/>
      <c r="C189" s="174"/>
      <c r="D189" s="174"/>
      <c r="E189" s="174"/>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c r="AD189" s="174"/>
      <c r="AE189" s="174"/>
      <c r="AF189" s="174"/>
      <c r="AG189" s="174"/>
      <c r="AH189" s="174"/>
      <c r="AI189" s="174"/>
      <c r="AJ189" s="174"/>
      <c r="AK189" s="174"/>
      <c r="AL189" s="174"/>
    </row>
    <row r="190" spans="1:38" ht="12.75" x14ac:dyDescent="0.2">
      <c r="A190" s="179"/>
      <c r="B190" s="174"/>
      <c r="C190" s="174"/>
      <c r="D190" s="174"/>
      <c r="E190" s="174"/>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4"/>
      <c r="AD190" s="174"/>
      <c r="AE190" s="174"/>
      <c r="AF190" s="174"/>
      <c r="AG190" s="174"/>
      <c r="AH190" s="174"/>
      <c r="AI190" s="174"/>
      <c r="AJ190" s="174"/>
      <c r="AK190" s="174"/>
      <c r="AL190" s="174"/>
    </row>
    <row r="191" spans="1:38" ht="12.75" x14ac:dyDescent="0.2">
      <c r="A191" s="179"/>
      <c r="B191" s="174"/>
      <c r="C191" s="174"/>
      <c r="D191" s="174"/>
      <c r="E191" s="174"/>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4"/>
      <c r="AD191" s="174"/>
      <c r="AE191" s="174"/>
      <c r="AF191" s="174"/>
      <c r="AG191" s="174"/>
      <c r="AH191" s="174"/>
      <c r="AI191" s="174"/>
      <c r="AJ191" s="174"/>
      <c r="AK191" s="174"/>
      <c r="AL191" s="174"/>
    </row>
    <row r="192" spans="1:38" ht="12.75" x14ac:dyDescent="0.2">
      <c r="A192" s="179"/>
      <c r="B192" s="174"/>
      <c r="C192" s="174"/>
      <c r="D192" s="174"/>
      <c r="E192" s="174"/>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c r="AD192" s="174"/>
      <c r="AE192" s="174"/>
      <c r="AF192" s="174"/>
      <c r="AG192" s="174"/>
      <c r="AH192" s="174"/>
      <c r="AI192" s="174"/>
      <c r="AJ192" s="174"/>
      <c r="AK192" s="174"/>
      <c r="AL192" s="174"/>
    </row>
    <row r="193" spans="1:38" ht="12.75" x14ac:dyDescent="0.2">
      <c r="A193" s="179"/>
      <c r="B193" s="174"/>
      <c r="C193" s="174"/>
      <c r="D193" s="174"/>
      <c r="E193" s="174"/>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c r="AD193" s="174"/>
      <c r="AE193" s="174"/>
      <c r="AF193" s="174"/>
      <c r="AG193" s="174"/>
      <c r="AH193" s="174"/>
      <c r="AI193" s="174"/>
      <c r="AJ193" s="174"/>
      <c r="AK193" s="174"/>
      <c r="AL193" s="174"/>
    </row>
    <row r="194" spans="1:38" ht="12.75" x14ac:dyDescent="0.2">
      <c r="A194" s="179"/>
      <c r="B194" s="174"/>
      <c r="C194" s="174"/>
      <c r="D194" s="174"/>
      <c r="E194" s="174"/>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c r="AD194" s="174"/>
      <c r="AE194" s="174"/>
      <c r="AF194" s="174"/>
      <c r="AG194" s="174"/>
      <c r="AH194" s="174"/>
      <c r="AI194" s="174"/>
      <c r="AJ194" s="174"/>
      <c r="AK194" s="174"/>
      <c r="AL194" s="174"/>
    </row>
    <row r="195" spans="1:38" ht="12.75" x14ac:dyDescent="0.2">
      <c r="A195" s="179"/>
      <c r="B195" s="174"/>
      <c r="C195" s="174"/>
      <c r="D195" s="174"/>
      <c r="E195" s="174"/>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c r="AD195" s="174"/>
      <c r="AE195" s="174"/>
      <c r="AF195" s="174"/>
      <c r="AG195" s="174"/>
      <c r="AH195" s="174"/>
      <c r="AI195" s="174"/>
      <c r="AJ195" s="174"/>
      <c r="AK195" s="174"/>
      <c r="AL195" s="174"/>
    </row>
    <row r="196" spans="1:38" ht="12.75" x14ac:dyDescent="0.2">
      <c r="A196" s="179"/>
      <c r="B196" s="174"/>
      <c r="C196" s="174"/>
      <c r="D196" s="174"/>
      <c r="E196" s="174"/>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c r="AD196" s="174"/>
      <c r="AE196" s="174"/>
      <c r="AF196" s="174"/>
      <c r="AG196" s="174"/>
      <c r="AH196" s="174"/>
      <c r="AI196" s="174"/>
      <c r="AJ196" s="174"/>
      <c r="AK196" s="174"/>
      <c r="AL196" s="174"/>
    </row>
    <row r="197" spans="1:38" ht="12.75" x14ac:dyDescent="0.2">
      <c r="A197" s="179"/>
      <c r="B197" s="174"/>
      <c r="C197" s="174"/>
      <c r="D197" s="174"/>
      <c r="E197" s="174"/>
      <c r="F197" s="174"/>
      <c r="G197" s="174"/>
      <c r="H197" s="174"/>
      <c r="I197" s="174"/>
      <c r="J197" s="174"/>
      <c r="K197" s="174"/>
      <c r="L197" s="174"/>
      <c r="M197" s="174"/>
      <c r="N197" s="174"/>
      <c r="O197" s="174"/>
      <c r="P197" s="174"/>
      <c r="Q197" s="174"/>
      <c r="R197" s="174"/>
      <c r="S197" s="174"/>
      <c r="T197" s="174"/>
      <c r="U197" s="174"/>
      <c r="V197" s="174"/>
      <c r="W197" s="174"/>
      <c r="X197" s="174"/>
      <c r="Y197" s="174"/>
      <c r="Z197" s="174"/>
      <c r="AA197" s="174"/>
      <c r="AB197" s="174"/>
      <c r="AC197" s="174"/>
      <c r="AD197" s="174"/>
      <c r="AE197" s="174"/>
      <c r="AF197" s="174"/>
      <c r="AG197" s="174"/>
      <c r="AH197" s="174"/>
      <c r="AI197" s="174"/>
      <c r="AJ197" s="174"/>
      <c r="AK197" s="174"/>
      <c r="AL197" s="174"/>
    </row>
    <row r="198" spans="1:38" ht="12.75" x14ac:dyDescent="0.2">
      <c r="A198" s="179"/>
      <c r="B198" s="174"/>
      <c r="C198" s="174"/>
      <c r="D198" s="174"/>
      <c r="E198" s="174"/>
      <c r="F198" s="174"/>
      <c r="G198" s="174"/>
      <c r="H198" s="174"/>
      <c r="I198" s="174"/>
      <c r="J198" s="174"/>
      <c r="K198" s="174"/>
      <c r="L198" s="174"/>
      <c r="M198" s="174"/>
      <c r="N198" s="174"/>
      <c r="O198" s="174"/>
      <c r="P198" s="174"/>
      <c r="Q198" s="174"/>
      <c r="R198" s="174"/>
      <c r="S198" s="174"/>
      <c r="T198" s="174"/>
      <c r="U198" s="174"/>
      <c r="V198" s="174"/>
      <c r="W198" s="174"/>
      <c r="X198" s="174"/>
      <c r="Y198" s="174"/>
      <c r="Z198" s="174"/>
      <c r="AA198" s="174"/>
      <c r="AB198" s="174"/>
      <c r="AC198" s="174"/>
      <c r="AD198" s="174"/>
      <c r="AE198" s="174"/>
      <c r="AF198" s="174"/>
      <c r="AG198" s="174"/>
      <c r="AH198" s="174"/>
      <c r="AI198" s="174"/>
      <c r="AJ198" s="174"/>
      <c r="AK198" s="174"/>
      <c r="AL198" s="174"/>
    </row>
    <row r="199" spans="1:38" ht="12.75" x14ac:dyDescent="0.2">
      <c r="A199" s="179"/>
      <c r="B199" s="174"/>
      <c r="C199" s="174"/>
      <c r="D199" s="174"/>
      <c r="E199" s="174"/>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c r="AD199" s="174"/>
      <c r="AE199" s="174"/>
      <c r="AF199" s="174"/>
      <c r="AG199" s="174"/>
      <c r="AH199" s="174"/>
      <c r="AI199" s="174"/>
      <c r="AJ199" s="174"/>
      <c r="AK199" s="174"/>
      <c r="AL199" s="174"/>
    </row>
    <row r="200" spans="1:38" ht="12.75" x14ac:dyDescent="0.2">
      <c r="A200" s="179"/>
      <c r="B200" s="174"/>
      <c r="C200" s="174"/>
      <c r="D200" s="174"/>
      <c r="E200" s="174"/>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c r="AD200" s="174"/>
      <c r="AE200" s="174"/>
      <c r="AF200" s="174"/>
      <c r="AG200" s="174"/>
      <c r="AH200" s="174"/>
      <c r="AI200" s="174"/>
      <c r="AJ200" s="174"/>
      <c r="AK200" s="174"/>
      <c r="AL200" s="174"/>
    </row>
    <row r="201" spans="1:38" ht="12.75" x14ac:dyDescent="0.2">
      <c r="A201" s="179"/>
      <c r="B201" s="174"/>
      <c r="C201" s="174"/>
      <c r="D201" s="174"/>
      <c r="E201" s="174"/>
      <c r="F201" s="174"/>
      <c r="G201" s="174"/>
      <c r="H201" s="174"/>
      <c r="I201" s="174"/>
      <c r="J201" s="174"/>
      <c r="K201" s="174"/>
      <c r="L201" s="174"/>
      <c r="M201" s="174"/>
      <c r="N201" s="174"/>
      <c r="O201" s="174"/>
      <c r="P201" s="174"/>
      <c r="Q201" s="174"/>
      <c r="R201" s="174"/>
      <c r="S201" s="174"/>
      <c r="T201" s="174"/>
      <c r="U201" s="174"/>
      <c r="V201" s="174"/>
      <c r="W201" s="174"/>
      <c r="X201" s="174"/>
      <c r="Y201" s="174"/>
      <c r="Z201" s="174"/>
      <c r="AA201" s="174"/>
      <c r="AB201" s="174"/>
      <c r="AC201" s="174"/>
      <c r="AD201" s="174"/>
      <c r="AE201" s="174"/>
      <c r="AF201" s="174"/>
      <c r="AG201" s="174"/>
      <c r="AH201" s="174"/>
      <c r="AI201" s="174"/>
      <c r="AJ201" s="174"/>
      <c r="AK201" s="174"/>
      <c r="AL201" s="174"/>
    </row>
    <row r="202" spans="1:38" ht="12.75" x14ac:dyDescent="0.2">
      <c r="A202" s="179"/>
      <c r="B202" s="174"/>
      <c r="C202" s="174"/>
      <c r="D202" s="174"/>
      <c r="E202" s="174"/>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c r="AD202" s="174"/>
      <c r="AE202" s="174"/>
      <c r="AF202" s="174"/>
      <c r="AG202" s="174"/>
      <c r="AH202" s="174"/>
      <c r="AI202" s="174"/>
      <c r="AJ202" s="174"/>
      <c r="AK202" s="174"/>
      <c r="AL202" s="174"/>
    </row>
    <row r="203" spans="1:38" ht="12.75" x14ac:dyDescent="0.2">
      <c r="A203" s="179"/>
      <c r="B203" s="174"/>
      <c r="C203" s="174"/>
      <c r="D203" s="174"/>
      <c r="E203" s="174"/>
      <c r="F203" s="174"/>
      <c r="G203" s="174"/>
      <c r="H203" s="174"/>
      <c r="I203" s="174"/>
      <c r="J203" s="174"/>
      <c r="K203" s="174"/>
      <c r="L203" s="174"/>
      <c r="M203" s="174"/>
      <c r="N203" s="174"/>
      <c r="O203" s="174"/>
      <c r="P203" s="174"/>
      <c r="Q203" s="174"/>
      <c r="R203" s="174"/>
      <c r="S203" s="174"/>
      <c r="T203" s="174"/>
      <c r="U203" s="174"/>
      <c r="V203" s="174"/>
      <c r="W203" s="174"/>
      <c r="X203" s="174"/>
      <c r="Y203" s="174"/>
      <c r="Z203" s="174"/>
      <c r="AA203" s="174"/>
      <c r="AB203" s="174"/>
      <c r="AC203" s="174"/>
      <c r="AD203" s="174"/>
      <c r="AE203" s="174"/>
      <c r="AF203" s="174"/>
      <c r="AG203" s="174"/>
      <c r="AH203" s="174"/>
      <c r="AI203" s="174"/>
      <c r="AJ203" s="174"/>
      <c r="AK203" s="174"/>
      <c r="AL203" s="174"/>
    </row>
    <row r="204" spans="1:38" ht="12.75" x14ac:dyDescent="0.2">
      <c r="A204" s="179"/>
      <c r="B204" s="174"/>
      <c r="C204" s="174"/>
      <c r="D204" s="174"/>
      <c r="E204" s="174"/>
      <c r="F204" s="174"/>
      <c r="G204" s="174"/>
      <c r="H204" s="174"/>
      <c r="I204" s="174"/>
      <c r="J204" s="174"/>
      <c r="K204" s="174"/>
      <c r="L204" s="174"/>
      <c r="M204" s="174"/>
      <c r="N204" s="174"/>
      <c r="O204" s="174"/>
      <c r="P204" s="174"/>
      <c r="Q204" s="174"/>
      <c r="R204" s="174"/>
      <c r="S204" s="174"/>
      <c r="T204" s="174"/>
      <c r="U204" s="174"/>
      <c r="V204" s="174"/>
      <c r="W204" s="174"/>
      <c r="X204" s="174"/>
      <c r="Y204" s="174"/>
      <c r="Z204" s="174"/>
      <c r="AA204" s="174"/>
      <c r="AB204" s="174"/>
      <c r="AC204" s="174"/>
      <c r="AD204" s="174"/>
      <c r="AE204" s="174"/>
      <c r="AF204" s="174"/>
      <c r="AG204" s="174"/>
      <c r="AH204" s="174"/>
      <c r="AI204" s="174"/>
      <c r="AJ204" s="174"/>
      <c r="AK204" s="174"/>
      <c r="AL204" s="174"/>
    </row>
    <row r="205" spans="1:38" ht="12.75" x14ac:dyDescent="0.2">
      <c r="A205" s="179"/>
      <c r="B205" s="174"/>
      <c r="C205" s="174"/>
      <c r="D205" s="174"/>
      <c r="E205" s="174"/>
      <c r="F205" s="174"/>
      <c r="G205" s="174"/>
      <c r="H205" s="174"/>
      <c r="I205" s="174"/>
      <c r="J205" s="174"/>
      <c r="K205" s="174"/>
      <c r="L205" s="174"/>
      <c r="M205" s="174"/>
      <c r="N205" s="174"/>
      <c r="O205" s="174"/>
      <c r="P205" s="174"/>
      <c r="Q205" s="174"/>
      <c r="R205" s="174"/>
      <c r="S205" s="174"/>
      <c r="T205" s="174"/>
      <c r="U205" s="174"/>
      <c r="V205" s="174"/>
      <c r="W205" s="174"/>
      <c r="X205" s="174"/>
      <c r="Y205" s="174"/>
      <c r="Z205" s="174"/>
      <c r="AA205" s="174"/>
      <c r="AB205" s="174"/>
      <c r="AC205" s="174"/>
      <c r="AD205" s="174"/>
      <c r="AE205" s="174"/>
      <c r="AF205" s="174"/>
      <c r="AG205" s="174"/>
      <c r="AH205" s="174"/>
      <c r="AI205" s="174"/>
      <c r="AJ205" s="174"/>
      <c r="AK205" s="174"/>
      <c r="AL205" s="174"/>
    </row>
    <row r="206" spans="1:38" ht="12.75" x14ac:dyDescent="0.2">
      <c r="A206" s="179"/>
      <c r="B206" s="174"/>
      <c r="C206" s="174"/>
      <c r="D206" s="174"/>
      <c r="E206" s="174"/>
      <c r="F206" s="174"/>
      <c r="G206" s="174"/>
      <c r="H206" s="174"/>
      <c r="I206" s="174"/>
      <c r="J206" s="174"/>
      <c r="K206" s="174"/>
      <c r="L206" s="174"/>
      <c r="M206" s="174"/>
      <c r="N206" s="174"/>
      <c r="O206" s="174"/>
      <c r="P206" s="174"/>
      <c r="Q206" s="174"/>
      <c r="R206" s="174"/>
      <c r="S206" s="174"/>
      <c r="T206" s="174"/>
      <c r="U206" s="174"/>
      <c r="V206" s="174"/>
      <c r="W206" s="174"/>
      <c r="X206" s="174"/>
      <c r="Y206" s="174"/>
      <c r="Z206" s="174"/>
      <c r="AA206" s="174"/>
      <c r="AB206" s="174"/>
      <c r="AC206" s="174"/>
      <c r="AD206" s="174"/>
      <c r="AE206" s="174"/>
      <c r="AF206" s="174"/>
      <c r="AG206" s="174"/>
      <c r="AH206" s="174"/>
      <c r="AI206" s="174"/>
      <c r="AJ206" s="174"/>
      <c r="AK206" s="174"/>
      <c r="AL206" s="174"/>
    </row>
    <row r="207" spans="1:38" ht="12.75" x14ac:dyDescent="0.2">
      <c r="A207" s="179"/>
      <c r="B207" s="174"/>
      <c r="C207" s="174"/>
      <c r="D207" s="174"/>
      <c r="E207" s="174"/>
      <c r="F207" s="174"/>
      <c r="G207" s="174"/>
      <c r="H207" s="174"/>
      <c r="I207" s="174"/>
      <c r="J207" s="174"/>
      <c r="K207" s="174"/>
      <c r="L207" s="174"/>
      <c r="M207" s="174"/>
      <c r="N207" s="174"/>
      <c r="O207" s="174"/>
      <c r="P207" s="174"/>
      <c r="Q207" s="174"/>
      <c r="R207" s="174"/>
      <c r="S207" s="174"/>
      <c r="T207" s="174"/>
      <c r="U207" s="174"/>
      <c r="V207" s="174"/>
      <c r="W207" s="174"/>
      <c r="X207" s="174"/>
      <c r="Y207" s="174"/>
      <c r="Z207" s="174"/>
      <c r="AA207" s="174"/>
      <c r="AB207" s="174"/>
      <c r="AC207" s="174"/>
      <c r="AD207" s="174"/>
      <c r="AE207" s="174"/>
      <c r="AF207" s="174"/>
      <c r="AG207" s="174"/>
      <c r="AH207" s="174"/>
      <c r="AI207" s="174"/>
      <c r="AJ207" s="174"/>
      <c r="AK207" s="174"/>
      <c r="AL207" s="174"/>
    </row>
    <row r="208" spans="1:38" ht="12.75" x14ac:dyDescent="0.2">
      <c r="A208" s="179"/>
      <c r="B208" s="174"/>
      <c r="C208" s="174"/>
      <c r="D208" s="174"/>
      <c r="E208" s="174"/>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c r="AD208" s="174"/>
      <c r="AE208" s="174"/>
      <c r="AF208" s="174"/>
      <c r="AG208" s="174"/>
      <c r="AH208" s="174"/>
      <c r="AI208" s="174"/>
      <c r="AJ208" s="174"/>
      <c r="AK208" s="174"/>
      <c r="AL208" s="174"/>
    </row>
  </sheetData>
  <mergeCells count="18">
    <mergeCell ref="A13:H13"/>
    <mergeCell ref="A5:H5"/>
    <mergeCell ref="A7:H7"/>
    <mergeCell ref="A9:H9"/>
    <mergeCell ref="A10:H10"/>
    <mergeCell ref="A12:H12"/>
    <mergeCell ref="B116:C116"/>
    <mergeCell ref="D116:E116"/>
    <mergeCell ref="A15:H15"/>
    <mergeCell ref="A16:H16"/>
    <mergeCell ref="A18:H18"/>
    <mergeCell ref="D28:F28"/>
    <mergeCell ref="D29:F29"/>
    <mergeCell ref="D30:F30"/>
    <mergeCell ref="D31:F31"/>
    <mergeCell ref="A97:L97"/>
    <mergeCell ref="A93:AB93"/>
    <mergeCell ref="A94:I9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6"/>
  <sheetViews>
    <sheetView view="pageBreakPreview" topLeftCell="A6" zoomScale="80" zoomScaleNormal="100" zoomScaleSheetLayoutView="80" workbookViewId="0">
      <selection activeCell="I28" sqref="I28"/>
    </sheetView>
  </sheetViews>
  <sheetFormatPr defaultColWidth="9.140625" defaultRowHeight="15" x14ac:dyDescent="0.25"/>
  <cols>
    <col min="1" max="1" width="8.28515625" style="122" customWidth="1"/>
    <col min="2" max="2" width="36.140625" style="122" customWidth="1"/>
    <col min="3" max="6" width="14.5703125" style="141" customWidth="1"/>
    <col min="7" max="8" width="14.5703125" style="122" hidden="1" customWidth="1"/>
    <col min="9" max="11" width="21.7109375" style="122" customWidth="1"/>
    <col min="12" max="12" width="29.140625" style="122" customWidth="1"/>
    <col min="13" max="16384" width="9.140625" style="122"/>
  </cols>
  <sheetData>
    <row r="1" spans="1:18" ht="18.75" x14ac:dyDescent="0.25">
      <c r="A1" s="20"/>
      <c r="B1" s="20"/>
      <c r="C1" s="72"/>
      <c r="D1" s="72"/>
      <c r="E1" s="72"/>
      <c r="F1" s="72"/>
      <c r="G1" s="20"/>
      <c r="H1" s="20"/>
      <c r="I1" s="20"/>
      <c r="J1" s="20"/>
      <c r="K1" s="20"/>
      <c r="L1" s="10" t="s">
        <v>66</v>
      </c>
      <c r="M1" s="20"/>
      <c r="N1" s="20"/>
      <c r="O1" s="20"/>
      <c r="P1" s="20"/>
      <c r="Q1" s="20"/>
      <c r="R1" s="10"/>
    </row>
    <row r="2" spans="1:18" ht="18.75" x14ac:dyDescent="0.3">
      <c r="A2" s="20"/>
      <c r="B2" s="20"/>
      <c r="C2" s="72"/>
      <c r="D2" s="72"/>
      <c r="E2" s="72"/>
      <c r="F2" s="72"/>
      <c r="G2" s="20"/>
      <c r="H2" s="20"/>
      <c r="I2" s="20"/>
      <c r="J2" s="20"/>
      <c r="K2" s="20"/>
      <c r="L2" s="5" t="s">
        <v>8</v>
      </c>
      <c r="M2" s="20"/>
      <c r="N2" s="20"/>
      <c r="O2" s="20"/>
      <c r="P2" s="20"/>
      <c r="Q2" s="20"/>
      <c r="R2" s="5"/>
    </row>
    <row r="3" spans="1:18" ht="18.75" x14ac:dyDescent="0.3">
      <c r="A3" s="20"/>
      <c r="B3" s="20"/>
      <c r="C3" s="72"/>
      <c r="D3" s="72"/>
      <c r="E3" s="72"/>
      <c r="F3" s="72"/>
      <c r="G3" s="20"/>
      <c r="H3" s="20"/>
      <c r="I3" s="20"/>
      <c r="J3" s="20"/>
      <c r="K3" s="20"/>
      <c r="L3" s="5" t="s">
        <v>65</v>
      </c>
      <c r="M3" s="20"/>
      <c r="N3" s="20"/>
      <c r="O3" s="20"/>
      <c r="P3" s="20"/>
      <c r="Q3" s="20"/>
      <c r="R3" s="5"/>
    </row>
    <row r="4" spans="1:18" ht="18.75" x14ac:dyDescent="0.3">
      <c r="A4" s="20"/>
      <c r="B4" s="20"/>
      <c r="C4" s="72"/>
      <c r="D4" s="72"/>
      <c r="E4" s="72"/>
      <c r="F4" s="72"/>
      <c r="G4" s="20"/>
      <c r="H4" s="20"/>
      <c r="I4" s="20"/>
      <c r="J4" s="20"/>
      <c r="K4" s="20"/>
      <c r="L4" s="20"/>
      <c r="M4" s="20"/>
      <c r="N4" s="20"/>
      <c r="O4" s="20"/>
      <c r="P4" s="20"/>
      <c r="Q4" s="5"/>
      <c r="R4" s="20"/>
    </row>
    <row r="5" spans="1:18" ht="15.75" x14ac:dyDescent="0.25">
      <c r="A5" s="434" t="str">
        <f>'4. паспортбюджет'!A5:O5</f>
        <v>Год раскрытия информации: 2022 год</v>
      </c>
      <c r="B5" s="434"/>
      <c r="C5" s="434"/>
      <c r="D5" s="434"/>
      <c r="E5" s="434"/>
      <c r="F5" s="434"/>
      <c r="G5" s="434"/>
      <c r="H5" s="434"/>
      <c r="I5" s="434"/>
      <c r="J5" s="434"/>
      <c r="K5" s="434"/>
      <c r="L5" s="434"/>
      <c r="M5" s="57"/>
      <c r="N5" s="57"/>
      <c r="O5" s="57"/>
      <c r="P5" s="57"/>
      <c r="Q5" s="57"/>
      <c r="R5" s="57"/>
    </row>
    <row r="6" spans="1:18" ht="18.75" x14ac:dyDescent="0.3">
      <c r="A6" s="20"/>
      <c r="B6" s="20"/>
      <c r="C6" s="72"/>
      <c r="D6" s="72"/>
      <c r="E6" s="72"/>
      <c r="F6" s="72"/>
      <c r="G6" s="20"/>
      <c r="H6" s="20"/>
      <c r="I6" s="20"/>
      <c r="J6" s="20"/>
      <c r="K6" s="20"/>
      <c r="L6" s="20"/>
      <c r="M6" s="20"/>
      <c r="N6" s="20"/>
      <c r="O6" s="20"/>
      <c r="P6" s="20"/>
      <c r="Q6" s="5"/>
      <c r="R6" s="20"/>
    </row>
    <row r="7" spans="1:18" ht="18.75" x14ac:dyDescent="0.25">
      <c r="A7" s="441" t="s">
        <v>7</v>
      </c>
      <c r="B7" s="441"/>
      <c r="C7" s="441"/>
      <c r="D7" s="441"/>
      <c r="E7" s="441"/>
      <c r="F7" s="441"/>
      <c r="G7" s="441"/>
      <c r="H7" s="441"/>
      <c r="I7" s="441"/>
      <c r="J7" s="441"/>
      <c r="K7" s="441"/>
      <c r="L7" s="441"/>
      <c r="M7" s="88"/>
      <c r="N7" s="88"/>
      <c r="O7" s="88"/>
      <c r="P7" s="88"/>
      <c r="Q7" s="88"/>
      <c r="R7" s="88"/>
    </row>
    <row r="8" spans="1:18" ht="18.75" x14ac:dyDescent="0.25">
      <c r="A8" s="441"/>
      <c r="B8" s="441"/>
      <c r="C8" s="441"/>
      <c r="D8" s="441"/>
      <c r="E8" s="441"/>
      <c r="F8" s="441"/>
      <c r="G8" s="441"/>
      <c r="H8" s="441"/>
      <c r="I8" s="441"/>
      <c r="J8" s="441"/>
      <c r="K8" s="441"/>
      <c r="L8" s="441"/>
      <c r="M8" s="441"/>
      <c r="N8" s="441"/>
      <c r="O8" s="441"/>
      <c r="P8" s="441"/>
      <c r="Q8" s="441"/>
      <c r="R8" s="441"/>
    </row>
    <row r="9" spans="1:18" ht="15.75" x14ac:dyDescent="0.25">
      <c r="A9" s="444" t="str">
        <f>'4. паспортбюджет'!A9:O9</f>
        <v>Акционерное общество "Янтарьэнерго" ДЗО  ПАО "Россети"</v>
      </c>
      <c r="B9" s="444"/>
      <c r="C9" s="444"/>
      <c r="D9" s="444"/>
      <c r="E9" s="444"/>
      <c r="F9" s="444"/>
      <c r="G9" s="444"/>
      <c r="H9" s="444"/>
      <c r="I9" s="444"/>
      <c r="J9" s="444"/>
      <c r="K9" s="444"/>
      <c r="L9" s="444"/>
      <c r="M9" s="142"/>
      <c r="N9" s="142"/>
      <c r="O9" s="142"/>
      <c r="P9" s="142"/>
      <c r="Q9" s="142"/>
      <c r="R9" s="142"/>
    </row>
    <row r="10" spans="1:18" ht="15.75" x14ac:dyDescent="0.25">
      <c r="A10" s="438" t="s">
        <v>6</v>
      </c>
      <c r="B10" s="438"/>
      <c r="C10" s="438"/>
      <c r="D10" s="438"/>
      <c r="E10" s="438"/>
      <c r="F10" s="438"/>
      <c r="G10" s="438"/>
      <c r="H10" s="438"/>
      <c r="I10" s="438"/>
      <c r="J10" s="438"/>
      <c r="K10" s="438"/>
      <c r="L10" s="438"/>
      <c r="M10" s="91"/>
      <c r="N10" s="91"/>
      <c r="O10" s="91"/>
      <c r="P10" s="91"/>
      <c r="Q10" s="91"/>
      <c r="R10" s="91"/>
    </row>
    <row r="11" spans="1:18" ht="18.75" x14ac:dyDescent="0.25">
      <c r="A11" s="441"/>
      <c r="B11" s="441"/>
      <c r="C11" s="441"/>
      <c r="D11" s="441"/>
      <c r="E11" s="441"/>
      <c r="F11" s="441"/>
      <c r="G11" s="441"/>
      <c r="H11" s="441"/>
      <c r="I11" s="441"/>
      <c r="J11" s="441"/>
      <c r="K11" s="441"/>
      <c r="L11" s="441"/>
      <c r="M11" s="441"/>
      <c r="N11" s="441"/>
      <c r="O11" s="441"/>
      <c r="P11" s="441"/>
      <c r="Q11" s="441"/>
      <c r="R11" s="441"/>
    </row>
    <row r="12" spans="1:18" ht="15.75" x14ac:dyDescent="0.25">
      <c r="A12" s="444" t="str">
        <f>'4. паспортбюджет'!A12:O12</f>
        <v>H_281</v>
      </c>
      <c r="B12" s="444"/>
      <c r="C12" s="444"/>
      <c r="D12" s="444"/>
      <c r="E12" s="444"/>
      <c r="F12" s="444"/>
      <c r="G12" s="444"/>
      <c r="H12" s="444"/>
      <c r="I12" s="444"/>
      <c r="J12" s="444"/>
      <c r="K12" s="444"/>
      <c r="L12" s="444"/>
      <c r="M12" s="142"/>
      <c r="N12" s="142"/>
      <c r="O12" s="142"/>
      <c r="P12" s="142"/>
      <c r="Q12" s="142"/>
      <c r="R12" s="142"/>
    </row>
    <row r="13" spans="1:18" ht="15.75" x14ac:dyDescent="0.25">
      <c r="A13" s="438" t="s">
        <v>5</v>
      </c>
      <c r="B13" s="438"/>
      <c r="C13" s="438"/>
      <c r="D13" s="438"/>
      <c r="E13" s="438"/>
      <c r="F13" s="438"/>
      <c r="G13" s="438"/>
      <c r="H13" s="438"/>
      <c r="I13" s="438"/>
      <c r="J13" s="438"/>
      <c r="K13" s="438"/>
      <c r="L13" s="438"/>
      <c r="M13" s="91"/>
      <c r="N13" s="91"/>
      <c r="O13" s="91"/>
      <c r="P13" s="91"/>
      <c r="Q13" s="91"/>
      <c r="R13" s="91"/>
    </row>
    <row r="14" spans="1:18" ht="18.75" x14ac:dyDescent="0.25">
      <c r="A14" s="448"/>
      <c r="B14" s="448"/>
      <c r="C14" s="448"/>
      <c r="D14" s="448"/>
      <c r="E14" s="448"/>
      <c r="F14" s="448"/>
      <c r="G14" s="448"/>
      <c r="H14" s="448"/>
      <c r="I14" s="448"/>
      <c r="J14" s="448"/>
      <c r="K14" s="448"/>
      <c r="L14" s="448"/>
      <c r="M14" s="448"/>
      <c r="N14" s="448"/>
      <c r="O14" s="448"/>
      <c r="P14" s="448"/>
      <c r="Q14" s="448"/>
      <c r="R14" s="448"/>
    </row>
    <row r="15" spans="1:18" ht="45.75" customHeight="1" x14ac:dyDescent="0.25">
      <c r="A15" s="449" t="str">
        <f>'4. паспортбюджет'!A15:O15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49"/>
      <c r="C15" s="449"/>
      <c r="D15" s="449"/>
      <c r="E15" s="449"/>
      <c r="F15" s="449"/>
      <c r="G15" s="449"/>
      <c r="H15" s="449"/>
      <c r="I15" s="449"/>
      <c r="J15" s="449"/>
      <c r="K15" s="449"/>
      <c r="L15" s="449"/>
      <c r="M15" s="143"/>
      <c r="N15" s="143"/>
      <c r="O15" s="143"/>
      <c r="P15" s="143"/>
      <c r="Q15" s="143"/>
      <c r="R15" s="143"/>
    </row>
    <row r="16" spans="1:18" ht="15.75" x14ac:dyDescent="0.25">
      <c r="A16" s="438" t="s">
        <v>4</v>
      </c>
      <c r="B16" s="438"/>
      <c r="C16" s="438"/>
      <c r="D16" s="438"/>
      <c r="E16" s="438"/>
      <c r="F16" s="438"/>
      <c r="G16" s="438"/>
      <c r="H16" s="438"/>
      <c r="I16" s="438"/>
      <c r="J16" s="438"/>
      <c r="K16" s="438"/>
      <c r="L16" s="438"/>
      <c r="M16" s="91"/>
      <c r="N16" s="91"/>
      <c r="O16" s="91"/>
      <c r="P16" s="91"/>
      <c r="Q16" s="91"/>
      <c r="R16" s="91"/>
    </row>
    <row r="17" spans="1:18" ht="15.75" x14ac:dyDescent="0.25">
      <c r="A17" s="20"/>
      <c r="B17" s="20"/>
      <c r="C17" s="72"/>
      <c r="D17" s="72"/>
      <c r="E17" s="72"/>
      <c r="F17" s="72"/>
      <c r="G17" s="20"/>
      <c r="H17" s="20"/>
      <c r="I17" s="20"/>
      <c r="J17" s="20"/>
      <c r="K17" s="20"/>
      <c r="L17" s="20"/>
      <c r="M17" s="20"/>
      <c r="N17" s="20"/>
      <c r="O17" s="20"/>
      <c r="P17" s="20"/>
      <c r="Q17" s="20"/>
      <c r="R17" s="84"/>
    </row>
    <row r="18" spans="1:18" ht="15.75" x14ac:dyDescent="0.25">
      <c r="A18" s="20"/>
      <c r="B18" s="20"/>
      <c r="C18" s="72"/>
      <c r="D18" s="72"/>
      <c r="E18" s="72"/>
      <c r="F18" s="72"/>
      <c r="G18" s="20"/>
      <c r="H18" s="20"/>
      <c r="I18" s="20"/>
      <c r="J18" s="20"/>
      <c r="K18" s="20"/>
      <c r="L18" s="20"/>
      <c r="M18" s="20"/>
      <c r="N18" s="20"/>
      <c r="O18" s="20"/>
      <c r="P18" s="20"/>
      <c r="Q18" s="29"/>
      <c r="R18" s="20"/>
    </row>
    <row r="19" spans="1:18" ht="15.75" x14ac:dyDescent="0.25">
      <c r="A19" s="514" t="s">
        <v>342</v>
      </c>
      <c r="B19" s="514"/>
      <c r="C19" s="514"/>
      <c r="D19" s="514"/>
      <c r="E19" s="514"/>
      <c r="F19" s="514"/>
      <c r="G19" s="514"/>
      <c r="H19" s="514"/>
      <c r="I19" s="514"/>
      <c r="J19" s="514"/>
      <c r="K19" s="514"/>
      <c r="L19" s="514"/>
      <c r="M19" s="76"/>
      <c r="N19" s="76"/>
      <c r="O19" s="76"/>
      <c r="P19" s="76"/>
      <c r="Q19" s="76"/>
      <c r="R19" s="76"/>
    </row>
    <row r="20" spans="1:18" ht="15.75" x14ac:dyDescent="0.25">
      <c r="A20" s="144"/>
      <c r="L20" s="72"/>
    </row>
    <row r="21" spans="1:18" s="74" customFormat="1" ht="15.75" x14ac:dyDescent="0.25">
      <c r="A21" s="73"/>
      <c r="C21" s="78"/>
      <c r="D21" s="78"/>
      <c r="E21" s="78"/>
      <c r="F21" s="78"/>
      <c r="Q21" s="75"/>
    </row>
    <row r="22" spans="1:18" s="74" customFormat="1" ht="15.75" x14ac:dyDescent="0.25">
      <c r="A22" s="73"/>
      <c r="B22" s="515"/>
      <c r="C22" s="516"/>
      <c r="D22" s="516"/>
      <c r="E22" s="516"/>
      <c r="F22" s="516"/>
      <c r="G22" s="516"/>
      <c r="H22" s="516"/>
      <c r="I22" s="516"/>
      <c r="J22" s="516"/>
      <c r="K22" s="516"/>
      <c r="L22" s="516"/>
      <c r="M22" s="516"/>
      <c r="N22" s="516"/>
      <c r="O22" s="516"/>
      <c r="Q22" s="75"/>
    </row>
    <row r="23" spans="1:18" ht="15.75" customHeight="1" x14ac:dyDescent="0.25">
      <c r="A23" s="509" t="s">
        <v>192</v>
      </c>
      <c r="B23" s="509" t="s">
        <v>381</v>
      </c>
      <c r="C23" s="509" t="s">
        <v>459</v>
      </c>
      <c r="D23" s="509"/>
      <c r="E23" s="509"/>
      <c r="F23" s="509"/>
      <c r="G23" s="509"/>
      <c r="H23" s="509"/>
      <c r="I23" s="510" t="s">
        <v>191</v>
      </c>
      <c r="J23" s="511" t="s">
        <v>460</v>
      </c>
      <c r="K23" s="509" t="s">
        <v>190</v>
      </c>
      <c r="L23" s="507" t="s">
        <v>533</v>
      </c>
    </row>
    <row r="24" spans="1:18" ht="57.75" customHeight="1" x14ac:dyDescent="0.25">
      <c r="A24" s="509"/>
      <c r="B24" s="509"/>
      <c r="C24" s="508" t="s">
        <v>541</v>
      </c>
      <c r="D24" s="508"/>
      <c r="E24" s="508" t="s">
        <v>9</v>
      </c>
      <c r="F24" s="508"/>
      <c r="G24" s="508" t="s">
        <v>542</v>
      </c>
      <c r="H24" s="508"/>
      <c r="I24" s="510"/>
      <c r="J24" s="512"/>
      <c r="K24" s="509"/>
      <c r="L24" s="507"/>
    </row>
    <row r="25" spans="1:18" ht="31.5" x14ac:dyDescent="0.25">
      <c r="A25" s="509"/>
      <c r="B25" s="509"/>
      <c r="C25" s="260" t="s">
        <v>189</v>
      </c>
      <c r="D25" s="260" t="s">
        <v>188</v>
      </c>
      <c r="E25" s="260" t="s">
        <v>189</v>
      </c>
      <c r="F25" s="260" t="s">
        <v>188</v>
      </c>
      <c r="G25" s="260" t="s">
        <v>189</v>
      </c>
      <c r="H25" s="260" t="s">
        <v>188</v>
      </c>
      <c r="I25" s="510"/>
      <c r="J25" s="513"/>
      <c r="K25" s="509"/>
      <c r="L25" s="507"/>
    </row>
    <row r="26" spans="1:18" ht="15.75" x14ac:dyDescent="0.25">
      <c r="A26" s="261">
        <v>1</v>
      </c>
      <c r="B26" s="261">
        <v>2</v>
      </c>
      <c r="C26" s="260">
        <v>3</v>
      </c>
      <c r="D26" s="260">
        <v>4</v>
      </c>
      <c r="E26" s="260">
        <v>5</v>
      </c>
      <c r="F26" s="260">
        <v>6</v>
      </c>
      <c r="G26" s="260">
        <v>7</v>
      </c>
      <c r="H26" s="260">
        <v>8</v>
      </c>
      <c r="I26" s="260">
        <v>9</v>
      </c>
      <c r="J26" s="260">
        <v>10</v>
      </c>
      <c r="K26" s="260">
        <v>11</v>
      </c>
      <c r="L26" s="260">
        <v>12</v>
      </c>
    </row>
    <row r="27" spans="1:18" ht="31.5" x14ac:dyDescent="0.25">
      <c r="A27" s="428">
        <v>1</v>
      </c>
      <c r="B27" s="429" t="s">
        <v>187</v>
      </c>
      <c r="C27" s="287"/>
      <c r="D27" s="287"/>
      <c r="E27" s="291"/>
      <c r="F27" s="291"/>
      <c r="G27" s="393"/>
      <c r="H27" s="393"/>
      <c r="I27" s="393"/>
      <c r="J27" s="254"/>
      <c r="K27" s="257"/>
      <c r="L27" s="258"/>
    </row>
    <row r="28" spans="1:18" ht="15.75" x14ac:dyDescent="0.25">
      <c r="A28" s="428" t="s">
        <v>461</v>
      </c>
      <c r="B28" s="430" t="s">
        <v>462</v>
      </c>
      <c r="C28" s="392" t="s">
        <v>463</v>
      </c>
      <c r="D28" s="392" t="s">
        <v>463</v>
      </c>
      <c r="E28" s="392" t="s">
        <v>463</v>
      </c>
      <c r="F28" s="392" t="s">
        <v>463</v>
      </c>
      <c r="G28" s="392"/>
      <c r="H28" s="392"/>
      <c r="I28" s="404"/>
      <c r="J28" s="254"/>
      <c r="K28" s="257"/>
      <c r="L28" s="259"/>
    </row>
    <row r="29" spans="1:18" ht="31.5" x14ac:dyDescent="0.25">
      <c r="A29" s="428" t="s">
        <v>464</v>
      </c>
      <c r="B29" s="430" t="s">
        <v>465</v>
      </c>
      <c r="C29" s="392" t="s">
        <v>463</v>
      </c>
      <c r="D29" s="392" t="s">
        <v>463</v>
      </c>
      <c r="E29" s="392" t="s">
        <v>463</v>
      </c>
      <c r="F29" s="392" t="s">
        <v>463</v>
      </c>
      <c r="G29" s="392"/>
      <c r="H29" s="392"/>
      <c r="I29" s="404"/>
      <c r="J29" s="254"/>
      <c r="K29" s="257"/>
      <c r="L29" s="259"/>
    </row>
    <row r="30" spans="1:18" ht="63" x14ac:dyDescent="0.25">
      <c r="A30" s="428" t="s">
        <v>732</v>
      </c>
      <c r="B30" s="430" t="s">
        <v>466</v>
      </c>
      <c r="C30" s="392" t="s">
        <v>463</v>
      </c>
      <c r="D30" s="392" t="s">
        <v>463</v>
      </c>
      <c r="E30" s="392" t="s">
        <v>463</v>
      </c>
      <c r="F30" s="392" t="s">
        <v>463</v>
      </c>
      <c r="G30" s="392"/>
      <c r="H30" s="392"/>
      <c r="I30" s="404"/>
      <c r="J30" s="254"/>
      <c r="K30" s="257"/>
      <c r="L30" s="259"/>
    </row>
    <row r="31" spans="1:18" ht="31.5" x14ac:dyDescent="0.25">
      <c r="A31" s="428" t="s">
        <v>467</v>
      </c>
      <c r="B31" s="430" t="s">
        <v>468</v>
      </c>
      <c r="C31" s="392" t="s">
        <v>463</v>
      </c>
      <c r="D31" s="392" t="s">
        <v>463</v>
      </c>
      <c r="E31" s="392" t="s">
        <v>463</v>
      </c>
      <c r="F31" s="392" t="s">
        <v>463</v>
      </c>
      <c r="G31" s="392"/>
      <c r="H31" s="392"/>
      <c r="I31" s="404"/>
      <c r="J31" s="254"/>
      <c r="K31" s="257"/>
      <c r="L31" s="259"/>
    </row>
    <row r="32" spans="1:18" ht="47.25" x14ac:dyDescent="0.25">
      <c r="A32" s="428" t="s">
        <v>469</v>
      </c>
      <c r="B32" s="430" t="s">
        <v>470</v>
      </c>
      <c r="C32" s="392" t="s">
        <v>463</v>
      </c>
      <c r="D32" s="392" t="s">
        <v>463</v>
      </c>
      <c r="E32" s="392" t="s">
        <v>463</v>
      </c>
      <c r="F32" s="392" t="s">
        <v>463</v>
      </c>
      <c r="G32" s="392"/>
      <c r="H32" s="392"/>
      <c r="I32" s="404"/>
      <c r="J32" s="254"/>
      <c r="K32" s="257"/>
      <c r="L32" s="259"/>
    </row>
    <row r="33" spans="1:12" ht="47.25" x14ac:dyDescent="0.25">
      <c r="A33" s="428" t="s">
        <v>471</v>
      </c>
      <c r="B33" s="431" t="s">
        <v>306</v>
      </c>
      <c r="C33" s="392">
        <v>42730</v>
      </c>
      <c r="D33" s="392">
        <v>42730</v>
      </c>
      <c r="E33" s="392">
        <v>42730</v>
      </c>
      <c r="F33" s="392">
        <v>42730</v>
      </c>
      <c r="G33" s="392"/>
      <c r="H33" s="392"/>
      <c r="I33" s="404">
        <v>1</v>
      </c>
      <c r="J33" s="254"/>
      <c r="K33" s="257"/>
      <c r="L33" s="259"/>
    </row>
    <row r="34" spans="1:12" ht="31.5" x14ac:dyDescent="0.25">
      <c r="A34" s="428" t="s">
        <v>472</v>
      </c>
      <c r="B34" s="431" t="s">
        <v>473</v>
      </c>
      <c r="C34" s="392">
        <v>43119</v>
      </c>
      <c r="D34" s="392">
        <v>43119</v>
      </c>
      <c r="E34" s="392">
        <v>43119</v>
      </c>
      <c r="F34" s="392">
        <v>43119</v>
      </c>
      <c r="G34" s="392"/>
      <c r="H34" s="392"/>
      <c r="I34" s="404">
        <v>1</v>
      </c>
      <c r="J34" s="254"/>
      <c r="K34" s="257"/>
      <c r="L34" s="259"/>
    </row>
    <row r="35" spans="1:12" ht="47.25" x14ac:dyDescent="0.25">
      <c r="A35" s="428" t="s">
        <v>474</v>
      </c>
      <c r="B35" s="431" t="s">
        <v>475</v>
      </c>
      <c r="C35" s="392">
        <v>43488</v>
      </c>
      <c r="D35" s="392">
        <v>43488</v>
      </c>
      <c r="E35" s="392">
        <v>43488</v>
      </c>
      <c r="F35" s="392">
        <v>43488</v>
      </c>
      <c r="G35" s="392"/>
      <c r="H35" s="392"/>
      <c r="I35" s="405">
        <v>1</v>
      </c>
      <c r="J35" s="254"/>
      <c r="K35" s="257"/>
      <c r="L35" s="259"/>
    </row>
    <row r="36" spans="1:12" ht="63" x14ac:dyDescent="0.25">
      <c r="A36" s="428" t="s">
        <v>476</v>
      </c>
      <c r="B36" s="431" t="s">
        <v>477</v>
      </c>
      <c r="C36" s="392" t="s">
        <v>463</v>
      </c>
      <c r="D36" s="392" t="s">
        <v>463</v>
      </c>
      <c r="E36" s="392" t="s">
        <v>463</v>
      </c>
      <c r="F36" s="392" t="s">
        <v>463</v>
      </c>
      <c r="G36" s="392"/>
      <c r="H36" s="392"/>
      <c r="I36" s="406"/>
      <c r="J36" s="255"/>
      <c r="K36" s="255"/>
      <c r="L36" s="259"/>
    </row>
    <row r="37" spans="1:12" ht="31.5" x14ac:dyDescent="0.25">
      <c r="A37" s="428" t="s">
        <v>478</v>
      </c>
      <c r="B37" s="431" t="s">
        <v>186</v>
      </c>
      <c r="C37" s="392">
        <v>43502</v>
      </c>
      <c r="D37" s="392">
        <v>43502</v>
      </c>
      <c r="E37" s="392">
        <v>43502</v>
      </c>
      <c r="F37" s="392">
        <v>43502</v>
      </c>
      <c r="G37" s="392"/>
      <c r="H37" s="392"/>
      <c r="I37" s="405">
        <v>1</v>
      </c>
      <c r="J37" s="255"/>
      <c r="K37" s="255"/>
      <c r="L37" s="259"/>
    </row>
    <row r="38" spans="1:12" ht="31.5" x14ac:dyDescent="0.25">
      <c r="A38" s="428" t="s">
        <v>479</v>
      </c>
      <c r="B38" s="431" t="s">
        <v>480</v>
      </c>
      <c r="C38" s="392">
        <v>43796</v>
      </c>
      <c r="D38" s="392">
        <v>43796</v>
      </c>
      <c r="E38" s="392">
        <v>43796</v>
      </c>
      <c r="F38" s="392">
        <v>43796</v>
      </c>
      <c r="G38" s="392"/>
      <c r="H38" s="392"/>
      <c r="I38" s="405">
        <v>1</v>
      </c>
      <c r="J38" s="256"/>
      <c r="K38" s="257"/>
      <c r="L38" s="259"/>
    </row>
    <row r="39" spans="1:12" ht="15.75" x14ac:dyDescent="0.25">
      <c r="A39" s="428" t="s">
        <v>481</v>
      </c>
      <c r="B39" s="431" t="s">
        <v>185</v>
      </c>
      <c r="C39" s="392">
        <v>43316</v>
      </c>
      <c r="D39" s="392">
        <v>43410</v>
      </c>
      <c r="E39" s="392">
        <v>43316</v>
      </c>
      <c r="F39" s="392">
        <v>43410</v>
      </c>
      <c r="G39" s="392"/>
      <c r="H39" s="392"/>
      <c r="I39" s="404">
        <v>1</v>
      </c>
      <c r="J39" s="256"/>
      <c r="K39" s="257"/>
      <c r="L39" s="259"/>
    </row>
    <row r="40" spans="1:12" ht="15.75" x14ac:dyDescent="0.25">
      <c r="A40" s="428" t="s">
        <v>482</v>
      </c>
      <c r="B40" s="429" t="s">
        <v>184</v>
      </c>
      <c r="C40" s="392"/>
      <c r="D40" s="392"/>
      <c r="E40" s="392"/>
      <c r="F40" s="392"/>
      <c r="G40" s="392"/>
      <c r="H40" s="392"/>
      <c r="I40" s="404"/>
      <c r="J40" s="257"/>
      <c r="K40" s="257"/>
      <c r="L40" s="259"/>
    </row>
    <row r="41" spans="1:12" ht="78.75" x14ac:dyDescent="0.25">
      <c r="A41" s="428">
        <v>2</v>
      </c>
      <c r="B41" s="431" t="s">
        <v>483</v>
      </c>
      <c r="C41" s="392">
        <v>43857</v>
      </c>
      <c r="D41" s="392">
        <v>43857</v>
      </c>
      <c r="E41" s="392">
        <v>43857</v>
      </c>
      <c r="F41" s="392">
        <v>43857</v>
      </c>
      <c r="G41" s="392"/>
      <c r="H41" s="392"/>
      <c r="I41" s="405">
        <v>1</v>
      </c>
      <c r="J41" s="257"/>
      <c r="K41" s="257"/>
      <c r="L41" s="259"/>
    </row>
    <row r="42" spans="1:12" ht="15.75" x14ac:dyDescent="0.25">
      <c r="A42" s="428" t="s">
        <v>484</v>
      </c>
      <c r="B42" s="431" t="s">
        <v>485</v>
      </c>
      <c r="C42" s="392">
        <v>43902</v>
      </c>
      <c r="D42" s="392">
        <v>43971</v>
      </c>
      <c r="E42" s="392">
        <v>43902</v>
      </c>
      <c r="F42" s="392">
        <v>43971</v>
      </c>
      <c r="G42" s="392"/>
      <c r="H42" s="392"/>
      <c r="I42" s="405">
        <v>1</v>
      </c>
      <c r="J42" s="257"/>
      <c r="K42" s="257"/>
      <c r="L42" s="259"/>
    </row>
    <row r="43" spans="1:12" ht="47.25" x14ac:dyDescent="0.25">
      <c r="A43" s="428" t="s">
        <v>486</v>
      </c>
      <c r="B43" s="429" t="s">
        <v>487</v>
      </c>
      <c r="C43" s="392"/>
      <c r="D43" s="392"/>
      <c r="E43" s="392"/>
      <c r="F43" s="392"/>
      <c r="G43" s="392"/>
      <c r="H43" s="392"/>
      <c r="I43" s="404"/>
      <c r="J43" s="257"/>
      <c r="K43" s="257"/>
      <c r="L43" s="259"/>
    </row>
    <row r="44" spans="1:12" ht="31.5" x14ac:dyDescent="0.25">
      <c r="A44" s="428">
        <v>3</v>
      </c>
      <c r="B44" s="431" t="s">
        <v>488</v>
      </c>
      <c r="C44" s="392">
        <v>43892</v>
      </c>
      <c r="D44" s="392">
        <v>43910</v>
      </c>
      <c r="E44" s="392">
        <v>43892</v>
      </c>
      <c r="F44" s="392">
        <v>43910</v>
      </c>
      <c r="G44" s="392"/>
      <c r="H44" s="392"/>
      <c r="I44" s="405">
        <v>1</v>
      </c>
      <c r="J44" s="257"/>
      <c r="K44" s="257"/>
      <c r="L44" s="259"/>
    </row>
    <row r="45" spans="1:12" ht="15.75" x14ac:dyDescent="0.25">
      <c r="A45" s="428" t="s">
        <v>489</v>
      </c>
      <c r="B45" s="431" t="s">
        <v>183</v>
      </c>
      <c r="C45" s="392">
        <v>43992</v>
      </c>
      <c r="D45" s="392">
        <v>44099</v>
      </c>
      <c r="E45" s="392">
        <v>43992</v>
      </c>
      <c r="F45" s="392">
        <v>44099</v>
      </c>
      <c r="G45" s="392"/>
      <c r="H45" s="392"/>
      <c r="I45" s="404">
        <v>1</v>
      </c>
      <c r="J45" s="257"/>
      <c r="K45" s="257"/>
      <c r="L45" s="259"/>
    </row>
    <row r="46" spans="1:12" ht="15.75" x14ac:dyDescent="0.25">
      <c r="A46" s="428" t="s">
        <v>490</v>
      </c>
      <c r="B46" s="431" t="s">
        <v>491</v>
      </c>
      <c r="C46" s="392">
        <v>44105</v>
      </c>
      <c r="D46" s="392">
        <v>44160</v>
      </c>
      <c r="E46" s="392">
        <v>44105</v>
      </c>
      <c r="F46" s="392">
        <v>44160</v>
      </c>
      <c r="G46" s="392"/>
      <c r="H46" s="392"/>
      <c r="I46" s="404">
        <v>1</v>
      </c>
      <c r="J46" s="257"/>
      <c r="K46" s="257"/>
      <c r="L46" s="259"/>
    </row>
    <row r="47" spans="1:12" ht="94.5" x14ac:dyDescent="0.25">
      <c r="A47" s="428" t="s">
        <v>492</v>
      </c>
      <c r="B47" s="431" t="s">
        <v>493</v>
      </c>
      <c r="C47" s="392" t="s">
        <v>698</v>
      </c>
      <c r="D47" s="392" t="s">
        <v>698</v>
      </c>
      <c r="E47" s="392" t="s">
        <v>698</v>
      </c>
      <c r="F47" s="392" t="s">
        <v>698</v>
      </c>
      <c r="G47" s="392"/>
      <c r="H47" s="392"/>
      <c r="I47" s="404">
        <v>1</v>
      </c>
      <c r="J47" s="257"/>
      <c r="K47" s="257"/>
      <c r="L47" s="259"/>
    </row>
    <row r="48" spans="1:12" ht="157.5" x14ac:dyDescent="0.25">
      <c r="A48" s="428" t="s">
        <v>494</v>
      </c>
      <c r="B48" s="431" t="s">
        <v>495</v>
      </c>
      <c r="C48" s="392" t="s">
        <v>699</v>
      </c>
      <c r="D48" s="392" t="s">
        <v>699</v>
      </c>
      <c r="E48" s="392" t="s">
        <v>699</v>
      </c>
      <c r="F48" s="392" t="s">
        <v>699</v>
      </c>
      <c r="G48" s="392"/>
      <c r="H48" s="392"/>
      <c r="I48" s="404">
        <v>1</v>
      </c>
      <c r="J48" s="257"/>
      <c r="K48" s="257"/>
      <c r="L48" s="259"/>
    </row>
    <row r="49" spans="1:12" ht="15.75" x14ac:dyDescent="0.25">
      <c r="A49" s="428" t="s">
        <v>496</v>
      </c>
      <c r="B49" s="431" t="s">
        <v>497</v>
      </c>
      <c r="C49" s="392">
        <v>44136</v>
      </c>
      <c r="D49" s="392">
        <v>44186</v>
      </c>
      <c r="E49" s="392">
        <v>44136</v>
      </c>
      <c r="F49" s="392">
        <v>44186</v>
      </c>
      <c r="G49" s="392"/>
      <c r="H49" s="392"/>
      <c r="I49" s="404">
        <v>1</v>
      </c>
      <c r="J49" s="257"/>
      <c r="K49" s="257"/>
      <c r="L49" s="259"/>
    </row>
    <row r="50" spans="1:12" ht="31.5" x14ac:dyDescent="0.25">
      <c r="A50" s="428" t="s">
        <v>733</v>
      </c>
      <c r="B50" s="429" t="s">
        <v>182</v>
      </c>
      <c r="C50" s="392"/>
      <c r="D50" s="392"/>
      <c r="E50" s="392"/>
      <c r="F50" s="392"/>
      <c r="G50" s="392"/>
      <c r="H50" s="392"/>
      <c r="I50" s="404"/>
      <c r="J50" s="257"/>
      <c r="K50" s="257"/>
      <c r="L50" s="259"/>
    </row>
    <row r="51" spans="1:12" ht="31.5" x14ac:dyDescent="0.25">
      <c r="A51" s="428">
        <v>4</v>
      </c>
      <c r="B51" s="431" t="s">
        <v>181</v>
      </c>
      <c r="C51" s="392">
        <v>44186</v>
      </c>
      <c r="D51" s="392">
        <v>44186</v>
      </c>
      <c r="E51" s="392">
        <v>44186</v>
      </c>
      <c r="F51" s="392">
        <v>44186</v>
      </c>
      <c r="G51" s="392"/>
      <c r="H51" s="392"/>
      <c r="I51" s="404">
        <v>1</v>
      </c>
      <c r="J51" s="257"/>
      <c r="K51" s="257"/>
      <c r="L51" s="259"/>
    </row>
    <row r="52" spans="1:12" ht="78.75" x14ac:dyDescent="0.25">
      <c r="A52" s="428" t="s">
        <v>734</v>
      </c>
      <c r="B52" s="431" t="s">
        <v>498</v>
      </c>
      <c r="C52" s="392">
        <v>44193</v>
      </c>
      <c r="D52" s="392">
        <v>44193</v>
      </c>
      <c r="E52" s="392">
        <v>44193</v>
      </c>
      <c r="F52" s="392">
        <v>44193</v>
      </c>
      <c r="G52" s="392"/>
      <c r="H52" s="392"/>
      <c r="I52" s="404">
        <v>1</v>
      </c>
      <c r="J52" s="257"/>
      <c r="K52" s="257"/>
      <c r="L52" s="259"/>
    </row>
    <row r="53" spans="1:12" ht="94.5" x14ac:dyDescent="0.25">
      <c r="A53" s="428" t="s">
        <v>499</v>
      </c>
      <c r="B53" s="431" t="s">
        <v>500</v>
      </c>
      <c r="C53" s="392" t="s">
        <v>698</v>
      </c>
      <c r="D53" s="392" t="s">
        <v>698</v>
      </c>
      <c r="E53" s="392" t="s">
        <v>698</v>
      </c>
      <c r="F53" s="392" t="s">
        <v>698</v>
      </c>
      <c r="G53" s="392"/>
      <c r="H53" s="392"/>
      <c r="I53" s="405">
        <v>1</v>
      </c>
      <c r="J53" s="257"/>
      <c r="K53" s="257"/>
      <c r="L53" s="259"/>
    </row>
    <row r="54" spans="1:12" ht="63" x14ac:dyDescent="0.25">
      <c r="A54" s="428" t="s">
        <v>501</v>
      </c>
      <c r="B54" s="431" t="s">
        <v>502</v>
      </c>
      <c r="C54" s="392" t="s">
        <v>463</v>
      </c>
      <c r="D54" s="392" t="s">
        <v>463</v>
      </c>
      <c r="E54" s="392" t="s">
        <v>463</v>
      </c>
      <c r="F54" s="392" t="s">
        <v>463</v>
      </c>
      <c r="G54" s="392"/>
      <c r="H54" s="392"/>
      <c r="I54" s="404"/>
      <c r="J54" s="257"/>
      <c r="K54" s="257"/>
      <c r="L54" s="259"/>
    </row>
    <row r="55" spans="1:12" ht="31.5" x14ac:dyDescent="0.25">
      <c r="A55" s="428" t="s">
        <v>503</v>
      </c>
      <c r="B55" s="432" t="s">
        <v>504</v>
      </c>
      <c r="C55" s="392">
        <v>44193</v>
      </c>
      <c r="D55" s="392">
        <v>44193</v>
      </c>
      <c r="E55" s="392">
        <v>44193</v>
      </c>
      <c r="F55" s="392">
        <v>44193</v>
      </c>
      <c r="G55" s="392"/>
      <c r="H55" s="392"/>
      <c r="I55" s="405">
        <v>1</v>
      </c>
      <c r="J55" s="257"/>
      <c r="K55" s="257"/>
      <c r="L55" s="259"/>
    </row>
    <row r="56" spans="1:12" ht="31.5" x14ac:dyDescent="0.25">
      <c r="A56" s="428" t="s">
        <v>505</v>
      </c>
      <c r="B56" s="431" t="s">
        <v>506</v>
      </c>
      <c r="C56" s="392">
        <v>44193</v>
      </c>
      <c r="D56" s="392">
        <v>44193</v>
      </c>
      <c r="E56" s="392">
        <v>44193</v>
      </c>
      <c r="F56" s="392">
        <v>44193</v>
      </c>
      <c r="G56" s="392"/>
      <c r="H56" s="392"/>
      <c r="I56" s="405">
        <v>1</v>
      </c>
      <c r="J56" s="288"/>
      <c r="K56" s="288"/>
      <c r="L56" s="289"/>
    </row>
  </sheetData>
  <mergeCells count="23">
    <mergeCell ref="A5:L5"/>
    <mergeCell ref="A7:L7"/>
    <mergeCell ref="A9:L9"/>
    <mergeCell ref="A10:L10"/>
    <mergeCell ref="A12:L12"/>
    <mergeCell ref="A8:R8"/>
    <mergeCell ref="A11:R11"/>
    <mergeCell ref="A19:L19"/>
    <mergeCell ref="A13:L13"/>
    <mergeCell ref="A15:L15"/>
    <mergeCell ref="A16:L16"/>
    <mergeCell ref="B22:O22"/>
    <mergeCell ref="A14:R14"/>
    <mergeCell ref="L23:L25"/>
    <mergeCell ref="C24:D24"/>
    <mergeCell ref="G24:H24"/>
    <mergeCell ref="A23:A25"/>
    <mergeCell ref="B23:B25"/>
    <mergeCell ref="C23:H23"/>
    <mergeCell ref="I23:I25"/>
    <mergeCell ref="J23:J25"/>
    <mergeCell ref="K23:K25"/>
    <mergeCell ref="E24:F24"/>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2016-04-01T08:49:35Z</cp:lastPrinted>
  <dcterms:created xsi:type="dcterms:W3CDTF">2015-08-16T15:31:05Z</dcterms:created>
  <dcterms:modified xsi:type="dcterms:W3CDTF">2022-03-21T12:11:51Z</dcterms:modified>
</cp:coreProperties>
</file>