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J57" i="27" l="1"/>
  <c r="A15" i="10"/>
  <c r="A12" i="10"/>
  <c r="A9" i="10"/>
  <c r="A5" i="10"/>
  <c r="A51" i="22" l="1"/>
  <c r="J56" i="27"/>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E107" i="26"/>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107" i="26"/>
  <c r="D91" i="26"/>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C91" i="26"/>
  <c r="B76" i="26"/>
  <c r="B74" i="26"/>
  <c r="A62" i="26"/>
  <c r="B60" i="26"/>
  <c r="C58" i="26"/>
  <c r="D58" i="26" s="1"/>
  <c r="B52" i="26"/>
  <c r="B48" i="26"/>
  <c r="B47" i="26"/>
  <c r="B45" i="26"/>
  <c r="B44" i="26"/>
  <c r="B27" i="26"/>
  <c r="B46" i="26" l="1"/>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s="1"/>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0" i="26"/>
  <c r="R141" i="26" s="1"/>
  <c r="M73" i="26" s="1"/>
  <c r="M85" i="26" s="1"/>
  <c r="M99" i="26" s="1"/>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K80" i="26" s="1"/>
  <c r="R137" i="26"/>
  <c r="L49" i="26"/>
  <c r="S136" i="26"/>
  <c r="M48" i="26"/>
  <c r="L108" i="26"/>
  <c r="M109" i="26"/>
  <c r="X140" i="26"/>
  <c r="X141" i="26" s="1"/>
  <c r="S73" i="26" s="1"/>
  <c r="S85" i="26" s="1"/>
  <c r="S99" i="26" s="1"/>
  <c r="W141" i="26"/>
  <c r="R73" i="26" s="1"/>
  <c r="R85" i="26" s="1"/>
  <c r="R99" i="26" s="1"/>
  <c r="O58" i="26"/>
  <c r="N52" i="26"/>
  <c r="N74" i="26"/>
  <c r="N47" i="26"/>
  <c r="L50" i="26" l="1"/>
  <c r="L59" i="26" s="1"/>
  <c r="T136" i="26"/>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O80" i="26" s="1"/>
  <c r="V137" i="26"/>
  <c r="P49" i="26"/>
  <c r="W136" i="26"/>
  <c r="Q48"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s="1"/>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AE136" i="26"/>
  <c r="Y48" i="26"/>
  <c r="X49" i="26"/>
  <c r="AD137" i="26"/>
  <c r="Z74" i="26"/>
  <c r="AA58" i="26"/>
  <c r="Z47" i="26"/>
  <c r="Z52" i="26"/>
  <c r="AJ140" i="26"/>
  <c r="AI141" i="26"/>
  <c r="AD73" i="26" s="1"/>
  <c r="AD85" i="26" s="1"/>
  <c r="AD99" i="26" s="1"/>
  <c r="W80" i="26"/>
  <c r="X108" i="26"/>
  <c r="Y109" i="26"/>
  <c r="X50" i="26" l="1"/>
  <c r="X59" i="26" s="1"/>
  <c r="X80" i="26" s="1"/>
  <c r="AE137" i="26"/>
  <c r="Y49" i="26"/>
  <c r="Z48" i="26"/>
  <c r="AF136" i="26"/>
  <c r="AK140" i="26"/>
  <c r="AK141" i="26" s="1"/>
  <c r="AF73" i="26" s="1"/>
  <c r="AF85" i="26" s="1"/>
  <c r="AF99" i="26" s="1"/>
  <c r="Y108" i="26"/>
  <c r="Z109" i="26"/>
  <c r="AJ141" i="26"/>
  <c r="AE73" i="26" s="1"/>
  <c r="AE85" i="26" s="1"/>
  <c r="AE99" i="26" s="1"/>
  <c r="AB58" i="26"/>
  <c r="AA52" i="26"/>
  <c r="AA47" i="26"/>
  <c r="AA74" i="26"/>
  <c r="Y50" i="26" l="1"/>
  <c r="Y59" i="26" s="1"/>
  <c r="Y80" i="26" s="1"/>
  <c r="AA48" i="26"/>
  <c r="AG136" i="26"/>
  <c r="Z49" i="26"/>
  <c r="AF137" i="26"/>
  <c r="AA109" i="26"/>
  <c r="Z108"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C74" i="26"/>
  <c r="AC52" i="26"/>
  <c r="AD58" i="26"/>
  <c r="AC47" i="26"/>
  <c r="AA50" i="26" l="1"/>
  <c r="AA59" i="26" s="1"/>
  <c r="AI136" i="26"/>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0" i="26"/>
  <c r="AQ141" i="26" s="1"/>
  <c r="AL73" i="26" s="1"/>
  <c r="AL85" i="26" s="1"/>
  <c r="AL99" i="26" s="1"/>
  <c r="AE50" i="26" l="1"/>
  <c r="AE59" i="26" s="1"/>
  <c r="AG48" i="26"/>
  <c r="AM136" i="26"/>
  <c r="AF49" i="26"/>
  <c r="AL137" i="26"/>
  <c r="AR140" i="26"/>
  <c r="AR141" i="26" s="1"/>
  <c r="AM73" i="26" s="1"/>
  <c r="AM85" i="26" s="1"/>
  <c r="AM99" i="26" s="1"/>
  <c r="AE80" i="26"/>
  <c r="AF108" i="26"/>
  <c r="AG109" i="26"/>
  <c r="AH74" i="26"/>
  <c r="AI58" i="26"/>
  <c r="AH52" i="26"/>
  <c r="AH47" i="26"/>
  <c r="AF50" i="26" l="1"/>
  <c r="AF59" i="26" s="1"/>
  <c r="AF80" i="26" s="1"/>
  <c r="AG49" i="26"/>
  <c r="AM137" i="26"/>
  <c r="AN136" i="26"/>
  <c r="AH48" i="26"/>
  <c r="AH109" i="26"/>
  <c r="AG108"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K80" i="26" s="1"/>
  <c r="AR137" i="26"/>
  <c r="AL49" i="26"/>
  <c r="AS136" i="26"/>
  <c r="AM48" i="26"/>
  <c r="AX140" i="26"/>
  <c r="AX141" i="26" s="1"/>
  <c r="AW141"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6" i="14" l="1"/>
  <c r="E25" i="14"/>
  <c r="R27"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29" i="22" s="1"/>
  <c r="B82" i="26"/>
  <c r="D68" i="26"/>
  <c r="D75" i="26" s="1"/>
  <c r="D79" i="26"/>
  <c r="C53" i="26"/>
  <c r="B70" i="26"/>
  <c r="B71" i="26" s="1"/>
  <c r="C75" i="26"/>
  <c r="D76" i="26"/>
  <c r="E67" i="26"/>
  <c r="B59" i="22" l="1"/>
  <c r="B62" i="22" s="1"/>
  <c r="E79" i="26"/>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K84" i="26"/>
  <c r="K89" i="26" s="1"/>
  <c r="K72" i="26"/>
  <c r="W75" i="26"/>
  <c r="M55" i="26"/>
  <c r="M56" i="26" s="1"/>
  <c r="M69" i="26" s="1"/>
  <c r="Y67" i="26"/>
  <c r="X76" i="26"/>
  <c r="X68" i="26"/>
  <c r="L56" i="26"/>
  <c r="L69" i="26" s="1"/>
  <c r="K88" i="26" l="1"/>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Z75" i="26"/>
  <c r="O55" i="26"/>
  <c r="O82" i="26" s="1"/>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U56" i="26"/>
  <c r="U69" i="26" s="1"/>
  <c r="U70" i="26" s="1"/>
  <c r="T86" i="26"/>
  <c r="T87" i="26" s="1"/>
  <c r="T90" i="26" s="1"/>
  <c r="T88" i="26"/>
  <c r="T84" i="26"/>
  <c r="T89" i="26" s="1"/>
  <c r="V55" i="26"/>
  <c r="V56" i="26" s="1"/>
  <c r="V69" i="26" s="1"/>
  <c r="T72" i="26"/>
  <c r="AM75" i="26"/>
  <c r="AO67" i="26"/>
  <c r="AN76" i="26"/>
  <c r="AN68" i="26"/>
  <c r="U77" i="26" l="1"/>
  <c r="U71" i="26"/>
  <c r="U78" i="26" s="1"/>
  <c r="AN75" i="26"/>
  <c r="AP67" i="26"/>
  <c r="AS67" i="26" s="1"/>
  <c r="AO76" i="26"/>
  <c r="AO68" i="26"/>
  <c r="V77" i="26"/>
  <c r="V70" i="26"/>
  <c r="W53" i="26"/>
  <c r="V82" i="26"/>
  <c r="U83" i="26" l="1"/>
  <c r="U72" i="26"/>
  <c r="U86" i="26"/>
  <c r="U87" i="26" s="1"/>
  <c r="U90" i="26" s="1"/>
  <c r="U88" i="26"/>
  <c r="U84" i="26"/>
  <c r="U89" i="26" s="1"/>
  <c r="AO75" i="26"/>
  <c r="W55" i="26"/>
  <c r="W56" i="26"/>
  <c r="W69" i="26" s="1"/>
  <c r="V71" i="26"/>
  <c r="V78" i="26" s="1"/>
  <c r="V83" i="26" s="1"/>
  <c r="AP76" i="26"/>
  <c r="AP68" i="26"/>
  <c r="V72" i="26" l="1"/>
  <c r="V86" i="26"/>
  <c r="V87" i="26" s="1"/>
  <c r="V90" i="26" s="1"/>
  <c r="V88" i="26"/>
  <c r="V84" i="26"/>
  <c r="V89" i="26" s="1"/>
  <c r="X53" i="26"/>
  <c r="W82" i="26"/>
  <c r="W77" i="26"/>
  <c r="W70" i="26"/>
  <c r="AP75" i="26"/>
  <c r="W71" i="26" l="1"/>
  <c r="W78" i="26" s="1"/>
  <c r="W83" i="26" s="1"/>
  <c r="X55" i="26"/>
  <c r="X82" i="26" s="1"/>
  <c r="X56" i="26" l="1"/>
  <c r="X69" i="26" s="1"/>
  <c r="X70" i="26" s="1"/>
  <c r="W72" i="26"/>
  <c r="W86" i="26"/>
  <c r="W87" i="26" s="1"/>
  <c r="W90" i="26" s="1"/>
  <c r="W88" i="26"/>
  <c r="W84" i="26"/>
  <c r="W89" i="26" s="1"/>
  <c r="X77" i="26"/>
  <c r="Y53" i="26"/>
  <c r="Y55" i="26" l="1"/>
  <c r="Y82" i="26" s="1"/>
  <c r="X71" i="26"/>
  <c r="X78" i="26" s="1"/>
  <c r="X83" i="26" s="1"/>
  <c r="Z53" i="26" l="1"/>
  <c r="X86" i="26"/>
  <c r="X87" i="26" s="1"/>
  <c r="X90" i="26" s="1"/>
  <c r="X88" i="26"/>
  <c r="X84" i="26"/>
  <c r="X89" i="26" s="1"/>
  <c r="Y56" i="26"/>
  <c r="Y69" i="26" s="1"/>
  <c r="Y70" i="26" s="1"/>
  <c r="X72" i="26"/>
  <c r="Y77" i="26"/>
  <c r="Z55" i="26"/>
  <c r="Z82" i="26" s="1"/>
  <c r="Z56" i="26" l="1"/>
  <c r="Z69" i="26" s="1"/>
  <c r="Z77" i="26" s="1"/>
  <c r="Y71" i="26"/>
  <c r="Y78" i="26" s="1"/>
  <c r="Y83" i="26" s="1"/>
  <c r="AA53" i="26"/>
  <c r="Z70" i="26" l="1"/>
  <c r="Y86" i="26"/>
  <c r="Y87" i="26" s="1"/>
  <c r="Y90" i="26" s="1"/>
  <c r="Y88" i="26"/>
  <c r="Y84" i="26"/>
  <c r="Y89" i="26" s="1"/>
  <c r="Y72" i="26"/>
  <c r="Z71" i="26"/>
  <c r="Z78" i="26" s="1"/>
  <c r="Z83" i="26" s="1"/>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D77" i="26"/>
  <c r="AB71" i="26"/>
  <c r="AB78" i="26" s="1"/>
  <c r="AB83" i="26" s="1"/>
  <c r="AF53" i="26" l="1"/>
  <c r="AB86" i="26"/>
  <c r="AB87" i="26" s="1"/>
  <c r="AB90" i="26" s="1"/>
  <c r="AB84" i="26"/>
  <c r="AB89" i="26" s="1"/>
  <c r="AB88" i="26"/>
  <c r="AE56" i="26"/>
  <c r="AE69" i="26" s="1"/>
  <c r="AE70" i="26" s="1"/>
  <c r="AC78" i="26"/>
  <c r="AC83" i="26" s="1"/>
  <c r="AC72" i="26"/>
  <c r="AB72" i="26"/>
  <c r="AE77" i="26"/>
  <c r="AD71" i="26"/>
  <c r="AD72" i="26" s="1"/>
  <c r="AF55" i="26"/>
  <c r="AF56" i="26" s="1"/>
  <c r="AF69" i="26" s="1"/>
  <c r="AD78" i="26" l="1"/>
  <c r="AD83" i="26" s="1"/>
  <c r="AD86" i="26" s="1"/>
  <c r="AC86" i="26"/>
  <c r="AC87" i="26" s="1"/>
  <c r="AC90" i="26" s="1"/>
  <c r="AC84" i="26"/>
  <c r="AC89" i="26" s="1"/>
  <c r="AC88" i="26"/>
  <c r="AF77" i="26"/>
  <c r="AF70" i="26"/>
  <c r="AE71" i="26"/>
  <c r="AG53" i="26"/>
  <c r="AF82" i="26"/>
  <c r="AE78" i="26" l="1"/>
  <c r="AE83" i="26" s="1"/>
  <c r="AE86" i="26" s="1"/>
  <c r="AE87" i="26" s="1"/>
  <c r="AD84" i="26"/>
  <c r="AD89" i="26" s="1"/>
  <c r="AD88" i="26"/>
  <c r="AE88" i="26"/>
  <c r="AE84" i="26"/>
  <c r="AD87" i="26"/>
  <c r="AD90" i="26" s="1"/>
  <c r="AE72" i="26"/>
  <c r="AF71" i="26"/>
  <c r="AF78" i="26" s="1"/>
  <c r="AF83" i="26" s="1"/>
  <c r="AG55" i="26"/>
  <c r="AE89" i="26" l="1"/>
  <c r="AF86" i="26"/>
  <c r="AF87" i="26" s="1"/>
  <c r="AF90" i="26" s="1"/>
  <c r="AF84" i="26"/>
  <c r="AF89" i="26" s="1"/>
  <c r="AF88" i="26"/>
  <c r="AF72" i="26"/>
  <c r="AE90" i="26"/>
  <c r="AH53" i="26"/>
  <c r="AG82" i="26"/>
  <c r="AG56" i="26"/>
  <c r="AG69" i="26" s="1"/>
  <c r="AG77" i="26" l="1"/>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<sst xmlns="http://schemas.openxmlformats.org/spreadsheetml/2006/main" count="1125" uniqueCount="618">
  <si>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</si>
  <si>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</si>
  <si>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</si>
  <si>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</si>
  <si>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</si>
  <si>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</si>
  <si>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</si>
  <si>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</si>
  <si>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</si>
  <si>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</si>
  <si>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</si>
  <si>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</si>
  <si>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</si>
  <si>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</si>
  <si>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</si>
  <si>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</si>
  <si>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</si>
  <si>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</si>
  <si>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</si>
  <si>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</si>
  <si>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</si>
  <si>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</si>
  <si>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</si>
  <si>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</si>
  <si>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</si>
  <si>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</si>
  <si>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</si>
  <si>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</si>
  <si>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</si>
  <si>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</si>
  <si>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</si>
  <si>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</si>
  <si>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</si>
  <si>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</si>
  <si>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</si>
  <si>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</si>
  <si>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</si>
  <si>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</si>
  <si>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</si>
  <si>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</si>
  <si>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</si>
  <si>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</si>
  <si>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</si>
  <si>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</si>
  <si>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</si>
  <si>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</si>
  <si>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</si>
  <si>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</si>
  <si>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</si>
  <si>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</si>
  <si>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</si>
  <si>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</si>
  <si>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</si>
  <si>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</si>
  <si>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</si>
  <si>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</si>
  <si>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</si>
  <si>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</si>
  <si>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</si>
  <si>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</si>
  <si>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</si>
  <si>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</si>
  <si>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</si>
  <si>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</si>
  <si>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</si>
  <si>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</si>
  <si>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</si>
  <si>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</si>
  <si>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</si>
  <si>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</si>
  <si>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</si>
  <si>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</si>
  <si>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</si>
  <si>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</si>
  <si>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</si>
  <si>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</si>
  <si>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</si>
  <si>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</si>
  <si>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</si>
  <si>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</si>
  <si>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</si>
  <si>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</si>
  <si>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</si>
  <si>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</si>
  <si>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</si>
  <si>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</si>
  <si>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</si>
  <si>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</si>
  <si>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</si>
  <si>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</si>
  <si>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</si>
  <si>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</si>
  <si>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</si>
  <si>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</si>
  <si>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</si>
  <si>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</si>
  <si>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</si>
  <si>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</si>
  <si>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</si>
  <si>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</si>
  <si>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</si>
  <si>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</si>
  <si>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</si>
  <si>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</si>
  <si>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</si>
  <si>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</si>
  <si>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</si>
  <si>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</si>
  <si>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</si>
  <si>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</si>
  <si>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</si>
  <si>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</si>
  <si>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</si>
  <si>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</si>
  <si>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</si>
  <si>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</si>
  <si>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</si>
  <si>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</si>
  <si>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</si>
  <si>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</si>
  <si>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</si>
  <si>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</si>
  <si>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</si>
  <si>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</si>
  <si>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</si>
  <si>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</si>
  <si>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</si>
  <si>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</si>
  <si>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</si>
  <si>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</si>
  <si>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</si>
  <si>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</si>
  <si>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</si>
  <si>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</si>
  <si>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</si>
  <si>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</si>
  <si>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</si>
  <si>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</si>
  <si>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</si>
  <si>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</si>
  <si>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</si>
  <si>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</si>
  <si>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</si>
  <si>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</si>
  <si>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</si>
  <si>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</si>
  <si>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</si>
  <si>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</si>
  <si>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</si>
  <si>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</si>
  <si>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</si>
  <si>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</si>
  <si>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</si>
  <si>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</si>
  <si>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</si>
  <si>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</si>
  <si>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</si>
  <si>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</si>
  <si>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</si>
  <si>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</si>
  <si>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</si>
  <si>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</si>
  <si>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</si>
  <si>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</si>
  <si>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</si>
  <si>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</si>
  <si>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</si>
  <si>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</si>
  <si>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</si>
  <si>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</si>
  <si>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</si>
  <si>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</si>
  <si>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</si>
  <si>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</si>
  <si>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</si>
  <si>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</si>
  <si>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</si>
  <si>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</si>
  <si>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</si>
  <si>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</si>
  <si>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</si>
  <si>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</si>
  <si>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</si>
  <si>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</si>
  <si>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</si>
  <si>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</si>
  <si>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</si>
  <si>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</si>
  <si>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</si>
  <si>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</si>
  <si>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</si>
  <si>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</si>
  <si>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</si>
  <si>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</si>
  <si>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</si>
  <si>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</si>
  <si>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</si>
  <si>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</si>
  <si>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</si>
  <si>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</si>
  <si>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</si>
  <si>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</si>
  <si>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</si>
  <si>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</si>
  <si>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</si>
  <si>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</si>
  <si>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</si>
  <si>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</si>
  <si>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</si>
  <si>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</si>
  <si>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</si>
  <si>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</si>
  <si>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</si>
  <si>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</si>
  <si>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</si>
  <si>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</si>
  <si>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</si>
  <si>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</si>
  <si>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</si>
  <si>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</si>
  <si>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</si>
  <si>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</si>
  <si>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</si>
  <si>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</si>
  <si>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</si>
  <si>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</si>
  <si>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</si>
  <si>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</si>
  <si>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</si>
  <si>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</si>
  <si>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</si>
  <si>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</si>
  <si>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</si>
  <si>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</si>
  <si>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</si>
  <si>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</si>
  <si>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</si>
  <si>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</si>
  <si>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</si>
  <si>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</si>
  <si>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</si>
  <si>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</si>
  <si>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</si>
  <si>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</si>
  <si>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</si>
  <si>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</si>
  <si>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</si>
  <si>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</si>
  <si>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</si>
  <si>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</si>
  <si>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</si>
  <si>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</si>
  <si>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</si>
  <si>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</si>
  <si>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</si>
  <si>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</si>
  <si>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</si>
  <si>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</si>
  <si>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</si>
  <si>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</si>
  <si>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</si>
  <si>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</si>
  <si>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</si>
  <si>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</si>
  <si>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</si>
  <si>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</si>
  <si>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</si>
  <si>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</si>
  <si>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</si>
  <si>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</si>
  <si>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</si>
  <si>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</si>
  <si>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</si>
  <si>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</si>
  <si>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</si>
  <si>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</si>
  <si>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</si>
  <si>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</si>
  <si>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</si>
  <si>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</si>
  <si>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</si>
  <si>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</si>
  <si>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</si>
  <si>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</si>
  <si>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</si>
  <si>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</si>
  <si>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</si>
  <si>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</si>
  <si>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</si>
  <si>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</si>
  <si>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</si>
  <si>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</si>
  <si>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</si>
  <si>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</si>
  <si>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</si>
  <si>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</si>
  <si>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</si>
  <si>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</si>
  <si>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</si>
  <si>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</si>
  <si>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</si>
  <si>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</si>
  <si>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</si>
  <si>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</si>
  <si>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</si>
  <si>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</si>
  <si>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</si>
  <si>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</si>
  <si>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</si>
  <si>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</si>
  <si>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</si>
  <si>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</si>
  <si>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</si>
  <si>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</si>
  <si>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</si>
  <si>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</si>
  <si>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</si>
  <si>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</si>
  <si>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</si>
  <si>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</si>
  <si>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</si>
  <si>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</si>
  <si>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</si>
  <si>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</si>
  <si>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</si>
  <si>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</si>
  <si>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</si>
  <si>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</si>
  <si>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</si>
  <si>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</si>
  <si>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</si>
  <si>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</si>
  <si>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</si>
  <si>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</si>
  <si>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</si>
  <si>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</si>
  <si>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</si>
  <si>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</si>
  <si>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</si>
  <si>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</si>
  <si>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</si>
  <si>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</si>
  <si>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</si>
  <si>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</si>
  <si>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</si>
  <si>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</si>
  <si>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</si>
  <si>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</si>
  <si>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</si>
  <si>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</si>
  <si>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</si>
  <si>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</si>
  <si>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</si>
  <si>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</si>
  <si>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</si>
  <si>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</si>
  <si>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</si>
  <si>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</si>
  <si>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</si>
  <si>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</si>
  <si>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</si>
  <si>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</si>
  <si>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</si>
  <si>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</si>
  <si>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</si>
  <si>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</si>
  <si>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</si>
  <si>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</si>
  <si>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</si>
  <si>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</si>
  <si>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</si>
  <si>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</si>
  <si>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</si>
  <si>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</si>
  <si>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</si>
  <si>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</si>
  <si>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</si>
  <si>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</si>
  <si>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</si>
  <si>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</si>
  <si>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</si>
  <si>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</si>
  <si>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</si>
  <si>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</si>
  <si>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</si>
  <si>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</si>
  <si>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</si>
  <si>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</si>
  <si>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</si>
  <si>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</si>
  <si>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</si>
  <si>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</si>
  <si>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</si>
  <si>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</si>
  <si>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</si>
  <si>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</si>
  <si>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</si>
  <si>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</si>
  <si>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</si>
  <si>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</si>
  <si>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</si>
  <si>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</si>
  <si>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</si>
  <si>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</si>
  <si>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</si>
  <si>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</si>
  <si>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</si>
  <si>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</si>
  <si>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</si>
  <si>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</si>
  <si>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</si>
  <si>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</si>
  <si>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</si>
  <si>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</si>
  <si>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</si>
  <si>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</si>
  <si>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</si>
  <si>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</si>
  <si>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</si>
  <si>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</si>
  <si>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</si>
  <si>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</si>
  <si>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</si>
  <si>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</si>
  <si>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</si>
  <si>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</si>
  <si>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</si>
  <si>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</si>
  <si>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</si>
  <si>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</si>
  <si>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</si>
  <si>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</si>
  <si>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</si>
  <si>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</si>
  <si>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</si>
  <si>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</si>
  <si>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</si>
  <si>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</si>
  <si>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</si>
  <si>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</si>
  <si>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</si>
  <si>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</si>
  <si>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</si>
  <si>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</si>
  <si>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</si>
  <si>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</si>
  <si>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</si>
  <si>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</si>
  <si>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</si>
  <si>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</si>
  <si>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</si>
  <si>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</si>
  <si>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</si>
  <si>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</si>
  <si>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</si>
  <si>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</si>
  <si>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</si>
  <si>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</si>
  <si>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</si>
  <si>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</si>
  <si>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</si>
  <si>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</si>
  <si>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</si>
  <si>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</si>
  <si>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</si>
  <si>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</si>
  <si>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</si>
  <si>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</si>
  <si>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</si>
  <si>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</si>
  <si>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</si>
  <si>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</si>
  <si>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</si>
  <si>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</si>
  <si>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</si>
  <si>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</si>
  <si>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</si>
  <si>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</si>
  <si>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</si>
  <si>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</si>
  <si>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</si>
  <si>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</si>
  <si>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</si>
  <si>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</si>
  <si>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</si>
  <si>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</si>
  <si>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</si>
  <si>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</si>
  <si>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</si>
  <si>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</si>
  <si>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</si>
  <si>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</si>
  <si>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</si>
  <si>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</si>
  <si>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</si>
  <si>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</si>
  <si>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</si>
  <si>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</si>
  <si>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</si>
  <si>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</si>
  <si>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</si>
  <si>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</si>
  <si>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</si>
  <si>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</si>
  <si>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</si>
  <si>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</si>
  <si>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</si>
  <si>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</si>
  <si>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</si>
  <si>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</si>
  <si>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</si>
  <si>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</si>
  <si>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</si>
  <si>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</si>
  <si>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</si>
  <si>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</si>
  <si>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</si>
  <si>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</si>
  <si>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</si>
  <si>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</si>
  <si>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</si>
  <si>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</si>
  <si>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</si>
  <si>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</si>
  <si>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</si>
  <si>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</si>
  <si>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</si>
  <si>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</si>
  <si>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</si>
  <si>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</si>
  <si>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</si>
  <si>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</si>
  <si>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</si>
  <si>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</si>
  <si>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</si>
  <si>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</si>
  <si>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</si>
  <si>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</si>
  <si>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</si>
  <si>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</si>
  <si>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</si>
  <si>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</si>
  <si>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</si>
  <si>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</si>
  <si>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</si>
  <si>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</si>
  <si>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</si>
  <si>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</si>
  <si>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</si>
  <si>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</si>
  <si>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</si>
  <si>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</si>
  <si>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</si>
  <si>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</si>
  <si>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</si>
  <si>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</si>
  <si>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</si>
  <si>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</si>
  <si>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</si>
  <si>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</si>
  <si>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</si>
  <si>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</si>
  <si>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</si>
  <si>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</si>
  <si>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</si>
  <si>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</si>
  <si>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</si>
  <si>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</si>
  <si>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</si>
  <si>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</si>
  <si>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</si>
  <si>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</si>
  <si>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</si>
  <si>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</si>
  <si>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</si>
  <si>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</si>
  <si>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</si>
  <si>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</si>
  <si>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</si>
  <si>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</si>
  <si>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</si>
  <si>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</si>
  <si>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</si>
  <si>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</si>
  <si>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</si>
  <si>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</si>
  <si>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</si>
  <si>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</si>
  <si>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</si>
  <si>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</si>
  <si>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</si>
  <si>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</si>
  <si>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</si>
  <si>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</si>
  <si>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</si>
  <si>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</si>
  <si>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</si>
  <si>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</si>
  <si>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</si>
  <si>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</si>
  <si>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Год раскрытия информации: 2021 год</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</si>
  <si>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</si>
  <si>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</si>
  <si>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</si>
  <si>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</si>
  <si>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</si>
  <si>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</si>
  <si>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</si>
  <si>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</si>
  <si>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</si>
  <si>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</si>
  <si>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L_140-164</t>
  </si>
  <si>
    <t>Приобретение электросетевого комплекса в г.Калининграде, ул.Красносельская,58</t>
  </si>
  <si>
    <t>КЛ-1 0,4 кВ от ТП 621 1с. до ВРУ ж.д.58</t>
  </si>
  <si>
    <t>КЛ-2 0,4 кВ от ТП 621 2с. до ВРУ ж.д.58</t>
  </si>
  <si>
    <t>Приобретение электросетевого комплекса в г.Калининграде, ул.Красносельская,58 : КЛ 0,4 кВ протяженностью 0,106 км; счетчики ЭЭ - 2шт.</t>
  </si>
  <si>
    <t>КЛ 0,4 кВ - 1,97 млн руб/км</t>
  </si>
  <si>
    <t>Договор безвозмездной передачи № 472 от 10.06.2021 с гр.Старковой Ю.Р.</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</si>
</sst>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1107698200"/>
        <c:axId val="1107698592"/>
      </c:lineChart>
      <c:catAx>
        <c:axId val="1107698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07698592"/>
        <c:crosses val="autoZero"/>
        <c:auto val="1"/>
        <c:lblAlgn val="ctr"/>
        <c:lblOffset val="100"/>
        <c:noMultiLvlLbl val="0"/>
      </c:catAx>
      <c:valAx>
        <c:axId val="1107698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076982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11624936"/>
        <c:axId val="811625328"/>
      </c:lineChart>
      <c:catAx>
        <c:axId val="811624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625328"/>
        <c:crosses val="autoZero"/>
        <c:auto val="1"/>
        <c:lblAlgn val="ctr"/>
        <c:lblOffset val="100"/>
        <c:noMultiLvlLbl val="0"/>
      </c:catAx>
      <c:valAx>
        <c:axId val="811625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6249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24" sqref="A23:C24"/>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600</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611</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612</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601</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ЛЭП'!R27," км")</f>
        <v>∆L0,4лэп=0.106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52"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2021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21" t="s">
        <v>7</v>
      </c>
      <c r="B6" s="421"/>
      <c r="C6" s="421"/>
      <c r="D6" s="421"/>
      <c r="E6" s="421"/>
      <c r="F6" s="421"/>
      <c r="G6" s="421"/>
      <c r="H6" s="421"/>
      <c r="I6" s="421"/>
      <c r="J6" s="421"/>
      <c r="K6" s="421"/>
      <c r="L6" s="421"/>
      <c r="M6" s="421"/>
      <c r="N6" s="421"/>
      <c r="O6" s="421"/>
      <c r="P6" s="421"/>
      <c r="Q6" s="421"/>
      <c r="R6" s="421"/>
      <c r="S6" s="421"/>
      <c r="T6" s="421"/>
      <c r="U6" s="421"/>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6" t="str">
        <f>'1. паспорт местоположение'!A12:C12</f>
        <v>L_140-164</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6" t="str">
        <f>'1. паспорт местоположение'!A15</f>
        <v>Приобретение электросетевого комплекса в г.Калининграде, ул.Красносельская,58</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58"/>
      <c r="L17" s="58"/>
      <c r="M17" s="58"/>
      <c r="N17" s="58"/>
      <c r="O17" s="58"/>
      <c r="P17" s="58"/>
      <c r="Q17" s="58"/>
      <c r="R17" s="58"/>
      <c r="S17" s="58"/>
      <c r="T17" s="58"/>
    </row>
    <row r="18" spans="1:24" x14ac:dyDescent="0.25">
      <c r="A18" s="499" t="s">
        <v>473</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58"/>
      <c r="B19" s="58"/>
      <c r="C19" s="58"/>
      <c r="D19" s="58"/>
      <c r="E19" s="58"/>
      <c r="F19" s="58"/>
      <c r="L19" s="58"/>
      <c r="M19" s="58"/>
      <c r="N19" s="58"/>
      <c r="O19" s="58"/>
      <c r="P19" s="58"/>
      <c r="Q19" s="58"/>
      <c r="R19" s="58"/>
      <c r="S19" s="58"/>
      <c r="T19" s="58"/>
    </row>
    <row r="20" spans="1:24" ht="33" customHeight="1" x14ac:dyDescent="0.25">
      <c r="A20" s="500" t="s">
        <v>182</v>
      </c>
      <c r="B20" s="500" t="s">
        <v>181</v>
      </c>
      <c r="C20" s="481" t="s">
        <v>180</v>
      </c>
      <c r="D20" s="481"/>
      <c r="E20" s="502" t="s">
        <v>179</v>
      </c>
      <c r="F20" s="502"/>
      <c r="G20" s="503" t="s">
        <v>604</v>
      </c>
      <c r="H20" s="492" t="s">
        <v>605</v>
      </c>
      <c r="I20" s="493"/>
      <c r="J20" s="493"/>
      <c r="K20" s="493"/>
      <c r="L20" s="492" t="s">
        <v>606</v>
      </c>
      <c r="M20" s="493"/>
      <c r="N20" s="493"/>
      <c r="O20" s="493"/>
      <c r="P20" s="492" t="s">
        <v>607</v>
      </c>
      <c r="Q20" s="493"/>
      <c r="R20" s="493"/>
      <c r="S20" s="493"/>
      <c r="T20" s="506" t="s">
        <v>178</v>
      </c>
      <c r="U20" s="507"/>
      <c r="V20" s="73"/>
      <c r="W20" s="73"/>
      <c r="X20" s="73"/>
    </row>
    <row r="21" spans="1:24" ht="99.75" customHeight="1" x14ac:dyDescent="0.25">
      <c r="A21" s="501"/>
      <c r="B21" s="501"/>
      <c r="C21" s="481"/>
      <c r="D21" s="481"/>
      <c r="E21" s="502"/>
      <c r="F21" s="502"/>
      <c r="G21" s="504"/>
      <c r="H21" s="494" t="s">
        <v>2</v>
      </c>
      <c r="I21" s="494"/>
      <c r="J21" s="494" t="s">
        <v>516</v>
      </c>
      <c r="K21" s="494"/>
      <c r="L21" s="494" t="s">
        <v>2</v>
      </c>
      <c r="M21" s="494"/>
      <c r="N21" s="494" t="s">
        <v>516</v>
      </c>
      <c r="O21" s="494"/>
      <c r="P21" s="494" t="s">
        <v>2</v>
      </c>
      <c r="Q21" s="494"/>
      <c r="R21" s="494" t="s">
        <v>516</v>
      </c>
      <c r="S21" s="494"/>
      <c r="T21" s="508"/>
      <c r="U21" s="509"/>
    </row>
    <row r="22" spans="1:24" ht="89.25" customHeight="1" x14ac:dyDescent="0.25">
      <c r="A22" s="488"/>
      <c r="B22" s="488"/>
      <c r="C22" s="255" t="s">
        <v>2</v>
      </c>
      <c r="D22" s="255" t="s">
        <v>177</v>
      </c>
      <c r="E22" s="222" t="s">
        <v>597</v>
      </c>
      <c r="F22" s="222" t="s">
        <v>603</v>
      </c>
      <c r="G22" s="505"/>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0.106</v>
      </c>
      <c r="K49" s="212">
        <v>0</v>
      </c>
      <c r="L49" s="212">
        <v>0</v>
      </c>
      <c r="M49" s="212">
        <v>0</v>
      </c>
      <c r="N49" s="212">
        <f t="shared" si="11"/>
        <v>0</v>
      </c>
      <c r="O49" s="212">
        <f t="shared" si="11"/>
        <v>0</v>
      </c>
      <c r="P49" s="212">
        <v>0</v>
      </c>
      <c r="Q49" s="212">
        <v>0</v>
      </c>
      <c r="R49" s="212">
        <v>0</v>
      </c>
      <c r="S49" s="212">
        <v>0</v>
      </c>
      <c r="T49" s="211">
        <f t="shared" si="4"/>
        <v>0</v>
      </c>
      <c r="U49" s="211">
        <f t="shared" si="5"/>
        <v>0.106</v>
      </c>
    </row>
    <row r="50" spans="1:21" ht="18.75" x14ac:dyDescent="0.25">
      <c r="A50" s="68" t="s">
        <v>135</v>
      </c>
      <c r="B50" s="67" t="s">
        <v>609</v>
      </c>
      <c r="C50" s="211">
        <v>0</v>
      </c>
      <c r="D50" s="211">
        <v>0</v>
      </c>
      <c r="E50" s="223">
        <v>0</v>
      </c>
      <c r="F50" s="223">
        <v>0</v>
      </c>
      <c r="G50" s="212">
        <v>0</v>
      </c>
      <c r="H50" s="212">
        <v>0</v>
      </c>
      <c r="I50" s="212">
        <v>0</v>
      </c>
      <c r="J50" s="212">
        <v>2</v>
      </c>
      <c r="K50" s="212">
        <v>0</v>
      </c>
      <c r="L50" s="212">
        <v>0</v>
      </c>
      <c r="M50" s="212">
        <v>0</v>
      </c>
      <c r="N50" s="212">
        <v>0</v>
      </c>
      <c r="O50" s="212">
        <v>0</v>
      </c>
      <c r="P50" s="212">
        <v>0</v>
      </c>
      <c r="Q50" s="212">
        <v>0</v>
      </c>
      <c r="R50" s="212">
        <v>0</v>
      </c>
      <c r="S50" s="212">
        <v>0</v>
      </c>
      <c r="T50" s="211">
        <f t="shared" si="4"/>
        <v>0</v>
      </c>
      <c r="U50" s="211">
        <f t="shared" si="5"/>
        <v>2</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0.21659999999999999</v>
      </c>
      <c r="K52" s="212">
        <v>0</v>
      </c>
      <c r="L52" s="212">
        <v>0</v>
      </c>
      <c r="M52" s="212">
        <v>0</v>
      </c>
      <c r="N52" s="212">
        <v>0</v>
      </c>
      <c r="O52" s="212">
        <f>N52</f>
        <v>0</v>
      </c>
      <c r="P52" s="212">
        <v>0</v>
      </c>
      <c r="Q52" s="212">
        <v>0</v>
      </c>
      <c r="R52" s="212">
        <v>0</v>
      </c>
      <c r="S52" s="212">
        <v>0</v>
      </c>
      <c r="T52" s="211">
        <f t="shared" si="4"/>
        <v>0</v>
      </c>
      <c r="U52" s="211">
        <f t="shared" si="5"/>
        <v>0.21659999999999999</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2">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3">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0.106</v>
      </c>
      <c r="K56" s="212">
        <v>0</v>
      </c>
      <c r="L56" s="212">
        <v>0</v>
      </c>
      <c r="M56" s="212">
        <v>0</v>
      </c>
      <c r="N56" s="212">
        <f>N47+N48+N49</f>
        <v>0</v>
      </c>
      <c r="O56" s="212">
        <f>O47+O48+O49</f>
        <v>0</v>
      </c>
      <c r="P56" s="212">
        <v>0</v>
      </c>
      <c r="Q56" s="212">
        <v>0</v>
      </c>
      <c r="R56" s="212">
        <v>0</v>
      </c>
      <c r="S56" s="212">
        <v>0</v>
      </c>
      <c r="T56" s="211">
        <f t="shared" si="4"/>
        <v>0</v>
      </c>
      <c r="U56" s="211">
        <f t="shared" si="5"/>
        <v>0.106</v>
      </c>
    </row>
    <row r="57" spans="1:21" ht="18.75" x14ac:dyDescent="0.25">
      <c r="A57" s="68" t="s">
        <v>127</v>
      </c>
      <c r="B57" s="67" t="s">
        <v>609</v>
      </c>
      <c r="C57" s="211">
        <v>0</v>
      </c>
      <c r="D57" s="211">
        <v>0</v>
      </c>
      <c r="E57" s="223">
        <v>0</v>
      </c>
      <c r="F57" s="223">
        <v>0</v>
      </c>
      <c r="G57" s="212">
        <v>0</v>
      </c>
      <c r="H57" s="212">
        <v>0</v>
      </c>
      <c r="I57" s="212">
        <v>0</v>
      </c>
      <c r="J57" s="212">
        <f>J50</f>
        <v>2</v>
      </c>
      <c r="K57" s="212">
        <v>0</v>
      </c>
      <c r="L57" s="212">
        <v>0</v>
      </c>
      <c r="M57" s="212">
        <v>0</v>
      </c>
      <c r="N57" s="212">
        <v>0</v>
      </c>
      <c r="O57" s="212">
        <f>N57</f>
        <v>0</v>
      </c>
      <c r="P57" s="212">
        <v>0</v>
      </c>
      <c r="Q57" s="212">
        <v>0</v>
      </c>
      <c r="R57" s="212">
        <f>R50</f>
        <v>0</v>
      </c>
      <c r="S57" s="212">
        <f>S50</f>
        <v>0</v>
      </c>
      <c r="T57" s="211">
        <f t="shared" si="4"/>
        <v>0</v>
      </c>
      <c r="U57" s="211">
        <f t="shared" si="5"/>
        <v>2</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1"/>
      <c r="C66" s="491"/>
      <c r="D66" s="491"/>
      <c r="E66" s="491"/>
      <c r="F66" s="491"/>
      <c r="G66" s="491"/>
      <c r="H66" s="491"/>
      <c r="I66" s="491"/>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6"/>
      <c r="C68" s="496"/>
      <c r="D68" s="496"/>
      <c r="E68" s="496"/>
      <c r="F68" s="496"/>
      <c r="G68" s="496"/>
      <c r="H68" s="496"/>
      <c r="I68" s="496"/>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1"/>
      <c r="C70" s="491"/>
      <c r="D70" s="491"/>
      <c r="E70" s="491"/>
      <c r="F70" s="491"/>
      <c r="G70" s="491"/>
      <c r="H70" s="491"/>
      <c r="I70" s="491"/>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1"/>
      <c r="C72" s="491"/>
      <c r="D72" s="491"/>
      <c r="E72" s="491"/>
      <c r="F72" s="491"/>
      <c r="G72" s="491"/>
      <c r="H72" s="491"/>
      <c r="I72" s="491"/>
      <c r="J72" s="258"/>
      <c r="K72" s="258"/>
      <c r="L72" s="58"/>
      <c r="M72" s="58"/>
      <c r="N72" s="61"/>
      <c r="O72" s="58"/>
      <c r="P72" s="58"/>
      <c r="Q72" s="58"/>
      <c r="R72" s="58"/>
      <c r="S72" s="58"/>
      <c r="T72" s="58"/>
    </row>
    <row r="73" spans="1:20" ht="32.25" customHeight="1" x14ac:dyDescent="0.25">
      <c r="A73" s="58"/>
      <c r="B73" s="496"/>
      <c r="C73" s="496"/>
      <c r="D73" s="496"/>
      <c r="E73" s="496"/>
      <c r="F73" s="496"/>
      <c r="G73" s="496"/>
      <c r="H73" s="496"/>
      <c r="I73" s="496"/>
      <c r="J73" s="259"/>
      <c r="K73" s="259"/>
      <c r="L73" s="58"/>
      <c r="M73" s="58"/>
      <c r="N73" s="58"/>
      <c r="O73" s="58"/>
      <c r="P73" s="58"/>
      <c r="Q73" s="58"/>
      <c r="R73" s="58"/>
      <c r="S73" s="58"/>
      <c r="T73" s="58"/>
    </row>
    <row r="74" spans="1:20" ht="51.75" customHeight="1" x14ac:dyDescent="0.25">
      <c r="A74" s="58"/>
      <c r="B74" s="491"/>
      <c r="C74" s="491"/>
      <c r="D74" s="491"/>
      <c r="E74" s="491"/>
      <c r="F74" s="491"/>
      <c r="G74" s="491"/>
      <c r="H74" s="491"/>
      <c r="I74" s="491"/>
      <c r="J74" s="258"/>
      <c r="K74" s="258"/>
      <c r="L74" s="58"/>
      <c r="M74" s="58"/>
      <c r="N74" s="58"/>
      <c r="O74" s="58"/>
      <c r="P74" s="58"/>
      <c r="Q74" s="58"/>
      <c r="R74" s="58"/>
      <c r="S74" s="58"/>
      <c r="T74" s="58"/>
    </row>
    <row r="75" spans="1:20" ht="21.75" customHeight="1" x14ac:dyDescent="0.25">
      <c r="A75" s="58"/>
      <c r="B75" s="497"/>
      <c r="C75" s="497"/>
      <c r="D75" s="497"/>
      <c r="E75" s="497"/>
      <c r="F75" s="497"/>
      <c r="G75" s="497"/>
      <c r="H75" s="497"/>
      <c r="I75" s="497"/>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5"/>
      <c r="C77" s="495"/>
      <c r="D77" s="495"/>
      <c r="E77" s="495"/>
      <c r="F77" s="495"/>
      <c r="G77" s="495"/>
      <c r="H77" s="495"/>
      <c r="I77" s="495"/>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2021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16" t="str">
        <f>'1. паспорт местоположение'!A12:C12</f>
        <v>L_140-164</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6" t="str">
        <f>'1. паспорт местоположение'!A15</f>
        <v>Приобретение электросетевого комплекса в г.Калининграде, ул.Красносельская,58</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4"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4" customFormat="1" x14ac:dyDescent="0.25">
      <c r="A21" s="510" t="s">
        <v>486</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4" customFormat="1" ht="58.5" customHeight="1" x14ac:dyDescent="0.25">
      <c r="A22" s="511" t="s">
        <v>50</v>
      </c>
      <c r="B22" s="514" t="s">
        <v>22</v>
      </c>
      <c r="C22" s="511" t="s">
        <v>49</v>
      </c>
      <c r="D22" s="511" t="s">
        <v>48</v>
      </c>
      <c r="E22" s="517" t="s">
        <v>496</v>
      </c>
      <c r="F22" s="518"/>
      <c r="G22" s="518"/>
      <c r="H22" s="518"/>
      <c r="I22" s="518"/>
      <c r="J22" s="518"/>
      <c r="K22" s="518"/>
      <c r="L22" s="519"/>
      <c r="M22" s="511" t="s">
        <v>47</v>
      </c>
      <c r="N22" s="511" t="s">
        <v>46</v>
      </c>
      <c r="O22" s="511" t="s">
        <v>45</v>
      </c>
      <c r="P22" s="520" t="s">
        <v>253</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24" customFormat="1" ht="64.5" customHeight="1" x14ac:dyDescent="0.25">
      <c r="A23" s="512"/>
      <c r="B23" s="515"/>
      <c r="C23" s="512"/>
      <c r="D23" s="512"/>
      <c r="E23" s="526" t="s">
        <v>21</v>
      </c>
      <c r="F23" s="528" t="s">
        <v>125</v>
      </c>
      <c r="G23" s="528" t="s">
        <v>124</v>
      </c>
      <c r="H23" s="528" t="s">
        <v>123</v>
      </c>
      <c r="I23" s="532" t="s">
        <v>407</v>
      </c>
      <c r="J23" s="532" t="s">
        <v>408</v>
      </c>
      <c r="K23" s="532" t="s">
        <v>409</v>
      </c>
      <c r="L23" s="528" t="s">
        <v>610</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24"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30" t="s">
        <v>11</v>
      </c>
      <c r="AG24" s="130" t="s">
        <v>10</v>
      </c>
      <c r="AH24" s="131" t="s">
        <v>2</v>
      </c>
      <c r="AI24" s="131" t="s">
        <v>9</v>
      </c>
      <c r="AJ24" s="513"/>
      <c r="AK24" s="513"/>
      <c r="AL24" s="513"/>
      <c r="AM24" s="513"/>
      <c r="AN24" s="513"/>
      <c r="AO24" s="513"/>
      <c r="AP24" s="513"/>
      <c r="AQ24" s="523"/>
      <c r="AR24" s="520"/>
      <c r="AS24" s="520"/>
      <c r="AT24" s="520"/>
      <c r="AU24" s="520"/>
      <c r="AV24" s="525"/>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44357</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0.106</v>
      </c>
      <c r="L26" s="393">
        <f>'6.2. Паспорт фин осв ввод'!U50</f>
        <v>2</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40"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5" t="str">
        <f>'1. паспорт местоположение'!A5:C5</f>
        <v>Год раскрытия информации: 2021 год</v>
      </c>
      <c r="B5" s="535"/>
      <c r="C5" s="76"/>
      <c r="D5" s="76"/>
      <c r="E5" s="76"/>
      <c r="F5" s="76"/>
      <c r="G5" s="76"/>
      <c r="H5" s="76"/>
    </row>
    <row r="6" spans="1:8" ht="18.75" x14ac:dyDescent="0.3">
      <c r="A6" s="135"/>
      <c r="B6" s="135"/>
      <c r="C6" s="135"/>
      <c r="D6" s="135"/>
      <c r="E6" s="135"/>
      <c r="F6" s="135"/>
      <c r="G6" s="135"/>
      <c r="H6" s="135"/>
    </row>
    <row r="7" spans="1:8" ht="18.75" x14ac:dyDescent="0.25">
      <c r="A7" s="421" t="s">
        <v>7</v>
      </c>
      <c r="B7" s="421"/>
      <c r="C7" s="134"/>
      <c r="D7" s="134"/>
      <c r="E7" s="134"/>
      <c r="F7" s="134"/>
      <c r="G7" s="134"/>
      <c r="H7" s="134"/>
    </row>
    <row r="8" spans="1:8" ht="18.75" x14ac:dyDescent="0.25">
      <c r="A8" s="134"/>
      <c r="B8" s="134"/>
      <c r="C8" s="134"/>
      <c r="D8" s="134"/>
      <c r="E8" s="134"/>
      <c r="F8" s="134"/>
      <c r="G8" s="134"/>
      <c r="H8" s="134"/>
    </row>
    <row r="9" spans="1:8" x14ac:dyDescent="0.25">
      <c r="A9" s="416" t="str">
        <f>'1. паспорт местоположение'!A9:C9</f>
        <v>Акционерное общество "Янтарьэнерго" ДЗО  ПАО "Россети"</v>
      </c>
      <c r="B9" s="416"/>
      <c r="C9" s="132"/>
      <c r="D9" s="132"/>
      <c r="E9" s="132"/>
      <c r="F9" s="132"/>
      <c r="G9" s="132"/>
      <c r="H9" s="132"/>
    </row>
    <row r="10" spans="1:8" x14ac:dyDescent="0.25">
      <c r="A10" s="417" t="s">
        <v>6</v>
      </c>
      <c r="B10" s="417"/>
      <c r="C10" s="133"/>
      <c r="D10" s="133"/>
      <c r="E10" s="133"/>
      <c r="F10" s="133"/>
      <c r="G10" s="133"/>
      <c r="H10" s="133"/>
    </row>
    <row r="11" spans="1:8" ht="18.75" x14ac:dyDescent="0.25">
      <c r="A11" s="134"/>
      <c r="B11" s="134"/>
      <c r="C11" s="134"/>
      <c r="D11" s="134"/>
      <c r="E11" s="134"/>
      <c r="F11" s="134"/>
      <c r="G11" s="134"/>
      <c r="H11" s="134"/>
    </row>
    <row r="12" spans="1:8" x14ac:dyDescent="0.25">
      <c r="A12" s="416" t="str">
        <f>'1. паспорт местоположение'!A12:C12</f>
        <v>L_140-164</v>
      </c>
      <c r="B12" s="416"/>
      <c r="C12" s="132"/>
      <c r="D12" s="132"/>
      <c r="E12" s="132"/>
      <c r="F12" s="132"/>
      <c r="G12" s="132"/>
      <c r="H12" s="132"/>
    </row>
    <row r="13" spans="1:8" x14ac:dyDescent="0.25">
      <c r="A13" s="417" t="s">
        <v>5</v>
      </c>
      <c r="B13" s="417"/>
      <c r="C13" s="133"/>
      <c r="D13" s="133"/>
      <c r="E13" s="133"/>
      <c r="F13" s="133"/>
      <c r="G13" s="133"/>
      <c r="H13" s="133"/>
    </row>
    <row r="14" spans="1:8" ht="18.75" x14ac:dyDescent="0.25">
      <c r="A14" s="9"/>
      <c r="B14" s="9"/>
      <c r="C14" s="9"/>
      <c r="D14" s="9"/>
      <c r="E14" s="9"/>
      <c r="F14" s="9"/>
      <c r="G14" s="9"/>
      <c r="H14" s="9"/>
    </row>
    <row r="15" spans="1:8" x14ac:dyDescent="0.25">
      <c r="A15" s="539" t="str">
        <f>'1. паспорт местоположение'!A15:C15</f>
        <v>Приобретение электросетевого комплекса в г.Калининграде, ул.Красносельская,58</v>
      </c>
      <c r="B15" s="539"/>
      <c r="C15" s="132"/>
      <c r="D15" s="132"/>
      <c r="E15" s="132"/>
      <c r="F15" s="132"/>
      <c r="G15" s="132"/>
      <c r="H15" s="132"/>
    </row>
    <row r="16" spans="1:8" x14ac:dyDescent="0.25">
      <c r="A16" s="417" t="s">
        <v>4</v>
      </c>
      <c r="B16" s="417"/>
      <c r="C16" s="133"/>
      <c r="D16" s="133"/>
      <c r="E16" s="133"/>
      <c r="F16" s="133"/>
      <c r="G16" s="133"/>
      <c r="H16" s="133"/>
    </row>
    <row r="17" spans="1:3" x14ac:dyDescent="0.25">
      <c r="B17" s="108"/>
    </row>
    <row r="18" spans="1:3" x14ac:dyDescent="0.25">
      <c r="A18" s="540" t="s">
        <v>487</v>
      </c>
      <c r="B18" s="541"/>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ул.Красносельская,58</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0.106 (0.106)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608</v>
      </c>
      <c r="B27" s="227">
        <f>'6.2. Паспорт фин осв ввод'!U52</f>
        <v>0.21659999999999999</v>
      </c>
    </row>
    <row r="28" spans="1:3" ht="16.5" thickBot="1" x14ac:dyDescent="0.3">
      <c r="A28" s="198" t="s">
        <v>364</v>
      </c>
      <c r="B28" s="198" t="s">
        <v>596</v>
      </c>
    </row>
    <row r="29" spans="1:3" ht="29.25" thickBot="1" x14ac:dyDescent="0.3">
      <c r="A29" s="120" t="s">
        <v>527</v>
      </c>
      <c r="B29" s="227">
        <f>B30</f>
        <v>0.21659999999999999</v>
      </c>
    </row>
    <row r="30" spans="1:3" ht="29.25" thickBot="1" x14ac:dyDescent="0.3">
      <c r="A30" s="120" t="s">
        <v>528</v>
      </c>
      <c r="B30" s="227">
        <f>B32+B41+B50</f>
        <v>0.21659999999999999</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0.21659999999999999</v>
      </c>
    </row>
    <row r="51" spans="1:3" ht="30.75" thickBot="1" x14ac:dyDescent="0.3">
      <c r="A51" s="403" t="str">
        <f>CONCATENATE('3.3 паспорт описание'!C27," в ценах 2021 года без НДС, млн. руб.")</f>
        <v>Договор безвозмездной передачи № 472 от 10.06.2021 с гр.Старковой Ю.Р. в ценах 2021 года без НДС, млн. руб.</v>
      </c>
      <c r="B51" s="404">
        <f>'5. анализ эконом эфф'!B122</f>
        <v>0.21659999999999999</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472 от 10.06.2021 с гр.Старковой Ю.Р.</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6" t="s">
        <v>522</v>
      </c>
    </row>
    <row r="86" spans="1:2" x14ac:dyDescent="0.25">
      <c r="A86" s="118" t="s">
        <v>399</v>
      </c>
      <c r="B86" s="537"/>
    </row>
    <row r="87" spans="1:2" x14ac:dyDescent="0.25">
      <c r="A87" s="118" t="s">
        <v>400</v>
      </c>
      <c r="B87" s="537"/>
    </row>
    <row r="88" spans="1:2" x14ac:dyDescent="0.25">
      <c r="A88" s="118" t="s">
        <v>401</v>
      </c>
      <c r="B88" s="537"/>
    </row>
    <row r="89" spans="1:2" x14ac:dyDescent="0.25">
      <c r="A89" s="118" t="s">
        <v>402</v>
      </c>
      <c r="B89" s="537"/>
    </row>
    <row r="90" spans="1:2" ht="16.5" thickBot="1" x14ac:dyDescent="0.3">
      <c r="A90" s="125" t="s">
        <v>403</v>
      </c>
      <c r="B90" s="538"/>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2021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21" t="s">
        <v>7</v>
      </c>
      <c r="B6" s="421"/>
      <c r="C6" s="421"/>
      <c r="D6" s="421"/>
      <c r="E6" s="421"/>
      <c r="F6" s="421"/>
      <c r="G6" s="421"/>
      <c r="H6" s="421"/>
      <c r="I6" s="421"/>
      <c r="J6" s="421"/>
      <c r="K6" s="421"/>
      <c r="L6" s="421"/>
      <c r="M6" s="421"/>
      <c r="N6" s="421"/>
      <c r="O6" s="421"/>
      <c r="P6" s="421"/>
      <c r="Q6" s="421"/>
      <c r="R6" s="421"/>
      <c r="S6" s="421"/>
      <c r="T6" s="11"/>
      <c r="U6" s="11"/>
      <c r="V6" s="11"/>
      <c r="W6" s="11"/>
      <c r="X6" s="11"/>
      <c r="Y6" s="11"/>
      <c r="Z6" s="11"/>
      <c r="AA6" s="11"/>
      <c r="AB6" s="11"/>
    </row>
    <row r="7" spans="1:28" s="10" customFormat="1" ht="18.75" x14ac:dyDescent="0.2">
      <c r="A7" s="421"/>
      <c r="B7" s="421"/>
      <c r="C7" s="421"/>
      <c r="D7" s="421"/>
      <c r="E7" s="421"/>
      <c r="F7" s="421"/>
      <c r="G7" s="421"/>
      <c r="H7" s="421"/>
      <c r="I7" s="421"/>
      <c r="J7" s="421"/>
      <c r="K7" s="421"/>
      <c r="L7" s="421"/>
      <c r="M7" s="421"/>
      <c r="N7" s="421"/>
      <c r="O7" s="421"/>
      <c r="P7" s="421"/>
      <c r="Q7" s="421"/>
      <c r="R7" s="421"/>
      <c r="S7" s="421"/>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17" t="s">
        <v>6</v>
      </c>
      <c r="B9" s="417"/>
      <c r="C9" s="417"/>
      <c r="D9" s="417"/>
      <c r="E9" s="417"/>
      <c r="F9" s="417"/>
      <c r="G9" s="417"/>
      <c r="H9" s="417"/>
      <c r="I9" s="417"/>
      <c r="J9" s="417"/>
      <c r="K9" s="417"/>
      <c r="L9" s="417"/>
      <c r="M9" s="417"/>
      <c r="N9" s="417"/>
      <c r="O9" s="417"/>
      <c r="P9" s="417"/>
      <c r="Q9" s="417"/>
      <c r="R9" s="417"/>
      <c r="S9" s="417"/>
      <c r="T9" s="11"/>
      <c r="U9" s="11"/>
      <c r="V9" s="11"/>
      <c r="W9" s="11"/>
      <c r="X9" s="11"/>
      <c r="Y9" s="11"/>
      <c r="Z9" s="11"/>
      <c r="AA9" s="11"/>
      <c r="AB9" s="11"/>
    </row>
    <row r="10" spans="1:28" s="10" customFormat="1" ht="18.75" x14ac:dyDescent="0.2">
      <c r="A10" s="421"/>
      <c r="B10" s="421"/>
      <c r="C10" s="421"/>
      <c r="D10" s="421"/>
      <c r="E10" s="421"/>
      <c r="F10" s="421"/>
      <c r="G10" s="421"/>
      <c r="H10" s="421"/>
      <c r="I10" s="421"/>
      <c r="J10" s="421"/>
      <c r="K10" s="421"/>
      <c r="L10" s="421"/>
      <c r="M10" s="421"/>
      <c r="N10" s="421"/>
      <c r="O10" s="421"/>
      <c r="P10" s="421"/>
      <c r="Q10" s="421"/>
      <c r="R10" s="421"/>
      <c r="S10" s="421"/>
      <c r="T10" s="11"/>
      <c r="U10" s="11"/>
      <c r="V10" s="11"/>
      <c r="W10" s="11"/>
      <c r="X10" s="11"/>
      <c r="Y10" s="11"/>
      <c r="Z10" s="11"/>
      <c r="AA10" s="11"/>
      <c r="AB10" s="11"/>
    </row>
    <row r="11" spans="1:28" s="10" customFormat="1" ht="18.75" x14ac:dyDescent="0.2">
      <c r="A11" s="416" t="str">
        <f>'1. паспорт местоположение'!A12:C12</f>
        <v>L_140-164</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1"/>
      <c r="U12" s="11"/>
      <c r="V12" s="11"/>
      <c r="W12" s="11"/>
      <c r="X12" s="11"/>
      <c r="Y12" s="11"/>
      <c r="Z12" s="11"/>
      <c r="AA12" s="11"/>
      <c r="AB12" s="11"/>
    </row>
    <row r="13" spans="1:28" s="7"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8"/>
      <c r="U13" s="8"/>
      <c r="V13" s="8"/>
      <c r="W13" s="8"/>
      <c r="X13" s="8"/>
      <c r="Y13" s="8"/>
      <c r="Z13" s="8"/>
      <c r="AA13" s="8"/>
      <c r="AB13" s="8"/>
    </row>
    <row r="14" spans="1:28" s="2" customFormat="1" ht="12" x14ac:dyDescent="0.2">
      <c r="A14" s="416" t="str">
        <f>'1. паспорт местоположение'!A15:C15</f>
        <v>Приобретение электросетевого комплекса в г.Калининграде, ул.Красносельская,58</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4"/>
      <c r="U15" s="4"/>
      <c r="V15" s="4"/>
      <c r="W15" s="4"/>
      <c r="X15" s="4"/>
      <c r="Y15" s="4"/>
      <c r="Z15" s="4"/>
      <c r="AA15" s="4"/>
      <c r="AB15" s="4"/>
    </row>
    <row r="16" spans="1:28" s="2"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3"/>
      <c r="U16" s="3"/>
      <c r="V16" s="3"/>
      <c r="W16" s="3"/>
      <c r="X16" s="3"/>
      <c r="Y16" s="3"/>
    </row>
    <row r="17" spans="1:28" s="2" customFormat="1" ht="45.75" customHeight="1" x14ac:dyDescent="0.2">
      <c r="A17" s="419" t="s">
        <v>462</v>
      </c>
      <c r="B17" s="419"/>
      <c r="C17" s="419"/>
      <c r="D17" s="419"/>
      <c r="E17" s="419"/>
      <c r="F17" s="419"/>
      <c r="G17" s="419"/>
      <c r="H17" s="419"/>
      <c r="I17" s="419"/>
      <c r="J17" s="419"/>
      <c r="K17" s="419"/>
      <c r="L17" s="419"/>
      <c r="M17" s="419"/>
      <c r="N17" s="419"/>
      <c r="O17" s="419"/>
      <c r="P17" s="419"/>
      <c r="Q17" s="419"/>
      <c r="R17" s="419"/>
      <c r="S17" s="419"/>
      <c r="T17" s="5"/>
      <c r="U17" s="5"/>
      <c r="V17" s="5"/>
      <c r="W17" s="5"/>
      <c r="X17" s="5"/>
      <c r="Y17" s="5"/>
      <c r="Z17" s="5"/>
      <c r="AA17" s="5"/>
      <c r="AB17" s="5"/>
    </row>
    <row r="18" spans="1:28" s="2"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3"/>
      <c r="U18" s="3"/>
      <c r="V18" s="3"/>
      <c r="W18" s="3"/>
      <c r="X18" s="3"/>
      <c r="Y18" s="3"/>
    </row>
    <row r="19" spans="1:28" s="2" customFormat="1" ht="54" customHeight="1" x14ac:dyDescent="0.2">
      <c r="A19" s="423" t="s">
        <v>3</v>
      </c>
      <c r="B19" s="423" t="s">
        <v>94</v>
      </c>
      <c r="C19" s="424" t="s">
        <v>358</v>
      </c>
      <c r="D19" s="423" t="s">
        <v>357</v>
      </c>
      <c r="E19" s="423" t="s">
        <v>93</v>
      </c>
      <c r="F19" s="423" t="s">
        <v>92</v>
      </c>
      <c r="G19" s="423" t="s">
        <v>353</v>
      </c>
      <c r="H19" s="423" t="s">
        <v>91</v>
      </c>
      <c r="I19" s="423" t="s">
        <v>90</v>
      </c>
      <c r="J19" s="423" t="s">
        <v>89</v>
      </c>
      <c r="K19" s="423" t="s">
        <v>88</v>
      </c>
      <c r="L19" s="423" t="s">
        <v>87</v>
      </c>
      <c r="M19" s="423" t="s">
        <v>86</v>
      </c>
      <c r="N19" s="423" t="s">
        <v>85</v>
      </c>
      <c r="O19" s="423" t="s">
        <v>84</v>
      </c>
      <c r="P19" s="423" t="s">
        <v>83</v>
      </c>
      <c r="Q19" s="423" t="s">
        <v>356</v>
      </c>
      <c r="R19" s="423"/>
      <c r="S19" s="426" t="s">
        <v>456</v>
      </c>
      <c r="T19" s="3"/>
      <c r="U19" s="3"/>
      <c r="V19" s="3"/>
      <c r="W19" s="3"/>
      <c r="X19" s="3"/>
      <c r="Y19" s="3"/>
    </row>
    <row r="20" spans="1:28" s="2" customFormat="1" ht="180.75" customHeight="1" x14ac:dyDescent="0.2">
      <c r="A20" s="423"/>
      <c r="B20" s="423"/>
      <c r="C20" s="425"/>
      <c r="D20" s="423"/>
      <c r="E20" s="423"/>
      <c r="F20" s="423"/>
      <c r="G20" s="423"/>
      <c r="H20" s="423"/>
      <c r="I20" s="423"/>
      <c r="J20" s="423"/>
      <c r="K20" s="423"/>
      <c r="L20" s="423"/>
      <c r="M20" s="423"/>
      <c r="N20" s="423"/>
      <c r="O20" s="423"/>
      <c r="P20" s="423"/>
      <c r="Q20" s="38" t="s">
        <v>354</v>
      </c>
      <c r="R20" s="39" t="s">
        <v>355</v>
      </c>
      <c r="S20" s="426"/>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2021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0"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0"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0" customFormat="1" ht="18.75" customHeight="1" x14ac:dyDescent="0.2">
      <c r="A13" s="416" t="str">
        <f>'1. паспорт местоположение'!A12:C12</f>
        <v>L_140-164</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7"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2" customFormat="1" ht="12" x14ac:dyDescent="0.2">
      <c r="A16" s="416" t="str">
        <f>'1. паспорт местоположение'!A15</f>
        <v>Приобретение электросетевого комплекса в г.Калининграде, ул.Красносельская,58</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113" s="2" customFormat="1" ht="15" customHeight="1" x14ac:dyDescent="0.2">
      <c r="A19" s="430" t="s">
        <v>467</v>
      </c>
      <c r="B19" s="430"/>
      <c r="C19" s="430"/>
      <c r="D19" s="430"/>
      <c r="E19" s="430"/>
      <c r="F19" s="430"/>
      <c r="G19" s="430"/>
      <c r="H19" s="430"/>
      <c r="I19" s="430"/>
      <c r="J19" s="430"/>
      <c r="K19" s="430"/>
      <c r="L19" s="430"/>
      <c r="M19" s="430"/>
      <c r="N19" s="430"/>
      <c r="O19" s="430"/>
      <c r="P19" s="430"/>
      <c r="Q19" s="430"/>
      <c r="R19" s="430"/>
      <c r="S19" s="430"/>
      <c r="T19" s="430"/>
    </row>
    <row r="20" spans="1:113" s="54"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32" t="s">
        <v>3</v>
      </c>
      <c r="B21" s="435" t="s">
        <v>217</v>
      </c>
      <c r="C21" s="436"/>
      <c r="D21" s="439" t="s">
        <v>116</v>
      </c>
      <c r="E21" s="435" t="s">
        <v>495</v>
      </c>
      <c r="F21" s="436"/>
      <c r="G21" s="435" t="s">
        <v>267</v>
      </c>
      <c r="H21" s="436"/>
      <c r="I21" s="435" t="s">
        <v>115</v>
      </c>
      <c r="J21" s="436"/>
      <c r="K21" s="439" t="s">
        <v>114</v>
      </c>
      <c r="L21" s="435" t="s">
        <v>113</v>
      </c>
      <c r="M21" s="436"/>
      <c r="N21" s="435" t="s">
        <v>492</v>
      </c>
      <c r="O21" s="436"/>
      <c r="P21" s="439" t="s">
        <v>112</v>
      </c>
      <c r="Q21" s="427" t="s">
        <v>111</v>
      </c>
      <c r="R21" s="428"/>
      <c r="S21" s="427" t="s">
        <v>110</v>
      </c>
      <c r="T21" s="429"/>
    </row>
    <row r="22" spans="1:113" ht="204.75" customHeight="1" x14ac:dyDescent="0.25">
      <c r="A22" s="433"/>
      <c r="B22" s="437"/>
      <c r="C22" s="438"/>
      <c r="D22" s="442"/>
      <c r="E22" s="437"/>
      <c r="F22" s="438"/>
      <c r="G22" s="437"/>
      <c r="H22" s="438"/>
      <c r="I22" s="437"/>
      <c r="J22" s="438"/>
      <c r="K22" s="440"/>
      <c r="L22" s="437"/>
      <c r="M22" s="438"/>
      <c r="N22" s="437"/>
      <c r="O22" s="438"/>
      <c r="P22" s="440"/>
      <c r="Q22" s="100" t="s">
        <v>109</v>
      </c>
      <c r="R22" s="100" t="s">
        <v>466</v>
      </c>
      <c r="S22" s="100" t="s">
        <v>108</v>
      </c>
      <c r="T22" s="100" t="s">
        <v>107</v>
      </c>
    </row>
    <row r="23" spans="1:113" ht="51.75" customHeight="1" x14ac:dyDescent="0.25">
      <c r="A23" s="434"/>
      <c r="B23" s="145" t="s">
        <v>105</v>
      </c>
      <c r="C23" s="145" t="s">
        <v>106</v>
      </c>
      <c r="D23" s="440"/>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1" t="s">
        <v>501</v>
      </c>
      <c r="C28" s="441"/>
      <c r="D28" s="441"/>
      <c r="E28" s="441"/>
      <c r="F28" s="441"/>
      <c r="G28" s="441"/>
      <c r="H28" s="441"/>
      <c r="I28" s="441"/>
      <c r="J28" s="441"/>
      <c r="K28" s="441"/>
      <c r="L28" s="441"/>
      <c r="M28" s="441"/>
      <c r="N28" s="441"/>
      <c r="O28" s="441"/>
      <c r="P28" s="441"/>
      <c r="Q28" s="441"/>
      <c r="R28" s="441"/>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E11" zoomScale="80" zoomScaleSheetLayoutView="80" workbookViewId="0">
      <selection activeCell="O32" sqref="O32"/>
    </sheetView>
  </sheetViews>
  <sheetFormatPr defaultColWidth="10.7109375" defaultRowHeight="15.75" x14ac:dyDescent="0.25"/>
  <cols>
    <col min="1" max="1" width="10.7109375" style="240"/>
    <col min="2" max="2" width="13.140625" style="46" customWidth="1"/>
    <col min="3" max="3" width="29.28515625" style="46" customWidth="1"/>
    <col min="4" max="4" width="13.140625" style="46" customWidth="1"/>
    <col min="5" max="5" width="29.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2021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1" t="s">
        <v>7</v>
      </c>
      <c r="F7" s="421"/>
      <c r="G7" s="421"/>
      <c r="H7" s="421"/>
      <c r="I7" s="421"/>
      <c r="J7" s="421"/>
      <c r="K7" s="421"/>
      <c r="L7" s="421"/>
      <c r="M7" s="421"/>
      <c r="N7" s="421"/>
      <c r="O7" s="421"/>
      <c r="P7" s="421"/>
      <c r="Q7" s="421"/>
      <c r="R7" s="421"/>
      <c r="S7" s="421"/>
      <c r="T7" s="421"/>
      <c r="U7" s="421"/>
      <c r="V7" s="421"/>
      <c r="W7" s="421"/>
      <c r="X7" s="421"/>
      <c r="Y7" s="421"/>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A10" s="241"/>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6" t="str">
        <f>'1. паспорт местоположение'!A12</f>
        <v>L_140-164</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A13" s="241"/>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6" t="str">
        <f>'1. паспорт местоположение'!A15</f>
        <v>Приобретение электросетевого комплекса в г.Калининграде, ул.Красносельская,58</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A16" s="243"/>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469</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4" customFormat="1" ht="21" customHeight="1" x14ac:dyDescent="0.25">
      <c r="A20" s="244"/>
    </row>
    <row r="21" spans="1:27" ht="15.75" customHeight="1" x14ac:dyDescent="0.25">
      <c r="A21" s="443" t="s">
        <v>3</v>
      </c>
      <c r="B21" s="445" t="s">
        <v>476</v>
      </c>
      <c r="C21" s="446"/>
      <c r="D21" s="445" t="s">
        <v>478</v>
      </c>
      <c r="E21" s="446"/>
      <c r="F21" s="427" t="s">
        <v>88</v>
      </c>
      <c r="G21" s="429"/>
      <c r="H21" s="429"/>
      <c r="I21" s="428"/>
      <c r="J21" s="443" t="s">
        <v>479</v>
      </c>
      <c r="K21" s="445" t="s">
        <v>480</v>
      </c>
      <c r="L21" s="446"/>
      <c r="M21" s="445" t="s">
        <v>481</v>
      </c>
      <c r="N21" s="446"/>
      <c r="O21" s="445" t="s">
        <v>468</v>
      </c>
      <c r="P21" s="446"/>
      <c r="Q21" s="445" t="s">
        <v>121</v>
      </c>
      <c r="R21" s="446"/>
      <c r="S21" s="443" t="s">
        <v>120</v>
      </c>
      <c r="T21" s="443" t="s">
        <v>482</v>
      </c>
      <c r="U21" s="443" t="s">
        <v>477</v>
      </c>
      <c r="V21" s="445" t="s">
        <v>119</v>
      </c>
      <c r="W21" s="446"/>
      <c r="X21" s="427" t="s">
        <v>111</v>
      </c>
      <c r="Y21" s="429"/>
      <c r="Z21" s="427" t="s">
        <v>110</v>
      </c>
      <c r="AA21" s="429"/>
    </row>
    <row r="22" spans="1:27" ht="216" customHeight="1" x14ac:dyDescent="0.25">
      <c r="A22" s="449"/>
      <c r="B22" s="447"/>
      <c r="C22" s="448"/>
      <c r="D22" s="447"/>
      <c r="E22" s="448"/>
      <c r="F22" s="427" t="s">
        <v>118</v>
      </c>
      <c r="G22" s="428"/>
      <c r="H22" s="427" t="s">
        <v>117</v>
      </c>
      <c r="I22" s="428"/>
      <c r="J22" s="444"/>
      <c r="K22" s="447"/>
      <c r="L22" s="448"/>
      <c r="M22" s="447"/>
      <c r="N22" s="448"/>
      <c r="O22" s="447"/>
      <c r="P22" s="448"/>
      <c r="Q22" s="447"/>
      <c r="R22" s="448"/>
      <c r="S22" s="444"/>
      <c r="T22" s="444"/>
      <c r="U22" s="444"/>
      <c r="V22" s="447"/>
      <c r="W22" s="448"/>
      <c r="X22" s="100" t="s">
        <v>109</v>
      </c>
      <c r="Y22" s="100" t="s">
        <v>466</v>
      </c>
      <c r="Z22" s="100" t="s">
        <v>108</v>
      </c>
      <c r="AA22" s="100" t="s">
        <v>107</v>
      </c>
    </row>
    <row r="23" spans="1:27" ht="60" customHeight="1" x14ac:dyDescent="0.25">
      <c r="A23" s="444"/>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2">
        <v>1</v>
      </c>
      <c r="B25" s="232" t="s">
        <v>525</v>
      </c>
      <c r="C25" s="232" t="s">
        <v>613</v>
      </c>
      <c r="D25" s="232" t="s">
        <v>525</v>
      </c>
      <c r="E25" s="232" t="str">
        <f t="shared" ref="E25:E26" si="0">C25</f>
        <v>КЛ-1 0,4 кВ от ТП 621 1с. до ВРУ ж.д.58</v>
      </c>
      <c r="F25" s="232" t="s">
        <v>525</v>
      </c>
      <c r="G25" s="232">
        <v>0.4</v>
      </c>
      <c r="H25" s="232" t="s">
        <v>525</v>
      </c>
      <c r="I25" s="232">
        <v>0.4</v>
      </c>
      <c r="J25" s="232" t="s">
        <v>525</v>
      </c>
      <c r="K25" s="232" t="s">
        <v>525</v>
      </c>
      <c r="L25" s="232">
        <v>1</v>
      </c>
      <c r="M25" s="232" t="s">
        <v>525</v>
      </c>
      <c r="N25" s="232">
        <v>70</v>
      </c>
      <c r="O25" s="232" t="s">
        <v>525</v>
      </c>
      <c r="P25" s="232" t="s">
        <v>521</v>
      </c>
      <c r="Q25" s="232" t="s">
        <v>525</v>
      </c>
      <c r="R25" s="394">
        <v>5.2999999999999999E-2</v>
      </c>
      <c r="S25" s="232" t="s">
        <v>525</v>
      </c>
      <c r="T25" s="232" t="s">
        <v>525</v>
      </c>
      <c r="U25" s="232" t="s">
        <v>525</v>
      </c>
      <c r="V25" s="232" t="s">
        <v>525</v>
      </c>
      <c r="W25" s="232" t="s">
        <v>599</v>
      </c>
      <c r="X25" s="232" t="s">
        <v>525</v>
      </c>
      <c r="Y25" s="232" t="s">
        <v>525</v>
      </c>
      <c r="Z25" s="232" t="s">
        <v>525</v>
      </c>
      <c r="AA25" s="232" t="s">
        <v>525</v>
      </c>
    </row>
    <row r="26" spans="1:27" s="154" customFormat="1" ht="31.5" x14ac:dyDescent="0.25">
      <c r="A26" s="232">
        <v>2</v>
      </c>
      <c r="B26" s="232" t="s">
        <v>525</v>
      </c>
      <c r="C26" s="232" t="s">
        <v>614</v>
      </c>
      <c r="D26" s="232" t="s">
        <v>525</v>
      </c>
      <c r="E26" s="232" t="str">
        <f t="shared" si="0"/>
        <v>КЛ-2 0,4 кВ от ТП 621 2с. до ВРУ ж.д.58</v>
      </c>
      <c r="F26" s="232" t="s">
        <v>525</v>
      </c>
      <c r="G26" s="232">
        <v>0.4</v>
      </c>
      <c r="H26" s="232" t="s">
        <v>525</v>
      </c>
      <c r="I26" s="232">
        <v>0.4</v>
      </c>
      <c r="J26" s="232" t="s">
        <v>525</v>
      </c>
      <c r="K26" s="232" t="s">
        <v>525</v>
      </c>
      <c r="L26" s="232">
        <v>1</v>
      </c>
      <c r="M26" s="232" t="s">
        <v>525</v>
      </c>
      <c r="N26" s="232">
        <v>70</v>
      </c>
      <c r="O26" s="232" t="s">
        <v>525</v>
      </c>
      <c r="P26" s="232" t="s">
        <v>521</v>
      </c>
      <c r="Q26" s="232" t="s">
        <v>525</v>
      </c>
      <c r="R26" s="394">
        <v>5.2999999999999999E-2</v>
      </c>
      <c r="S26" s="232" t="s">
        <v>525</v>
      </c>
      <c r="T26" s="232" t="s">
        <v>525</v>
      </c>
      <c r="U26" s="232" t="s">
        <v>525</v>
      </c>
      <c r="V26" s="232" t="s">
        <v>525</v>
      </c>
      <c r="W26" s="232" t="s">
        <v>599</v>
      </c>
      <c r="X26" s="232" t="s">
        <v>525</v>
      </c>
      <c r="Y26" s="232" t="s">
        <v>525</v>
      </c>
      <c r="Z26" s="232" t="s">
        <v>525</v>
      </c>
      <c r="AA26" s="232" t="s">
        <v>525</v>
      </c>
    </row>
    <row r="27" spans="1:27" x14ac:dyDescent="0.25">
      <c r="A27" s="250"/>
      <c r="B27" s="47"/>
      <c r="C27" s="47"/>
      <c r="D27" s="47"/>
      <c r="G27" s="251"/>
      <c r="R27" s="46">
        <f>SUM(R25:R26)</f>
        <v>0.106</v>
      </c>
    </row>
    <row r="28" spans="1:27" hidden="1" x14ac:dyDescent="0.25">
      <c r="A28" s="252"/>
      <c r="B28" s="47"/>
      <c r="C28" s="47"/>
      <c r="D28" s="47"/>
      <c r="P28" s="46" t="s">
        <v>520</v>
      </c>
      <c r="R28" s="46" t="e">
        <f>SUMIF(#REF!,"ВЛ",#REF!)</f>
        <v>#REF!</v>
      </c>
    </row>
    <row r="29" spans="1:27" hidden="1" x14ac:dyDescent="0.25">
      <c r="A29" s="252"/>
      <c r="B29" s="47"/>
      <c r="C29" s="253"/>
      <c r="D29" s="47"/>
      <c r="P29" s="46" t="s">
        <v>521</v>
      </c>
      <c r="R29"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2021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1" t="s">
        <v>7</v>
      </c>
      <c r="B7" s="421"/>
      <c r="C7" s="421"/>
      <c r="D7" s="11"/>
      <c r="E7" s="11"/>
      <c r="F7" s="11"/>
      <c r="G7" s="11"/>
      <c r="H7" s="11"/>
      <c r="I7" s="11"/>
      <c r="J7" s="11"/>
      <c r="K7" s="11"/>
      <c r="L7" s="11"/>
      <c r="M7" s="11"/>
      <c r="N7" s="11"/>
      <c r="O7" s="11"/>
      <c r="P7" s="11"/>
      <c r="Q7" s="11"/>
      <c r="R7" s="11"/>
      <c r="S7" s="11"/>
      <c r="T7" s="11"/>
      <c r="U7" s="11"/>
    </row>
    <row r="8" spans="1:29" s="10" customFormat="1" ht="18.75" x14ac:dyDescent="0.2">
      <c r="A8" s="421"/>
      <c r="B8" s="421"/>
      <c r="C8" s="421"/>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17" t="s">
        <v>6</v>
      </c>
      <c r="B10" s="417"/>
      <c r="C10" s="417"/>
      <c r="D10" s="4"/>
      <c r="E10" s="4"/>
      <c r="F10" s="4"/>
      <c r="G10" s="4"/>
      <c r="H10" s="11"/>
      <c r="I10" s="11"/>
      <c r="J10" s="11"/>
      <c r="K10" s="11"/>
      <c r="L10" s="11"/>
      <c r="M10" s="11"/>
      <c r="N10" s="11"/>
      <c r="O10" s="11"/>
      <c r="P10" s="11"/>
      <c r="Q10" s="11"/>
      <c r="R10" s="11"/>
      <c r="S10" s="11"/>
      <c r="T10" s="11"/>
      <c r="U10" s="11"/>
    </row>
    <row r="11" spans="1:29" s="10" customFormat="1" ht="18.75" x14ac:dyDescent="0.2">
      <c r="A11" s="421"/>
      <c r="B11" s="421"/>
      <c r="C11" s="421"/>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L_140-164</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17" t="s">
        <v>5</v>
      </c>
      <c r="B13" s="417"/>
      <c r="C13" s="4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2"/>
      <c r="B14" s="422"/>
      <c r="C14" s="422"/>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Приобретение электросетевого комплекса в г.Калининграде, ул.Красносельская,58</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17" t="s">
        <v>4</v>
      </c>
      <c r="B16" s="417"/>
      <c r="C16" s="417"/>
      <c r="D16" s="4"/>
      <c r="E16" s="4"/>
      <c r="F16" s="4"/>
      <c r="G16" s="4"/>
      <c r="H16" s="4"/>
      <c r="I16" s="4"/>
      <c r="J16" s="4"/>
      <c r="K16" s="4"/>
      <c r="L16" s="4"/>
      <c r="M16" s="4"/>
      <c r="N16" s="4"/>
      <c r="O16" s="4"/>
      <c r="P16" s="4"/>
      <c r="Q16" s="4"/>
      <c r="R16" s="4"/>
      <c r="S16" s="4"/>
      <c r="T16" s="4"/>
      <c r="U16" s="4"/>
    </row>
    <row r="17" spans="1:21" s="2" customFormat="1" ht="15" customHeight="1" x14ac:dyDescent="0.2">
      <c r="A17" s="418"/>
      <c r="B17" s="418"/>
      <c r="C17" s="418"/>
      <c r="D17" s="3"/>
      <c r="E17" s="3"/>
      <c r="F17" s="3"/>
      <c r="G17" s="3"/>
      <c r="H17" s="3"/>
      <c r="I17" s="3"/>
      <c r="J17" s="3"/>
      <c r="K17" s="3"/>
      <c r="L17" s="3"/>
      <c r="M17" s="3"/>
      <c r="N17" s="3"/>
      <c r="O17" s="3"/>
      <c r="P17" s="3"/>
      <c r="Q17" s="3"/>
      <c r="R17" s="3"/>
    </row>
    <row r="18" spans="1:21" s="2" customFormat="1" ht="27.75" customHeight="1" x14ac:dyDescent="0.2">
      <c r="A18" s="419" t="s">
        <v>461</v>
      </c>
      <c r="B18" s="419"/>
      <c r="C18" s="4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ул.Красносельская,58</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615</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616</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617</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2021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40"/>
      <c r="AB6" s="140"/>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40"/>
      <c r="AB7" s="140"/>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40"/>
      <c r="AB10" s="140"/>
    </row>
    <row r="11" spans="1:28" x14ac:dyDescent="0.25">
      <c r="A11" s="416" t="str">
        <f>'1. паспорт местоположение'!A12:C12</f>
        <v>L_140-164</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9"/>
      <c r="AB13" s="9"/>
    </row>
    <row r="14" spans="1:28" x14ac:dyDescent="0.25">
      <c r="A14" s="416" t="str">
        <f>'1. паспорт местоположение'!A15</f>
        <v>Приобретение электросетевого комплекса в г.Калининграде, ул.Красносельская,58</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0"/>
      <c r="AB16" s="150"/>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0"/>
      <c r="AB17" s="150"/>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0"/>
      <c r="AB18" s="150"/>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0"/>
      <c r="AB19" s="150"/>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51"/>
      <c r="AB20" s="151"/>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51"/>
      <c r="AB21" s="151"/>
    </row>
    <row r="22" spans="1:28" x14ac:dyDescent="0.25">
      <c r="A22" s="454" t="s">
        <v>493</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52"/>
      <c r="AB22" s="152"/>
    </row>
    <row r="23" spans="1:28" ht="32.25" customHeight="1" x14ac:dyDescent="0.25">
      <c r="A23" s="456" t="s">
        <v>349</v>
      </c>
      <c r="B23" s="457"/>
      <c r="C23" s="457"/>
      <c r="D23" s="457"/>
      <c r="E23" s="457"/>
      <c r="F23" s="457"/>
      <c r="G23" s="457"/>
      <c r="H23" s="457"/>
      <c r="I23" s="457"/>
      <c r="J23" s="457"/>
      <c r="K23" s="457"/>
      <c r="L23" s="458"/>
      <c r="M23" s="455" t="s">
        <v>350</v>
      </c>
      <c r="N23" s="455"/>
      <c r="O23" s="455"/>
      <c r="P23" s="455"/>
      <c r="Q23" s="455"/>
      <c r="R23" s="455"/>
      <c r="S23" s="455"/>
      <c r="T23" s="455"/>
      <c r="U23" s="455"/>
      <c r="V23" s="455"/>
      <c r="W23" s="455"/>
      <c r="X23" s="455"/>
      <c r="Y23" s="455"/>
      <c r="Z23" s="455"/>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2021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1" t="s">
        <v>7</v>
      </c>
      <c r="B7" s="421"/>
      <c r="C7" s="421"/>
      <c r="D7" s="421"/>
      <c r="E7" s="421"/>
      <c r="F7" s="421"/>
      <c r="G7" s="421"/>
      <c r="H7" s="421"/>
      <c r="I7" s="421"/>
      <c r="J7" s="421"/>
      <c r="K7" s="421"/>
      <c r="L7" s="421"/>
      <c r="M7" s="421"/>
      <c r="N7" s="140"/>
      <c r="O7" s="140"/>
      <c r="P7" s="140"/>
      <c r="Q7" s="140"/>
      <c r="R7" s="140"/>
      <c r="S7" s="140"/>
      <c r="T7" s="140"/>
      <c r="U7" s="140"/>
      <c r="V7" s="140"/>
      <c r="W7" s="140"/>
    </row>
    <row r="8" spans="1:25" s="183" customFormat="1" ht="18.75" x14ac:dyDescent="0.2">
      <c r="A8" s="421"/>
      <c r="B8" s="421"/>
      <c r="C8" s="421"/>
      <c r="D8" s="421"/>
      <c r="E8" s="421"/>
      <c r="F8" s="421"/>
      <c r="G8" s="421"/>
      <c r="H8" s="421"/>
      <c r="I8" s="421"/>
      <c r="J8" s="421"/>
      <c r="K8" s="421"/>
      <c r="L8" s="421"/>
      <c r="M8" s="421"/>
      <c r="N8" s="140"/>
      <c r="O8" s="140"/>
      <c r="P8" s="140"/>
      <c r="Q8" s="140"/>
      <c r="R8" s="140"/>
      <c r="S8" s="140"/>
      <c r="T8" s="140"/>
      <c r="U8" s="140"/>
      <c r="V8" s="140"/>
      <c r="W8" s="140"/>
    </row>
    <row r="9" spans="1:25" s="183"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40"/>
      <c r="O9" s="140"/>
      <c r="P9" s="140"/>
      <c r="Q9" s="140"/>
      <c r="R9" s="140"/>
      <c r="S9" s="140"/>
      <c r="T9" s="140"/>
      <c r="U9" s="140"/>
      <c r="V9" s="140"/>
      <c r="W9" s="140"/>
    </row>
    <row r="10" spans="1:25" s="183"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row>
    <row r="11" spans="1:25" s="183" customFormat="1" ht="18.75" x14ac:dyDescent="0.2">
      <c r="A11" s="421"/>
      <c r="B11" s="421"/>
      <c r="C11" s="421"/>
      <c r="D11" s="421"/>
      <c r="E11" s="421"/>
      <c r="F11" s="421"/>
      <c r="G11" s="421"/>
      <c r="H11" s="421"/>
      <c r="I11" s="421"/>
      <c r="J11" s="421"/>
      <c r="K11" s="421"/>
      <c r="L11" s="421"/>
      <c r="M11" s="421"/>
      <c r="N11" s="140"/>
      <c r="O11" s="140"/>
      <c r="P11" s="140"/>
      <c r="Q11" s="140"/>
      <c r="R11" s="140"/>
      <c r="S11" s="140"/>
      <c r="T11" s="140"/>
      <c r="U11" s="140"/>
      <c r="V11" s="140"/>
      <c r="W11" s="140"/>
    </row>
    <row r="12" spans="1:25" s="183" customFormat="1" ht="18.75" x14ac:dyDescent="0.2">
      <c r="A12" s="416" t="str">
        <f>'1. паспорт местоположение'!A12:C12</f>
        <v>L_140-164</v>
      </c>
      <c r="B12" s="416"/>
      <c r="C12" s="416"/>
      <c r="D12" s="416"/>
      <c r="E12" s="416"/>
      <c r="F12" s="416"/>
      <c r="G12" s="416"/>
      <c r="H12" s="416"/>
      <c r="I12" s="416"/>
      <c r="J12" s="416"/>
      <c r="K12" s="416"/>
      <c r="L12" s="416"/>
      <c r="M12" s="416"/>
      <c r="N12" s="140"/>
      <c r="O12" s="140"/>
      <c r="P12" s="140"/>
      <c r="Q12" s="140"/>
      <c r="R12" s="140"/>
      <c r="S12" s="140"/>
      <c r="T12" s="140"/>
      <c r="U12" s="140"/>
      <c r="V12" s="140"/>
      <c r="W12" s="140"/>
    </row>
    <row r="13" spans="1:25" s="183"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row>
    <row r="14" spans="1:25" s="7" customFormat="1" ht="15.75" customHeight="1" x14ac:dyDescent="0.2">
      <c r="A14" s="422"/>
      <c r="B14" s="422"/>
      <c r="C14" s="422"/>
      <c r="D14" s="422"/>
      <c r="E14" s="422"/>
      <c r="F14" s="422"/>
      <c r="G14" s="422"/>
      <c r="H14" s="422"/>
      <c r="I14" s="422"/>
      <c r="J14" s="422"/>
      <c r="K14" s="422"/>
      <c r="L14" s="422"/>
      <c r="M14" s="422"/>
      <c r="N14" s="401"/>
      <c r="O14" s="401"/>
      <c r="P14" s="401"/>
      <c r="Q14" s="401"/>
      <c r="R14" s="401"/>
      <c r="S14" s="401"/>
      <c r="T14" s="401"/>
      <c r="U14" s="401"/>
      <c r="V14" s="401"/>
      <c r="W14" s="401"/>
    </row>
    <row r="15" spans="1:25" s="182" customFormat="1" ht="12" x14ac:dyDescent="0.2">
      <c r="A15" s="416" t="str">
        <f>'1. паспорт местоположение'!A15</f>
        <v>Приобретение электросетевого комплекса в г.Калининграде, ул.Красносельская,58</v>
      </c>
      <c r="B15" s="416"/>
      <c r="C15" s="416"/>
      <c r="D15" s="416"/>
      <c r="E15" s="416"/>
      <c r="F15" s="416"/>
      <c r="G15" s="416"/>
      <c r="H15" s="416"/>
      <c r="I15" s="416"/>
      <c r="J15" s="416"/>
      <c r="K15" s="416"/>
      <c r="L15" s="416"/>
      <c r="M15" s="416"/>
      <c r="N15" s="141"/>
      <c r="O15" s="141"/>
      <c r="P15" s="141"/>
      <c r="Q15" s="141"/>
      <c r="R15" s="141"/>
      <c r="S15" s="141"/>
      <c r="T15" s="141"/>
      <c r="U15" s="141"/>
      <c r="V15" s="141"/>
      <c r="W15" s="141"/>
    </row>
    <row r="16" spans="1:25" s="182"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row>
    <row r="17" spans="1:23" s="182" customFormat="1" ht="15" customHeight="1" x14ac:dyDescent="0.2">
      <c r="A17" s="418"/>
      <c r="B17" s="418"/>
      <c r="C17" s="418"/>
      <c r="D17" s="418"/>
      <c r="E17" s="418"/>
      <c r="F17" s="418"/>
      <c r="G17" s="418"/>
      <c r="H17" s="418"/>
      <c r="I17" s="418"/>
      <c r="J17" s="418"/>
      <c r="K17" s="418"/>
      <c r="L17" s="418"/>
      <c r="M17" s="418"/>
      <c r="N17" s="400"/>
      <c r="O17" s="400"/>
      <c r="P17" s="400"/>
      <c r="Q17" s="400"/>
      <c r="R17" s="400"/>
      <c r="S17" s="400"/>
      <c r="T17" s="400"/>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23" t="s">
        <v>3</v>
      </c>
      <c r="B19" s="423" t="s">
        <v>82</v>
      </c>
      <c r="C19" s="423" t="s">
        <v>81</v>
      </c>
      <c r="D19" s="423" t="s">
        <v>73</v>
      </c>
      <c r="E19" s="460" t="s">
        <v>80</v>
      </c>
      <c r="F19" s="461"/>
      <c r="G19" s="461"/>
      <c r="H19" s="461"/>
      <c r="I19" s="462"/>
      <c r="J19" s="423" t="s">
        <v>79</v>
      </c>
      <c r="K19" s="423"/>
      <c r="L19" s="423"/>
      <c r="M19" s="423"/>
      <c r="N19" s="400"/>
      <c r="O19" s="400"/>
      <c r="P19" s="400"/>
      <c r="Q19" s="400"/>
      <c r="R19" s="400"/>
      <c r="S19" s="400"/>
      <c r="T19" s="400"/>
    </row>
    <row r="20" spans="1:23" s="182" customFormat="1" ht="51" customHeight="1" x14ac:dyDescent="0.2">
      <c r="A20" s="423"/>
      <c r="B20" s="423"/>
      <c r="C20" s="423"/>
      <c r="D20" s="423"/>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602</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1" t="str">
        <f>'1. паспорт местоположение'!A5:C5</f>
        <v>Год раскрытия информации: 2021 год</v>
      </c>
      <c r="B5" s="471"/>
      <c r="C5" s="471"/>
      <c r="D5" s="471"/>
      <c r="E5" s="471"/>
      <c r="F5" s="471"/>
      <c r="G5" s="471"/>
      <c r="H5" s="471"/>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1" t="s">
        <v>7</v>
      </c>
      <c r="B7" s="421"/>
      <c r="C7" s="421"/>
      <c r="D7" s="421"/>
      <c r="E7" s="421"/>
      <c r="F7" s="421"/>
      <c r="G7" s="421"/>
      <c r="H7" s="421"/>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7" t="s">
        <v>6</v>
      </c>
      <c r="B10" s="417"/>
      <c r="C10" s="417"/>
      <c r="D10" s="417"/>
      <c r="E10" s="417"/>
      <c r="F10" s="417"/>
      <c r="G10" s="417"/>
      <c r="H10" s="417"/>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0" t="str">
        <f>'1. паспорт местоположение'!A12:C12</f>
        <v>L_140-164</v>
      </c>
      <c r="B12" s="430"/>
      <c r="C12" s="430"/>
      <c r="D12" s="430"/>
      <c r="E12" s="430"/>
      <c r="F12" s="430"/>
      <c r="G12" s="430"/>
      <c r="H12" s="430"/>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7" t="s">
        <v>5</v>
      </c>
      <c r="B13" s="417"/>
      <c r="C13" s="417"/>
      <c r="D13" s="417"/>
      <c r="E13" s="417"/>
      <c r="F13" s="417"/>
      <c r="G13" s="417"/>
      <c r="H13" s="417"/>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2" t="str">
        <f>'1. паспорт местоположение'!A15:C15</f>
        <v>Приобретение электросетевого комплекса в г.Калининграде, ул.Красносельская,58</v>
      </c>
      <c r="B15" s="419"/>
      <c r="C15" s="419"/>
      <c r="D15" s="419"/>
      <c r="E15" s="419"/>
      <c r="F15" s="419"/>
      <c r="G15" s="419"/>
      <c r="H15" s="419"/>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7" t="s">
        <v>4</v>
      </c>
      <c r="B16" s="417"/>
      <c r="C16" s="417"/>
      <c r="D16" s="417"/>
      <c r="E16" s="417"/>
      <c r="F16" s="417"/>
      <c r="G16" s="417"/>
      <c r="H16" s="417"/>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0" t="s">
        <v>471</v>
      </c>
      <c r="B18" s="430"/>
      <c r="C18" s="430"/>
      <c r="D18" s="430"/>
      <c r="E18" s="430"/>
      <c r="F18" s="430"/>
      <c r="G18" s="430"/>
      <c r="H18" s="430"/>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216600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3" t="s">
        <v>321</v>
      </c>
      <c r="E28" s="474"/>
      <c r="F28" s="475"/>
      <c r="G28" s="478" t="str">
        <f>IF(SUM(B89:L89)=0,"не окупается",SUM(B89:L89))</f>
        <v>не окупается</v>
      </c>
      <c r="H28" s="479"/>
    </row>
    <row r="29" spans="1:44" ht="15.6" customHeight="1" x14ac:dyDescent="0.2">
      <c r="A29" s="284" t="s">
        <v>317</v>
      </c>
      <c r="B29" s="285">
        <f>$B$126*$B$127</f>
        <v>6498</v>
      </c>
      <c r="D29" s="473" t="s">
        <v>319</v>
      </c>
      <c r="E29" s="474"/>
      <c r="F29" s="475"/>
      <c r="G29" s="478" t="str">
        <f>IF(SUM(B90:L90)=0,"не окупается",SUM(B90:L90))</f>
        <v>не окупается</v>
      </c>
      <c r="H29" s="479"/>
    </row>
    <row r="30" spans="1:44" ht="27.6" customHeight="1" x14ac:dyDescent="0.2">
      <c r="A30" s="286" t="s">
        <v>538</v>
      </c>
      <c r="B30" s="287">
        <v>1</v>
      </c>
      <c r="D30" s="473" t="s">
        <v>539</v>
      </c>
      <c r="E30" s="474"/>
      <c r="F30" s="475"/>
      <c r="G30" s="476">
        <f>L87</f>
        <v>-38152.875055876706</v>
      </c>
      <c r="H30" s="477"/>
    </row>
    <row r="31" spans="1:44" x14ac:dyDescent="0.2">
      <c r="A31" s="286" t="s">
        <v>316</v>
      </c>
      <c r="B31" s="287">
        <v>1</v>
      </c>
      <c r="D31" s="465"/>
      <c r="E31" s="466"/>
      <c r="F31" s="467"/>
      <c r="G31" s="465"/>
      <c r="H31" s="467"/>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216599.95</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216599.95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-8028.142027891965</v>
      </c>
      <c r="D60" s="202">
        <f>SUM(D61:D65)</f>
        <v>-8365.3239930634281</v>
      </c>
      <c r="E60" s="202">
        <f t="shared" si="11"/>
        <v>-8716.6676007720907</v>
      </c>
      <c r="F60" s="202">
        <f t="shared" si="11"/>
        <v>-9082.7676400045202</v>
      </c>
      <c r="G60" s="202">
        <f t="shared" si="11"/>
        <v>-9464.243880884711</v>
      </c>
      <c r="H60" s="202">
        <f t="shared" si="11"/>
        <v>-9861.7421238818697</v>
      </c>
      <c r="I60" s="202">
        <f t="shared" si="11"/>
        <v>-10275.935293084907</v>
      </c>
      <c r="J60" s="202">
        <f t="shared" si="11"/>
        <v>-10707.524575394475</v>
      </c>
      <c r="K60" s="202">
        <f t="shared" si="11"/>
        <v>-11157.240607561043</v>
      </c>
      <c r="L60" s="202">
        <f t="shared" si="11"/>
        <v>-11625.844713078608</v>
      </c>
      <c r="M60" s="202">
        <f t="shared" si="11"/>
        <v>-12114.130191027911</v>
      </c>
      <c r="N60" s="202">
        <f t="shared" si="11"/>
        <v>-12622.923659051083</v>
      </c>
      <c r="O60" s="202">
        <f t="shared" si="11"/>
        <v>-13153.086452731228</v>
      </c>
      <c r="P60" s="202">
        <f t="shared" si="11"/>
        <v>-13705.516083745941</v>
      </c>
      <c r="Q60" s="202">
        <f t="shared" si="11"/>
        <v>-14281.147759263269</v>
      </c>
      <c r="R60" s="202">
        <f t="shared" si="11"/>
        <v>-14880.955965152327</v>
      </c>
      <c r="S60" s="202">
        <f t="shared" si="11"/>
        <v>-15505.956115688725</v>
      </c>
      <c r="T60" s="202">
        <f t="shared" si="11"/>
        <v>-16157.206272547652</v>
      </c>
      <c r="U60" s="202">
        <f t="shared" si="11"/>
        <v>-16835.808935994653</v>
      </c>
      <c r="V60" s="202">
        <f t="shared" si="11"/>
        <v>-17542.91291130643</v>
      </c>
      <c r="W60" s="202">
        <f t="shared" si="11"/>
        <v>-18279.7152535813</v>
      </c>
      <c r="X60" s="202">
        <f t="shared" si="11"/>
        <v>-19047.463294231715</v>
      </c>
      <c r="Y60" s="202">
        <f t="shared" si="11"/>
        <v>-19847.456752589449</v>
      </c>
      <c r="Z60" s="202">
        <f t="shared" si="11"/>
        <v>-20681.049936198207</v>
      </c>
      <c r="AA60" s="202">
        <f t="shared" ref="AA60:AP60" si="12">SUM(AA61:AA65)</f>
        <v>-21549.654033518535</v>
      </c>
      <c r="AB60" s="202">
        <f t="shared" si="12"/>
        <v>-22454.739502926313</v>
      </c>
      <c r="AC60" s="202">
        <f t="shared" si="12"/>
        <v>-23397.838562049223</v>
      </c>
      <c r="AD60" s="202">
        <f t="shared" si="12"/>
        <v>-24380.547781655292</v>
      </c>
      <c r="AE60" s="202">
        <f t="shared" si="12"/>
        <v>-25404.530788484815</v>
      </c>
      <c r="AF60" s="202">
        <f t="shared" si="12"/>
        <v>-26471.521081601175</v>
      </c>
      <c r="AG60" s="202">
        <f t="shared" si="12"/>
        <v>-27583.324967028424</v>
      </c>
      <c r="AH60" s="202">
        <f t="shared" si="12"/>
        <v>-28741.824615643618</v>
      </c>
      <c r="AI60" s="202">
        <f t="shared" si="12"/>
        <v>-29948.981249500648</v>
      </c>
      <c r="AJ60" s="202">
        <f t="shared" si="12"/>
        <v>-31206.838461979674</v>
      </c>
      <c r="AK60" s="202">
        <f t="shared" si="12"/>
        <v>-32517.525677382826</v>
      </c>
      <c r="AL60" s="202">
        <f t="shared" si="12"/>
        <v>-33883.261755832908</v>
      </c>
      <c r="AM60" s="202">
        <f t="shared" si="12"/>
        <v>-35306.358749577892</v>
      </c>
      <c r="AN60" s="202">
        <f t="shared" si="12"/>
        <v>-36789.225817060171</v>
      </c>
      <c r="AO60" s="202">
        <f t="shared" si="12"/>
        <v>-38334.373301376698</v>
      </c>
      <c r="AP60" s="202">
        <f t="shared" si="12"/>
        <v>-39944.416980034519</v>
      </c>
    </row>
    <row r="61" spans="1:45" x14ac:dyDescent="0.2">
      <c r="A61" s="206" t="s">
        <v>544</v>
      </c>
      <c r="B61" s="202"/>
      <c r="C61" s="202">
        <f>-IF(C$47&lt;=$B$30,0,$B$29*(1+C$49)*$B$28)</f>
        <v>-8028.142027891965</v>
      </c>
      <c r="D61" s="202">
        <f>-IF(D$47&lt;=$B$30,0,$B$29*(1+D$49)*$B$28)</f>
        <v>-8365.3239930634281</v>
      </c>
      <c r="E61" s="202">
        <f t="shared" ref="E61:AP61" si="13">-IF(E$47&lt;=$B$30,0,$B$29*(1+E$49)*$B$28)</f>
        <v>-8716.6676007720907</v>
      </c>
      <c r="F61" s="202">
        <f t="shared" si="13"/>
        <v>-9082.7676400045202</v>
      </c>
      <c r="G61" s="202">
        <f t="shared" si="13"/>
        <v>-9464.243880884711</v>
      </c>
      <c r="H61" s="202">
        <f t="shared" si="13"/>
        <v>-9861.7421238818697</v>
      </c>
      <c r="I61" s="202">
        <f t="shared" si="13"/>
        <v>-10275.935293084907</v>
      </c>
      <c r="J61" s="202">
        <f t="shared" si="13"/>
        <v>-10707.524575394475</v>
      </c>
      <c r="K61" s="202">
        <f t="shared" si="13"/>
        <v>-11157.240607561043</v>
      </c>
      <c r="L61" s="202">
        <f t="shared" si="13"/>
        <v>-11625.844713078608</v>
      </c>
      <c r="M61" s="202">
        <f t="shared" si="13"/>
        <v>-12114.130191027911</v>
      </c>
      <c r="N61" s="202">
        <f t="shared" si="13"/>
        <v>-12622.923659051083</v>
      </c>
      <c r="O61" s="202">
        <f t="shared" si="13"/>
        <v>-13153.086452731228</v>
      </c>
      <c r="P61" s="202">
        <f t="shared" si="13"/>
        <v>-13705.516083745941</v>
      </c>
      <c r="Q61" s="202">
        <f t="shared" si="13"/>
        <v>-14281.147759263269</v>
      </c>
      <c r="R61" s="202">
        <f t="shared" si="13"/>
        <v>-14880.955965152327</v>
      </c>
      <c r="S61" s="202">
        <f t="shared" si="13"/>
        <v>-15505.956115688725</v>
      </c>
      <c r="T61" s="202">
        <f t="shared" si="13"/>
        <v>-16157.206272547652</v>
      </c>
      <c r="U61" s="202">
        <f t="shared" si="13"/>
        <v>-16835.808935994653</v>
      </c>
      <c r="V61" s="202">
        <f t="shared" si="13"/>
        <v>-17542.91291130643</v>
      </c>
      <c r="W61" s="202">
        <f t="shared" si="13"/>
        <v>-18279.7152535813</v>
      </c>
      <c r="X61" s="202">
        <f t="shared" si="13"/>
        <v>-19047.463294231715</v>
      </c>
      <c r="Y61" s="202">
        <f t="shared" si="13"/>
        <v>-19847.456752589449</v>
      </c>
      <c r="Z61" s="202">
        <f t="shared" si="13"/>
        <v>-20681.049936198207</v>
      </c>
      <c r="AA61" s="202">
        <f t="shared" si="13"/>
        <v>-21549.654033518535</v>
      </c>
      <c r="AB61" s="202">
        <f t="shared" si="13"/>
        <v>-22454.739502926313</v>
      </c>
      <c r="AC61" s="202">
        <f t="shared" si="13"/>
        <v>-23397.838562049223</v>
      </c>
      <c r="AD61" s="202">
        <f t="shared" si="13"/>
        <v>-24380.547781655292</v>
      </c>
      <c r="AE61" s="202">
        <f t="shared" si="13"/>
        <v>-25404.530788484815</v>
      </c>
      <c r="AF61" s="202">
        <f t="shared" si="13"/>
        <v>-26471.521081601175</v>
      </c>
      <c r="AG61" s="202">
        <f t="shared" si="13"/>
        <v>-27583.324967028424</v>
      </c>
      <c r="AH61" s="202">
        <f t="shared" si="13"/>
        <v>-28741.824615643618</v>
      </c>
      <c r="AI61" s="202">
        <f t="shared" si="13"/>
        <v>-29948.981249500648</v>
      </c>
      <c r="AJ61" s="202">
        <f t="shared" si="13"/>
        <v>-31206.838461979674</v>
      </c>
      <c r="AK61" s="202">
        <f t="shared" si="13"/>
        <v>-32517.525677382826</v>
      </c>
      <c r="AL61" s="202">
        <f t="shared" si="13"/>
        <v>-33883.261755832908</v>
      </c>
      <c r="AM61" s="202">
        <f t="shared" si="13"/>
        <v>-35306.358749577892</v>
      </c>
      <c r="AN61" s="202">
        <f t="shared" si="13"/>
        <v>-36789.225817060171</v>
      </c>
      <c r="AO61" s="202">
        <f t="shared" si="13"/>
        <v>-38334.373301376698</v>
      </c>
      <c r="AP61" s="202">
        <f t="shared" si="13"/>
        <v>-39944.416980034519</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216599.95</v>
      </c>
      <c r="C66" s="205">
        <f t="shared" si="14"/>
        <v>-8028.142027891965</v>
      </c>
      <c r="D66" s="205">
        <f t="shared" si="14"/>
        <v>-8365.3239930634281</v>
      </c>
      <c r="E66" s="205">
        <f t="shared" si="14"/>
        <v>-8716.6676007720907</v>
      </c>
      <c r="F66" s="205">
        <f t="shared" si="14"/>
        <v>-9082.7676400045202</v>
      </c>
      <c r="G66" s="205">
        <f t="shared" si="14"/>
        <v>-9464.243880884711</v>
      </c>
      <c r="H66" s="205">
        <f t="shared" si="14"/>
        <v>-9861.7421238818697</v>
      </c>
      <c r="I66" s="205">
        <f t="shared" si="14"/>
        <v>-10275.935293084907</v>
      </c>
      <c r="J66" s="205">
        <f t="shared" si="14"/>
        <v>-10707.524575394475</v>
      </c>
      <c r="K66" s="205">
        <f t="shared" si="14"/>
        <v>-11157.240607561043</v>
      </c>
      <c r="L66" s="205">
        <f t="shared" si="14"/>
        <v>-11625.844713078608</v>
      </c>
      <c r="M66" s="205">
        <f t="shared" si="14"/>
        <v>-12114.130191027911</v>
      </c>
      <c r="N66" s="205">
        <f t="shared" si="14"/>
        <v>-12622.923659051083</v>
      </c>
      <c r="O66" s="205">
        <f t="shared" si="14"/>
        <v>-13153.086452731228</v>
      </c>
      <c r="P66" s="205">
        <f t="shared" si="14"/>
        <v>-13705.516083745941</v>
      </c>
      <c r="Q66" s="205">
        <f t="shared" si="14"/>
        <v>-14281.147759263269</v>
      </c>
      <c r="R66" s="205">
        <f t="shared" si="14"/>
        <v>-14880.955965152327</v>
      </c>
      <c r="S66" s="205">
        <f t="shared" si="14"/>
        <v>-15505.956115688725</v>
      </c>
      <c r="T66" s="205">
        <f t="shared" si="14"/>
        <v>-16157.206272547652</v>
      </c>
      <c r="U66" s="205">
        <f t="shared" si="14"/>
        <v>-16835.808935994653</v>
      </c>
      <c r="V66" s="205">
        <f t="shared" si="14"/>
        <v>-17542.91291130643</v>
      </c>
      <c r="W66" s="205">
        <f t="shared" si="14"/>
        <v>-18279.7152535813</v>
      </c>
      <c r="X66" s="205">
        <f t="shared" si="14"/>
        <v>-19047.463294231715</v>
      </c>
      <c r="Y66" s="205">
        <f t="shared" si="14"/>
        <v>-19847.456752589449</v>
      </c>
      <c r="Z66" s="205">
        <f t="shared" si="14"/>
        <v>-20681.049936198207</v>
      </c>
      <c r="AA66" s="205">
        <f t="shared" si="14"/>
        <v>-21549.654033518535</v>
      </c>
      <c r="AB66" s="205">
        <f t="shared" si="14"/>
        <v>-22454.739502926313</v>
      </c>
      <c r="AC66" s="205">
        <f t="shared" si="14"/>
        <v>-23397.838562049223</v>
      </c>
      <c r="AD66" s="205">
        <f t="shared" si="14"/>
        <v>-24380.547781655292</v>
      </c>
      <c r="AE66" s="205">
        <f t="shared" si="14"/>
        <v>-25404.530788484815</v>
      </c>
      <c r="AF66" s="205">
        <f t="shared" si="14"/>
        <v>-26471.521081601175</v>
      </c>
      <c r="AG66" s="205">
        <f t="shared" si="14"/>
        <v>-27583.324967028424</v>
      </c>
      <c r="AH66" s="205">
        <f t="shared" si="14"/>
        <v>-28741.824615643618</v>
      </c>
      <c r="AI66" s="205">
        <f t="shared" si="14"/>
        <v>-29948.981249500648</v>
      </c>
      <c r="AJ66" s="205">
        <f t="shared" si="14"/>
        <v>-31206.838461979674</v>
      </c>
      <c r="AK66" s="205">
        <f t="shared" si="14"/>
        <v>-32517.525677382826</v>
      </c>
      <c r="AL66" s="205">
        <f t="shared" si="14"/>
        <v>-33883.261755832908</v>
      </c>
      <c r="AM66" s="205">
        <f t="shared" si="14"/>
        <v>-35306.358749577892</v>
      </c>
      <c r="AN66" s="205">
        <f t="shared" si="14"/>
        <v>-36789.225817060171</v>
      </c>
      <c r="AO66" s="205">
        <f t="shared" si="14"/>
        <v>-38334.373301376698</v>
      </c>
      <c r="AP66" s="205">
        <f>AP59+AP60</f>
        <v>-39944.416980034519</v>
      </c>
    </row>
    <row r="67" spans="1:45" x14ac:dyDescent="0.2">
      <c r="A67" s="206" t="s">
        <v>294</v>
      </c>
      <c r="B67" s="315"/>
      <c r="C67" s="202">
        <f>-($B$25)*1.18*$B$28/$B$27</f>
        <v>-8519.6</v>
      </c>
      <c r="D67" s="202">
        <f>C67</f>
        <v>-8519.6</v>
      </c>
      <c r="E67" s="202">
        <f t="shared" ref="E67:AP67" si="15">D67</f>
        <v>-8519.6</v>
      </c>
      <c r="F67" s="202">
        <f t="shared" si="15"/>
        <v>-8519.6</v>
      </c>
      <c r="G67" s="202">
        <f t="shared" si="15"/>
        <v>-8519.6</v>
      </c>
      <c r="H67" s="202">
        <f t="shared" si="15"/>
        <v>-8519.6</v>
      </c>
      <c r="I67" s="202">
        <f t="shared" si="15"/>
        <v>-8519.6</v>
      </c>
      <c r="J67" s="202">
        <f t="shared" si="15"/>
        <v>-8519.6</v>
      </c>
      <c r="K67" s="202">
        <f t="shared" si="15"/>
        <v>-8519.6</v>
      </c>
      <c r="L67" s="202">
        <f t="shared" si="15"/>
        <v>-8519.6</v>
      </c>
      <c r="M67" s="202">
        <f t="shared" si="15"/>
        <v>-8519.6</v>
      </c>
      <c r="N67" s="202">
        <f t="shared" si="15"/>
        <v>-8519.6</v>
      </c>
      <c r="O67" s="202">
        <f t="shared" si="15"/>
        <v>-8519.6</v>
      </c>
      <c r="P67" s="202">
        <f t="shared" si="15"/>
        <v>-8519.6</v>
      </c>
      <c r="Q67" s="202">
        <f t="shared" si="15"/>
        <v>-8519.6</v>
      </c>
      <c r="R67" s="202">
        <f t="shared" si="15"/>
        <v>-8519.6</v>
      </c>
      <c r="S67" s="202">
        <f t="shared" si="15"/>
        <v>-8519.6</v>
      </c>
      <c r="T67" s="202">
        <f t="shared" si="15"/>
        <v>-8519.6</v>
      </c>
      <c r="U67" s="202">
        <f t="shared" si="15"/>
        <v>-8519.6</v>
      </c>
      <c r="V67" s="202">
        <f t="shared" si="15"/>
        <v>-8519.6</v>
      </c>
      <c r="W67" s="202">
        <f t="shared" si="15"/>
        <v>-8519.6</v>
      </c>
      <c r="X67" s="202">
        <f t="shared" si="15"/>
        <v>-8519.6</v>
      </c>
      <c r="Y67" s="202">
        <f t="shared" si="15"/>
        <v>-8519.6</v>
      </c>
      <c r="Z67" s="202">
        <f t="shared" si="15"/>
        <v>-8519.6</v>
      </c>
      <c r="AA67" s="202">
        <f t="shared" si="15"/>
        <v>-8519.6</v>
      </c>
      <c r="AB67" s="202">
        <f t="shared" si="15"/>
        <v>-8519.6</v>
      </c>
      <c r="AC67" s="202">
        <f t="shared" si="15"/>
        <v>-8519.6</v>
      </c>
      <c r="AD67" s="202">
        <f t="shared" si="15"/>
        <v>-8519.6</v>
      </c>
      <c r="AE67" s="202">
        <f t="shared" si="15"/>
        <v>-8519.6</v>
      </c>
      <c r="AF67" s="202">
        <f t="shared" si="15"/>
        <v>-8519.6</v>
      </c>
      <c r="AG67" s="202">
        <f t="shared" si="15"/>
        <v>-8519.6</v>
      </c>
      <c r="AH67" s="202">
        <f t="shared" si="15"/>
        <v>-8519.6</v>
      </c>
      <c r="AI67" s="202">
        <f t="shared" si="15"/>
        <v>-8519.6</v>
      </c>
      <c r="AJ67" s="202">
        <f t="shared" si="15"/>
        <v>-8519.6</v>
      </c>
      <c r="AK67" s="202">
        <f t="shared" si="15"/>
        <v>-8519.6</v>
      </c>
      <c r="AL67" s="202">
        <f t="shared" si="15"/>
        <v>-8519.6</v>
      </c>
      <c r="AM67" s="202">
        <f t="shared" si="15"/>
        <v>-8519.6</v>
      </c>
      <c r="AN67" s="202">
        <f t="shared" si="15"/>
        <v>-8519.6</v>
      </c>
      <c r="AO67" s="202">
        <f t="shared" si="15"/>
        <v>-8519.6</v>
      </c>
      <c r="AP67" s="202">
        <f t="shared" si="15"/>
        <v>-8519.6</v>
      </c>
      <c r="AQ67" s="316">
        <f>SUM(B67:AA67)/1.18</f>
        <v>-180500.00000000009</v>
      </c>
      <c r="AR67" s="317">
        <f>SUM(B67:AF67)/1.18</f>
        <v>-216600.00000000012</v>
      </c>
      <c r="AS67" s="317">
        <f>SUM(B67:AP67)/1.18</f>
        <v>-288799.99999999994</v>
      </c>
    </row>
    <row r="68" spans="1:45" ht="28.5" x14ac:dyDescent="0.2">
      <c r="A68" s="314" t="s">
        <v>547</v>
      </c>
      <c r="B68" s="205">
        <f t="shared" ref="B68:J68" si="16">B66+B67</f>
        <v>216599.95</v>
      </c>
      <c r="C68" s="205">
        <f>C66+C67</f>
        <v>-16547.742027891967</v>
      </c>
      <c r="D68" s="205">
        <f>D66+D67</f>
        <v>-16884.923993063428</v>
      </c>
      <c r="E68" s="205">
        <f t="shared" si="16"/>
        <v>-17236.267600772091</v>
      </c>
      <c r="F68" s="205">
        <f>F66+C67</f>
        <v>-17602.367640004522</v>
      </c>
      <c r="G68" s="205">
        <f t="shared" si="16"/>
        <v>-17983.843880884713</v>
      </c>
      <c r="H68" s="205">
        <f t="shared" si="16"/>
        <v>-18381.34212388187</v>
      </c>
      <c r="I68" s="205">
        <f t="shared" si="16"/>
        <v>-18795.535293084908</v>
      </c>
      <c r="J68" s="205">
        <f t="shared" si="16"/>
        <v>-19227.124575394475</v>
      </c>
      <c r="K68" s="205">
        <f>K66+K67</f>
        <v>-19676.840607561044</v>
      </c>
      <c r="L68" s="205">
        <f>L66+L67</f>
        <v>-20145.444713078607</v>
      </c>
      <c r="M68" s="205">
        <f t="shared" ref="M68:AO68" si="17">M66+M67</f>
        <v>-20633.730191027913</v>
      </c>
      <c r="N68" s="205">
        <f t="shared" si="17"/>
        <v>-21142.523659051083</v>
      </c>
      <c r="O68" s="205">
        <f t="shared" si="17"/>
        <v>-21672.686452731228</v>
      </c>
      <c r="P68" s="205">
        <f t="shared" si="17"/>
        <v>-22225.116083745939</v>
      </c>
      <c r="Q68" s="205">
        <f t="shared" si="17"/>
        <v>-22800.747759263271</v>
      </c>
      <c r="R68" s="205">
        <f t="shared" si="17"/>
        <v>-23400.555965152329</v>
      </c>
      <c r="S68" s="205">
        <f t="shared" si="17"/>
        <v>-24025.556115688727</v>
      </c>
      <c r="T68" s="205">
        <f t="shared" si="17"/>
        <v>-24676.806272547652</v>
      </c>
      <c r="U68" s="205">
        <f t="shared" si="17"/>
        <v>-25355.408935994652</v>
      </c>
      <c r="V68" s="205">
        <f t="shared" si="17"/>
        <v>-26062.512911306432</v>
      </c>
      <c r="W68" s="205">
        <f t="shared" si="17"/>
        <v>-26799.315253581299</v>
      </c>
      <c r="X68" s="205">
        <f t="shared" si="17"/>
        <v>-27567.063294231717</v>
      </c>
      <c r="Y68" s="205">
        <f t="shared" si="17"/>
        <v>-28367.056752589451</v>
      </c>
      <c r="Z68" s="205">
        <f t="shared" si="17"/>
        <v>-29200.649936198206</v>
      </c>
      <c r="AA68" s="205">
        <f t="shared" si="17"/>
        <v>-30069.254033518533</v>
      </c>
      <c r="AB68" s="205">
        <f t="shared" si="17"/>
        <v>-30974.339502926312</v>
      </c>
      <c r="AC68" s="205">
        <f t="shared" si="17"/>
        <v>-31917.438562049225</v>
      </c>
      <c r="AD68" s="205">
        <f t="shared" si="17"/>
        <v>-32900.147781655294</v>
      </c>
      <c r="AE68" s="205">
        <f t="shared" si="17"/>
        <v>-33924.130788484814</v>
      </c>
      <c r="AF68" s="205">
        <f t="shared" si="17"/>
        <v>-34991.121081601174</v>
      </c>
      <c r="AG68" s="205">
        <f t="shared" si="17"/>
        <v>-36102.924967028426</v>
      </c>
      <c r="AH68" s="205">
        <f t="shared" si="17"/>
        <v>-37261.42461564362</v>
      </c>
      <c r="AI68" s="205">
        <f t="shared" si="17"/>
        <v>-38468.581249500647</v>
      </c>
      <c r="AJ68" s="205">
        <f t="shared" si="17"/>
        <v>-39726.438461979677</v>
      </c>
      <c r="AK68" s="205">
        <f t="shared" si="17"/>
        <v>-41037.125677382828</v>
      </c>
      <c r="AL68" s="205">
        <f t="shared" si="17"/>
        <v>-42402.861755832906</v>
      </c>
      <c r="AM68" s="205">
        <f t="shared" si="17"/>
        <v>-43825.958749577891</v>
      </c>
      <c r="AN68" s="205">
        <f t="shared" si="17"/>
        <v>-45308.825817060169</v>
      </c>
      <c r="AO68" s="205">
        <f t="shared" si="17"/>
        <v>-46853.973301376696</v>
      </c>
      <c r="AP68" s="205">
        <f>AP66+AP67</f>
        <v>-48464.016980034517</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216599.95</v>
      </c>
      <c r="C70" s="205">
        <f t="shared" si="19"/>
        <v>-16547.742027891967</v>
      </c>
      <c r="D70" s="205">
        <f t="shared" si="19"/>
        <v>-16884.923993063428</v>
      </c>
      <c r="E70" s="205">
        <f t="shared" si="19"/>
        <v>-17236.267600772091</v>
      </c>
      <c r="F70" s="205">
        <f t="shared" si="19"/>
        <v>-17602.367640004522</v>
      </c>
      <c r="G70" s="205">
        <f t="shared" si="19"/>
        <v>-17983.843880884713</v>
      </c>
      <c r="H70" s="205">
        <f t="shared" si="19"/>
        <v>-18381.34212388187</v>
      </c>
      <c r="I70" s="205">
        <f t="shared" si="19"/>
        <v>-18795.535293084908</v>
      </c>
      <c r="J70" s="205">
        <f t="shared" si="19"/>
        <v>-19227.124575394475</v>
      </c>
      <c r="K70" s="205">
        <f t="shared" si="19"/>
        <v>-19676.840607561044</v>
      </c>
      <c r="L70" s="205">
        <f t="shared" si="19"/>
        <v>-20145.444713078607</v>
      </c>
      <c r="M70" s="205">
        <f t="shared" si="19"/>
        <v>-20633.730191027913</v>
      </c>
      <c r="N70" s="205">
        <f t="shared" si="19"/>
        <v>-21142.523659051083</v>
      </c>
      <c r="O70" s="205">
        <f t="shared" si="19"/>
        <v>-21672.686452731228</v>
      </c>
      <c r="P70" s="205">
        <f t="shared" si="19"/>
        <v>-22225.116083745939</v>
      </c>
      <c r="Q70" s="205">
        <f t="shared" si="19"/>
        <v>-22800.747759263271</v>
      </c>
      <c r="R70" s="205">
        <f t="shared" si="19"/>
        <v>-23400.555965152329</v>
      </c>
      <c r="S70" s="205">
        <f t="shared" si="19"/>
        <v>-24025.556115688727</v>
      </c>
      <c r="T70" s="205">
        <f t="shared" si="19"/>
        <v>-24676.806272547652</v>
      </c>
      <c r="U70" s="205">
        <f t="shared" si="19"/>
        <v>-25355.408935994652</v>
      </c>
      <c r="V70" s="205">
        <f t="shared" si="19"/>
        <v>-26062.512911306432</v>
      </c>
      <c r="W70" s="205">
        <f t="shared" si="19"/>
        <v>-26799.315253581299</v>
      </c>
      <c r="X70" s="205">
        <f t="shared" si="19"/>
        <v>-27567.063294231717</v>
      </c>
      <c r="Y70" s="205">
        <f t="shared" si="19"/>
        <v>-28367.056752589451</v>
      </c>
      <c r="Z70" s="205">
        <f t="shared" si="19"/>
        <v>-29200.649936198206</v>
      </c>
      <c r="AA70" s="205">
        <f t="shared" si="19"/>
        <v>-30069.254033518533</v>
      </c>
      <c r="AB70" s="205">
        <f t="shared" si="19"/>
        <v>-30974.339502926312</v>
      </c>
      <c r="AC70" s="205">
        <f t="shared" si="19"/>
        <v>-31917.438562049225</v>
      </c>
      <c r="AD70" s="205">
        <f t="shared" si="19"/>
        <v>-32900.147781655294</v>
      </c>
      <c r="AE70" s="205">
        <f t="shared" si="19"/>
        <v>-33924.130788484814</v>
      </c>
      <c r="AF70" s="205">
        <f t="shared" si="19"/>
        <v>-34991.121081601174</v>
      </c>
      <c r="AG70" s="205">
        <f t="shared" si="19"/>
        <v>-36102.924967028426</v>
      </c>
      <c r="AH70" s="205">
        <f t="shared" si="19"/>
        <v>-37261.42461564362</v>
      </c>
      <c r="AI70" s="205">
        <f t="shared" si="19"/>
        <v>-38468.581249500647</v>
      </c>
      <c r="AJ70" s="205">
        <f t="shared" si="19"/>
        <v>-39726.438461979677</v>
      </c>
      <c r="AK70" s="205">
        <f t="shared" si="19"/>
        <v>-41037.125677382828</v>
      </c>
      <c r="AL70" s="205">
        <f t="shared" si="19"/>
        <v>-42402.861755832906</v>
      </c>
      <c r="AM70" s="205">
        <f t="shared" si="19"/>
        <v>-43825.958749577891</v>
      </c>
      <c r="AN70" s="205">
        <f t="shared" si="19"/>
        <v>-45308.825817060169</v>
      </c>
      <c r="AO70" s="205">
        <f t="shared" si="19"/>
        <v>-46853.973301376696</v>
      </c>
      <c r="AP70" s="205">
        <f>AP68+AP69</f>
        <v>-48464.016980034517</v>
      </c>
    </row>
    <row r="71" spans="1:45" x14ac:dyDescent="0.2">
      <c r="A71" s="206" t="s">
        <v>292</v>
      </c>
      <c r="B71" s="202">
        <f t="shared" ref="B71:AP71" si="20">-B70*$B$36</f>
        <v>-43319.990000000005</v>
      </c>
      <c r="C71" s="202">
        <f t="shared" si="20"/>
        <v>3309.5484055783936</v>
      </c>
      <c r="D71" s="202">
        <f t="shared" si="20"/>
        <v>3376.9847986126861</v>
      </c>
      <c r="E71" s="202">
        <f t="shared" si="20"/>
        <v>3447.2535201544183</v>
      </c>
      <c r="F71" s="202">
        <f t="shared" si="20"/>
        <v>3520.4735280009045</v>
      </c>
      <c r="G71" s="202">
        <f t="shared" si="20"/>
        <v>3596.768776176943</v>
      </c>
      <c r="H71" s="202">
        <f t="shared" si="20"/>
        <v>3676.2684247763741</v>
      </c>
      <c r="I71" s="202">
        <f t="shared" si="20"/>
        <v>3759.1070586169817</v>
      </c>
      <c r="J71" s="202">
        <f t="shared" si="20"/>
        <v>3845.4249150788951</v>
      </c>
      <c r="K71" s="202">
        <f t="shared" si="20"/>
        <v>3935.3681215122087</v>
      </c>
      <c r="L71" s="202">
        <f t="shared" si="20"/>
        <v>4029.0889426157214</v>
      </c>
      <c r="M71" s="202">
        <f t="shared" si="20"/>
        <v>4126.7460382055824</v>
      </c>
      <c r="N71" s="202">
        <f t="shared" si="20"/>
        <v>4228.504731810217</v>
      </c>
      <c r="O71" s="202">
        <f t="shared" si="20"/>
        <v>4334.5372905462455</v>
      </c>
      <c r="P71" s="202">
        <f t="shared" si="20"/>
        <v>4445.0232167491877</v>
      </c>
      <c r="Q71" s="202">
        <f t="shared" si="20"/>
        <v>4560.1495518526544</v>
      </c>
      <c r="R71" s="202">
        <f t="shared" si="20"/>
        <v>4680.111193030466</v>
      </c>
      <c r="S71" s="202">
        <f t="shared" si="20"/>
        <v>4805.1112231377456</v>
      </c>
      <c r="T71" s="202">
        <f t="shared" si="20"/>
        <v>4935.3612545095311</v>
      </c>
      <c r="U71" s="202">
        <f t="shared" si="20"/>
        <v>5071.0817871989311</v>
      </c>
      <c r="V71" s="202">
        <f t="shared" si="20"/>
        <v>5212.502582261287</v>
      </c>
      <c r="W71" s="202">
        <f t="shared" si="20"/>
        <v>5359.8630507162597</v>
      </c>
      <c r="X71" s="202">
        <f t="shared" si="20"/>
        <v>5513.4126588463441</v>
      </c>
      <c r="Y71" s="202">
        <f t="shared" si="20"/>
        <v>5673.4113505178902</v>
      </c>
      <c r="Z71" s="202">
        <f t="shared" si="20"/>
        <v>5840.1299872396412</v>
      </c>
      <c r="AA71" s="202">
        <f t="shared" si="20"/>
        <v>6013.8508067037073</v>
      </c>
      <c r="AB71" s="202">
        <f t="shared" si="20"/>
        <v>6194.8679005852628</v>
      </c>
      <c r="AC71" s="202">
        <f t="shared" si="20"/>
        <v>6383.4877124098457</v>
      </c>
      <c r="AD71" s="202">
        <f t="shared" si="20"/>
        <v>6580.0295563310592</v>
      </c>
      <c r="AE71" s="202">
        <f t="shared" si="20"/>
        <v>6784.8261576969635</v>
      </c>
      <c r="AF71" s="202">
        <f t="shared" si="20"/>
        <v>6998.2242163202354</v>
      </c>
      <c r="AG71" s="202">
        <f t="shared" si="20"/>
        <v>7220.584993405686</v>
      </c>
      <c r="AH71" s="202">
        <f t="shared" si="20"/>
        <v>7452.2849231287246</v>
      </c>
      <c r="AI71" s="202">
        <f t="shared" si="20"/>
        <v>7693.7162499001297</v>
      </c>
      <c r="AJ71" s="202">
        <f t="shared" si="20"/>
        <v>7945.2876923959357</v>
      </c>
      <c r="AK71" s="202">
        <f t="shared" si="20"/>
        <v>8207.4251354765656</v>
      </c>
      <c r="AL71" s="202">
        <f t="shared" si="20"/>
        <v>8480.5723511665819</v>
      </c>
      <c r="AM71" s="202">
        <f t="shared" si="20"/>
        <v>8765.1917499155788</v>
      </c>
      <c r="AN71" s="202">
        <f t="shared" si="20"/>
        <v>9061.7651634120339</v>
      </c>
      <c r="AO71" s="202">
        <f t="shared" si="20"/>
        <v>9370.79466027534</v>
      </c>
      <c r="AP71" s="202">
        <f t="shared" si="20"/>
        <v>9692.8033960069042</v>
      </c>
    </row>
    <row r="72" spans="1:45" ht="15" thickBot="1" x14ac:dyDescent="0.25">
      <c r="A72" s="318" t="s">
        <v>296</v>
      </c>
      <c r="B72" s="207">
        <f t="shared" ref="B72:AO72" si="21">B70+B71</f>
        <v>173279.96000000002</v>
      </c>
      <c r="C72" s="207">
        <f t="shared" si="21"/>
        <v>-13238.193622313574</v>
      </c>
      <c r="D72" s="207">
        <f t="shared" si="21"/>
        <v>-13507.939194450742</v>
      </c>
      <c r="E72" s="207">
        <f t="shared" si="21"/>
        <v>-13789.014080617673</v>
      </c>
      <c r="F72" s="207">
        <f t="shared" si="21"/>
        <v>-14081.894112003618</v>
      </c>
      <c r="G72" s="207">
        <f t="shared" si="21"/>
        <v>-14387.07510470777</v>
      </c>
      <c r="H72" s="207">
        <f t="shared" si="21"/>
        <v>-14705.073699105496</v>
      </c>
      <c r="I72" s="207">
        <f t="shared" si="21"/>
        <v>-15036.428234467927</v>
      </c>
      <c r="J72" s="207">
        <f t="shared" si="21"/>
        <v>-15381.69966031558</v>
      </c>
      <c r="K72" s="207">
        <f t="shared" si="21"/>
        <v>-15741.472486048835</v>
      </c>
      <c r="L72" s="207">
        <f t="shared" si="21"/>
        <v>-16116.355770462886</v>
      </c>
      <c r="M72" s="207">
        <f t="shared" si="21"/>
        <v>-16506.98415282233</v>
      </c>
      <c r="N72" s="207">
        <f t="shared" si="21"/>
        <v>-16914.018927240868</v>
      </c>
      <c r="O72" s="207">
        <f t="shared" si="21"/>
        <v>-17338.149162184982</v>
      </c>
      <c r="P72" s="207">
        <f t="shared" si="21"/>
        <v>-17780.092866996751</v>
      </c>
      <c r="Q72" s="207">
        <f t="shared" si="21"/>
        <v>-18240.598207410618</v>
      </c>
      <c r="R72" s="207">
        <f t="shared" si="21"/>
        <v>-18720.444772121864</v>
      </c>
      <c r="S72" s="207">
        <f t="shared" si="21"/>
        <v>-19220.444892550982</v>
      </c>
      <c r="T72" s="207">
        <f t="shared" si="21"/>
        <v>-19741.445018038121</v>
      </c>
      <c r="U72" s="207">
        <f t="shared" si="21"/>
        <v>-20284.327148795721</v>
      </c>
      <c r="V72" s="207">
        <f t="shared" si="21"/>
        <v>-20850.010329045144</v>
      </c>
      <c r="W72" s="207">
        <f t="shared" si="21"/>
        <v>-21439.452202865039</v>
      </c>
      <c r="X72" s="207">
        <f t="shared" si="21"/>
        <v>-22053.650635385373</v>
      </c>
      <c r="Y72" s="207">
        <f t="shared" si="21"/>
        <v>-22693.645402071561</v>
      </c>
      <c r="Z72" s="207">
        <f t="shared" si="21"/>
        <v>-23360.519948958565</v>
      </c>
      <c r="AA72" s="207">
        <f t="shared" si="21"/>
        <v>-24055.403226814826</v>
      </c>
      <c r="AB72" s="207">
        <f t="shared" si="21"/>
        <v>-24779.471602341051</v>
      </c>
      <c r="AC72" s="207">
        <f t="shared" si="21"/>
        <v>-25533.950849639379</v>
      </c>
      <c r="AD72" s="207">
        <f t="shared" si="21"/>
        <v>-26320.118225324237</v>
      </c>
      <c r="AE72" s="207">
        <f t="shared" si="21"/>
        <v>-27139.30463078785</v>
      </c>
      <c r="AF72" s="207">
        <f t="shared" si="21"/>
        <v>-27992.896865280938</v>
      </c>
      <c r="AG72" s="207">
        <f t="shared" si="21"/>
        <v>-28882.33997362274</v>
      </c>
      <c r="AH72" s="207">
        <f t="shared" si="21"/>
        <v>-29809.139692514895</v>
      </c>
      <c r="AI72" s="207">
        <f t="shared" si="21"/>
        <v>-30774.864999600519</v>
      </c>
      <c r="AJ72" s="207">
        <f t="shared" si="21"/>
        <v>-31781.150769583743</v>
      </c>
      <c r="AK72" s="207">
        <f t="shared" si="21"/>
        <v>-32829.700541906263</v>
      </c>
      <c r="AL72" s="207">
        <f t="shared" si="21"/>
        <v>-33922.289404666328</v>
      </c>
      <c r="AM72" s="207">
        <f t="shared" si="21"/>
        <v>-35060.766999662315</v>
      </c>
      <c r="AN72" s="207">
        <f t="shared" si="21"/>
        <v>-36247.060653648135</v>
      </c>
      <c r="AO72" s="207">
        <f t="shared" si="21"/>
        <v>-37483.17864110136</v>
      </c>
      <c r="AP72" s="207">
        <f>AP70+AP71</f>
        <v>-38771.213584027617</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216599.95</v>
      </c>
      <c r="C75" s="205">
        <f t="shared" si="24"/>
        <v>-16547.742027891967</v>
      </c>
      <c r="D75" s="205">
        <f>D68</f>
        <v>-16884.923993063428</v>
      </c>
      <c r="E75" s="205">
        <f t="shared" si="24"/>
        <v>-17236.267600772091</v>
      </c>
      <c r="F75" s="205">
        <f t="shared" si="24"/>
        <v>-17602.367640004522</v>
      </c>
      <c r="G75" s="205">
        <f t="shared" si="24"/>
        <v>-17983.843880884713</v>
      </c>
      <c r="H75" s="205">
        <f t="shared" si="24"/>
        <v>-18381.34212388187</v>
      </c>
      <c r="I75" s="205">
        <f t="shared" si="24"/>
        <v>-18795.535293084908</v>
      </c>
      <c r="J75" s="205">
        <f t="shared" si="24"/>
        <v>-19227.124575394475</v>
      </c>
      <c r="K75" s="205">
        <f t="shared" si="24"/>
        <v>-19676.840607561044</v>
      </c>
      <c r="L75" s="205">
        <f t="shared" si="24"/>
        <v>-20145.444713078607</v>
      </c>
      <c r="M75" s="205">
        <f t="shared" si="24"/>
        <v>-20633.730191027913</v>
      </c>
      <c r="N75" s="205">
        <f t="shared" si="24"/>
        <v>-21142.523659051083</v>
      </c>
      <c r="O75" s="205">
        <f t="shared" si="24"/>
        <v>-21672.686452731228</v>
      </c>
      <c r="P75" s="205">
        <f t="shared" si="24"/>
        <v>-22225.116083745939</v>
      </c>
      <c r="Q75" s="205">
        <f t="shared" si="24"/>
        <v>-22800.747759263271</v>
      </c>
      <c r="R75" s="205">
        <f t="shared" si="24"/>
        <v>-23400.555965152329</v>
      </c>
      <c r="S75" s="205">
        <f t="shared" si="24"/>
        <v>-24025.556115688727</v>
      </c>
      <c r="T75" s="205">
        <f t="shared" si="24"/>
        <v>-24676.806272547652</v>
      </c>
      <c r="U75" s="205">
        <f t="shared" si="24"/>
        <v>-25355.408935994652</v>
      </c>
      <c r="V75" s="205">
        <f t="shared" si="24"/>
        <v>-26062.512911306432</v>
      </c>
      <c r="W75" s="205">
        <f t="shared" si="24"/>
        <v>-26799.315253581299</v>
      </c>
      <c r="X75" s="205">
        <f t="shared" si="24"/>
        <v>-27567.063294231717</v>
      </c>
      <c r="Y75" s="205">
        <f t="shared" si="24"/>
        <v>-28367.056752589451</v>
      </c>
      <c r="Z75" s="205">
        <f t="shared" si="24"/>
        <v>-29200.649936198206</v>
      </c>
      <c r="AA75" s="205">
        <f t="shared" si="24"/>
        <v>-30069.254033518533</v>
      </c>
      <c r="AB75" s="205">
        <f t="shared" si="24"/>
        <v>-30974.339502926312</v>
      </c>
      <c r="AC75" s="205">
        <f t="shared" si="24"/>
        <v>-31917.438562049225</v>
      </c>
      <c r="AD75" s="205">
        <f t="shared" si="24"/>
        <v>-32900.147781655294</v>
      </c>
      <c r="AE75" s="205">
        <f t="shared" si="24"/>
        <v>-33924.130788484814</v>
      </c>
      <c r="AF75" s="205">
        <f t="shared" si="24"/>
        <v>-34991.121081601174</v>
      </c>
      <c r="AG75" s="205">
        <f t="shared" si="24"/>
        <v>-36102.924967028426</v>
      </c>
      <c r="AH75" s="205">
        <f t="shared" si="24"/>
        <v>-37261.42461564362</v>
      </c>
      <c r="AI75" s="205">
        <f t="shared" si="24"/>
        <v>-38468.581249500647</v>
      </c>
      <c r="AJ75" s="205">
        <f t="shared" si="24"/>
        <v>-39726.438461979677</v>
      </c>
      <c r="AK75" s="205">
        <f t="shared" si="24"/>
        <v>-41037.125677382828</v>
      </c>
      <c r="AL75" s="205">
        <f t="shared" si="24"/>
        <v>-42402.861755832906</v>
      </c>
      <c r="AM75" s="205">
        <f t="shared" si="24"/>
        <v>-43825.958749577891</v>
      </c>
      <c r="AN75" s="205">
        <f t="shared" si="24"/>
        <v>-45308.825817060169</v>
      </c>
      <c r="AO75" s="205">
        <f t="shared" si="24"/>
        <v>-46853.973301376696</v>
      </c>
      <c r="AP75" s="205">
        <f>AP68</f>
        <v>-48464.016980034517</v>
      </c>
    </row>
    <row r="76" spans="1:45" x14ac:dyDescent="0.2">
      <c r="A76" s="206" t="s">
        <v>294</v>
      </c>
      <c r="B76" s="202">
        <f t="shared" ref="B76:AO76" si="25">-B67</f>
        <v>0</v>
      </c>
      <c r="C76" s="202">
        <f>-C67</f>
        <v>8519.6</v>
      </c>
      <c r="D76" s="202">
        <f t="shared" si="25"/>
        <v>8519.6</v>
      </c>
      <c r="E76" s="202">
        <f t="shared" si="25"/>
        <v>8519.6</v>
      </c>
      <c r="F76" s="202">
        <f>-C67</f>
        <v>8519.6</v>
      </c>
      <c r="G76" s="202">
        <f t="shared" si="25"/>
        <v>8519.6</v>
      </c>
      <c r="H76" s="202">
        <f t="shared" si="25"/>
        <v>8519.6</v>
      </c>
      <c r="I76" s="202">
        <f t="shared" si="25"/>
        <v>8519.6</v>
      </c>
      <c r="J76" s="202">
        <f t="shared" si="25"/>
        <v>8519.6</v>
      </c>
      <c r="K76" s="202">
        <f t="shared" si="25"/>
        <v>8519.6</v>
      </c>
      <c r="L76" s="202">
        <f>-L67</f>
        <v>8519.6</v>
      </c>
      <c r="M76" s="202">
        <f>-M67</f>
        <v>8519.6</v>
      </c>
      <c r="N76" s="202">
        <f t="shared" si="25"/>
        <v>8519.6</v>
      </c>
      <c r="O76" s="202">
        <f t="shared" si="25"/>
        <v>8519.6</v>
      </c>
      <c r="P76" s="202">
        <f t="shared" si="25"/>
        <v>8519.6</v>
      </c>
      <c r="Q76" s="202">
        <f t="shared" si="25"/>
        <v>8519.6</v>
      </c>
      <c r="R76" s="202">
        <f t="shared" si="25"/>
        <v>8519.6</v>
      </c>
      <c r="S76" s="202">
        <f t="shared" si="25"/>
        <v>8519.6</v>
      </c>
      <c r="T76" s="202">
        <f t="shared" si="25"/>
        <v>8519.6</v>
      </c>
      <c r="U76" s="202">
        <f t="shared" si="25"/>
        <v>8519.6</v>
      </c>
      <c r="V76" s="202">
        <f t="shared" si="25"/>
        <v>8519.6</v>
      </c>
      <c r="W76" s="202">
        <f t="shared" si="25"/>
        <v>8519.6</v>
      </c>
      <c r="X76" s="202">
        <f t="shared" si="25"/>
        <v>8519.6</v>
      </c>
      <c r="Y76" s="202">
        <f t="shared" si="25"/>
        <v>8519.6</v>
      </c>
      <c r="Z76" s="202">
        <f t="shared" si="25"/>
        <v>8519.6</v>
      </c>
      <c r="AA76" s="202">
        <f t="shared" si="25"/>
        <v>8519.6</v>
      </c>
      <c r="AB76" s="202">
        <f t="shared" si="25"/>
        <v>8519.6</v>
      </c>
      <c r="AC76" s="202">
        <f t="shared" si="25"/>
        <v>8519.6</v>
      </c>
      <c r="AD76" s="202">
        <f t="shared" si="25"/>
        <v>8519.6</v>
      </c>
      <c r="AE76" s="202">
        <f t="shared" si="25"/>
        <v>8519.6</v>
      </c>
      <c r="AF76" s="202">
        <f t="shared" si="25"/>
        <v>8519.6</v>
      </c>
      <c r="AG76" s="202">
        <f t="shared" si="25"/>
        <v>8519.6</v>
      </c>
      <c r="AH76" s="202">
        <f t="shared" si="25"/>
        <v>8519.6</v>
      </c>
      <c r="AI76" s="202">
        <f t="shared" si="25"/>
        <v>8519.6</v>
      </c>
      <c r="AJ76" s="202">
        <f t="shared" si="25"/>
        <v>8519.6</v>
      </c>
      <c r="AK76" s="202">
        <f t="shared" si="25"/>
        <v>8519.6</v>
      </c>
      <c r="AL76" s="202">
        <f t="shared" si="25"/>
        <v>8519.6</v>
      </c>
      <c r="AM76" s="202">
        <f t="shared" si="25"/>
        <v>8519.6</v>
      </c>
      <c r="AN76" s="202">
        <f t="shared" si="25"/>
        <v>8519.6</v>
      </c>
      <c r="AO76" s="202">
        <f t="shared" si="25"/>
        <v>8519.6</v>
      </c>
      <c r="AP76" s="202">
        <f>-AP67</f>
        <v>8519.6</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-43319.990000000005</v>
      </c>
      <c r="C78" s="202">
        <f>IF(SUM($B$71:C71)+SUM($A$78:B78)&gt;0,0,SUM($B$71:C71)-SUM($A$78:B78))</f>
        <v>3309.5484055783963</v>
      </c>
      <c r="D78" s="202">
        <f>IF(SUM($B$71:D71)+SUM($A$78:C78)&gt;0,0,SUM($B$71:D71)-SUM($A$78:C78))</f>
        <v>3376.9847986126842</v>
      </c>
      <c r="E78" s="202">
        <f>IF(SUM($B$71:E71)+SUM($A$78:D78)&gt;0,0,SUM($B$71:E71)-SUM($A$78:D78))</f>
        <v>3447.253520154416</v>
      </c>
      <c r="F78" s="202">
        <f>IF(SUM($B$71:F71)+SUM($A$78:E78)&gt;0,0,SUM($B$71:F71)-SUM($A$78:E78))</f>
        <v>3520.4735280009045</v>
      </c>
      <c r="G78" s="202">
        <f>IF(SUM($B$71:G71)+SUM($A$78:F78)&gt;0,0,SUM($B$71:G71)-SUM($A$78:F78))</f>
        <v>3596.7687761769412</v>
      </c>
      <c r="H78" s="202">
        <f>IF(SUM($B$71:H71)+SUM($A$78:G78)&gt;0,0,SUM($B$71:H71)-SUM($A$78:G78))</f>
        <v>3676.2684247763755</v>
      </c>
      <c r="I78" s="202">
        <f>IF(SUM($B$71:I71)+SUM($A$78:H78)&gt;0,0,SUM($B$71:I71)-SUM($A$78:H78))</f>
        <v>3759.1070586169808</v>
      </c>
      <c r="J78" s="202">
        <f>IF(SUM($B$71:J71)+SUM($A$78:I78)&gt;0,0,SUM($B$71:J71)-SUM($A$78:I78))</f>
        <v>3845.4249150788946</v>
      </c>
      <c r="K78" s="202">
        <f>IF(SUM($B$71:K71)+SUM($A$78:J78)&gt;0,0,SUM($B$71:K71)-SUM($A$78:J78))</f>
        <v>3935.3681215122087</v>
      </c>
      <c r="L78" s="202">
        <f>IF(SUM($B$71:L71)+SUM($A$78:K78)&gt;0,0,SUM($B$71:L71)-SUM($A$78:K78))</f>
        <v>4029.088942615721</v>
      </c>
      <c r="M78" s="202">
        <f>IF(SUM($B$71:M71)+SUM($A$78:L78)&gt;0,0,SUM($B$71:M71)-SUM($A$78:L78))</f>
        <v>4126.7460382055824</v>
      </c>
      <c r="N78" s="202">
        <f>IF(SUM($B$71:N71)+SUM($A$78:M78)&gt;0,0,SUM($B$71:N71)-SUM($A$78:M78))</f>
        <v>4228.504731810217</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-8.9999999979045245E-3</v>
      </c>
      <c r="C79" s="202">
        <f>IF(((SUM($B$59:C59)+SUM($B$61:C64))+SUM($B$81:C81))&lt;0,((SUM($B$59:C59)+SUM($B$61:C64))+SUM($B$81:C81))*0.18-SUM($A$79:B79),IF(SUM($B$79:B79)&lt;0,0-SUM($B$79:B79),0))</f>
        <v>-1445.0655650205542</v>
      </c>
      <c r="D79" s="202">
        <f>IF(((SUM($B$59:D59)+SUM($B$61:D64))+SUM($B$81:D81))&lt;0,((SUM($B$59:D59)+SUM($B$61:D64))+SUM($B$81:D81))*0.18-SUM($A$79:C79),IF(SUM($B$79:C79)&lt;0,0-SUM($B$79:C79),0))</f>
        <v>-1505.7583187514147</v>
      </c>
      <c r="E79" s="202">
        <f>IF(((SUM($B$59:E59)+SUM($B$61:E64))+SUM($B$81:E81))&lt;0,((SUM($B$59:E59)+SUM($B$61:E64))+SUM($B$81:E81))*0.18-SUM($A$79:D79),IF(SUM($B$79:D79)&lt;0,0-SUM($B$79:D79),0))</f>
        <v>-1569.0001681389745</v>
      </c>
      <c r="F79" s="202">
        <f>IF(((SUM($B$59:F59)+SUM($B$61:F64))+SUM($B$81:F81))&lt;0,((SUM($B$59:F59)+SUM($B$61:F64))+SUM($B$81:F81))*0.18-SUM($A$79:E79),IF(SUM($B$79:E79)&lt;0,0-SUM($B$79:E79),0))</f>
        <v>-1634.8981752008131</v>
      </c>
      <c r="G79" s="202">
        <f>IF(((SUM($B$59:G59)+SUM($B$61:G64))+SUM($B$81:G81))&lt;0,((SUM($B$59:G59)+SUM($B$61:G64))+SUM($B$81:G81))*0.18-SUM($A$79:F79),IF(SUM($B$79:F79)&lt;0,0-SUM($B$79:F79),0))</f>
        <v>-1703.5638985592495</v>
      </c>
      <c r="H79" s="202">
        <f>IF(((SUM($B$59:H59)+SUM($B$61:H64))+SUM($B$81:H81))&lt;0,((SUM($B$59:H59)+SUM($B$61:H64))+SUM($B$81:H81))*0.18-SUM($A$79:G79),IF(SUM($B$79:G79)&lt;0,0-SUM($B$79:G79),0))</f>
        <v>-1775.113582298738</v>
      </c>
      <c r="I79" s="202">
        <f>IF(((SUM($B$59:I59)+SUM($B$61:I64))+SUM($B$81:I81))&lt;0,((SUM($B$59:I59)+SUM($B$61:I64))+SUM($B$81:I81))*0.18-SUM($A$79:H79),IF(SUM($B$79:H79)&lt;0,0-SUM($B$79:H79),0))</f>
        <v>-1849.6683527552796</v>
      </c>
      <c r="J79" s="202">
        <f>IF(((SUM($B$59:J59)+SUM($B$61:J64))+SUM($B$81:J81))&lt;0,((SUM($B$59:J59)+SUM($B$61:J64))+SUM($B$81:J81))*0.18-SUM($A$79:I79),IF(SUM($B$79:I79)&lt;0,0-SUM($B$79:I79),0))</f>
        <v>-1927.3544235710087</v>
      </c>
      <c r="K79" s="202">
        <f>IF(((SUM($B$59:K59)+SUM($B$61:K64))+SUM($B$81:K81))&lt;0,((SUM($B$59:K59)+SUM($B$61:K64))+SUM($B$81:K81))*0.18-SUM($A$79:J79),IF(SUM($B$79:J79)&lt;0,0-SUM($B$79:J79),0))</f>
        <v>-2008.3033093609884</v>
      </c>
      <c r="L79" s="202">
        <f>IF(((SUM($B$59:L59)+SUM($B$61:L64))+SUM($B$81:L81))&lt;0,((SUM($B$59:L59)+SUM($B$61:L64))+SUM($B$81:L81))*0.18-SUM($A$79:K79),IF(SUM($B$79:K79)&lt;0,0-SUM($B$79:K79),0))</f>
        <v>-2092.6520483541499</v>
      </c>
      <c r="M79" s="202">
        <f>IF(((SUM($B$59:M59)+SUM($B$61:M64))+SUM($B$81:M81))&lt;0,((SUM($B$59:M59)+SUM($B$61:M64))+SUM($B$81:M81))*0.18-SUM($A$79:L79),IF(SUM($B$79:L79)&lt;0,0-SUM($B$79:L79),0))</f>
        <v>-2180.5434343850247</v>
      </c>
      <c r="N79" s="202">
        <f>IF(((SUM($B$59:N59)+SUM($B$61:N64))+SUM($B$81:N81))&lt;0,((SUM($B$59:N59)+SUM($B$61:N64))+SUM($B$81:N81))*0.18-SUM($A$79:M79),IF(SUM($B$79:M79)&lt;0,0-SUM($B$79:M79),0))</f>
        <v>-2272.1262586291959</v>
      </c>
      <c r="O79" s="202">
        <f>IF(((SUM($B$59:O59)+SUM($B$61:O64))+SUM($B$81:O81))&lt;0,((SUM($B$59:O59)+SUM($B$61:O64))+SUM($B$81:O81))*0.18-SUM($A$79:N79),IF(SUM($B$79:N79)&lt;0,0-SUM($B$79:N79),0))</f>
        <v>-2367.5555614916193</v>
      </c>
      <c r="P79" s="202">
        <f>IF(((SUM($B$59:P59)+SUM($B$61:P64))+SUM($B$81:P81))&lt;0,((SUM($B$59:P59)+SUM($B$61:P64))+SUM($B$81:P81))*0.18-SUM($A$79:O79),IF(SUM($B$79:O79)&lt;0,0-SUM($B$79:O79),0))</f>
        <v>-2466.9928950742724</v>
      </c>
      <c r="Q79" s="202">
        <f>IF(((SUM($B$59:Q59)+SUM($B$61:Q64))+SUM($B$81:Q81))&lt;0,((SUM($B$59:Q59)+SUM($B$61:Q64))+SUM($B$81:Q81))*0.18-SUM($A$79:P79),IF(SUM($B$79:P79)&lt;0,0-SUM($B$79:P79),0))</f>
        <v>-2570.6065966673887</v>
      </c>
      <c r="R79" s="202">
        <f>IF(((SUM($B$59:R59)+SUM($B$61:R64))+SUM($B$81:R81))&lt;0,((SUM($B$59:R59)+SUM($B$61:R64))+SUM($B$81:R81))*0.18-SUM($A$79:Q79),IF(SUM($B$79:Q79)&lt;0,0-SUM($B$79:Q79),0))</f>
        <v>-2678.5720737274169</v>
      </c>
      <c r="S79" s="202">
        <f>IF(((SUM($B$59:S59)+SUM($B$61:S64))+SUM($B$81:S81))&lt;0,((SUM($B$59:S59)+SUM($B$61:S64))+SUM($B$81:S81))*0.18-SUM($A$79:R79),IF(SUM($B$79:R79)&lt;0,0-SUM($B$79:R79),0))</f>
        <v>-2791.0721008239743</v>
      </c>
      <c r="T79" s="202">
        <f>IF(((SUM($B$59:T59)+SUM($B$61:T64))+SUM($B$81:T81))&lt;0,((SUM($B$59:T59)+SUM($B$61:T64))+SUM($B$81:T81))*0.18-SUM($A$79:S79),IF(SUM($B$79:S79)&lt;0,0-SUM($B$79:S79),0))</f>
        <v>-2908.2971290585774</v>
      </c>
      <c r="U79" s="202">
        <f>IF(((SUM($B$59:U59)+SUM($B$61:U64))+SUM($B$81:U81))&lt;0,((SUM($B$59:U59)+SUM($B$61:U64))+SUM($B$81:U81))*0.18-SUM($A$79:T79),IF(SUM($B$79:T79)&lt;0,0-SUM($B$79:T79),0))</f>
        <v>-3030.4456084790363</v>
      </c>
      <c r="V79" s="202">
        <f>IF(((SUM($B$59:V59)+SUM($B$61:V64))+SUM($B$81:V81))&lt;0,((SUM($B$59:V59)+SUM($B$61:V64))+SUM($B$81:V81))*0.18-SUM($A$79:U79),IF(SUM($B$79:U79)&lt;0,0-SUM($B$79:U79),0))</f>
        <v>-3157.72432403516</v>
      </c>
      <c r="W79" s="202">
        <f>IF(((SUM($B$59:W59)+SUM($B$61:W64))+SUM($B$81:W81))&lt;0,((SUM($B$59:W59)+SUM($B$61:W64))+SUM($B$81:W81))*0.18-SUM($A$79:V79),IF(SUM($B$79:V79)&lt;0,0-SUM($B$79:V79),0))</f>
        <v>-3290.348745644631</v>
      </c>
      <c r="X79" s="202">
        <f>IF(((SUM($B$59:X59)+SUM($B$61:X64))+SUM($B$81:X81))&lt;0,((SUM($B$59:X59)+SUM($B$61:X64))+SUM($B$81:X81))*0.18-SUM($A$79:W79),IF(SUM($B$79:W79)&lt;0,0-SUM($B$79:W79),0))</f>
        <v>-3428.5433929617138</v>
      </c>
      <c r="Y79" s="202">
        <f>IF(((SUM($B$59:Y59)+SUM($B$61:Y64))+SUM($B$81:Y81))&lt;0,((SUM($B$59:Y59)+SUM($B$61:Y64))+SUM($B$81:Y81))*0.18-SUM($A$79:X79),IF(SUM($B$79:X79)&lt;0,0-SUM($B$79:X79),0))</f>
        <v>-3572.5422154660992</v>
      </c>
      <c r="Z79" s="202">
        <f>IF(((SUM($B$59:Z59)+SUM($B$61:Z64))+SUM($B$81:Z81))&lt;0,((SUM($B$59:Z59)+SUM($B$61:Z64))+SUM($B$81:Z81))*0.18-SUM($A$79:Y79),IF(SUM($B$79:Y79)&lt;0,0-SUM($B$79:Y79),0))</f>
        <v>-3722.5889885156794</v>
      </c>
      <c r="AA79" s="202">
        <f>IF(((SUM($B$59:AA59)+SUM($B$61:AA64))+SUM($B$81:AA81))&lt;0,((SUM($B$59:AA59)+SUM($B$61:AA64))+SUM($B$81:AA81))*0.18-SUM($A$79:Z79),IF(SUM($B$79:Z79)&lt;0,0-SUM($B$79:Z79),0))</f>
        <v>-3878.9377260333349</v>
      </c>
      <c r="AB79" s="202">
        <f>IF(((SUM($B$59:AB59)+SUM($B$61:AB64))+SUM($B$81:AB81))&lt;0,((SUM($B$59:AB59)+SUM($B$61:AB64))+SUM($B$81:AB81))*0.18-SUM($A$79:AA79),IF(SUM($B$79:AA79)&lt;0,0-SUM($B$79:AA79),0))</f>
        <v>-4041.8531105267321</v>
      </c>
      <c r="AC79" s="202">
        <f>IF(((SUM($B$59:AC59)+SUM($B$61:AC64))+SUM($B$81:AC81))&lt;0,((SUM($B$59:AC59)+SUM($B$61:AC64))+SUM($B$81:AC81))*0.18-SUM($A$79:AB79),IF(SUM($B$79:AB79)&lt;0,0-SUM($B$79:AB79),0))</f>
        <v>-4211.6109411688522</v>
      </c>
      <c r="AD79" s="202">
        <f>IF(((SUM($B$59:AD59)+SUM($B$61:AD64))+SUM($B$81:AD81))&lt;0,((SUM($B$59:AD59)+SUM($B$61:AD64))+SUM($B$81:AD81))*0.18-SUM($A$79:AC79),IF(SUM($B$79:AC79)&lt;0,0-SUM($B$79:AC79),0))</f>
        <v>-4388.4986006979598</v>
      </c>
      <c r="AE79" s="202">
        <f>IF(((SUM($B$59:AE59)+SUM($B$61:AE64))+SUM($B$81:AE81))&lt;0,((SUM($B$59:AE59)+SUM($B$61:AE64))+SUM($B$81:AE81))*0.18-SUM($A$79:AD79),IF(SUM($B$79:AD79)&lt;0,0-SUM($B$79:AD79),0))</f>
        <v>-4572.8155419272516</v>
      </c>
      <c r="AF79" s="202">
        <f>IF(((SUM($B$59:AF59)+SUM($B$61:AF64))+SUM($B$81:AF81))&lt;0,((SUM($B$59:AF59)+SUM($B$61:AF64))+SUM($B$81:AF81))*0.18-SUM($A$79:AE79),IF(SUM($B$79:AE79)&lt;0,0-SUM($B$79:AE79),0))</f>
        <v>-4764.8737946882175</v>
      </c>
      <c r="AG79" s="202">
        <f>IF(((SUM($B$59:AG59)+SUM($B$61:AG64))+SUM($B$81:AG81))&lt;0,((SUM($B$59:AG59)+SUM($B$61:AG64))+SUM($B$81:AG81))*0.18-SUM($A$79:AF79),IF(SUM($B$79:AF79)&lt;0,0-SUM($B$79:AF79),0))</f>
        <v>-4964.9984940651048</v>
      </c>
      <c r="AH79" s="202">
        <f>IF(((SUM($B$59:AH59)+SUM($B$61:AH64))+SUM($B$81:AH81))&lt;0,((SUM($B$59:AH59)+SUM($B$61:AH64))+SUM($B$81:AH81))*0.18-SUM($A$79:AG79),IF(SUM($B$79:AG79)&lt;0,0-SUM($B$79:AG79),0))</f>
        <v>-5173.5284308158443</v>
      </c>
      <c r="AI79" s="202">
        <f>IF(((SUM($B$59:AI59)+SUM($B$61:AI64))+SUM($B$81:AI81))&lt;0,((SUM($B$59:AI59)+SUM($B$61:AI64))+SUM($B$81:AI81))*0.18-SUM($A$79:AH79),IF(SUM($B$79:AH79)&lt;0,0-SUM($B$79:AH79),0))</f>
        <v>-5390.8166249101487</v>
      </c>
      <c r="AJ79" s="202">
        <f>IF(((SUM($B$59:AJ59)+SUM($B$61:AJ64))+SUM($B$81:AJ81))&lt;0,((SUM($B$59:AJ59)+SUM($B$61:AJ64))+SUM($B$81:AJ81))*0.18-SUM($A$79:AI79),IF(SUM($B$79:AI79)&lt;0,0-SUM($B$79:AI79),0))</f>
        <v>-5617.2309231563122</v>
      </c>
      <c r="AK79" s="202">
        <f>IF(((SUM($B$59:AK59)+SUM($B$61:AK64))+SUM($B$81:AK81))&lt;0,((SUM($B$59:AK59)+SUM($B$61:AK64))+SUM($B$81:AK81))*0.18-SUM($A$79:AJ79),IF(SUM($B$79:AJ79)&lt;0,0-SUM($B$79:AJ79),0))</f>
        <v>-5853.1546219289303</v>
      </c>
      <c r="AL79" s="202">
        <f>IF(((SUM($B$59:AL59)+SUM($B$61:AL64))+SUM($B$81:AL81))&lt;0,((SUM($B$59:AL59)+SUM($B$61:AL64))+SUM($B$81:AL81))*0.18-SUM($A$79:AK79),IF(SUM($B$79:AK79)&lt;0,0-SUM($B$79:AK79),0))</f>
        <v>-6098.9871160499169</v>
      </c>
      <c r="AM79" s="202">
        <f>IF(((SUM($B$59:AM59)+SUM($B$61:AM64))+SUM($B$81:AM81))&lt;0,((SUM($B$59:AM59)+SUM($B$61:AM64))+SUM($B$81:AM81))*0.18-SUM($A$79:AL79),IF(SUM($B$79:AL79)&lt;0,0-SUM($B$79:AL79),0))</f>
        <v>-6355.1445749240083</v>
      </c>
      <c r="AN79" s="202">
        <f>IF(((SUM($B$59:AN59)+SUM($B$61:AN64))+SUM($B$81:AN81))&lt;0,((SUM($B$59:AN59)+SUM($B$61:AN64))+SUM($B$81:AN81))*0.18-SUM($A$79:AM79),IF(SUM($B$79:AM79)&lt;0,0-SUM($B$79:AM79),0))</f>
        <v>-6622.060647070859</v>
      </c>
      <c r="AO79" s="202">
        <f>IF(((SUM($B$59:AO59)+SUM($B$61:AO64))+SUM($B$81:AO81))&lt;0,((SUM($B$59:AO59)+SUM($B$61:AO64))+SUM($B$81:AO81))*0.18-SUM($A$79:AN79),IF(SUM($B$79:AN79)&lt;0,0-SUM($B$79:AN79),0))</f>
        <v>-6900.1871942477883</v>
      </c>
      <c r="AP79" s="202">
        <f>IF(((SUM($B$59:AP59)+SUM($B$61:AP64))+SUM($B$81:AP81))&lt;0,((SUM($B$59:AP59)+SUM($B$61:AP64))+SUM($B$81:AP81))*0.18-SUM($A$79:AO79),IF(SUM($B$79:AO79)&lt;0,0-SUM($B$79:AO79),0))</f>
        <v>-7189.9950564062456</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-216600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-216600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-43320.04899999997</v>
      </c>
      <c r="C83" s="205">
        <f t="shared" ref="C83:V83" si="29">SUM(C75:C82)</f>
        <v>-6163.6591873341249</v>
      </c>
      <c r="D83" s="205">
        <f t="shared" si="29"/>
        <v>-6494.0975132021586</v>
      </c>
      <c r="E83" s="205">
        <f t="shared" si="29"/>
        <v>-6838.4142487566496</v>
      </c>
      <c r="F83" s="205">
        <f t="shared" si="29"/>
        <v>-7197.1922872044306</v>
      </c>
      <c r="G83" s="205">
        <f t="shared" si="29"/>
        <v>-7571.0390032670211</v>
      </c>
      <c r="H83" s="205">
        <f t="shared" si="29"/>
        <v>-7960.5872814042323</v>
      </c>
      <c r="I83" s="205">
        <f t="shared" si="29"/>
        <v>-8366.496587223206</v>
      </c>
      <c r="J83" s="205">
        <f t="shared" si="29"/>
        <v>-8789.4540838865887</v>
      </c>
      <c r="K83" s="205">
        <f t="shared" si="29"/>
        <v>-9230.175795409823</v>
      </c>
      <c r="L83" s="205">
        <f t="shared" si="29"/>
        <v>-9689.4078188170351</v>
      </c>
      <c r="M83" s="205">
        <f t="shared" si="29"/>
        <v>-10167.927587207356</v>
      </c>
      <c r="N83" s="205">
        <f t="shared" si="29"/>
        <v>-10666.545185870062</v>
      </c>
      <c r="O83" s="205">
        <f t="shared" si="29"/>
        <v>-15520.642014222847</v>
      </c>
      <c r="P83" s="205">
        <f t="shared" si="29"/>
        <v>-16172.508978820211</v>
      </c>
      <c r="Q83" s="205">
        <f t="shared" si="29"/>
        <v>-16851.754355930658</v>
      </c>
      <c r="R83" s="205">
        <f t="shared" si="29"/>
        <v>-17559.528038879747</v>
      </c>
      <c r="S83" s="205">
        <f t="shared" si="29"/>
        <v>-18297.028216512699</v>
      </c>
      <c r="T83" s="205">
        <f t="shared" si="29"/>
        <v>-19065.503401606227</v>
      </c>
      <c r="U83" s="205">
        <f t="shared" si="29"/>
        <v>-19866.25454447369</v>
      </c>
      <c r="V83" s="205">
        <f t="shared" si="29"/>
        <v>-20700.637235341594</v>
      </c>
      <c r="W83" s="205">
        <f>SUM(W75:W82)</f>
        <v>-21570.063999225931</v>
      </c>
      <c r="X83" s="205">
        <f>SUM(X75:X82)</f>
        <v>-22476.006687193432</v>
      </c>
      <c r="Y83" s="205">
        <f>SUM(Y75:Y82)</f>
        <v>-23419.998968055552</v>
      </c>
      <c r="Z83" s="205">
        <f>SUM(Z75:Z82)</f>
        <v>-24403.638924713887</v>
      </c>
      <c r="AA83" s="205">
        <f t="shared" ref="AA83:AP83" si="30">SUM(AA75:AA82)</f>
        <v>-25428.591759551869</v>
      </c>
      <c r="AB83" s="205">
        <f t="shared" si="30"/>
        <v>-26496.592613453045</v>
      </c>
      <c r="AC83" s="205">
        <f t="shared" si="30"/>
        <v>-27609.449503218078</v>
      </c>
      <c r="AD83" s="205">
        <f t="shared" si="30"/>
        <v>-28769.046382353255</v>
      </c>
      <c r="AE83" s="205">
        <f t="shared" si="30"/>
        <v>-29977.346330412067</v>
      </c>
      <c r="AF83" s="205">
        <f t="shared" si="30"/>
        <v>-31236.394876289392</v>
      </c>
      <c r="AG83" s="205">
        <f t="shared" si="30"/>
        <v>-32548.323461093532</v>
      </c>
      <c r="AH83" s="205">
        <f t="shared" si="30"/>
        <v>-33915.353046459466</v>
      </c>
      <c r="AI83" s="205">
        <f t="shared" si="30"/>
        <v>-35339.797874410797</v>
      </c>
      <c r="AJ83" s="205">
        <f t="shared" si="30"/>
        <v>-36824.06938513599</v>
      </c>
      <c r="AK83" s="205">
        <f t="shared" si="30"/>
        <v>-38370.68029931176</v>
      </c>
      <c r="AL83" s="205">
        <f t="shared" si="30"/>
        <v>-39982.248871882824</v>
      </c>
      <c r="AM83" s="205">
        <f t="shared" si="30"/>
        <v>-41661.5033245019</v>
      </c>
      <c r="AN83" s="205">
        <f t="shared" si="30"/>
        <v>-43411.28646413103</v>
      </c>
      <c r="AO83" s="205">
        <f t="shared" si="30"/>
        <v>-45234.560495624486</v>
      </c>
      <c r="AP83" s="205">
        <f t="shared" si="30"/>
        <v>-47134.412036440764</v>
      </c>
    </row>
    <row r="84" spans="1:45" ht="14.25" x14ac:dyDescent="0.2">
      <c r="A84" s="314" t="s">
        <v>549</v>
      </c>
      <c r="B84" s="205">
        <f>SUM($B$83:B83)</f>
        <v>-43320.04899999997</v>
      </c>
      <c r="C84" s="205">
        <f>SUM($B$83:C83)</f>
        <v>-49483.708187334094</v>
      </c>
      <c r="D84" s="205">
        <f>SUM($B$83:D83)</f>
        <v>-55977.80570053625</v>
      </c>
      <c r="E84" s="205">
        <f>SUM($B$83:E83)</f>
        <v>-62816.219949292899</v>
      </c>
      <c r="F84" s="205">
        <f>SUM($B$83:F83)</f>
        <v>-70013.41223649733</v>
      </c>
      <c r="G84" s="205">
        <f>SUM($B$83:G83)</f>
        <v>-77584.451239764356</v>
      </c>
      <c r="H84" s="205">
        <f>SUM($B$83:H83)</f>
        <v>-85545.038521168593</v>
      </c>
      <c r="I84" s="205">
        <f>SUM($B$83:I83)</f>
        <v>-93911.535108391807</v>
      </c>
      <c r="J84" s="205">
        <f>SUM($B$83:J83)</f>
        <v>-102700.9891922784</v>
      </c>
      <c r="K84" s="205">
        <f>SUM($B$83:K83)</f>
        <v>-111931.16498768823</v>
      </c>
      <c r="L84" s="205">
        <f>SUM($B$83:L83)</f>
        <v>-121620.57280650527</v>
      </c>
      <c r="M84" s="205">
        <f>SUM($B$83:M83)</f>
        <v>-131788.50039371263</v>
      </c>
      <c r="N84" s="205">
        <f>SUM($B$83:N83)</f>
        <v>-142455.04557958269</v>
      </c>
      <c r="O84" s="205">
        <f>SUM($B$83:O83)</f>
        <v>-157975.68759380555</v>
      </c>
      <c r="P84" s="205">
        <f>SUM($B$83:P83)</f>
        <v>-174148.19657262575</v>
      </c>
      <c r="Q84" s="205">
        <f>SUM($B$83:Q83)</f>
        <v>-190999.95092855641</v>
      </c>
      <c r="R84" s="205">
        <f>SUM($B$83:R83)</f>
        <v>-208559.47896743615</v>
      </c>
      <c r="S84" s="205">
        <f>SUM($B$83:S83)</f>
        <v>-226856.50718394885</v>
      </c>
      <c r="T84" s="205">
        <f>SUM($B$83:T83)</f>
        <v>-245922.01058555508</v>
      </c>
      <c r="U84" s="205">
        <f>SUM($B$83:U83)</f>
        <v>-265788.26513002877</v>
      </c>
      <c r="V84" s="205">
        <f>SUM($B$83:V83)</f>
        <v>-286488.90236537036</v>
      </c>
      <c r="W84" s="205">
        <f>SUM($B$83:W83)</f>
        <v>-308058.96636459627</v>
      </c>
      <c r="X84" s="205">
        <f>SUM($B$83:X83)</f>
        <v>-330534.97305178968</v>
      </c>
      <c r="Y84" s="205">
        <f>SUM($B$83:Y83)</f>
        <v>-353954.97201984521</v>
      </c>
      <c r="Z84" s="205">
        <f>SUM($B$83:Z83)</f>
        <v>-378358.6109445591</v>
      </c>
      <c r="AA84" s="205">
        <f>SUM($B$83:AA83)</f>
        <v>-403787.202704111</v>
      </c>
      <c r="AB84" s="205">
        <f>SUM($B$83:AB83)</f>
        <v>-430283.79531756404</v>
      </c>
      <c r="AC84" s="205">
        <f>SUM($B$83:AC83)</f>
        <v>-457893.2448207821</v>
      </c>
      <c r="AD84" s="205">
        <f>SUM($B$83:AD83)</f>
        <v>-486662.29120313533</v>
      </c>
      <c r="AE84" s="205">
        <f>SUM($B$83:AE83)</f>
        <v>-516639.63753354741</v>
      </c>
      <c r="AF84" s="205">
        <f>SUM($B$83:AF83)</f>
        <v>-547876.03240983677</v>
      </c>
      <c r="AG84" s="205">
        <f>SUM($B$83:AG83)</f>
        <v>-580424.35587093025</v>
      </c>
      <c r="AH84" s="205">
        <f>SUM($B$83:AH83)</f>
        <v>-614339.70891738974</v>
      </c>
      <c r="AI84" s="205">
        <f>SUM($B$83:AI83)</f>
        <v>-649679.50679180049</v>
      </c>
      <c r="AJ84" s="205">
        <f>SUM($B$83:AJ83)</f>
        <v>-686503.57617693651</v>
      </c>
      <c r="AK84" s="205">
        <f>SUM($B$83:AK83)</f>
        <v>-724874.25647624827</v>
      </c>
      <c r="AL84" s="205">
        <f>SUM($B$83:AL83)</f>
        <v>-764856.50534813106</v>
      </c>
      <c r="AM84" s="205">
        <f>SUM($B$83:AM83)</f>
        <v>-806518.00867263298</v>
      </c>
      <c r="AN84" s="205">
        <f>SUM($B$83:AN83)</f>
        <v>-849929.29513676395</v>
      </c>
      <c r="AO84" s="205">
        <f>SUM($B$83:AO83)</f>
        <v>-895163.85563238838</v>
      </c>
      <c r="AP84" s="205">
        <f>SUM($B$83:AP83)</f>
        <v>-942298.26766882918</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-22554.555627795035</v>
      </c>
      <c r="C86" s="205">
        <f>C83*C85</f>
        <v>-2663.1578327709508</v>
      </c>
      <c r="D86" s="205">
        <f t="shared" ref="D86:AO86" si="32">D83*D85</f>
        <v>-2328.5740191505843</v>
      </c>
      <c r="E86" s="205">
        <f t="shared" si="32"/>
        <v>-2034.8837351387117</v>
      </c>
      <c r="F86" s="205">
        <f t="shared" si="32"/>
        <v>-1777.2980076546601</v>
      </c>
      <c r="G86" s="205">
        <f t="shared" si="32"/>
        <v>-1551.5493180906635</v>
      </c>
      <c r="H86" s="205">
        <f t="shared" si="32"/>
        <v>-1353.8425602940104</v>
      </c>
      <c r="I86" s="205">
        <f t="shared" si="32"/>
        <v>-1180.8089756268471</v>
      </c>
      <c r="J86" s="205">
        <f t="shared" si="32"/>
        <v>-1029.4632845101287</v>
      </c>
      <c r="K86" s="205">
        <f t="shared" si="32"/>
        <v>-897.16409834217154</v>
      </c>
      <c r="L86" s="205">
        <f t="shared" si="32"/>
        <v>-781.57759650293724</v>
      </c>
      <c r="M86" s="205">
        <f t="shared" si="32"/>
        <v>-680.64438233401597</v>
      </c>
      <c r="N86" s="205">
        <f t="shared" si="32"/>
        <v>-592.54938314343212</v>
      </c>
      <c r="O86" s="205">
        <f t="shared" si="32"/>
        <v>-715.52268616557558</v>
      </c>
      <c r="P86" s="205">
        <f t="shared" si="32"/>
        <v>-618.73414023612429</v>
      </c>
      <c r="Q86" s="205">
        <f t="shared" si="32"/>
        <v>-535.03815280169408</v>
      </c>
      <c r="R86" s="205">
        <f t="shared" si="32"/>
        <v>-462.66369727748162</v>
      </c>
      <c r="S86" s="205">
        <f t="shared" si="32"/>
        <v>-400.07931333040318</v>
      </c>
      <c r="T86" s="205">
        <f t="shared" si="32"/>
        <v>-345.96070082180927</v>
      </c>
      <c r="U86" s="205">
        <f t="shared" si="32"/>
        <v>-299.16269730815367</v>
      </c>
      <c r="V86" s="205">
        <f t="shared" si="32"/>
        <v>-258.69504613700934</v>
      </c>
      <c r="W86" s="205">
        <f t="shared" si="32"/>
        <v>-223.70144238569588</v>
      </c>
      <c r="X86" s="205">
        <f t="shared" si="32"/>
        <v>-193.44141324970556</v>
      </c>
      <c r="Y86" s="205">
        <f t="shared" si="32"/>
        <v>-167.27464946572047</v>
      </c>
      <c r="Z86" s="205">
        <f t="shared" si="32"/>
        <v>-144.64745621849022</v>
      </c>
      <c r="AA86" s="205">
        <f t="shared" si="32"/>
        <v>-125.08103682959897</v>
      </c>
      <c r="AB86" s="205">
        <f t="shared" si="32"/>
        <v>-108.16136130825072</v>
      </c>
      <c r="AC86" s="205">
        <f t="shared" si="32"/>
        <v>-93.530405380246677</v>
      </c>
      <c r="AD86" s="205">
        <f t="shared" si="32"/>
        <v>-80.878574610968528</v>
      </c>
      <c r="AE86" s="205">
        <f t="shared" si="32"/>
        <v>-69.938153315044971</v>
      </c>
      <c r="AF86" s="205">
        <f t="shared" si="32"/>
        <v>-60.477639630105308</v>
      </c>
      <c r="AG86" s="205">
        <f t="shared" si="32"/>
        <v>-52.296846883460326</v>
      </c>
      <c r="AH86" s="205">
        <f t="shared" si="32"/>
        <v>-45.222667595490172</v>
      </c>
      <c r="AI86" s="205">
        <f t="shared" si="32"/>
        <v>-39.105410485062905</v>
      </c>
      <c r="AJ86" s="205">
        <f t="shared" si="32"/>
        <v>-33.815632967166366</v>
      </c>
      <c r="AK86" s="205">
        <f t="shared" si="32"/>
        <v>-29.241402117665899</v>
      </c>
      <c r="AL86" s="205">
        <f t="shared" si="32"/>
        <v>-25.28592614656252</v>
      </c>
      <c r="AM86" s="205">
        <f t="shared" si="32"/>
        <v>-21.865506261176879</v>
      </c>
      <c r="AN86" s="205">
        <f t="shared" si="32"/>
        <v>-18.907765580204426</v>
      </c>
      <c r="AO86" s="205">
        <f t="shared" si="32"/>
        <v>-16.350117622052274</v>
      </c>
      <c r="AP86" s="205">
        <f>AP83*AP85</f>
        <v>-14.138441960314106</v>
      </c>
    </row>
    <row r="87" spans="1:45" ht="14.25" x14ac:dyDescent="0.2">
      <c r="A87" s="313" t="s">
        <v>551</v>
      </c>
      <c r="B87" s="205">
        <f>SUM($B$86:B86)</f>
        <v>-22554.555627795035</v>
      </c>
      <c r="C87" s="205">
        <f>SUM($B$86:C86)</f>
        <v>-25217.713460565985</v>
      </c>
      <c r="D87" s="205">
        <f>SUM($B$86:D86)</f>
        <v>-27546.287479716568</v>
      </c>
      <c r="E87" s="205">
        <f>SUM($B$86:E86)</f>
        <v>-29581.17121485528</v>
      </c>
      <c r="F87" s="205">
        <f>SUM($B$86:F86)</f>
        <v>-31358.469222509939</v>
      </c>
      <c r="G87" s="205">
        <f>SUM($B$86:G86)</f>
        <v>-32910.018540600606</v>
      </c>
      <c r="H87" s="205">
        <f>SUM($B$86:H86)</f>
        <v>-34263.861100894617</v>
      </c>
      <c r="I87" s="205">
        <f>SUM($B$86:I86)</f>
        <v>-35444.670076521463</v>
      </c>
      <c r="J87" s="205">
        <f>SUM($B$86:J86)</f>
        <v>-36474.133361031592</v>
      </c>
      <c r="K87" s="205">
        <f>SUM($B$86:K86)</f>
        <v>-37371.297459373767</v>
      </c>
      <c r="L87" s="205">
        <f>SUM($B$86:L86)</f>
        <v>-38152.875055876706</v>
      </c>
      <c r="M87" s="205">
        <f>SUM($B$86:M86)</f>
        <v>-38833.519438210722</v>
      </c>
      <c r="N87" s="205">
        <f>SUM($B$86:N86)</f>
        <v>-39426.068821354151</v>
      </c>
      <c r="O87" s="205">
        <f>SUM($B$86:O86)</f>
        <v>-40141.591507519726</v>
      </c>
      <c r="P87" s="205">
        <f>SUM($B$86:P86)</f>
        <v>-40760.325647755853</v>
      </c>
      <c r="Q87" s="205">
        <f>SUM($B$86:Q86)</f>
        <v>-41295.363800557549</v>
      </c>
      <c r="R87" s="205">
        <f>SUM($B$86:R86)</f>
        <v>-41758.027497835028</v>
      </c>
      <c r="S87" s="205">
        <f>SUM($B$86:S86)</f>
        <v>-42158.106811165431</v>
      </c>
      <c r="T87" s="205">
        <f>SUM($B$86:T86)</f>
        <v>-42504.067511987239</v>
      </c>
      <c r="U87" s="205">
        <f>SUM($B$86:U86)</f>
        <v>-42803.230209295391</v>
      </c>
      <c r="V87" s="205">
        <f>SUM($B$86:V86)</f>
        <v>-43061.925255432398</v>
      </c>
      <c r="W87" s="205">
        <f>SUM($B$86:W86)</f>
        <v>-43285.626697818094</v>
      </c>
      <c r="X87" s="205">
        <f>SUM($B$86:X86)</f>
        <v>-43479.068111067798</v>
      </c>
      <c r="Y87" s="205">
        <f>SUM($B$86:Y86)</f>
        <v>-43646.342760533516</v>
      </c>
      <c r="Z87" s="205">
        <f>SUM($B$86:Z86)</f>
        <v>-43790.990216752005</v>
      </c>
      <c r="AA87" s="205">
        <f>SUM($B$86:AA86)</f>
        <v>-43916.071253581606</v>
      </c>
      <c r="AB87" s="205">
        <f>SUM($B$86:AB86)</f>
        <v>-44024.232614889857</v>
      </c>
      <c r="AC87" s="205">
        <f>SUM($B$86:AC86)</f>
        <v>-44117.763020270104</v>
      </c>
      <c r="AD87" s="205">
        <f>SUM($B$86:AD86)</f>
        <v>-44198.641594881075</v>
      </c>
      <c r="AE87" s="205">
        <f>SUM($B$86:AE86)</f>
        <v>-44268.57974819612</v>
      </c>
      <c r="AF87" s="205">
        <f>SUM($B$86:AF86)</f>
        <v>-44329.057387826222</v>
      </c>
      <c r="AG87" s="205">
        <f>SUM($B$86:AG86)</f>
        <v>-44381.354234709681</v>
      </c>
      <c r="AH87" s="205">
        <f>SUM($B$86:AH86)</f>
        <v>-44426.576902305169</v>
      </c>
      <c r="AI87" s="205">
        <f>SUM($B$86:AI86)</f>
        <v>-44465.682312790232</v>
      </c>
      <c r="AJ87" s="205">
        <f>SUM($B$86:AJ86)</f>
        <v>-44499.497945757401</v>
      </c>
      <c r="AK87" s="205">
        <f>SUM($B$86:AK86)</f>
        <v>-44528.739347875067</v>
      </c>
      <c r="AL87" s="205">
        <f>SUM($B$86:AL86)</f>
        <v>-44554.025274021631</v>
      </c>
      <c r="AM87" s="205">
        <f>SUM($B$86:AM86)</f>
        <v>-44575.890780282811</v>
      </c>
      <c r="AN87" s="205">
        <f>SUM($B$86:AN86)</f>
        <v>-44594.798545863014</v>
      </c>
      <c r="AO87" s="205">
        <f>SUM($B$86:AO86)</f>
        <v>-44611.148663485066</v>
      </c>
      <c r="AP87" s="205">
        <f>SUM($B$86:AP86)</f>
        <v>-44625.287105445379</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8" t="s">
        <v>560</v>
      </c>
      <c r="B97" s="468"/>
      <c r="C97" s="468"/>
      <c r="D97" s="468"/>
      <c r="E97" s="468"/>
      <c r="F97" s="468"/>
      <c r="G97" s="468"/>
      <c r="H97" s="468"/>
      <c r="I97" s="468"/>
      <c r="J97" s="468"/>
      <c r="K97" s="468"/>
      <c r="L97" s="468"/>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-112772.65057988296</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-112772.65057988296</v>
      </c>
      <c r="AR99" s="334"/>
      <c r="AS99" s="334"/>
    </row>
    <row r="100" spans="1:71" s="338" customFormat="1" x14ac:dyDescent="0.2">
      <c r="A100" s="336">
        <f>AQ99</f>
        <v>-112772.65057988296</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-44625.287105445379</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0.60428980895651763</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-3.8152875055876709E-2</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69" t="s">
        <v>574</v>
      </c>
      <c r="C116" s="470"/>
      <c r="D116" s="469" t="s">
        <v>575</v>
      </c>
      <c r="E116" s="470"/>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0.21659999999999999</v>
      </c>
      <c r="C122" s="348"/>
      <c r="D122" s="463" t="s">
        <v>320</v>
      </c>
      <c r="E122" s="367" t="s">
        <v>520</v>
      </c>
      <c r="F122" s="368">
        <v>35</v>
      </c>
      <c r="G122" s="464"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3"/>
      <c r="E123" s="367" t="s">
        <v>521</v>
      </c>
      <c r="F123" s="368">
        <v>30</v>
      </c>
      <c r="G123" s="464"/>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3"/>
      <c r="E124" s="367" t="s">
        <v>585</v>
      </c>
      <c r="F124" s="368">
        <v>30</v>
      </c>
      <c r="G124" s="464"/>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3"/>
      <c r="E125" s="367" t="s">
        <v>586</v>
      </c>
      <c r="F125" s="368">
        <v>30</v>
      </c>
      <c r="G125" s="46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216600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2021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1" t="s">
        <v>7</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17" t="s">
        <v>6</v>
      </c>
      <c r="B10" s="417"/>
      <c r="C10" s="417"/>
      <c r="D10" s="417"/>
      <c r="E10" s="417"/>
      <c r="F10" s="417"/>
      <c r="G10" s="417"/>
      <c r="H10" s="417"/>
      <c r="I10" s="417"/>
      <c r="J10" s="417"/>
      <c r="K10" s="417"/>
      <c r="L10" s="417"/>
    </row>
    <row r="11" spans="1:44" ht="18.75" x14ac:dyDescent="0.25">
      <c r="A11" s="421"/>
      <c r="B11" s="421"/>
      <c r="C11" s="421"/>
      <c r="D11" s="421"/>
      <c r="E11" s="421"/>
      <c r="F11" s="421"/>
      <c r="G11" s="421"/>
      <c r="H11" s="421"/>
      <c r="I11" s="421"/>
      <c r="J11" s="421"/>
      <c r="K11" s="421"/>
      <c r="L11" s="421"/>
    </row>
    <row r="12" spans="1:44" x14ac:dyDescent="0.25">
      <c r="A12" s="416" t="str">
        <f>'1. паспорт местоположение'!A12:C12</f>
        <v>L_140-164</v>
      </c>
      <c r="B12" s="416"/>
      <c r="C12" s="416"/>
      <c r="D12" s="416"/>
      <c r="E12" s="416"/>
      <c r="F12" s="416"/>
      <c r="G12" s="416"/>
      <c r="H12" s="416"/>
      <c r="I12" s="416"/>
      <c r="J12" s="416"/>
      <c r="K12" s="416"/>
      <c r="L12" s="416"/>
    </row>
    <row r="13" spans="1:44" x14ac:dyDescent="0.25">
      <c r="A13" s="417" t="s">
        <v>5</v>
      </c>
      <c r="B13" s="417"/>
      <c r="C13" s="417"/>
      <c r="D13" s="417"/>
      <c r="E13" s="417"/>
      <c r="F13" s="417"/>
      <c r="G13" s="417"/>
      <c r="H13" s="417"/>
      <c r="I13" s="417"/>
      <c r="J13" s="417"/>
      <c r="K13" s="417"/>
      <c r="L13" s="417"/>
    </row>
    <row r="14" spans="1:44" ht="18.75" x14ac:dyDescent="0.25">
      <c r="A14" s="422"/>
      <c r="B14" s="422"/>
      <c r="C14" s="422"/>
      <c r="D14" s="422"/>
      <c r="E14" s="422"/>
      <c r="F14" s="422"/>
      <c r="G14" s="422"/>
      <c r="H14" s="422"/>
      <c r="I14" s="422"/>
      <c r="J14" s="422"/>
      <c r="K14" s="422"/>
      <c r="L14" s="422"/>
    </row>
    <row r="15" spans="1:44" x14ac:dyDescent="0.25">
      <c r="A15" s="416" t="str">
        <f>'1. паспорт местоположение'!A15</f>
        <v>Приобретение электросетевого комплекса в г.Калининграде, ул.Красносельская,58</v>
      </c>
      <c r="B15" s="416"/>
      <c r="C15" s="416"/>
      <c r="D15" s="416"/>
      <c r="E15" s="416"/>
      <c r="F15" s="416"/>
      <c r="G15" s="416"/>
      <c r="H15" s="416"/>
      <c r="I15" s="416"/>
      <c r="J15" s="416"/>
      <c r="K15" s="416"/>
      <c r="L15" s="416"/>
    </row>
    <row r="16" spans="1:44" x14ac:dyDescent="0.25">
      <c r="A16" s="417" t="s">
        <v>4</v>
      </c>
      <c r="B16" s="417"/>
      <c r="C16" s="417"/>
      <c r="D16" s="417"/>
      <c r="E16" s="417"/>
      <c r="F16" s="417"/>
      <c r="G16" s="417"/>
      <c r="H16" s="417"/>
      <c r="I16" s="417"/>
      <c r="J16" s="417"/>
      <c r="K16" s="417"/>
      <c r="L16" s="417"/>
    </row>
    <row r="17" spans="1:12" ht="15.75" customHeight="1" x14ac:dyDescent="0.25">
      <c r="L17" s="87"/>
    </row>
    <row r="18" spans="1:12" x14ac:dyDescent="0.25">
      <c r="K18" s="86"/>
    </row>
    <row r="19" spans="1:12" ht="15.75" customHeight="1" x14ac:dyDescent="0.25">
      <c r="A19" s="480" t="s">
        <v>472</v>
      </c>
      <c r="B19" s="480"/>
      <c r="C19" s="480"/>
      <c r="D19" s="480"/>
      <c r="E19" s="480"/>
      <c r="F19" s="480"/>
      <c r="G19" s="480"/>
      <c r="H19" s="480"/>
      <c r="I19" s="480"/>
      <c r="J19" s="480"/>
      <c r="K19" s="480"/>
      <c r="L19" s="480"/>
    </row>
    <row r="20" spans="1:12" x14ac:dyDescent="0.25">
      <c r="A20" s="60"/>
      <c r="B20" s="60"/>
      <c r="C20" s="85"/>
      <c r="D20" s="85"/>
      <c r="E20" s="85"/>
      <c r="F20" s="85"/>
      <c r="G20" s="85"/>
      <c r="H20" s="85"/>
      <c r="I20" s="85"/>
      <c r="J20" s="85"/>
      <c r="K20" s="85"/>
      <c r="L20" s="85"/>
    </row>
    <row r="21" spans="1:12" ht="28.5" customHeight="1" x14ac:dyDescent="0.25">
      <c r="A21" s="481" t="s">
        <v>216</v>
      </c>
      <c r="B21" s="481" t="s">
        <v>215</v>
      </c>
      <c r="C21" s="487" t="s">
        <v>404</v>
      </c>
      <c r="D21" s="487"/>
      <c r="E21" s="487"/>
      <c r="F21" s="487"/>
      <c r="G21" s="487"/>
      <c r="H21" s="487"/>
      <c r="I21" s="482" t="s">
        <v>214</v>
      </c>
      <c r="J21" s="484" t="s">
        <v>406</v>
      </c>
      <c r="K21" s="481" t="s">
        <v>213</v>
      </c>
      <c r="L21" s="483" t="s">
        <v>405</v>
      </c>
    </row>
    <row r="22" spans="1:12" ht="58.5" customHeight="1" x14ac:dyDescent="0.25">
      <c r="A22" s="481"/>
      <c r="B22" s="481"/>
      <c r="C22" s="488" t="s">
        <v>2</v>
      </c>
      <c r="D22" s="488"/>
      <c r="E22" s="489" t="s">
        <v>516</v>
      </c>
      <c r="F22" s="490"/>
      <c r="G22" s="489" t="s">
        <v>530</v>
      </c>
      <c r="H22" s="490"/>
      <c r="I22" s="482"/>
      <c r="J22" s="485"/>
      <c r="K22" s="481"/>
      <c r="L22" s="483"/>
    </row>
    <row r="23" spans="1:12" ht="31.5" x14ac:dyDescent="0.25">
      <c r="A23" s="481"/>
      <c r="B23" s="481"/>
      <c r="C23" s="84" t="s">
        <v>212</v>
      </c>
      <c r="D23" s="84" t="s">
        <v>211</v>
      </c>
      <c r="E23" s="84" t="s">
        <v>212</v>
      </c>
      <c r="F23" s="84" t="s">
        <v>211</v>
      </c>
      <c r="G23" s="84" t="s">
        <v>212</v>
      </c>
      <c r="H23" s="84" t="s">
        <v>211</v>
      </c>
      <c r="I23" s="482"/>
      <c r="J23" s="486"/>
      <c r="K23" s="481"/>
      <c r="L23" s="483"/>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44357</v>
      </c>
      <c r="F53" s="247">
        <v>44357</v>
      </c>
      <c r="G53" s="247">
        <v>43496</v>
      </c>
      <c r="H53" s="247">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2022-02-11T12:30:10Z</dcterms:modified>
</cp:coreProperties>
</file>