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135" tabRatio="758"/>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27" r:id="rId10"/>
    <sheet name="7. Паспорт отчет о закупке" sheetId="5" r:id="rId11"/>
    <sheet name="8. Общие сведения" sheetId="26" r:id="rId12"/>
  </sheets>
  <externalReferences>
    <externalReference r:id="rId13"/>
  </externalReferences>
  <definedNames>
    <definedName name="_xlnm._FilterDatabase" localSheetId="2" hidden="1">'3.1. паспорт Техсостояние ПС'!$A$23:$WVE$43</definedName>
    <definedName name="_xlnm._FilterDatabase" localSheetId="3" hidden="1">'3.2 паспорт Техсостояние ЛЭП'!$A$24:$AA$312</definedName>
    <definedName name="_xlnm._FilterDatabase" localSheetId="5" hidden="1">'3.4. Паспорт надежность'!$A$25:$AB$86</definedName>
    <definedName name="Вид_работ" localSheetId="9">#REF!</definedName>
    <definedName name="Вид_работ" localSheetId="11">#REF!</definedName>
    <definedName name="Вид_работ">#REF!</definedName>
    <definedName name="Вид_работ_2" localSheetId="9">#REF!</definedName>
    <definedName name="Вид_работ_2" localSheetId="11">#REF!</definedName>
    <definedName name="Вид_работ_2">#REF!</definedName>
    <definedName name="Виды_затрат" localSheetId="9">#REF!</definedName>
    <definedName name="Виды_затрат" localSheetId="11">#REF!</definedName>
    <definedName name="Виды_затрат">#REF!</definedName>
    <definedName name="Виды_работ" localSheetId="9">#REF!</definedName>
    <definedName name="Виды_работ" localSheetId="11">#REF!</definedName>
    <definedName name="Виды_работ">#REF!</definedName>
    <definedName name="Графики" localSheetId="9">#REF!</definedName>
    <definedName name="Графики" localSheetId="11">#REF!</definedName>
    <definedName name="Графики">#REF!</definedName>
    <definedName name="Группа_инвестпроектов" localSheetId="9">#REF!</definedName>
    <definedName name="Группа_инвестпроектов" localSheetId="11">#REF!</definedName>
    <definedName name="Группа_инвестпроектов">#REF!</definedName>
    <definedName name="деньги" localSheetId="9">#REF!</definedName>
    <definedName name="деньги" localSheetId="11">#REF!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 localSheetId="11">#REF!</definedName>
    <definedName name="источник">#REF!</definedName>
    <definedName name="Категории_мероприятий" localSheetId="9">#REF!</definedName>
    <definedName name="Категории_мероприятий" localSheetId="11">#REF!</definedName>
    <definedName name="Категории_мероприятий">#REF!</definedName>
    <definedName name="Методика_расчета" localSheetId="9">#REF!</definedName>
    <definedName name="Методика_расчета" localSheetId="11">#REF!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ПС'!$A$1:$T$60</definedName>
    <definedName name="_xlnm.Print_Area" localSheetId="3">'3.2 паспорт Техсостояние ЛЭП'!$A$1:$AA$671</definedName>
    <definedName name="_xlnm.Print_Area" localSheetId="4">'3.3 паспорт описание'!$A$1:$C$30</definedName>
    <definedName name="_xlnm.Print_Area" localSheetId="5">'3.4. Паспорт надежность'!$A$1:$Z$87</definedName>
    <definedName name="_xlnm.Print_Area" localSheetId="6">'4. паспортбюджет'!$A$1:$M$22</definedName>
    <definedName name="_xlnm.Print_Area" localSheetId="7">'5. анализ эконом эфф'!$A$1:$AF$94</definedName>
    <definedName name="_xlnm.Print_Area" localSheetId="8">'6.1. Паспорт сетевой график'!$A$1:$L$56</definedName>
    <definedName name="_xlnm.Print_Area" localSheetId="9">'6.2. Паспорт фин осв ввод'!$A$1:$U$64</definedName>
    <definedName name="_xlnm.Print_Area" localSheetId="11">'8. Общие сведения'!$A$1:$B$171</definedName>
    <definedName name="Определен_источник" localSheetId="9">#REF!</definedName>
    <definedName name="Определен_источник" localSheetId="11">#REF!</definedName>
    <definedName name="Определен_источник">#REF!</definedName>
    <definedName name="Снижение" localSheetId="9">#REF!</definedName>
    <definedName name="Снижение" localSheetId="11">#REF!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9">#REF!</definedName>
    <definedName name="Стадия_реализации" localSheetId="11">#REF!</definedName>
    <definedName name="Стадия_реализации">#REF!</definedName>
    <definedName name="Тип_проекта" localSheetId="9">#REF!</definedName>
    <definedName name="Тип_проекта" localSheetId="11">#REF!</definedName>
    <definedName name="Тип_проекта">#REF!</definedName>
  </definedNames>
  <calcPr calcId="152511"/>
</workbook>
</file>

<file path=xl/calcChain.xml><?xml version="1.0" encoding="utf-8"?>
<calcChain xmlns="http://schemas.openxmlformats.org/spreadsheetml/2006/main">
  <c r="B141" i="26" l="1"/>
  <c r="B140" i="26"/>
  <c r="B139" i="26"/>
  <c r="C27" i="27" l="1"/>
  <c r="G29" i="27" l="1"/>
  <c r="G27" i="27"/>
  <c r="A15" i="5" l="1"/>
  <c r="A12" i="5"/>
  <c r="A9" i="5"/>
  <c r="A5" i="5"/>
  <c r="AD60" i="5" l="1"/>
  <c r="B146" i="26" l="1"/>
  <c r="C30" i="27" l="1"/>
  <c r="AD59" i="5" l="1"/>
  <c r="X59" i="5" s="1"/>
  <c r="AD58" i="5"/>
  <c r="X58" i="5" s="1"/>
  <c r="AD55" i="5"/>
  <c r="AD52" i="5"/>
  <c r="AD49" i="5"/>
  <c r="AD47" i="5"/>
  <c r="AD45" i="5"/>
  <c r="AD42" i="5"/>
  <c r="AD39" i="5"/>
  <c r="AD35" i="5"/>
  <c r="AD32" i="5"/>
  <c r="AD26" i="5"/>
  <c r="AE26" i="5" l="1"/>
  <c r="C29" i="27" l="1"/>
  <c r="H27" i="27" l="1"/>
  <c r="F27" i="27"/>
  <c r="V31" i="13" l="1"/>
  <c r="G63" i="27" l="1"/>
  <c r="E63" i="27"/>
  <c r="E39" i="27"/>
  <c r="K26" i="5" l="1"/>
  <c r="I26" i="5"/>
  <c r="G26" i="5"/>
  <c r="E47" i="27" l="1"/>
  <c r="E45" i="27"/>
  <c r="E41" i="27"/>
  <c r="E49" i="27" s="1"/>
  <c r="E29" i="27"/>
  <c r="G47" i="27" l="1"/>
  <c r="G45" i="27"/>
  <c r="O43" i="13" l="1"/>
  <c r="G49" i="27" l="1"/>
  <c r="F56" i="27"/>
  <c r="C49" i="27"/>
  <c r="C48" i="27"/>
  <c r="C47" i="27"/>
  <c r="C45" i="27"/>
  <c r="C54" i="27" s="1"/>
  <c r="F54" i="27" s="1"/>
  <c r="F64" i="27"/>
  <c r="F63" i="27"/>
  <c r="F62" i="27"/>
  <c r="F61" i="27"/>
  <c r="F60" i="27"/>
  <c r="F59" i="27"/>
  <c r="F58" i="27"/>
  <c r="F57" i="27"/>
  <c r="F55" i="27"/>
  <c r="F53" i="27"/>
  <c r="C56" i="27" l="1"/>
  <c r="C63" i="27" s="1"/>
  <c r="A14" i="27"/>
  <c r="A11" i="27"/>
  <c r="A8" i="27"/>
  <c r="U64" i="27"/>
  <c r="T64" i="27"/>
  <c r="U63" i="27"/>
  <c r="T63" i="27"/>
  <c r="U62" i="27"/>
  <c r="T62" i="27"/>
  <c r="U61" i="27"/>
  <c r="T61" i="27"/>
  <c r="U60" i="27"/>
  <c r="T60" i="27"/>
  <c r="U59" i="27"/>
  <c r="T59" i="27"/>
  <c r="U58" i="27"/>
  <c r="T58" i="27"/>
  <c r="U57" i="27"/>
  <c r="T57" i="27"/>
  <c r="U56" i="27"/>
  <c r="T56" i="27"/>
  <c r="U55" i="27"/>
  <c r="T55" i="27"/>
  <c r="U54" i="27"/>
  <c r="T54" i="27"/>
  <c r="U53" i="27"/>
  <c r="T53" i="27"/>
  <c r="U52" i="27"/>
  <c r="T52" i="27"/>
  <c r="U51" i="27"/>
  <c r="T51" i="27"/>
  <c r="F51" i="27"/>
  <c r="U50" i="27"/>
  <c r="T50" i="27"/>
  <c r="F50" i="27"/>
  <c r="U49" i="27"/>
  <c r="T49" i="27"/>
  <c r="F49" i="27"/>
  <c r="U48" i="27"/>
  <c r="T48" i="27"/>
  <c r="F48" i="27"/>
  <c r="U47" i="27"/>
  <c r="T47" i="27"/>
  <c r="F47" i="27"/>
  <c r="U46" i="27"/>
  <c r="T46" i="27"/>
  <c r="F46" i="27"/>
  <c r="U45" i="27"/>
  <c r="T45" i="27"/>
  <c r="F45" i="27"/>
  <c r="U44" i="27"/>
  <c r="T44" i="27"/>
  <c r="F44" i="27"/>
  <c r="U43" i="27"/>
  <c r="T43" i="27"/>
  <c r="F43" i="27"/>
  <c r="U42" i="27"/>
  <c r="T42" i="27"/>
  <c r="F42" i="27"/>
  <c r="U41" i="27"/>
  <c r="T41" i="27"/>
  <c r="F41" i="27"/>
  <c r="U40" i="27"/>
  <c r="T40" i="27"/>
  <c r="F40" i="27"/>
  <c r="U39" i="27"/>
  <c r="T39" i="27"/>
  <c r="F39" i="27"/>
  <c r="U38" i="27"/>
  <c r="T38" i="27"/>
  <c r="F38" i="27"/>
  <c r="U37" i="27"/>
  <c r="T37" i="27"/>
  <c r="F37" i="27"/>
  <c r="U36" i="27"/>
  <c r="T36" i="27"/>
  <c r="F36" i="27"/>
  <c r="U35" i="27"/>
  <c r="T35" i="27"/>
  <c r="F35" i="27"/>
  <c r="U34" i="27"/>
  <c r="T34" i="27"/>
  <c r="F34" i="27"/>
  <c r="U33" i="27"/>
  <c r="T33" i="27"/>
  <c r="F33" i="27"/>
  <c r="U32" i="27"/>
  <c r="T32" i="27"/>
  <c r="F32" i="27"/>
  <c r="U31" i="27"/>
  <c r="T31" i="27"/>
  <c r="S30" i="27"/>
  <c r="R30" i="27"/>
  <c r="Q30" i="27"/>
  <c r="P30" i="27"/>
  <c r="O30" i="27"/>
  <c r="N30" i="27"/>
  <c r="M30" i="27"/>
  <c r="L30" i="27"/>
  <c r="K30" i="27"/>
  <c r="J30" i="27"/>
  <c r="U30" i="27" s="1"/>
  <c r="C49" i="7" s="1"/>
  <c r="I30" i="27"/>
  <c r="H30" i="27"/>
  <c r="T30" i="27" s="1"/>
  <c r="G30" i="27"/>
  <c r="D30" i="27"/>
  <c r="C52" i="27"/>
  <c r="E52" i="27" s="1"/>
  <c r="F52" i="27" s="1"/>
  <c r="U29" i="27"/>
  <c r="T29" i="27"/>
  <c r="F29" i="27"/>
  <c r="U28" i="27"/>
  <c r="T28" i="27"/>
  <c r="E28" i="27"/>
  <c r="F28" i="27" s="1"/>
  <c r="U27" i="27"/>
  <c r="T27" i="27"/>
  <c r="U26" i="27"/>
  <c r="T26" i="27"/>
  <c r="E26" i="27"/>
  <c r="F26" i="27" s="1"/>
  <c r="U25" i="27"/>
  <c r="T25" i="27"/>
  <c r="E25" i="27"/>
  <c r="F25" i="27" s="1"/>
  <c r="S24" i="27"/>
  <c r="R24" i="27"/>
  <c r="Q24" i="27"/>
  <c r="P24" i="27"/>
  <c r="O24" i="27"/>
  <c r="N24" i="27"/>
  <c r="M24" i="27"/>
  <c r="L24" i="27"/>
  <c r="K24" i="27"/>
  <c r="J24" i="27"/>
  <c r="I24" i="27"/>
  <c r="H24" i="27"/>
  <c r="T24" i="27" s="1"/>
  <c r="G24" i="27"/>
  <c r="D24" i="27"/>
  <c r="C24" i="27"/>
  <c r="B27" i="26" s="1"/>
  <c r="B100" i="26" l="1"/>
  <c r="B138" i="26"/>
  <c r="B134" i="26"/>
  <c r="B142" i="26"/>
  <c r="B131" i="26"/>
  <c r="B108" i="26"/>
  <c r="U24" i="27"/>
  <c r="C48" i="7" s="1"/>
  <c r="E24" i="27"/>
  <c r="F24" i="27"/>
  <c r="E30" i="27"/>
  <c r="F31" i="27"/>
  <c r="F30" i="27" s="1"/>
  <c r="B25" i="23"/>
  <c r="A15" i="10"/>
  <c r="A12" i="10"/>
  <c r="A9" i="10"/>
  <c r="B132" i="26" l="1"/>
  <c r="AE55" i="5" l="1"/>
  <c r="R55" i="5"/>
  <c r="AE52" i="5" l="1"/>
  <c r="AB52" i="5"/>
  <c r="X54" i="5"/>
  <c r="X53" i="5"/>
  <c r="X52" i="5"/>
  <c r="P52" i="5"/>
  <c r="R52" i="5" s="1"/>
  <c r="D26" i="5"/>
  <c r="AE49" i="5"/>
  <c r="AB49" i="5"/>
  <c r="X51" i="5"/>
  <c r="X50" i="5"/>
  <c r="X49" i="5"/>
  <c r="P49" i="5"/>
  <c r="R49" i="5" s="1"/>
  <c r="B148" i="26" l="1"/>
  <c r="V25" i="13" l="1"/>
  <c r="V26" i="13"/>
  <c r="V27" i="13"/>
  <c r="V29" i="13"/>
  <c r="V30" i="13"/>
  <c r="V32" i="13"/>
  <c r="V33" i="13"/>
  <c r="V34" i="13"/>
  <c r="V35" i="13"/>
  <c r="V37" i="13"/>
  <c r="V38" i="13"/>
  <c r="V39" i="13"/>
  <c r="V40" i="13"/>
  <c r="V41" i="13"/>
  <c r="V42" i="13"/>
  <c r="V24" i="13"/>
  <c r="N43" i="13" l="1"/>
  <c r="P43" i="13" s="1"/>
  <c r="AE32" i="5" l="1"/>
  <c r="AT45" i="5" l="1"/>
  <c r="AB45" i="5"/>
  <c r="R45" i="5"/>
  <c r="AD29" i="5" l="1"/>
  <c r="AD62" i="5" s="1"/>
  <c r="B29" i="26" l="1"/>
  <c r="AJ78" i="23" l="1"/>
  <c r="AJ86" i="23"/>
  <c r="AJ120" i="23"/>
  <c r="B123" i="23"/>
  <c r="AI120" i="23"/>
  <c r="AH120" i="23"/>
  <c r="AG120" i="23"/>
  <c r="AF120" i="23"/>
  <c r="AE120" i="23"/>
  <c r="AD120" i="23"/>
  <c r="AC120" i="23"/>
  <c r="AB120" i="23"/>
  <c r="AA120" i="23"/>
  <c r="Z120" i="23"/>
  <c r="Y120" i="23"/>
  <c r="X120" i="23"/>
  <c r="W120" i="23"/>
  <c r="V120" i="23"/>
  <c r="U120" i="23"/>
  <c r="T120" i="23"/>
  <c r="S120" i="23"/>
  <c r="R120" i="23"/>
  <c r="Q120" i="23"/>
  <c r="P120" i="23"/>
  <c r="O120" i="23"/>
  <c r="N120" i="23"/>
  <c r="M120" i="23"/>
  <c r="L120" i="23"/>
  <c r="K120" i="23"/>
  <c r="J120" i="23"/>
  <c r="I120" i="23"/>
  <c r="E120" i="23"/>
  <c r="D120" i="23"/>
  <c r="C120" i="23"/>
  <c r="B120" i="23"/>
  <c r="B121" i="23" s="1"/>
  <c r="F115" i="23"/>
  <c r="G115" i="23" s="1"/>
  <c r="H115" i="23" s="1"/>
  <c r="I115" i="23" s="1"/>
  <c r="J115" i="23" s="1"/>
  <c r="K115" i="23" s="1"/>
  <c r="L115" i="23" s="1"/>
  <c r="M115" i="23" s="1"/>
  <c r="N115" i="23" s="1"/>
  <c r="O115" i="23" s="1"/>
  <c r="P115" i="23" s="1"/>
  <c r="Q115" i="23" s="1"/>
  <c r="R115" i="23" s="1"/>
  <c r="S115" i="23" s="1"/>
  <c r="T115" i="23" s="1"/>
  <c r="U115" i="23" s="1"/>
  <c r="V115" i="23" s="1"/>
  <c r="W115" i="23" s="1"/>
  <c r="X115" i="23" s="1"/>
  <c r="Y115" i="23" s="1"/>
  <c r="Z115" i="23" s="1"/>
  <c r="AA115" i="23" s="1"/>
  <c r="AB115" i="23" s="1"/>
  <c r="AC115" i="23" s="1"/>
  <c r="AD115" i="23" s="1"/>
  <c r="AE115" i="23" s="1"/>
  <c r="AF115" i="23" s="1"/>
  <c r="AG115" i="23" s="1"/>
  <c r="AH115" i="23" s="1"/>
  <c r="AI115" i="23" s="1"/>
  <c r="AJ115" i="23" s="1"/>
  <c r="B114" i="23"/>
  <c r="C114" i="23" s="1"/>
  <c r="C111" i="23"/>
  <c r="D111" i="23" s="1"/>
  <c r="E111" i="23" s="1"/>
  <c r="F111" i="23" s="1"/>
  <c r="G111" i="23" s="1"/>
  <c r="H111" i="23" s="1"/>
  <c r="I111" i="23" s="1"/>
  <c r="J111" i="23" s="1"/>
  <c r="K111" i="23" s="1"/>
  <c r="L111" i="23" s="1"/>
  <c r="M111" i="23" s="1"/>
  <c r="N111" i="23" s="1"/>
  <c r="O111" i="23" s="1"/>
  <c r="P111" i="23" s="1"/>
  <c r="Q111" i="23" s="1"/>
  <c r="R111" i="23" s="1"/>
  <c r="S111" i="23" s="1"/>
  <c r="T111" i="23" s="1"/>
  <c r="U111" i="23" s="1"/>
  <c r="V111" i="23" s="1"/>
  <c r="W111" i="23" s="1"/>
  <c r="X111" i="23" s="1"/>
  <c r="Y111" i="23" s="1"/>
  <c r="Z111" i="23" s="1"/>
  <c r="AA111" i="23" s="1"/>
  <c r="AB111" i="23" s="1"/>
  <c r="AC111" i="23" s="1"/>
  <c r="AD111" i="23" s="1"/>
  <c r="AE111" i="23" s="1"/>
  <c r="AF111" i="23" s="1"/>
  <c r="AG111" i="23" s="1"/>
  <c r="AH111" i="23" s="1"/>
  <c r="AI111" i="23" s="1"/>
  <c r="AJ111" i="23" s="1"/>
  <c r="B107" i="23"/>
  <c r="B100" i="23"/>
  <c r="B113" i="23" l="1"/>
  <c r="C121" i="23"/>
  <c r="D114" i="23"/>
  <c r="E114" i="23" s="1"/>
  <c r="F114" i="23" s="1"/>
  <c r="G114" i="23" s="1"/>
  <c r="H114" i="23" s="1"/>
  <c r="I114" i="23" s="1"/>
  <c r="C113" i="23"/>
  <c r="B109" i="23"/>
  <c r="B104" i="23"/>
  <c r="B122" i="23" s="1"/>
  <c r="H118" i="23" s="1"/>
  <c r="H120" i="23" s="1"/>
  <c r="D113" i="23"/>
  <c r="C122" i="23"/>
  <c r="C123" i="23"/>
  <c r="D123" i="23" s="1"/>
  <c r="E123" i="23" s="1"/>
  <c r="F123" i="23" s="1"/>
  <c r="G123" i="23" s="1"/>
  <c r="H123" i="23" s="1"/>
  <c r="I123" i="23" s="1"/>
  <c r="J123" i="23" s="1"/>
  <c r="K123" i="23" s="1"/>
  <c r="L123" i="23" s="1"/>
  <c r="M123" i="23" s="1"/>
  <c r="N123" i="23" s="1"/>
  <c r="O123" i="23" s="1"/>
  <c r="P123" i="23" s="1"/>
  <c r="Q123" i="23" s="1"/>
  <c r="R123" i="23" s="1"/>
  <c r="S123" i="23" s="1"/>
  <c r="T123" i="23" s="1"/>
  <c r="U123" i="23" s="1"/>
  <c r="V123" i="23" s="1"/>
  <c r="W123" i="23" s="1"/>
  <c r="X123" i="23" s="1"/>
  <c r="Y123" i="23" s="1"/>
  <c r="Z123" i="23" s="1"/>
  <c r="AA123" i="23" s="1"/>
  <c r="AB123" i="23" s="1"/>
  <c r="AC123" i="23" s="1"/>
  <c r="AD123" i="23" s="1"/>
  <c r="AE123" i="23" s="1"/>
  <c r="AF123" i="23" s="1"/>
  <c r="AG123" i="23" s="1"/>
  <c r="AH123" i="23" s="1"/>
  <c r="AI123" i="23" s="1"/>
  <c r="AJ123" i="23" s="1"/>
  <c r="F118" i="23"/>
  <c r="F120" i="23" s="1"/>
  <c r="J114" i="23"/>
  <c r="D122" i="23"/>
  <c r="E122" i="23" s="1"/>
  <c r="E113" i="23"/>
  <c r="D121" i="23"/>
  <c r="E121" i="23" s="1"/>
  <c r="G118" i="23" l="1"/>
  <c r="G120" i="23" s="1"/>
  <c r="F122" i="23"/>
  <c r="F121" i="23"/>
  <c r="K114" i="23"/>
  <c r="G122" i="23" l="1"/>
  <c r="H122" i="23" s="1"/>
  <c r="I122" i="23" s="1"/>
  <c r="J122" i="23" s="1"/>
  <c r="K122" i="23" s="1"/>
  <c r="L122" i="23" s="1"/>
  <c r="M122" i="23" s="1"/>
  <c r="N122" i="23" s="1"/>
  <c r="O122" i="23" s="1"/>
  <c r="P122" i="23" s="1"/>
  <c r="Q122" i="23" s="1"/>
  <c r="R122" i="23" s="1"/>
  <c r="S122" i="23" s="1"/>
  <c r="T122" i="23" s="1"/>
  <c r="U122" i="23" s="1"/>
  <c r="V122" i="23" s="1"/>
  <c r="W122" i="23" s="1"/>
  <c r="X122" i="23" s="1"/>
  <c r="Y122" i="23" s="1"/>
  <c r="Z122" i="23" s="1"/>
  <c r="AA122" i="23" s="1"/>
  <c r="AB122" i="23" s="1"/>
  <c r="AC122" i="23" s="1"/>
  <c r="AD122" i="23" s="1"/>
  <c r="AE122" i="23" s="1"/>
  <c r="AF122" i="23" s="1"/>
  <c r="AG122" i="23" s="1"/>
  <c r="AH122" i="23" s="1"/>
  <c r="AI122" i="23" s="1"/>
  <c r="AJ122" i="23" s="1"/>
  <c r="G121" i="23"/>
  <c r="F113" i="23"/>
  <c r="L114" i="23"/>
  <c r="H121" i="23" l="1"/>
  <c r="G113" i="23"/>
  <c r="M114" i="23"/>
  <c r="I121" i="23" l="1"/>
  <c r="H113" i="23"/>
  <c r="N114" i="23"/>
  <c r="J121" i="23" l="1"/>
  <c r="I113" i="23"/>
  <c r="O114" i="23"/>
  <c r="K121" i="23" l="1"/>
  <c r="J113" i="23"/>
  <c r="P114" i="23"/>
  <c r="L121" i="23" l="1"/>
  <c r="K113" i="23"/>
  <c r="Q114" i="23"/>
  <c r="M121" i="23" l="1"/>
  <c r="L113" i="23"/>
  <c r="R114" i="23"/>
  <c r="S114" i="23" s="1"/>
  <c r="T114" i="23" s="1"/>
  <c r="U114" i="23" s="1"/>
  <c r="V114" i="23" s="1"/>
  <c r="W114" i="23" s="1"/>
  <c r="X114" i="23" s="1"/>
  <c r="Y114" i="23" s="1"/>
  <c r="Z114" i="23" s="1"/>
  <c r="AA114" i="23" s="1"/>
  <c r="AB114" i="23" s="1"/>
  <c r="AC114" i="23" s="1"/>
  <c r="AD114" i="23" s="1"/>
  <c r="AE114" i="23" s="1"/>
  <c r="AF114" i="23" s="1"/>
  <c r="AG114" i="23" s="1"/>
  <c r="AH114" i="23" s="1"/>
  <c r="AI114" i="23" s="1"/>
  <c r="AJ114" i="23" s="1"/>
  <c r="N121" i="23" l="1"/>
  <c r="M113" i="23"/>
  <c r="O121" i="23" l="1"/>
  <c r="N113" i="23"/>
  <c r="P121" i="23" l="1"/>
  <c r="O113" i="23"/>
  <c r="Q121" i="23" l="1"/>
  <c r="P113" i="23"/>
  <c r="R121" i="23" l="1"/>
  <c r="Q113" i="23"/>
  <c r="S121" i="23" l="1"/>
  <c r="R113" i="23"/>
  <c r="T121" i="23" l="1"/>
  <c r="S113" i="23"/>
  <c r="U121" i="23" l="1"/>
  <c r="T113" i="23"/>
  <c r="V121" i="23" l="1"/>
  <c r="U113" i="23"/>
  <c r="W121" i="23" l="1"/>
  <c r="V113" i="23"/>
  <c r="X121" i="23" l="1"/>
  <c r="W113" i="23"/>
  <c r="Y121" i="23" l="1"/>
  <c r="X113" i="23"/>
  <c r="Z121" i="23" l="1"/>
  <c r="Y113" i="23"/>
  <c r="AA121" i="23" l="1"/>
  <c r="Z113" i="23"/>
  <c r="AB121" i="23" l="1"/>
  <c r="AA113" i="23"/>
  <c r="AC121" i="23" l="1"/>
  <c r="AB113" i="23"/>
  <c r="AD121" i="23" l="1"/>
  <c r="AC113" i="23"/>
  <c r="AE121" i="23" l="1"/>
  <c r="AD113" i="23"/>
  <c r="AF121" i="23" l="1"/>
  <c r="AE113" i="23"/>
  <c r="AG121" i="23" l="1"/>
  <c r="AF113" i="23"/>
  <c r="AH121" i="23" l="1"/>
  <c r="AG113" i="23"/>
  <c r="AI121" i="23" l="1"/>
  <c r="AH113" i="23"/>
  <c r="AI113" i="23" l="1"/>
  <c r="AJ121" i="23"/>
  <c r="AJ113" i="23" s="1"/>
  <c r="G96" i="23"/>
  <c r="F97" i="23" s="1"/>
  <c r="E97" i="23" l="1"/>
  <c r="AI86" i="23" l="1"/>
  <c r="AH86" i="23"/>
  <c r="AG86" i="23"/>
  <c r="AF86" i="23"/>
  <c r="AE86" i="23"/>
  <c r="AD86" i="23"/>
  <c r="AC86" i="23"/>
  <c r="AB86" i="23"/>
  <c r="AA86" i="23"/>
  <c r="Z86" i="23"/>
  <c r="Y86" i="23"/>
  <c r="X86" i="23"/>
  <c r="W86" i="23"/>
  <c r="V86" i="23"/>
  <c r="U86" i="23"/>
  <c r="T86" i="23"/>
  <c r="S86" i="23"/>
  <c r="R86" i="23"/>
  <c r="Q86" i="23"/>
  <c r="P86" i="23"/>
  <c r="O86" i="23"/>
  <c r="N86" i="23"/>
  <c r="M86" i="23"/>
  <c r="L86" i="23"/>
  <c r="K86" i="23"/>
  <c r="J86" i="23"/>
  <c r="I86" i="23"/>
  <c r="H86" i="23"/>
  <c r="G86" i="23"/>
  <c r="F86" i="23"/>
  <c r="E86" i="23"/>
  <c r="D86" i="23"/>
  <c r="C86" i="23"/>
  <c r="B86" i="23"/>
  <c r="AI78" i="23"/>
  <c r="AH78" i="23"/>
  <c r="AG78" i="23"/>
  <c r="AF78" i="23"/>
  <c r="AE78" i="23"/>
  <c r="AD78" i="23"/>
  <c r="AC78" i="23"/>
  <c r="AB78" i="23"/>
  <c r="AA78" i="23"/>
  <c r="Z78" i="23"/>
  <c r="Y78" i="23"/>
  <c r="X78" i="23"/>
  <c r="W78" i="23"/>
  <c r="V78" i="23"/>
  <c r="U78" i="23"/>
  <c r="T78" i="23"/>
  <c r="S78" i="23"/>
  <c r="R78" i="23"/>
  <c r="Q78" i="23"/>
  <c r="P78" i="23"/>
  <c r="O78" i="23"/>
  <c r="N78" i="23"/>
  <c r="M78" i="23"/>
  <c r="L78" i="23"/>
  <c r="K78" i="23"/>
  <c r="J78" i="23"/>
  <c r="I78" i="23"/>
  <c r="H78" i="23"/>
  <c r="G78" i="23"/>
  <c r="F78" i="23"/>
  <c r="E78" i="23"/>
  <c r="D78" i="23"/>
  <c r="C78" i="23"/>
  <c r="B78" i="23"/>
  <c r="E77" i="23"/>
  <c r="D77" i="23"/>
  <c r="C77" i="23"/>
  <c r="B77" i="23"/>
  <c r="B59" i="23"/>
  <c r="AB63" i="23"/>
  <c r="T63" i="23"/>
  <c r="L63" i="23"/>
  <c r="D60" i="23"/>
  <c r="C60" i="23"/>
  <c r="B60" i="23"/>
  <c r="E59" i="23"/>
  <c r="E81" i="23" s="1"/>
  <c r="D59" i="23"/>
  <c r="D81" i="23" s="1"/>
  <c r="C59" i="23"/>
  <c r="B46" i="23"/>
  <c r="E49" i="23"/>
  <c r="F49" i="23" s="1"/>
  <c r="F50" i="23" l="1"/>
  <c r="F59" i="23" s="1"/>
  <c r="F62" i="23"/>
  <c r="F81" i="23"/>
  <c r="C67" i="23"/>
  <c r="C69" i="23" s="1"/>
  <c r="C81" i="23"/>
  <c r="B81" i="23"/>
  <c r="B67" i="23"/>
  <c r="B69" i="23" s="1"/>
  <c r="D67" i="23"/>
  <c r="D69" i="23" s="1"/>
  <c r="G49" i="23"/>
  <c r="G50" i="23" s="1"/>
  <c r="G59" i="23" s="1"/>
  <c r="G81" i="23" s="1"/>
  <c r="F60" i="23"/>
  <c r="E60" i="23"/>
  <c r="E67" i="23" s="1"/>
  <c r="E69" i="23" s="1"/>
  <c r="F67" i="23" l="1"/>
  <c r="E71" i="23"/>
  <c r="E72" i="23" s="1"/>
  <c r="E73" i="23" s="1"/>
  <c r="E76" i="23"/>
  <c r="D71" i="23"/>
  <c r="D72" i="23" s="1"/>
  <c r="D73" i="23" s="1"/>
  <c r="D76" i="23"/>
  <c r="B71" i="23"/>
  <c r="B76" i="23"/>
  <c r="C71" i="23"/>
  <c r="C76" i="23"/>
  <c r="H49" i="23"/>
  <c r="G62" i="23"/>
  <c r="G60" i="23" s="1"/>
  <c r="G67" i="23" s="1"/>
  <c r="H61" i="23" l="1"/>
  <c r="H50" i="23"/>
  <c r="H59" i="23" s="1"/>
  <c r="H81" i="23" s="1"/>
  <c r="C72" i="23"/>
  <c r="C73" i="23" s="1"/>
  <c r="B72" i="23"/>
  <c r="B73" i="23" s="1"/>
  <c r="I49" i="23"/>
  <c r="I50" i="23" s="1"/>
  <c r="I59" i="23" s="1"/>
  <c r="I81" i="23" s="1"/>
  <c r="H62" i="23"/>
  <c r="B22" i="26"/>
  <c r="H60" i="23" l="1"/>
  <c r="H67" i="23" s="1"/>
  <c r="B79" i="23"/>
  <c r="J49" i="23"/>
  <c r="J50" i="23" s="1"/>
  <c r="J59" i="23" s="1"/>
  <c r="J81" i="23" s="1"/>
  <c r="I62" i="23"/>
  <c r="I60" i="23" s="1"/>
  <c r="I67" i="23" s="1"/>
  <c r="C79" i="23" l="1"/>
  <c r="K49" i="23"/>
  <c r="J62" i="23"/>
  <c r="J60" i="23" s="1"/>
  <c r="J67" i="23" s="1"/>
  <c r="K61" i="23" l="1"/>
  <c r="K50" i="23"/>
  <c r="K59" i="23" s="1"/>
  <c r="K81" i="23" s="1"/>
  <c r="D79" i="23"/>
  <c r="L49" i="23"/>
  <c r="L50" i="23" s="1"/>
  <c r="L59" i="23" s="1"/>
  <c r="L81" i="23" s="1"/>
  <c r="K62" i="23"/>
  <c r="K60" i="23" s="1"/>
  <c r="K67" i="23" l="1"/>
  <c r="G68" i="23"/>
  <c r="F68" i="23"/>
  <c r="B80" i="23"/>
  <c r="B84" i="23" s="1"/>
  <c r="E79" i="23"/>
  <c r="M49" i="23"/>
  <c r="M50" i="23" s="1"/>
  <c r="M59" i="23" s="1"/>
  <c r="M81" i="23" s="1"/>
  <c r="L62" i="23"/>
  <c r="L60" i="23" s="1"/>
  <c r="L67" i="23" s="1"/>
  <c r="G86" i="17"/>
  <c r="F86" i="17"/>
  <c r="G85" i="17"/>
  <c r="F85" i="17"/>
  <c r="G84" i="17"/>
  <c r="F84" i="17"/>
  <c r="G83" i="17"/>
  <c r="F83" i="17"/>
  <c r="G82" i="17"/>
  <c r="F82" i="17"/>
  <c r="G81" i="17"/>
  <c r="F81" i="17"/>
  <c r="G80" i="17"/>
  <c r="F80" i="17"/>
  <c r="G79" i="17"/>
  <c r="F79" i="17"/>
  <c r="G78" i="17"/>
  <c r="F78" i="17"/>
  <c r="G77" i="17"/>
  <c r="F77" i="17"/>
  <c r="G76" i="17"/>
  <c r="F76" i="17"/>
  <c r="G75" i="17"/>
  <c r="F75" i="17"/>
  <c r="G74" i="17"/>
  <c r="F74" i="17"/>
  <c r="G73" i="17"/>
  <c r="F73" i="17"/>
  <c r="G72" i="17"/>
  <c r="F72" i="17"/>
  <c r="G71" i="17"/>
  <c r="F71" i="17"/>
  <c r="G70" i="17"/>
  <c r="F70" i="17"/>
  <c r="G69" i="17"/>
  <c r="F69" i="17"/>
  <c r="G68" i="17"/>
  <c r="F68" i="17"/>
  <c r="G67" i="17"/>
  <c r="F67" i="17"/>
  <c r="G66" i="17"/>
  <c r="F66" i="17"/>
  <c r="G65" i="17"/>
  <c r="F65" i="17"/>
  <c r="G64" i="17"/>
  <c r="F64" i="17"/>
  <c r="G63" i="17"/>
  <c r="F63" i="17"/>
  <c r="G62" i="17"/>
  <c r="F62" i="17"/>
  <c r="G61" i="17"/>
  <c r="F61" i="17"/>
  <c r="G60" i="17"/>
  <c r="F60" i="17"/>
  <c r="G59" i="17"/>
  <c r="F59" i="17"/>
  <c r="G58" i="17"/>
  <c r="F58" i="17"/>
  <c r="G57" i="17"/>
  <c r="F57" i="17"/>
  <c r="G56" i="17"/>
  <c r="F56" i="17"/>
  <c r="G55" i="17"/>
  <c r="F55" i="17"/>
  <c r="G54" i="17"/>
  <c r="F54" i="17"/>
  <c r="G53" i="17"/>
  <c r="F53" i="17"/>
  <c r="G52" i="17"/>
  <c r="F52" i="17"/>
  <c r="G51" i="17"/>
  <c r="F51" i="17"/>
  <c r="G50" i="17"/>
  <c r="F50" i="17"/>
  <c r="G49" i="17"/>
  <c r="F49" i="17"/>
  <c r="G48" i="17"/>
  <c r="F48" i="17"/>
  <c r="G47" i="17"/>
  <c r="F47" i="17"/>
  <c r="G46" i="17"/>
  <c r="F46" i="17"/>
  <c r="G45" i="17"/>
  <c r="F45" i="17"/>
  <c r="G44" i="17"/>
  <c r="F44" i="17"/>
  <c r="G43" i="17"/>
  <c r="F43" i="17"/>
  <c r="G42" i="17"/>
  <c r="F42" i="17"/>
  <c r="G41" i="17"/>
  <c r="F41" i="17"/>
  <c r="G40" i="17"/>
  <c r="F40" i="17"/>
  <c r="G39" i="17"/>
  <c r="F39" i="17"/>
  <c r="G38" i="17"/>
  <c r="F38" i="17"/>
  <c r="G37" i="17"/>
  <c r="F37" i="17"/>
  <c r="G36" i="17"/>
  <c r="F36" i="17"/>
  <c r="G35" i="17"/>
  <c r="F35" i="17"/>
  <c r="G34" i="17"/>
  <c r="F34" i="17"/>
  <c r="G33" i="17"/>
  <c r="F33" i="17"/>
  <c r="G32" i="17"/>
  <c r="F32" i="17"/>
  <c r="G31" i="17"/>
  <c r="F31" i="17"/>
  <c r="G30" i="17"/>
  <c r="F30" i="17"/>
  <c r="G29" i="17"/>
  <c r="F29" i="17"/>
  <c r="G28" i="17"/>
  <c r="F28" i="17"/>
  <c r="G27" i="17"/>
  <c r="F27" i="17"/>
  <c r="F26" i="17" s="1"/>
  <c r="I26" i="17" s="1"/>
  <c r="V26" i="17"/>
  <c r="T26" i="17"/>
  <c r="S26" i="17"/>
  <c r="Q26" i="17"/>
  <c r="E26" i="17"/>
  <c r="U26" i="17" s="1"/>
  <c r="D26" i="17"/>
  <c r="J26" i="17" s="1"/>
  <c r="C26" i="17"/>
  <c r="G26" i="17" l="1"/>
  <c r="X26" i="17"/>
  <c r="F69" i="23"/>
  <c r="F77" i="23"/>
  <c r="H68" i="23"/>
  <c r="G77" i="23"/>
  <c r="G69" i="23"/>
  <c r="C80" i="23"/>
  <c r="C84" i="23" s="1"/>
  <c r="B89" i="23"/>
  <c r="B85" i="23"/>
  <c r="B90" i="23" s="1"/>
  <c r="B87" i="23"/>
  <c r="B88" i="23" s="1"/>
  <c r="B91" i="23" s="1"/>
  <c r="N49" i="23"/>
  <c r="M62" i="23"/>
  <c r="M60" i="23" s="1"/>
  <c r="M67" i="23" s="1"/>
  <c r="W26" i="17"/>
  <c r="N61" i="23" l="1"/>
  <c r="N50" i="23"/>
  <c r="N59" i="23" s="1"/>
  <c r="N81" i="23" s="1"/>
  <c r="I68" i="23"/>
  <c r="H77" i="23"/>
  <c r="H69" i="23"/>
  <c r="G76" i="23"/>
  <c r="G71" i="23"/>
  <c r="G72" i="23" s="1"/>
  <c r="G73" i="23" s="1"/>
  <c r="F76" i="23"/>
  <c r="F71" i="23"/>
  <c r="D80" i="23"/>
  <c r="D84" i="23" s="1"/>
  <c r="C87" i="23"/>
  <c r="C88" i="23" s="1"/>
  <c r="C91" i="23" s="1"/>
  <c r="C89" i="23"/>
  <c r="C85" i="23"/>
  <c r="C90" i="23" s="1"/>
  <c r="O49" i="23"/>
  <c r="O50" i="23" s="1"/>
  <c r="O59" i="23" s="1"/>
  <c r="O81" i="23" s="1"/>
  <c r="N62" i="23"/>
  <c r="N60" i="23" s="1"/>
  <c r="B162" i="26"/>
  <c r="N67" i="23" l="1"/>
  <c r="E80" i="23"/>
  <c r="F80" i="23" s="1"/>
  <c r="G80" i="23" s="1"/>
  <c r="H80" i="23" s="1"/>
  <c r="F72" i="23"/>
  <c r="F73" i="23" s="1"/>
  <c r="H76" i="23"/>
  <c r="H71" i="23"/>
  <c r="J68" i="23"/>
  <c r="I77" i="23"/>
  <c r="I69" i="23"/>
  <c r="D87" i="23"/>
  <c r="D88" i="23" s="1"/>
  <c r="D91" i="23" s="1"/>
  <c r="D89" i="23"/>
  <c r="D85" i="23"/>
  <c r="D90" i="23" s="1"/>
  <c r="P49" i="23"/>
  <c r="P50" i="23" s="1"/>
  <c r="P59" i="23" s="1"/>
  <c r="P81" i="23" s="1"/>
  <c r="O62" i="23"/>
  <c r="O60" i="23" s="1"/>
  <c r="O67" i="23" s="1"/>
  <c r="AB29" i="5"/>
  <c r="G29" i="5"/>
  <c r="G32" i="5" s="1"/>
  <c r="G35" i="5" s="1"/>
  <c r="G36" i="5" s="1"/>
  <c r="G37" i="5" s="1"/>
  <c r="G38" i="5" s="1"/>
  <c r="I29" i="5"/>
  <c r="I32" i="5" s="1"/>
  <c r="I35" i="5" s="1"/>
  <c r="I36" i="5" s="1"/>
  <c r="I37" i="5" s="1"/>
  <c r="I38" i="5" s="1"/>
  <c r="K29" i="5"/>
  <c r="K32" i="5" s="1"/>
  <c r="K35" i="5" s="1"/>
  <c r="K36" i="5" s="1"/>
  <c r="K37" i="5" s="1"/>
  <c r="K38" i="5" s="1"/>
  <c r="I39" i="5" l="1"/>
  <c r="I42" i="5" s="1"/>
  <c r="I45" i="5" s="1"/>
  <c r="I47" i="5" s="1"/>
  <c r="I49" i="5" s="1"/>
  <c r="I52" i="5" s="1"/>
  <c r="I55" i="5" s="1"/>
  <c r="I58" i="5" s="1"/>
  <c r="I59" i="5" s="1"/>
  <c r="I60" i="5" s="1"/>
  <c r="K39" i="5"/>
  <c r="K42" i="5" s="1"/>
  <c r="K45" i="5" s="1"/>
  <c r="K47" i="5" s="1"/>
  <c r="K49" i="5" s="1"/>
  <c r="K52" i="5" s="1"/>
  <c r="K55" i="5" s="1"/>
  <c r="K58" i="5" s="1"/>
  <c r="K59" i="5" s="1"/>
  <c r="K60" i="5" s="1"/>
  <c r="G39" i="5"/>
  <c r="G42" i="5" s="1"/>
  <c r="G45" i="5" s="1"/>
  <c r="G47" i="5" s="1"/>
  <c r="G49" i="5" s="1"/>
  <c r="G52" i="5" s="1"/>
  <c r="G55" i="5" s="1"/>
  <c r="G58" i="5" s="1"/>
  <c r="G59" i="5" s="1"/>
  <c r="G60" i="5" s="1"/>
  <c r="E84" i="23"/>
  <c r="E85" i="23" s="1"/>
  <c r="E90" i="23" s="1"/>
  <c r="K68" i="23"/>
  <c r="J77" i="23"/>
  <c r="J69" i="23"/>
  <c r="F79" i="23"/>
  <c r="I71" i="23"/>
  <c r="I72" i="23" s="1"/>
  <c r="I73" i="23" s="1"/>
  <c r="I76" i="23"/>
  <c r="H72" i="23"/>
  <c r="H73" i="23" s="1"/>
  <c r="I80" i="23"/>
  <c r="Q49" i="23"/>
  <c r="P62" i="23"/>
  <c r="P60" i="23" s="1"/>
  <c r="P67" i="23" s="1"/>
  <c r="Q61" i="23" l="1"/>
  <c r="Q50" i="23"/>
  <c r="Q59" i="23" s="1"/>
  <c r="Q81" i="23" s="1"/>
  <c r="E89" i="23"/>
  <c r="E87" i="23"/>
  <c r="E88" i="23" s="1"/>
  <c r="E91" i="23" s="1"/>
  <c r="G79" i="23"/>
  <c r="G84" i="23" s="1"/>
  <c r="G87" i="23" s="1"/>
  <c r="F84" i="23"/>
  <c r="J71" i="23"/>
  <c r="J76" i="23"/>
  <c r="H79" i="23"/>
  <c r="L68" i="23"/>
  <c r="K77" i="23"/>
  <c r="K69" i="23"/>
  <c r="J80" i="23"/>
  <c r="K80" i="23" s="1"/>
  <c r="L80" i="23" s="1"/>
  <c r="M80" i="23" s="1"/>
  <c r="R49" i="23"/>
  <c r="R50" i="23" s="1"/>
  <c r="R59" i="23" s="1"/>
  <c r="R81" i="23" s="1"/>
  <c r="Q62" i="23"/>
  <c r="Q60" i="23" s="1"/>
  <c r="G85" i="23" l="1"/>
  <c r="Q67" i="23"/>
  <c r="G89" i="23"/>
  <c r="K71" i="23"/>
  <c r="K76" i="23"/>
  <c r="J72" i="23"/>
  <c r="M68" i="23"/>
  <c r="L77" i="23"/>
  <c r="L69" i="23"/>
  <c r="F87" i="23"/>
  <c r="F88" i="23" s="1"/>
  <c r="F91" i="23" s="1"/>
  <c r="F85" i="23"/>
  <c r="F90" i="23" s="1"/>
  <c r="F89" i="23"/>
  <c r="I79" i="23"/>
  <c r="I84" i="23" s="1"/>
  <c r="I87" i="23" s="1"/>
  <c r="H84" i="23"/>
  <c r="N80" i="23"/>
  <c r="O80" i="23" s="1"/>
  <c r="P80" i="23" s="1"/>
  <c r="S49" i="23"/>
  <c r="S50" i="23" s="1"/>
  <c r="S59" i="23" s="1"/>
  <c r="S81" i="23" s="1"/>
  <c r="R62" i="23"/>
  <c r="R60" i="23" s="1"/>
  <c r="R67" i="23" s="1"/>
  <c r="G88" i="23" l="1"/>
  <c r="G91" i="23" s="1"/>
  <c r="N68" i="23"/>
  <c r="M77" i="23"/>
  <c r="M69" i="23"/>
  <c r="G90" i="23"/>
  <c r="K72" i="23"/>
  <c r="K73" i="23" s="1"/>
  <c r="J79" i="23"/>
  <c r="J84" i="23" s="1"/>
  <c r="H87" i="23"/>
  <c r="H85" i="23"/>
  <c r="H90" i="23" s="1"/>
  <c r="I85" i="23"/>
  <c r="H89" i="23"/>
  <c r="I89" i="23"/>
  <c r="L71" i="23"/>
  <c r="L76" i="23"/>
  <c r="J73" i="23"/>
  <c r="Q80" i="23"/>
  <c r="R80" i="23" s="1"/>
  <c r="T49" i="23"/>
  <c r="S62" i="23"/>
  <c r="S60" i="23" s="1"/>
  <c r="S67" i="23" s="1"/>
  <c r="T61" i="23" l="1"/>
  <c r="T50" i="23"/>
  <c r="T59" i="23" s="1"/>
  <c r="T81" i="23" s="1"/>
  <c r="I90" i="23"/>
  <c r="K79" i="23"/>
  <c r="K84" i="23" s="1"/>
  <c r="K87" i="23" s="1"/>
  <c r="J87" i="23"/>
  <c r="J88" i="23" s="1"/>
  <c r="J85" i="23"/>
  <c r="J90" i="23" s="1"/>
  <c r="M76" i="23"/>
  <c r="M71" i="23"/>
  <c r="M72" i="23" s="1"/>
  <c r="M73" i="23" s="1"/>
  <c r="L72" i="23"/>
  <c r="I88" i="23"/>
  <c r="H88" i="23"/>
  <c r="H91" i="23" s="1"/>
  <c r="K89" i="23"/>
  <c r="O68" i="23"/>
  <c r="N77" i="23"/>
  <c r="N69" i="23"/>
  <c r="J89" i="23"/>
  <c r="S80" i="23"/>
  <c r="U49" i="23"/>
  <c r="U50" i="23" s="1"/>
  <c r="U59" i="23" s="1"/>
  <c r="U81" i="23" s="1"/>
  <c r="T62" i="23"/>
  <c r="T60" i="23" s="1"/>
  <c r="T67" i="23" l="1"/>
  <c r="T80" i="23"/>
  <c r="L79" i="23"/>
  <c r="L84" i="23" s="1"/>
  <c r="L89" i="23" s="1"/>
  <c r="K85" i="23"/>
  <c r="K90" i="23" s="1"/>
  <c r="N76" i="23"/>
  <c r="N71" i="23"/>
  <c r="M79" i="23"/>
  <c r="M84" i="23" s="1"/>
  <c r="P68" i="23"/>
  <c r="O77" i="23"/>
  <c r="O69" i="23"/>
  <c r="I91" i="23"/>
  <c r="J91" i="23"/>
  <c r="L73" i="23"/>
  <c r="K88" i="23"/>
  <c r="K91" i="23" s="1"/>
  <c r="V49" i="23"/>
  <c r="V50" i="23" s="1"/>
  <c r="V59" i="23" s="1"/>
  <c r="V81" i="23" s="1"/>
  <c r="U62" i="23"/>
  <c r="U60" i="23" s="1"/>
  <c r="U67" i="23" s="1"/>
  <c r="D29" i="5"/>
  <c r="D32" i="5" s="1"/>
  <c r="D35" i="5" s="1"/>
  <c r="D36" i="5" s="1"/>
  <c r="D37" i="5" s="1"/>
  <c r="D38" i="5" s="1"/>
  <c r="D39" i="5" l="1"/>
  <c r="D42" i="5" s="1"/>
  <c r="D45" i="5" s="1"/>
  <c r="D47" i="5" s="1"/>
  <c r="D49" i="5" s="1"/>
  <c r="D52" i="5" s="1"/>
  <c r="D55" i="5" s="1"/>
  <c r="D58" i="5" s="1"/>
  <c r="D59" i="5" s="1"/>
  <c r="D60" i="5" s="1"/>
  <c r="L85" i="23"/>
  <c r="L87" i="23"/>
  <c r="L88" i="23" s="1"/>
  <c r="L91" i="23" s="1"/>
  <c r="L90" i="23"/>
  <c r="Q68" i="23"/>
  <c r="P77" i="23"/>
  <c r="P69" i="23"/>
  <c r="N72" i="23"/>
  <c r="N73" i="23" s="1"/>
  <c r="M89" i="23"/>
  <c r="M85" i="23"/>
  <c r="M87" i="23"/>
  <c r="O76" i="23"/>
  <c r="O71" i="23"/>
  <c r="O72" i="23" s="1"/>
  <c r="O73" i="23" s="1"/>
  <c r="U80" i="23"/>
  <c r="W49" i="23"/>
  <c r="V62" i="23"/>
  <c r="V60" i="23" s="1"/>
  <c r="V67" i="23" s="1"/>
  <c r="M90" i="23" l="1"/>
  <c r="W61" i="23"/>
  <c r="W50" i="23"/>
  <c r="W59" i="23" s="1"/>
  <c r="W81" i="23" s="1"/>
  <c r="M88" i="23"/>
  <c r="M91" i="23" s="1"/>
  <c r="R68" i="23"/>
  <c r="Q77" i="23"/>
  <c r="Q69" i="23"/>
  <c r="N79" i="23"/>
  <c r="N84" i="23" s="1"/>
  <c r="P71" i="23"/>
  <c r="P76" i="23"/>
  <c r="V80" i="23"/>
  <c r="X49" i="23"/>
  <c r="X50" i="23" s="1"/>
  <c r="X59" i="23" s="1"/>
  <c r="X81" i="23" s="1"/>
  <c r="W62" i="23"/>
  <c r="W60" i="23" l="1"/>
  <c r="W67" i="23" s="1"/>
  <c r="Q71" i="23"/>
  <c r="Q72" i="23" s="1"/>
  <c r="Q73" i="23" s="1"/>
  <c r="Q76" i="23"/>
  <c r="P72" i="23"/>
  <c r="S68" i="23"/>
  <c r="R77" i="23"/>
  <c r="R69" i="23"/>
  <c r="N87" i="23"/>
  <c r="N85" i="23"/>
  <c r="N90" i="23" s="1"/>
  <c r="N89" i="23"/>
  <c r="O79" i="23"/>
  <c r="O84" i="23" s="1"/>
  <c r="O87" i="23" s="1"/>
  <c r="W80" i="23"/>
  <c r="Y49" i="23"/>
  <c r="Y50" i="23" s="1"/>
  <c r="Y59" i="23" s="1"/>
  <c r="Y81" i="23" s="1"/>
  <c r="X62" i="23"/>
  <c r="X60" i="23" s="1"/>
  <c r="X67" i="23" s="1"/>
  <c r="O85" i="23" l="1"/>
  <c r="O90" i="23" s="1"/>
  <c r="R71" i="23"/>
  <c r="R76" i="23"/>
  <c r="P79" i="23"/>
  <c r="P84" i="23" s="1"/>
  <c r="P87" i="23" s="1"/>
  <c r="P88" i="23" s="1"/>
  <c r="O89" i="23"/>
  <c r="T68" i="23"/>
  <c r="S77" i="23"/>
  <c r="S69" i="23"/>
  <c r="N88" i="23"/>
  <c r="N91" i="23" s="1"/>
  <c r="O88" i="23"/>
  <c r="P73" i="23"/>
  <c r="X80" i="23"/>
  <c r="Z49" i="23"/>
  <c r="Y62" i="23"/>
  <c r="Y60" i="23" s="1"/>
  <c r="Y67" i="23" s="1"/>
  <c r="Z61" i="23" l="1"/>
  <c r="Z50" i="23"/>
  <c r="Z59" i="23" s="1"/>
  <c r="Z81" i="23" s="1"/>
  <c r="P89" i="23"/>
  <c r="Q79" i="23"/>
  <c r="Q84" i="23" s="1"/>
  <c r="Q85" i="23" s="1"/>
  <c r="U68" i="23"/>
  <c r="T77" i="23"/>
  <c r="T69" i="23"/>
  <c r="O91" i="23"/>
  <c r="S71" i="23"/>
  <c r="S72" i="23" s="1"/>
  <c r="S73" i="23" s="1"/>
  <c r="S76" i="23"/>
  <c r="G30" i="23"/>
  <c r="P91" i="23"/>
  <c r="P85" i="23"/>
  <c r="P90" i="23" s="1"/>
  <c r="R72" i="23"/>
  <c r="R73" i="23" s="1"/>
  <c r="Y80" i="23"/>
  <c r="AA49" i="23"/>
  <c r="AA50" i="23" s="1"/>
  <c r="AA59" i="23" s="1"/>
  <c r="AA81" i="23" s="1"/>
  <c r="Z62" i="23"/>
  <c r="Z60" i="23" s="1"/>
  <c r="Z67" i="23" l="1"/>
  <c r="Q87" i="23"/>
  <c r="Q89" i="23"/>
  <c r="T71" i="23"/>
  <c r="T76" i="23"/>
  <c r="Q88" i="23"/>
  <c r="Q91" i="23" s="1"/>
  <c r="V68" i="23"/>
  <c r="U77" i="23"/>
  <c r="U69" i="23"/>
  <c r="R79" i="23"/>
  <c r="R84" i="23" s="1"/>
  <c r="Q90" i="23"/>
  <c r="Z80" i="23"/>
  <c r="AB49" i="23"/>
  <c r="AB50" i="23" s="1"/>
  <c r="AB59" i="23" s="1"/>
  <c r="AB81" i="23" s="1"/>
  <c r="AA62" i="23"/>
  <c r="AA60" i="23" s="1"/>
  <c r="AA67" i="23" s="1"/>
  <c r="A15" i="26"/>
  <c r="B21" i="26" s="1"/>
  <c r="A12" i="26"/>
  <c r="A9" i="26"/>
  <c r="B74" i="26"/>
  <c r="B57" i="26"/>
  <c r="B32" i="26"/>
  <c r="R87" i="23" l="1"/>
  <c r="R89" i="23"/>
  <c r="R85" i="23"/>
  <c r="R90" i="23" s="1"/>
  <c r="S79" i="23"/>
  <c r="S84" i="23" s="1"/>
  <c r="S87" i="23" s="1"/>
  <c r="U76" i="23"/>
  <c r="U71" i="23"/>
  <c r="U72" i="23" s="1"/>
  <c r="U73" i="23" s="1"/>
  <c r="W68" i="23"/>
  <c r="V77" i="23"/>
  <c r="V69" i="23"/>
  <c r="T72" i="23"/>
  <c r="T73" i="23" s="1"/>
  <c r="AA80" i="23"/>
  <c r="AC49" i="23"/>
  <c r="AB62" i="23"/>
  <c r="AB60" i="23" s="1"/>
  <c r="AB67" i="23" s="1"/>
  <c r="B30" i="26"/>
  <c r="AC61" i="23" l="1"/>
  <c r="AC50" i="23"/>
  <c r="AC59" i="23" s="1"/>
  <c r="AC81" i="23" s="1"/>
  <c r="S88" i="23"/>
  <c r="V71" i="23"/>
  <c r="V72" i="23" s="1"/>
  <c r="V76" i="23"/>
  <c r="S85" i="23"/>
  <c r="S90" i="23" s="1"/>
  <c r="S89" i="23"/>
  <c r="X68" i="23"/>
  <c r="W77" i="23"/>
  <c r="W69" i="23"/>
  <c r="T79" i="23"/>
  <c r="T84" i="23" s="1"/>
  <c r="R88" i="23"/>
  <c r="R91" i="23" s="1"/>
  <c r="AB80" i="23"/>
  <c r="AD49" i="23"/>
  <c r="AD50" i="23" s="1"/>
  <c r="AD59" i="23" s="1"/>
  <c r="AD81" i="23" s="1"/>
  <c r="AC62" i="23"/>
  <c r="AC60" i="23" s="1"/>
  <c r="A14" i="12"/>
  <c r="A15" i="13" l="1"/>
  <c r="E15" i="14" s="1"/>
  <c r="A15" i="6" s="1"/>
  <c r="A14" i="17" s="1"/>
  <c r="A15" i="23" s="1"/>
  <c r="A15" i="24" s="1"/>
  <c r="AC67" i="23"/>
  <c r="S91" i="23"/>
  <c r="W71" i="23"/>
  <c r="W76" i="23"/>
  <c r="Y68" i="23"/>
  <c r="X77" i="23"/>
  <c r="X69" i="23"/>
  <c r="T89" i="23"/>
  <c r="T87" i="23"/>
  <c r="T85" i="23"/>
  <c r="T90" i="23" s="1"/>
  <c r="U79" i="23"/>
  <c r="U84" i="23" s="1"/>
  <c r="U87" i="23" s="1"/>
  <c r="V73" i="23"/>
  <c r="AC80" i="23"/>
  <c r="AE49" i="23"/>
  <c r="AE50" i="23" s="1"/>
  <c r="AE59" i="23" s="1"/>
  <c r="AE81" i="23" s="1"/>
  <c r="AD62" i="23"/>
  <c r="AD60" i="23" s="1"/>
  <c r="AD67" i="23" s="1"/>
  <c r="A11" i="12"/>
  <c r="A8" i="12"/>
  <c r="A4" i="12"/>
  <c r="A9" i="13" l="1"/>
  <c r="E9" i="14" s="1"/>
  <c r="A9" i="6" s="1"/>
  <c r="A8" i="17" s="1"/>
  <c r="A9" i="23" s="1"/>
  <c r="A9" i="24" s="1"/>
  <c r="A4" i="27"/>
  <c r="A5" i="10"/>
  <c r="A12" i="13"/>
  <c r="AD80" i="23"/>
  <c r="U88" i="23"/>
  <c r="U85" i="23"/>
  <c r="U90" i="23" s="1"/>
  <c r="V79" i="23"/>
  <c r="V84" i="23" s="1"/>
  <c r="V85" i="23" s="1"/>
  <c r="U89" i="23"/>
  <c r="T88" i="23"/>
  <c r="T91" i="23" s="1"/>
  <c r="Z68" i="23"/>
  <c r="Y77" i="23"/>
  <c r="Y69" i="23"/>
  <c r="W72" i="23"/>
  <c r="W73" i="23" s="1"/>
  <c r="X76" i="23"/>
  <c r="X71" i="23"/>
  <c r="X72" i="23" s="1"/>
  <c r="X73" i="23" s="1"/>
  <c r="AF49" i="23"/>
  <c r="AE62" i="23"/>
  <c r="A5" i="13"/>
  <c r="A5" i="14" s="1"/>
  <c r="A5" i="6" s="1"/>
  <c r="A4" i="17" s="1"/>
  <c r="A5" i="26"/>
  <c r="A5" i="23" l="1"/>
  <c r="A5" i="24" s="1"/>
  <c r="AF61" i="23"/>
  <c r="AF50" i="23"/>
  <c r="AF59" i="23" s="1"/>
  <c r="AF81" i="23" s="1"/>
  <c r="AE80" i="23"/>
  <c r="V90" i="23"/>
  <c r="U91" i="23"/>
  <c r="V89" i="23"/>
  <c r="W79" i="23"/>
  <c r="W84" i="23" s="1"/>
  <c r="AA68" i="23"/>
  <c r="Z77" i="23"/>
  <c r="Z69" i="23"/>
  <c r="V87" i="23"/>
  <c r="Y71" i="23"/>
  <c r="Y72" i="23" s="1"/>
  <c r="Y73" i="23" s="1"/>
  <c r="Y76" i="23"/>
  <c r="AE60" i="23"/>
  <c r="AE67" i="23" s="1"/>
  <c r="AG49" i="23"/>
  <c r="AG50" i="23" s="1"/>
  <c r="AG59" i="23" s="1"/>
  <c r="AG81" i="23" s="1"/>
  <c r="AF62" i="23"/>
  <c r="E12" i="14"/>
  <c r="A12" i="6" s="1"/>
  <c r="A11" i="17" s="1"/>
  <c r="A12" i="23" s="1"/>
  <c r="A12" i="24" s="1"/>
  <c r="AF60" i="23" l="1"/>
  <c r="AF67" i="23" s="1"/>
  <c r="X79" i="23"/>
  <c r="X84" i="23" s="1"/>
  <c r="X85" i="23" s="1"/>
  <c r="AB68" i="23"/>
  <c r="AA77" i="23"/>
  <c r="AA69" i="23"/>
  <c r="V88" i="23"/>
  <c r="V91" i="23" s="1"/>
  <c r="Z71" i="23"/>
  <c r="Z76" i="23"/>
  <c r="W87" i="23"/>
  <c r="W88" i="23" s="1"/>
  <c r="W85" i="23"/>
  <c r="W90" i="23" s="1"/>
  <c r="W89" i="23"/>
  <c r="AF80" i="23"/>
  <c r="AH49" i="23"/>
  <c r="AH50" i="23" s="1"/>
  <c r="AH59" i="23" s="1"/>
  <c r="AH81" i="23" s="1"/>
  <c r="AG62" i="23"/>
  <c r="AG60" i="23" s="1"/>
  <c r="AG67" i="23"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G80" i="23" l="1"/>
  <c r="Y79" i="23"/>
  <c r="Y84" i="23" s="1"/>
  <c r="Y85" i="23" s="1"/>
  <c r="Y90" i="23" s="1"/>
  <c r="X90" i="23"/>
  <c r="X87" i="23"/>
  <c r="X88" i="23" s="1"/>
  <c r="X91" i="23" s="1"/>
  <c r="X89" i="23"/>
  <c r="W91" i="23"/>
  <c r="AA76" i="23"/>
  <c r="AA71" i="23"/>
  <c r="AA72" i="23" s="1"/>
  <c r="AA73" i="23" s="1"/>
  <c r="AC68" i="23"/>
  <c r="AB77" i="23"/>
  <c r="AB69" i="23"/>
  <c r="Z72" i="23"/>
  <c r="Z73" i="23" s="1"/>
  <c r="AI49" i="23"/>
  <c r="AH62" i="23"/>
  <c r="Y87" i="23" l="1"/>
  <c r="Y88" i="23" s="1"/>
  <c r="AH80" i="23"/>
  <c r="AH60" i="23"/>
  <c r="AH67" i="23" s="1"/>
  <c r="AJ49" i="23"/>
  <c r="AI50" i="23"/>
  <c r="AI59" i="23" s="1"/>
  <c r="AI81" i="23" s="1"/>
  <c r="Y89" i="23"/>
  <c r="Z79" i="23"/>
  <c r="Z84" i="23" s="1"/>
  <c r="AD68" i="23"/>
  <c r="AC77" i="23"/>
  <c r="AC69" i="23"/>
  <c r="Y91" i="23"/>
  <c r="AB71" i="23"/>
  <c r="AB76" i="23"/>
  <c r="AI62" i="23"/>
  <c r="AI61" i="23"/>
  <c r="AJ61" i="23" l="1"/>
  <c r="AJ62" i="23"/>
  <c r="AJ50" i="23"/>
  <c r="AJ59" i="23" s="1"/>
  <c r="AI80" i="23"/>
  <c r="AA79" i="23"/>
  <c r="AA84" i="23" s="1"/>
  <c r="AA87" i="23" s="1"/>
  <c r="AB72" i="23"/>
  <c r="AB73" i="23" s="1"/>
  <c r="AE68" i="23"/>
  <c r="AD77" i="23"/>
  <c r="AD69" i="23"/>
  <c r="Z85" i="23"/>
  <c r="Z90" i="23" s="1"/>
  <c r="Z87" i="23"/>
  <c r="Z89" i="23"/>
  <c r="AC71" i="23"/>
  <c r="AC76" i="23"/>
  <c r="AI60" i="23"/>
  <c r="AI67" i="23" s="1"/>
  <c r="AJ80" i="23" l="1"/>
  <c r="AJ60" i="23"/>
  <c r="AJ81" i="23"/>
  <c r="AJ67" i="23"/>
  <c r="AA85" i="23"/>
  <c r="AA90" i="23" s="1"/>
  <c r="AA89" i="23"/>
  <c r="Z88" i="23"/>
  <c r="Z91" i="23" s="1"/>
  <c r="AF68" i="23"/>
  <c r="AE77" i="23"/>
  <c r="AE69" i="23"/>
  <c r="AC72" i="23"/>
  <c r="AC73" i="23" s="1"/>
  <c r="AD71" i="23"/>
  <c r="AD76" i="23"/>
  <c r="AB79" i="23"/>
  <c r="AB84" i="23" s="1"/>
  <c r="AA88" i="23"/>
  <c r="AA91" i="23" s="1"/>
  <c r="AG68" i="23" l="1"/>
  <c r="AF77" i="23"/>
  <c r="AF69" i="23"/>
  <c r="AB87" i="23"/>
  <c r="AB88" i="23" s="1"/>
  <c r="AB91" i="23" s="1"/>
  <c r="AB85" i="23"/>
  <c r="AB90" i="23" s="1"/>
  <c r="AB89" i="23"/>
  <c r="AE71" i="23"/>
  <c r="AE72" i="23" s="1"/>
  <c r="AE73" i="23" s="1"/>
  <c r="AE76" i="23"/>
  <c r="AC79" i="23"/>
  <c r="AC84" i="23" s="1"/>
  <c r="AC87" i="23" s="1"/>
  <c r="AD72" i="23"/>
  <c r="AD73" i="23" s="1"/>
  <c r="AC88" i="23" l="1"/>
  <c r="AC91" i="23" s="1"/>
  <c r="AF76" i="23"/>
  <c r="AF71" i="23"/>
  <c r="AF72" i="23" s="1"/>
  <c r="AC85" i="23"/>
  <c r="AC90" i="23" s="1"/>
  <c r="AC89" i="23"/>
  <c r="AD79" i="23"/>
  <c r="AD84" i="23" s="1"/>
  <c r="AH68" i="23"/>
  <c r="AG77" i="23"/>
  <c r="AG69" i="23"/>
  <c r="AD89" i="23" l="1"/>
  <c r="AE79" i="23"/>
  <c r="AE84" i="23" s="1"/>
  <c r="AE89" i="23" s="1"/>
  <c r="AF73" i="23"/>
  <c r="AI68" i="23"/>
  <c r="AH77" i="23"/>
  <c r="AH69" i="23"/>
  <c r="AG71" i="23"/>
  <c r="AG72" i="23" s="1"/>
  <c r="AG76" i="23"/>
  <c r="AD87" i="23"/>
  <c r="AF79" i="23"/>
  <c r="AF84" i="23" s="1"/>
  <c r="AD85" i="23"/>
  <c r="AD90" i="23" s="1"/>
  <c r="AF87" i="23" l="1"/>
  <c r="AF85" i="23"/>
  <c r="AH71" i="23"/>
  <c r="AH76" i="23"/>
  <c r="AD88" i="23"/>
  <c r="AD91" i="23" s="1"/>
  <c r="AE87" i="23"/>
  <c r="AE88" i="23" s="1"/>
  <c r="AE85" i="23"/>
  <c r="AE90" i="23" s="1"/>
  <c r="AJ68" i="23"/>
  <c r="AI77" i="23"/>
  <c r="AI69" i="23"/>
  <c r="AF89" i="23"/>
  <c r="AG73" i="23"/>
  <c r="AG79" i="23"/>
  <c r="AG84" i="23" s="1"/>
  <c r="AG87" i="23" s="1"/>
  <c r="AG88" i="23" l="1"/>
  <c r="AE91" i="23"/>
  <c r="AI76" i="23"/>
  <c r="AI71" i="23"/>
  <c r="AH72" i="23"/>
  <c r="AG85" i="23"/>
  <c r="AG90" i="23" s="1"/>
  <c r="AJ77" i="23"/>
  <c r="AJ69" i="23"/>
  <c r="AG89" i="23"/>
  <c r="AF90" i="23"/>
  <c r="AF88" i="23"/>
  <c r="AF91" i="23" s="1"/>
  <c r="AI72" i="23" l="1"/>
  <c r="AI73" i="23" s="1"/>
  <c r="AH79" i="23"/>
  <c r="AH84" i="23" s="1"/>
  <c r="AJ76" i="23"/>
  <c r="AJ71" i="23"/>
  <c r="AH73" i="23"/>
  <c r="AG91" i="23"/>
  <c r="AI79" i="23" l="1"/>
  <c r="AI84" i="23" s="1"/>
  <c r="AI87" i="23" s="1"/>
  <c r="AJ72" i="23"/>
  <c r="AJ73" i="23" s="1"/>
  <c r="AH87" i="23"/>
  <c r="AH88" i="23" s="1"/>
  <c r="AH91" i="23" s="1"/>
  <c r="AH85" i="23"/>
  <c r="AH90" i="23" s="1"/>
  <c r="AI89" i="23"/>
  <c r="AH89" i="23"/>
  <c r="AI85" i="23" l="1"/>
  <c r="AI90" i="23" s="1"/>
  <c r="AJ79" i="23"/>
  <c r="AJ84" i="23" s="1"/>
  <c r="AJ85" i="23" s="1"/>
  <c r="AI88" i="23"/>
  <c r="AI91" i="23" s="1"/>
  <c r="AJ90" i="23" l="1"/>
  <c r="G28" i="23" s="1"/>
  <c r="AJ87" i="23"/>
  <c r="AJ88" i="23" s="1"/>
  <c r="AJ91" i="23" s="1"/>
  <c r="G29" i="23" s="1"/>
  <c r="AJ89" i="23"/>
  <c r="B130" i="26" l="1"/>
  <c r="B42" i="26"/>
  <c r="B120" i="26"/>
  <c r="B46" i="26"/>
  <c r="B124" i="26"/>
  <c r="B129" i="26"/>
  <c r="B112" i="26"/>
  <c r="B116" i="26"/>
  <c r="B145" i="26"/>
  <c r="B147" i="26"/>
  <c r="B96" i="26"/>
  <c r="B92" i="26"/>
  <c r="B88" i="26"/>
  <c r="B127" i="26"/>
  <c r="B54" i="26"/>
  <c r="B67" i="26"/>
  <c r="B71" i="26"/>
  <c r="B104" i="26"/>
  <c r="B76" i="26"/>
  <c r="B50" i="26"/>
  <c r="B59" i="26"/>
  <c r="B80" i="26"/>
  <c r="B84" i="26"/>
  <c r="B34" i="26"/>
  <c r="B63" i="26"/>
  <c r="B38" i="26"/>
</calcChain>
</file>

<file path=xl/sharedStrings.xml><?xml version="1.0" encoding="utf-8"?>
<sst xmlns="http://schemas.openxmlformats.org/spreadsheetml/2006/main" count="11968" uniqueCount="1540">
  <si>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</si>
  <si>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</si>
  <si>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</si>
  <si>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</si>
  <si>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</si>
  <si>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</si>
  <si>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</si>
  <si>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</si>
  <si>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</si>
  <si>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</si>
  <si>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</si>
  <si>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</si>
  <si>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</si>
  <si>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</si>
  <si>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</si>
  <si>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</si>
  <si>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</si>
  <si>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</si>
  <si>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</si>
  <si>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</si>
  <si>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</si>
  <si>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</si>
  <si>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</si>
  <si>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</si>
  <si>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</si>
  <si>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</si>
  <si>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</si>
  <si>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</si>
  <si>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</si>
  <si>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</si>
  <si>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</si>
  <si>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</si>
  <si>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</si>
  <si>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</si>
  <si>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</si>
  <si>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</si>
  <si>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</si>
  <si>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</si>
  <si>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</si>
  <si>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</si>
  <si>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</si>
  <si>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</si>
  <si>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</si>
  <si>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</si>
  <si>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</si>
  <si>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</si>
  <si>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</si>
  <si>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</si>
  <si>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</si>
  <si>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</si>
  <si>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</si>
  <si>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</si>
  <si>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</si>
  <si>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</si>
  <si>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</si>
  <si>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</si>
  <si>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</si>
  <si>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</si>
  <si>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</si>
  <si>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</si>
  <si>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</si>
  <si>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</si>
  <si>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</si>
  <si>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</si>
  <si>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</si>
  <si>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</si>
  <si>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</si>
  <si>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</si>
  <si>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</si>
  <si>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</si>
  <si>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</si>
  <si>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</si>
  <si>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</si>
  <si>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</si>
  <si>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</si>
  <si>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</si>
  <si>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</si>
  <si>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</si>
  <si>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</si>
  <si>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</si>
  <si>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</si>
  <si>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</si>
  <si>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</si>
  <si>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</si>
  <si>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</si>
  <si>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</si>
  <si>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</si>
  <si>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</si>
  <si>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</si>
  <si>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</si>
  <si>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</si>
  <si>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</si>
  <si>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</si>
  <si>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</si>
  <si>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</si>
  <si>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</si>
  <si>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</si>
  <si>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</si>
  <si>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</si>
  <si>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</si>
  <si>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</si>
  <si>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</si>
  <si>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</si>
  <si>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</si>
  <si>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</si>
  <si>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</si>
  <si>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</si>
  <si>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</si>
  <si>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</si>
  <si>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</si>
  <si>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</si>
  <si>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</si>
  <si>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</si>
  <si>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</si>
  <si>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</si>
  <si>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</si>
  <si>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</si>
  <si>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</si>
  <si>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</si>
  <si>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</si>
  <si>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</si>
  <si>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</si>
  <si>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</si>
  <si>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</si>
  <si>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</si>
  <si>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</si>
  <si>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</si>
  <si>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</si>
  <si>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</si>
  <si>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</si>
  <si>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</si>
  <si>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</si>
  <si>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</si>
  <si>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</si>
  <si>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</si>
  <si>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</si>
  <si>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</si>
  <si>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</si>
  <si>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</si>
  <si>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</si>
  <si>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</si>
  <si>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</si>
  <si>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</si>
  <si>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</si>
  <si>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</si>
  <si>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</si>
  <si>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</si>
  <si>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</si>
  <si>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</si>
  <si>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</si>
  <si>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</si>
  <si>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</si>
  <si>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</si>
  <si>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</si>
  <si>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</si>
  <si>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</si>
  <si>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</si>
  <si>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</si>
  <si>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</si>
  <si>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</si>
  <si>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</si>
  <si>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</si>
  <si>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</si>
  <si>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</si>
  <si>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</si>
  <si>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</si>
  <si>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</si>
  <si>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</si>
  <si>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</si>
  <si>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</si>
  <si>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</si>
  <si>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</si>
  <si>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</si>
  <si>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</si>
  <si>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</si>
  <si>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</si>
  <si>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</si>
  <si>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</si>
  <si>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</si>
  <si>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</si>
  <si>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</si>
  <si>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</si>
  <si>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</si>
  <si>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</si>
  <si>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</si>
  <si>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</si>
  <si>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</si>
  <si>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</si>
  <si>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</si>
  <si>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</si>
  <si>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</si>
  <si>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</si>
  <si>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</si>
  <si>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</si>
  <si>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</si>
  <si>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</si>
  <si>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</si>
  <si>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</si>
  <si>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</si>
  <si>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</si>
  <si>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</si>
  <si>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</si>
  <si>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</si>
  <si>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</si>
  <si>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</si>
  <si>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</si>
  <si>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</si>
  <si>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</si>
  <si>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</si>
  <si>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</si>
  <si>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</si>
  <si>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</si>
  <si>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</si>
  <si>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</si>
  <si>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</si>
  <si>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</si>
  <si>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</si>
  <si>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</si>
  <si>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</si>
  <si>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</si>
  <si>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</si>
  <si>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</si>
  <si>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</si>
  <si>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</si>
  <si>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</si>
  <si>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</si>
  <si>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</si>
  <si>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</si>
  <si>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</si>
  <si>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</si>
  <si>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</si>
  <si>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</si>
  <si>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</si>
  <si>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</si>
  <si>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</si>
  <si>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</si>
  <si>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</si>
  <si>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</si>
  <si>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</si>
  <si>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</si>
  <si>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</si>
  <si>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</si>
  <si>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</si>
  <si>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</si>
  <si>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</si>
  <si>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</si>
  <si>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</si>
  <si>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</si>
  <si>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</si>
  <si>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</si>
  <si>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</si>
  <si>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</si>
  <si>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</si>
  <si>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</si>
  <si>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</si>
  <si>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</si>
  <si>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</si>
  <si>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</si>
  <si>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</si>
  <si>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</si>
  <si>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</si>
  <si>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</si>
  <si>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</si>
  <si>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</si>
  <si>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</si>
  <si>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</si>
  <si>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</si>
  <si>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</si>
  <si>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</si>
  <si>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</si>
  <si>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</si>
  <si>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</si>
  <si>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</si>
  <si>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</si>
  <si>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</si>
  <si>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</si>
  <si>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</si>
  <si>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</si>
  <si>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</si>
  <si>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</si>
  <si>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</si>
  <si>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</si>
  <si>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</si>
  <si>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</si>
  <si>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</si>
  <si>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</si>
  <si>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</si>
  <si>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</si>
  <si>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</si>
  <si>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</si>
  <si>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</si>
  <si>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</si>
  <si>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</si>
  <si>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</si>
  <si>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</si>
  <si>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</si>
  <si>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</si>
  <si>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</si>
  <si>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</si>
  <si>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</si>
  <si>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</si>
  <si>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</si>
  <si>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</si>
  <si>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</si>
  <si>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</si>
  <si>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</si>
  <si>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</si>
  <si>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</si>
  <si>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</si>
  <si>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</si>
  <si>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</si>
  <si>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</si>
  <si>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</si>
  <si>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</si>
  <si>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</si>
  <si>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</si>
  <si>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</si>
  <si>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</si>
  <si>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</si>
  <si>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</si>
  <si>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</si>
  <si>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</si>
  <si>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</si>
  <si>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</si>
  <si>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</si>
  <si>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</si>
  <si>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</si>
  <si>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</si>
  <si>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</si>
  <si>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</si>
  <si>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</si>
  <si>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</si>
  <si>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</si>
  <si>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</si>
  <si>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</si>
  <si>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</si>
  <si>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</si>
  <si>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</si>
  <si>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</si>
  <si>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</si>
  <si>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</si>
  <si>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</si>
  <si>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</si>
  <si>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</si>
  <si>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</si>
  <si>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</si>
  <si>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</si>
  <si>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</si>
  <si>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</si>
  <si>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</si>
  <si>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</si>
  <si>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</si>
  <si>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</si>
  <si>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</si>
  <si>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</si>
  <si>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</si>
  <si>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</si>
  <si>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</si>
  <si>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</si>
  <si>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</si>
  <si>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</si>
  <si>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</si>
  <si>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</si>
  <si>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</si>
  <si>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</si>
  <si>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</si>
  <si>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</si>
  <si>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</si>
  <si>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</si>
  <si>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</si>
  <si>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</si>
  <si>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</si>
  <si>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</si>
  <si>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</si>
  <si>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</si>
  <si>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</si>
  <si>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</si>
  <si>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</si>
  <si>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</si>
  <si>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АО "Янтарьэнерго"</t>
  </si>
  <si>
    <t>Калининградская область</t>
  </si>
  <si>
    <t xml:space="preserve"> </t>
  </si>
  <si>
    <t>Общая стоимость объекта,  руб. без НДС</t>
  </si>
  <si>
    <t>Первый  ремонт объекта, лет после постройки</t>
  </si>
  <si>
    <t>Капитальный ремонт объекта (1 раз в 8 лет)</t>
  </si>
  <si>
    <t xml:space="preserve">Срок кредита </t>
  </si>
  <si>
    <t>WACC</t>
  </si>
  <si>
    <t xml:space="preserve">Доход, руб. без НДС </t>
  </si>
  <si>
    <t>БДР, руб.</t>
  </si>
  <si>
    <t>Налог на имущество (После ввода объекта в эксплуатацию)**</t>
  </si>
  <si>
    <t>EBITDA</t>
  </si>
  <si>
    <t>EBIT</t>
  </si>
  <si>
    <t>Инвестиции (финансирование)</t>
  </si>
  <si>
    <t>Накопленный ЧДП</t>
  </si>
  <si>
    <t xml:space="preserve">Коэффициент дисконтирования </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</si>
  <si>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</si>
  <si>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</si>
  <si>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</si>
  <si>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</si>
  <si>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</si>
  <si>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</si>
  <si>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</si>
  <si>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Наименование контрольных этапов реализации инвестпроекта с указанием событий/работ критического пути сетевого графика</t>
  </si>
  <si>
    <t>ПИР</t>
  </si>
  <si>
    <t>Техническое перевооружение и реконструкция</t>
  </si>
  <si>
    <t>Разработка проектной и рабочей документации  по объекту «Реконструкция сетей 0,23 кВ с переводом на напряжение 0,4 кВ в г. Калининграде».</t>
  </si>
  <si>
    <t>УР</t>
  </si>
  <si>
    <t>ООК</t>
  </si>
  <si>
    <t>49634</t>
  </si>
  <si>
    <t>b2b-mrsk.ru</t>
  </si>
  <si>
    <t>16.06.2016</t>
  </si>
  <si>
    <t>до 1945</t>
  </si>
  <si>
    <t>3х50</t>
  </si>
  <si>
    <t>4х120</t>
  </si>
  <si>
    <t>КЛ</t>
  </si>
  <si>
    <t>в земле</t>
  </si>
  <si>
    <t>ВЛ</t>
  </si>
  <si>
    <t>дерево</t>
  </si>
  <si>
    <t>КЛ 0,23 кВ СП-800 - Нансена, 46-52</t>
  </si>
  <si>
    <t>КВЛ 0,23 кВ ТП-121 - Менделеева, 14</t>
  </si>
  <si>
    <t>ВЛ 0,4 кВ КТП-523 - Ломоносова ,113-135</t>
  </si>
  <si>
    <t>КЛ 0,23 кВ СП-446 - Ленинградская, 23-35, 28-38</t>
  </si>
  <si>
    <t>КЛ 0,23 кВ ТП-220 - Сержантская,3-3а,2,СП-424</t>
  </si>
  <si>
    <t>КЛ 0,23 кВ СП-163  - пр. Мира, 33</t>
  </si>
  <si>
    <t>ВЛ 0,4 кВ КТП-22 - Пр. Победы, 218-198,257-233</t>
  </si>
  <si>
    <t>КЛ 0,23 кВ ТП-358-А.Смелых,24-36-СП-654</t>
  </si>
  <si>
    <t>кл 0,23 кВ ТП-608-Лесопарковая,41,45,40-50</t>
  </si>
  <si>
    <t>кл 0,23 кВ СП-59-Красная,76-86,69-73</t>
  </si>
  <si>
    <t>КЛ 0,23 кВ ТП-555 - Чернышевского, СП-15</t>
  </si>
  <si>
    <t>КЛ 0,23 кВ СП-452-Грибоедова,3,11,10-16,пер.Грибоедова,1,7,4,6</t>
  </si>
  <si>
    <t>ТП-823 СП-550</t>
  </si>
  <si>
    <t>КЛ 0,23КВ СП-72-НАХИМОВА 4,7,8,10.</t>
  </si>
  <si>
    <t>КВЛ 0,23 кВ ТП-192 - Богатырская, Глинки</t>
  </si>
  <si>
    <t>КЛ 0,23 кВ СП-457 - Тельмана, 53-57, 68-74</t>
  </si>
  <si>
    <t>Кабельная линия КЛ 0,23 кВ ТП- 897 - Озерная, 18-26, СП-748</t>
  </si>
  <si>
    <t>КЛ  0,23кв ТП-54-ул.Коммунальная  56-68</t>
  </si>
  <si>
    <t>КЛ 0,23 кВ К-2 ТП-537-СП-294</t>
  </si>
  <si>
    <t>КЛ 0,23 кВ СП-669 - Назаровой, Козенкова</t>
  </si>
  <si>
    <t>КЛ 0,23 кВ ТП-616 - Тихоненко,1-29,Дубинина,29-35</t>
  </si>
  <si>
    <t>КЛ 0,23КВ СП-242-УЛ. ЖУКОВСКОГО 18</t>
  </si>
  <si>
    <t>КЛ 0,23 кВ ТП- 553-СП-205</t>
  </si>
  <si>
    <t>КЛ 0,23 кВ ТП-471 - СП-855; КЛ 0,23 кВ ТП-471 - СП-807</t>
  </si>
  <si>
    <t>КЛ 0,23 кВ СП-52 - Маркса, 16</t>
  </si>
  <si>
    <t>КЛ 0,23 кВ ТП-276 - Верхнеозерная, СП-440</t>
  </si>
  <si>
    <t>КЛ 0,23 кВ ТП-619 - Серж. Мишина, 25.</t>
  </si>
  <si>
    <t>КЛ 0,23 кВ ТП-57 - ул. Родителева 25-31, СП-12</t>
  </si>
  <si>
    <t>ВЛ 0,4 кВ КТП-237 - Орудийная, Клубная</t>
  </si>
  <si>
    <t>кл 0,23 кВ ТП-608-Лесопарковая,33,41,45,40-42,46,48,50</t>
  </si>
  <si>
    <t>КЛ 0,23 кВ СП-920 - Судостроительная,76-92</t>
  </si>
  <si>
    <t>КЛ 0,23 кВ РП-XLI - Горького, 91-93, Первомайская, 1-14</t>
  </si>
  <si>
    <t>КЛ 0,23 кВ РП-XIX - Дзержинского, 85, 87</t>
  </si>
  <si>
    <t>КЛ- 0,23КВ  СП-294-В.Котик 7-15</t>
  </si>
  <si>
    <t>КЛ 0,23 кВ СП-452-Грибоедова, пер.Грибоедова</t>
  </si>
  <si>
    <t>КЛ 0,23 кВ ТП-341 - СП-611</t>
  </si>
  <si>
    <t>КЛ 0,23 кВ ТП-307-СП-667</t>
  </si>
  <si>
    <t>КЛ 0,23 кВ ТП-41 - Тихоненко, СП-1015</t>
  </si>
  <si>
    <t>КЛ 0,23 кВ ТП-220 - А. Невского, 45-49, СП-421</t>
  </si>
  <si>
    <t>КЛ 0,23 кВ ТП-831 - Куйбышева, 80-82, Еловая Аллея, 14а, 16, 18-24, 17-19, 21а</t>
  </si>
  <si>
    <t>КЛ 0,23 кВ СП-115 - Л. Князева, 26-32, 42-52, 25-55</t>
  </si>
  <si>
    <t>КЛ 0,23 кВ СП-79 -  ул. Пушкина, 6,6а,8,13,15, Победы, 7,9</t>
  </si>
  <si>
    <t>КЛ 0,23 кВ УЛ. БЕЛОМОРСКАЯ, 35</t>
  </si>
  <si>
    <t>КЛ 0,23 кВ РП-III - пер. Свободный, Колоскова</t>
  </si>
  <si>
    <t>КЛ 0,23 кВ СП-421 - Невского, 49-49а</t>
  </si>
  <si>
    <t>КЛ 0,23КВ СП-909-УЛ.ЛЕТНЯЯ 8-20/СП-911</t>
  </si>
  <si>
    <t>КЛ 0,23 кВ СП-822 - Камская,33-45</t>
  </si>
  <si>
    <t>КЛ 0,23 кВ СП-280 - Р.Корсакова, 15,17</t>
  </si>
  <si>
    <t>ТП-634 АТ 0,4/0,23 кВ</t>
  </si>
  <si>
    <t>КЛ 0,23 кВ ТП-829 - Ленинградская, 7-1, 10-2, СП-440</t>
  </si>
  <si>
    <t>КЛ 0,23 кВ ТП-241 - Угловая, 2-10, 17</t>
  </si>
  <si>
    <t>КЛ 0,23 кВ РП-XIX - Дзержинского, 85-89</t>
  </si>
  <si>
    <t>КЛ 0,23 кВ СП-941 - Восточная, 20-22, Тихорецкая, 47-49</t>
  </si>
  <si>
    <t>КЛ 0,23 кВ СП-25 - ул Пугачева, 1-10</t>
  </si>
  <si>
    <t>ВЛ 0,23 кВ СП-853 - Киевская, 93</t>
  </si>
  <si>
    <t>кл 0,23 кВ СП-418-Потемкина,15-25,18-24-СП-422</t>
  </si>
  <si>
    <t>КЛ 0,23 кВ СП-95 - Чапаева, СП-97, СП-103</t>
  </si>
  <si>
    <t>КЛ 0,23 кВ ТП-98 - Советский пр., 57-65, Курганская, 4-6</t>
  </si>
  <si>
    <t>Акт расследования: 345863 0301151450004</t>
  </si>
  <si>
    <t>Акт расследования: 345863 1101150910011</t>
  </si>
  <si>
    <t>Акт расследования: 345863 1201151040016</t>
  </si>
  <si>
    <t>Акт расследования: 345863 1201151425018</t>
  </si>
  <si>
    <t>Акт расследования: 345863 1701152255035</t>
  </si>
  <si>
    <t>Акт расследования: 345863 2801151750077</t>
  </si>
  <si>
    <t>Акт расследования: 345863 3001151840083</t>
  </si>
  <si>
    <t>Акт расследования: 345863 3001151920084</t>
  </si>
  <si>
    <t>Акт расследования: 345863 3101150004085</t>
  </si>
  <si>
    <t>Акт расследования: 345863 3101150610082</t>
  </si>
  <si>
    <t>Акт расследования: 345863 0502150956089</t>
  </si>
  <si>
    <t>Акт расследования: 345863 1102152256108</t>
  </si>
  <si>
    <t>Акт расследования: 345863 1202151600109</t>
  </si>
  <si>
    <t>Акт расследования: 345863 1202152340111</t>
  </si>
  <si>
    <t>Акт расследования: 345863 1502150105114</t>
  </si>
  <si>
    <t>Акт расследования: 345863 0203152301133</t>
  </si>
  <si>
    <t>Акт расследования: 345863 0503151045138</t>
  </si>
  <si>
    <t>Акт расследования: 345863 0603150420141</t>
  </si>
  <si>
    <t>Акт расследования: 345863 1803151150145</t>
  </si>
  <si>
    <t>Акт расследования: 345863 1104152015170</t>
  </si>
  <si>
    <t>Акт расследования: 345863 1404152217174</t>
  </si>
  <si>
    <t>Акт расследования: 345863 2504151050185</t>
  </si>
  <si>
    <t>Акт расследования: 345863 2604151120186</t>
  </si>
  <si>
    <t>Акт расследования: 345863 0605152230191</t>
  </si>
  <si>
    <t>Акт расследования: 345863 2705151415230</t>
  </si>
  <si>
    <t>Акт расследования: 345863 0106152247234</t>
  </si>
  <si>
    <t>Акт расследования: 345863 0306151330235</t>
  </si>
  <si>
    <t>Акт расследования: 345863 0606152230236</t>
  </si>
  <si>
    <t>Акт расследования: 345863 1006151030237</t>
  </si>
  <si>
    <t>Акт расследования: 345863 1306152212238</t>
  </si>
  <si>
    <t>Акт расследования: 345863 0107152145244</t>
  </si>
  <si>
    <t>Акт расследования: 345863 0407151045245</t>
  </si>
  <si>
    <t>Акт расследования: 345863 0807151105247</t>
  </si>
  <si>
    <t>Акт расследования: 345863 1107152317250</t>
  </si>
  <si>
    <t>Акт расследования: 345863 2207152110254</t>
  </si>
  <si>
    <t>Акт расследования: 345863 2607151828253</t>
  </si>
  <si>
    <t>Акт расследования: 345863 3007151030257</t>
  </si>
  <si>
    <t>Акт расследования: 345863 0108151534255</t>
  </si>
  <si>
    <t>Акт расследования: 345863 1208151354262</t>
  </si>
  <si>
    <t>Акт расследования: 345863 1308151024265</t>
  </si>
  <si>
    <t>Акт расследования: 345863 1708151239266</t>
  </si>
  <si>
    <t>Акт расследования: 345863 1808151140267</t>
  </si>
  <si>
    <t>Акт расследования: 345863 0809150525270</t>
  </si>
  <si>
    <t>Акт расследования: 345863 1909150040272</t>
  </si>
  <si>
    <t>Акт расследования: 345863 2109151230271</t>
  </si>
  <si>
    <t>Акт расследования: 345863 2809151610273</t>
  </si>
  <si>
    <t>Акт расследования: 345863 2410152230278</t>
  </si>
  <si>
    <t>Акт расследования: 345863 2710151530279</t>
  </si>
  <si>
    <t>Акт расследования: 345863 0211151038282</t>
  </si>
  <si>
    <t>Акт расследования: 345863 0411151835284</t>
  </si>
  <si>
    <t>Акт расследования: 345863 0511151100285</t>
  </si>
  <si>
    <t>Акт расследования: 345863 1411151330289</t>
  </si>
  <si>
    <t>Акт расследования: 345863 1811151115290</t>
  </si>
  <si>
    <t>Акт расследования: 345863 3011152130292</t>
  </si>
  <si>
    <t>Акт расследования: 345863 0112150901293</t>
  </si>
  <si>
    <t>Акт расследования: 345863 0612150835294</t>
  </si>
  <si>
    <t>Акт расследования: 345863 1112151247295</t>
  </si>
  <si>
    <t>Акт расследования: 345863 1612152242297</t>
  </si>
  <si>
    <t>Акт расследования: 345863 2812150955299</t>
  </si>
  <si>
    <t>Акт расследования: 345863 3112151535001</t>
  </si>
  <si>
    <t>Старость кабельных линий (монтаж до 1945 года), перегрузка</t>
  </si>
  <si>
    <t>[юридическое лицо, вид услуг/ подряда, предмет договора, дата заключения/ расторжения и номер договора/ соглашений к договору]</t>
  </si>
  <si>
    <t>Сроки выполнения</t>
  </si>
  <si>
    <t>Процент выполнения за отчетный период (%)</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</si>
  <si>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</si>
  <si>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</si>
  <si>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</si>
  <si>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</si>
  <si>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</si>
  <si>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</si>
  <si>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</si>
  <si>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</si>
  <si>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</si>
  <si>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</si>
  <si>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</si>
  <si>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</si>
  <si>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</si>
  <si>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</si>
  <si>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</si>
  <si>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</si>
  <si>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не требуется</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</si>
  <si>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</si>
  <si>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</si>
  <si>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</si>
  <si>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</si>
  <si>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</si>
  <si>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</si>
  <si>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</si>
  <si>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</si>
  <si>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</si>
  <si>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</si>
  <si>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</si>
  <si>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</si>
  <si>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</si>
  <si>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</si>
  <si>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</si>
  <si>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</si>
  <si>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</si>
  <si>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</si>
  <si>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</si>
  <si>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</si>
  <si>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</si>
  <si>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</si>
  <si>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</si>
  <si>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</si>
  <si>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</si>
  <si>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</si>
  <si>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</si>
  <si>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</si>
  <si>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</si>
  <si>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</si>
  <si>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</si>
  <si>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</si>
  <si>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</si>
  <si>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</si>
  <si>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</si>
  <si>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</si>
  <si>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</si>
  <si>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</si>
  <si>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</si>
  <si>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</si>
  <si>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</si>
  <si>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</si>
  <si>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</si>
  <si>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Реконструкция линий электропередачи</t>
  </si>
  <si>
    <t xml:space="preserve">NPV через 10 лет, руб. </t>
  </si>
  <si>
    <t>"Р-Проект" ООО</t>
  </si>
  <si>
    <t>"Азимут-Электропроект" ООО</t>
  </si>
  <si>
    <t>"НИИЦ МРСК" АО</t>
  </si>
  <si>
    <t>да</t>
  </si>
  <si>
    <t>H_2737</t>
  </si>
  <si>
    <t>Акционерное общество "Янтарьэнерго" ДЗО  ПАО "Россети"</t>
  </si>
  <si>
    <t>Предложения по корректирующим мероприятиям по устранению отставания</t>
  </si>
  <si>
    <t>Цели (указать укрупненные цели в соответствии с приложением 1)</t>
  </si>
  <si>
    <t>не относится</t>
  </si>
  <si>
    <t>нет</t>
  </si>
  <si>
    <t>Предложение по корректировке утвержденного плана</t>
  </si>
  <si>
    <t>нд</t>
  </si>
  <si>
    <t>СМР</t>
  </si>
  <si>
    <t xml:space="preserve">СМР по титулу: «Перевод потребителей с напряжения 0,23 кВ на 0,4 кВ в городе Калининграде со строительством и реконструкцией 123 трансформаторных подстанций 6-10 кВ мощностью 30,8 МВА и 173,2 км линий электропередачи». </t>
  </si>
  <si>
    <t>ПСД</t>
  </si>
  <si>
    <t>"Элмонт" ООО</t>
  </si>
  <si>
    <t>"ТАТЭНЕРГО" ООО</t>
  </si>
  <si>
    <t>"ВЕГА" ООО</t>
  </si>
  <si>
    <t>52475</t>
  </si>
  <si>
    <t>Развитие электрической сети/усиление существующей электрической сети,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t>
  </si>
  <si>
    <t>Акт технического обследования АО "Янтарьэнерго" от 10.03.2017:
- Высокие затраты на ремонт.
- Снижение уровня надежности электроснабжения потребителей 
- Высокий уровень технических и коммерческих потерь.
- Несоответствие параметров качества электрической энергии требованиям ГОСТ 32144-2013.
- Низкий уровень безопасности в отношении поражения электрическим током.
- Сложность оперативного и технического обслуживания.
- Осложнение технологического присоединения новых потребителей, увеличения мощности существующих.
Техническое задание на разработку проектной и рабочей документации 2016 г.</t>
  </si>
  <si>
    <t>Перевод сетей  напряжением 0,23 кВ на напряжения  0,4 кВ. 
Повышение надежности оказываемых услуг в сфере электроэнергетики. 
Повышение индекса технического состояния до 80,0</t>
  </si>
  <si>
    <t>В cоответствии с п.21 раздела IV Приказа МинЭнергетики РФ от 14.03.2016 №177 данный показатель территориальными сетевыми организациями 
не рассчитывается</t>
  </si>
  <si>
    <t>1. Снижение уровня аварийности DПsaidi=-0,000379, DПsaifi=-0,000047.
2. Повышение уровня безопасности в отношении поражения электрическим током как для персонала, занятого обслуживанием линий электропередач, так и для потребителей.
3. Снижение ограничений по большей части низковольтных сетей г. Калининград для осуществления технологического присоединения новых потребителей.
4. Повышение индекса технического состояния до 80,0.</t>
  </si>
  <si>
    <t xml:space="preserve">27.09.2018 (1-4 этапы)
</t>
  </si>
  <si>
    <t xml:space="preserve">22.10.2018 (1-4 этапы)
</t>
  </si>
  <si>
    <t>Городской округ "Город Калининград"</t>
  </si>
  <si>
    <t>ЛЭП 0,4 кВ - 3,36 млн рублей/км
ТП 6-10 кВ - 1,38 млн рублей/МВА</t>
  </si>
  <si>
    <t>Стоимость по результатам проведенных закупок с НДС, млн рублей</t>
  </si>
  <si>
    <t>Объем заключенных на отчётную дату договоров по проекту, млн рублей</t>
  </si>
  <si>
    <t>оплачено по договору, млн рублей</t>
  </si>
  <si>
    <t>освоено по договору, млн рублей</t>
  </si>
  <si>
    <t>объем заключенного договора в ценах ______ года с НДС, млн рублей</t>
  </si>
  <si>
    <t>Ввод</t>
  </si>
  <si>
    <t>Мощность до реализации проекта (мощность одного трансформатора), МВА</t>
  </si>
  <si>
    <t>Максимальная допустимая нагрузка до реализации проекта, МВт</t>
  </si>
  <si>
    <t>Текущий резерв/дефицит мощности, МВт</t>
  </si>
  <si>
    <t>Текущий резерв/дефицит мощности для технологического присоединения, МВт</t>
  </si>
  <si>
    <t>Максимальная фактическая нагрузка (до реализации проекта), МВт</t>
  </si>
  <si>
    <t>Мощность после реализации проекта (мощность одного трансформатора), МВА</t>
  </si>
  <si>
    <t>Мощность по ТП, МВт</t>
  </si>
  <si>
    <t>Мощность по заключенным договорам на ТП, МВт</t>
  </si>
  <si>
    <t>Мощность по поданным заявкам на ТП, МВт</t>
  </si>
  <si>
    <t>Доход (плата по договору ТП), руб</t>
  </si>
  <si>
    <t>Доход (Увеличение выручки от передачи э/э), руб</t>
  </si>
  <si>
    <t>ЧЧИ, час</t>
  </si>
  <si>
    <t>Тариф, руб/кВтч</t>
  </si>
  <si>
    <t>Прогноз подключенной нагрузки в соответствии с действующими договорами на ТП, МВт</t>
  </si>
  <si>
    <t>Прогноз подключенной нагрузки в соответствии с поданными заявками на ТП, МВт</t>
  </si>
  <si>
    <t>Прогноз увеличения потребляемой мощности существующих потребителей, МВт</t>
  </si>
  <si>
    <t>Планируемый объем присоединения потребителей в соответствии с прогнозируемым спросом, МВт</t>
  </si>
  <si>
    <t>Прирост мощности, МВт / год</t>
  </si>
  <si>
    <t>Прирост мощности, МВт (накопительно)</t>
  </si>
  <si>
    <t>Загрузка, МВт</t>
  </si>
  <si>
    <t>Максимальная допустимая нагрузка после реализации проекта, МВт</t>
  </si>
  <si>
    <t>2019, 2020</t>
  </si>
  <si>
    <t>Сметная стоимость проекта в ценах  2019, 2020 года с НДС, млн рублей</t>
  </si>
  <si>
    <t>29.11.2019
20.11.2020</t>
  </si>
  <si>
    <t>30.08.2019
20.11.2020</t>
  </si>
  <si>
    <t>ДС № 1 от 22.09.2017, ДС № 2 от 06.07.2018; ДС № 3 от 24.05.2019</t>
  </si>
  <si>
    <t>Услуги</t>
  </si>
  <si>
    <t>Оказания услуг по аренде транспортных средств с экипажем</t>
  </si>
  <si>
    <t>мониторинг цен</t>
  </si>
  <si>
    <t>ВЗ</t>
  </si>
  <si>
    <t>ОЗП</t>
  </si>
  <si>
    <t>"ТАКСИ ЕВРОПА" ООО</t>
  </si>
  <si>
    <t>839358</t>
  </si>
  <si>
    <t>НДС не предусмотрен</t>
  </si>
  <si>
    <t>Потапова М.А. ИП</t>
  </si>
  <si>
    <t>"БенеКар" АО</t>
  </si>
  <si>
    <t>АО "Янтарьэнерго"/ ДУКИП</t>
  </si>
  <si>
    <t>экспертиза СД ГАУ КО "ЦПЭиЦС" договор  №78/см от 04.12.2017 (ДС № 1 от 26.12.2017, ДС № 2 от 10.01.2018) в ценах 2017 года без НДС, млн рублей</t>
  </si>
  <si>
    <t xml:space="preserve">Оказание услуг по проведению проверки достоверности определения сметной стоимости объекта «Реконструкция сетей 0,23 кВ с переводом на напряжение 0,4 кВ в г. Калининграде» </t>
  </si>
  <si>
    <t>ЕП</t>
  </si>
  <si>
    <t>ГАУ КО "Центр проектных экспертиз и ценообразования в строительстве"</t>
  </si>
  <si>
    <t xml:space="preserve"> 31705870634 </t>
  </si>
  <si>
    <t>zakupki.gov.ru</t>
  </si>
  <si>
    <t>ДС № 1 от 26.12.2017, ДС № 2 от 10.01.2018</t>
  </si>
  <si>
    <t>экспертиза СД ГАУ КО "ЦПЭиЦС" договор  №208/см от 22.06.2018 (ДС № 1 от 16.08.2018) в ценах 2018 года без НДС, млн рублей</t>
  </si>
  <si>
    <t>ЦЗО</t>
  </si>
  <si>
    <t>06-06</t>
  </si>
  <si>
    <t xml:space="preserve"> 22.06.2018</t>
  </si>
  <si>
    <t>ДС № 1 от 16.08.2018</t>
  </si>
  <si>
    <t>экспертиза СД ГАУ КО "ЦПЭиЦС" договор  №209/см от 22.06.2018 (ДС № 1 от 16.08.2018) в ценах 2018 года без НДС, млн рублей</t>
  </si>
  <si>
    <t>экспертиза СД ГАУ КО "ЦПЭиЦС" договор  №210/см от 22.06.2018 (ДС № 1 от 16.08.2018) в ценах 2018 года без НДС, млн рублей</t>
  </si>
  <si>
    <t>Осуществление строительного контроля по титулу «Перевод потребителей с напряжения 0,23 кВ на 0,4 кВ в городе Калининграде со строительством и реконструкцией 123 трансформаторных подстанций 6-10 кВ мощностью 30,8МВА и 173,2 км линий электропередач».</t>
  </si>
  <si>
    <t>"ЦТЗ" АО</t>
  </si>
  <si>
    <t>1з</t>
  </si>
  <si>
    <t>988650</t>
  </si>
  <si>
    <t>28.05.2018</t>
  </si>
  <si>
    <t>"ПРОГРЕСС СТРОЙ" ООО</t>
  </si>
  <si>
    <t>"ПКФ "Спецэнергосервис" ООО</t>
  </si>
  <si>
    <t>ИТОГО</t>
  </si>
  <si>
    <t>ПИР - ООО "Р-Проект"  договор  № 473  от  26.07.2016 (ДС № 1 от 22.09.2017, ДС № 2 от 06.07.2018; ДС № 3 от 24.05.2019) в ценах 2016 года без НДС, млн рублей</t>
  </si>
  <si>
    <t xml:space="preserve">ООО "Такси Европа" договор № 878 от  13.08.2017 в ценах 2017 года без НДС, млн рублей </t>
  </si>
  <si>
    <t>ЗП</t>
  </si>
  <si>
    <t>32008889318</t>
  </si>
  <si>
    <t xml:space="preserve">https://rosseti.roseltorg.ru/ </t>
  </si>
  <si>
    <t>17.04.2020</t>
  </si>
  <si>
    <t>30.09.2020</t>
  </si>
  <si>
    <t>"РСО-Энерго" ООО</t>
  </si>
  <si>
    <t>"Татэнерго" ООО</t>
  </si>
  <si>
    <t xml:space="preserve">Стройконтроль АО "ЦТЗ" договор № 988650 от  28.05.2018 (ДС № 1 от 24.04.2019; ДС № 2 от 29.11.2019; ДС № 3 от 09.06.2020; ДС № 4 от 21.07.2020; ДС № 5 от 24.08.2020) в ценах 2018 года с НДС, млн рублей </t>
  </si>
  <si>
    <t>ДС № 1 от 24.04.2019; ДС № 2 от 29.11.2019; ДС № 3 от 09.06.2020; ДС № 4 от 21.07.2020; ДС № 5 от 24.08.2020</t>
  </si>
  <si>
    <t>ДС № 1 от 27.04.2018, ДС № 2 от 02.07.2018, ДС № 3 от 13.09.2018, ДС № 4 от 04.12.2018; ДС № 5 от 02.04.2019; ДС № 6 от 01.11.2019; ДС № 7 от 29.11.2019; ДС № 8 от 18.12.2019; ДС № 9 от 24.07.2020; ДС № 10 от 03.09.2020 - уменьшение стоимости</t>
  </si>
  <si>
    <t>Стройконтроль АО "ЦТЗ" договор № 988650 от  28.05.2018 (ДС № 1 от 27.04.2018, ДС № 2 от 02.07.2018, ДС № 3 от 13.09.2018, ДС № 4 от 04.12.2018; ДС № 5 от 02.04.2019; ДС № 6 от 01.11.2019; ДС № 7 от 29.11.2019; ДС № 8 от 18.12.2019; ДС № 9 от 24.07.2020; ДС № 10 от 03.09.2020)</t>
  </si>
  <si>
    <t xml:space="preserve"> - незаконтрактованные затраты</t>
  </si>
  <si>
    <t xml:space="preserve">ООО "Такси Европа" договор № 31807063135 от  17.01.2019 в ценах 2019 года без НДС, млн рублей </t>
  </si>
  <si>
    <t>СМР с поставкой оборудования ООО "Элмонт"  договор  № 52475  от  01.12.2017 (ДС № 1 от 27.04.2018, ДС № 2 от 02.07.2018, ДС № 3 от 13.09.2018, ДС № 4 от 04.12.2018; ДС № 5 от 02.04.2019; ДС № 6 от 01.11.2019; ДС № 7 от 29.11.2019; ДС № 8 от 18.12.2019; ДС № 9 от 24.07.2020; ДС № 10 от 03.09.2020; ДС № 11 от 28.10.2020)  в ценах 2017  года с НДС, млн рублей</t>
  </si>
  <si>
    <t>СМР с поставкой оборудования ООО "Энергопроект" договор № 32009468951 от 12.10.2020 в ценах 2020 года с НДС, млн рублей</t>
  </si>
  <si>
    <t>"Энергопроект" ООО</t>
  </si>
  <si>
    <t>"Тесла" ООО</t>
  </si>
  <si>
    <t>https://msp.roseltorg.ru</t>
  </si>
  <si>
    <t xml:space="preserve">Разработка проектно-сметной и рабочей документации по титулу: "Перевод потребителей с напряжения 0,23 кВ на 0,4 кВ в городе Калининграде со строительством и реконструкцией 123 транформаторных подстанций 6-10 кВ мощностью 30,8 МВА и 173,2 км линий электропередачи" </t>
  </si>
  <si>
    <t xml:space="preserve">Оказание транспортных услуг посредством предоставления транспортных средств </t>
  </si>
  <si>
    <t>ОЗП ЕП</t>
  </si>
  <si>
    <t>"Региональный Геодезический Центр" ООО</t>
  </si>
  <si>
    <t>"Такси Европа" ООО</t>
  </si>
  <si>
    <t xml:space="preserve"> 31807063135 </t>
  </si>
  <si>
    <t>rosseti.ru</t>
  </si>
  <si>
    <t xml:space="preserve"> 17.01.2019</t>
  </si>
  <si>
    <t xml:space="preserve"> 17.01.2021</t>
  </si>
  <si>
    <t>ПИР - ООО "Элмонт" договор № 32008889318 от 17.04.2020 (ДС №1 от 08.10.2020) в ценах 2020 года с НДС, млн рублей</t>
  </si>
  <si>
    <t>СМР с поставкой оборудования ООО "Элмонт"  договор  № 52475  от  01.12.2017 (ДС № 1 от 27.04.2018, ДС № 2 от 02.07.2018, ДС № 3 от 13.09.2018, ДС № 4 от 04.12.2018; ДС № 5 от 02.04.2019; ДС № 6 от 01.11.2019; ДС № 7 от 29.11.2019; ДС № 8 от 18.12.2019); 
СМР с поставкой оборудования ООО "Энергопроект" договор № 32009468951 от 12.10.2020</t>
  </si>
  <si>
    <t>26.07.2016
17.04.2020
20.05.2020
30.10.2020</t>
  </si>
  <si>
    <t>01.12.2017
12.10.2020</t>
  </si>
  <si>
    <t>ТП-43</t>
  </si>
  <si>
    <t>Т-1</t>
  </si>
  <si>
    <t>ТМ 10/0,23 кВ</t>
  </si>
  <si>
    <t>ТМГ11 6/0,4 кВ</t>
  </si>
  <si>
    <t>Т-2</t>
  </si>
  <si>
    <t>ТП-608</t>
  </si>
  <si>
    <t>ТМ 6/0,23 кВ</t>
  </si>
  <si>
    <t>ТП-122</t>
  </si>
  <si>
    <t>ТМГ11 10/0,4 кВ</t>
  </si>
  <si>
    <t>ТМ 10/0,4 кВ</t>
  </si>
  <si>
    <t>ТП-123</t>
  </si>
  <si>
    <t>ET3S 0,4/0,23 кВ</t>
  </si>
  <si>
    <t>ТП-504</t>
  </si>
  <si>
    <t>ТС 10/0,4 кВ</t>
  </si>
  <si>
    <t>Т</t>
  </si>
  <si>
    <t>ТП-21</t>
  </si>
  <si>
    <t>ТП-264</t>
  </si>
  <si>
    <t>КТП-831</t>
  </si>
  <si>
    <t>КТП-250</t>
  </si>
  <si>
    <t>РП-25</t>
  </si>
  <si>
    <t>ТП-211</t>
  </si>
  <si>
    <t>КТП-211</t>
  </si>
  <si>
    <t>КТП-319</t>
  </si>
  <si>
    <t>ТП-312</t>
  </si>
  <si>
    <t>ТП-323</t>
  </si>
  <si>
    <t>ТП-417</t>
  </si>
  <si>
    <t>ТП-432</t>
  </si>
  <si>
    <t>ТП-442</t>
  </si>
  <si>
    <t>Итого</t>
  </si>
  <si>
    <t>Трансформатор силовой сухой</t>
  </si>
  <si>
    <t>Акт ТОБ ГЭС от 10.03.2017</t>
  </si>
  <si>
    <t>Требуется проведение комплексной реконструкции с переводом сетей на напряжение 0,4 кВ</t>
  </si>
  <si>
    <t>4х25</t>
  </si>
  <si>
    <t>4х35</t>
  </si>
  <si>
    <t>4х50</t>
  </si>
  <si>
    <t>4х240</t>
  </si>
  <si>
    <t>4х70</t>
  </si>
  <si>
    <t>4х95</t>
  </si>
  <si>
    <t>Перевод потребителей с напряжения 0,23 кВ на 0,4 кВ в городе Калининграде со строительством и реконструкцией 42 трансформаторных подстанций мощностью 12,22 МВА и 98,05 км линий электропередачи</t>
  </si>
  <si>
    <t>Реконструкция 98,05 км КЛ, в т.ч.
Перевод 1,71 км ВЛ в кабельное исполнение.
Замена 43 трансформаторов 6 (10)/0,23 (0,4) кВ на тр-ры 6(10)/0,4 кВ</t>
  </si>
  <si>
    <t>Мероприятие реализуется в течение 4 лет</t>
  </si>
  <si>
    <t>4х150</t>
  </si>
  <si>
    <t>ж/б</t>
  </si>
  <si>
    <r>
      <t>∆P</t>
    </r>
    <r>
      <rPr>
        <vertAlign val="superscript"/>
        <sz val="12"/>
        <rFont val="Times New Roman"/>
        <family val="1"/>
        <charset val="204"/>
      </rPr>
      <t>6</t>
    </r>
    <r>
      <rPr>
        <sz val="12"/>
        <rFont val="Times New Roman"/>
        <family val="1"/>
        <charset val="204"/>
      </rPr>
      <t>тр=0,88 МВА; ∆P</t>
    </r>
    <r>
      <rPr>
        <vertAlign val="superscript"/>
        <sz val="12"/>
        <rFont val="Times New Roman"/>
        <family val="1"/>
        <charset val="204"/>
      </rPr>
      <t>10</t>
    </r>
    <r>
      <rPr>
        <sz val="12"/>
        <rFont val="Times New Roman"/>
        <family val="1"/>
        <charset val="204"/>
      </rPr>
      <t>тр=2,76 МВА;
P</t>
    </r>
    <r>
      <rPr>
        <vertAlign val="superscript"/>
        <sz val="12"/>
        <rFont val="Times New Roman"/>
        <family val="1"/>
        <charset val="204"/>
      </rPr>
      <t>6</t>
    </r>
    <r>
      <rPr>
        <sz val="12"/>
        <rFont val="Times New Roman"/>
        <family val="1"/>
        <charset val="204"/>
      </rPr>
      <t>з_тр=0,65 МВА; P</t>
    </r>
    <r>
      <rPr>
        <vertAlign val="superscript"/>
        <sz val="12"/>
        <rFont val="Times New Roman"/>
        <family val="1"/>
        <charset val="204"/>
      </rPr>
      <t>10</t>
    </r>
    <r>
      <rPr>
        <sz val="12"/>
        <rFont val="Times New Roman"/>
        <family val="1"/>
        <charset val="204"/>
      </rPr>
      <t>з_тр=1,84 МВА; L</t>
    </r>
    <r>
      <rPr>
        <vertAlign val="superscript"/>
        <sz val="12"/>
        <rFont val="Times New Roman"/>
        <family val="1"/>
        <charset val="204"/>
      </rPr>
      <t>6</t>
    </r>
    <r>
      <rPr>
        <sz val="12"/>
        <rFont val="Times New Roman"/>
        <family val="1"/>
        <charset val="204"/>
      </rPr>
      <t>з_лэп=0,031 км; L</t>
    </r>
    <r>
      <rPr>
        <vertAlign val="superscript"/>
        <sz val="12"/>
        <rFont val="Times New Roman"/>
        <family val="1"/>
        <charset val="204"/>
      </rPr>
      <t>10</t>
    </r>
    <r>
      <rPr>
        <sz val="12"/>
        <rFont val="Times New Roman"/>
        <family val="1"/>
        <charset val="204"/>
      </rPr>
      <t>з_лэп=0,992 км;
DПsaidi=-0,000379, DПsaifi=-0,000047
повышение индекса технического состояния до 80,0</t>
    </r>
  </si>
  <si>
    <t>частично2020</t>
  </si>
  <si>
    <t>СМР с поставкой оборудования ООО "Энергопроект" договор № 32009631178 от 23.11.2020 в ценах 2020 года с НДС, млн рублей</t>
  </si>
  <si>
    <t>СМР с поставкой оборудования ООО "Энергопроект" договор № 32009630886 от 23.11.2020 в ценах 2020 года с НДС, млн рублей</t>
  </si>
  <si>
    <t>Выполнение строительно-монтажных работ, пуско-наладочных работ с поставкой материально-технических ресурсов и оборудования в рамках титула «Перевод потребителей с напряжения 0,23 кВ на 0,4 кВ в городе Калининграде со строительством и реконструкцией 123 трансформаторных подстанций 6-10 кВ мощностью 30,8 МВА и 173,2 км линий электропередачи» по следующим объектам: РПр-16-ПК13-01-ТКР.ЛЭП (ТП 359); РПр-16-ПК13-06-ТКР.ЛЭП (ТП 341); РПр-16-ПК13-10-ТКР.ЛЭП (ТП 323); РПр-16-ПК13-13-ТКР.ЛЭП (ТП 350); РПр-16-ПК13-15-ТКР.ЛЭП (ТП 307); РПр-16-ПК15-03-ТКР.ЛЭП (ТП 417); РПр-16-ПК15-05-ТКР.ЛЭП (ТП 432); РПр-16-ПК15-06-ТКР.ЛЭП (ТП 442)</t>
  </si>
  <si>
    <t>ОК</t>
  </si>
  <si>
    <t>Выполнение строительно-монтажных работ, пуско-наладочных работ с поставкой материально-технических ресурсов и оборудования в рамках титула «Перевод потребителей с напряжения 0,23 кВ на 0,4 кВ в городе Калининграде со строительством и реконструкцией 123 трансформаторных подстанций 6-10 кВ мощностью 30,8 МВА и 173,2 км линий электропередачи» по следующим объектам: РПр-16-ПК01-07-ТКР.ЛЭП (ТП 41); РПр-16-ПК03-08-ТКР.ЛЭП (ТП 53); РПр-16-ПК04-14-ТКР.ЛЭП (ТП 559); РПр-16-ПК04-16-ТКР.ЛЭП (ТП 504); РПр-16-ПК05-03-ТКР.ЛЭП (ТП 518)</t>
  </si>
  <si>
    <t>"ЭНЕРГОИНЖИНИРИНГ" ООО</t>
  </si>
  <si>
    <t>Выполнение строительно-монтажных работ, пуско-наладочных работ с поставкой материально-технических ресурсов и оборудования в рамках титула «Перевод потребителей с напряжения 0,23 кВ на 0,4 кВ в городе Калининграде со строительством и реконструкцией 123 трансформаторных подстанций 6-10 кВ мощностью 30,8 МВА и 173,2 км линий электропередачи» по следующим объектам: РПр-16-ПК02-05-ТКР.ЛЭП (ТП 43); РПр-16-ПК02-12-ТКР.ЛЭП (ТП 608); РПр-16-ПК03-07-ТКР.ЛЭП (ТП 126) (3 объекта).</t>
  </si>
  <si>
    <t>ПИР ООО "Энергопроект" договор № 1051 от 30.10.2020 в ценах 2020 года с НДС, млн рублей</t>
  </si>
  <si>
    <t>ПИР ООО "Р-Проект"  договор  № 473  от  26.07.2016 (ДС № 1 от 22.09.2017, ДС № 2 от 06.07.2018; ДС № 3 от 24.05.2019); ООО "Элмонт" договор № 32008889318 от 17.04.2020 (ДС №1 от 08.10.2020); ПИР ООО "Энергопроект" договор № 1051 от 30.10.2020; ПИР ООО "ПИК-Резонанс" договор № 32008962511 от 20.05.2020 (ДС № 1 от 27.08.2020)</t>
  </si>
  <si>
    <t>СЦ</t>
  </si>
  <si>
    <t>Содержание дирекции заказчика-застройщика в ценах 2017-2020 года, млн рублей</t>
  </si>
  <si>
    <t>Непредвиденные затраты, не вошедшие в проектное решение</t>
  </si>
  <si>
    <t>2021 год</t>
  </si>
  <si>
    <t>З</t>
  </si>
  <si>
    <t>2021</t>
  </si>
  <si>
    <t>Предложения по корректировке плана</t>
  </si>
  <si>
    <t xml:space="preserve">13.06.2018 (1-4 этап)
27.10.2020 (5 этап)
12.11.2020 (6 этап)
</t>
  </si>
  <si>
    <t xml:space="preserve">27.09.2018 (1-4 этапы)
25.12.2020 (5 этап)
18.12.2020 (6 этап)
</t>
  </si>
  <si>
    <t>22.10.2018 (1-4 этапы)
17.11.2020 (1-6 этапы)</t>
  </si>
  <si>
    <t>31.12.2019 (3-4 этапы);
28.12.2020 (1,2,5,6 этапы)</t>
  </si>
  <si>
    <t xml:space="preserve">27.02.2018 (1-4 этапы)
25.12.2020 (5 этап)
22.12.2020 (6 этап)
</t>
  </si>
  <si>
    <t>29.11.2019 (3-4 этапы);
07.12.2020 (1,2,5,6 этапы)</t>
  </si>
  <si>
    <t>10.12.2019 (3-4 этапы)
25.12.2020 (5-6 этапы)</t>
  </si>
  <si>
    <t>25.12.2019 (3-4 этапы);
25.12.2020 (5-6 этапы)</t>
  </si>
  <si>
    <t>27.12.2019 (3-4 этапы);
27.12.2020 (5-6 этапы)</t>
  </si>
  <si>
    <t>Факт 2020 года</t>
  </si>
  <si>
    <t>2022 год</t>
  </si>
  <si>
    <t>2023 год</t>
  </si>
  <si>
    <t xml:space="preserve"> по состоянию на 01.01.2020 года</t>
  </si>
  <si>
    <t xml:space="preserve"> по состоянию на 01.01.2021 года</t>
  </si>
  <si>
    <t xml:space="preserve"> платы за технологическое присоединение</t>
  </si>
  <si>
    <r>
      <t>Другое</t>
    </r>
    <r>
      <rPr>
        <vertAlign val="superscript"/>
        <sz val="12"/>
        <rFont val="Times New Roman"/>
        <family val="1"/>
        <charset val="204"/>
      </rPr>
      <t>3)</t>
    </r>
    <r>
      <rPr>
        <sz val="12"/>
        <rFont val="Times New Roman"/>
        <family val="1"/>
        <charset val="204"/>
      </rPr>
      <t>, штуки</t>
    </r>
  </si>
  <si>
    <r>
      <t>Другое</t>
    </r>
    <r>
      <rPr>
        <vertAlign val="superscript"/>
        <sz val="12"/>
        <color rgb="FF000000"/>
        <rFont val="Times New Roman"/>
        <family val="1"/>
        <charset val="204"/>
      </rPr>
      <t>3)</t>
    </r>
    <r>
      <rPr>
        <sz val="12"/>
        <color rgb="FF000000"/>
        <rFont val="Times New Roman"/>
        <family val="1"/>
        <charset val="204"/>
      </rPr>
      <t>, шт.</t>
    </r>
  </si>
  <si>
    <t xml:space="preserve">Увеличение срока реализации обусловлено неисполнением условий договора подрядчиком по причине отсутствия финансирования в рамках второго этапа докапитализации и прекращения подрядной организацией работ на объектах титула в период с апреля 2019 года по ноябрь 2019 года. Кроме этого, в связи с утратой силы с 1 января 2020 года постановления Правительства РФ от 18.05.2019 № 427 «О порядке проведения проверки достоверности определения сметной стоимости строительства…», помимо проверки достоверности сметной стоимости строительства необходимо пройти государственную экспертизу проектной документации. </t>
  </si>
  <si>
    <t xml:space="preserve">Принят к бухгалтерскому учету, оформлен акт приемки законченного строительством объекта </t>
  </si>
  <si>
    <t>введен 2019</t>
  </si>
  <si>
    <t>введен 2020</t>
  </si>
  <si>
    <t>4,97 (2,2) МВА, 95,72 км (0 км)</t>
  </si>
  <si>
    <t xml:space="preserve">КЛ 0,4 кВ ТП-233 – ВРУ ул. Черняховского,17 </t>
  </si>
  <si>
    <t>КЛ 0,4 кВ ТП-247 – СП-536</t>
  </si>
  <si>
    <t>КЛ 0,4 кВ СП-536 – ВРУ ул. 1812 года, 104-106, 108-110, 112</t>
  </si>
  <si>
    <t>КЛ 0,4 кВ СП-1560 – ВРУ ул. 1812 года, 116, 118, 120, 122, 124</t>
  </si>
  <si>
    <t>3х70, 3х95</t>
  </si>
  <si>
    <t>4х70, 4х95</t>
  </si>
  <si>
    <t>КЛ 0,4 кВ СП-1559 – ВРУ ул. Литовский Вал, 49, 51</t>
  </si>
  <si>
    <t>3х25, 3х120</t>
  </si>
  <si>
    <t>4х25, 4х120</t>
  </si>
  <si>
    <t>КЛ 0,4 кВ СП-1559 – ВРУ ул. Литовский Вал, 47</t>
  </si>
  <si>
    <t>3х120</t>
  </si>
  <si>
    <t xml:space="preserve">КЛ 0,4 кВ ТП-264 – СП-1750 </t>
  </si>
  <si>
    <t>3х150</t>
  </si>
  <si>
    <t>КЛ 0,4 кВ СП-1750 – ВРУ ул. Ген. Озерова, 51, 53, 55, ул. Госпитальная, 21</t>
  </si>
  <si>
    <t>3х35</t>
  </si>
  <si>
    <t xml:space="preserve">КЛ 0,4 кВ СП-1750 – СП-1751 </t>
  </si>
  <si>
    <t xml:space="preserve">КЛ 0,4 кВ СП-1751 – ВРУ ул. Знойная, 2, 4, 6 </t>
  </si>
  <si>
    <t>3х35, 3х50</t>
  </si>
  <si>
    <t>4х35, 4х70</t>
  </si>
  <si>
    <t>КЛ 0,4 кВ ТП-264 – СП-1752</t>
  </si>
  <si>
    <t>КЛ 0,4 кВ СП-1752 – ВРУ пер. Северный, 1, 4-6, 8-10</t>
  </si>
  <si>
    <t>4х35, 4х50</t>
  </si>
  <si>
    <t xml:space="preserve">КЛ 0,4 кВ от места врезки в КЛ ТП-264 – СП-480 до СП-1753 </t>
  </si>
  <si>
    <t>3х185</t>
  </si>
  <si>
    <t>4х185</t>
  </si>
  <si>
    <t>КЛ 0,4 кВ СП-1753 – ВРУ ул. Госпитальная, 18</t>
  </si>
  <si>
    <t xml:space="preserve">КЛ 0,4 кВ СП-1753 до места врезки в КЛ СП-480 – ВРУ ул. Ген. Озерова, 40 </t>
  </si>
  <si>
    <t>3х95</t>
  </si>
  <si>
    <t xml:space="preserve">КЛ 0,4 кВ СП-1754 до места врезки в КЛ ТП-264 – СП-1522 </t>
  </si>
  <si>
    <t xml:space="preserve">КЛ 0,4 кВ СП-1754 до места врезки в КЛ СП-1522 – ВРУ ул. Госпитальная, 14 </t>
  </si>
  <si>
    <t xml:space="preserve">КЛ 0,4 кВ СП-1754 0,4/0,23 кВ до места врезки в КЛ СП-1522 – СП-1523 </t>
  </si>
  <si>
    <t xml:space="preserve">КЛ 0,4 кВ СП-1754 до места врезки в КЛ СП-1522 – СП-1523 </t>
  </si>
  <si>
    <t xml:space="preserve">КЛ 0,4 кВ СП-1754 до места врезки в КЛ СП-1522 – ВРУ ул. Госпитальная, 12 </t>
  </si>
  <si>
    <t xml:space="preserve">КЛ 0,4 кВ СП-1754 до места врезки в КЛ СП-1522 – СП-483 </t>
  </si>
  <si>
    <t>КЛ 0,4 кВ СП-483-СП-1755</t>
  </si>
  <si>
    <t>3х240</t>
  </si>
  <si>
    <t xml:space="preserve">КЛ 0,4 кВ СП-1755 – ВРУ ул. Пролетарская, 111, 113, 115, 117, 119, 121 </t>
  </si>
  <si>
    <t xml:space="preserve">КЛ 0,4 кВ СП-1755 – СП-1756 </t>
  </si>
  <si>
    <t xml:space="preserve">КЛ 0,4 кВ СП-1756 – ВРУ ул. Пролетарская, 123, 125, 127, 129 </t>
  </si>
  <si>
    <t xml:space="preserve">КЛ 0,4 кВ СП-1756 – СП-1764 </t>
  </si>
  <si>
    <t xml:space="preserve">КЛ 0,4 кВ КТП-831 – СП-1670 </t>
  </si>
  <si>
    <t xml:space="preserve">КЛ СП-1670 – ул. Куйбышева, 60-62/Костикова, 40 </t>
  </si>
  <si>
    <t xml:space="preserve">КЛ 0,4 кВ СП-1670 – СП-1672 </t>
  </si>
  <si>
    <t xml:space="preserve">КЛ 0,4 кВ СП-1672 – ВРУ ул. Костикова, 53-89, 91-97 </t>
  </si>
  <si>
    <t>3х25, 3х50</t>
  </si>
  <si>
    <t>4х25, 4х70</t>
  </si>
  <si>
    <t xml:space="preserve">КЛ 0,4 кВ СП-1670 – СП-1671 </t>
  </si>
  <si>
    <t>КЛ 0,4 кВ СП-1671 – ВРУ ул. Костикова, 16-18, 20-22, 24-26, 28-30, 32-34, 36-38</t>
  </si>
  <si>
    <t>3х25</t>
  </si>
  <si>
    <t xml:space="preserve">КЛ 0,4 кВ СП-1671 – СП-1674 </t>
  </si>
  <si>
    <t xml:space="preserve">КЛ 0,4 кВ КТП-831 – СП-1673 </t>
  </si>
  <si>
    <t xml:space="preserve">КЛ 0,4 кВ СП-1673 – ВРУ ул. Куйбышева, 80-82, ул. Еловая Аллея, 16, 22-24, 18-20, 17-19, 21 </t>
  </si>
  <si>
    <t>3х16, 3х25</t>
  </si>
  <si>
    <t>4х16, 4х25</t>
  </si>
  <si>
    <t xml:space="preserve">КЛ 0,4 кВ СП-1673 – СП-1674 </t>
  </si>
  <si>
    <t>КЛ 0,4 кВ СП-1674 – ВРУ ул. Костикова, 4, 6, 8, 10, 12, 14</t>
  </si>
  <si>
    <t>3х25, 3х35</t>
  </si>
  <si>
    <t>4х25, 4х35</t>
  </si>
  <si>
    <t xml:space="preserve">КЛ 0,4 кВ СП-1674 – СП-1675 </t>
  </si>
  <si>
    <t xml:space="preserve">КЛ 0,4 кВ СП-1675 – ВРУ ул. Костикова, 5-7, 9-11, 13-23, 25-31, 33-39, 41-51 </t>
  </si>
  <si>
    <t xml:space="preserve">КЛ 0,4 кВ ТП-839 – СП-1651 </t>
  </si>
  <si>
    <t xml:space="preserve">КЛ 0,4 кВ ТП-839 – ВРУ ул. Гагарина, 47, 49, 51 </t>
  </si>
  <si>
    <t xml:space="preserve">КЛ 0,4 кВ ВРУ ул. Стрелецкая, 2-6 – </t>
  </si>
  <si>
    <t>ВЛ 0,4 кВ КТП-235 – ул. Стрелецкая (инв. №542891704)</t>
  </si>
  <si>
    <t>3х70+95</t>
  </si>
  <si>
    <t>4х25, 4х50, 4х70</t>
  </si>
  <si>
    <t>КЛ 0,4 кВ СП-1757 – ВРУ ул. Ялтинская, 5, 7-9, 11, 13-15</t>
  </si>
  <si>
    <t>3х50, 3х70</t>
  </si>
  <si>
    <t>4х50, 4х70</t>
  </si>
  <si>
    <t xml:space="preserve">КЛ 0,4 кВ СП-1758 – пер. Ялтинский, 7 </t>
  </si>
  <si>
    <t xml:space="preserve">КЛ 0,4 кВ КТП-237 – СП-1649 </t>
  </si>
  <si>
    <t>КЛ 0,4 кВ СП-1649 – ВРУ ул. Орудийная, 80, 82, магазин Орудийная, 82</t>
  </si>
  <si>
    <t>КЛ 0,4 кВ СП-1649 – СП-1650</t>
  </si>
  <si>
    <t>КЛ 0,4 кВ СП-1650 – ВРУ ул. Орудийная, 39, 72, 74</t>
  </si>
  <si>
    <t>КЛ 0,4 кВ СП-1649 – место врезки в КЛ КТП-237 –</t>
  </si>
  <si>
    <t xml:space="preserve">КЛ 0,4 кВ КТП-207 – СП-1668 </t>
  </si>
  <si>
    <t xml:space="preserve">КЛ 0,4 кВ СП-1668 – ВРУ ул. Орудийная, 15, 15а, 17, 21, 36 </t>
  </si>
  <si>
    <t>3х25, 3х35, 3х50</t>
  </si>
  <si>
    <t>4х25, 4х35, 4х50</t>
  </si>
  <si>
    <t>КЛ 0,4 кВ КТП-207 – СП-1669</t>
  </si>
  <si>
    <t>КЛ 0,4 кВ СП-1669 – ВРУ ул. Орудийная, 50-54, 56, 58, 60</t>
  </si>
  <si>
    <t>КЛ 0,4 кВ СП-1669 - до места врезки в КЛ КТП-207 - ВРУ ул. Орудийная, 62-66</t>
  </si>
  <si>
    <t xml:space="preserve">КЛ 0,4 кВ СП-720 – ВРУ ул. Орудийная, 44, 46, 48, 42а, 40, 38 </t>
  </si>
  <si>
    <t>КЛ 0,4 кВ КТП-207 – ВРУ ул. Орудийная, 38, 40, 42, 42а</t>
  </si>
  <si>
    <t>КЛ 0,4 кВ ТП-210 – СП-1667</t>
  </si>
  <si>
    <t>КЛ 0,4 кВ СП-1667 – ВРУ ул. Орудийная, 16, 20, 22, 24, 26, 28</t>
  </si>
  <si>
    <t>КЛ 0,4 кВ РП-25 – СП-404</t>
  </si>
  <si>
    <t>КЛ 0,4 кВ ТП-890 – СП-1661</t>
  </si>
  <si>
    <t>КЛ 0,4 кВ СП-1661 – ВРУ пер. Краснодонский, 13, 15-15а, ул. Краснодонская, 1, 6, ул. Гагарина, 32-34, 40-42</t>
  </si>
  <si>
    <t>4х25, 4х50</t>
  </si>
  <si>
    <t xml:space="preserve">КЛ 0,4 кВ СП-411 – ВРУ ул. Танковая, 1, 3, 5, </t>
  </si>
  <si>
    <t>КЛ 0,4 кВ СП-410 – ВРУ ул. Танковая, 7, 9, 11</t>
  </si>
  <si>
    <t>КЛ 0,4 кВ ТП-214 – ВРУ ул. Гагарина, 50-52, 54</t>
  </si>
  <si>
    <t>КЛ 0,4 кВ ТП-214 – СП-1660</t>
  </si>
  <si>
    <t>КЛ 10 кВ КТП-211 – до места врезки в КЛ 10 кВ ВТП-211 – ТП-210</t>
  </si>
  <si>
    <t>КЛ 10 кВ КТП-211 – до места врезки в КЛ 10 кВ ВТП-211 – ТП-805</t>
  </si>
  <si>
    <t>КЛ 10 кВ КТП-211 – до места врезки в КЛ 10 кВ ВТП-211 – ТП-214</t>
  </si>
  <si>
    <t>КЛ 0,4 кВ СП-1660 – ВРУ ул. Гагарина, 117, 119, 121-123, 125-129, 131-133, 137-139</t>
  </si>
  <si>
    <t xml:space="preserve">КЛ 0,4 кВ КТП-211 – ВРУ ул. Гагарина, 141-145, 147-151, 153-155, </t>
  </si>
  <si>
    <t>КЛ 0,4 кВ КТП-211 до места врезки в КЛ СП-494 – ВТП-211</t>
  </si>
  <si>
    <t>КЛ 0,4 кВ КТП-211 до места врезки в КЛ ВТП-211 – ВРУ ул. М. Гвардии, 1-3</t>
  </si>
  <si>
    <t>КЛ 0,4 кВ КТП-211 – СП-1660</t>
  </si>
  <si>
    <t>КЛ 0,4 кВ ТП-281 – ВРУ ул. Молодой Гвардии, 15-17</t>
  </si>
  <si>
    <t>3х50, 3х120</t>
  </si>
  <si>
    <t>4х50, 4х120</t>
  </si>
  <si>
    <t>ВЛ 0,4 кВ ул. Молодой гвардии, 15-17</t>
  </si>
  <si>
    <t>3х50, 3х95</t>
  </si>
  <si>
    <t>4х50, 4х95</t>
  </si>
  <si>
    <t>КЛ 0,4 кВ СП-1226 – ВРУ ул. Суворова, 21, 23а, 27</t>
  </si>
  <si>
    <t>КЛ 0,4 кВ КТП-319 – СП-943</t>
  </si>
  <si>
    <t>КЛ 0,4 кВ СП-943 – ВРУ ул. Октябрьская, 71-73</t>
  </si>
  <si>
    <t>КЛ 0,4 кВ КТП-319 – ВРУ ул. Багратиона, 4</t>
  </si>
  <si>
    <t>КЛ 0,4 кВ ТП-312 – СП-610</t>
  </si>
  <si>
    <t>КЛ 0,4 кВ СП-610 – ВРУ ул. Мебельная, 10-12, ул. Ольштынская, 50-60, пр-т. Калинина, 4 (склады)</t>
  </si>
  <si>
    <t>3х70, 3х120</t>
  </si>
  <si>
    <t>4х70, 4х120</t>
  </si>
  <si>
    <t>КЛ 0,4 кВ ТП-312 – ВРУ ул. Мебельная, 7-21,</t>
  </si>
  <si>
    <t>3х50, 3х95, 3х120</t>
  </si>
  <si>
    <t>4х50, 4х95, 4х120</t>
  </si>
  <si>
    <t xml:space="preserve">КЛ 0,4 кВ СП-1423 – СП-1468                                                      </t>
  </si>
  <si>
    <t>КЛ 0,4 кВ СП-1423 – ВРУ ж/д ул. Тихоненко, 58</t>
  </si>
  <si>
    <t>КЛ 0,4 кВ СП-1468 – ВРУ ул. Тихоненко, 44, 46, 48, 50, 52, 58</t>
  </si>
  <si>
    <t>КЛ 0,4 кВ СП-1468 – СП-1469</t>
  </si>
  <si>
    <t>КЛ 0,4 кВ СП-1469 – ВРУ ж/д ул. Тихоненко, 51, 53, 53а</t>
  </si>
  <si>
    <t>КЛ 0,4 кВ СП-1468 – СП-1470</t>
  </si>
  <si>
    <t>КЛ 0,4 кВ СП-1470 – ВРУ ж/д ул. Тихоненко, 34-40, 45, 49</t>
  </si>
  <si>
    <t>КЛ 0,4 кВ СП-1470 – СП-1471</t>
  </si>
  <si>
    <t>КЛ 0,4 кВ СП-1471 – ВРУ ж/д ул. Тихоненко, 30-32</t>
  </si>
  <si>
    <t>КЛ 0,4 кВ СП-1471 – СП-1472</t>
  </si>
  <si>
    <t>КЛ 0,4 кВ СП-1472 – ВРУ ж/д ул. Тихоненко, 41, 39, 27</t>
  </si>
  <si>
    <t>КЛ 0,4 кВ СП-1423 – СП-1473</t>
  </si>
  <si>
    <t>КЛ 0,4 кВ СП-1473 – ВРУ ж/д пр-т Мира, 182-184</t>
  </si>
  <si>
    <t>КЛ 0,4 кВ СП-1473 – СП-1474</t>
  </si>
  <si>
    <t>КЛ 0,4 кВ СП-1474 – ВРУ ж/д пр-т Мира, 190-192</t>
  </si>
  <si>
    <t>КЛ 0,4 кВ СП-1423 – СП-1475</t>
  </si>
  <si>
    <t>КЛ 0,4 кВ СП-1475 – ВРУ ж/д ул. Сержанта Мишина, 57</t>
  </si>
  <si>
    <t>КЛ 0,4 кВ СП-1475 – СП-1476</t>
  </si>
  <si>
    <t xml:space="preserve">КЛ 0,4 кВ СП-1476 – ЩУ ж/д ул. Сержанта Мишина, </t>
  </si>
  <si>
    <t>КЛ 0,4 кВ СП-1476 – СП-1477</t>
  </si>
  <si>
    <t>КЛ 0,4 кВ СП-1477 – ВРУ ж/д ул. Сержанта Мишина, 49а, 49б, 49д, РЩ2, РЩ3, РЩ4</t>
  </si>
  <si>
    <t>2х16</t>
  </si>
  <si>
    <t>КЛ 0,4 кВ СП-1477 – СП-1478</t>
  </si>
  <si>
    <t>КЛ 0,4 кВ СП-1478 – ВРУ ж/д ул. Сержанта Мишина, 47, 49, 50, РЩ1</t>
  </si>
  <si>
    <t xml:space="preserve">КЛ 0,4 кВ СП-1478 –СП-242                                                         </t>
  </si>
  <si>
    <t>КЛ 0,4 кВ ТП-43 – СП-2028</t>
  </si>
  <si>
    <t>КЛ 0,4 кВ СП-2028 – ВУ Каштановая аллея, 5, 6, 7, 9</t>
  </si>
  <si>
    <t xml:space="preserve">КЛ 0,4 кВ СП-2033 – ВУ пр. Победы, 29, 31                           </t>
  </si>
  <si>
    <t xml:space="preserve">КЛ 0,4 кВ СП-2028 – СП-2029                                   </t>
  </si>
  <si>
    <t xml:space="preserve">КЛ 0,4 кВ СП-2029 – СП 202                                 </t>
  </si>
  <si>
    <t>КЛ 0,4 кВ ТП-43 – СП-2030</t>
  </si>
  <si>
    <t>КЛ 0,4 кВ СП-2030 – СП-2035</t>
  </si>
  <si>
    <t xml:space="preserve">КЛ 0,4 кВ СП-2035 – СП-2031  </t>
  </si>
  <si>
    <t xml:space="preserve">КЛ 0,4 кВ СП-2031 - СП-2032 </t>
  </si>
  <si>
    <t xml:space="preserve">КЛ 0,4 кВ СП-2032 – ТП-137                                 </t>
  </si>
  <si>
    <t xml:space="preserve">КЛ 0,4 кВ СП-2029 – СП-2034   </t>
  </si>
  <si>
    <t xml:space="preserve">КЛ 0,4 кВ СП-2030 – ВУ ул. Д. Донского, 47, 49, 49а </t>
  </si>
  <si>
    <t>КЛ 0,4 кВ СП-2035 – СП-2028</t>
  </si>
  <si>
    <t xml:space="preserve">КЛ 0,4 кВ СП-2035 – ВУ пр. Победы, 39, 37 </t>
  </si>
  <si>
    <t xml:space="preserve">КЛ 0,4 кВ СП-2031 – ВУ ул. Д. Донского, 44А, 44, 43, 41А, 41, 39А марки АПвБбШп 1кВ 4х35 </t>
  </si>
  <si>
    <t>КЛ 0,4 кВ СП-2032 – ВУ ул. Д.Донского, 35, 37, 37А, 39, 36, 38 марки АПвБбШп 1кВ 4х35</t>
  </si>
  <si>
    <t>КЛ 0,4 кВ ТП-608 – СП-1481</t>
  </si>
  <si>
    <t>КЛ 0,4 кВ ТП-608 – СП-1482</t>
  </si>
  <si>
    <t xml:space="preserve">КЛ 0,4 кВ ТП-608 – СП-1483 </t>
  </si>
  <si>
    <t xml:space="preserve">КЛ 0,4 кВ СП-1483 – СП-1484 </t>
  </si>
  <si>
    <t>КЛ 0,4 кВ СП-1484 – ТП-123</t>
  </si>
  <si>
    <t>КЛ 0,4 кВ ТП-608 – СП-1485</t>
  </si>
  <si>
    <t>КЛ 0,4 кВ СП-1481 – ВУ ул. Лесопарковая, 49, 47, 45, 50, 48, 46</t>
  </si>
  <si>
    <t>КЛ 0,4 кВ СП-1481 – СП-1486</t>
  </si>
  <si>
    <t>КЛ 0,4 кВ СП-1486– ВУ ул. Лесопарковая, 41. 40-42, 33</t>
  </si>
  <si>
    <t>КЛ 0,4 кВ СП-1482 - ВУ ул. Лесопарковая, 59, 57, 53</t>
  </si>
  <si>
    <t>КЛ 0,4 кВ СП-1483 - ВУ ул. Энгельса, 63, 57, 38, 36</t>
  </si>
  <si>
    <t>КЛ 0,4 кВ СП-1484 - ВУ ул. Энгельса, 75,73, 67,52А, 52, 50, 48</t>
  </si>
  <si>
    <t>КЛ 0,4 кВ ТП-40 – СП-2043</t>
  </si>
  <si>
    <t>КЛ 0,4 кВ СП-2043 – СП-2044</t>
  </si>
  <si>
    <t>КЛ 0,4 кВ СП-2043 - ВУ ул. Энгельса, 14А, 14, 12, 25, 23, 21, ул. Нахимова 17</t>
  </si>
  <si>
    <t>КЛ 0,4 кВ СП 2040 - ВУ ул. Лесопарковая, 26, 18-24, 10-16</t>
  </si>
  <si>
    <t>КЛ 0,4 кВ СП 2040 – СП-298</t>
  </si>
  <si>
    <t>КЛ 0,4 кВ СП 2044 - ВУ ул. Лесопарковая, 8-8А, 15-17, 19, сущ. КЛ</t>
  </si>
  <si>
    <t>КЛ 0,4 кВ СП-2040 – СП-2041</t>
  </si>
  <si>
    <t>КЛ 0,4 кВ СП-2041 – РЩ1, РЩ2, РЩ3</t>
  </si>
  <si>
    <t>КЛ 0,4 кВ СП-2041 – СП-2042</t>
  </si>
  <si>
    <t>КЛ 0,4 кВ СП-2042 – РЩ4, РЩ5, РЩ6, РЩ7, РЩ8</t>
  </si>
  <si>
    <t>КЛ 0,4 кВ ТП-122 – СП-1487</t>
  </si>
  <si>
    <t>КЛ 0,4 кВ ТП-122 – СП-1488</t>
  </si>
  <si>
    <t>КЛ 0,4 кВ СП-1488 – ВРУ ж/д ул. К. Маркса, 120-126, 128-132, 134-138, ул. Каштановая аллея, 73</t>
  </si>
  <si>
    <t>КЛ 0,4 кВ СП-1488 – СП-1489</t>
  </si>
  <si>
    <t>КЛ 0,4 кВ СП-1489 - ВРУ ж/д ул. К. Маркса, 140-146, 148-152</t>
  </si>
  <si>
    <t xml:space="preserve">КЛ 0,4 кВ СП-1489 – СП-1490 </t>
  </si>
  <si>
    <t xml:space="preserve">КЛ 0,4 кВ СП-1490 - ВРУ ж/д ул. К. Маркса, 154-158, </t>
  </si>
  <si>
    <t>КЛ 0,4 кВ СП-40 – ВРУ ж/д пр-т Мира, 128, 130</t>
  </si>
  <si>
    <t xml:space="preserve">КЛ 0,4 кВ СП-1492 – СП-1493 </t>
  </si>
  <si>
    <t>КЛ 0,4 кВ СП-1493 - ВРУ ж/д ул. К. Маркса, 89, 87, 85, 91</t>
  </si>
  <si>
    <t>КЛ 0,4 кВ СП-1492 – СП-1494</t>
  </si>
  <si>
    <t xml:space="preserve">КЛ 0,4 кВ СП-1494 - ЩУ ж/д пер. Энгельса 2-8, </t>
  </si>
  <si>
    <t xml:space="preserve">КЛ 0,4 кВ СП-1492 – СП-1495 </t>
  </si>
  <si>
    <t>КЛ 0,4 кВ СП-1495 - ВЩУ ж/д пр-т Мира 124-126, ВРУ ул. Каштановая аллея, 59-61, 63-69, 71, ул. К. Маркса, 75</t>
  </si>
  <si>
    <t>3х35, 3х50, 3х70</t>
  </si>
  <si>
    <t>4х35, 4х50, 4х70</t>
  </si>
  <si>
    <t>КЛ 0,4 кВ СП-1492 - ВРУ ж/д пер. Энгельса 3</t>
  </si>
  <si>
    <t xml:space="preserve">КЛ 0,4 кВ ТП-75 – СП-2036 </t>
  </si>
  <si>
    <t xml:space="preserve">КЛ 0,4 кВ СП-2036 – СП-2037 </t>
  </si>
  <si>
    <t>КЛ 0,4 кВ СП-2037 - ВРУ ж/д ул. Каменная 7, 3-5, 6, 10, пр-т Мира, 108</t>
  </si>
  <si>
    <t>КЛ 0,4 кВ СП-2037 – СП-2038</t>
  </si>
  <si>
    <t xml:space="preserve">КЛ 0,4 кВ СП-2038 - ВРУ ж/д ул. Каменная 12, </t>
  </si>
  <si>
    <t xml:space="preserve">КЛ 0,4 кВ СП-2038 – СП-19 </t>
  </si>
  <si>
    <t>КЛ 0,4 кВ ТП-75 – СП-2039</t>
  </si>
  <si>
    <t>КЛ 0,4 кВ СП-2039 - ВРУ ж/д пр-т Мира, 110-114, 116, 118-120</t>
  </si>
  <si>
    <t xml:space="preserve">КЛ 0,4 кВ ТП-582 – СП-2045 </t>
  </si>
  <si>
    <t xml:space="preserve">КЛ 0,4 кВ ТП-582 – СП-19 </t>
  </si>
  <si>
    <t xml:space="preserve">КЛ 0,4 кВ ТП-582 - ВРУ ж/д ул. Каменная 13-13а </t>
  </si>
  <si>
    <t xml:space="preserve">КЛ 0,4 кВ СП-2045 - ВРУ ж/д ул. Каменная 11-11а, </t>
  </si>
  <si>
    <t>КЛ 0,4 кВ ТП-582 – СП-42</t>
  </si>
  <si>
    <t>КЛ 0,4 кВ СП-42- СП-2046</t>
  </si>
  <si>
    <t xml:space="preserve">КЛ 0,4 кВ СП-2046 - ВРУ ж/д ул. К.Маркса, 67-69, 71, </t>
  </si>
  <si>
    <t>КЛ 0,4 кВ СП-42 - ВРУ ж/д ул. К.Маркса, 63, 61, 57-59, ул. Каменная, 19</t>
  </si>
  <si>
    <t>3х35, 3х70</t>
  </si>
  <si>
    <t xml:space="preserve">КЛ 0,4 кВ ТП-582 – СП-167 новый </t>
  </si>
  <si>
    <t>КЛ 0,4 кВ ТП-582 - ВРУ ж/д С.Разина 35-37</t>
  </si>
  <si>
    <t>КЛ 0,4 кВ ТП-49 - ВРУ ж/д ул. Коммунальная, 20-22-24</t>
  </si>
  <si>
    <t xml:space="preserve">КЛ 0,4 кВ ТП-49 – СП-1496 </t>
  </si>
  <si>
    <t>КЛ 0,4 кВ СП-1496 - СП-0,23 (ТП-126)</t>
  </si>
  <si>
    <t xml:space="preserve">КЛ 0,4 кВ СП-1496 – СП-1497 </t>
  </si>
  <si>
    <t>КЛ 0,4 кВ СП-1497 - ВРУ ж/д ул. Офицерская, 17, 19, 21, 23</t>
  </si>
  <si>
    <t xml:space="preserve">КЛ 0,4 кВ СП-1496 – СП-1498 </t>
  </si>
  <si>
    <t xml:space="preserve">КЛ 0,4 кВ СП-1498 - ВРУ ж/д ул. Офицерская 18, </t>
  </si>
  <si>
    <t xml:space="preserve">КЛ 0,4 кВ ТП-49 – СП-1499 </t>
  </si>
  <si>
    <t>КЛ 0,4 кВ СП-1499 - ВРУ ж/д ул. Коммунальная 26-28, 32, 30</t>
  </si>
  <si>
    <t xml:space="preserve">КЛ 0,4 кВ СП-1499 – СП-2000 </t>
  </si>
  <si>
    <t>КЛ 0,4 кВ СП-2000 - ВРУ ж/д ул. Коммунальная, 29, 31, 33, 35</t>
  </si>
  <si>
    <t xml:space="preserve">КЛ 0,4 кВ СП-2000 – СП-2001 </t>
  </si>
  <si>
    <t>КЛ 0,4 кВ СП-2001 - ВРУ ж/д ул. К.Маркса, 49</t>
  </si>
  <si>
    <t>КЛ 0,4 кВ СП-2001 - ВРУ ж/д ул. К.Маркса, 51</t>
  </si>
  <si>
    <t xml:space="preserve">КЛ 0,4 кВ ТП-126 – СП-2047 </t>
  </si>
  <si>
    <t>КЛ 0,4 кВ СП-2047 - ВРУ ж/д ул. Офицерская 14, 12, 10, 8</t>
  </si>
  <si>
    <t xml:space="preserve">КЛ 0,4 кВ ТП-126 – СП-2048 </t>
  </si>
  <si>
    <t>КЛ 0,4 кВ СП-2048 - ВРУ ж/д ул. Офицерская, 9, 11</t>
  </si>
  <si>
    <t xml:space="preserve">КЛ 0,4 кВ СП-2048 – СП-2049 </t>
  </si>
  <si>
    <t xml:space="preserve">КЛ 0,4 кВ СП-2049 - ВРУ ж/д ул. Офицерская, 1, 3, 4, </t>
  </si>
  <si>
    <t xml:space="preserve">КЛ 0,4 кВ ТП-126 – СП-2050 </t>
  </si>
  <si>
    <t>КЛ 0,4 кВ СП-2050 - ВРУ ж/д ул. Коммунальная, 8-10, 12, 14, 16, 18</t>
  </si>
  <si>
    <t xml:space="preserve">КЛ 0,4 кВ СП-2050 – СП-2052 </t>
  </si>
  <si>
    <t xml:space="preserve">КЛ 0,4 кВ СП-2050 – СП-2051 </t>
  </si>
  <si>
    <t xml:space="preserve">КЛ 0,4 кВ СП-2051 - ВРУ ж/д ул. Коммунальная, 7, 9, 11, 13, 15, 17 </t>
  </si>
  <si>
    <t xml:space="preserve">КЛ 0,4 кВ ТП-126 – СП-2052 </t>
  </si>
  <si>
    <t>КЛ 0,4 кВ СП-2052 - ВРУ ж/д ул. Офицерская, 13-13а, 16, ул. С. Разина, 29, 31</t>
  </si>
  <si>
    <t>КЛ 0,4 кВ ТП-126 – СП-2053</t>
  </si>
  <si>
    <t>КЛ 0,4 кВ СП-2053 - ВРУ адм. здание ул. Коммунальная 6, 4, 3, пр-т Мира, 102</t>
  </si>
  <si>
    <t xml:space="preserve">КЛ 0,4 кВ ТП-53 – СП-18 </t>
  </si>
  <si>
    <t>КЛ 0,4 кВ СП-18 - ВРУ ж/д ул. Чернышевского 44а-44б, 2, 4</t>
  </si>
  <si>
    <t xml:space="preserve">КЛ 0,4 кВ СП-18 – СП-0,23 кВ </t>
  </si>
  <si>
    <t xml:space="preserve">КЛ 0,4 кВ ТП-53 – СП-2055 </t>
  </si>
  <si>
    <t>КЛ 0,4 кВ СП-2055 – ЩВУ ж/д ул. Коммунальная, 36, 38, 46-48, ул. Черняховского, 39-39б, 41</t>
  </si>
  <si>
    <t>КЛ 0,4 кВ СП-2055 - СП-2056</t>
  </si>
  <si>
    <t>КЛ 0,4 кВ СП-2056 – ЩВУ ж/д ул. Черняховского, 37а, 37, 35б, 35а, 35, 33а, 33, 31-31б</t>
  </si>
  <si>
    <t xml:space="preserve">КЛ 0,4 кВ ТП-53 – СП-2057 </t>
  </si>
  <si>
    <t>КЛ 0,4 кВ СП-2057 – ВРУ ж/д ул. К. Маркса 100-104, 106-108, 110-112, 114-116, 118-118б</t>
  </si>
  <si>
    <t>КЛ 0,4 кВ СП-2057 – СП-1391</t>
  </si>
  <si>
    <t>КЛ 0,4 кВ СП-18 – СП-2058</t>
  </si>
  <si>
    <t>КЛ 0,4 кВ СП-2058 – ЩРУ ж/д ул. Черняховского 43, 45, 47, 47а, 49, 49а</t>
  </si>
  <si>
    <t xml:space="preserve">КЛ 0,4 кВ ТП-53 – СП-2059 </t>
  </si>
  <si>
    <t>КЛ 0,4 кВ СП-2059 – ВРУ ж/д ул. К. Маркса 84-86, 88-92,  94-98</t>
  </si>
  <si>
    <t xml:space="preserve">КЛ 0,4 кВ ТП-851 – СП-2002 </t>
  </si>
  <si>
    <t>КЛ 0,4 кВ СП-2002 – СП-2003</t>
  </si>
  <si>
    <t>КЛ 0,4 кВ СП-2003 – ВРУ ж/д ул. Пугачева 29-33а, 21-27</t>
  </si>
  <si>
    <t>КЛ 0,4 кВ СП-2003 – СП-2004</t>
  </si>
  <si>
    <t>КЛ 0,4 кВ СП-2004 – ВРУ ж/д ул. Пугачева 19, 17, 20-20а, 15</t>
  </si>
  <si>
    <t>3х25, 3х50, 3х70</t>
  </si>
  <si>
    <t xml:space="preserve">КЛ 0,4 кВ СП-2004 – СП-2014 </t>
  </si>
  <si>
    <t>КЛ 0,4 кВ СП-2002 – СП-2005</t>
  </si>
  <si>
    <t xml:space="preserve">КЛ 0,4 кВ СП-2005 – ВРУ ж/д ул. К.Маркса 35, </t>
  </si>
  <si>
    <t>КЛ 0,4 кВ СП-2005 – СП-2006</t>
  </si>
  <si>
    <t>КЛ 0,4 кВ СП-2002 – СП-2006</t>
  </si>
  <si>
    <t xml:space="preserve">КЛ 0,4 кВ СП-2006 – ВРУ ж/д ул. Офицерская 38,40, </t>
  </si>
  <si>
    <t>КЛ 0,4 кВ СП-2002 – СП-2007</t>
  </si>
  <si>
    <t>КЛ 0,4 кВ СП-2007 – ВРУ ж/д ул. Офицерская 36-36а, 30-34</t>
  </si>
  <si>
    <t>КЛ 0,4 кВ СП-2007 – СП-2008</t>
  </si>
  <si>
    <t>КЛ 0,4 кВ СП-2008 – ВРУ ж/д ул. Офицерская 22, 20</t>
  </si>
  <si>
    <t>КЛ 0,4 кВ СП-2007 – СП-2009</t>
  </si>
  <si>
    <t>КЛ 0,4 кВ СП-2009 – ВРУ ж/д ул. Офицерская 29-33, 27, 25</t>
  </si>
  <si>
    <t>КЛ 0,4 кВ СП-2009 – СП-1269</t>
  </si>
  <si>
    <t>КЛ 0,4 кВ КТП-7 – ВРУ ж/д пр. Пугачева 6,3, пр-т Мира, 90</t>
  </si>
  <si>
    <t>КЛ 0,4 кВ КТП-7 – СП-2010</t>
  </si>
  <si>
    <t>КЛ 0,4 кВ СП-2010 – ВРУ ж/д пр. Пугачева 5-7а, 11</t>
  </si>
  <si>
    <t>КЛ 0,4 кВ СП-1363 – ВРУ ж/д пр. Пугачева 8-10</t>
  </si>
  <si>
    <t>КЛ 0,4 кВ СП-25 – ВРУ ж/д пр. Мира 86-88</t>
  </si>
  <si>
    <t>КЛ 0,4 кВ СП-1060 – ВРУ ж/д пр. Мира 63а, 65а</t>
  </si>
  <si>
    <t>КЛ 0,4 кВ СП-1057 – ВРУ ж/д пр. Пугачева 12-14</t>
  </si>
  <si>
    <t>КЛ 0,4 кВ ТП-101 – ВРУ ж/д ул. Шиллера 5, ул. Ермака, 7</t>
  </si>
  <si>
    <t>КЛ 0,4 кВ ТП-101 – СП-2011</t>
  </si>
  <si>
    <t>КЛ 0,4 кВ СП-2011 – ВРУ ж/д ул. Красная 4, 3-5, 7-9, 6-8, 10, 12, 14, 16-18</t>
  </si>
  <si>
    <t>КЛ 0,4 кВ СП-2011– СП-2012</t>
  </si>
  <si>
    <t>КЛ 0,4 кВ СП-2012 – ЩУ ж/д ул. Красная 11, 13, 15, 17, 19, СП</t>
  </si>
  <si>
    <t>КЛ 0,4 кВ СП-2011 – СП-2018</t>
  </si>
  <si>
    <t>КЛ 0,4 кВ ТП-580 – ВРУ детского клуба по ул. Пугачева 26а</t>
  </si>
  <si>
    <t>КЛ 0,4 кВ ТП-580 – СП-2013</t>
  </si>
  <si>
    <t>КЛ 0,4 кВ СП-234 – ВРУ ж/д ул. Красная 34-36А</t>
  </si>
  <si>
    <t>3х70</t>
  </si>
  <si>
    <t>КЛ 0,4 кВ ТП-48 – ВРУ ж/д ул. Красная, 18-22, 24, 26-28</t>
  </si>
  <si>
    <t>3х25, 3х70</t>
  </si>
  <si>
    <t>КЛ 0,4 кВ ТП-48 – СП-2015</t>
  </si>
  <si>
    <t>КЛ 0,4 кВ СП-2015 – ВРУ ж/д ул. С.Разина 26а, 26, 28, 27а, ул. Красная, 23, 25-25а, ул. Пугачева, 18</t>
  </si>
  <si>
    <t>КЛ 0,4 кВ ТП-48 – СП-2016</t>
  </si>
  <si>
    <t>КЛ 0,4 кВ СП-2016 – ВРУ ж/д ул. Шиллера 11-13, 15-19, 21-23</t>
  </si>
  <si>
    <t>КЛ 0,4 кВ СП-2016– СП-2017</t>
  </si>
  <si>
    <t>КЛ 0,4 кВ СП-2017 – ЩУ ж/д ул. Шиллера 6-12, 14-18, 20, 22</t>
  </si>
  <si>
    <t>КЛ 0,4 кВ ТП-48 – СП-2018</t>
  </si>
  <si>
    <t>КЛ 0,4 кВ СП-2018 – ВРУ ж/д ул. С. Разина 25, 19, 21-23а, ул. Красная 21-21а, 20-22</t>
  </si>
  <si>
    <t>3х35, 3х50, 3х70, 3х95</t>
  </si>
  <si>
    <t>4х35, 4х50, 4х70, 4х95</t>
  </si>
  <si>
    <t>КЛ 0,4 кВ СП-258 новый – ЩУ ул. Красная 32</t>
  </si>
  <si>
    <t>КЛ 10 кВ от места врезки в сущ. КЛ в направлении ТП-126 – до места врезки в сущ. КЛ в направлении ТП-48</t>
  </si>
  <si>
    <t>КЛ 10 кВ от места врезки в сущ. КЛ в направлении ТП-49 – до места врезки в сущ. КЛ в направлении РП-21</t>
  </si>
  <si>
    <t>КЛ 0,4 кВ СП-1394 – ЩВУ-0,23кВ №2, ЩВУ-0,23кВ №3, ЩВУ-0,23кВ №1, ЩВУ-0,23кВ №4, Ввод ж/д ул. Каштановая аллея 107-109, 109-111, 113-117, 119-121, 121-123, 125-127, 127-129</t>
  </si>
  <si>
    <t>ВЛ 0,4 кВ СП-1394 – ЩВУ-0,23кВ №2, ЩВУ-0,23кВ №3, ЩВУ-0,23кВ №1, ЩВУ-0,23кВ №4, Ввод ж/д ул. Каштановая аллея 107-109, 109-111, 113-117, 119-121, 121-123, 125-127, 127-129</t>
  </si>
  <si>
    <t>2х35</t>
  </si>
  <si>
    <t>КЛ 0,4 кВ ТП-22– СП-2060</t>
  </si>
  <si>
    <t>КЛ 0,4 кВ СП-2060 – СП-2061</t>
  </si>
  <si>
    <t>КЛ 0,4 кВ СП-2061– ВРУ 0.23 кВ ж/д ул. Чернышевского 99, 97, 95, 86, 101</t>
  </si>
  <si>
    <t>КЛ 0,4 кВ СП-2060 – ВРУ 0.23 кВ ж/д ул. Чернышевского 82-84, 83, 93, 91, 79, 81, 77</t>
  </si>
  <si>
    <t>КЛ 0,4 кВ СП-2060 – СП-2062</t>
  </si>
  <si>
    <t>КЛ 0,4 кВ СП-2062 – ВРУ 0.23 кВ ж/д ул. Чернышевского 76а, 76, 74а, 74, 72б, 72а</t>
  </si>
  <si>
    <t xml:space="preserve">КЛ 0,4 кВ СП-2062 – СП (0,23 кВ) </t>
  </si>
  <si>
    <t>КЛ 0,4 кВ ТП-559 – СП-1461</t>
  </si>
  <si>
    <t xml:space="preserve">КЛ 0,4 кВ СП-1461 - СП-1462 </t>
  </si>
  <si>
    <t xml:space="preserve">КЛ 0,4 кВ СП-1462 - СП-1463 </t>
  </si>
  <si>
    <t xml:space="preserve">КЛ 0,4 кВ СП-1461 - СП-1464 </t>
  </si>
  <si>
    <t>КЛ 0,4 кВ СП-1464 - СП-1465</t>
  </si>
  <si>
    <t xml:space="preserve">КЛ 0,4 кВ СП-1461 - СП-1466 </t>
  </si>
  <si>
    <t>КЛ 0,4 кВ СП-1461 - СП-1467</t>
  </si>
  <si>
    <t xml:space="preserve">КЛ 0,4 кВ СП-1303 – СП-1007 </t>
  </si>
  <si>
    <t xml:space="preserve">КЛ 0,4 кВ ТП-110 – СП-1466 </t>
  </si>
  <si>
    <t>КЛ 0,4 кВ СП-1461– ВРУ-0,23 кВ ж/д ул. Молочинского 47, 49, 1-3</t>
  </si>
  <si>
    <t>КЛ 0,4 кВ СП-1462 – ВРУ-0,23 кВ ж/д ул. Молочинского 27, 29, 31, 33, 45</t>
  </si>
  <si>
    <t>КЛ 0,4 кВ СП-1463 – ВРУ-0,23 кВ ж/д ул. Молочинского 35, 37, 39, 41, 43</t>
  </si>
  <si>
    <t>КЛ 0,4 кВ СП-1464 – ВРУ-0,23 кВ ж/д ул. Молочинского 23,21,19</t>
  </si>
  <si>
    <t>КЛ 0,4 кВ СП-1465 – ВРУ-0,23 кВ ж/д ул. Молочинского 17, 15, 13, 11, 9, 5-7</t>
  </si>
  <si>
    <t>КЛ 0,4 кВ СП-1466 – ВРУ-0,23 кВ ж/д ул. Комсомольская 100-100А, 94-96, 98, ул. Молочинского, 10</t>
  </si>
  <si>
    <t>КЛ 0,4 кВ СП-1467 – СП-2063</t>
  </si>
  <si>
    <t>КЛ 0,4 кВ СП-1467 – ВРУ-0,23 кВ ж/д ул. Косомольская 90, 88-86а-86б-86</t>
  </si>
  <si>
    <t>КЛ 0,4 кВ СП-1007 – ВРУ-0,23 кВ ж/д ул. Борзова 7-11, 19-25</t>
  </si>
  <si>
    <t>КЛ 0,4 кВ ТП-504 – СП-2063</t>
  </si>
  <si>
    <t>КЛ 0,4 кВ СП-2063 - ВРУ-0,23 кВ ж/д ул. Комсомольская 78, 84-84Б, 75, 82-82А, ул. Чекистов, 24, 22, 18</t>
  </si>
  <si>
    <t>3х35, 3х50, 3х70, 3х120</t>
  </si>
  <si>
    <t>4х35, 4х50, 4х70, 4х120</t>
  </si>
  <si>
    <t>КЛ 0,4 кВ ТП-21 - СП-2064</t>
  </si>
  <si>
    <t>КЛ 0,4 кВ СП-2064 - СП-2065</t>
  </si>
  <si>
    <t>КЛ 0,4 кВ СП-2065- ВРУ-0,23 кВ ж/д ул. Каштановая аллея,88,86,84,82,80,78,76,74,72</t>
  </si>
  <si>
    <t>КЛ 0,4 кВ СП-2064 - СП-2066</t>
  </si>
  <si>
    <t>КЛ 0,4 кВ СП-2066 - ВРУ-0,23 кВ ж/д ул Каштановая аллея,68-70,79-81,75-77</t>
  </si>
  <si>
    <t>КЛ 0,4 кВ СП-2064 - СП-2067</t>
  </si>
  <si>
    <t>КЛ 0,4 кВ СП-2067 - ВРУ-0,23 кВ ж/д ул Чернышевского, 73,71,69,67</t>
  </si>
  <si>
    <t>КЛ 0,4 кВ СП-2064 - ВРУ-0,23 кВ ж/д ул Чернышевского,70</t>
  </si>
  <si>
    <t>КЛ 0,4 кВ СП-2064 - ВРУ-0,23 кВ ж/д ул Чернышевского,66-68</t>
  </si>
  <si>
    <t>КЛ 0,4 кВ  ВРУ-0,23 кВ ж/д ул Чернышевского,66-68 - ВРУ-0,23 кВ ж/д ул Чернышевского,58-62</t>
  </si>
  <si>
    <t>КЛ 0,4 кВ СП-2064 – до места врезки в сущ. КЛ в направлении ВРУ-0,4 кВ Павильон ул. Чернышевского,70а</t>
  </si>
  <si>
    <t>3х16</t>
  </si>
  <si>
    <t>4х16</t>
  </si>
  <si>
    <t>КЛ 0,4 кВ ТП-518 – СП-2019 марки АпвБбШп 1кВ 4х240</t>
  </si>
  <si>
    <t>КЛ 0,4 кВ СП-2019 – ВРУ-0,23 кВ ж/д ул Кирова 25,27</t>
  </si>
  <si>
    <t>КЛ 0,4 кВ СП-2019 – СП-280 (сущ.)</t>
  </si>
  <si>
    <t>КЛ 0,4 кВ ТП-518 – ВРУ-0,23 кВ ж/д ул Чайковского 38-40 марки АпвБбШп 1кВ 4х240</t>
  </si>
  <si>
    <t>КЛ 0,4 кВ ТП-516 - СП-1497</t>
  </si>
  <si>
    <t>КЛ 0,4 кВ СП-1497 - ВРУ-0,23 кВ ж/д ул Римского-Корсакого 15,17</t>
  </si>
  <si>
    <t>КЛ 0,4 кВ СП-1497 - ВРУ-0,23 кВ ж/д ул Римского-Корсакого 11</t>
  </si>
  <si>
    <t>КЛ 0,4 кВ СП-1497 - ВРУ-0,23 кВ ж/д ул Чайковского 29,27</t>
  </si>
  <si>
    <t>КЛ 0,4 кВ СП-1479 – СП-1480</t>
  </si>
  <si>
    <t>КЛ 0,4 кВ СП-1480 - ВРУ-0,23 кВ ж/д пер. Зоологический 1, 4а</t>
  </si>
  <si>
    <t>КЛ 0,4 кВ СП-1480 - ВРУ-0,23 кВ ж/д ул. Римского-Корсакого 7</t>
  </si>
  <si>
    <t>КЛ 0,4 кВ СП-1480 - ВРУ-0,23 кВ ж/д ул. Римского-Корсакого 5а</t>
  </si>
  <si>
    <t>КЛ 0,4 ВРУ-0,23 кВ ж/д ул. Римского-Корсакого 5</t>
  </si>
  <si>
    <t>КЛ 0,4 кВ СП-1480 - ВРУ-0,23 кВ ж/д ул. Шота Руставели 6</t>
  </si>
  <si>
    <t>КЛ 0,4 кВ СП-1480 - ВРУ-0,23 кВ ж/д ул. Римского-Корсакого 9</t>
  </si>
  <si>
    <t>КЛ 0,4 кВ СП-1480 - ВРУ-0,23 кВ ж/д ул. Римского-Корсакого 1</t>
  </si>
  <si>
    <t>КЛ 0,4 кВ РУ 0,23 кВ ТП-92 - ВРУ-0,23 кВ ж/д ул. Чайковского 12-14, 16-18, 13, ул. Брамса, 27-29</t>
  </si>
  <si>
    <t>КЛ 0,4 кВ ТП-190 – СП-1453</t>
  </si>
  <si>
    <t>КЛ 0,4 кВ СП-1453 - ВРУ ж/д ул. Талалихина 7, 9, 11, 13</t>
  </si>
  <si>
    <t>КЛ 0,4 кВ СП-1453-СП-1454</t>
  </si>
  <si>
    <t>КЛ 0,4 кВ СП-1454 – до места врезки в сущ. КЛ в направлении ВРУ ж/д ул. Талалихина 3а, ул. Талалихина, 1а, 1, 3, 5</t>
  </si>
  <si>
    <t>КЛ 0,4 кВ СП-1453-СП-1455</t>
  </si>
  <si>
    <t>КЛ 0,4 кВ  СП-1455 –ВРУ ж/д ул. Талалихина 15, 17, 19, 21</t>
  </si>
  <si>
    <t>КЛ 0,4 кВ СП-1455-СП-106</t>
  </si>
  <si>
    <t>КЛ 0,4 кВ СП-738-СП-1676</t>
  </si>
  <si>
    <t>КЛ 0,4 кВ  СП-1676 –ВРУ ж/д ул. Краснокаменная 44, 46,48</t>
  </si>
  <si>
    <t>КЛ 0,4 кВ СП-1676-СП-1677</t>
  </si>
  <si>
    <t>КЛ 0,4 кВ  СП-1677 –ВРУ ж/д ул. Краснокаменная 31а, 31, 29а, 29</t>
  </si>
  <si>
    <t>КЛ 0,4 кВ СП-1677-СП-1678</t>
  </si>
  <si>
    <t>КЛ 0,4 кВ  СП-1678 –ВРУ ж/д ул. Краснокаменная 33,33а, 35</t>
  </si>
  <si>
    <t>КЛ 0,4 кВ СП-1677-СП-1679</t>
  </si>
  <si>
    <t>КЛ 0,4 кВ  СП-1679 – ВРУ ж/д ул. Краснокаменная 27а, 27, 25г, 25б</t>
  </si>
  <si>
    <t>КЛ 0,4 кВ СП-1679-СП-1680</t>
  </si>
  <si>
    <t>КЛ 0,4 кВ  СП-1680 –ВРУ ж/д ул. Краснокаменная 25а,25,23а,23,21а</t>
  </si>
  <si>
    <t>КЛ 0,4 кВ СП-1680-СП-1681</t>
  </si>
  <si>
    <t>КЛ 0,4 кВ  СП-1681 –ВРУ ж/д ул. Краснокаменная 15, 13, 11</t>
  </si>
  <si>
    <t>КЛ 0,4 кВ СП-738 -СП-1682</t>
  </si>
  <si>
    <t>КЛ 0,4 кВ  СП-1682 –ВРУ ж/д ул. Краснокаменная 38,36,34,32</t>
  </si>
  <si>
    <t>КЛ 0,4 кВ СП-1682 -СП-1683</t>
  </si>
  <si>
    <t>КЛ 0,4 кВ СП-1683 –ВРУ ж/д ул. Краснокаменная 30, 28, 26, 24, 24а</t>
  </si>
  <si>
    <t>КЛ 0,4 кВ СП-1683 -СП-1684</t>
  </si>
  <si>
    <t>КЛ 0,4 кВ СП-1684 –ВРУ ж/д ул. Краснокаменная 20, 18, 16</t>
  </si>
  <si>
    <t>КЛ 0,4 кВ СП-1684 -СП-1685</t>
  </si>
  <si>
    <t>КЛ 0,4 кВ СП-1685 –ВРУ ж/д ул. Краснокаменная 12, 12а, 12б</t>
  </si>
  <si>
    <t>КЛ 0,4 кВ СП-1685 -СП-1681</t>
  </si>
  <si>
    <t>КЛ 0,4 кВ СП-475 –КТП-289</t>
  </si>
  <si>
    <t>КЛ 0,4 кВ СП-738 –КТП-289</t>
  </si>
  <si>
    <t>КЛ 0,4 кВ ТП-202 - СП-1662</t>
  </si>
  <si>
    <t>КЛ 0,4 кВ СП-1662 – ВРУ ж/д ул. А. Невского 92-94, 98-96, 102, 100, 104</t>
  </si>
  <si>
    <t>КЛ 0,4 кВ ТП-852 - СП-1706</t>
  </si>
  <si>
    <t>КЛ 0,4 кВ СП-1706 – ВРУ ж/д ул. Достоевского 11</t>
  </si>
  <si>
    <t>КЛ 0,4 кВ СП-1706 - СП-1707</t>
  </si>
  <si>
    <t xml:space="preserve">КЛ 0,4 кВ СП-1707 – ВРУ ж/д ул. Достоевского 13, 12, 14, 17 </t>
  </si>
  <si>
    <t>КЛ 0,4 кВ СП-1707 - СП-1708</t>
  </si>
  <si>
    <t>КЛ 0,4 кВ СП-1708 – ВРУ ж/д ул. Достоевского 19, 18, 20, 8, 22</t>
  </si>
  <si>
    <t>КЛ 0,4 кВ СП-1706 - СП-1709</t>
  </si>
  <si>
    <t>КЛ 0,4 кВ СП-1709 –ВРУ ж/д ул. Достоевского 7а, 7, 3</t>
  </si>
  <si>
    <t>КЛ 0,4 кВ СП-1708 - СП-455</t>
  </si>
  <si>
    <t>КЛ 0,4 кВ СП-710- ВРУ ж/д ул. Достоевского 2-6, у. А. Невского 99-105</t>
  </si>
  <si>
    <t>КЛ 0,4 кВ СП-1710 –до места врезки в сущ. КЛ в нправлении СП-732</t>
  </si>
  <si>
    <t>КЛ 0,4 кВ СП-1710 –СП-732</t>
  </si>
  <si>
    <t>КЛ 0,4 кВ СП-1710 –ВРУ ж/д  ул. Л.Толстого 26</t>
  </si>
  <si>
    <t>КЛ 0,4 кВ СП-1710 –СП-1711</t>
  </si>
  <si>
    <t>КЛ 0,4 кВ СП-1711 –ВРУ ж/д  ул. Л.Толстого 24,22</t>
  </si>
  <si>
    <t>КЛ 0,4 кВ СП-1711 –СП-455</t>
  </si>
  <si>
    <t>КЛ 0,4 кВ СП-1711 –СП-1712</t>
  </si>
  <si>
    <t>КЛ 0,4 кВ СП-1712 –ВРУ ж/д  ул. Л.Толстого 11, 13, 15, 17, 19</t>
  </si>
  <si>
    <t>КЛ 0,4 кВ ТП-162 –СП-1713</t>
  </si>
  <si>
    <t>КЛ 0,4 кВ СП-1713 –ВРУ ж/д  ул. А.Невского 125-129</t>
  </si>
  <si>
    <t>КЛ 0,4 кВ ТП-162 –СП-1714</t>
  </si>
  <si>
    <t>КЛ 0,4 кВ СП-1714 –ВРУ ж/д  ул. А.Невского 131, 131а</t>
  </si>
  <si>
    <t>КЛ 0,4 кВ СП-715 –ВРУ ж/д  ул. А.Невского 76-76б</t>
  </si>
  <si>
    <t>КЛ 0,4 кВ СП-461 –ВРУ ж/д  ул. А.Невского 181-183</t>
  </si>
  <si>
    <t>КЛ 0,4 кВ СП-461 –СП-415</t>
  </si>
  <si>
    <t>КЛ 0,4 кВ СП-415 – ВРУ ж/д  ул. А.Невского 154-158</t>
  </si>
  <si>
    <t>КЛ 0,4 кВ ТП-261 –СП-1715</t>
  </si>
  <si>
    <t>КЛ 0,4 кВ СП-1715 – ВРУ ж/д  ул. А.Невского 155,157,157а,159а,159б</t>
  </si>
  <si>
    <t>КЛ 0,4 кВ ТП-261 –СП-433</t>
  </si>
  <si>
    <t>КЛ 0,4 кВ СП-433 – ВРУ ж/д  ул. А.Невского 118, 134</t>
  </si>
  <si>
    <t>КЛ 0,4 кВ ТП-198 –СП-1716</t>
  </si>
  <si>
    <t>КЛ 0,4 кВ СП-1716 – ВРУ ж/д  ул. А.Невского 186,184,182,180</t>
  </si>
  <si>
    <t>КЛ 0,4 кВ СП-1716 –СП-1717</t>
  </si>
  <si>
    <t>КЛ 0,4 кВ СП-1717 – ВРУ оптовой базы ул. А.Невского 187, 178, 176, 176а, ВРУ павильона ул. Невского</t>
  </si>
  <si>
    <t>3х35, 3х120</t>
  </si>
  <si>
    <t>4х35, 4х120</t>
  </si>
  <si>
    <t>ВЛ 0,4 кВ КТП-941 – ул. Глинки (инв. № 542872501)</t>
  </si>
  <si>
    <t xml:space="preserve">КВЛ 0,4 кВ Оп. №18 – ВРУ ж/д ул. Глинки 2-6 </t>
  </si>
  <si>
    <t xml:space="preserve">КВЛ 0,4 кВ Оп. №17 – ВРУ ж/д ул. Глинки 8-10 </t>
  </si>
  <si>
    <t>КЛ 0,4 кВ ТП-192 –ВРУ булочная ул. Герцена-Колхозная</t>
  </si>
  <si>
    <t>КЛ 0,4 кВ ТП-192 –СП-2020</t>
  </si>
  <si>
    <t>КЛ 0,4 кВ СП-2020 –ВРУ ул. Герцена, 1-1а, 3, 3а</t>
  </si>
  <si>
    <t>КЛ 0,4 кВ СП-2020 –СП-2021</t>
  </si>
  <si>
    <t>КЛ 0,4 кВ СП-2021 –ВРУ ж/д ул. Герцена 5, 5а, 7, 7а, 9, 9а</t>
  </si>
  <si>
    <t>КЛ 0,4 кВ СП-2021 –СП-2022</t>
  </si>
  <si>
    <t>КЛ 0,4 кВ СП-2022 –ВРУ ж/д ул. Герцена 11, 11а, 13, 13а</t>
  </si>
  <si>
    <t>КЛ 0,4 кВ СП-2022 –СП-2023</t>
  </si>
  <si>
    <t>КЛ 0,4 кВ СП-2023 –ВРУ ж/д ул. Герцена 15, 17, 19</t>
  </si>
  <si>
    <t>КЛ 0,4 кВ СП-2023 –СП-2024</t>
  </si>
  <si>
    <t>КЛ 0,4 кВ СП-2024 –ВРУ ж/д ул. Герцена 21,23,25,27</t>
  </si>
  <si>
    <t>КЛ 0,4 кВ ТП-192 –СП-2025</t>
  </si>
  <si>
    <t>КЛ 0,4 кВ СП-2025 –ВРУ ж/д ул. Герцена 8, 10-12</t>
  </si>
  <si>
    <t>КЛ 0,4 кВ СП-2025 –СП-2026</t>
  </si>
  <si>
    <t>КЛ 0,4 кВ СП-2026 –ВРУ ж/д ул. Герцена 14, 16, 18</t>
  </si>
  <si>
    <t>КЛ 0,4 кВ СП-2026 –СП-2027</t>
  </si>
  <si>
    <t>КЛ 0,4 кВ СП-2027 –ВРУ ж/д ул. Герцена 22, 24, 26, 28</t>
  </si>
  <si>
    <t>КЛ 0,4 кВ ТП-801 – СП-1719</t>
  </si>
  <si>
    <t>КЛ 0,4 кВ СП-1719 – ВРУ ж/д ул. Лесная 22,20,18,16</t>
  </si>
  <si>
    <t>КЛ 0,4 кВ СП-1719 –СП-1720</t>
  </si>
  <si>
    <t>КЛ 0,4 кВ СП-1720 –ВРУ ж/д ул. Лесная 67,69,71-73</t>
  </si>
  <si>
    <t>КЛ 0,4 кВ СП-1720 –СП-1721</t>
  </si>
  <si>
    <t>КЛ 0,4 кВ СП-1721 –ВРУ ж/д ул. Лесная 79,81,81а,83-85</t>
  </si>
  <si>
    <t>КЛ 0,4 кВ СП-1721 –СП-1722</t>
  </si>
  <si>
    <t>КЛ 0,4 кВ СП-1722 –ВРУ ж/д ул. Лесная 87, 89</t>
  </si>
  <si>
    <t>КЛ 0,4 кВ СП-1722 –СП-1723</t>
  </si>
  <si>
    <t>КЛ 0,4 кВ СП-1723 –ВРУ ж/д ул. Островского 3, 2,1</t>
  </si>
  <si>
    <t>КЛ 0,4 кВ СП-1724 - до места врезки в сущ. КЛ в направлении СП-773 (СМ3)</t>
  </si>
  <si>
    <t>КЛ 0,4 кВ СП-1724 – до места врезки в сущ. КЛ в направлении СП-773 (СМ4)</t>
  </si>
  <si>
    <t>КЛ 0,4 кВ СП-1724 –ВРУ ж/д ул. Парковая аллея 34, 36, 38, 40, 42</t>
  </si>
  <si>
    <t>КЛ 0,4 кВ СП-1725 - до места врезки в сущ. КЛ в направлении СП-773 (СМ1)</t>
  </si>
  <si>
    <t>КЛ 0,4 кВ СП-1725 - до места врезки в сущ. КЛ в направлении СП-773 (СМ2)</t>
  </si>
  <si>
    <t>КЛ 0,4 кВ СП-1725 –ВРУ ж/д ул. Парковая аллея 20, 22, 24, 26, 28, 30, 32</t>
  </si>
  <si>
    <t>КЛ 0,4 кВ ТП-801 – СП-1726</t>
  </si>
  <si>
    <t>КЛ 0,4 кВ СП-1726 –ВРУ ж/д ул. Парковая аллея 14-18, ул. Музыкальная, 2, 4</t>
  </si>
  <si>
    <t>КЛ 0,4 кВ СП-1726 – СП-1727</t>
  </si>
  <si>
    <t>КЛ 0,4 кВ СП-1727 –ВРУ ж/д ул. Музыкальная, 9, 11, 13, 15</t>
  </si>
  <si>
    <t>КЛ 0,4 кВ СП-1726 – СП-1728</t>
  </si>
  <si>
    <t>КЛ 0,4 кВ СП-1728 –ВРУ ж/д ул. Парковая аллея, 5, 10-12</t>
  </si>
  <si>
    <t>КЛ 0,4 кВ СП-1728 – СП-1729</t>
  </si>
  <si>
    <t>КЛ 0,4 кВ СП-1729 –ВРУ ж/д ул. Парковая аллея, 8, 6, 3, 1, 4, сущ КЛ</t>
  </si>
  <si>
    <t>КЛ 0,4 кВ СП-1729 – СП-1730</t>
  </si>
  <si>
    <t>3х35, 3х50, 3х240</t>
  </si>
  <si>
    <t>4х35, 4х50, 4х240</t>
  </si>
  <si>
    <t>КЛ 0,4 кВ СП-1730 – СП-1742</t>
  </si>
  <si>
    <t>КЛ 0,4 кВ СП-1731 – до места врезки в сущ. КЛ ТП-830 - СП760 (СМ1)</t>
  </si>
  <si>
    <t>КЛ 0,4 кВ СП-1731 – до места врезки в сущ. КЛ ТП-830 - СП760 (СМ2)</t>
  </si>
  <si>
    <t>КЛ 0,4 кВ СП-1731 –ВРУ ж/д ул. Некрасова 26</t>
  </si>
  <si>
    <t>КЛ 0,4 кВ СП-1731 –СП-1732</t>
  </si>
  <si>
    <t>КЛ 0,4 кВ СП-1732 –ВРУ ж/д ул. Ленинградская 46,48</t>
  </si>
  <si>
    <t>КЛ 0,4 кВ СП-1732 –СП-1733</t>
  </si>
  <si>
    <t>КЛ 0,4 кВ СП-1733 –ВРУ ж/д ул. Ленинградская 39, 41, 43, 45, 47</t>
  </si>
  <si>
    <t>КЛ 0,4 кВ СП-1733 –СП-1734</t>
  </si>
  <si>
    <t>КЛ 0,4 кВ СП-1734 –ВРУ ж/д ул. Ленинградская 49, 51, 53</t>
  </si>
  <si>
    <t>КЛ 0,4 кВ ТП-215 –СП-1735</t>
  </si>
  <si>
    <t>КЛ 0,4 кВ СП-1735 –ВРУ ж/д ул. Загородный 20, 18, 16, 14</t>
  </si>
  <si>
    <t>КЛ 0,4 кВ СП-1735 –СП-1736</t>
  </si>
  <si>
    <t>КЛ 0,4 кВ СП-1736 –ВРУ ж/д ул. Загородный 12,10,8, 6, 4, 2</t>
  </si>
  <si>
    <t>КЛ 0,4 кВ ТП-215 –СП-1737</t>
  </si>
  <si>
    <t>КЛ 0,4 кВ СП-1737 –ВРУ ж/д ул. Ладожская 22,20,18,16,14,12</t>
  </si>
  <si>
    <t>КЛ 0,4 кВ СП-1737 –СП-1738</t>
  </si>
  <si>
    <t>КЛ 0,4 кВ СП-1738 –ВРУ ж/д ул. Ладожская 8, 6, 4</t>
  </si>
  <si>
    <t>КЛ 0,4 кВ СП-1739 –ВРУ ж/д ул. Загородная 13,11,9,7,5</t>
  </si>
  <si>
    <t>КЛ 0,4 кВ ТП-215 –СП-1740</t>
  </si>
  <si>
    <t>КЛ 0,4 кВ СП-1740 –ВРУ ж/д ул. Загородная 3, 2-4, 6-8</t>
  </si>
  <si>
    <t>3х25, 3х35, 3х70</t>
  </si>
  <si>
    <t>4х25, 4х35, 4х70</t>
  </si>
  <si>
    <t>КЛ 0,4 кВ СП-1740 –СП-1741</t>
  </si>
  <si>
    <t>КЛ 0,4 кВ СП-1741 –ВРУ ж/д ул. Музыкальная 16, 14, 12, 6а, 6</t>
  </si>
  <si>
    <t>КЛ 0,4 кВ СП-1741 –СП-1742</t>
  </si>
  <si>
    <t>КЛ 0,4 кВ СП-1742 –ВРУ ж/д ул. Музыкальная 23, 21, 19, 17</t>
  </si>
  <si>
    <t>КЛ 0,4 кВ СП-1742 – 1727</t>
  </si>
  <si>
    <t>КЛ 0,4 кВ СП-1740 –СП-1743</t>
  </si>
  <si>
    <t>КЛ 0,4 кВ СП-1743 –ВРУ ж/д Л-та Князева 30-32,28-26,24-22</t>
  </si>
  <si>
    <t>КЛ 0,4 кВ СП-1743 –СП-1744</t>
  </si>
  <si>
    <t>КЛ 0,4 кВ СП-1744 –ВРУ ж/д Л-та Князева 20,18,16,14</t>
  </si>
  <si>
    <t>КЛ 0,4 кВ СП-1740 – СП-1745</t>
  </si>
  <si>
    <t>КЛ 0,4 кВ СП-1745 –ВРУ ж/д Л-та Князева 29-31, 33-35,37-39, 41, 43</t>
  </si>
  <si>
    <t>КЛ 0,4 кВ СП-1745 –СП-1746</t>
  </si>
  <si>
    <t>КЛ 0,4 кВ СП-1746 –ВРУ ж/д Л-та Князева 45, 47. 49, 51, 55, 53</t>
  </si>
  <si>
    <t>КЛ 0,4 кВ СП-1746 –СП-1747</t>
  </si>
  <si>
    <t>КЛ 0,4 кВ СП-1747 –ВРУ ж/д  ул. Островского 21, 20, 19, 18, 17, 16</t>
  </si>
  <si>
    <t>КЛ 0,4 кВ СП-1740 –СП-1748</t>
  </si>
  <si>
    <t xml:space="preserve">КЛ 0,4 кВ СП-1748 –ВРУ ж/д  ул. Л-та Князева 25, 42, 44 </t>
  </si>
  <si>
    <t>КЛ 0,4 кВ СП-1749 –СП-1748</t>
  </si>
  <si>
    <t xml:space="preserve">КЛ 0,4 кВ СП-1749 –ВРУ ж/д  ул. Л-та Князева 50-52,54-56 </t>
  </si>
  <si>
    <t>КЛ 0,4 кВ СП-1749 –СП-113</t>
  </si>
  <si>
    <t>КЛ 0,4 кВ ТП-226 –ВРУ ж/д ул. Тельмана 48а</t>
  </si>
  <si>
    <t>КЛ 0,4 кВ ТП-226 –СП-1697</t>
  </si>
  <si>
    <t>КЛ 0,4 кВ СП-1697 – до места врезки в сущ. КЛ в направлении к ж/д ул. Тельмана 54, ВРУ ж/д ул Тельмана, 52, 50</t>
  </si>
  <si>
    <t>КЛ 0,4 кВ ТП-226 –СП-1698</t>
  </si>
  <si>
    <t>КЛ 0,4 кВ СП-1698 – ВРУ ж/д ул. Тельмана 56,58,60,62</t>
  </si>
  <si>
    <t>КЛ 0,4 кВ СП-1698 –СП-1699</t>
  </si>
  <si>
    <t>КЛ 0,4 кВ СП-1699 – ВРУ ж/д ул. Тельмана 64, 66, ул. Толстого, 4</t>
  </si>
  <si>
    <t>КЛ 0,4 кВ СП-1699 –СП-1700</t>
  </si>
  <si>
    <t>КЛ 0,4 кВ СП-1700 – ВРУ ж/д ул. Толстого 10,1,3</t>
  </si>
  <si>
    <t>КЛ 0,4 кВ СП-1699 –СП-1701</t>
  </si>
  <si>
    <t>КЛ 0,4 кВ СП-1701 – ВРУ ж/д ул. Тельмана 68, 72, 74</t>
  </si>
  <si>
    <t>КЛ 0,4 кВ ТП-226 –СП-1702</t>
  </si>
  <si>
    <t>КЛ 0,4 кВ СП-1702 – ВРУ ж/д ул. Чехова 8, 13-13а, авар.  ж/д ул. Чехова 12-14,3-5,7-9, 19, 23-25, 27-29, 31-33</t>
  </si>
  <si>
    <t>КЛ 0,4 кВ СП-1702 -СП-1703</t>
  </si>
  <si>
    <t>КЛ 0,4 кВ СП-1704 -СП-1703</t>
  </si>
  <si>
    <t>КЛ 0,4 кВ СП-1703 – ВРУ  ж/д ул. Котовского 5,4,3</t>
  </si>
  <si>
    <t>КЛ 0,4 кВ СП-1703 – СП-1692</t>
  </si>
  <si>
    <t>КЛ 0,4 кВ СП-463 – ВРУ  ж/д ул. Тельмана 47,45</t>
  </si>
  <si>
    <t>КЛ 0,4 кВ ТП-226 – СП-1704</t>
  </si>
  <si>
    <t>КЛ 0,4 кВ СП-1704– ВРУ  ж/д ул. Тельмана 53,55,57</t>
  </si>
  <si>
    <t>КЛ 0,4 кВ ТП-204 – ВРУ  ж/д ул. Тельмана 83, 85</t>
  </si>
  <si>
    <t>КЛ 0,4 кВ ТП-204 – СП-1686</t>
  </si>
  <si>
    <t>КЛ 0,4 кВ СП-1686– ВРУ  ж/д ул. Тельмана 79, 77, 75</t>
  </si>
  <si>
    <t>КЛ 0,4 кВ СП-1686 – СП-1687</t>
  </si>
  <si>
    <t>КЛ 0,4 кВ СП-1687– ВРУ  ж/д ул. Тельмана 71, 69, 67</t>
  </si>
  <si>
    <t>КЛ 0,4 кВ СП-1687 – СП-1688</t>
  </si>
  <si>
    <t>КЛ 0,4 кВ СП-1688– ВРУ  ж/д ул. Тельмана 65, 63, 61, 59</t>
  </si>
  <si>
    <t>КЛ 0,4 кВ СП-1687 – СП-1689</t>
  </si>
  <si>
    <t>КЛ 0,4 кВ СП-1689– ВРУ  ж/д ул. Тельмана 98, 96, 94, 92</t>
  </si>
  <si>
    <t>КЛ 0,4 кВ СП-1689 – СП-1690</t>
  </si>
  <si>
    <t>КЛ 0,4 кВ СП-1690– ВРУ  ж/д ул. Тельмана 80,78,76</t>
  </si>
  <si>
    <t>КЛ 0,4 кВ СП-1690 – СП-1701</t>
  </si>
  <si>
    <t>КЛ 0,4 кВ СП-1690 – СП-1691</t>
  </si>
  <si>
    <t>КЛ 0,4 кВ СП-1691– ВРУ  ж/д ул. Тельмана 88,86,84,82</t>
  </si>
  <si>
    <t>КЛ 0,4 кВ ТП-204 – СП-1692</t>
  </si>
  <si>
    <t>КЛ 0,4 кВ СП-1692– ВРУ  ж/д ул. Чехова 42,40,29а,38,36</t>
  </si>
  <si>
    <t>КЛ 0,4 кВ СП-1692 – СП-1693</t>
  </si>
  <si>
    <t>КЛ 0,4 кВ СП-1693– ВРУ  ж/д ул. Чехова 28,21</t>
  </si>
  <si>
    <t>КЛ 0,4 кВ СП-1693 – СП-1694</t>
  </si>
  <si>
    <t>КЛ 0,4 кВ СП-1694– ВРУ  ж/д ул. Чехова 24,22,20,17,15</t>
  </si>
  <si>
    <t>КЛ 0,4 кВ ТП-204 – СП-1695</t>
  </si>
  <si>
    <t>КЛ 0,4 кВ СП-1695– ВРУ  ж/д ул. Чехова 35</t>
  </si>
  <si>
    <t>КЛ 0,4 кВ СП-1695 – СП-113</t>
  </si>
  <si>
    <t>КЛ 0,4 кВ СП-113 – СП-1696</t>
  </si>
  <si>
    <t>КЛ 0,4 кВ СП-1696– ВРУ  ж/д ул. Колхозная 2,4б,4а, 4</t>
  </si>
  <si>
    <t>КЛ 0,4 кВ СП-641 – ВРУ ул. З. Космодемьянской, 20, 23</t>
  </si>
  <si>
    <t>КЛ 0,4 кВ КТП-1310 – СП-1718</t>
  </si>
  <si>
    <t xml:space="preserve">КЛ 0,4 кВ СП-1718 – ВРУ ул. Аллея Смелых, 82а, 84б, 86а, стоянки ГКС, СП-640 </t>
  </si>
  <si>
    <t>3х35, 3х50, 3х120</t>
  </si>
  <si>
    <t>4х35, 4х50, 4х120</t>
  </si>
  <si>
    <t>КЛ 0,4 кВ РП-19 – СП-1260</t>
  </si>
  <si>
    <t>КЛ 0,4 кВ СП-1260 – ВРУ ул. Дзержинского, 85, 87, 89, 137</t>
  </si>
  <si>
    <t>ВЛ 0,4 кВ опора №3 – ВРУ ж/д ул. Дзержинского, 89</t>
  </si>
  <si>
    <t>КЛ 0,4 кВ опора №3 – ВРУ ж/д ул. Дзержинского, 89</t>
  </si>
  <si>
    <t>КЛ 0,4 кВ СМ1 – СП-1270</t>
  </si>
  <si>
    <t>КЛ 0,4 кВ СМ2 – СП-1270</t>
  </si>
  <si>
    <t>КЛ 0,4 кВ ТП-343 – ВРУ ж/д ул. З. Космодемьянской, 37-47</t>
  </si>
  <si>
    <t>КЛ 0,4 кВ СП-1270 – ВРУ ул. З. Космодемьянской, 33-35</t>
  </si>
  <si>
    <t>КЛ 0,4 кВ СП-648 – ВРУ ул. м-ра Козенкова, 13-17</t>
  </si>
  <si>
    <t xml:space="preserve">КЛ 0,4 кВ СП-648 – СП-1271                                 </t>
  </si>
  <si>
    <t>КЛ 0,4 кВ СП-1271 – ВРУ ул. м-ра Козенкова, 19-25</t>
  </si>
  <si>
    <t xml:space="preserve">КЛ 0,4 кВ СП-1270 – СП-1272                                </t>
  </si>
  <si>
    <t xml:space="preserve">КЛ 0,4 кВ СП-1272 – ВРУ ул. м-ра Козенкова, 10-22 </t>
  </si>
  <si>
    <t xml:space="preserve">КЛ 0,4 кВ СП-602 – СП-662                                 </t>
  </si>
  <si>
    <t xml:space="preserve">КЛ 0,4 кВ СП-662 – СП-1273                                </t>
  </si>
  <si>
    <t>КЛ 0,4 кВ СП-1273 – ВРУ ул. м-ра Козенкова, 1-5, 2-8</t>
  </si>
  <si>
    <t>КЛ 0,4 кВ СП-2530 – ВРУ ул. Черниговская, 26-42</t>
  </si>
  <si>
    <t xml:space="preserve">КЛ 0,4 кВ СП-1273 – СП-2530 </t>
  </si>
  <si>
    <t xml:space="preserve">КЛ 0,4 кВ СП-662 – ВРУ ул. Черниговская, 39-49 </t>
  </si>
  <si>
    <t xml:space="preserve">КЛ 0,4 кВ СП-662 – СП-1274                                </t>
  </si>
  <si>
    <t>КЛ 0,4 кВ СП-1274 – ВРУ ул. Типографская, 1-5, 2-6</t>
  </si>
  <si>
    <t xml:space="preserve">КЛ 0,4 кВ СП-662 – СП-1275                                </t>
  </si>
  <si>
    <t>КЛ 0,4 кВ СП-1275 – ВРУ ул. Черниговская, 44-60</t>
  </si>
  <si>
    <t xml:space="preserve">КЛ 0,4 кВ СП-662 – СП-1276                                </t>
  </si>
  <si>
    <t>КЛ 0,4 кВ СП-1276 – ВРУ ул. Черниговская, 62-70, 116-124</t>
  </si>
  <si>
    <t xml:space="preserve">КЛ 0,4 кВ СП-1276 – СП-1277 </t>
  </si>
  <si>
    <t xml:space="preserve">КЛ 0,4 кВ СП-662 – СП-1277                                 </t>
  </si>
  <si>
    <t>КЛ 0,4 кВ СП-1277 – ВРУ ул. Черниговская, 55, 57, 108-114</t>
  </si>
  <si>
    <t>КЛ 0,4 кВ ТП-358 – ВРУ ж/д ул. Аллея Смелых, 10-22</t>
  </si>
  <si>
    <t>КЛ 0,4 кВ ТП-358 – СП-1278</t>
  </si>
  <si>
    <t>КЛ 0,4 кВ СП-1278 – СП-1279</t>
  </si>
  <si>
    <t xml:space="preserve">КЛ 0,4 кВ СП-1279 – ВРУ ул. Аллея Смелых, 2, 8 </t>
  </si>
  <si>
    <t xml:space="preserve">КЛ 0,4 кВ СП-1278 – СП-1280 </t>
  </si>
  <si>
    <t xml:space="preserve">КЛ 0,4 кВ СП-1280 – ВРУ ж/д ул. Аллея Смелых, 38-54 </t>
  </si>
  <si>
    <t>КЛ 0,4 кВ СП-1280 – СП-1281</t>
  </si>
  <si>
    <t>КЛ 0,4 кВ СП-1281 – ВРУ ул. Аллея Смелых, 25-29а</t>
  </si>
  <si>
    <t>КЛ 0,4 кВ ТП-358 – СП-1282</t>
  </si>
  <si>
    <t>КЛ 0,4 кВ СП-1282 – ВРУ ж/д ул. Аллея Смелых, 24-36</t>
  </si>
  <si>
    <t>КЛ 0,4 кВ СП-616 – СП-1251</t>
  </si>
  <si>
    <t xml:space="preserve">КЛ 0,4 кВ СП-616 – ВРУ ул. Дзержинского, 36 </t>
  </si>
  <si>
    <t>КЛ 0,4 кВ СП-1251 – ВРУ пр-д. Дзержинского, 2-12</t>
  </si>
  <si>
    <t>КЛ 0,4 кВ СП-619 – СП-1250</t>
  </si>
  <si>
    <t>КЛ 0,4 кВ СП-1250 – ВРУ ж/д ул. Дзержинского, 74-94</t>
  </si>
  <si>
    <t>КЛ 0,4 кВ ТП-708 – СП-1248</t>
  </si>
  <si>
    <t>КЛ 0,4 кВ СП-1248 – СП-659</t>
  </si>
  <si>
    <t xml:space="preserve">КЛ 0,4 кВ СП-1248 – ВРУ ж/д ул. Яблочная, 6-8 </t>
  </si>
  <si>
    <t xml:space="preserve">КЛ 0,4 кВ СП-659 – ВРУ ж/д ул. Дзержинского, 65 </t>
  </si>
  <si>
    <t>КЛ 0,4 кВ СП-927 – СП-1249</t>
  </si>
  <si>
    <t>КЛ 0,4 кВ СП-927 – ВРУ ж/д ул. Черниговская, 2а-4</t>
  </si>
  <si>
    <t>КЛ 0,4 кВ СП-1249 – ВРУ ж/д ул. Аллея смелых, 41-45а</t>
  </si>
  <si>
    <t>КЛ 0,4 кВ ТП-458 – СП-1262</t>
  </si>
  <si>
    <t>КЛ 0,4 кВ СП-1262 – СП-1263</t>
  </si>
  <si>
    <t>КЛ 0,4 кВ СП-1263 – ВРУ ж/д ул. Фабричная, 1-3, ул. Ольховая, 1-19</t>
  </si>
  <si>
    <t>КЛ 0,4 кВ ТП-458 – СП-1264</t>
  </si>
  <si>
    <t>КЛ 0,4 кВ СП-1264 – ВРУ ж/д ул. Фабричная, 15-21, 23-25, пл. Октябрьская, 22-24, ул. Кленовая, 2-12, 9-21</t>
  </si>
  <si>
    <t xml:space="preserve">КЛ 0,4 кВ СП-1262 – ВРУ ж/д ул. Фабричная, 5-7, 13, </t>
  </si>
  <si>
    <t>КЛ 0,4 кВ КТП-471 – СП-1265</t>
  </si>
  <si>
    <t>КЛ 0,4 кВ СП-1265 – ВРУ ж/д ул. Беговая, 35-51, 58-64</t>
  </si>
  <si>
    <t>КЛ 0,4 кВ КТП-471 – СП-1266</t>
  </si>
  <si>
    <t>КЛ 0,4 кВ СП-1266 – ВРУ ж/д ул. Беговая, 42-56, 31-33</t>
  </si>
  <si>
    <t xml:space="preserve">КЛ 0,4 кВ СП-1266 – СП-1267 </t>
  </si>
  <si>
    <t>КЛ 0,4 кВ СП-1267 – ВРУ ж/д ул. Беговая, 23-29, 26-40, ул. М. Новикова, 17-19</t>
  </si>
  <si>
    <t>3х35, 3х50, 3х95</t>
  </si>
  <si>
    <t>4х35, 4х50, 4х95</t>
  </si>
  <si>
    <t>КЛ 0,4 кВ ТП-359 – СП-1283</t>
  </si>
  <si>
    <t>КЛ 0,4 кВ СП-1283 – ВРУ ул. К. Назаровой, 17-19, 31-47</t>
  </si>
  <si>
    <t>КЛ 0,4 кВ ТП-341 – СП-1268</t>
  </si>
  <si>
    <t>КЛ 0,4 кВ СП-1268 – ВРУ ул. К. Назаровой, 51-59</t>
  </si>
  <si>
    <t>КЛ 0,4 кВ ТП-341 – СП-1269</t>
  </si>
  <si>
    <t>КЛ 0,4 кВ СП-1269 – ВРУ ул. К. Назаровой, 63-71</t>
  </si>
  <si>
    <t>КЛ 0,4 кВ ТП-323 – СП-1284</t>
  </si>
  <si>
    <t>КЛ 0,4 кВ СП-1284 – ВРУ ж/д ул. Дзержинского 46, 49, 51, 53, 57</t>
  </si>
  <si>
    <t>КЛ 0,4 кВ СП-1284 – СП-1285</t>
  </si>
  <si>
    <t>КЛ 0,4 кВ СП-1285– ВРУ ж/д ул. Дзержинского, 48-70</t>
  </si>
  <si>
    <t xml:space="preserve">КЛ 0,4 кВ ТП-350– ВРУ в/ч 3570 </t>
  </si>
  <si>
    <t>КЛ 0,4 кВ ТП-350 – СП-1212</t>
  </si>
  <si>
    <t xml:space="preserve">КЛ 0,4 кВ ТП-350 – СП-1212  </t>
  </si>
  <si>
    <t>КЛ 0,4 кВ СП-1212 – ВРУ ул. Мукомольная 23-41</t>
  </si>
  <si>
    <t>КЛ 0,4 кВ СП-1212 – СП-1286</t>
  </si>
  <si>
    <t>КЛ 0,4 кВ СП-1286 – ВРУ ул. Мукомольная, 43-57</t>
  </si>
  <si>
    <t xml:space="preserve">КЛ 0,4 кВ СП-1212 – СП-1287 </t>
  </si>
  <si>
    <t>КЛ 0,4 кВ СП-1287 – ВРУ ул. Мукомольная, 1-21, ул. Аллея Смелых, 56-66</t>
  </si>
  <si>
    <t>3х25, 3х35, 3х95</t>
  </si>
  <si>
    <t>4х25, 4х35, 4х95</t>
  </si>
  <si>
    <t>КЛ 0,4 кВ ТП-350 – СП-1288</t>
  </si>
  <si>
    <t>КЛ 0,4 кВ СП-1288 – ВРУ ул. Белгородская, 24-30</t>
  </si>
  <si>
    <t xml:space="preserve">КЛ 0,4 кВ СП-1229 – СП-667 </t>
  </si>
  <si>
    <t>КЛ 0,4 кВ СП-667 – ВРУ общежития ул. Аллея Смелых, 77</t>
  </si>
  <si>
    <t>КЛ 10 кВ КТП 10/0,4 кВ - до места врезки в сущ. КЛ в направлении ТП 326</t>
  </si>
  <si>
    <t xml:space="preserve">КЛ 10 кВ от места врезки в сущ. КЛ в направлении ТП-348 – до места врезки в сущ. КЛ в направлении 729 </t>
  </si>
  <si>
    <t xml:space="preserve">КЛ 0,4 кВ СП-1289 – СП-1291 </t>
  </si>
  <si>
    <t>КЛ 0,4 кВ ТП 417 – СП-1290</t>
  </si>
  <si>
    <t>КЛ 0,4 кВ СП-1290 – ВРУ ж/д ул. Киевская, 77-81, ул. Беговая, 1-11, 2-12</t>
  </si>
  <si>
    <t>КЛ 0,4 кВ СП-1291 – ВРУ ж/д ул. Беговая, 1-5, 7-11, 2-6, 8-12</t>
  </si>
  <si>
    <t xml:space="preserve">КЛ 0,4 кВ СП-1291 – СП-1299 </t>
  </si>
  <si>
    <t>КЛ 0,4 кВ СП-1299 – ВРУ ж/д ул. Беговая, 14-24, 13-21</t>
  </si>
  <si>
    <t xml:space="preserve">КЛ 0,4 кВ СП-1299 – СП-1267 </t>
  </si>
  <si>
    <t>КЛ 0,4 кВ СП-2500 – ВРУ ж/д ул. М. Новикова, 7, сущ. КЛ</t>
  </si>
  <si>
    <t xml:space="preserve">КЛ 0,4 кВ ТП-432 – СП-1292 </t>
  </si>
  <si>
    <t>КЛ 0,4 кВ СП-1292 – ВРУ ж/д ул. П. Морозова, 28-30, ул. Книжная, 1-7, 2-6</t>
  </si>
  <si>
    <t>3х50, 3х150</t>
  </si>
  <si>
    <t>4х50, 4х150</t>
  </si>
  <si>
    <t xml:space="preserve">КЛ 0,4 кВ СП-1292 – СП-1293 </t>
  </si>
  <si>
    <t>КЛ 0,4 кВ СП-1293 – ВРУ ж/д ул. П. Морозова, 34-34а, 35-39</t>
  </si>
  <si>
    <t xml:space="preserve">КЛ 0,4 кВ СП-1292 – СП-1294 </t>
  </si>
  <si>
    <t>КЛ 0,4 кВ СП-1294 – ВРУ ж/д ул. Книжная, 10, ул. Октябрьская, 41-53</t>
  </si>
  <si>
    <t xml:space="preserve">КЛ 0,4 кВ СП-1292 – СП-1295 </t>
  </si>
  <si>
    <t>КЛ 0,4 кВ СП-1295 – ЩУ ж/д ул. П. Морозова, 10-26</t>
  </si>
  <si>
    <t xml:space="preserve">КЛ 0,4 кВ СП-1294 – СП-1296 </t>
  </si>
  <si>
    <t>КЛ 0,4 кВ СП-1296 – ВРУ ж/д пл. Октябрьская, 15-39, сущ. КЛ</t>
  </si>
  <si>
    <t xml:space="preserve">КЛ 0,4 кВ СП-1293 – СП-1297 </t>
  </si>
  <si>
    <t>КЛ 0,4 кВ СП-1297 –ВРУ ж/д ул. П. Морозова, 38-48а</t>
  </si>
  <si>
    <t xml:space="preserve">КЛ 0,4 кВ СП-1293 – СП-1298 </t>
  </si>
  <si>
    <t>КЛ 0,4 кВ СП-1298 –ВРУ ж/д ул. П. Морозова, 41-47</t>
  </si>
  <si>
    <t>КЛ 0,4 кВ ТП-442 – СП-2501</t>
  </si>
  <si>
    <t>КЛ 0,4 кВ СП-2501– ВРУ ж/д ул. П. Морозова, 64-66, 61-67, сущ. КЛ</t>
  </si>
  <si>
    <t>КЛ 0,4 кВ ТП-784 – СП-2502</t>
  </si>
  <si>
    <t>КЛ 0,4 кВ СП-2502 – ВРУ ж/д ул. П. Морозова, 85-105</t>
  </si>
  <si>
    <t xml:space="preserve">КЛ 0,4 кВ СП-2501 – СП-2503 </t>
  </si>
  <si>
    <t>КЛ 0,4 кВ СП-2503 – ВРУ ж/д ул. П. Морозова, 50-62</t>
  </si>
  <si>
    <t xml:space="preserve">КЛ 0,4 кВ СП-2501 – СП-2504 </t>
  </si>
  <si>
    <t>КЛ 0,4 кВ СП-2504 – ВРУ ж/д ул. П. Морозова, 68-80</t>
  </si>
  <si>
    <t xml:space="preserve">КЛ 0,4 кВ СП-2504 – СП-2505 </t>
  </si>
  <si>
    <t>КЛ 0,4 кВ СП-2505 – ВРУ ж/д ул. П. Морозова, 82-86</t>
  </si>
  <si>
    <t xml:space="preserve">КЛ 0,4 кВ СП-2505 – СП-2502 </t>
  </si>
  <si>
    <t xml:space="preserve">КЛ 0,4 кВ СП-2501 – СП-2506 </t>
  </si>
  <si>
    <t xml:space="preserve">КЛ 0,4 кВ СП-2506 – СП-2502 </t>
  </si>
  <si>
    <t>КЛ 0,4 кВ СП-2506 – ВРУ ж/д ул. П. Морозова, 69-83</t>
  </si>
  <si>
    <t>Трансформатор силовой масляный ТМГ - 17 шт. суммарной мощностью 4,97 МВА</t>
  </si>
  <si>
    <t>ПСД, утвержденная приказами от 22.10.2018 №№ 348, 349, 350, 351, от 25.12.2020 №№ 484, 485</t>
  </si>
  <si>
    <t>Оказание услуг по проведению  государственной экспертизы проектной документации в части проверки достоверности определения сметной стоимости по объекту: «Реконструкция сетей 0,23 кВ с переводом на напряжение 0,4 кВ в г. Калининграде (5 этап)»</t>
  </si>
  <si>
    <t>Мониторинг цен</t>
  </si>
  <si>
    <t>32009772572</t>
  </si>
  <si>
    <t>https://zakupki.gov.ru</t>
  </si>
  <si>
    <t>Оказание услуг по проведению  государственной экспертизы проектной документации в части проверки достоверности определения сметной стоимости по объекту: «Реконструкция сетей 0,23 кВ с переводом на напряжение 0,4 кВ в г. Калининграде (6 этап)»</t>
  </si>
  <si>
    <t>32009772028</t>
  </si>
  <si>
    <t>ГАУ КО "ЦПЭиЦС" договор  №474/см от 04.12.2020 в ценах 2020 года с НДС, млн рублей</t>
  </si>
  <si>
    <t>ГАУ КО "ЦПЭиЦС" договор  №475/см от 04.12.2020 в ценах 2020 года с НДС, млн рублей</t>
  </si>
  <si>
    <t>экспертиза СД ГАУ КО "ЦПЭиЦС" договор  №279/см от 12.07.2018 в ценах 2018 года без НДС, млн рублей</t>
  </si>
  <si>
    <t>07-05</t>
  </si>
  <si>
    <t>ТП-43 - 0,4 МВт - 25.12.2020; ТП-608 - 0,25 МВт - 15.12.2020; ТП-40 - 0,2 МВт - 10.11.2020; ТП-122 - 0,3 МВт - 9.12.2020; ТП-123 - 0,4 МВт - 14.12.2020; ТП-75 - 0,3 МВт - 22.12.2020; ТП-582 - 0,22 МВт - 08.02.2020; ТП-49 - 0,41 МВт - 15.12.2020; ТП-126 - 0,2 МВт - 11.12.2020; ТП-53 - 0,35 МВт - 9.02.2020; ТП-581 - 0,59 МВт - 24.11.2020; КТП-7 - 0,3 МВт - 14.11.2020; ТП-101 - 0,4 МВт - 5.12.2020; ТП-580 - 0,15 МВт - 6.11.2020; ТП-48 - 0,8 МВт - 13.11.2020; ТП-504 - 0,52 МВт - 15.12.2020; ТП-21 - 0,17 МВт - 7.02.2020; ТП-852 - 0,4 МВт - 13.12.2020; РП-14 - 0,6 МВт - 25.12.2020; ТП-261 - 0,35 МВт - 01.12.2020; ТП-198 - 0,60 МВт - 17.12.2020; КТП-192 - 0,44 МВт - 23.12.2020; ТП-801 - 0,323 МВт - 16.12.2020; ТП-215 - 0,15 МВт - 14.12.2020; КТП-226 - 0,25 МВт - 04.12.2020; ТП-264 - 0,52 МВт - 19.02.2020; КТП-831 - 0,39 МВт - 26.11.2020; КТП-235 - 0,5 МВт - 24.12.2020; КТП-250 - 0,1 МВт - 12.06.2020; КТП-207 - 0,35 МВт - 21.12.2020; РП-25 - 0,4 МВт - 19.12.2020; ТП-214 - 0,312 МВт - 17.02.2020; КТП-211 - 0,6 МВт - 13.02.2020; КТП-319 - 0,35 МВт - 14.12.2020; ТП-312 - 0,27 МВт - 18.12.2020; ТП-343 - 0,22 МВт - 11.09.2020; ТП-323 - 0,3 МВт - 25.12.2020; ТП-350 - 0,32 МВт - 06.12.2020; ТП-417 - 0,25 МВт - 01.12.2020; ТП-432 - 0,4 МВт - 12.12.2020; ТП-442 - 0,35 МВт - 15.02.2020; ТП-458 - 0,53 МВт - 22.12.2020</t>
  </si>
  <si>
    <t>ТП-43 - 0,02 МВт; ТП-608 - 0,32 МВт; ТП-40 - 0,02 МВт; ТП-122 - 0,81 МВт; ТП-123 - 0,59 МВт; ТП-75 - 0,53 МВт; ТП-582 - 0,23 МВт; ТП-49 - 0,14 МВт; ТП-126 - 0,42 МВт; ТП-53 - 0,05 МВт; ТП-581 - 0,18 МВт; КТП-7 - 0,03 МВт; ТП-101 - 0,27 МВт; ТП-580 - 0,42 МВт; ТП-48 - 0,39 МВт; ТП-504 - 0,03 МВт; ТП-21 - 0,44 МВт; ТП-852 - 0,35 МВт; РП-14 - 0,08 МВт; ТП-261 - 0,31 МВт; ТП-198 - 0,25 МВт; КТП-192 - 0,07 МВт; ТП-801 - 0,17 МВт; ТП-215 - 0,01 МВт; КТП-226 - 0,11 МВт; ТП-264 - 0,11 МВт; КТП-831 - 0,13 МВт; КТП-235 - 0,71 МВт; КТП-250 - 1,84 МВт; КТП-207 - 0,22 МВт; РП-25 - 0,1 МВт; ТП-214 - 0,12 МВт; КТП-211 - 0,01 МВт; КТП-319 - 0,11 МВт; ТП-312 - 0,08 МВт; ТП-343 - 0,22 МВт; ТП-323 - 0,15 МВт; ТП-350 - 0,08 МВт; ТП-417 - 0,01 МВт; ТП-432 - 0,13 МВт; ТП-442 - 0,14 МВт; ТП-458 - 0,17 МВт</t>
  </si>
  <si>
    <t>1.2.1.</t>
  </si>
  <si>
    <t>3.7.</t>
  </si>
  <si>
    <t>4.1.</t>
  </si>
  <si>
    <t>Проценты по кредиту в ценах 2016 года без НДС, млн рублей</t>
  </si>
  <si>
    <t>Год раскрытия информации: 2022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</si>
</sst>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
    <numFmt numFmtId="169" formatCode="_(* #,##0_);_(* \(#,##0\);_(* &quot;-&quot;_);_(@_)"/>
    <numFmt numFmtId="170" formatCode="0.000"/>
    <numFmt numFmtId="171" formatCode="#,##0.00_ ;\-#,##0.00\ "/>
    <numFmt numFmtId="172" formatCode="######0.0#####"/>
    <numFmt numFmtId="173" formatCode="0.000000000"/>
    <numFmt numFmtId="174" formatCode="[$-419]mmmm;@"/>
    <numFmt numFmtId="175" formatCode="_-* #,##0\ _₽_-;\-* #,##0\ _₽_-;_-* &quot;-&quot;??\ _₽_-;_-@_-"/>
    <numFmt numFmtId="176" formatCode="_-* #,##0.0000\ _₽_-;\-* #,##0.0000\ _₽_-;_-* &quot;-&quot;??\ _₽_-;_-@_-"/>
    <numFmt numFmtId="177" formatCode="_-* #,##0.000\ _₽_-;\-* #,##0.000\ _₽_-;_-* &quot;-&quot;??\ _₽_-;_-@_-"/>
    <numFmt numFmtId="178" formatCode="_-* #,##0.000\ _₽_-;\-* #,##0.000\ _₽_-;_-* &quot;-&quot;???\ _₽_-;_-@_-"/>
  </numFmts>
  <fonts count="74"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name val="Arial Cyr"/>
      <family val="2"/>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u/>
      <sz val="12"/>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vertAlign val="superscript"/>
      <sz val="12"/>
      <name val="Times New Roman"/>
      <family val="1"/>
      <charset val="204"/>
    </font>
    <font>
      <b/>
      <sz val="8"/>
      <name val="Times New Roman"/>
      <family val="1"/>
      <charset val="204"/>
    </font>
    <font>
      <sz val="8"/>
      <name val="Times New Roman"/>
      <family val="1"/>
      <charset val="204"/>
    </font>
    <font>
      <b/>
      <sz val="11"/>
      <color theme="1"/>
      <name val="Times New Roman"/>
      <family val="1"/>
      <charset val="204"/>
    </font>
    <font>
      <sz val="12"/>
      <color theme="1"/>
      <name val="Times New Roman"/>
      <family val="1"/>
      <charset val="204"/>
    </font>
    <font>
      <b/>
      <sz val="10"/>
      <color theme="1"/>
      <name val="Times New Roman"/>
      <family val="1"/>
      <charset val="204"/>
    </font>
    <font>
      <sz val="10"/>
      <color theme="1"/>
      <name val="Times New Roman"/>
      <family val="1"/>
      <charset val="204"/>
    </font>
    <font>
      <sz val="11"/>
      <color theme="1"/>
      <name val="Times New Roman"/>
      <family val="1"/>
      <charset val="204"/>
    </font>
    <font>
      <sz val="10"/>
      <color theme="0" tint="-4.9989318521683403E-2"/>
      <name val="Times New Roman"/>
      <family val="1"/>
      <charset val="204"/>
    </font>
    <font>
      <sz val="12"/>
      <color theme="0" tint="-0.249977111117893"/>
      <name val="Times New Roman"/>
      <family val="1"/>
      <charset val="204"/>
    </font>
    <font>
      <sz val="11"/>
      <color theme="0" tint="-0.249977111117893"/>
      <name val="Times New Roman"/>
      <family val="1"/>
      <charset val="204"/>
    </font>
    <font>
      <sz val="12"/>
      <color indexed="8"/>
      <name val="Arial"/>
      <family val="2"/>
      <charset val="204"/>
    </font>
    <font>
      <sz val="11"/>
      <color indexed="8"/>
      <name val="Times New Roman"/>
      <family val="1"/>
      <charset val="204"/>
    </font>
    <font>
      <b/>
      <sz val="12"/>
      <color theme="1"/>
      <name val="Times New Roman"/>
      <family val="1"/>
      <charset val="204"/>
    </font>
    <font>
      <sz val="14"/>
      <color theme="1"/>
      <name val="Times New Roman"/>
      <family val="1"/>
      <charset val="204"/>
    </font>
    <font>
      <b/>
      <sz val="11"/>
      <color indexed="8"/>
      <name val="Times New Roman"/>
      <family val="1"/>
      <charset val="204"/>
    </font>
    <font>
      <sz val="11"/>
      <color rgb="FFFF0000"/>
      <name val="Times New Roman"/>
      <family val="1"/>
      <charset val="204"/>
    </font>
    <font>
      <sz val="12"/>
      <color rgb="FFFF0000"/>
      <name val="Times New Roman"/>
      <family val="1"/>
      <charset val="204"/>
    </font>
    <font>
      <sz val="12"/>
      <color theme="1"/>
      <name val="Arial"/>
      <family val="2"/>
      <charset val="204"/>
    </font>
    <font>
      <b/>
      <sz val="12"/>
      <color theme="1"/>
      <name val="Arial"/>
      <family val="2"/>
      <charset val="204"/>
    </font>
    <font>
      <b/>
      <sz val="14"/>
      <color theme="1"/>
      <name val="Times New Roman"/>
      <family val="1"/>
      <charset val="204"/>
    </font>
    <font>
      <b/>
      <u/>
      <sz val="9"/>
      <color theme="1"/>
      <name val="Times New Roman"/>
      <family val="1"/>
      <charset val="204"/>
    </font>
    <font>
      <sz val="9"/>
      <color theme="1"/>
      <name val="Times New Roman"/>
      <family val="1"/>
      <charset val="204"/>
    </font>
    <font>
      <b/>
      <u/>
      <sz val="14"/>
      <color theme="1"/>
      <name val="Times New Roman"/>
      <family val="1"/>
      <charset val="204"/>
    </font>
    <font>
      <sz val="12"/>
      <color rgb="FF000000"/>
      <name val="Times New Roman"/>
      <family val="1"/>
      <charset val="204"/>
    </font>
    <font>
      <b/>
      <sz val="12"/>
      <color rgb="FF000000"/>
      <name val="Times New Roman"/>
      <family val="1"/>
      <charset val="204"/>
    </font>
    <font>
      <vertAlign val="superscript"/>
      <sz val="12"/>
      <color rgb="FF000000"/>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theme="7" tint="0.79998168889431442"/>
        <bgColor indexed="64"/>
      </patternFill>
    </fill>
  </fills>
  <borders count="8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ck">
        <color rgb="FF3366FF"/>
      </left>
      <right style="medium">
        <color indexed="64"/>
      </right>
      <top style="medium">
        <color indexed="64"/>
      </top>
      <bottom style="thin">
        <color indexed="64"/>
      </bottom>
      <diagonal/>
    </border>
    <border>
      <left style="thick">
        <color rgb="FF3366FF"/>
      </left>
      <right style="medium">
        <color indexed="64"/>
      </right>
      <top style="thin">
        <color indexed="64"/>
      </top>
      <bottom style="thin">
        <color indexed="64"/>
      </bottom>
      <diagonal/>
    </border>
    <border>
      <left style="thick">
        <color rgb="FF3366FF"/>
      </left>
      <right style="medium">
        <color indexed="64"/>
      </right>
      <top style="thin">
        <color indexed="64"/>
      </top>
      <bottom style="medium">
        <color indexed="64"/>
      </bottom>
      <diagonal/>
    </border>
    <border>
      <left style="thick">
        <color rgb="FF3366FF"/>
      </left>
      <right style="medium">
        <color indexed="64"/>
      </right>
      <top style="thin">
        <color indexed="64"/>
      </top>
      <bottom/>
      <diagonal/>
    </border>
    <border>
      <left style="thick">
        <color rgb="FF3366FF"/>
      </left>
      <right/>
      <top style="medium">
        <color indexed="64"/>
      </top>
      <bottom style="thin">
        <color indexed="64"/>
      </bottom>
      <diagonal/>
    </border>
    <border>
      <left style="thick">
        <color rgb="FF3366FF"/>
      </left>
      <right/>
      <top style="thin">
        <color indexed="64"/>
      </top>
      <bottom style="thin">
        <color indexed="64"/>
      </bottom>
      <diagonal/>
    </border>
    <border>
      <left style="thick">
        <color rgb="FF3366FF"/>
      </left>
      <right/>
      <top style="thin">
        <color indexed="64"/>
      </top>
      <bottom/>
      <diagonal/>
    </border>
    <border>
      <left style="thick">
        <color rgb="FF3366FF"/>
      </left>
      <right style="thin">
        <color indexed="64"/>
      </right>
      <top style="medium">
        <color indexed="64"/>
      </top>
      <bottom style="thin">
        <color indexed="64"/>
      </bottom>
      <diagonal/>
    </border>
    <border>
      <left style="thick">
        <color rgb="FF3366FF"/>
      </left>
      <right style="thin">
        <color indexed="64"/>
      </right>
      <top style="thin">
        <color indexed="64"/>
      </top>
      <bottom style="thin">
        <color indexed="64"/>
      </bottom>
      <diagonal/>
    </border>
    <border>
      <left style="thick">
        <color rgb="FF3366FF"/>
      </left>
      <right style="thin">
        <color indexed="64"/>
      </right>
      <top style="thin">
        <color indexed="64"/>
      </top>
      <bottom style="medium">
        <color indexed="64"/>
      </bottom>
      <diagonal/>
    </border>
    <border>
      <left style="thick">
        <color rgb="FF3366FF"/>
      </left>
      <right/>
      <top/>
      <bottom/>
      <diagonal/>
    </border>
    <border>
      <left/>
      <right/>
      <top style="medium">
        <color indexed="64"/>
      </top>
      <bottom/>
      <diagonal/>
    </border>
    <border>
      <left style="thin">
        <color auto="1"/>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s>
  <cellStyleXfs count="128">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4" fillId="0" borderId="0"/>
    <xf numFmtId="0" fontId="3"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35"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3" fillId="0" borderId="0"/>
    <xf numFmtId="164" fontId="1" fillId="0" borderId="0" applyFont="0" applyFill="0" applyBorder="0" applyAlignment="0" applyProtection="0"/>
    <xf numFmtId="0" fontId="3" fillId="0" borderId="0"/>
    <xf numFmtId="164" fontId="1" fillId="0" borderId="0" applyFont="0" applyFill="0" applyBorder="0" applyAlignment="0" applyProtection="0"/>
    <xf numFmtId="43" fontId="1" fillId="0" borderId="0" applyFont="0" applyFill="0" applyBorder="0" applyAlignment="0" applyProtection="0"/>
    <xf numFmtId="0" fontId="10" fillId="7" borderId="53" applyNumberFormat="0" applyAlignment="0" applyProtection="0"/>
    <xf numFmtId="0" fontId="11" fillId="20" borderId="54" applyNumberFormat="0" applyAlignment="0" applyProtection="0"/>
    <xf numFmtId="0" fontId="12" fillId="20" borderId="53" applyNumberFormat="0" applyAlignment="0" applyProtection="0"/>
    <xf numFmtId="0" fontId="16" fillId="0" borderId="55" applyNumberFormat="0" applyFill="0" applyAlignment="0" applyProtection="0"/>
    <xf numFmtId="0" fontId="7" fillId="23" borderId="56" applyNumberFormat="0" applyFont="0" applyAlignment="0" applyProtection="0"/>
    <xf numFmtId="0" fontId="10" fillId="7" borderId="53" applyNumberFormat="0" applyAlignment="0" applyProtection="0"/>
    <xf numFmtId="0" fontId="11" fillId="20" borderId="54" applyNumberFormat="0" applyAlignment="0" applyProtection="0"/>
    <xf numFmtId="0" fontId="12" fillId="20" borderId="53" applyNumberFormat="0" applyAlignment="0" applyProtection="0"/>
    <xf numFmtId="0" fontId="16" fillId="0" borderId="55" applyNumberFormat="0" applyFill="0" applyAlignment="0" applyProtection="0"/>
    <xf numFmtId="0" fontId="7" fillId="23" borderId="56" applyNumberFormat="0" applyFont="0" applyAlignment="0" applyProtection="0"/>
    <xf numFmtId="0" fontId="3" fillId="0" borderId="0"/>
    <xf numFmtId="0" fontId="10" fillId="7" borderId="53" applyNumberFormat="0" applyAlignment="0" applyProtection="0"/>
    <xf numFmtId="0" fontId="11" fillId="20" borderId="54" applyNumberFormat="0" applyAlignment="0" applyProtection="0"/>
    <xf numFmtId="0" fontId="12" fillId="20" borderId="53" applyNumberFormat="0" applyAlignment="0" applyProtection="0"/>
    <xf numFmtId="0" fontId="16" fillId="0" borderId="55" applyNumberFormat="0" applyFill="0" applyAlignment="0" applyProtection="0"/>
    <xf numFmtId="0" fontId="7" fillId="23" borderId="56" applyNumberFormat="0" applyFont="0" applyAlignment="0" applyProtection="0"/>
    <xf numFmtId="0" fontId="16" fillId="0" borderId="55" applyNumberFormat="0" applyFill="0" applyAlignment="0" applyProtection="0"/>
    <xf numFmtId="0" fontId="12" fillId="20" borderId="53" applyNumberFormat="0" applyAlignment="0" applyProtection="0"/>
    <xf numFmtId="0" fontId="10" fillId="7" borderId="53" applyNumberFormat="0" applyAlignment="0" applyProtection="0"/>
    <xf numFmtId="0" fontId="10" fillId="7" borderId="53" applyNumberFormat="0" applyAlignment="0" applyProtection="0"/>
    <xf numFmtId="0" fontId="11" fillId="20" borderId="54" applyNumberFormat="0" applyAlignment="0" applyProtection="0"/>
    <xf numFmtId="0" fontId="12" fillId="20" borderId="53" applyNumberFormat="0" applyAlignment="0" applyProtection="0"/>
    <xf numFmtId="0" fontId="11" fillId="20" borderId="54" applyNumberFormat="0" applyAlignment="0" applyProtection="0"/>
    <xf numFmtId="0" fontId="12" fillId="20" borderId="53" applyNumberFormat="0" applyAlignment="0" applyProtection="0"/>
    <xf numFmtId="0" fontId="16" fillId="0" borderId="55" applyNumberFormat="0" applyFill="0" applyAlignment="0" applyProtection="0"/>
    <xf numFmtId="0" fontId="11" fillId="20" borderId="54" applyNumberFormat="0" applyAlignment="0" applyProtection="0"/>
    <xf numFmtId="0" fontId="10" fillId="7" borderId="53" applyNumberFormat="0" applyAlignment="0" applyProtection="0"/>
    <xf numFmtId="0" fontId="7" fillId="23" borderId="56" applyNumberFormat="0" applyFont="0" applyAlignment="0" applyProtection="0"/>
    <xf numFmtId="0" fontId="16" fillId="0" borderId="55" applyNumberFormat="0" applyFill="0" applyAlignment="0" applyProtection="0"/>
    <xf numFmtId="0" fontId="10" fillId="7" borderId="53" applyNumberFormat="0" applyAlignment="0" applyProtection="0"/>
    <xf numFmtId="0" fontId="11" fillId="20" borderId="54" applyNumberFormat="0" applyAlignment="0" applyProtection="0"/>
    <xf numFmtId="0" fontId="12" fillId="20" borderId="53" applyNumberFormat="0" applyAlignment="0" applyProtection="0"/>
    <xf numFmtId="0" fontId="16" fillId="0" borderId="55" applyNumberFormat="0" applyFill="0" applyAlignment="0" applyProtection="0"/>
    <xf numFmtId="0" fontId="7" fillId="23" borderId="56" applyNumberFormat="0" applyFont="0" applyAlignment="0" applyProtection="0"/>
    <xf numFmtId="9" fontId="30"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0" fontId="3" fillId="0" borderId="0"/>
    <xf numFmtId="43" fontId="1" fillId="0" borderId="0" applyFont="0" applyFill="0" applyBorder="0" applyAlignment="0" applyProtection="0"/>
    <xf numFmtId="9" fontId="1" fillId="0" borderId="0" applyFont="0" applyFill="0" applyBorder="0" applyAlignment="0" applyProtection="0"/>
    <xf numFmtId="174" fontId="3" fillId="0" borderId="0"/>
    <xf numFmtId="43" fontId="1" fillId="0" borderId="0" applyFont="0" applyFill="0" applyBorder="0" applyAlignment="0" applyProtection="0"/>
    <xf numFmtId="174" fontId="1" fillId="0" borderId="0"/>
    <xf numFmtId="174" fontId="1" fillId="0" borderId="0"/>
    <xf numFmtId="174" fontId="30" fillId="0" borderId="0"/>
    <xf numFmtId="0" fontId="3" fillId="0" borderId="0"/>
    <xf numFmtId="0" fontId="2" fillId="0" borderId="0"/>
  </cellStyleXfs>
  <cellXfs count="547">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0" xfId="62" applyFont="1" applyAlignment="1">
      <alignment horizontal="left"/>
    </xf>
    <xf numFmtId="0" fontId="3" fillId="0" borderId="0" xfId="62" applyFont="1" applyBorder="1" applyAlignment="1">
      <alignment horizontal="left"/>
    </xf>
    <xf numFmtId="0" fontId="3" fillId="0" borderId="0" xfId="62" applyNumberFormat="1" applyFont="1" applyBorder="1" applyAlignment="1">
      <alignment horizontal="left" vertical="center"/>
    </xf>
    <xf numFmtId="0" fontId="3" fillId="0" borderId="0" xfId="62" applyNumberFormat="1" applyFont="1" applyBorder="1" applyAlignment="1">
      <alignment vertical="center"/>
    </xf>
    <xf numFmtId="0" fontId="3" fillId="0" borderId="0" xfId="62" applyNumberFormat="1" applyFont="1" applyBorder="1" applyAlignment="1">
      <alignment horizontal="left"/>
    </xf>
    <xf numFmtId="0" fontId="3" fillId="0" borderId="0" xfId="62" applyNumberFormat="1" applyFont="1" applyBorder="1" applyAlignment="1">
      <alignment vertical="top" wrapText="1"/>
    </xf>
    <xf numFmtId="0" fontId="31"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top"/>
    </xf>
    <xf numFmtId="0" fontId="3" fillId="0" borderId="0" xfId="2" applyFont="1" applyFill="1"/>
    <xf numFmtId="0" fontId="3" fillId="0" borderId="0" xfId="2" applyFont="1" applyFill="1" applyBorder="1" applyAlignment="1"/>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0" fontId="3" fillId="0" borderId="6" xfId="2" applyFont="1" applyFill="1" applyBorder="1" applyAlignment="1">
      <alignment horizontal="left" vertical="center" wrapText="1"/>
    </xf>
    <xf numFmtId="0" fontId="4" fillId="0" borderId="0" xfId="2" applyFont="1" applyFill="1" applyAlignment="1"/>
    <xf numFmtId="0" fontId="32" fillId="0" borderId="0" xfId="2" applyFont="1" applyFill="1" applyAlignment="1"/>
    <xf numFmtId="0" fontId="29" fillId="0" borderId="1" xfId="62" applyFont="1" applyBorder="1" applyAlignment="1">
      <alignment horizontal="center" vertical="center" wrapText="1"/>
    </xf>
    <xf numFmtId="0" fontId="27" fillId="0" borderId="0" xfId="2" applyFont="1"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25" xfId="2" applyFont="1" applyFill="1" applyBorder="1" applyAlignment="1">
      <alignment horizontal="justify"/>
    </xf>
    <xf numFmtId="0" fontId="28" fillId="0" borderId="25" xfId="2" applyFont="1" applyFill="1" applyBorder="1" applyAlignment="1">
      <alignment vertical="top" wrapText="1"/>
    </xf>
    <xf numFmtId="0" fontId="28" fillId="0" borderId="27" xfId="2" applyFont="1" applyFill="1" applyBorder="1" applyAlignment="1">
      <alignment vertical="top" wrapText="1"/>
    </xf>
    <xf numFmtId="0" fontId="28" fillId="0" borderId="26" xfId="2" applyFont="1" applyFill="1" applyBorder="1" applyAlignment="1">
      <alignment vertical="top" wrapText="1"/>
    </xf>
    <xf numFmtId="0" fontId="27" fillId="0" borderId="25" xfId="2" applyFont="1" applyFill="1" applyBorder="1" applyAlignment="1">
      <alignment horizontal="justify" vertical="top" wrapText="1"/>
    </xf>
    <xf numFmtId="0" fontId="27" fillId="0" borderId="26" xfId="2" applyFont="1" applyFill="1" applyBorder="1" applyAlignment="1">
      <alignment vertical="top" wrapText="1"/>
    </xf>
    <xf numFmtId="0" fontId="27" fillId="0" borderId="29" xfId="2" applyFont="1" applyFill="1" applyBorder="1" applyAlignment="1">
      <alignment vertical="top" wrapText="1"/>
    </xf>
    <xf numFmtId="0" fontId="27" fillId="0" borderId="27" xfId="2" applyFont="1" applyFill="1" applyBorder="1" applyAlignment="1">
      <alignment vertical="top" wrapText="1"/>
    </xf>
    <xf numFmtId="0" fontId="28" fillId="0" borderId="27" xfId="2" applyFont="1" applyFill="1" applyBorder="1" applyAlignment="1">
      <alignment horizontal="justify" vertical="top" wrapText="1"/>
    </xf>
    <xf numFmtId="0" fontId="28" fillId="0" borderId="25" xfId="2" applyFont="1" applyFill="1" applyBorder="1" applyAlignment="1">
      <alignment horizontal="justify" vertical="top" wrapText="1"/>
    </xf>
    <xf numFmtId="0" fontId="28" fillId="0" borderId="26" xfId="2" applyFont="1" applyFill="1" applyBorder="1" applyAlignment="1">
      <alignment horizontal="left" vertical="center" wrapText="1"/>
    </xf>
    <xf numFmtId="1" fontId="28"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29" fillId="0" borderId="1" xfId="62" applyFont="1" applyFill="1" applyBorder="1" applyAlignment="1">
      <alignment horizontal="center" vertical="center" wrapText="1"/>
    </xf>
    <xf numFmtId="0" fontId="29" fillId="0" borderId="0" xfId="0" applyFont="1" applyFill="1" applyAlignment="1"/>
    <xf numFmtId="0" fontId="29" fillId="0" borderId="0" xfId="0" applyFont="1" applyFill="1" applyAlignment="1">
      <alignment vertical="center"/>
    </xf>
    <xf numFmtId="0" fontId="3" fillId="0" borderId="0" xfId="2" applyFont="1" applyFill="1" applyAlignment="1">
      <alignment horizontal="center" vertical="center"/>
    </xf>
    <xf numFmtId="0" fontId="31" fillId="0" borderId="0" xfId="0" applyFont="1" applyFill="1" applyAlignment="1">
      <alignment horizontal="left" vertical="top"/>
    </xf>
    <xf numFmtId="0" fontId="3" fillId="0" borderId="0" xfId="0" applyFont="1" applyFill="1"/>
    <xf numFmtId="0" fontId="3" fillId="0" borderId="0" xfId="0" applyFont="1" applyFill="1" applyAlignment="1">
      <alignment horizontal="center" vertical="center"/>
    </xf>
    <xf numFmtId="0" fontId="29" fillId="0" borderId="0" xfId="0" applyFont="1" applyFill="1" applyAlignment="1">
      <alignment horizontal="center" vertical="center" wrapText="1"/>
    </xf>
    <xf numFmtId="0" fontId="3" fillId="0" borderId="0" xfId="62" applyFont="1" applyAlignment="1">
      <alignment horizontal="left" vertical="center" wrapText="1"/>
    </xf>
    <xf numFmtId="0" fontId="27" fillId="0" borderId="25" xfId="2" applyNumberFormat="1" applyFont="1" applyFill="1" applyBorder="1" applyAlignment="1">
      <alignment horizontal="justify" vertical="center"/>
    </xf>
    <xf numFmtId="0" fontId="27" fillId="0" borderId="25" xfId="2" applyFont="1" applyFill="1" applyBorder="1" applyAlignment="1">
      <alignment horizontal="justify"/>
    </xf>
    <xf numFmtId="0" fontId="27" fillId="0" borderId="26" xfId="2" applyFont="1" applyFill="1" applyBorder="1" applyAlignment="1">
      <alignment horizontal="left" vertical="center" wrapText="1"/>
    </xf>
    <xf numFmtId="0" fontId="27" fillId="0" borderId="26" xfId="2" applyFont="1" applyFill="1" applyBorder="1" applyAlignment="1">
      <alignment horizontal="left"/>
    </xf>
    <xf numFmtId="0" fontId="27" fillId="0" borderId="25" xfId="2" applyFont="1" applyFill="1" applyBorder="1" applyAlignment="1">
      <alignment horizontal="left" vertical="center"/>
    </xf>
    <xf numFmtId="0" fontId="27" fillId="0" borderId="28" xfId="2" applyFont="1" applyFill="1" applyBorder="1" applyAlignment="1">
      <alignment horizontal="left" vertical="center" wrapText="1"/>
    </xf>
    <xf numFmtId="0" fontId="27" fillId="25" borderId="25" xfId="2" applyFont="1" applyFill="1" applyBorder="1" applyAlignment="1">
      <alignment horizontal="justify" vertical="top" wrapText="1"/>
    </xf>
    <xf numFmtId="10" fontId="27" fillId="0" borderId="25" xfId="2" applyNumberFormat="1" applyFont="1" applyFill="1" applyBorder="1" applyAlignment="1">
      <alignment horizontal="justify" vertical="top" wrapText="1"/>
    </xf>
    <xf numFmtId="10" fontId="27" fillId="0" borderId="38" xfId="2" applyNumberFormat="1" applyFont="1" applyFill="1" applyBorder="1" applyAlignment="1">
      <alignment horizontal="justify" vertical="top" wrapText="1"/>
    </xf>
    <xf numFmtId="0" fontId="27" fillId="0" borderId="25" xfId="2" applyFont="1" applyFill="1" applyBorder="1" applyAlignment="1">
      <alignment vertical="top" wrapText="1"/>
    </xf>
    <xf numFmtId="0" fontId="27" fillId="0" borderId="37" xfId="2" applyFont="1" applyFill="1" applyBorder="1" applyAlignment="1">
      <alignment vertical="top" wrapText="1"/>
    </xf>
    <xf numFmtId="0" fontId="27" fillId="0" borderId="38" xfId="2" applyFont="1" applyFill="1" applyBorder="1" applyAlignment="1">
      <alignment horizontal="justify" vertical="top" wrapText="1"/>
    </xf>
    <xf numFmtId="0" fontId="27" fillId="0" borderId="37" xfId="2" applyFont="1" applyFill="1" applyBorder="1" applyAlignment="1">
      <alignment horizontal="justify" vertical="top" wrapText="1"/>
    </xf>
    <xf numFmtId="0" fontId="29" fillId="0" borderId="2" xfId="62" applyFont="1" applyFill="1" applyBorder="1" applyAlignment="1">
      <alignment horizontal="center" vertical="center" wrapText="1"/>
    </xf>
    <xf numFmtId="0" fontId="32" fillId="0" borderId="0" xfId="2" applyFont="1" applyFill="1" applyAlignment="1">
      <alignment horizontal="center"/>
    </xf>
    <xf numFmtId="0" fontId="36" fillId="0" borderId="0" xfId="1" applyFont="1"/>
    <xf numFmtId="0" fontId="6" fillId="0" borderId="0" xfId="1" applyFont="1" applyFill="1"/>
    <xf numFmtId="0" fontId="37" fillId="0" borderId="0" xfId="1" applyFont="1" applyAlignment="1">
      <alignment horizontal="left" vertical="center"/>
    </xf>
    <xf numFmtId="0" fontId="32" fillId="0" borderId="0" xfId="1" applyFont="1" applyAlignment="1">
      <alignment vertical="center"/>
    </xf>
    <xf numFmtId="0" fontId="32" fillId="0" borderId="0" xfId="1" applyFont="1" applyAlignment="1">
      <alignment horizontal="center" vertical="center"/>
    </xf>
    <xf numFmtId="0" fontId="39" fillId="0" borderId="0" xfId="1" applyFont="1" applyAlignment="1">
      <alignment vertical="center"/>
    </xf>
    <xf numFmtId="0" fontId="3" fillId="0" borderId="0" xfId="1" applyFont="1" applyAlignment="1">
      <alignment vertical="center"/>
    </xf>
    <xf numFmtId="0" fontId="4" fillId="0" borderId="0" xfId="1" applyFont="1" applyFill="1" applyBorder="1" applyAlignment="1">
      <alignment horizontal="center" vertical="center"/>
    </xf>
    <xf numFmtId="0" fontId="6" fillId="0" borderId="0" xfId="1" applyFont="1" applyBorder="1"/>
    <xf numFmtId="0" fontId="40" fillId="0" borderId="0" xfId="1" applyFont="1"/>
    <xf numFmtId="0" fontId="4" fillId="0" borderId="0" xfId="1" applyFont="1" applyAlignment="1">
      <alignment horizontal="center" vertical="center"/>
    </xf>
    <xf numFmtId="0" fontId="38"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Font="1" applyBorder="1" applyAlignment="1">
      <alignment vertical="center"/>
    </xf>
    <xf numFmtId="0" fontId="4" fillId="0" borderId="0" xfId="1" applyFont="1" applyBorder="1" applyAlignment="1">
      <alignment horizontal="center" vertical="center"/>
    </xf>
    <xf numFmtId="0" fontId="40" fillId="0" borderId="0" xfId="1" applyFont="1" applyBorder="1"/>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24" borderId="0" xfId="1" applyFont="1" applyFill="1" applyBorder="1" applyAlignment="1">
      <alignment vertical="center"/>
    </xf>
    <xf numFmtId="0" fontId="4" fillId="24" borderId="0" xfId="1" applyFont="1" applyFill="1" applyBorder="1" applyAlignment="1">
      <alignment horizontal="center" vertical="center"/>
    </xf>
    <xf numFmtId="0" fontId="40" fillId="24" borderId="0" xfId="1" applyFont="1" applyFill="1" applyBorder="1"/>
    <xf numFmtId="0" fontId="40" fillId="24" borderId="0" xfId="1" applyFont="1" applyFill="1"/>
    <xf numFmtId="0" fontId="3" fillId="0" borderId="1" xfId="1" applyFont="1" applyBorder="1" applyAlignment="1">
      <alignment horizontal="left" vertical="center" wrapText="1"/>
    </xf>
    <xf numFmtId="0" fontId="36" fillId="0" borderId="0" xfId="1" applyFont="1" applyBorder="1"/>
    <xf numFmtId="0" fontId="29" fillId="0" borderId="1" xfId="1" applyFont="1" applyBorder="1" applyAlignment="1">
      <alignment horizontal="center" vertical="center" wrapText="1"/>
    </xf>
    <xf numFmtId="0" fontId="28" fillId="0" borderId="1" xfId="2" applyFont="1" applyFill="1" applyBorder="1" applyAlignment="1">
      <alignment horizontal="center" vertical="center" wrapText="1"/>
    </xf>
    <xf numFmtId="0" fontId="29" fillId="0" borderId="4" xfId="1" applyFont="1" applyBorder="1" applyAlignment="1">
      <alignment horizontal="center" vertical="center" wrapText="1"/>
    </xf>
    <xf numFmtId="0" fontId="42" fillId="0" borderId="1" xfId="1" applyFont="1" applyBorder="1" applyAlignment="1">
      <alignment horizontal="center" vertical="center"/>
    </xf>
    <xf numFmtId="0" fontId="42" fillId="0" borderId="4" xfId="1" applyFont="1" applyBorder="1" applyAlignment="1">
      <alignment horizontal="center" vertical="center"/>
    </xf>
    <xf numFmtId="0" fontId="36" fillId="0" borderId="1" xfId="1" applyFont="1" applyBorder="1"/>
    <xf numFmtId="0" fontId="3" fillId="0" borderId="4" xfId="1" applyFont="1" applyBorder="1" applyAlignment="1">
      <alignment vertical="center" wrapText="1"/>
    </xf>
    <xf numFmtId="0" fontId="43" fillId="0" borderId="0" xfId="0" applyFont="1"/>
    <xf numFmtId="0" fontId="43" fillId="0" borderId="0" xfId="0" applyFont="1" applyAlignment="1">
      <alignment horizontal="left"/>
    </xf>
    <xf numFmtId="0" fontId="4" fillId="0" borderId="0" xfId="1" applyFont="1" applyFill="1" applyBorder="1" applyAlignment="1">
      <alignment vertical="center"/>
    </xf>
    <xf numFmtId="0" fontId="27" fillId="0" borderId="0" xfId="49" applyFont="1" applyAlignment="1"/>
    <xf numFmtId="0" fontId="27" fillId="0" borderId="0" xfId="49" applyFont="1" applyFill="1" applyAlignment="1"/>
    <xf numFmtId="0" fontId="28" fillId="0" borderId="0" xfId="49" applyFont="1" applyFill="1" applyAlignment="1"/>
    <xf numFmtId="0" fontId="42" fillId="0" borderId="1" xfId="0" applyFont="1" applyBorder="1" applyAlignment="1">
      <alignment horizontal="center" vertical="center"/>
    </xf>
    <xf numFmtId="0" fontId="42" fillId="0" borderId="1" xfId="0" applyFont="1" applyBorder="1" applyAlignment="1">
      <alignment horizontal="center" vertical="center" wrapText="1"/>
    </xf>
    <xf numFmtId="0" fontId="42" fillId="0" borderId="3" xfId="0" applyFont="1" applyBorder="1" applyAlignment="1">
      <alignment horizontal="center" vertical="center" wrapText="1"/>
    </xf>
    <xf numFmtId="0" fontId="42" fillId="0" borderId="10" xfId="0" applyFont="1" applyBorder="1" applyAlignment="1">
      <alignment horizontal="center" vertical="center"/>
    </xf>
    <xf numFmtId="0" fontId="42" fillId="0" borderId="10" xfId="0" applyFont="1" applyFill="1" applyBorder="1" applyAlignment="1">
      <alignment horizontal="center" vertical="center" wrapText="1"/>
    </xf>
    <xf numFmtId="0" fontId="42" fillId="0" borderId="1" xfId="0" applyFont="1" applyBorder="1" applyAlignment="1">
      <alignment horizontal="left" vertical="center"/>
    </xf>
    <xf numFmtId="0" fontId="3" fillId="0" borderId="0" xfId="67" applyFont="1" applyFill="1" applyAlignment="1">
      <alignment vertical="center"/>
    </xf>
    <xf numFmtId="0" fontId="30" fillId="0" borderId="0" xfId="62" applyFont="1" applyFill="1"/>
    <xf numFmtId="0" fontId="30" fillId="0" borderId="0" xfId="62" applyFont="1" applyFill="1" applyBorder="1"/>
    <xf numFmtId="0" fontId="28" fillId="0" borderId="0" xfId="67" applyFont="1" applyFill="1" applyAlignment="1">
      <alignment vertical="center" wrapText="1"/>
    </xf>
    <xf numFmtId="0" fontId="28" fillId="0" borderId="0" xfId="67" applyFont="1" applyFill="1" applyAlignment="1">
      <alignment vertical="center"/>
    </xf>
    <xf numFmtId="0" fontId="30" fillId="0" borderId="0" xfId="0" applyFont="1" applyFill="1"/>
    <xf numFmtId="0" fontId="30" fillId="0" borderId="0" xfId="0" applyFont="1" applyFill="1" applyBorder="1"/>
    <xf numFmtId="169" fontId="3" fillId="0" borderId="0" xfId="67" applyNumberFormat="1" applyFont="1" applyFill="1" applyAlignment="1">
      <alignment vertical="center"/>
    </xf>
    <xf numFmtId="0" fontId="43" fillId="0" borderId="0" xfId="0" applyFont="1" applyFill="1" applyAlignment="1">
      <alignment horizontal="center" vertical="center"/>
    </xf>
    <xf numFmtId="0" fontId="43" fillId="0" borderId="0" xfId="0" applyFont="1" applyFill="1"/>
    <xf numFmtId="0" fontId="4" fillId="0" borderId="0" xfId="2" applyFont="1" applyFill="1" applyAlignment="1">
      <alignment horizontal="right" vertical="center"/>
    </xf>
    <xf numFmtId="0" fontId="4" fillId="0" borderId="0" xfId="2" applyFont="1" applyFill="1" applyAlignment="1">
      <alignment horizontal="right"/>
    </xf>
    <xf numFmtId="0" fontId="27" fillId="0" borderId="0" xfId="49" applyFont="1"/>
    <xf numFmtId="0" fontId="27" fillId="0" borderId="0" xfId="49" applyFont="1" applyFill="1"/>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49" fillId="0" borderId="1" xfId="49" applyFont="1" applyBorder="1" applyAlignment="1">
      <alignment horizontal="center" vertical="center"/>
    </xf>
    <xf numFmtId="0" fontId="49" fillId="0" borderId="0" xfId="49" applyFont="1"/>
    <xf numFmtId="0" fontId="3" fillId="0" borderId="0" xfId="49" applyFont="1" applyAlignment="1">
      <alignment horizontal="center" vertical="center" wrapText="1"/>
    </xf>
    <xf numFmtId="0" fontId="3" fillId="25" borderId="0" xfId="2" applyFont="1" applyFill="1"/>
    <xf numFmtId="0" fontId="4" fillId="0" borderId="0" xfId="1" applyFont="1" applyFill="1" applyBorder="1" applyAlignment="1">
      <alignment horizontal="center" vertical="center"/>
    </xf>
    <xf numFmtId="0" fontId="32" fillId="0" borderId="0" xfId="1" applyFont="1" applyFill="1" applyAlignment="1">
      <alignment horizontal="center" vertical="center"/>
    </xf>
    <xf numFmtId="0" fontId="51" fillId="0" borderId="40" xfId="67" applyFont="1" applyFill="1" applyBorder="1" applyAlignment="1">
      <alignment vertical="center"/>
    </xf>
    <xf numFmtId="0" fontId="51" fillId="0" borderId="0" xfId="67" applyFont="1" applyFill="1" applyBorder="1" applyAlignment="1">
      <alignment vertical="center"/>
    </xf>
    <xf numFmtId="0" fontId="51" fillId="0" borderId="41" xfId="67" applyFont="1" applyFill="1" applyBorder="1" applyAlignment="1">
      <alignment vertical="center"/>
    </xf>
    <xf numFmtId="3" fontId="54" fillId="0" borderId="33" xfId="67" applyNumberFormat="1" applyFont="1" applyFill="1" applyBorder="1" applyAlignment="1">
      <alignment vertical="center"/>
    </xf>
    <xf numFmtId="0" fontId="50" fillId="0" borderId="0" xfId="67" applyFont="1" applyFill="1" applyBorder="1" applyAlignment="1">
      <alignment vertical="center"/>
    </xf>
    <xf numFmtId="0" fontId="51" fillId="0" borderId="42" xfId="67" applyFont="1" applyFill="1" applyBorder="1" applyAlignment="1">
      <alignment vertical="center"/>
    </xf>
    <xf numFmtId="0" fontId="53" fillId="0" borderId="39" xfId="67" applyFont="1" applyFill="1" applyBorder="1" applyAlignment="1">
      <alignment horizontal="center" vertical="center"/>
    </xf>
    <xf numFmtId="0" fontId="51" fillId="0" borderId="43" xfId="67" applyFont="1" applyFill="1" applyBorder="1" applyAlignment="1">
      <alignment vertical="center"/>
    </xf>
    <xf numFmtId="10" fontId="54" fillId="0" borderId="34" xfId="67" applyNumberFormat="1" applyFont="1" applyFill="1" applyBorder="1" applyAlignment="1">
      <alignment vertical="center"/>
    </xf>
    <xf numFmtId="3" fontId="54" fillId="0" borderId="31" xfId="67" applyNumberFormat="1" applyFont="1" applyFill="1" applyBorder="1" applyAlignment="1">
      <alignment vertical="center"/>
    </xf>
    <xf numFmtId="9" fontId="54" fillId="0" borderId="35" xfId="67" applyNumberFormat="1" applyFont="1" applyFill="1" applyBorder="1" applyAlignment="1">
      <alignment vertical="center"/>
    </xf>
    <xf numFmtId="0" fontId="51" fillId="0" borderId="44" xfId="67" applyFont="1" applyFill="1" applyBorder="1" applyAlignment="1">
      <alignment vertical="center"/>
    </xf>
    <xf numFmtId="0" fontId="51" fillId="0" borderId="45" xfId="67" applyFont="1" applyFill="1" applyBorder="1" applyAlignment="1">
      <alignment vertical="center"/>
    </xf>
    <xf numFmtId="0" fontId="51" fillId="0" borderId="46" xfId="67" applyFont="1" applyFill="1" applyBorder="1" applyAlignment="1">
      <alignment vertical="center"/>
    </xf>
    <xf numFmtId="0" fontId="56" fillId="0" borderId="0" xfId="67" applyFont="1" applyFill="1" applyBorder="1" applyAlignment="1">
      <alignment vertical="center"/>
    </xf>
    <xf numFmtId="0" fontId="51" fillId="0" borderId="47" xfId="67" applyFont="1" applyFill="1" applyBorder="1" applyAlignment="1">
      <alignment horizontal="left" vertical="center"/>
    </xf>
    <xf numFmtId="1" fontId="51" fillId="0" borderId="24" xfId="67" applyNumberFormat="1" applyFont="1" applyFill="1" applyBorder="1" applyAlignment="1">
      <alignment horizontal="center" vertical="center"/>
    </xf>
    <xf numFmtId="0" fontId="51" fillId="0" borderId="48" xfId="67" applyFont="1" applyFill="1" applyBorder="1" applyAlignment="1">
      <alignment vertical="center"/>
    </xf>
    <xf numFmtId="10" fontId="54" fillId="0" borderId="39" xfId="67" applyNumberFormat="1" applyFont="1" applyFill="1" applyBorder="1" applyAlignment="1">
      <alignment vertical="center"/>
    </xf>
    <xf numFmtId="0" fontId="51" fillId="0" borderId="49" xfId="67" applyFont="1" applyFill="1" applyBorder="1" applyAlignment="1">
      <alignment vertical="center"/>
    </xf>
    <xf numFmtId="0" fontId="51" fillId="0" borderId="50" xfId="67" applyFont="1" applyFill="1" applyBorder="1" applyAlignment="1">
      <alignment vertical="center"/>
    </xf>
    <xf numFmtId="0" fontId="50" fillId="0" borderId="47" xfId="67" applyFont="1" applyFill="1" applyBorder="1" applyAlignment="1">
      <alignment vertical="center"/>
    </xf>
    <xf numFmtId="3" fontId="54" fillId="0" borderId="23" xfId="67" applyNumberFormat="1" applyFont="1" applyFill="1" applyBorder="1" applyAlignment="1">
      <alignment vertical="center"/>
    </xf>
    <xf numFmtId="3" fontId="56" fillId="0" borderId="0" xfId="67" applyNumberFormat="1" applyFont="1" applyFill="1" applyBorder="1" applyAlignment="1">
      <alignment horizontal="center" vertical="center"/>
    </xf>
    <xf numFmtId="0" fontId="50" fillId="0" borderId="48" xfId="67" applyFont="1" applyFill="1" applyBorder="1" applyAlignment="1">
      <alignment vertical="center"/>
    </xf>
    <xf numFmtId="0" fontId="51" fillId="0" borderId="48" xfId="67" applyFont="1" applyFill="1" applyBorder="1" applyAlignment="1">
      <alignment horizontal="left" vertical="center"/>
    </xf>
    <xf numFmtId="0" fontId="50" fillId="0" borderId="48" xfId="67" applyFont="1" applyFill="1" applyBorder="1" applyAlignment="1">
      <alignment horizontal="left" vertical="center"/>
    </xf>
    <xf numFmtId="0" fontId="50" fillId="0" borderId="49" xfId="67" applyFont="1" applyFill="1" applyBorder="1" applyAlignment="1">
      <alignment horizontal="left" vertical="center"/>
    </xf>
    <xf numFmtId="167" fontId="57" fillId="0" borderId="0" xfId="67" applyNumberFormat="1" applyFont="1" applyFill="1" applyBorder="1" applyAlignment="1">
      <alignment horizontal="center" vertical="center"/>
    </xf>
    <xf numFmtId="0" fontId="51" fillId="0" borderId="48" xfId="67" applyFont="1" applyFill="1" applyBorder="1" applyAlignment="1">
      <alignment horizontal="left" vertical="center" wrapText="1"/>
    </xf>
    <xf numFmtId="0" fontId="50" fillId="0" borderId="49" xfId="67" applyFont="1" applyFill="1" applyBorder="1" applyAlignment="1">
      <alignment vertical="center"/>
    </xf>
    <xf numFmtId="0" fontId="51" fillId="0" borderId="51" xfId="67" applyFont="1" applyFill="1" applyBorder="1" applyAlignment="1">
      <alignment vertical="center"/>
    </xf>
    <xf numFmtId="0" fontId="37" fillId="0" borderId="0" xfId="1" applyFont="1" applyFill="1" applyAlignment="1">
      <alignment horizontal="left" vertical="center"/>
    </xf>
    <xf numFmtId="0" fontId="32" fillId="0" borderId="0" xfId="1" applyFont="1" applyFill="1" applyAlignment="1">
      <alignment vertical="center"/>
    </xf>
    <xf numFmtId="0" fontId="41" fillId="0" borderId="0" xfId="1" applyFont="1" applyFill="1" applyAlignment="1">
      <alignment vertical="center"/>
    </xf>
    <xf numFmtId="0" fontId="3" fillId="0" borderId="0" xfId="1" applyFont="1" applyFill="1" applyAlignment="1">
      <alignment vertical="center"/>
    </xf>
    <xf numFmtId="0" fontId="6" fillId="0" borderId="0" xfId="1" applyFont="1" applyFill="1" applyBorder="1"/>
    <xf numFmtId="0" fontId="41" fillId="0" borderId="0" xfId="1" applyFont="1" applyFill="1" applyAlignment="1">
      <alignment vertical="center" wrapText="1"/>
    </xf>
    <xf numFmtId="0" fontId="4" fillId="0" borderId="0" xfId="1" applyFont="1" applyFill="1" applyAlignment="1">
      <alignment horizontal="center" vertical="center"/>
    </xf>
    <xf numFmtId="0" fontId="40" fillId="0" borderId="0" xfId="1" applyFont="1" applyFill="1"/>
    <xf numFmtId="0" fontId="38" fillId="0" borderId="0" xfId="1" applyFont="1" applyFill="1" applyAlignment="1">
      <alignment vertical="center"/>
    </xf>
    <xf numFmtId="49" fontId="58" fillId="0" borderId="39" xfId="0" applyNumberFormat="1" applyFont="1" applyFill="1" applyBorder="1" applyAlignment="1">
      <alignment horizontal="center" vertical="center" wrapText="1"/>
    </xf>
    <xf numFmtId="49" fontId="59" fillId="0" borderId="39" xfId="0" applyNumberFormat="1" applyFont="1" applyFill="1" applyBorder="1" applyAlignment="1">
      <alignment horizontal="center" vertical="center" wrapText="1"/>
    </xf>
    <xf numFmtId="4" fontId="59" fillId="0" borderId="39" xfId="0" applyNumberFormat="1" applyFont="1" applyFill="1" applyBorder="1" applyAlignment="1">
      <alignment horizontal="center" vertical="center" wrapText="1"/>
    </xf>
    <xf numFmtId="1" fontId="27" fillId="0" borderId="39" xfId="49" applyNumberFormat="1" applyFont="1" applyBorder="1" applyAlignment="1">
      <alignment horizontal="center" vertical="center" wrapText="1"/>
    </xf>
    <xf numFmtId="0" fontId="27" fillId="0" borderId="39" xfId="49" applyFont="1" applyBorder="1" applyAlignment="1">
      <alignment horizontal="center" vertical="center" wrapText="1"/>
    </xf>
    <xf numFmtId="4" fontId="27" fillId="0" borderId="39" xfId="49" applyNumberFormat="1" applyFont="1" applyBorder="1" applyAlignment="1">
      <alignment horizontal="center" vertical="center" wrapText="1"/>
    </xf>
    <xf numFmtId="14" fontId="27" fillId="0" borderId="39" xfId="49" applyNumberFormat="1" applyFont="1" applyBorder="1" applyAlignment="1">
      <alignment horizontal="center" vertical="center" wrapText="1"/>
    </xf>
    <xf numFmtId="0" fontId="27" fillId="0" borderId="39" xfId="49" applyFont="1" applyBorder="1"/>
    <xf numFmtId="14" fontId="58" fillId="0" borderId="39" xfId="0" applyNumberFormat="1" applyFont="1" applyFill="1" applyBorder="1" applyAlignment="1">
      <alignment horizontal="center" vertical="center" wrapText="1"/>
    </xf>
    <xf numFmtId="0" fontId="27" fillId="0" borderId="39" xfId="49" applyFont="1" applyBorder="1" applyAlignment="1">
      <alignment wrapText="1"/>
    </xf>
    <xf numFmtId="0" fontId="50" fillId="0" borderId="0" xfId="67" applyFont="1" applyFill="1" applyBorder="1" applyAlignment="1">
      <alignment horizontal="center" vertical="center"/>
    </xf>
    <xf numFmtId="0" fontId="52" fillId="0" borderId="0" xfId="67" applyFont="1" applyFill="1" applyBorder="1" applyAlignment="1">
      <alignment horizontal="left" vertical="center"/>
    </xf>
    <xf numFmtId="0" fontId="53" fillId="0" borderId="0" xfId="67" applyFont="1" applyFill="1" applyBorder="1" applyAlignment="1">
      <alignment vertical="center"/>
    </xf>
    <xf numFmtId="4" fontId="55" fillId="0" borderId="0" xfId="67" applyNumberFormat="1" applyFont="1" applyFill="1" applyBorder="1" applyAlignment="1">
      <alignment horizontal="center" vertical="center"/>
    </xf>
    <xf numFmtId="3" fontId="55" fillId="0" borderId="0" xfId="67" applyNumberFormat="1" applyFont="1" applyFill="1" applyBorder="1" applyAlignment="1">
      <alignment horizontal="center" vertical="center"/>
    </xf>
    <xf numFmtId="0" fontId="55" fillId="0" borderId="0" xfId="67" applyFont="1" applyFill="1" applyBorder="1" applyAlignment="1">
      <alignment horizontal="center" vertical="center"/>
    </xf>
    <xf numFmtId="17" fontId="27" fillId="0" borderId="39" xfId="49" applyNumberFormat="1" applyFont="1" applyBorder="1" applyAlignment="1">
      <alignment horizontal="center" vertical="center" wrapText="1"/>
    </xf>
    <xf numFmtId="17" fontId="27" fillId="0" borderId="39" xfId="49" applyNumberFormat="1" applyFont="1" applyBorder="1"/>
    <xf numFmtId="2" fontId="27" fillId="0" borderId="28" xfId="2" applyNumberFormat="1" applyFont="1" applyFill="1" applyBorder="1" applyAlignment="1">
      <alignment horizontal="left" vertical="center" wrapText="1"/>
    </xf>
    <xf numFmtId="0" fontId="27" fillId="0" borderId="25" xfId="2" applyFont="1" applyFill="1" applyBorder="1" applyAlignment="1">
      <alignment horizontal="left" vertical="top" wrapText="1"/>
    </xf>
    <xf numFmtId="0" fontId="6" fillId="0" borderId="0" xfId="1" applyFont="1" applyAlignment="1">
      <alignment horizontal="left"/>
    </xf>
    <xf numFmtId="0" fontId="32" fillId="0" borderId="0" xfId="1" applyFont="1" applyAlignment="1">
      <alignment horizontal="left" vertical="center"/>
    </xf>
    <xf numFmtId="0" fontId="4" fillId="0" borderId="0" xfId="1" applyFont="1" applyFill="1" applyBorder="1" applyAlignment="1">
      <alignment horizontal="left" vertical="center"/>
    </xf>
    <xf numFmtId="0" fontId="4" fillId="0" borderId="0" xfId="1" applyFont="1" applyAlignment="1">
      <alignment horizontal="left" vertical="center"/>
    </xf>
    <xf numFmtId="0" fontId="3" fillId="0" borderId="0" xfId="1" applyFont="1" applyAlignment="1">
      <alignment horizontal="left" vertical="center"/>
    </xf>
    <xf numFmtId="4" fontId="3" fillId="0" borderId="1" xfId="1" applyNumberFormat="1" applyFont="1" applyBorder="1" applyAlignment="1">
      <alignment horizontal="left" vertical="center" wrapText="1"/>
    </xf>
    <xf numFmtId="0" fontId="36" fillId="0" borderId="0" xfId="1" applyFont="1" applyBorder="1" applyAlignment="1">
      <alignment horizontal="left"/>
    </xf>
    <xf numFmtId="0" fontId="36" fillId="0" borderId="0" xfId="1" applyFont="1" applyAlignment="1">
      <alignment horizontal="left"/>
    </xf>
    <xf numFmtId="0" fontId="29" fillId="0" borderId="39" xfId="2" applyNumberFormat="1" applyFont="1" applyFill="1" applyBorder="1" applyAlignment="1">
      <alignment horizontal="center" vertical="top" wrapText="1" shrinkToFit="1"/>
    </xf>
    <xf numFmtId="0" fontId="29" fillId="0" borderId="39" xfId="2" applyFont="1" applyFill="1" applyBorder="1" applyAlignment="1">
      <alignment horizontal="center" vertical="center" wrapText="1" shrinkToFit="1"/>
    </xf>
    <xf numFmtId="0" fontId="29" fillId="0" borderId="57" xfId="2" applyNumberFormat="1" applyFont="1" applyFill="1" applyBorder="1" applyAlignment="1">
      <alignment horizontal="center" vertical="top" wrapText="1" shrinkToFit="1"/>
    </xf>
    <xf numFmtId="4" fontId="27" fillId="0" borderId="25" xfId="2" applyNumberFormat="1" applyFont="1" applyFill="1" applyBorder="1" applyAlignment="1">
      <alignment horizontal="justify" vertical="top" wrapText="1"/>
    </xf>
    <xf numFmtId="4" fontId="27" fillId="0" borderId="28" xfId="2" applyNumberFormat="1" applyFont="1" applyFill="1" applyBorder="1" applyAlignment="1">
      <alignment horizontal="left" vertical="center" wrapText="1"/>
    </xf>
    <xf numFmtId="4" fontId="27" fillId="25" borderId="25" xfId="2" applyNumberFormat="1" applyFont="1" applyFill="1" applyBorder="1" applyAlignment="1">
      <alignment horizontal="justify" vertical="top" wrapText="1"/>
    </xf>
    <xf numFmtId="14" fontId="27" fillId="0" borderId="37" xfId="2" applyNumberFormat="1" applyFont="1" applyFill="1" applyBorder="1" applyAlignment="1">
      <alignment horizontal="justify" vertical="top" wrapText="1"/>
    </xf>
    <xf numFmtId="0" fontId="27" fillId="0" borderId="37" xfId="2" applyFont="1" applyFill="1" applyBorder="1" applyAlignment="1">
      <alignment horizontal="left" vertical="top" wrapText="1"/>
    </xf>
    <xf numFmtId="0" fontId="43" fillId="0" borderId="59" xfId="0" applyFont="1" applyBorder="1" applyAlignment="1">
      <alignment wrapText="1"/>
    </xf>
    <xf numFmtId="0" fontId="43" fillId="0" borderId="59" xfId="0" applyFont="1" applyFill="1" applyBorder="1" applyAlignment="1">
      <alignment wrapText="1"/>
    </xf>
    <xf numFmtId="0" fontId="43" fillId="0" borderId="59" xfId="0" applyFont="1" applyBorder="1" applyAlignment="1">
      <alignment horizontal="center" wrapText="1"/>
    </xf>
    <xf numFmtId="0" fontId="43" fillId="0" borderId="59" xfId="0" applyFont="1" applyBorder="1" applyAlignment="1">
      <alignment horizontal="center" vertical="center" wrapText="1"/>
    </xf>
    <xf numFmtId="0" fontId="43" fillId="0" borderId="59" xfId="0" applyFont="1" applyBorder="1" applyAlignment="1">
      <alignment horizontal="left" wrapText="1"/>
    </xf>
    <xf numFmtId="0" fontId="43" fillId="0" borderId="59" xfId="0" applyFont="1" applyFill="1" applyBorder="1" applyAlignment="1">
      <alignment horizontal="center" vertical="center" wrapText="1"/>
    </xf>
    <xf numFmtId="173" fontId="43" fillId="0" borderId="59" xfId="0" applyNumberFormat="1" applyFont="1" applyBorder="1" applyAlignment="1">
      <alignment wrapText="1"/>
    </xf>
    <xf numFmtId="0" fontId="27" fillId="0" borderId="1" xfId="1" applyFont="1" applyBorder="1" applyAlignment="1">
      <alignment horizontal="left" vertical="center" wrapText="1"/>
    </xf>
    <xf numFmtId="49" fontId="0" fillId="0" borderId="59" xfId="0" applyNumberFormat="1" applyFont="1" applyBorder="1" applyAlignment="1">
      <alignment horizontal="center" vertical="center" wrapText="1"/>
    </xf>
    <xf numFmtId="0" fontId="38" fillId="0" borderId="0" xfId="1" applyFont="1" applyFill="1" applyAlignment="1">
      <alignment horizontal="center" vertical="center"/>
    </xf>
    <xf numFmtId="3" fontId="27" fillId="0" borderId="61" xfId="121" applyNumberFormat="1" applyFont="1" applyFill="1" applyBorder="1" applyAlignment="1">
      <alignment vertical="center"/>
    </xf>
    <xf numFmtId="3" fontId="27" fillId="0" borderId="34" xfId="121" applyNumberFormat="1" applyFont="1" applyFill="1" applyBorder="1" applyAlignment="1">
      <alignment vertical="center"/>
    </xf>
    <xf numFmtId="4" fontId="31" fillId="0" borderId="60" xfId="121" applyNumberFormat="1" applyFont="1" applyFill="1" applyBorder="1" applyAlignment="1">
      <alignment horizontal="center" vertical="center"/>
    </xf>
    <xf numFmtId="3" fontId="31" fillId="0" borderId="60" xfId="121" applyNumberFormat="1" applyFont="1" applyFill="1" applyBorder="1" applyAlignment="1">
      <alignment horizontal="center" vertical="center"/>
    </xf>
    <xf numFmtId="10" fontId="54" fillId="0" borderId="60" xfId="67" applyNumberFormat="1" applyFont="1" applyFill="1" applyBorder="1" applyAlignment="1">
      <alignment vertical="center"/>
    </xf>
    <xf numFmtId="3" fontId="27" fillId="0" borderId="30" xfId="121" applyNumberFormat="1" applyFont="1" applyFill="1" applyBorder="1" applyAlignment="1">
      <alignment vertical="center"/>
    </xf>
    <xf numFmtId="10" fontId="27" fillId="0" borderId="36" xfId="121" applyNumberFormat="1" applyFont="1" applyFill="1" applyBorder="1" applyAlignment="1">
      <alignment vertical="center"/>
    </xf>
    <xf numFmtId="10" fontId="27" fillId="0" borderId="32" xfId="121" applyNumberFormat="1" applyFont="1" applyFill="1" applyBorder="1" applyAlignment="1">
      <alignment vertical="center"/>
    </xf>
    <xf numFmtId="43" fontId="54" fillId="0" borderId="39" xfId="119" applyFont="1" applyFill="1" applyBorder="1" applyAlignment="1">
      <alignment vertical="center"/>
    </xf>
    <xf numFmtId="43" fontId="54" fillId="0" borderId="23" xfId="119" applyFont="1" applyFill="1" applyBorder="1" applyAlignment="1">
      <alignment vertical="center"/>
    </xf>
    <xf numFmtId="3" fontId="50" fillId="0" borderId="60" xfId="67" applyNumberFormat="1" applyFont="1" applyFill="1" applyBorder="1" applyAlignment="1">
      <alignment vertical="center"/>
    </xf>
    <xf numFmtId="175" fontId="27" fillId="0" borderId="60" xfId="122" applyNumberFormat="1" applyFont="1" applyFill="1" applyBorder="1" applyAlignment="1">
      <alignment horizontal="center" vertical="center"/>
    </xf>
    <xf numFmtId="3" fontId="54" fillId="0" borderId="60" xfId="67" applyNumberFormat="1" applyFont="1" applyFill="1" applyBorder="1" applyAlignment="1">
      <alignment vertical="center"/>
    </xf>
    <xf numFmtId="175" fontId="27" fillId="0" borderId="60" xfId="122" applyNumberFormat="1" applyFont="1" applyFill="1" applyBorder="1" applyAlignment="1">
      <alignment horizontal="center"/>
    </xf>
    <xf numFmtId="164" fontId="54" fillId="0" borderId="60" xfId="58" applyFont="1" applyFill="1" applyBorder="1" applyAlignment="1">
      <alignment vertical="center"/>
    </xf>
    <xf numFmtId="164" fontId="54" fillId="0" borderId="62" xfId="58" applyFont="1" applyFill="1" applyBorder="1" applyAlignment="1">
      <alignment vertical="center"/>
    </xf>
    <xf numFmtId="175" fontId="28" fillId="0" borderId="60" xfId="122" applyNumberFormat="1" applyFont="1" applyFill="1" applyBorder="1" applyAlignment="1">
      <alignment horizontal="center" vertical="center"/>
    </xf>
    <xf numFmtId="175" fontId="28" fillId="0" borderId="23" xfId="122" applyNumberFormat="1" applyFont="1" applyFill="1" applyBorder="1" applyAlignment="1">
      <alignment horizontal="center" vertical="center"/>
    </xf>
    <xf numFmtId="43" fontId="50" fillId="0" borderId="60" xfId="119" applyFont="1" applyFill="1" applyBorder="1" applyAlignment="1">
      <alignment vertical="center"/>
    </xf>
    <xf numFmtId="3" fontId="27" fillId="0" borderId="60" xfId="67" applyNumberFormat="1" applyFont="1" applyFill="1" applyBorder="1" applyAlignment="1">
      <alignment vertical="center"/>
    </xf>
    <xf numFmtId="164" fontId="27" fillId="0" borderId="60" xfId="58" applyFont="1" applyFill="1" applyBorder="1" applyAlignment="1">
      <alignment vertical="center"/>
    </xf>
    <xf numFmtId="176" fontId="27" fillId="0" borderId="60" xfId="122" applyNumberFormat="1" applyFont="1" applyFill="1" applyBorder="1" applyAlignment="1">
      <alignment horizontal="center"/>
    </xf>
    <xf numFmtId="168" fontId="28" fillId="0" borderId="60" xfId="120" applyNumberFormat="1" applyFont="1" applyFill="1" applyBorder="1" applyAlignment="1">
      <alignment horizontal="center" vertical="center"/>
    </xf>
    <xf numFmtId="43" fontId="28" fillId="0" borderId="60" xfId="122" applyNumberFormat="1" applyFont="1" applyFill="1" applyBorder="1" applyAlignment="1">
      <alignment horizontal="center" vertical="center"/>
    </xf>
    <xf numFmtId="43" fontId="28" fillId="0" borderId="23" xfId="122" applyNumberFormat="1" applyFont="1" applyFill="1" applyBorder="1" applyAlignment="1">
      <alignment horizontal="center" vertical="center"/>
    </xf>
    <xf numFmtId="1" fontId="3" fillId="26" borderId="57" xfId="62" applyNumberFormat="1" applyFont="1" applyFill="1" applyBorder="1" applyAlignment="1">
      <alignment horizontal="left" vertical="center" wrapText="1"/>
    </xf>
    <xf numFmtId="43" fontId="3" fillId="0" borderId="0" xfId="119" applyFont="1" applyFill="1" applyAlignment="1">
      <alignment vertical="center"/>
    </xf>
    <xf numFmtId="174" fontId="27" fillId="0" borderId="63" xfId="123" applyFont="1" applyBorder="1" applyAlignment="1">
      <alignment horizontal="left" vertical="center" wrapText="1"/>
    </xf>
    <xf numFmtId="177" fontId="54" fillId="0" borderId="63" xfId="122" applyNumberFormat="1" applyFont="1" applyBorder="1" applyAlignment="1">
      <alignment horizontal="center" vertical="center"/>
    </xf>
    <xf numFmtId="174" fontId="1" fillId="0" borderId="0" xfId="124"/>
    <xf numFmtId="174" fontId="0" fillId="0" borderId="0" xfId="123" applyFont="1" applyAlignment="1">
      <alignment horizontal="left" vertical="center"/>
    </xf>
    <xf numFmtId="170" fontId="0" fillId="0" borderId="0" xfId="123" applyNumberFormat="1" applyFont="1" applyAlignment="1">
      <alignment vertical="center"/>
    </xf>
    <xf numFmtId="177" fontId="27" fillId="0" borderId="63" xfId="122" applyNumberFormat="1" applyFont="1" applyBorder="1" applyAlignment="1">
      <alignment horizontal="center" vertical="center"/>
    </xf>
    <xf numFmtId="174" fontId="43" fillId="0" borderId="0" xfId="124" applyFont="1"/>
    <xf numFmtId="174" fontId="29" fillId="0" borderId="0" xfId="124" applyFont="1" applyFill="1" applyBorder="1" applyAlignment="1">
      <alignment horizontal="left" vertical="center"/>
    </xf>
    <xf numFmtId="174" fontId="27" fillId="0" borderId="63" xfId="124" applyFont="1" applyBorder="1" applyAlignment="1">
      <alignment horizontal="center"/>
    </xf>
    <xf numFmtId="175" fontId="27" fillId="0" borderId="63" xfId="122" applyNumberFormat="1" applyFont="1" applyFill="1" applyBorder="1" applyAlignment="1">
      <alignment horizontal="center"/>
    </xf>
    <xf numFmtId="174" fontId="27" fillId="0" borderId="0" xfId="124" applyFont="1"/>
    <xf numFmtId="174" fontId="28" fillId="0" borderId="63" xfId="125" applyFont="1" applyBorder="1" applyAlignment="1">
      <alignment horizontal="left" vertical="center" wrapText="1"/>
    </xf>
    <xf numFmtId="175" fontId="28" fillId="0" borderId="63" xfId="122" applyNumberFormat="1" applyFont="1" applyBorder="1" applyAlignment="1">
      <alignment horizontal="center" vertical="center"/>
    </xf>
    <xf numFmtId="174" fontId="28" fillId="0" borderId="63" xfId="124" applyFont="1" applyBorder="1" applyAlignment="1">
      <alignment horizontal="center" vertical="center"/>
    </xf>
    <xf numFmtId="174" fontId="28" fillId="0" borderId="0" xfId="124" applyFont="1"/>
    <xf numFmtId="174" fontId="28" fillId="0" borderId="64" xfId="125" applyFont="1" applyBorder="1" applyAlignment="1">
      <alignment horizontal="left" vertical="center" wrapText="1"/>
    </xf>
    <xf numFmtId="174" fontId="27" fillId="0" borderId="63" xfId="125" applyFont="1" applyBorder="1" applyAlignment="1">
      <alignment horizontal="left" vertical="center" wrapText="1"/>
    </xf>
    <xf numFmtId="175" fontId="27" fillId="0" borderId="63" xfId="122" applyNumberFormat="1" applyFont="1" applyBorder="1" applyAlignment="1">
      <alignment horizontal="center" vertical="center"/>
    </xf>
    <xf numFmtId="176" fontId="27" fillId="0" borderId="63" xfId="122" applyNumberFormat="1" applyFont="1" applyBorder="1" applyAlignment="1">
      <alignment horizontal="center" vertical="center"/>
    </xf>
    <xf numFmtId="174" fontId="27" fillId="0" borderId="64" xfId="125" applyFont="1" applyBorder="1" applyAlignment="1">
      <alignment horizontal="left" vertical="center" wrapText="1"/>
    </xf>
    <xf numFmtId="174" fontId="54" fillId="0" borderId="0" xfId="124" applyFont="1"/>
    <xf numFmtId="177" fontId="54" fillId="0" borderId="63" xfId="124" applyNumberFormat="1" applyFont="1" applyBorder="1" applyAlignment="1">
      <alignment horizontal="center" vertical="center"/>
    </xf>
    <xf numFmtId="178" fontId="54" fillId="0" borderId="63" xfId="124" applyNumberFormat="1" applyFont="1" applyBorder="1" applyAlignment="1">
      <alignment horizontal="center" vertical="center"/>
    </xf>
    <xf numFmtId="2" fontId="27" fillId="0" borderId="39" xfId="49" applyNumberFormat="1" applyFont="1" applyBorder="1" applyAlignment="1">
      <alignment horizontal="center" vertical="center" wrapText="1"/>
    </xf>
    <xf numFmtId="2" fontId="27" fillId="0" borderId="39" xfId="49" applyNumberFormat="1" applyFont="1" applyBorder="1"/>
    <xf numFmtId="0" fontId="3" fillId="0" borderId="65" xfId="2" applyNumberFormat="1" applyFont="1" applyFill="1" applyBorder="1" applyAlignment="1">
      <alignment horizontal="center" vertical="top" wrapText="1"/>
    </xf>
    <xf numFmtId="0" fontId="3" fillId="0" borderId="65" xfId="2" applyFont="1" applyFill="1" applyBorder="1"/>
    <xf numFmtId="0" fontId="0" fillId="0" borderId="65" xfId="0" applyFill="1" applyBorder="1" applyAlignment="1">
      <alignment wrapText="1"/>
    </xf>
    <xf numFmtId="0" fontId="3" fillId="0" borderId="0" xfId="2" applyFont="1" applyFill="1" applyAlignment="1">
      <alignment wrapText="1"/>
    </xf>
    <xf numFmtId="0" fontId="3" fillId="0" borderId="65" xfId="2" applyNumberFormat="1" applyFont="1" applyFill="1" applyBorder="1" applyAlignment="1">
      <alignment horizontal="center" vertical="center" wrapText="1"/>
    </xf>
    <xf numFmtId="14" fontId="3" fillId="0" borderId="65" xfId="2" applyNumberFormat="1" applyFont="1" applyFill="1" applyBorder="1" applyAlignment="1">
      <alignment horizontal="center" vertical="center" wrapText="1"/>
    </xf>
    <xf numFmtId="0" fontId="3" fillId="0" borderId="0" xfId="2" applyFont="1" applyFill="1" applyBorder="1" applyAlignment="1">
      <alignment vertical="center" wrapText="1"/>
    </xf>
    <xf numFmtId="0" fontId="3" fillId="0" borderId="65" xfId="2" applyNumberFormat="1" applyFont="1" applyFill="1" applyBorder="1" applyAlignment="1">
      <alignment horizontal="left" vertical="top" wrapText="1"/>
    </xf>
    <xf numFmtId="172" fontId="29" fillId="0" borderId="65" xfId="2" applyNumberFormat="1" applyFont="1" applyFill="1" applyBorder="1" applyAlignment="1">
      <alignment horizontal="right" vertical="top" wrapText="1"/>
    </xf>
    <xf numFmtId="0" fontId="3" fillId="0" borderId="0" xfId="2" applyFont="1" applyFill="1" applyAlignment="1">
      <alignment vertical="center" wrapText="1"/>
    </xf>
    <xf numFmtId="0" fontId="3" fillId="0" borderId="65" xfId="2" applyFont="1" applyFill="1" applyBorder="1" applyAlignment="1">
      <alignment horizontal="center" vertical="center"/>
    </xf>
    <xf numFmtId="14" fontId="3" fillId="0" borderId="65" xfId="2" applyNumberFormat="1" applyFont="1" applyFill="1" applyBorder="1" applyAlignment="1">
      <alignment horizontal="center" vertical="center"/>
    </xf>
    <xf numFmtId="49" fontId="27" fillId="0" borderId="39" xfId="49" applyNumberFormat="1" applyFont="1" applyBorder="1" applyAlignment="1">
      <alignment horizontal="center" vertical="center" wrapText="1"/>
    </xf>
    <xf numFmtId="1" fontId="28" fillId="0" borderId="39" xfId="49" applyNumberFormat="1" applyFont="1" applyBorder="1" applyAlignment="1">
      <alignment horizontal="center" vertical="center" wrapText="1"/>
    </xf>
    <xf numFmtId="0" fontId="28" fillId="0" borderId="39" xfId="49" applyFont="1" applyBorder="1" applyAlignment="1">
      <alignment horizontal="center" vertical="center" wrapText="1"/>
    </xf>
    <xf numFmtId="17" fontId="28" fillId="0" borderId="39" xfId="49" applyNumberFormat="1" applyFont="1" applyBorder="1" applyAlignment="1">
      <alignment horizontal="center" vertical="center" wrapText="1"/>
    </xf>
    <xf numFmtId="2" fontId="28" fillId="0" borderId="39" xfId="49" applyNumberFormat="1" applyFont="1" applyBorder="1" applyAlignment="1">
      <alignment horizontal="center" vertical="center" wrapText="1"/>
    </xf>
    <xf numFmtId="4" fontId="28" fillId="0" borderId="39" xfId="49" applyNumberFormat="1" applyFont="1" applyBorder="1" applyAlignment="1">
      <alignment horizontal="center" vertical="center" wrapText="1"/>
    </xf>
    <xf numFmtId="49" fontId="62" fillId="0" borderId="39" xfId="0" applyNumberFormat="1" applyFont="1" applyFill="1" applyBorder="1" applyAlignment="1">
      <alignment horizontal="center" vertical="center" wrapText="1"/>
    </xf>
    <xf numFmtId="4" fontId="62" fillId="0" borderId="39" xfId="0" applyNumberFormat="1" applyFont="1" applyFill="1" applyBorder="1" applyAlignment="1">
      <alignment horizontal="center" vertical="center" wrapText="1"/>
    </xf>
    <xf numFmtId="14" fontId="28" fillId="0" borderId="39" xfId="49" applyNumberFormat="1" applyFont="1" applyBorder="1" applyAlignment="1">
      <alignment horizontal="center" vertical="center" wrapText="1"/>
    </xf>
    <xf numFmtId="49" fontId="28" fillId="0" borderId="39" xfId="49" applyNumberFormat="1" applyFont="1" applyBorder="1" applyAlignment="1">
      <alignment horizontal="center" vertical="center" wrapText="1"/>
    </xf>
    <xf numFmtId="0" fontId="29" fillId="0" borderId="0" xfId="49" applyFont="1" applyAlignment="1">
      <alignment horizontal="center" vertical="center" wrapText="1"/>
    </xf>
    <xf numFmtId="4" fontId="29" fillId="0" borderId="32" xfId="62" applyNumberFormat="1" applyFont="1" applyFill="1" applyBorder="1" applyAlignment="1">
      <alignment horizontal="left" vertical="center" wrapText="1"/>
    </xf>
    <xf numFmtId="0" fontId="28" fillId="0" borderId="25" xfId="2" applyFont="1" applyFill="1" applyBorder="1" applyAlignment="1">
      <alignment horizontal="justify" vertical="center" wrapText="1"/>
    </xf>
    <xf numFmtId="4" fontId="28" fillId="0" borderId="25" xfId="2" applyNumberFormat="1" applyFont="1" applyFill="1" applyBorder="1" applyAlignment="1">
      <alignment horizontal="justify" vertical="center" wrapText="1"/>
    </xf>
    <xf numFmtId="0" fontId="63" fillId="0" borderId="0" xfId="2" applyFont="1" applyFill="1" applyAlignment="1">
      <alignment horizontal="center" vertical="center"/>
    </xf>
    <xf numFmtId="0" fontId="64" fillId="0" borderId="0" xfId="2" applyFont="1" applyFill="1" applyAlignment="1">
      <alignment vertical="center"/>
    </xf>
    <xf numFmtId="0" fontId="3" fillId="25" borderId="0" xfId="2" applyFill="1"/>
    <xf numFmtId="0" fontId="3" fillId="0" borderId="0" xfId="2" applyFill="1"/>
    <xf numFmtId="1" fontId="27" fillId="0" borderId="66" xfId="49" applyNumberFormat="1" applyFont="1" applyBorder="1" applyAlignment="1">
      <alignment horizontal="center" vertical="center" wrapText="1"/>
    </xf>
    <xf numFmtId="0" fontId="27" fillId="0" borderId="66" xfId="49" applyFont="1" applyBorder="1" applyAlignment="1">
      <alignment horizontal="center" vertical="center" wrapText="1"/>
    </xf>
    <xf numFmtId="17" fontId="27" fillId="0" borderId="66" xfId="49" applyNumberFormat="1" applyFont="1" applyBorder="1" applyAlignment="1">
      <alignment horizontal="center" vertical="center" wrapText="1"/>
    </xf>
    <xf numFmtId="2" fontId="27" fillId="0" borderId="66" xfId="49" applyNumberFormat="1" applyFont="1" applyBorder="1" applyAlignment="1">
      <alignment horizontal="center" vertical="center" wrapText="1"/>
    </xf>
    <xf numFmtId="4" fontId="27" fillId="0" borderId="66" xfId="49" applyNumberFormat="1" applyFont="1" applyBorder="1" applyAlignment="1">
      <alignment horizontal="center" vertical="center" wrapText="1"/>
    </xf>
    <xf numFmtId="49" fontId="59" fillId="0" borderId="66" xfId="0" applyNumberFormat="1" applyFont="1" applyFill="1" applyBorder="1" applyAlignment="1">
      <alignment horizontal="center" vertical="center" wrapText="1"/>
    </xf>
    <xf numFmtId="4" fontId="59" fillId="0" borderId="66" xfId="0" applyNumberFormat="1" applyFont="1" applyFill="1" applyBorder="1" applyAlignment="1">
      <alignment horizontal="center" vertical="center" wrapText="1"/>
    </xf>
    <xf numFmtId="14" fontId="27" fillId="0" borderId="66" xfId="49" applyNumberFormat="1" applyFont="1" applyBorder="1" applyAlignment="1">
      <alignment horizontal="center" vertical="center" wrapText="1"/>
    </xf>
    <xf numFmtId="49" fontId="27" fillId="0" borderId="66" xfId="49" applyNumberFormat="1" applyFont="1" applyBorder="1" applyAlignment="1">
      <alignment horizontal="center" vertical="center" wrapText="1"/>
    </xf>
    <xf numFmtId="0" fontId="32" fillId="0" borderId="0" xfId="2" applyFont="1" applyFill="1" applyAlignment="1">
      <alignment horizontal="center"/>
    </xf>
    <xf numFmtId="14" fontId="3" fillId="25" borderId="0" xfId="2" applyNumberFormat="1" applyFont="1" applyFill="1"/>
    <xf numFmtId="0" fontId="3" fillId="0" borderId="0" xfId="62" applyFont="1" applyFill="1" applyAlignment="1">
      <alignment horizontal="left" vertical="center" wrapText="1"/>
    </xf>
    <xf numFmtId="0" fontId="3" fillId="0" borderId="0" xfId="62" applyFont="1" applyFill="1" applyAlignment="1">
      <alignment horizontal="left" vertical="center"/>
    </xf>
    <xf numFmtId="0" fontId="29" fillId="0" borderId="67" xfId="62" applyFont="1" applyBorder="1" applyAlignment="1">
      <alignment horizontal="center" vertical="top"/>
    </xf>
    <xf numFmtId="0" fontId="3" fillId="0" borderId="67" xfId="62" applyFont="1" applyBorder="1" applyAlignment="1">
      <alignment horizontal="center" vertical="top"/>
    </xf>
    <xf numFmtId="0" fontId="3" fillId="0" borderId="0" xfId="62" applyFont="1" applyFill="1" applyAlignment="1">
      <alignment horizontal="left"/>
    </xf>
    <xf numFmtId="0" fontId="3" fillId="0" borderId="1" xfId="62" applyFont="1" applyFill="1" applyBorder="1" applyAlignment="1">
      <alignment horizontal="center" vertical="top"/>
    </xf>
    <xf numFmtId="0" fontId="29" fillId="0" borderId="67" xfId="62" applyFont="1" applyFill="1" applyBorder="1" applyAlignment="1">
      <alignment horizontal="center" vertical="top"/>
    </xf>
    <xf numFmtId="0" fontId="31" fillId="0" borderId="0" xfId="62" applyFont="1" applyFill="1" applyAlignment="1">
      <alignment horizontal="left"/>
    </xf>
    <xf numFmtId="0" fontId="3" fillId="0" borderId="0" xfId="62" applyNumberFormat="1" applyFont="1" applyFill="1" applyBorder="1" applyAlignment="1">
      <alignment horizontal="left"/>
    </xf>
    <xf numFmtId="0" fontId="3" fillId="0" borderId="0" xfId="62" applyNumberFormat="1" applyFont="1" applyFill="1" applyBorder="1" applyAlignment="1">
      <alignment vertical="center"/>
    </xf>
    <xf numFmtId="0" fontId="3" fillId="0" borderId="0" xfId="62" applyFont="1" applyFill="1" applyBorder="1" applyAlignment="1">
      <alignment horizontal="left"/>
    </xf>
    <xf numFmtId="0" fontId="3" fillId="0" borderId="68" xfId="62" applyFont="1" applyFill="1" applyBorder="1" applyAlignment="1">
      <alignment horizontal="center" vertical="center" wrapText="1"/>
    </xf>
    <xf numFmtId="0" fontId="3" fillId="0" borderId="68" xfId="62" applyFont="1" applyBorder="1" applyAlignment="1">
      <alignment horizontal="center" vertical="center" wrapText="1"/>
    </xf>
    <xf numFmtId="0" fontId="3" fillId="0" borderId="68" xfId="62" applyFont="1" applyBorder="1" applyAlignment="1">
      <alignment horizontal="center" vertical="center"/>
    </xf>
    <xf numFmtId="0" fontId="3" fillId="0" borderId="68" xfId="62" applyFont="1" applyFill="1" applyBorder="1" applyAlignment="1">
      <alignment horizontal="center" vertical="center"/>
    </xf>
    <xf numFmtId="0" fontId="31" fillId="0" borderId="0" xfId="62" applyFont="1" applyFill="1" applyAlignment="1">
      <alignment horizontal="left" vertical="center" wrapText="1"/>
    </xf>
    <xf numFmtId="0" fontId="3" fillId="0" borderId="0" xfId="62" applyFont="1" applyFill="1" applyAlignment="1">
      <alignment horizontal="left" wrapText="1"/>
    </xf>
    <xf numFmtId="14" fontId="31" fillId="26" borderId="68" xfId="126" applyNumberFormat="1" applyFont="1" applyFill="1" applyBorder="1" applyAlignment="1">
      <alignment horizontal="center" vertical="top" wrapText="1" shrinkToFit="1"/>
    </xf>
    <xf numFmtId="14" fontId="3" fillId="26" borderId="68" xfId="127" applyNumberFormat="1" applyFont="1" applyFill="1" applyBorder="1" applyAlignment="1">
      <alignment horizontal="center" vertical="center" wrapText="1"/>
    </xf>
    <xf numFmtId="0" fontId="3" fillId="0" borderId="70" xfId="62" applyFont="1" applyFill="1" applyBorder="1" applyAlignment="1">
      <alignment horizontal="center" vertical="center" wrapText="1"/>
    </xf>
    <xf numFmtId="4" fontId="59" fillId="0" borderId="71" xfId="0" applyNumberFormat="1" applyFont="1" applyFill="1" applyBorder="1" applyAlignment="1">
      <alignment horizontal="center" vertical="center" wrapText="1"/>
    </xf>
    <xf numFmtId="0" fontId="27" fillId="0" borderId="27" xfId="2" applyFont="1" applyFill="1" applyBorder="1" applyAlignment="1">
      <alignment vertical="top"/>
    </xf>
    <xf numFmtId="1" fontId="27" fillId="0" borderId="72" xfId="49" applyNumberFormat="1" applyFont="1" applyBorder="1" applyAlignment="1">
      <alignment horizontal="center" vertical="center" wrapText="1"/>
    </xf>
    <xf numFmtId="0" fontId="27" fillId="0" borderId="72" xfId="49" applyFont="1" applyBorder="1" applyAlignment="1">
      <alignment horizontal="center" vertical="center" wrapText="1"/>
    </xf>
    <xf numFmtId="17" fontId="27" fillId="0" borderId="72" xfId="49" applyNumberFormat="1" applyFont="1" applyBorder="1" applyAlignment="1">
      <alignment horizontal="center" vertical="center" wrapText="1"/>
    </xf>
    <xf numFmtId="2" fontId="27" fillId="0" borderId="72" xfId="49" applyNumberFormat="1" applyFont="1" applyBorder="1" applyAlignment="1">
      <alignment horizontal="center" vertical="center" wrapText="1"/>
    </xf>
    <xf numFmtId="4" fontId="27" fillId="0" borderId="72" xfId="49" applyNumberFormat="1" applyFont="1" applyBorder="1" applyAlignment="1">
      <alignment horizontal="center" vertical="center" wrapText="1"/>
    </xf>
    <xf numFmtId="49" fontId="59" fillId="0" borderId="72" xfId="0" applyNumberFormat="1" applyFont="1" applyFill="1" applyBorder="1" applyAlignment="1">
      <alignment horizontal="center" vertical="center" wrapText="1"/>
    </xf>
    <xf numFmtId="4" fontId="59" fillId="0" borderId="72" xfId="0" applyNumberFormat="1" applyFont="1" applyFill="1" applyBorder="1" applyAlignment="1">
      <alignment horizontal="center" vertical="center" wrapText="1"/>
    </xf>
    <xf numFmtId="14" fontId="27" fillId="0" borderId="72" xfId="49" applyNumberFormat="1" applyFont="1" applyBorder="1" applyAlignment="1">
      <alignment horizontal="center" vertical="center" wrapText="1"/>
    </xf>
    <xf numFmtId="49" fontId="27" fillId="0" borderId="72" xfId="49" applyNumberFormat="1" applyFont="1" applyBorder="1" applyAlignment="1">
      <alignment horizontal="center" vertical="center" wrapText="1"/>
    </xf>
    <xf numFmtId="0" fontId="65" fillId="0" borderId="0" xfId="1" applyFont="1"/>
    <xf numFmtId="0" fontId="66" fillId="0" borderId="0" xfId="1" applyFont="1" applyAlignment="1">
      <alignment horizontal="left" vertical="center"/>
    </xf>
    <xf numFmtId="0" fontId="67" fillId="0" borderId="0" xfId="1" applyFont="1" applyAlignment="1">
      <alignment vertical="center"/>
    </xf>
    <xf numFmtId="0" fontId="61" fillId="0" borderId="0" xfId="1" applyFont="1" applyFill="1" applyBorder="1" applyAlignment="1">
      <alignment horizontal="center" vertical="center"/>
    </xf>
    <xf numFmtId="0" fontId="65" fillId="0" borderId="0" xfId="1" applyFont="1" applyBorder="1"/>
    <xf numFmtId="0" fontId="68" fillId="0" borderId="0" xfId="1" applyFont="1" applyAlignment="1">
      <alignment vertical="center"/>
    </xf>
    <xf numFmtId="0" fontId="69" fillId="0" borderId="0" xfId="1" applyFont="1"/>
    <xf numFmtId="0" fontId="51" fillId="0" borderId="0" xfId="1" applyFont="1" applyAlignment="1">
      <alignment vertical="center"/>
    </xf>
    <xf numFmtId="0" fontId="61" fillId="0" borderId="0" xfId="1" applyFont="1" applyAlignment="1">
      <alignment horizontal="center" vertical="center"/>
    </xf>
    <xf numFmtId="0" fontId="70" fillId="0" borderId="0" xfId="1" applyFont="1" applyAlignment="1">
      <alignment vertical="center"/>
    </xf>
    <xf numFmtId="0" fontId="60" fillId="0" borderId="73" xfId="1" applyFont="1" applyBorder="1" applyAlignment="1">
      <alignment horizontal="center" vertical="center" wrapText="1"/>
    </xf>
    <xf numFmtId="0" fontId="61" fillId="0" borderId="0" xfId="1" applyFont="1" applyBorder="1" applyAlignment="1">
      <alignment horizontal="center" vertical="center"/>
    </xf>
    <xf numFmtId="0" fontId="69" fillId="0" borderId="0" xfId="1" applyFont="1" applyBorder="1"/>
    <xf numFmtId="0" fontId="51" fillId="0" borderId="73" xfId="1" applyFont="1" applyBorder="1" applyAlignment="1">
      <alignment horizontal="center" vertical="center" wrapText="1"/>
    </xf>
    <xf numFmtId="49" fontId="51" fillId="0" borderId="73" xfId="1" applyNumberFormat="1" applyFont="1" applyBorder="1" applyAlignment="1">
      <alignment vertical="center"/>
    </xf>
    <xf numFmtId="0" fontId="3" fillId="0" borderId="73" xfId="2" applyFont="1" applyFill="1" applyBorder="1" applyAlignment="1">
      <alignment vertical="center" wrapText="1"/>
    </xf>
    <xf numFmtId="0" fontId="2" fillId="0" borderId="0" xfId="1" applyBorder="1"/>
    <xf numFmtId="0" fontId="2" fillId="0" borderId="0" xfId="1"/>
    <xf numFmtId="9" fontId="3" fillId="0" borderId="73" xfId="126" applyNumberFormat="1" applyFont="1" applyFill="1" applyBorder="1" applyAlignment="1">
      <alignment horizontal="center" vertical="center" wrapText="1"/>
    </xf>
    <xf numFmtId="9" fontId="3" fillId="26" borderId="73" xfId="126" applyNumberFormat="1" applyFont="1" applyFill="1" applyBorder="1" applyAlignment="1">
      <alignment horizontal="center" vertical="center" wrapText="1"/>
    </xf>
    <xf numFmtId="0" fontId="67" fillId="0" borderId="0" xfId="1" applyFont="1" applyFill="1" applyAlignment="1">
      <alignment vertical="center"/>
    </xf>
    <xf numFmtId="0" fontId="70" fillId="0" borderId="0" xfId="2" applyFont="1" applyFill="1" applyAlignment="1">
      <alignment vertical="center"/>
    </xf>
    <xf numFmtId="0" fontId="61" fillId="0" borderId="0" xfId="1" applyFont="1" applyFill="1" applyBorder="1" applyAlignment="1">
      <alignment vertical="center"/>
    </xf>
    <xf numFmtId="0" fontId="29" fillId="0" borderId="0" xfId="52" applyFont="1" applyFill="1" applyAlignment="1"/>
    <xf numFmtId="0" fontId="29" fillId="0" borderId="74" xfId="2" applyFont="1" applyFill="1" applyBorder="1" applyAlignment="1">
      <alignment horizontal="center" vertical="center" wrapText="1"/>
    </xf>
    <xf numFmtId="0" fontId="3" fillId="0" borderId="74" xfId="2" applyFont="1" applyFill="1" applyBorder="1" applyAlignment="1">
      <alignment horizontal="center" vertical="center" wrapText="1"/>
    </xf>
    <xf numFmtId="0" fontId="60" fillId="0" borderId="73" xfId="2" applyFont="1" applyFill="1" applyBorder="1" applyAlignment="1">
      <alignment horizontal="center" vertical="center" textRotation="90" wrapText="1"/>
    </xf>
    <xf numFmtId="0" fontId="29" fillId="0" borderId="73" xfId="2" applyFont="1" applyFill="1" applyBorder="1" applyAlignment="1">
      <alignment horizontal="center" vertical="center" wrapText="1"/>
    </xf>
    <xf numFmtId="49" fontId="29" fillId="0" borderId="73" xfId="2" applyNumberFormat="1" applyFont="1" applyFill="1" applyBorder="1" applyAlignment="1">
      <alignment horizontal="center" vertical="center" wrapText="1"/>
    </xf>
    <xf numFmtId="0" fontId="29" fillId="0" borderId="73" xfId="2" applyFont="1" applyFill="1" applyBorder="1" applyAlignment="1">
      <alignment horizontal="left" vertical="center" wrapText="1"/>
    </xf>
    <xf numFmtId="2" fontId="60" fillId="0" borderId="73" xfId="2" applyNumberFormat="1" applyFont="1" applyFill="1" applyBorder="1" applyAlignment="1">
      <alignment horizontal="center" vertical="center" wrapText="1"/>
    </xf>
    <xf numFmtId="171" fontId="29" fillId="0" borderId="73" xfId="2" applyNumberFormat="1" applyFont="1" applyFill="1" applyBorder="1" applyAlignment="1">
      <alignment horizontal="center" vertical="center" wrapText="1"/>
    </xf>
    <xf numFmtId="49" fontId="3" fillId="0" borderId="73" xfId="2" applyNumberFormat="1" applyFont="1" applyFill="1" applyBorder="1" applyAlignment="1">
      <alignment horizontal="center" vertical="center" wrapText="1"/>
    </xf>
    <xf numFmtId="0" fontId="3" fillId="0" borderId="73" xfId="2" applyFont="1" applyFill="1" applyBorder="1" applyAlignment="1">
      <alignment horizontal="left" vertical="center" wrapText="1"/>
    </xf>
    <xf numFmtId="171" fontId="60" fillId="0" borderId="73" xfId="2" applyNumberFormat="1" applyFont="1" applyFill="1" applyBorder="1" applyAlignment="1">
      <alignment horizontal="center" vertical="center" wrapText="1"/>
    </xf>
    <xf numFmtId="171" fontId="51" fillId="0" borderId="73" xfId="2" applyNumberFormat="1" applyFont="1" applyFill="1" applyBorder="1" applyAlignment="1">
      <alignment horizontal="center" vertical="center" wrapText="1"/>
    </xf>
    <xf numFmtId="0" fontId="71" fillId="0" borderId="73" xfId="45" applyFont="1" applyFill="1" applyBorder="1" applyAlignment="1">
      <alignment horizontal="left" vertical="center" wrapText="1"/>
    </xf>
    <xf numFmtId="0" fontId="3" fillId="0" borderId="73" xfId="45" applyFont="1" applyFill="1" applyBorder="1" applyAlignment="1">
      <alignment horizontal="left" vertical="center" wrapText="1"/>
    </xf>
    <xf numFmtId="0" fontId="72" fillId="0" borderId="73" xfId="45" applyFont="1" applyFill="1" applyBorder="1" applyAlignment="1">
      <alignment horizontal="left" vertical="center" wrapText="1"/>
    </xf>
    <xf numFmtId="0" fontId="71" fillId="0" borderId="2" xfId="45" applyFont="1" applyFill="1" applyBorder="1" applyAlignment="1">
      <alignment horizontal="left" vertical="center" wrapText="1"/>
    </xf>
    <xf numFmtId="0" fontId="3" fillId="0" borderId="69" xfId="62" applyFont="1" applyFill="1" applyBorder="1" applyAlignment="1">
      <alignment horizontal="center" vertical="center" wrapText="1"/>
    </xf>
    <xf numFmtId="0" fontId="29" fillId="0" borderId="0" xfId="0" applyFont="1" applyFill="1" applyAlignment="1">
      <alignment horizontal="center" vertical="center"/>
    </xf>
    <xf numFmtId="0" fontId="4" fillId="0" borderId="0" xfId="1" applyFont="1" applyFill="1" applyBorder="1" applyAlignment="1">
      <alignment horizontal="center" vertical="center"/>
    </xf>
    <xf numFmtId="0" fontId="29" fillId="0" borderId="2" xfId="62" applyFont="1" applyFill="1" applyBorder="1" applyAlignment="1">
      <alignment horizontal="center" vertical="center" wrapText="1"/>
    </xf>
    <xf numFmtId="0" fontId="32" fillId="0" borderId="0" xfId="1" applyFont="1" applyFill="1" applyAlignment="1">
      <alignment horizontal="center" vertical="center"/>
    </xf>
    <xf numFmtId="0" fontId="6" fillId="0" borderId="0" xfId="1" applyFont="1" applyFill="1" applyAlignment="1">
      <alignment wrapText="1"/>
    </xf>
    <xf numFmtId="0" fontId="6" fillId="0" borderId="0" xfId="1" applyFont="1" applyFill="1" applyBorder="1" applyAlignment="1">
      <alignment wrapText="1"/>
    </xf>
    <xf numFmtId="0" fontId="40" fillId="0" borderId="0" xfId="1" applyFont="1" applyFill="1" applyAlignment="1">
      <alignment wrapText="1"/>
    </xf>
    <xf numFmtId="0" fontId="27" fillId="0" borderId="26" xfId="2" applyFont="1" applyFill="1" applyBorder="1" applyAlignment="1">
      <alignment horizontal="left" vertical="top" wrapText="1"/>
    </xf>
    <xf numFmtId="0" fontId="29" fillId="0" borderId="78" xfId="62" applyFont="1" applyFill="1" applyBorder="1" applyAlignment="1">
      <alignment horizontal="center" vertical="top"/>
    </xf>
    <xf numFmtId="0" fontId="29" fillId="0" borderId="78" xfId="62" applyFont="1" applyFill="1" applyBorder="1" applyAlignment="1">
      <alignment horizontal="center" vertical="top" wrapText="1"/>
    </xf>
    <xf numFmtId="0" fontId="0" fillId="0" borderId="78" xfId="0" applyBorder="1" applyAlignment="1">
      <alignment horizontal="center"/>
    </xf>
    <xf numFmtId="0" fontId="0" fillId="0" borderId="78" xfId="0" applyFill="1" applyBorder="1" applyAlignment="1">
      <alignment horizontal="center" wrapText="1"/>
    </xf>
    <xf numFmtId="0" fontId="27" fillId="0" borderId="78" xfId="62" applyFont="1" applyFill="1" applyBorder="1" applyAlignment="1">
      <alignment horizontal="center" vertical="center" wrapText="1"/>
    </xf>
    <xf numFmtId="0" fontId="0" fillId="0" borderId="78" xfId="0" applyBorder="1" applyAlignment="1">
      <alignment horizontal="center" wrapText="1"/>
    </xf>
    <xf numFmtId="2" fontId="3" fillId="0" borderId="0" xfId="62" applyNumberFormat="1" applyFont="1" applyFill="1" applyAlignment="1">
      <alignment horizontal="left" vertical="center" wrapText="1"/>
    </xf>
    <xf numFmtId="0" fontId="27" fillId="27" borderId="25" xfId="2" applyFont="1" applyFill="1" applyBorder="1" applyAlignment="1">
      <alignment horizontal="justify" vertical="top" wrapText="1"/>
    </xf>
    <xf numFmtId="4" fontId="27" fillId="27" borderId="25" xfId="2" applyNumberFormat="1" applyFont="1" applyFill="1" applyBorder="1" applyAlignment="1">
      <alignment horizontal="justify" vertical="top" wrapText="1"/>
    </xf>
    <xf numFmtId="4" fontId="3" fillId="0" borderId="0" xfId="2" applyNumberFormat="1" applyFill="1"/>
    <xf numFmtId="4" fontId="3" fillId="25" borderId="0" xfId="2" applyNumberFormat="1" applyFont="1" applyFill="1"/>
    <xf numFmtId="1" fontId="27" fillId="0" borderId="79" xfId="49" applyNumberFormat="1" applyFont="1" applyBorder="1" applyAlignment="1">
      <alignment horizontal="center" vertical="center" wrapText="1"/>
    </xf>
    <xf numFmtId="0" fontId="27" fillId="0" borderId="79" xfId="49" applyFont="1" applyBorder="1" applyAlignment="1">
      <alignment horizontal="center" vertical="center" wrapText="1"/>
    </xf>
    <xf numFmtId="4" fontId="27" fillId="0" borderId="79" xfId="49" applyNumberFormat="1" applyFont="1" applyBorder="1" applyAlignment="1">
      <alignment horizontal="center" vertical="center" wrapText="1"/>
    </xf>
    <xf numFmtId="49" fontId="59" fillId="0" borderId="79" xfId="0" applyNumberFormat="1" applyFont="1" applyFill="1" applyBorder="1" applyAlignment="1">
      <alignment horizontal="center" vertical="center" wrapText="1"/>
    </xf>
    <xf numFmtId="4" fontId="59" fillId="0" borderId="79" xfId="0" applyNumberFormat="1" applyFont="1" applyFill="1" applyBorder="1" applyAlignment="1">
      <alignment horizontal="center" vertical="center" wrapText="1"/>
    </xf>
    <xf numFmtId="14" fontId="27" fillId="0" borderId="79" xfId="49" applyNumberFormat="1" applyFont="1" applyBorder="1" applyAlignment="1">
      <alignment horizontal="center" vertical="center" wrapText="1"/>
    </xf>
    <xf numFmtId="49" fontId="27" fillId="0" borderId="79" xfId="49" applyNumberFormat="1" applyFont="1" applyBorder="1" applyAlignment="1">
      <alignment horizontal="center" vertical="center" wrapText="1"/>
    </xf>
    <xf numFmtId="0" fontId="29" fillId="0" borderId="80" xfId="2" applyNumberFormat="1" applyFont="1" applyBorder="1" applyAlignment="1">
      <alignment horizontal="center" vertical="top" wrapText="1"/>
    </xf>
    <xf numFmtId="0" fontId="29" fillId="0" borderId="80" xfId="2" applyFont="1" applyBorder="1" applyAlignment="1">
      <alignment vertical="top" wrapText="1"/>
    </xf>
    <xf numFmtId="0" fontId="3" fillId="0" borderId="80" xfId="2" applyFont="1" applyBorder="1" applyAlignment="1">
      <alignment vertical="top" wrapText="1"/>
    </xf>
    <xf numFmtId="0" fontId="3" fillId="0" borderId="80" xfId="2" applyFont="1" applyBorder="1" applyAlignment="1">
      <alignment horizontal="justify" vertical="top" wrapText="1"/>
    </xf>
    <xf numFmtId="0" fontId="3" fillId="0" borderId="0" xfId="2" applyFont="1" applyFill="1" applyAlignment="1">
      <alignment vertical="top" wrapText="1"/>
    </xf>
    <xf numFmtId="171" fontId="51" fillId="0" borderId="81" xfId="2" applyNumberFormat="1" applyFont="1" applyFill="1" applyBorder="1" applyAlignment="1">
      <alignment horizontal="center" vertical="center" wrapText="1"/>
    </xf>
    <xf numFmtId="0" fontId="29" fillId="0" borderId="0" xfId="0" applyFont="1" applyFill="1" applyAlignment="1">
      <alignment horizontal="center" vertical="center"/>
    </xf>
    <xf numFmtId="0" fontId="38" fillId="0" borderId="0" xfId="1" applyFont="1" applyAlignment="1">
      <alignment horizontal="center" vertical="center" wrapText="1"/>
    </xf>
    <xf numFmtId="0" fontId="32" fillId="0" borderId="0" xfId="1" applyFont="1" applyAlignment="1">
      <alignment horizontal="center" vertical="center"/>
    </xf>
    <xf numFmtId="0" fontId="3" fillId="0" borderId="0" xfId="1" applyFont="1" applyAlignment="1">
      <alignment horizontal="center" vertical="center"/>
    </xf>
    <xf numFmtId="0" fontId="38" fillId="0" borderId="0" xfId="1" applyFont="1" applyAlignment="1">
      <alignment horizontal="center" vertical="center"/>
    </xf>
    <xf numFmtId="0" fontId="41" fillId="0" borderId="0" xfId="1" applyFont="1" applyAlignment="1">
      <alignment horizontal="center" vertical="center"/>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29" fillId="0" borderId="1" xfId="1" applyFont="1" applyBorder="1" applyAlignment="1">
      <alignment horizontal="center" vertical="center" wrapText="1"/>
    </xf>
    <xf numFmtId="0" fontId="29" fillId="0" borderId="10" xfId="1" applyFont="1" applyBorder="1" applyAlignment="1">
      <alignment horizontal="center" vertical="center" wrapText="1"/>
    </xf>
    <xf numFmtId="0" fontId="29" fillId="0" borderId="2" xfId="1" applyFont="1" applyBorder="1" applyAlignment="1">
      <alignment horizontal="center" vertical="center" wrapText="1"/>
    </xf>
    <xf numFmtId="0" fontId="32"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1" fillId="0" borderId="0" xfId="1" applyFont="1" applyAlignment="1">
      <alignment horizontal="center" vertical="center" wrapText="1"/>
    </xf>
    <xf numFmtId="0" fontId="4" fillId="0" borderId="0" xfId="1" applyFont="1" applyAlignment="1">
      <alignment horizontal="center" vertical="center"/>
    </xf>
    <xf numFmtId="0" fontId="3" fillId="0" borderId="20" xfId="1" applyFont="1" applyBorder="1" applyAlignment="1">
      <alignment vertical="center"/>
    </xf>
    <xf numFmtId="0" fontId="3" fillId="0" borderId="69" xfId="62" applyFont="1" applyFill="1" applyBorder="1" applyAlignment="1">
      <alignment horizontal="center" vertical="center" wrapText="1"/>
    </xf>
    <xf numFmtId="0" fontId="3" fillId="0" borderId="2" xfId="62" applyFont="1" applyFill="1" applyBorder="1" applyAlignment="1">
      <alignment horizontal="center" vertical="center" wrapText="1"/>
    </xf>
    <xf numFmtId="0" fontId="3" fillId="0" borderId="20" xfId="62" applyFont="1" applyBorder="1" applyAlignment="1">
      <alignment horizontal="left" vertical="center"/>
    </xf>
    <xf numFmtId="0" fontId="29" fillId="0" borderId="10" xfId="62" applyFont="1" applyBorder="1" applyAlignment="1">
      <alignment horizontal="center" vertical="center"/>
    </xf>
    <xf numFmtId="0" fontId="29" fillId="0" borderId="6" xfId="62" applyFont="1" applyBorder="1" applyAlignment="1">
      <alignment horizontal="center" vertical="center"/>
    </xf>
    <xf numFmtId="0" fontId="29" fillId="0" borderId="2" xfId="62" applyFont="1" applyBorder="1" applyAlignment="1">
      <alignment horizontal="center" vertical="center"/>
    </xf>
    <xf numFmtId="0" fontId="3" fillId="0" borderId="6" xfId="62" applyFont="1" applyFill="1" applyBorder="1" applyAlignment="1">
      <alignment horizontal="center" vertical="center" wrapText="1"/>
    </xf>
    <xf numFmtId="49" fontId="3" fillId="0" borderId="0" xfId="62" applyNumberFormat="1" applyFont="1" applyBorder="1" applyAlignment="1">
      <alignment horizontal="left" vertical="top"/>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0" fontId="29" fillId="0" borderId="6" xfId="62" applyFont="1" applyFill="1" applyBorder="1" applyAlignment="1">
      <alignment horizontal="center" vertical="center" wrapText="1"/>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0" fontId="3" fillId="0" borderId="74" xfId="62" applyFont="1" applyFill="1" applyBorder="1" applyAlignment="1">
      <alignment horizontal="center" vertical="center" wrapText="1"/>
    </xf>
    <xf numFmtId="0" fontId="3" fillId="0" borderId="0" xfId="1" applyFont="1" applyFill="1" applyAlignment="1">
      <alignment horizontal="center" vertical="center"/>
    </xf>
    <xf numFmtId="0" fontId="41" fillId="0" borderId="0" xfId="1" applyFont="1" applyFill="1" applyAlignment="1">
      <alignment horizontal="center" vertical="center" wrapText="1"/>
    </xf>
    <xf numFmtId="0" fontId="32" fillId="0" borderId="0" xfId="1" applyFont="1" applyFill="1" applyAlignment="1">
      <alignment horizontal="center" vertical="center"/>
    </xf>
    <xf numFmtId="0" fontId="41" fillId="0" borderId="0" xfId="1" applyFont="1" applyFill="1" applyAlignment="1">
      <alignment horizontal="center" vertical="center"/>
    </xf>
    <xf numFmtId="0" fontId="38" fillId="0" borderId="0" xfId="1" applyFont="1" applyFill="1" applyAlignment="1">
      <alignment horizontal="center" vertical="center"/>
    </xf>
    <xf numFmtId="0" fontId="29" fillId="0" borderId="4" xfId="62" applyFont="1" applyFill="1" applyBorder="1" applyAlignment="1">
      <alignment horizontal="center" vertical="center" wrapText="1"/>
    </xf>
    <xf numFmtId="0" fontId="29" fillId="0" borderId="7" xfId="62" applyFont="1" applyFill="1" applyBorder="1" applyAlignment="1">
      <alignment horizontal="center" vertical="center" wrapText="1"/>
    </xf>
    <xf numFmtId="0" fontId="29" fillId="0" borderId="3" xfId="62" applyFont="1" applyFill="1" applyBorder="1" applyAlignment="1">
      <alignment horizontal="center" vertical="center" wrapText="1"/>
    </xf>
    <xf numFmtId="0" fontId="27" fillId="0" borderId="0" xfId="49" applyFont="1" applyFill="1" applyAlignment="1">
      <alignment horizontal="center"/>
    </xf>
    <xf numFmtId="0" fontId="28" fillId="0" borderId="0" xfId="49" applyFont="1" applyFill="1" applyAlignment="1">
      <alignment horizontal="center"/>
    </xf>
    <xf numFmtId="0" fontId="42" fillId="0" borderId="1" xfId="0" applyFont="1" applyBorder="1" applyAlignment="1">
      <alignment horizontal="center" vertical="center"/>
    </xf>
    <xf numFmtId="0" fontId="42" fillId="0" borderId="4" xfId="0" applyFont="1" applyBorder="1" applyAlignment="1">
      <alignment horizontal="center" vertical="center"/>
    </xf>
    <xf numFmtId="0" fontId="42" fillId="0" borderId="7" xfId="0" applyFont="1" applyBorder="1" applyAlignment="1">
      <alignment horizontal="center" vertical="center"/>
    </xf>
    <xf numFmtId="0" fontId="42" fillId="0" borderId="3" xfId="0" applyFont="1" applyBorder="1" applyAlignment="1">
      <alignment horizontal="center" vertical="center"/>
    </xf>
    <xf numFmtId="0" fontId="27" fillId="0" borderId="0" xfId="49" applyFont="1" applyAlignment="1">
      <alignment horizontal="center"/>
    </xf>
    <xf numFmtId="0" fontId="51" fillId="0" borderId="0" xfId="1" applyFont="1" applyAlignment="1">
      <alignment horizontal="center" vertical="center"/>
    </xf>
    <xf numFmtId="0" fontId="61" fillId="0" borderId="0" xfId="1" applyFont="1" applyAlignment="1">
      <alignment horizontal="center" vertical="center"/>
    </xf>
    <xf numFmtId="0" fontId="67" fillId="0" borderId="0" xfId="1" applyFont="1" applyAlignment="1">
      <alignment horizontal="center" vertical="center"/>
    </xf>
    <xf numFmtId="0" fontId="68" fillId="0" borderId="0" xfId="1" applyFont="1" applyAlignment="1">
      <alignment horizontal="center" vertical="center"/>
    </xf>
    <xf numFmtId="0" fontId="61" fillId="0" borderId="0" xfId="1" applyFont="1" applyFill="1" applyBorder="1" applyAlignment="1">
      <alignment horizontal="center" vertical="center"/>
    </xf>
    <xf numFmtId="0" fontId="67" fillId="0" borderId="0" xfId="1" applyFont="1" applyAlignment="1">
      <alignment horizontal="center" vertical="center" wrapText="1"/>
    </xf>
    <xf numFmtId="0" fontId="60" fillId="0" borderId="73" xfId="1" applyFont="1" applyBorder="1" applyAlignment="1">
      <alignment horizontal="center" vertical="center" wrapText="1"/>
    </xf>
    <xf numFmtId="0" fontId="51" fillId="0" borderId="0" xfId="0" applyFont="1" applyFill="1" applyBorder="1" applyAlignment="1">
      <alignment horizontal="left" vertical="center" wrapText="1"/>
    </xf>
    <xf numFmtId="0" fontId="51" fillId="0" borderId="0" xfId="67" applyFont="1" applyFill="1" applyBorder="1" applyAlignment="1">
      <alignment horizontal="left" vertical="center" wrapText="1"/>
    </xf>
    <xf numFmtId="0" fontId="53" fillId="0" borderId="39" xfId="67" applyFont="1" applyFill="1" applyBorder="1" applyAlignment="1">
      <alignment horizontal="center" vertical="center"/>
    </xf>
    <xf numFmtId="0" fontId="29" fillId="0" borderId="57" xfId="0" applyFont="1" applyFill="1" applyBorder="1" applyAlignment="1">
      <alignment horizontal="center" vertical="center" wrapText="1" shrinkToFit="1"/>
    </xf>
    <xf numFmtId="0" fontId="3" fillId="0" borderId="0" xfId="0" applyFont="1" applyFill="1" applyBorder="1" applyAlignment="1">
      <alignment horizontal="left" wrapText="1"/>
    </xf>
    <xf numFmtId="0" fontId="3" fillId="0" borderId="0" xfId="0" applyFont="1" applyFill="1" applyBorder="1" applyAlignment="1"/>
    <xf numFmtId="0" fontId="29" fillId="0" borderId="39" xfId="2" applyFont="1" applyFill="1" applyBorder="1" applyAlignment="1">
      <alignment horizontal="center" vertical="center" wrapText="1" shrinkToFit="1"/>
    </xf>
    <xf numFmtId="0" fontId="29" fillId="0" borderId="0" xfId="2" applyFont="1" applyFill="1" applyAlignment="1">
      <alignment horizontal="center" vertical="top" wrapText="1"/>
    </xf>
    <xf numFmtId="0" fontId="29" fillId="0" borderId="52" xfId="2" applyFont="1" applyFill="1" applyBorder="1" applyAlignment="1">
      <alignment horizontal="center" vertical="center" wrapText="1" shrinkToFit="1"/>
    </xf>
    <xf numFmtId="0" fontId="29" fillId="0" borderId="57" xfId="2" applyNumberFormat="1" applyFont="1" applyFill="1" applyBorder="1" applyAlignment="1">
      <alignment horizontal="center" vertical="center" wrapText="1" shrinkToFit="1"/>
    </xf>
    <xf numFmtId="0" fontId="29" fillId="0" borderId="58" xfId="2" applyNumberFormat="1" applyFont="1" applyFill="1" applyBorder="1" applyAlignment="1">
      <alignment horizontal="center" vertical="center" wrapText="1" shrinkToFit="1"/>
    </xf>
    <xf numFmtId="0" fontId="29" fillId="0" borderId="6" xfId="2" applyNumberFormat="1" applyFont="1" applyFill="1" applyBorder="1" applyAlignment="1">
      <alignment horizontal="center" vertical="center" wrapText="1" shrinkToFit="1"/>
    </xf>
    <xf numFmtId="0" fontId="29" fillId="0" borderId="2" xfId="2" applyNumberFormat="1" applyFont="1" applyFill="1" applyBorder="1" applyAlignment="1">
      <alignment horizontal="center" vertical="center" wrapText="1" shrinkToFit="1"/>
    </xf>
    <xf numFmtId="0" fontId="29" fillId="0" borderId="57" xfId="2" applyFont="1" applyFill="1" applyBorder="1" applyAlignment="1">
      <alignment horizontal="center" vertical="center" wrapText="1" shrinkToFit="1"/>
    </xf>
    <xf numFmtId="0" fontId="29" fillId="0" borderId="2" xfId="2" applyFont="1" applyFill="1" applyBorder="1" applyAlignment="1">
      <alignment horizontal="center" vertical="center" wrapText="1"/>
    </xf>
    <xf numFmtId="0" fontId="29" fillId="0" borderId="22" xfId="2" applyFont="1" applyFill="1" applyBorder="1" applyAlignment="1">
      <alignment horizontal="center" vertical="center" wrapText="1"/>
    </xf>
    <xf numFmtId="0" fontId="29" fillId="0" borderId="21" xfId="2" applyFont="1" applyFill="1" applyBorder="1" applyAlignment="1">
      <alignment horizontal="center" vertical="center" wrapText="1"/>
    </xf>
    <xf numFmtId="0" fontId="51" fillId="0" borderId="0" xfId="1" applyFont="1" applyFill="1" applyAlignment="1">
      <alignment horizontal="center" vertical="center"/>
    </xf>
    <xf numFmtId="0" fontId="60" fillId="0" borderId="75" xfId="52" applyFont="1" applyFill="1" applyBorder="1" applyAlignment="1">
      <alignment horizontal="center" vertical="center"/>
    </xf>
    <xf numFmtId="0" fontId="60" fillId="0" borderId="76" xfId="52" applyFont="1" applyFill="1" applyBorder="1" applyAlignment="1">
      <alignment horizontal="center" vertical="center"/>
    </xf>
    <xf numFmtId="0" fontId="60" fillId="0" borderId="77" xfId="52" applyFont="1" applyFill="1" applyBorder="1" applyAlignment="1">
      <alignment horizontal="center" vertical="center"/>
    </xf>
    <xf numFmtId="0" fontId="60" fillId="0" borderId="73" xfId="2" applyFont="1" applyFill="1" applyBorder="1" applyAlignment="1">
      <alignment horizontal="center" vertical="center" wrapText="1"/>
    </xf>
    <xf numFmtId="0" fontId="29" fillId="0" borderId="73" xfId="2" applyFont="1" applyFill="1" applyBorder="1" applyAlignment="1">
      <alignment horizontal="center" vertical="center" wrapText="1"/>
    </xf>
    <xf numFmtId="0" fontId="68" fillId="0" borderId="0" xfId="1" applyFont="1" applyFill="1" applyAlignment="1">
      <alignment horizontal="center" vertical="center"/>
    </xf>
    <xf numFmtId="0" fontId="3" fillId="0" borderId="0" xfId="2" applyFont="1" applyFill="1" applyAlignment="1">
      <alignment horizontal="center"/>
    </xf>
    <xf numFmtId="0" fontId="29" fillId="0" borderId="0" xfId="2" applyFont="1" applyFill="1" applyAlignment="1">
      <alignment horizontal="center"/>
    </xf>
    <xf numFmtId="0" fontId="29" fillId="0" borderId="73" xfId="52" applyFont="1" applyFill="1" applyBorder="1" applyAlignment="1">
      <alignment horizontal="center" vertical="center" wrapText="1"/>
    </xf>
    <xf numFmtId="0" fontId="67" fillId="0" borderId="0" xfId="1" applyFont="1" applyFill="1" applyAlignment="1">
      <alignment horizontal="center" vertical="center"/>
    </xf>
    <xf numFmtId="0" fontId="3" fillId="0" borderId="0" xfId="2" applyFont="1" applyFill="1" applyBorder="1" applyAlignment="1">
      <alignment horizontal="left"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29" fillId="0" borderId="74"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73" xfId="2" applyFont="1" applyFill="1" applyBorder="1" applyAlignment="1">
      <alignment horizontal="center" vertical="center"/>
    </xf>
    <xf numFmtId="0" fontId="60" fillId="0" borderId="74" xfId="2" applyFont="1" applyFill="1" applyBorder="1" applyAlignment="1">
      <alignment horizontal="center" vertical="center" wrapText="1"/>
    </xf>
    <xf numFmtId="0" fontId="60" fillId="0" borderId="6" xfId="2" applyFont="1" applyFill="1" applyBorder="1" applyAlignment="1">
      <alignment horizontal="center" vertical="center" wrapText="1"/>
    </xf>
    <xf numFmtId="0" fontId="60" fillId="0" borderId="2" xfId="2" applyFont="1" applyFill="1" applyBorder="1" applyAlignment="1">
      <alignment horizontal="center" vertical="center" wrapText="1"/>
    </xf>
    <xf numFmtId="0" fontId="3" fillId="0" borderId="0" xfId="2" applyFont="1" applyFill="1" applyAlignment="1">
      <alignment horizontal="left" wrapText="1"/>
    </xf>
    <xf numFmtId="0" fontId="29" fillId="0" borderId="1" xfId="49" applyFont="1" applyFill="1" applyBorder="1" applyAlignment="1">
      <alignment horizontal="center" vertical="center"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0"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1" xfId="49" applyFont="1" applyFill="1" applyBorder="1" applyAlignment="1" applyProtection="1">
      <alignment horizontal="center" vertical="center" textRotation="90" wrapText="1"/>
    </xf>
    <xf numFmtId="0" fontId="48" fillId="0" borderId="1" xfId="49" applyFont="1" applyFill="1" applyBorder="1" applyAlignment="1">
      <alignment horizontal="center" vertical="center" wrapText="1"/>
    </xf>
    <xf numFmtId="0" fontId="28" fillId="0" borderId="1" xfId="49" applyFont="1" applyFill="1" applyBorder="1" applyAlignment="1">
      <alignment horizontal="center" vertical="center"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28" fillId="0" borderId="20" xfId="49" applyFont="1" applyFill="1" applyBorder="1" applyAlignment="1">
      <alignment horizontal="center"/>
    </xf>
    <xf numFmtId="0" fontId="29" fillId="0" borderId="6"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28" fillId="0" borderId="0" xfId="2" applyFont="1" applyFill="1" applyAlignment="1">
      <alignment horizontal="center" wrapText="1"/>
    </xf>
    <xf numFmtId="0" fontId="28" fillId="0" borderId="0" xfId="2" applyFont="1" applyFill="1" applyAlignment="1">
      <alignment horizontal="center"/>
    </xf>
    <xf numFmtId="0" fontId="27" fillId="0" borderId="26" xfId="2" applyFont="1" applyFill="1" applyBorder="1" applyAlignment="1">
      <alignment horizontal="left" vertical="top" wrapText="1"/>
    </xf>
    <xf numFmtId="0" fontId="27" fillId="0" borderId="29" xfId="2" applyFont="1" applyFill="1" applyBorder="1" applyAlignment="1">
      <alignment horizontal="left" vertical="top" wrapText="1"/>
    </xf>
    <xf numFmtId="0" fontId="27" fillId="0" borderId="27" xfId="2" applyFont="1" applyFill="1" applyBorder="1" applyAlignment="1">
      <alignment horizontal="left" vertical="top" wrapText="1"/>
    </xf>
    <xf numFmtId="0" fontId="32" fillId="0" borderId="0" xfId="2" applyFont="1" applyFill="1" applyAlignment="1">
      <alignment horizontal="center"/>
    </xf>
  </cellXfs>
  <cellStyles count="12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вод  2 2" xfId="80"/>
    <cellStyle name="Ввод  2 2 2" xfId="99"/>
    <cellStyle name="Ввод  2 3" xfId="106"/>
    <cellStyle name="Ввод  2 4" xfId="98"/>
    <cellStyle name="Ввод  2 5" xfId="109"/>
    <cellStyle name="Ввод  2 6" xfId="91"/>
    <cellStyle name="Ввод  2 7" xfId="85"/>
    <cellStyle name="Вывод 2" xfId="30"/>
    <cellStyle name="Вывод 2 2" xfId="81"/>
    <cellStyle name="Вывод 2 2 2" xfId="100"/>
    <cellStyle name="Вывод 2 3" xfId="105"/>
    <cellStyle name="Вывод 2 4" xfId="102"/>
    <cellStyle name="Вывод 2 5" xfId="110"/>
    <cellStyle name="Вывод 2 6" xfId="92"/>
    <cellStyle name="Вывод 2 7" xfId="86"/>
    <cellStyle name="Вычисление 2" xfId="31"/>
    <cellStyle name="Вычисление 2 2" xfId="82"/>
    <cellStyle name="Вычисление 2 2 2" xfId="101"/>
    <cellStyle name="Вычисление 2 3" xfId="97"/>
    <cellStyle name="Вычисление 2 4" xfId="103"/>
    <cellStyle name="Вычисление 2 5" xfId="111"/>
    <cellStyle name="Вычисление 2 6" xfId="93"/>
    <cellStyle name="Вычисление 2 7" xfId="87"/>
    <cellStyle name="Заголовок 1 2" xfId="32"/>
    <cellStyle name="Заголовок 2 2" xfId="33"/>
    <cellStyle name="Заголовок 3 2" xfId="34"/>
    <cellStyle name="Заголовок 4 2" xfId="35"/>
    <cellStyle name="Итог 2" xfId="36"/>
    <cellStyle name="Итог 2 2" xfId="83"/>
    <cellStyle name="Итог 2 2 2" xfId="104"/>
    <cellStyle name="Итог 2 3" xfId="96"/>
    <cellStyle name="Итог 2 4" xfId="108"/>
    <cellStyle name="Итог 2 5" xfId="112"/>
    <cellStyle name="Итог 2 6" xfId="94"/>
    <cellStyle name="Итог 2 7" xfId="88"/>
    <cellStyle name="Контрольная ячейка 2" xfId="37"/>
    <cellStyle name="Название 2" xfId="38"/>
    <cellStyle name="Нейтральный 2" xfId="39"/>
    <cellStyle name="Обычный" xfId="0" builtinId="0"/>
    <cellStyle name="Обычный 12 2" xfId="40"/>
    <cellStyle name="Обычный 19" xfId="118"/>
    <cellStyle name="Обычный 2" xfId="3"/>
    <cellStyle name="Обычный 2 10" xfId="127"/>
    <cellStyle name="Обычный 2 2" xfId="62"/>
    <cellStyle name="Обычный 2 2 2" xfId="71"/>
    <cellStyle name="Обычный 2 2 2 2" xfId="125"/>
    <cellStyle name="Обычный 2 3" xfId="72"/>
    <cellStyle name="Обычный 2 3 2" xfId="77"/>
    <cellStyle name="Обычный 2 4" xfId="75"/>
    <cellStyle name="Обычный 2 5" xfId="90"/>
    <cellStyle name="Обычный 3" xfId="2"/>
    <cellStyle name="Обычный 3 2" xfId="41"/>
    <cellStyle name="Обычный 3 2 2 2" xfId="42"/>
    <cellStyle name="Обычный 3 21" xfId="63"/>
    <cellStyle name="Обычный 3 7" xfId="126"/>
    <cellStyle name="Обычный 4" xfId="43"/>
    <cellStyle name="Обычный 4 2" xfId="44"/>
    <cellStyle name="Обычный 4 3" xfId="69"/>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7 2 2" xfId="124"/>
    <cellStyle name="Обычный 8" xfId="51"/>
    <cellStyle name="Обычный 9" xfId="123"/>
    <cellStyle name="Обычный_Форматы по компаниям от 12.03" xfId="67"/>
    <cellStyle name="Обычный_Форматы по компаниям от 12.03 2" xfId="121"/>
    <cellStyle name="Обычный_Форматы по компаниям_last" xfId="52"/>
    <cellStyle name="Плохой 2" xfId="53"/>
    <cellStyle name="Пояснение 2" xfId="54"/>
    <cellStyle name="Примечание 2" xfId="55"/>
    <cellStyle name="Примечание 2 2" xfId="84"/>
    <cellStyle name="Примечание 2 2 2" xfId="107"/>
    <cellStyle name="Примечание 2 3" xfId="113"/>
    <cellStyle name="Примечание 2 4" xfId="95"/>
    <cellStyle name="Примечание 2 5" xfId="89"/>
    <cellStyle name="Процентный" xfId="120" builtinId="5"/>
    <cellStyle name="Процентный 2" xfId="64"/>
    <cellStyle name="Процентный 2 2" xfId="73"/>
    <cellStyle name="Процентный 3" xfId="65"/>
    <cellStyle name="Процентный 4" xfId="68"/>
    <cellStyle name="Процентный 4 2" xfId="114"/>
    <cellStyle name="Связанная ячейка 2" xfId="56"/>
    <cellStyle name="Стиль 1" xfId="66"/>
    <cellStyle name="Текст предупреждения 2" xfId="57"/>
    <cellStyle name="Финансовый" xfId="119" builtinId="3"/>
    <cellStyle name="Финансовый 2" xfId="58"/>
    <cellStyle name="Финансовый 2 2" xfId="78"/>
    <cellStyle name="Финансовый 2 2 2" xfId="115"/>
    <cellStyle name="Финансовый 2 2 2 2 2" xfId="59"/>
    <cellStyle name="Финансовый 2 3" xfId="76"/>
    <cellStyle name="Финансовый 2 4" xfId="74"/>
    <cellStyle name="Финансовый 3" xfId="60"/>
    <cellStyle name="Финансовый 3 2" xfId="70"/>
    <cellStyle name="Финансовый 3 2 2" xfId="116"/>
    <cellStyle name="Финансовый 4" xfId="79"/>
    <cellStyle name="Финансовый 4 2" xfId="122"/>
    <cellStyle name="Финансовый 5" xfId="117"/>
    <cellStyle name="Хороший 2" xfId="61"/>
  </cellStyles>
  <dxfs count="43">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7500598054"/>
          <c:y val="1.8908870959031387E-2"/>
        </c:manualLayout>
      </c:layout>
      <c:overlay val="0"/>
      <c:spPr>
        <a:noFill/>
        <a:ln w="25400">
          <a:noFill/>
        </a:ln>
      </c:spPr>
    </c:title>
    <c:autoTitleDeleted val="0"/>
    <c:plotArea>
      <c:layout>
        <c:manualLayout>
          <c:layoutTarget val="inner"/>
          <c:xMode val="edge"/>
          <c:yMode val="edge"/>
          <c:x val="7.4119076549210336E-2"/>
          <c:y val="0.1028806584362142"/>
          <c:w val="0.92466585662211598"/>
          <c:h val="0.83127572016460904"/>
        </c:manualLayout>
      </c:layout>
      <c:lineChart>
        <c:grouping val="standard"/>
        <c:varyColors val="0"/>
        <c:ser>
          <c:idx val="0"/>
          <c:order val="0"/>
          <c:tx>
            <c:v>PV</c:v>
          </c:tx>
          <c:marker>
            <c:symbol val="none"/>
          </c:marker>
          <c:cat>
            <c:numLit>
              <c:formatCode>General</c:formatCode>
              <c:ptCount val="36"/>
              <c:pt idx="0">
                <c:v>2016</c:v>
              </c:pt>
              <c:pt idx="1">
                <c:v>2017</c:v>
              </c:pt>
              <c:pt idx="2">
                <c:v>2018</c:v>
              </c:pt>
              <c:pt idx="3">
                <c:v>2019</c:v>
              </c:pt>
              <c:pt idx="4">
                <c:v>2020</c:v>
              </c:pt>
              <c:pt idx="5">
                <c:v>2021</c:v>
              </c:pt>
              <c:pt idx="6">
                <c:v>2022</c:v>
              </c:pt>
              <c:pt idx="7">
                <c:v>2023</c:v>
              </c:pt>
              <c:pt idx="8">
                <c:v>2024</c:v>
              </c:pt>
              <c:pt idx="9">
                <c:v>2025</c:v>
              </c:pt>
              <c:pt idx="10">
                <c:v>2026</c:v>
              </c:pt>
              <c:pt idx="11">
                <c:v>2027</c:v>
              </c:pt>
              <c:pt idx="12">
                <c:v>2028</c:v>
              </c:pt>
              <c:pt idx="13">
                <c:v>2029</c:v>
              </c:pt>
              <c:pt idx="14">
                <c:v>2030</c:v>
              </c:pt>
              <c:pt idx="15">
                <c:v>2031</c:v>
              </c:pt>
              <c:pt idx="16">
                <c:v>2032</c:v>
              </c:pt>
              <c:pt idx="17">
                <c:v>2033</c:v>
              </c:pt>
              <c:pt idx="18">
                <c:v>2034</c:v>
              </c:pt>
              <c:pt idx="19">
                <c:v>2035</c:v>
              </c:pt>
              <c:pt idx="20">
                <c:v>2036</c:v>
              </c:pt>
              <c:pt idx="21">
                <c:v>2037</c:v>
              </c:pt>
              <c:pt idx="22">
                <c:v>2038</c:v>
              </c:pt>
              <c:pt idx="23">
                <c:v>2039</c:v>
              </c:pt>
              <c:pt idx="24">
                <c:v>2040</c:v>
              </c:pt>
              <c:pt idx="25">
                <c:v>2041</c:v>
              </c:pt>
              <c:pt idx="26">
                <c:v>2042</c:v>
              </c:pt>
              <c:pt idx="27">
                <c:v>2043</c:v>
              </c:pt>
              <c:pt idx="28">
                <c:v>2044</c:v>
              </c:pt>
              <c:pt idx="29">
                <c:v>2045</c:v>
              </c:pt>
              <c:pt idx="30">
                <c:v>2046</c:v>
              </c:pt>
              <c:pt idx="31">
                <c:v>2047</c:v>
              </c:pt>
              <c:pt idx="32">
                <c:v>2048</c:v>
              </c:pt>
              <c:pt idx="33">
                <c:v>2049</c:v>
              </c:pt>
              <c:pt idx="34">
                <c:v>2050</c:v>
              </c:pt>
              <c:pt idx="35">
                <c:v>2051</c:v>
              </c:pt>
            </c:numLit>
          </c:cat>
          <c:val>
            <c:numLit>
              <c:formatCode>General</c:formatCode>
              <c:ptCount val="36"/>
              <c:pt idx="0">
                <c:v>-92565107.836612195</c:v>
              </c:pt>
              <c:pt idx="1">
                <c:v>-75862848.360543877</c:v>
              </c:pt>
              <c:pt idx="2">
                <c:v>-160157683.9958483</c:v>
              </c:pt>
              <c:pt idx="3">
                <c:v>-128072437.23775405</c:v>
              </c:pt>
              <c:pt idx="4">
                <c:v>14698942.588227829</c:v>
              </c:pt>
              <c:pt idx="5">
                <c:v>15988400.672099266</c:v>
              </c:pt>
              <c:pt idx="6">
                <c:v>18902021.292494152</c:v>
              </c:pt>
              <c:pt idx="7">
                <c:v>16683461.951737875</c:v>
              </c:pt>
              <c:pt idx="8">
                <c:v>14429623.294498907</c:v>
              </c:pt>
              <c:pt idx="9">
                <c:v>12479500.82425195</c:v>
              </c:pt>
              <c:pt idx="10">
                <c:v>10786069.915672906</c:v>
              </c:pt>
              <c:pt idx="11">
                <c:v>9330866.1765171848</c:v>
              </c:pt>
              <c:pt idx="12">
                <c:v>8072600.1752485773</c:v>
              </c:pt>
              <c:pt idx="13">
                <c:v>6984009.5998705598</c:v>
              </c:pt>
              <c:pt idx="14">
                <c:v>5295256.0131027671</c:v>
              </c:pt>
              <c:pt idx="15">
                <c:v>4427528.5665544169</c:v>
              </c:pt>
              <c:pt idx="16">
                <c:v>3830473.5224550297</c:v>
              </c:pt>
              <c:pt idx="17">
                <c:v>3313930.9837302924</c:v>
              </c:pt>
              <c:pt idx="18">
                <c:v>2867043.9887087308</c:v>
              </c:pt>
              <c:pt idx="19">
                <c:v>2480419.603393821</c:v>
              </c:pt>
              <c:pt idx="20">
                <c:v>2145931.5036628186</c:v>
              </c:pt>
              <c:pt idx="21">
                <c:v>1856549.1781612632</c:v>
              </c:pt>
              <c:pt idx="22">
                <c:v>1606190.1622722757</c:v>
              </c:pt>
              <c:pt idx="23">
                <c:v>1389592.197571604</c:v>
              </c:pt>
              <c:pt idx="24">
                <c:v>1202202.6299438223</c:v>
              </c:pt>
              <c:pt idx="25">
                <c:v>1040082.7218330385</c:v>
              </c:pt>
              <c:pt idx="26">
                <c:v>899824.8675466493</c:v>
              </c:pt>
              <c:pt idx="27">
                <c:v>778480.97171049751</c:v>
              </c:pt>
              <c:pt idx="28">
                <c:v>673500.48558730248</c:v>
              </c:pt>
              <c:pt idx="29">
                <c:v>582676.7989480336</c:v>
              </c:pt>
              <c:pt idx="30">
                <c:v>504100.86079377681</c:v>
              </c:pt>
              <c:pt idx="31">
                <c:v>436121.05415419291</c:v>
              </c:pt>
              <c:pt idx="32">
                <c:v>377308.48163079499</c:v>
              </c:pt>
              <c:pt idx="33">
                <c:v>326426.93207143829</c:v>
              </c:pt>
              <c:pt idx="34">
                <c:v>282406.89714650286</c:v>
              </c:pt>
              <c:pt idx="35">
                <c:v>244323.09171493727</c:v>
              </c:pt>
            </c:numLit>
          </c:val>
          <c:smooth val="0"/>
        </c:ser>
        <c:ser>
          <c:idx val="1"/>
          <c:order val="1"/>
          <c:tx>
            <c:v>NPV (без учета продажи)</c:v>
          </c:tx>
          <c:marker>
            <c:symbol val="none"/>
          </c:marker>
          <c:cat>
            <c:numLit>
              <c:formatCode>General</c:formatCode>
              <c:ptCount val="36"/>
              <c:pt idx="0">
                <c:v>2016</c:v>
              </c:pt>
              <c:pt idx="1">
                <c:v>2017</c:v>
              </c:pt>
              <c:pt idx="2">
                <c:v>2018</c:v>
              </c:pt>
              <c:pt idx="3">
                <c:v>2019</c:v>
              </c:pt>
              <c:pt idx="4">
                <c:v>2020</c:v>
              </c:pt>
              <c:pt idx="5">
                <c:v>2021</c:v>
              </c:pt>
              <c:pt idx="6">
                <c:v>2022</c:v>
              </c:pt>
              <c:pt idx="7">
                <c:v>2023</c:v>
              </c:pt>
              <c:pt idx="8">
                <c:v>2024</c:v>
              </c:pt>
              <c:pt idx="9">
                <c:v>2025</c:v>
              </c:pt>
              <c:pt idx="10">
                <c:v>2026</c:v>
              </c:pt>
              <c:pt idx="11">
                <c:v>2027</c:v>
              </c:pt>
              <c:pt idx="12">
                <c:v>2028</c:v>
              </c:pt>
              <c:pt idx="13">
                <c:v>2029</c:v>
              </c:pt>
              <c:pt idx="14">
                <c:v>2030</c:v>
              </c:pt>
              <c:pt idx="15">
                <c:v>2031</c:v>
              </c:pt>
              <c:pt idx="16">
                <c:v>2032</c:v>
              </c:pt>
              <c:pt idx="17">
                <c:v>2033</c:v>
              </c:pt>
              <c:pt idx="18">
                <c:v>2034</c:v>
              </c:pt>
              <c:pt idx="19">
                <c:v>2035</c:v>
              </c:pt>
              <c:pt idx="20">
                <c:v>2036</c:v>
              </c:pt>
              <c:pt idx="21">
                <c:v>2037</c:v>
              </c:pt>
              <c:pt idx="22">
                <c:v>2038</c:v>
              </c:pt>
              <c:pt idx="23">
                <c:v>2039</c:v>
              </c:pt>
              <c:pt idx="24">
                <c:v>2040</c:v>
              </c:pt>
              <c:pt idx="25">
                <c:v>2041</c:v>
              </c:pt>
              <c:pt idx="26">
                <c:v>2042</c:v>
              </c:pt>
              <c:pt idx="27">
                <c:v>2043</c:v>
              </c:pt>
              <c:pt idx="28">
                <c:v>2044</c:v>
              </c:pt>
              <c:pt idx="29">
                <c:v>2045</c:v>
              </c:pt>
              <c:pt idx="30">
                <c:v>2046</c:v>
              </c:pt>
              <c:pt idx="31">
                <c:v>2047</c:v>
              </c:pt>
              <c:pt idx="32">
                <c:v>2048</c:v>
              </c:pt>
              <c:pt idx="33">
                <c:v>2049</c:v>
              </c:pt>
              <c:pt idx="34">
                <c:v>2050</c:v>
              </c:pt>
              <c:pt idx="35">
                <c:v>2051</c:v>
              </c:pt>
            </c:numLit>
          </c:cat>
          <c:val>
            <c:numLit>
              <c:formatCode>General</c:formatCode>
              <c:ptCount val="36"/>
              <c:pt idx="0">
                <c:v>-92565107.836612195</c:v>
              </c:pt>
              <c:pt idx="1">
                <c:v>-168427956.19715607</c:v>
              </c:pt>
              <c:pt idx="2">
                <c:v>-328585640.19300437</c:v>
              </c:pt>
              <c:pt idx="3">
                <c:v>-456658077.43075842</c:v>
              </c:pt>
              <c:pt idx="4">
                <c:v>-441959134.84253061</c:v>
              </c:pt>
              <c:pt idx="5">
                <c:v>-425970734.17043132</c:v>
              </c:pt>
              <c:pt idx="6">
                <c:v>-407068712.87793714</c:v>
              </c:pt>
              <c:pt idx="7">
                <c:v>-390385250.92619926</c:v>
              </c:pt>
              <c:pt idx="8">
                <c:v>-375955627.63170034</c:v>
              </c:pt>
              <c:pt idx="9">
                <c:v>-363476126.80744839</c:v>
              </c:pt>
              <c:pt idx="10">
                <c:v>-352690056.89177549</c:v>
              </c:pt>
              <c:pt idx="11">
                <c:v>-343359190.7152583</c:v>
              </c:pt>
              <c:pt idx="12">
                <c:v>-335286590.54000974</c:v>
              </c:pt>
              <c:pt idx="13">
                <c:v>-328302580.94013917</c:v>
              </c:pt>
              <c:pt idx="14">
                <c:v>-323007324.9270364</c:v>
              </c:pt>
              <c:pt idx="15">
                <c:v>-318579796.36048198</c:v>
              </c:pt>
              <c:pt idx="16">
                <c:v>-314749322.83802694</c:v>
              </c:pt>
              <c:pt idx="17">
                <c:v>-311435391.85429662</c:v>
              </c:pt>
              <c:pt idx="18">
                <c:v>-308568347.86558789</c:v>
              </c:pt>
              <c:pt idx="19">
                <c:v>-306087928.2621941</c:v>
              </c:pt>
              <c:pt idx="20">
                <c:v>-303941996.75853127</c:v>
              </c:pt>
              <c:pt idx="21">
                <c:v>-302085447.58037001</c:v>
              </c:pt>
              <c:pt idx="22">
                <c:v>-300479257.41809773</c:v>
              </c:pt>
              <c:pt idx="23">
                <c:v>-299089665.22052616</c:v>
              </c:pt>
              <c:pt idx="24">
                <c:v>-297887462.59058231</c:v>
              </c:pt>
              <c:pt idx="25">
                <c:v>-296847379.86874926</c:v>
              </c:pt>
              <c:pt idx="26">
                <c:v>-295947555.00120258</c:v>
              </c:pt>
              <c:pt idx="27">
                <c:v>-295169074.02949208</c:v>
              </c:pt>
              <c:pt idx="28">
                <c:v>-294495573.54390478</c:v>
              </c:pt>
              <c:pt idx="29">
                <c:v>-293912896.74495673</c:v>
              </c:pt>
              <c:pt idx="30">
                <c:v>-293408795.88416296</c:v>
              </c:pt>
              <c:pt idx="31">
                <c:v>-292972674.83000875</c:v>
              </c:pt>
              <c:pt idx="32">
                <c:v>-292595366.34837794</c:v>
              </c:pt>
              <c:pt idx="33">
                <c:v>-292268939.4163065</c:v>
              </c:pt>
              <c:pt idx="34">
                <c:v>-291986532.51915997</c:v>
              </c:pt>
              <c:pt idx="35">
                <c:v>-291742209.42744505</c:v>
              </c:pt>
            </c:numLit>
          </c:val>
          <c:smooth val="0"/>
        </c:ser>
        <c:dLbls>
          <c:showLegendKey val="0"/>
          <c:showVal val="0"/>
          <c:showCatName val="0"/>
          <c:showSerName val="0"/>
          <c:showPercent val="0"/>
          <c:showBubbleSize val="0"/>
        </c:dLbls>
        <c:smooth val="0"/>
        <c:axId val="244520000"/>
        <c:axId val="244519216"/>
      </c:lineChart>
      <c:catAx>
        <c:axId val="24452000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44519216"/>
        <c:crosses val="autoZero"/>
        <c:auto val="1"/>
        <c:lblAlgn val="ctr"/>
        <c:lblOffset val="100"/>
        <c:noMultiLvlLbl val="0"/>
      </c:catAx>
      <c:valAx>
        <c:axId val="24451921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44520000"/>
        <c:crosses val="autoZero"/>
        <c:crossBetween val="between"/>
      </c:valAx>
    </c:plotArea>
    <c:legend>
      <c:legendPos val="r"/>
      <c:layout>
        <c:manualLayout>
          <c:xMode val="edge"/>
          <c:yMode val="edge"/>
          <c:x val="0.30638308729027458"/>
          <c:y val="0.898042621215558"/>
          <c:w val="0.35212789774303732"/>
          <c:h val="7.8431677521791407E-2"/>
        </c:manualLayout>
      </c:layout>
      <c:overlay val="0"/>
      <c:txPr>
        <a:bodyPr/>
        <a:lstStyle/>
        <a:p>
          <a:pPr>
            <a:defRPr sz="4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644" l="0.70000000000000062" r="0.70000000000000062" t="0.750000000000006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7500597965"/>
          <c:y val="1.8908870959031356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ser>
        <c:dLbls>
          <c:showLegendKey val="0"/>
          <c:showVal val="0"/>
          <c:showCatName val="0"/>
          <c:showSerName val="0"/>
          <c:showPercent val="0"/>
          <c:showBubbleSize val="0"/>
        </c:dLbls>
        <c:smooth val="0"/>
        <c:axId val="516605944"/>
        <c:axId val="516609472"/>
      </c:lineChart>
      <c:catAx>
        <c:axId val="51660594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16609472"/>
        <c:crosses val="autoZero"/>
        <c:auto val="1"/>
        <c:lblAlgn val="ctr"/>
        <c:lblOffset val="100"/>
        <c:noMultiLvlLbl val="0"/>
      </c:catAx>
      <c:valAx>
        <c:axId val="51660947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16605944"/>
        <c:crosses val="autoZero"/>
        <c:crossBetween val="between"/>
      </c:valAx>
    </c:plotArea>
    <c:legend>
      <c:legendPos val="r"/>
      <c:layout>
        <c:manualLayout>
          <c:xMode val="edge"/>
          <c:yMode val="edge"/>
          <c:x val="0.30255176790628996"/>
          <c:y val="0.90535325059676186"/>
          <c:w val="0.35115456861938427"/>
          <c:h val="8.2304958793731009E-2"/>
        </c:manualLayout>
      </c:layout>
      <c:overlay val="0"/>
      <c:txPr>
        <a:bodyPr/>
        <a:lstStyle/>
        <a:p>
          <a:pPr>
            <a:defRPr sz="4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7500597965"/>
          <c:y val="1.8908870959031356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ser>
        <c:dLbls>
          <c:showLegendKey val="0"/>
          <c:showVal val="0"/>
          <c:showCatName val="0"/>
          <c:showSerName val="0"/>
          <c:showPercent val="0"/>
          <c:showBubbleSize val="0"/>
        </c:dLbls>
        <c:smooth val="0"/>
        <c:axId val="516608688"/>
        <c:axId val="516607120"/>
      </c:lineChart>
      <c:catAx>
        <c:axId val="51660868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16607120"/>
        <c:crosses val="autoZero"/>
        <c:auto val="1"/>
        <c:lblAlgn val="ctr"/>
        <c:lblOffset val="100"/>
        <c:noMultiLvlLbl val="0"/>
      </c:catAx>
      <c:valAx>
        <c:axId val="51660712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16608688"/>
        <c:crosses val="autoZero"/>
        <c:crossBetween val="between"/>
      </c:valAx>
    </c:plotArea>
    <c:legend>
      <c:legendPos val="r"/>
      <c:layout>
        <c:manualLayout>
          <c:xMode val="edge"/>
          <c:yMode val="edge"/>
          <c:x val="0.30255176790628996"/>
          <c:y val="0.90535325059676186"/>
          <c:w val="0.35115456861938427"/>
          <c:h val="8.2304958793731009E-2"/>
        </c:manualLayout>
      </c:layout>
      <c:overlay val="0"/>
      <c:txPr>
        <a:bodyPr/>
        <a:lstStyle/>
        <a:p>
          <a:pPr>
            <a:defRPr sz="4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7500597965"/>
          <c:y val="1.8908870959031356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ser>
        <c:dLbls>
          <c:showLegendKey val="0"/>
          <c:showVal val="0"/>
          <c:showCatName val="0"/>
          <c:showSerName val="0"/>
          <c:showPercent val="0"/>
          <c:showBubbleSize val="0"/>
        </c:dLbls>
        <c:smooth val="0"/>
        <c:axId val="516611432"/>
        <c:axId val="516607512"/>
      </c:lineChart>
      <c:catAx>
        <c:axId val="5166114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16607512"/>
        <c:crosses val="autoZero"/>
        <c:auto val="1"/>
        <c:lblAlgn val="ctr"/>
        <c:lblOffset val="100"/>
        <c:noMultiLvlLbl val="0"/>
      </c:catAx>
      <c:valAx>
        <c:axId val="51660751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16611432"/>
        <c:crosses val="autoZero"/>
        <c:crossBetween val="between"/>
      </c:valAx>
    </c:plotArea>
    <c:legend>
      <c:legendPos val="r"/>
      <c:layout>
        <c:manualLayout>
          <c:xMode val="edge"/>
          <c:yMode val="edge"/>
          <c:x val="0.30255176790628996"/>
          <c:y val="0.90535325059676186"/>
          <c:w val="0.35115456861938427"/>
          <c:h val="8.2304958793731009E-2"/>
        </c:manualLayout>
      </c:layout>
      <c:overlay val="0"/>
      <c:txPr>
        <a:bodyPr/>
        <a:lstStyle/>
        <a:p>
          <a:pPr>
            <a:defRPr sz="4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7500597965"/>
          <c:y val="1.8908870959031356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ser>
        <c:dLbls>
          <c:showLegendKey val="0"/>
          <c:showVal val="0"/>
          <c:showCatName val="0"/>
          <c:showSerName val="0"/>
          <c:showPercent val="0"/>
          <c:showBubbleSize val="0"/>
        </c:dLbls>
        <c:smooth val="0"/>
        <c:axId val="516605160"/>
        <c:axId val="516608296"/>
      </c:lineChart>
      <c:catAx>
        <c:axId val="51660516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16608296"/>
        <c:crosses val="autoZero"/>
        <c:auto val="1"/>
        <c:lblAlgn val="ctr"/>
        <c:lblOffset val="100"/>
        <c:noMultiLvlLbl val="0"/>
      </c:catAx>
      <c:valAx>
        <c:axId val="51660829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16605160"/>
        <c:crosses val="autoZero"/>
        <c:crossBetween val="between"/>
      </c:valAx>
    </c:plotArea>
    <c:legend>
      <c:legendPos val="r"/>
      <c:layout>
        <c:manualLayout>
          <c:xMode val="edge"/>
          <c:yMode val="edge"/>
          <c:x val="0.30255176790628996"/>
          <c:y val="0.90535325059676186"/>
          <c:w val="0.35115456861938427"/>
          <c:h val="8.2304958793731009E-2"/>
        </c:manualLayout>
      </c:layout>
      <c:overlay val="0"/>
      <c:txPr>
        <a:bodyPr/>
        <a:lstStyle/>
        <a:p>
          <a:pPr>
            <a:defRPr sz="4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xdr:col>
      <xdr:colOff>171450</xdr:colOff>
      <xdr:row>34</xdr:row>
      <xdr:rowOff>85726</xdr:rowOff>
    </xdr:from>
    <xdr:to>
      <xdr:col>9</xdr:col>
      <xdr:colOff>473652</xdr:colOff>
      <xdr:row>42</xdr:row>
      <xdr:rowOff>66676</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1133475</xdr:colOff>
      <xdr:row>31</xdr:row>
      <xdr:rowOff>152400</xdr:rowOff>
    </xdr:from>
    <xdr:to>
      <xdr:col>9</xdr:col>
      <xdr:colOff>1095375</xdr:colOff>
      <xdr:row>43</xdr:row>
      <xdr:rowOff>47625</xdr:rowOff>
    </xdr:to>
    <xdr:graphicFrame macro="">
      <xdr:nvGraphicFramePr>
        <xdr:cNvPr id="4"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1133475</xdr:colOff>
      <xdr:row>31</xdr:row>
      <xdr:rowOff>152400</xdr:rowOff>
    </xdr:from>
    <xdr:to>
      <xdr:col>9</xdr:col>
      <xdr:colOff>1095375</xdr:colOff>
      <xdr:row>43</xdr:row>
      <xdr:rowOff>47625</xdr:rowOff>
    </xdr:to>
    <xdr:graphicFrame macro="">
      <xdr:nvGraphicFramePr>
        <xdr:cNvPr id="6"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1133475</xdr:colOff>
      <xdr:row>31</xdr:row>
      <xdr:rowOff>152400</xdr:rowOff>
    </xdr:from>
    <xdr:to>
      <xdr:col>9</xdr:col>
      <xdr:colOff>1095375</xdr:colOff>
      <xdr:row>43</xdr:row>
      <xdr:rowOff>47625</xdr:rowOff>
    </xdr:to>
    <xdr:graphicFrame macro="">
      <xdr:nvGraphicFramePr>
        <xdr:cNvPr id="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1133475</xdr:colOff>
      <xdr:row>31</xdr:row>
      <xdr:rowOff>152400</xdr:rowOff>
    </xdr:from>
    <xdr:to>
      <xdr:col>9</xdr:col>
      <xdr:colOff>1095375</xdr:colOff>
      <xdr:row>43</xdr:row>
      <xdr:rowOff>47625</xdr:rowOff>
    </xdr:to>
    <xdr:graphicFrame macro="">
      <xdr:nvGraphicFramePr>
        <xdr:cNvPr id="7"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hyperlink" Target="https://msp.roseltorg.ru/" TargetMode="External"/><Relationship Id="rId2" Type="http://schemas.openxmlformats.org/officeDocument/2006/relationships/hyperlink" Target="https://msp.roseltorg.ru/" TargetMode="External"/><Relationship Id="rId1" Type="http://schemas.openxmlformats.org/officeDocument/2006/relationships/hyperlink" Target="https://msp.roseltorg.ru/" TargetMode="External"/><Relationship Id="rId4"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36"/>
  <sheetViews>
    <sheetView tabSelected="1" view="pageBreakPreview" topLeftCell="A12" zoomScale="90" zoomScaleSheetLayoutView="90" workbookViewId="0">
      <selection activeCell="C23" sqref="C23"/>
    </sheetView>
  </sheetViews>
  <sheetFormatPr defaultColWidth="9.140625" defaultRowHeight="15" x14ac:dyDescent="0.25"/>
  <cols>
    <col min="1" max="1" width="6.140625" style="67" customWidth="1"/>
    <col min="2" max="2" width="53.5703125" style="67" customWidth="1"/>
    <col min="3" max="3" width="91.42578125" style="204" customWidth="1"/>
    <col min="4" max="4" width="36.5703125" style="67" customWidth="1"/>
    <col min="5" max="5" width="20" style="67" customWidth="1"/>
    <col min="6" max="6" width="25.5703125" style="67" customWidth="1"/>
    <col min="7" max="7" width="16.42578125" style="67" customWidth="1"/>
    <col min="8" max="16384" width="9.140625" style="67"/>
  </cols>
  <sheetData>
    <row r="1" spans="1:20" s="2" customFormat="1" ht="18.75" customHeight="1" x14ac:dyDescent="0.2">
      <c r="C1" s="4" t="s">
        <v>65</v>
      </c>
      <c r="D1" s="68"/>
      <c r="E1" s="68"/>
    </row>
    <row r="2" spans="1:20" s="2" customFormat="1" ht="18.75" customHeight="1" x14ac:dyDescent="0.3">
      <c r="C2" s="1" t="s">
        <v>7</v>
      </c>
      <c r="D2" s="68"/>
      <c r="E2" s="68"/>
    </row>
    <row r="3" spans="1:20" s="2" customFormat="1" ht="18.75" x14ac:dyDescent="0.3">
      <c r="A3" s="69"/>
      <c r="C3" s="1" t="s">
        <v>64</v>
      </c>
      <c r="D3" s="68"/>
      <c r="E3" s="68"/>
    </row>
    <row r="4" spans="1:20" s="2" customFormat="1" ht="18.75" x14ac:dyDescent="0.3">
      <c r="A4" s="69"/>
      <c r="C4" s="197"/>
      <c r="D4" s="68"/>
      <c r="E4" s="68"/>
      <c r="F4" s="1"/>
    </row>
    <row r="5" spans="1:20" s="2" customFormat="1" ht="15.75" x14ac:dyDescent="0.25">
      <c r="A5" s="420" t="s">
        <v>1539</v>
      </c>
      <c r="B5" s="420"/>
      <c r="C5" s="420"/>
      <c r="D5" s="44"/>
      <c r="E5" s="44"/>
      <c r="F5" s="44"/>
      <c r="G5" s="44"/>
      <c r="H5" s="44"/>
    </row>
    <row r="6" spans="1:20" s="2" customFormat="1" ht="18.75" x14ac:dyDescent="0.3">
      <c r="A6" s="69"/>
      <c r="C6" s="197"/>
      <c r="D6" s="68"/>
      <c r="E6" s="68"/>
      <c r="F6" s="1"/>
    </row>
    <row r="7" spans="1:20" s="2" customFormat="1" ht="18.75" x14ac:dyDescent="0.2">
      <c r="A7" s="422" t="s">
        <v>6</v>
      </c>
      <c r="B7" s="422"/>
      <c r="C7" s="422"/>
      <c r="D7" s="70"/>
      <c r="E7" s="70"/>
      <c r="F7" s="70"/>
      <c r="G7" s="70"/>
      <c r="H7" s="70"/>
      <c r="I7" s="70"/>
      <c r="J7" s="70"/>
      <c r="K7" s="70"/>
      <c r="L7" s="70"/>
      <c r="M7" s="70"/>
      <c r="N7" s="70"/>
      <c r="O7" s="70"/>
      <c r="P7" s="70"/>
      <c r="Q7" s="70"/>
      <c r="R7" s="70"/>
      <c r="S7" s="70"/>
      <c r="T7" s="70"/>
    </row>
    <row r="8" spans="1:20" s="2" customFormat="1" ht="18.75" x14ac:dyDescent="0.2">
      <c r="A8" s="71"/>
      <c r="B8" s="71"/>
      <c r="C8" s="198"/>
      <c r="D8" s="71"/>
      <c r="E8" s="71"/>
      <c r="F8" s="71"/>
      <c r="G8" s="70"/>
      <c r="H8" s="70"/>
      <c r="I8" s="70"/>
      <c r="J8" s="70"/>
      <c r="K8" s="70"/>
      <c r="L8" s="70"/>
      <c r="M8" s="70"/>
      <c r="N8" s="70"/>
      <c r="O8" s="70"/>
      <c r="P8" s="70"/>
      <c r="Q8" s="70"/>
      <c r="R8" s="70"/>
      <c r="S8" s="70"/>
      <c r="T8" s="70"/>
    </row>
    <row r="9" spans="1:20" s="2" customFormat="1" ht="18.75" x14ac:dyDescent="0.2">
      <c r="A9" s="425" t="s">
        <v>607</v>
      </c>
      <c r="B9" s="425"/>
      <c r="C9" s="425"/>
      <c r="D9" s="72"/>
      <c r="E9" s="72"/>
      <c r="F9" s="72"/>
      <c r="G9" s="70"/>
      <c r="H9" s="70"/>
      <c r="I9" s="70"/>
      <c r="J9" s="70"/>
      <c r="K9" s="70"/>
      <c r="L9" s="70"/>
      <c r="M9" s="70"/>
      <c r="N9" s="70"/>
      <c r="O9" s="70"/>
      <c r="P9" s="70"/>
      <c r="Q9" s="70"/>
      <c r="R9" s="70"/>
      <c r="S9" s="70"/>
      <c r="T9" s="70"/>
    </row>
    <row r="10" spans="1:20" s="2" customFormat="1" ht="18.75" x14ac:dyDescent="0.2">
      <c r="A10" s="423" t="s">
        <v>5</v>
      </c>
      <c r="B10" s="423"/>
      <c r="C10" s="423"/>
      <c r="D10" s="73"/>
      <c r="E10" s="73"/>
      <c r="F10" s="73"/>
      <c r="G10" s="70"/>
      <c r="H10" s="70"/>
      <c r="I10" s="70"/>
      <c r="J10" s="70"/>
      <c r="K10" s="70"/>
      <c r="L10" s="70"/>
      <c r="M10" s="70"/>
      <c r="N10" s="70"/>
      <c r="O10" s="70"/>
      <c r="P10" s="70"/>
      <c r="Q10" s="70"/>
      <c r="R10" s="70"/>
      <c r="S10" s="70"/>
      <c r="T10" s="70"/>
    </row>
    <row r="11" spans="1:20" s="2" customFormat="1" ht="18.75" x14ac:dyDescent="0.2">
      <c r="A11" s="71"/>
      <c r="B11" s="71"/>
      <c r="C11" s="198"/>
      <c r="D11" s="71"/>
      <c r="E11" s="71"/>
      <c r="F11" s="71"/>
      <c r="G11" s="70"/>
      <c r="H11" s="70"/>
      <c r="I11" s="70"/>
      <c r="J11" s="70"/>
      <c r="K11" s="70"/>
      <c r="L11" s="70"/>
      <c r="M11" s="70"/>
      <c r="N11" s="70"/>
      <c r="O11" s="70"/>
      <c r="P11" s="70"/>
      <c r="Q11" s="70"/>
      <c r="R11" s="70"/>
      <c r="S11" s="70"/>
      <c r="T11" s="70"/>
    </row>
    <row r="12" spans="1:20" s="2" customFormat="1" ht="18.75" x14ac:dyDescent="0.2">
      <c r="A12" s="424" t="s">
        <v>606</v>
      </c>
      <c r="B12" s="424"/>
      <c r="C12" s="424"/>
      <c r="D12" s="72"/>
      <c r="E12" s="72"/>
      <c r="F12" s="72"/>
      <c r="G12" s="70"/>
      <c r="H12" s="70"/>
      <c r="I12" s="70"/>
      <c r="J12" s="70"/>
      <c r="K12" s="70"/>
      <c r="L12" s="70"/>
      <c r="M12" s="70"/>
      <c r="N12" s="70"/>
      <c r="O12" s="70"/>
      <c r="P12" s="70"/>
      <c r="Q12" s="70"/>
      <c r="R12" s="70"/>
      <c r="S12" s="70"/>
      <c r="T12" s="70"/>
    </row>
    <row r="13" spans="1:20" s="2" customFormat="1" ht="18.75" x14ac:dyDescent="0.2">
      <c r="A13" s="423" t="s">
        <v>4</v>
      </c>
      <c r="B13" s="423"/>
      <c r="C13" s="423"/>
      <c r="D13" s="73"/>
      <c r="E13" s="73"/>
      <c r="F13" s="73"/>
      <c r="G13" s="70"/>
      <c r="H13" s="70"/>
      <c r="I13" s="70"/>
      <c r="J13" s="70"/>
      <c r="K13" s="70"/>
      <c r="L13" s="70"/>
      <c r="M13" s="70"/>
      <c r="N13" s="70"/>
      <c r="O13" s="70"/>
      <c r="P13" s="70"/>
      <c r="Q13" s="70"/>
      <c r="R13" s="70"/>
      <c r="S13" s="70"/>
      <c r="T13" s="70"/>
    </row>
    <row r="14" spans="1:20" s="75" customFormat="1" ht="15.75" customHeight="1" x14ac:dyDescent="0.2">
      <c r="A14" s="74"/>
      <c r="B14" s="74"/>
      <c r="C14" s="199"/>
      <c r="D14" s="74"/>
      <c r="E14" s="74"/>
      <c r="F14" s="74"/>
      <c r="G14" s="74"/>
      <c r="H14" s="74"/>
      <c r="I14" s="74"/>
      <c r="J14" s="74"/>
      <c r="K14" s="74"/>
      <c r="L14" s="74"/>
      <c r="M14" s="74"/>
      <c r="N14" s="74"/>
      <c r="O14" s="74"/>
      <c r="P14" s="74"/>
      <c r="Q14" s="74"/>
      <c r="R14" s="74"/>
      <c r="S14" s="74"/>
      <c r="T14" s="74"/>
    </row>
    <row r="15" spans="1:20" s="76" customFormat="1" ht="75.75" customHeight="1" x14ac:dyDescent="0.2">
      <c r="A15" s="421" t="s">
        <v>766</v>
      </c>
      <c r="B15" s="421"/>
      <c r="C15" s="421"/>
      <c r="D15" s="72"/>
      <c r="E15" s="72"/>
      <c r="F15" s="72"/>
      <c r="G15" s="72"/>
      <c r="H15" s="72"/>
      <c r="I15" s="72"/>
      <c r="J15" s="72"/>
      <c r="K15" s="72"/>
      <c r="L15" s="72"/>
      <c r="M15" s="72"/>
      <c r="N15" s="72"/>
      <c r="O15" s="72"/>
      <c r="P15" s="72"/>
      <c r="Q15" s="72"/>
      <c r="R15" s="72"/>
      <c r="S15" s="72"/>
      <c r="T15" s="72"/>
    </row>
    <row r="16" spans="1:20" s="76" customFormat="1" ht="15" customHeight="1" x14ac:dyDescent="0.2">
      <c r="A16" s="423" t="s">
        <v>3</v>
      </c>
      <c r="B16" s="423"/>
      <c r="C16" s="423"/>
      <c r="D16" s="73"/>
      <c r="E16" s="73"/>
      <c r="F16" s="73"/>
      <c r="G16" s="73"/>
      <c r="H16" s="73"/>
      <c r="I16" s="73"/>
      <c r="J16" s="73"/>
      <c r="K16" s="73"/>
      <c r="L16" s="73"/>
      <c r="M16" s="73"/>
      <c r="N16" s="73"/>
      <c r="O16" s="73"/>
      <c r="P16" s="73"/>
      <c r="Q16" s="73"/>
      <c r="R16" s="73"/>
      <c r="S16" s="73"/>
      <c r="T16" s="73"/>
    </row>
    <row r="17" spans="1:20" s="76" customFormat="1" ht="15" customHeight="1" x14ac:dyDescent="0.2">
      <c r="A17" s="77"/>
      <c r="B17" s="77"/>
      <c r="C17" s="200"/>
      <c r="D17" s="77"/>
      <c r="E17" s="77"/>
      <c r="F17" s="77"/>
      <c r="G17" s="77"/>
      <c r="H17" s="77"/>
      <c r="I17" s="77"/>
      <c r="J17" s="77"/>
      <c r="K17" s="77"/>
      <c r="L17" s="77"/>
      <c r="M17" s="77"/>
      <c r="N17" s="77"/>
      <c r="O17" s="77"/>
      <c r="P17" s="77"/>
      <c r="Q17" s="77"/>
    </row>
    <row r="18" spans="1:20" s="76" customFormat="1" ht="15" customHeight="1" x14ac:dyDescent="0.2">
      <c r="A18" s="421" t="s">
        <v>364</v>
      </c>
      <c r="B18" s="424"/>
      <c r="C18" s="424"/>
      <c r="D18" s="78"/>
      <c r="E18" s="78"/>
      <c r="F18" s="78"/>
      <c r="G18" s="78"/>
      <c r="H18" s="78"/>
      <c r="I18" s="78"/>
      <c r="J18" s="78"/>
      <c r="K18" s="78"/>
      <c r="L18" s="78"/>
      <c r="M18" s="78"/>
      <c r="N18" s="78"/>
      <c r="O18" s="78"/>
      <c r="P18" s="78"/>
      <c r="Q18" s="78"/>
      <c r="R18" s="78"/>
      <c r="S18" s="78"/>
      <c r="T18" s="78"/>
    </row>
    <row r="19" spans="1:20" s="76" customFormat="1" ht="15" customHeight="1" x14ac:dyDescent="0.2">
      <c r="A19" s="73"/>
      <c r="B19" s="73"/>
      <c r="C19" s="201"/>
      <c r="D19" s="73"/>
      <c r="E19" s="73"/>
      <c r="F19" s="73"/>
      <c r="G19" s="77"/>
      <c r="H19" s="77"/>
      <c r="I19" s="77"/>
      <c r="J19" s="77"/>
      <c r="K19" s="77"/>
      <c r="L19" s="77"/>
      <c r="M19" s="77"/>
      <c r="N19" s="77"/>
      <c r="O19" s="77"/>
      <c r="P19" s="77"/>
      <c r="Q19" s="77"/>
    </row>
    <row r="20" spans="1:20" s="76" customFormat="1" ht="39.75" customHeight="1" x14ac:dyDescent="0.2">
      <c r="A20" s="79" t="s">
        <v>2</v>
      </c>
      <c r="B20" s="80" t="s">
        <v>63</v>
      </c>
      <c r="C20" s="81" t="s">
        <v>62</v>
      </c>
      <c r="D20" s="82"/>
      <c r="E20" s="82"/>
      <c r="F20" s="82"/>
      <c r="G20" s="83"/>
      <c r="H20" s="83"/>
      <c r="I20" s="83"/>
      <c r="J20" s="83"/>
      <c r="K20" s="83"/>
      <c r="L20" s="83"/>
      <c r="M20" s="83"/>
      <c r="N20" s="83"/>
      <c r="O20" s="83"/>
      <c r="P20" s="83"/>
      <c r="Q20" s="83"/>
      <c r="R20" s="84"/>
      <c r="S20" s="84"/>
      <c r="T20" s="84"/>
    </row>
    <row r="21" spans="1:20" s="76" customFormat="1" ht="16.5" customHeight="1" x14ac:dyDescent="0.2">
      <c r="A21" s="81">
        <v>1</v>
      </c>
      <c r="B21" s="80">
        <v>2</v>
      </c>
      <c r="C21" s="81">
        <v>3</v>
      </c>
      <c r="D21" s="82"/>
      <c r="E21" s="82"/>
      <c r="F21" s="82"/>
      <c r="G21" s="83"/>
      <c r="H21" s="83"/>
      <c r="I21" s="83"/>
      <c r="J21" s="83"/>
      <c r="K21" s="83"/>
      <c r="L21" s="83"/>
      <c r="M21" s="83"/>
      <c r="N21" s="83"/>
      <c r="O21" s="83"/>
      <c r="P21" s="83"/>
      <c r="Q21" s="83"/>
      <c r="R21" s="84"/>
      <c r="S21" s="84"/>
      <c r="T21" s="84"/>
    </row>
    <row r="22" spans="1:20" s="76" customFormat="1" ht="55.5" customHeight="1" x14ac:dyDescent="0.2">
      <c r="A22" s="85" t="s">
        <v>61</v>
      </c>
      <c r="B22" s="86" t="s">
        <v>255</v>
      </c>
      <c r="C22" s="93" t="s">
        <v>600</v>
      </c>
      <c r="D22" s="82"/>
      <c r="E22" s="82"/>
      <c r="F22" s="82"/>
      <c r="G22" s="83"/>
      <c r="H22" s="83"/>
      <c r="I22" s="83"/>
      <c r="J22" s="83"/>
      <c r="K22" s="83"/>
      <c r="L22" s="83"/>
      <c r="M22" s="83"/>
      <c r="N22" s="83"/>
      <c r="O22" s="83"/>
      <c r="P22" s="83"/>
      <c r="Q22" s="83"/>
      <c r="R22" s="84"/>
      <c r="S22" s="84"/>
      <c r="T22" s="84"/>
    </row>
    <row r="23" spans="1:20" s="76" customFormat="1" ht="78.75" x14ac:dyDescent="0.2">
      <c r="A23" s="85" t="s">
        <v>60</v>
      </c>
      <c r="B23" s="87" t="s">
        <v>609</v>
      </c>
      <c r="C23" s="93" t="s">
        <v>621</v>
      </c>
      <c r="D23" s="82"/>
      <c r="E23" s="82"/>
      <c r="F23" s="82"/>
      <c r="G23" s="83"/>
      <c r="H23" s="83"/>
      <c r="I23" s="83"/>
      <c r="J23" s="83"/>
      <c r="K23" s="83"/>
      <c r="L23" s="83"/>
      <c r="M23" s="83"/>
      <c r="N23" s="83"/>
      <c r="O23" s="83"/>
      <c r="P23" s="83"/>
      <c r="Q23" s="83"/>
      <c r="R23" s="84"/>
      <c r="S23" s="84"/>
      <c r="T23" s="84"/>
    </row>
    <row r="24" spans="1:20" s="76" customFormat="1" ht="22.5" customHeight="1" x14ac:dyDescent="0.2">
      <c r="A24" s="426"/>
      <c r="B24" s="427"/>
      <c r="C24" s="428"/>
      <c r="D24" s="82"/>
      <c r="E24" s="82"/>
      <c r="F24" s="82"/>
      <c r="G24" s="83"/>
      <c r="H24" s="83"/>
      <c r="I24" s="83"/>
      <c r="J24" s="83"/>
      <c r="K24" s="83"/>
      <c r="L24" s="83"/>
      <c r="M24" s="83"/>
      <c r="N24" s="83"/>
      <c r="O24" s="83"/>
      <c r="P24" s="83"/>
      <c r="Q24" s="83"/>
      <c r="R24" s="84"/>
      <c r="S24" s="84"/>
      <c r="T24" s="84"/>
    </row>
    <row r="25" spans="1:20" s="92" customFormat="1" ht="58.5" customHeight="1" x14ac:dyDescent="0.2">
      <c r="A25" s="85" t="s">
        <v>59</v>
      </c>
      <c r="B25" s="88" t="s">
        <v>313</v>
      </c>
      <c r="C25" s="93" t="s">
        <v>613</v>
      </c>
      <c r="D25" s="89"/>
      <c r="E25" s="89"/>
      <c r="F25" s="90"/>
      <c r="G25" s="90"/>
      <c r="H25" s="90"/>
      <c r="I25" s="90"/>
      <c r="J25" s="90"/>
      <c r="K25" s="90"/>
      <c r="L25" s="90"/>
      <c r="M25" s="90"/>
      <c r="N25" s="90"/>
      <c r="O25" s="90"/>
      <c r="P25" s="90"/>
      <c r="Q25" s="91"/>
      <c r="R25" s="91"/>
      <c r="S25" s="91"/>
      <c r="T25" s="91"/>
    </row>
    <row r="26" spans="1:20" s="92" customFormat="1" ht="42.75" customHeight="1" x14ac:dyDescent="0.2">
      <c r="A26" s="85" t="s">
        <v>58</v>
      </c>
      <c r="B26" s="88" t="s">
        <v>71</v>
      </c>
      <c r="C26" s="93" t="s">
        <v>380</v>
      </c>
      <c r="D26" s="89"/>
      <c r="E26" s="89"/>
      <c r="F26" s="90"/>
      <c r="G26" s="90"/>
      <c r="H26" s="90"/>
      <c r="I26" s="90"/>
      <c r="J26" s="90"/>
      <c r="K26" s="90"/>
      <c r="L26" s="90"/>
      <c r="M26" s="90"/>
      <c r="N26" s="90"/>
      <c r="O26" s="90"/>
      <c r="P26" s="90"/>
      <c r="Q26" s="91"/>
      <c r="R26" s="91"/>
      <c r="S26" s="91"/>
      <c r="T26" s="91"/>
    </row>
    <row r="27" spans="1:20" s="92" customFormat="1" ht="51.75" customHeight="1" x14ac:dyDescent="0.2">
      <c r="A27" s="85" t="s">
        <v>56</v>
      </c>
      <c r="B27" s="88" t="s">
        <v>70</v>
      </c>
      <c r="C27" s="93" t="s">
        <v>628</v>
      </c>
      <c r="D27" s="89"/>
      <c r="E27" s="89"/>
      <c r="F27" s="90"/>
      <c r="G27" s="90"/>
      <c r="H27" s="90"/>
      <c r="I27" s="90"/>
      <c r="J27" s="90"/>
      <c r="K27" s="90"/>
      <c r="L27" s="90"/>
      <c r="M27" s="90"/>
      <c r="N27" s="90"/>
      <c r="O27" s="90"/>
      <c r="P27" s="90"/>
      <c r="Q27" s="91"/>
      <c r="R27" s="91"/>
      <c r="S27" s="91"/>
      <c r="T27" s="91"/>
    </row>
    <row r="28" spans="1:20" s="92" customFormat="1" ht="42.75" customHeight="1" x14ac:dyDescent="0.2">
      <c r="A28" s="85" t="s">
        <v>55</v>
      </c>
      <c r="B28" s="88" t="s">
        <v>314</v>
      </c>
      <c r="C28" s="93" t="s">
        <v>556</v>
      </c>
      <c r="D28" s="89"/>
      <c r="E28" s="89"/>
      <c r="F28" s="90"/>
      <c r="G28" s="90"/>
      <c r="H28" s="90"/>
      <c r="I28" s="90"/>
      <c r="J28" s="90"/>
      <c r="K28" s="90"/>
      <c r="L28" s="90"/>
      <c r="M28" s="90"/>
      <c r="N28" s="90"/>
      <c r="O28" s="90"/>
      <c r="P28" s="90"/>
      <c r="Q28" s="91"/>
      <c r="R28" s="91"/>
      <c r="S28" s="91"/>
      <c r="T28" s="91"/>
    </row>
    <row r="29" spans="1:20" s="92" customFormat="1" ht="51.75" customHeight="1" x14ac:dyDescent="0.2">
      <c r="A29" s="85" t="s">
        <v>53</v>
      </c>
      <c r="B29" s="88" t="s">
        <v>315</v>
      </c>
      <c r="C29" s="93" t="s">
        <v>556</v>
      </c>
      <c r="D29" s="89"/>
      <c r="E29" s="89"/>
      <c r="F29" s="90"/>
      <c r="G29" s="90"/>
      <c r="H29" s="90"/>
      <c r="I29" s="90"/>
      <c r="J29" s="90"/>
      <c r="K29" s="90"/>
      <c r="L29" s="90"/>
      <c r="M29" s="90"/>
      <c r="N29" s="90"/>
      <c r="O29" s="90"/>
      <c r="P29" s="90"/>
      <c r="Q29" s="91"/>
      <c r="R29" s="91"/>
      <c r="S29" s="91"/>
      <c r="T29" s="91"/>
    </row>
    <row r="30" spans="1:20" s="92" customFormat="1" ht="51.75" customHeight="1" x14ac:dyDescent="0.2">
      <c r="A30" s="85" t="s">
        <v>51</v>
      </c>
      <c r="B30" s="88" t="s">
        <v>316</v>
      </c>
      <c r="C30" s="93" t="s">
        <v>556</v>
      </c>
      <c r="D30" s="89"/>
      <c r="E30" s="89"/>
      <c r="F30" s="90"/>
      <c r="G30" s="90"/>
      <c r="H30" s="90"/>
      <c r="I30" s="90"/>
      <c r="J30" s="90"/>
      <c r="K30" s="90"/>
      <c r="L30" s="90"/>
      <c r="M30" s="90"/>
      <c r="N30" s="90"/>
      <c r="O30" s="90"/>
      <c r="P30" s="90"/>
      <c r="Q30" s="91"/>
      <c r="R30" s="91"/>
      <c r="S30" s="91"/>
      <c r="T30" s="91"/>
    </row>
    <row r="31" spans="1:20" s="92" customFormat="1" ht="51.75" customHeight="1" x14ac:dyDescent="0.2">
      <c r="A31" s="85" t="s">
        <v>69</v>
      </c>
      <c r="B31" s="93" t="s">
        <v>317</v>
      </c>
      <c r="C31" s="93" t="s">
        <v>556</v>
      </c>
      <c r="D31" s="89"/>
      <c r="E31" s="89"/>
      <c r="F31" s="90"/>
      <c r="G31" s="90"/>
      <c r="H31" s="90"/>
      <c r="I31" s="90"/>
      <c r="J31" s="90"/>
      <c r="K31" s="90"/>
      <c r="L31" s="90"/>
      <c r="M31" s="90"/>
      <c r="N31" s="90"/>
      <c r="O31" s="90"/>
      <c r="P31" s="90"/>
      <c r="Q31" s="91"/>
      <c r="R31" s="91"/>
      <c r="S31" s="91"/>
      <c r="T31" s="91"/>
    </row>
    <row r="32" spans="1:20" s="92" customFormat="1" ht="51.75" customHeight="1" x14ac:dyDescent="0.2">
      <c r="A32" s="85" t="s">
        <v>67</v>
      </c>
      <c r="B32" s="93" t="s">
        <v>318</v>
      </c>
      <c r="C32" s="93" t="s">
        <v>556</v>
      </c>
      <c r="D32" s="89"/>
      <c r="E32" s="89"/>
      <c r="F32" s="90"/>
      <c r="G32" s="90"/>
      <c r="H32" s="90"/>
      <c r="I32" s="90"/>
      <c r="J32" s="90"/>
      <c r="K32" s="90"/>
      <c r="L32" s="90"/>
      <c r="M32" s="90"/>
      <c r="N32" s="90"/>
      <c r="O32" s="90"/>
      <c r="P32" s="90"/>
      <c r="Q32" s="91"/>
      <c r="R32" s="91"/>
      <c r="S32" s="91"/>
      <c r="T32" s="91"/>
    </row>
    <row r="33" spans="1:20" s="92" customFormat="1" ht="101.25" customHeight="1" x14ac:dyDescent="0.2">
      <c r="A33" s="85" t="s">
        <v>66</v>
      </c>
      <c r="B33" s="93" t="s">
        <v>319</v>
      </c>
      <c r="C33" s="93" t="s">
        <v>610</v>
      </c>
      <c r="D33" s="89"/>
      <c r="E33" s="89"/>
      <c r="F33" s="90"/>
      <c r="G33" s="90"/>
      <c r="H33" s="90"/>
      <c r="I33" s="90"/>
      <c r="J33" s="90"/>
      <c r="K33" s="90"/>
      <c r="L33" s="90"/>
      <c r="M33" s="90"/>
      <c r="N33" s="90"/>
      <c r="O33" s="90"/>
      <c r="P33" s="90"/>
      <c r="Q33" s="91"/>
      <c r="R33" s="91"/>
      <c r="S33" s="91"/>
      <c r="T33" s="91"/>
    </row>
    <row r="34" spans="1:20" ht="111" customHeight="1" x14ac:dyDescent="0.25">
      <c r="A34" s="85" t="s">
        <v>333</v>
      </c>
      <c r="B34" s="93" t="s">
        <v>320</v>
      </c>
      <c r="C34" s="93" t="s">
        <v>556</v>
      </c>
      <c r="D34" s="94"/>
      <c r="E34" s="94"/>
      <c r="F34" s="94"/>
      <c r="G34" s="94"/>
      <c r="H34" s="94"/>
      <c r="I34" s="94"/>
      <c r="J34" s="94"/>
      <c r="K34" s="94"/>
      <c r="L34" s="94"/>
      <c r="M34" s="94"/>
      <c r="N34" s="94"/>
      <c r="O34" s="94"/>
      <c r="P34" s="94"/>
      <c r="Q34" s="94"/>
      <c r="R34" s="94"/>
      <c r="S34" s="94"/>
      <c r="T34" s="94"/>
    </row>
    <row r="35" spans="1:20" ht="58.5" customHeight="1" x14ac:dyDescent="0.25">
      <c r="A35" s="85" t="s">
        <v>323</v>
      </c>
      <c r="B35" s="93" t="s">
        <v>68</v>
      </c>
      <c r="C35" s="93" t="s">
        <v>556</v>
      </c>
      <c r="D35" s="94"/>
      <c r="E35" s="94"/>
      <c r="F35" s="94"/>
      <c r="G35" s="94"/>
      <c r="H35" s="94"/>
      <c r="I35" s="94"/>
      <c r="J35" s="94"/>
      <c r="K35" s="94"/>
      <c r="L35" s="94"/>
      <c r="M35" s="94"/>
      <c r="N35" s="94"/>
      <c r="O35" s="94"/>
      <c r="P35" s="94"/>
      <c r="Q35" s="94"/>
      <c r="R35" s="94"/>
      <c r="S35" s="94"/>
      <c r="T35" s="94"/>
    </row>
    <row r="36" spans="1:20" ht="51.75" customHeight="1" x14ac:dyDescent="0.25">
      <c r="A36" s="85" t="s">
        <v>334</v>
      </c>
      <c r="B36" s="93" t="s">
        <v>321</v>
      </c>
      <c r="C36" s="93" t="s">
        <v>556</v>
      </c>
      <c r="D36" s="94"/>
      <c r="E36" s="94"/>
      <c r="F36" s="94"/>
      <c r="G36" s="94"/>
      <c r="H36" s="94"/>
      <c r="I36" s="94"/>
      <c r="J36" s="94"/>
      <c r="K36" s="94"/>
      <c r="L36" s="94"/>
      <c r="M36" s="94"/>
      <c r="N36" s="94"/>
      <c r="O36" s="94"/>
      <c r="P36" s="94"/>
      <c r="Q36" s="94"/>
      <c r="R36" s="94"/>
      <c r="S36" s="94"/>
      <c r="T36" s="94"/>
    </row>
    <row r="37" spans="1:20" ht="43.5" customHeight="1" x14ac:dyDescent="0.25">
      <c r="A37" s="85" t="s">
        <v>324</v>
      </c>
      <c r="B37" s="93" t="s">
        <v>322</v>
      </c>
      <c r="C37" s="93" t="s">
        <v>605</v>
      </c>
      <c r="D37" s="94"/>
      <c r="E37" s="94"/>
      <c r="F37" s="94"/>
      <c r="G37" s="94"/>
      <c r="H37" s="94"/>
      <c r="I37" s="94"/>
      <c r="J37" s="94"/>
      <c r="K37" s="94"/>
      <c r="L37" s="94"/>
      <c r="M37" s="94"/>
      <c r="N37" s="94"/>
      <c r="O37" s="94"/>
      <c r="P37" s="94"/>
      <c r="Q37" s="94"/>
      <c r="R37" s="94"/>
      <c r="S37" s="94"/>
      <c r="T37" s="94"/>
    </row>
    <row r="38" spans="1:20" ht="43.5" customHeight="1" x14ac:dyDescent="0.25">
      <c r="A38" s="85" t="s">
        <v>335</v>
      </c>
      <c r="B38" s="93" t="s">
        <v>201</v>
      </c>
      <c r="C38" s="93" t="s">
        <v>556</v>
      </c>
      <c r="D38" s="94"/>
      <c r="E38" s="94"/>
      <c r="F38" s="94"/>
      <c r="G38" s="94"/>
      <c r="H38" s="94"/>
      <c r="I38" s="94"/>
      <c r="J38" s="94"/>
      <c r="K38" s="94"/>
      <c r="L38" s="94"/>
      <c r="M38" s="94"/>
      <c r="N38" s="94"/>
      <c r="O38" s="94"/>
      <c r="P38" s="94"/>
      <c r="Q38" s="94"/>
      <c r="R38" s="94"/>
      <c r="S38" s="94"/>
      <c r="T38" s="94"/>
    </row>
    <row r="39" spans="1:20" ht="23.25" customHeight="1" x14ac:dyDescent="0.25">
      <c r="A39" s="426"/>
      <c r="B39" s="427"/>
      <c r="C39" s="428"/>
      <c r="D39" s="94"/>
      <c r="E39" s="94"/>
      <c r="F39" s="94"/>
      <c r="G39" s="94"/>
      <c r="H39" s="94"/>
      <c r="I39" s="94"/>
      <c r="J39" s="94"/>
      <c r="K39" s="94"/>
      <c r="L39" s="94"/>
      <c r="M39" s="94"/>
      <c r="N39" s="94"/>
      <c r="O39" s="94"/>
      <c r="P39" s="94"/>
      <c r="Q39" s="94"/>
      <c r="R39" s="94"/>
      <c r="S39" s="94"/>
      <c r="T39" s="94"/>
    </row>
    <row r="40" spans="1:20" ht="69" x14ac:dyDescent="0.25">
      <c r="A40" s="85" t="s">
        <v>325</v>
      </c>
      <c r="B40" s="93" t="s">
        <v>376</v>
      </c>
      <c r="C40" s="93" t="s">
        <v>771</v>
      </c>
      <c r="D40" s="94"/>
      <c r="E40" s="94"/>
      <c r="F40" s="94"/>
      <c r="G40" s="94"/>
      <c r="H40" s="94"/>
      <c r="I40" s="94"/>
      <c r="J40" s="94"/>
      <c r="K40" s="94"/>
      <c r="L40" s="94"/>
      <c r="M40" s="94"/>
      <c r="N40" s="94"/>
      <c r="O40" s="94"/>
      <c r="P40" s="94"/>
      <c r="Q40" s="94"/>
      <c r="R40" s="94"/>
      <c r="S40" s="94"/>
      <c r="T40" s="94"/>
    </row>
    <row r="41" spans="1:20" ht="105.75" customHeight="1" x14ac:dyDescent="0.25">
      <c r="A41" s="85" t="s">
        <v>336</v>
      </c>
      <c r="B41" s="93" t="s">
        <v>359</v>
      </c>
      <c r="C41" s="93" t="s">
        <v>611</v>
      </c>
      <c r="D41" s="94"/>
      <c r="E41" s="94"/>
      <c r="F41" s="94"/>
      <c r="G41" s="94"/>
      <c r="H41" s="94"/>
      <c r="I41" s="94"/>
      <c r="J41" s="94"/>
      <c r="K41" s="94"/>
      <c r="L41" s="94"/>
      <c r="M41" s="94"/>
      <c r="N41" s="94"/>
      <c r="O41" s="94"/>
      <c r="P41" s="94"/>
      <c r="Q41" s="94"/>
      <c r="R41" s="94"/>
      <c r="S41" s="94"/>
      <c r="T41" s="94"/>
    </row>
    <row r="42" spans="1:20" ht="83.25" customHeight="1" x14ac:dyDescent="0.25">
      <c r="A42" s="85" t="s">
        <v>326</v>
      </c>
      <c r="B42" s="93" t="s">
        <v>373</v>
      </c>
      <c r="C42" s="93" t="s">
        <v>611</v>
      </c>
      <c r="D42" s="94"/>
      <c r="E42" s="94"/>
      <c r="F42" s="94"/>
      <c r="G42" s="94"/>
      <c r="H42" s="94"/>
      <c r="I42" s="94"/>
      <c r="J42" s="94"/>
      <c r="K42" s="94"/>
      <c r="L42" s="94"/>
      <c r="M42" s="94"/>
      <c r="N42" s="94"/>
      <c r="O42" s="94"/>
      <c r="P42" s="94"/>
      <c r="Q42" s="94"/>
      <c r="R42" s="94"/>
      <c r="S42" s="94"/>
      <c r="T42" s="94"/>
    </row>
    <row r="43" spans="1:20" ht="186" customHeight="1" x14ac:dyDescent="0.25">
      <c r="A43" s="85" t="s">
        <v>339</v>
      </c>
      <c r="B43" s="93" t="s">
        <v>340</v>
      </c>
      <c r="C43" s="93" t="s">
        <v>613</v>
      </c>
      <c r="D43" s="94"/>
      <c r="E43" s="94"/>
      <c r="F43" s="94"/>
      <c r="G43" s="94"/>
      <c r="H43" s="94"/>
      <c r="I43" s="94"/>
      <c r="J43" s="94"/>
      <c r="K43" s="94"/>
      <c r="L43" s="94"/>
      <c r="M43" s="94"/>
      <c r="N43" s="94"/>
      <c r="O43" s="94"/>
      <c r="P43" s="94"/>
      <c r="Q43" s="94"/>
      <c r="R43" s="94"/>
      <c r="S43" s="94"/>
      <c r="T43" s="94"/>
    </row>
    <row r="44" spans="1:20" ht="135" x14ac:dyDescent="0.25">
      <c r="A44" s="85" t="s">
        <v>327</v>
      </c>
      <c r="B44" s="93" t="s">
        <v>365</v>
      </c>
      <c r="C44" s="220" t="s">
        <v>1534</v>
      </c>
      <c r="D44" s="94"/>
      <c r="E44" s="94"/>
      <c r="F44" s="94"/>
      <c r="G44" s="94"/>
      <c r="H44" s="94"/>
      <c r="I44" s="94"/>
      <c r="J44" s="94"/>
      <c r="K44" s="94"/>
      <c r="L44" s="94"/>
      <c r="M44" s="94"/>
      <c r="N44" s="94"/>
      <c r="O44" s="94"/>
      <c r="P44" s="94"/>
      <c r="Q44" s="94"/>
      <c r="R44" s="94"/>
      <c r="S44" s="94"/>
      <c r="T44" s="94"/>
    </row>
    <row r="45" spans="1:20" ht="120" customHeight="1" x14ac:dyDescent="0.25">
      <c r="A45" s="85" t="s">
        <v>360</v>
      </c>
      <c r="B45" s="93" t="s">
        <v>366</v>
      </c>
      <c r="C45" s="93" t="s">
        <v>613</v>
      </c>
      <c r="D45" s="94"/>
      <c r="E45" s="94"/>
      <c r="F45" s="94"/>
      <c r="G45" s="94"/>
      <c r="H45" s="94"/>
      <c r="I45" s="94"/>
      <c r="J45" s="94"/>
      <c r="K45" s="94"/>
      <c r="L45" s="94"/>
      <c r="M45" s="94"/>
      <c r="N45" s="94"/>
      <c r="O45" s="94"/>
      <c r="P45" s="94"/>
      <c r="Q45" s="94"/>
      <c r="R45" s="94"/>
      <c r="S45" s="94"/>
      <c r="T45" s="94"/>
    </row>
    <row r="46" spans="1:20" ht="210" x14ac:dyDescent="0.25">
      <c r="A46" s="85" t="s">
        <v>328</v>
      </c>
      <c r="B46" s="93" t="s">
        <v>367</v>
      </c>
      <c r="C46" s="220" t="s">
        <v>1533</v>
      </c>
      <c r="D46" s="94"/>
      <c r="E46" s="94"/>
      <c r="F46" s="94"/>
      <c r="G46" s="94"/>
      <c r="H46" s="94"/>
      <c r="I46" s="94"/>
      <c r="J46" s="94"/>
      <c r="K46" s="94"/>
      <c r="L46" s="94"/>
      <c r="M46" s="94"/>
      <c r="N46" s="94"/>
      <c r="O46" s="94"/>
      <c r="P46" s="94"/>
      <c r="Q46" s="94"/>
      <c r="R46" s="94"/>
      <c r="S46" s="94"/>
      <c r="T46" s="94"/>
    </row>
    <row r="47" spans="1:20" ht="18.75" customHeight="1" x14ac:dyDescent="0.25">
      <c r="A47" s="426"/>
      <c r="B47" s="427"/>
      <c r="C47" s="428"/>
      <c r="D47" s="94"/>
      <c r="E47" s="94"/>
      <c r="F47" s="94"/>
      <c r="G47" s="94"/>
      <c r="H47" s="94"/>
      <c r="I47" s="94"/>
      <c r="J47" s="94"/>
      <c r="K47" s="94"/>
      <c r="L47" s="94"/>
      <c r="M47" s="94"/>
      <c r="N47" s="94"/>
      <c r="O47" s="94"/>
      <c r="P47" s="94"/>
      <c r="Q47" s="94"/>
      <c r="R47" s="94"/>
      <c r="S47" s="94"/>
      <c r="T47" s="94"/>
    </row>
    <row r="48" spans="1:20" ht="75.75" customHeight="1" x14ac:dyDescent="0.25">
      <c r="A48" s="85" t="s">
        <v>361</v>
      </c>
      <c r="B48" s="93" t="s">
        <v>374</v>
      </c>
      <c r="C48" s="202" t="str">
        <f>CONCATENATE(ROUND('6.2. Паспорт фин осв ввод'!U24,2)," млн рублей")</f>
        <v>0.01 млн рублей</v>
      </c>
      <c r="D48" s="94"/>
      <c r="E48" s="94"/>
      <c r="F48" s="94"/>
      <c r="G48" s="94"/>
      <c r="H48" s="94"/>
      <c r="I48" s="94"/>
      <c r="J48" s="94"/>
      <c r="K48" s="94"/>
      <c r="L48" s="94"/>
      <c r="M48" s="94"/>
      <c r="N48" s="94"/>
      <c r="O48" s="94"/>
      <c r="P48" s="94"/>
      <c r="Q48" s="94"/>
      <c r="R48" s="94"/>
      <c r="S48" s="94"/>
      <c r="T48" s="94"/>
    </row>
    <row r="49" spans="1:20" ht="71.25" customHeight="1" x14ac:dyDescent="0.25">
      <c r="A49" s="85" t="s">
        <v>329</v>
      </c>
      <c r="B49" s="93" t="s">
        <v>375</v>
      </c>
      <c r="C49" s="202" t="str">
        <f>CONCATENATE(ROUND('6.2. Паспорт фин осв ввод'!U30,2)," млн рублей")</f>
        <v>0 млн рублей</v>
      </c>
      <c r="D49" s="94"/>
      <c r="E49" s="94"/>
      <c r="F49" s="94"/>
      <c r="G49" s="94"/>
      <c r="H49" s="94"/>
      <c r="I49" s="94"/>
      <c r="J49" s="94"/>
      <c r="K49" s="94"/>
      <c r="L49" s="94"/>
      <c r="M49" s="94"/>
      <c r="N49" s="94"/>
      <c r="O49" s="94"/>
      <c r="P49" s="94"/>
      <c r="Q49" s="94"/>
      <c r="R49" s="94"/>
      <c r="S49" s="94"/>
      <c r="T49" s="94"/>
    </row>
    <row r="50" spans="1:20" x14ac:dyDescent="0.25">
      <c r="A50" s="94"/>
      <c r="B50" s="94"/>
      <c r="C50" s="203"/>
      <c r="D50" s="94"/>
      <c r="E50" s="94"/>
      <c r="F50" s="94"/>
      <c r="G50" s="94"/>
      <c r="H50" s="94"/>
      <c r="I50" s="94"/>
      <c r="J50" s="94"/>
      <c r="K50" s="94"/>
      <c r="L50" s="94"/>
      <c r="M50" s="94"/>
      <c r="N50" s="94"/>
      <c r="O50" s="94"/>
      <c r="P50" s="94"/>
      <c r="Q50" s="94"/>
      <c r="R50" s="94"/>
      <c r="S50" s="94"/>
      <c r="T50" s="94"/>
    </row>
    <row r="51" spans="1:20" x14ac:dyDescent="0.25">
      <c r="A51" s="94"/>
      <c r="B51" s="94"/>
      <c r="C51" s="203"/>
      <c r="D51" s="94"/>
      <c r="E51" s="94"/>
      <c r="F51" s="94"/>
      <c r="G51" s="94"/>
      <c r="H51" s="94"/>
      <c r="I51" s="94"/>
      <c r="J51" s="94"/>
      <c r="K51" s="94"/>
      <c r="L51" s="94"/>
      <c r="M51" s="94"/>
      <c r="N51" s="94"/>
      <c r="O51" s="94"/>
      <c r="P51" s="94"/>
      <c r="Q51" s="94"/>
      <c r="R51" s="94"/>
      <c r="S51" s="94"/>
      <c r="T51" s="94"/>
    </row>
    <row r="52" spans="1:20" x14ac:dyDescent="0.25">
      <c r="A52" s="94"/>
      <c r="B52" s="94"/>
      <c r="C52" s="203"/>
      <c r="D52" s="94"/>
      <c r="E52" s="94"/>
      <c r="F52" s="94"/>
      <c r="G52" s="94"/>
      <c r="H52" s="94"/>
      <c r="I52" s="94"/>
      <c r="J52" s="94"/>
      <c r="K52" s="94"/>
      <c r="L52" s="94"/>
      <c r="M52" s="94"/>
      <c r="N52" s="94"/>
      <c r="O52" s="94"/>
      <c r="P52" s="94"/>
      <c r="Q52" s="94"/>
      <c r="R52" s="94"/>
      <c r="S52" s="94"/>
      <c r="T52" s="94"/>
    </row>
    <row r="53" spans="1:20" x14ac:dyDescent="0.25">
      <c r="A53" s="94"/>
      <c r="B53" s="94"/>
      <c r="C53" s="203"/>
      <c r="D53" s="94"/>
      <c r="E53" s="94"/>
      <c r="F53" s="94"/>
      <c r="G53" s="94"/>
      <c r="H53" s="94"/>
      <c r="I53" s="94"/>
      <c r="J53" s="94"/>
      <c r="K53" s="94"/>
      <c r="L53" s="94"/>
      <c r="M53" s="94"/>
      <c r="N53" s="94"/>
      <c r="O53" s="94"/>
      <c r="P53" s="94"/>
      <c r="Q53" s="94"/>
      <c r="R53" s="94"/>
      <c r="S53" s="94"/>
      <c r="T53" s="94"/>
    </row>
    <row r="54" spans="1:20" x14ac:dyDescent="0.25">
      <c r="A54" s="94"/>
      <c r="B54" s="94"/>
      <c r="C54" s="203"/>
      <c r="D54" s="94"/>
      <c r="E54" s="94"/>
      <c r="F54" s="94"/>
      <c r="G54" s="94"/>
      <c r="H54" s="94"/>
      <c r="I54" s="94"/>
      <c r="J54" s="94"/>
      <c r="K54" s="94"/>
      <c r="L54" s="94"/>
      <c r="M54" s="94"/>
      <c r="N54" s="94"/>
      <c r="O54" s="94"/>
      <c r="P54" s="94"/>
      <c r="Q54" s="94"/>
      <c r="R54" s="94"/>
      <c r="S54" s="94"/>
      <c r="T54" s="94"/>
    </row>
    <row r="55" spans="1:20" x14ac:dyDescent="0.25">
      <c r="A55" s="94"/>
      <c r="B55" s="94"/>
      <c r="C55" s="203"/>
      <c r="D55" s="94"/>
      <c r="E55" s="94"/>
      <c r="F55" s="94"/>
      <c r="G55" s="94"/>
      <c r="H55" s="94"/>
      <c r="I55" s="94"/>
      <c r="J55" s="94"/>
      <c r="K55" s="94"/>
      <c r="L55" s="94"/>
      <c r="M55" s="94"/>
      <c r="N55" s="94"/>
      <c r="O55" s="94"/>
      <c r="P55" s="94"/>
      <c r="Q55" s="94"/>
      <c r="R55" s="94"/>
      <c r="S55" s="94"/>
      <c r="T55" s="94"/>
    </row>
    <row r="56" spans="1:20" x14ac:dyDescent="0.25">
      <c r="A56" s="94"/>
      <c r="B56" s="94"/>
      <c r="C56" s="203"/>
      <c r="D56" s="94"/>
      <c r="E56" s="94"/>
      <c r="F56" s="94"/>
      <c r="G56" s="94"/>
      <c r="H56" s="94"/>
      <c r="I56" s="94"/>
      <c r="J56" s="94"/>
      <c r="K56" s="94"/>
      <c r="L56" s="94"/>
      <c r="M56" s="94"/>
      <c r="N56" s="94"/>
      <c r="O56" s="94"/>
      <c r="P56" s="94"/>
      <c r="Q56" s="94"/>
      <c r="R56" s="94"/>
      <c r="S56" s="94"/>
      <c r="T56" s="94"/>
    </row>
    <row r="57" spans="1:20" x14ac:dyDescent="0.25">
      <c r="A57" s="94"/>
      <c r="B57" s="94"/>
      <c r="C57" s="203"/>
      <c r="D57" s="94"/>
      <c r="E57" s="94"/>
      <c r="F57" s="94"/>
      <c r="G57" s="94"/>
      <c r="H57" s="94"/>
      <c r="I57" s="94"/>
      <c r="J57" s="94"/>
      <c r="K57" s="94"/>
      <c r="L57" s="94"/>
      <c r="M57" s="94"/>
      <c r="N57" s="94"/>
      <c r="O57" s="94"/>
      <c r="P57" s="94"/>
      <c r="Q57" s="94"/>
      <c r="R57" s="94"/>
      <c r="S57" s="94"/>
      <c r="T57" s="94"/>
    </row>
    <row r="58" spans="1:20" x14ac:dyDescent="0.25">
      <c r="A58" s="94"/>
      <c r="B58" s="94"/>
      <c r="C58" s="203"/>
      <c r="D58" s="94"/>
      <c r="E58" s="94"/>
      <c r="F58" s="94"/>
      <c r="G58" s="94"/>
      <c r="H58" s="94"/>
      <c r="I58" s="94"/>
      <c r="J58" s="94"/>
      <c r="K58" s="94"/>
      <c r="L58" s="94"/>
      <c r="M58" s="94"/>
      <c r="N58" s="94"/>
      <c r="O58" s="94"/>
      <c r="P58" s="94"/>
      <c r="Q58" s="94"/>
      <c r="R58" s="94"/>
      <c r="S58" s="94"/>
      <c r="T58" s="94"/>
    </row>
    <row r="59" spans="1:20" x14ac:dyDescent="0.25">
      <c r="A59" s="94"/>
      <c r="B59" s="94"/>
      <c r="C59" s="203"/>
      <c r="D59" s="94"/>
      <c r="E59" s="94"/>
      <c r="F59" s="94"/>
      <c r="G59" s="94"/>
      <c r="H59" s="94"/>
      <c r="I59" s="94"/>
      <c r="J59" s="94"/>
      <c r="K59" s="94"/>
      <c r="L59" s="94"/>
      <c r="M59" s="94"/>
      <c r="N59" s="94"/>
      <c r="O59" s="94"/>
      <c r="P59" s="94"/>
      <c r="Q59" s="94"/>
      <c r="R59" s="94"/>
      <c r="S59" s="94"/>
      <c r="T59" s="94"/>
    </row>
    <row r="60" spans="1:20" x14ac:dyDescent="0.25">
      <c r="A60" s="94"/>
      <c r="B60" s="94"/>
      <c r="C60" s="203"/>
      <c r="D60" s="94"/>
      <c r="E60" s="94"/>
      <c r="F60" s="94"/>
      <c r="G60" s="94"/>
      <c r="H60" s="94"/>
      <c r="I60" s="94"/>
      <c r="J60" s="94"/>
      <c r="K60" s="94"/>
      <c r="L60" s="94"/>
      <c r="M60" s="94"/>
      <c r="N60" s="94"/>
      <c r="O60" s="94"/>
      <c r="P60" s="94"/>
      <c r="Q60" s="94"/>
      <c r="R60" s="94"/>
      <c r="S60" s="94"/>
      <c r="T60" s="94"/>
    </row>
    <row r="61" spans="1:20" x14ac:dyDescent="0.25">
      <c r="A61" s="94"/>
      <c r="B61" s="94"/>
      <c r="C61" s="203"/>
      <c r="D61" s="94"/>
      <c r="E61" s="94"/>
      <c r="F61" s="94"/>
      <c r="G61" s="94"/>
      <c r="H61" s="94"/>
      <c r="I61" s="94"/>
      <c r="J61" s="94"/>
      <c r="K61" s="94"/>
      <c r="L61" s="94"/>
      <c r="M61" s="94"/>
      <c r="N61" s="94"/>
      <c r="O61" s="94"/>
      <c r="P61" s="94"/>
      <c r="Q61" s="94"/>
      <c r="R61" s="94"/>
      <c r="S61" s="94"/>
      <c r="T61" s="94"/>
    </row>
    <row r="62" spans="1:20" x14ac:dyDescent="0.25">
      <c r="A62" s="94"/>
      <c r="B62" s="94"/>
      <c r="C62" s="203"/>
      <c r="D62" s="94"/>
      <c r="E62" s="94"/>
      <c r="F62" s="94"/>
      <c r="G62" s="94"/>
      <c r="H62" s="94"/>
      <c r="I62" s="94"/>
      <c r="J62" s="94"/>
      <c r="K62" s="94"/>
      <c r="L62" s="94"/>
      <c r="M62" s="94"/>
      <c r="N62" s="94"/>
      <c r="O62" s="94"/>
      <c r="P62" s="94"/>
      <c r="Q62" s="94"/>
      <c r="R62" s="94"/>
      <c r="S62" s="94"/>
      <c r="T62" s="94"/>
    </row>
    <row r="63" spans="1:20" x14ac:dyDescent="0.25">
      <c r="A63" s="94"/>
      <c r="B63" s="94"/>
      <c r="C63" s="203"/>
      <c r="D63" s="94"/>
      <c r="E63" s="94"/>
      <c r="F63" s="94"/>
      <c r="G63" s="94"/>
      <c r="H63" s="94"/>
      <c r="I63" s="94"/>
      <c r="J63" s="94"/>
      <c r="K63" s="94"/>
      <c r="L63" s="94"/>
      <c r="M63" s="94"/>
      <c r="N63" s="94"/>
      <c r="O63" s="94"/>
      <c r="P63" s="94"/>
      <c r="Q63" s="94"/>
      <c r="R63" s="94"/>
      <c r="S63" s="94"/>
      <c r="T63" s="94"/>
    </row>
    <row r="64" spans="1:20" x14ac:dyDescent="0.25">
      <c r="A64" s="94"/>
      <c r="B64" s="94"/>
      <c r="C64" s="203"/>
      <c r="D64" s="94"/>
      <c r="E64" s="94"/>
      <c r="F64" s="94"/>
      <c r="G64" s="94"/>
      <c r="H64" s="94"/>
      <c r="I64" s="94"/>
      <c r="J64" s="94"/>
      <c r="K64" s="94"/>
      <c r="L64" s="94"/>
      <c r="M64" s="94"/>
      <c r="N64" s="94"/>
      <c r="O64" s="94"/>
      <c r="P64" s="94"/>
      <c r="Q64" s="94"/>
      <c r="R64" s="94"/>
      <c r="S64" s="94"/>
      <c r="T64" s="94"/>
    </row>
    <row r="65" spans="1:20" x14ac:dyDescent="0.25">
      <c r="A65" s="94"/>
      <c r="B65" s="94"/>
      <c r="C65" s="203"/>
      <c r="D65" s="94"/>
      <c r="E65" s="94"/>
      <c r="F65" s="94"/>
      <c r="G65" s="94"/>
      <c r="H65" s="94"/>
      <c r="I65" s="94"/>
      <c r="J65" s="94"/>
      <c r="K65" s="94"/>
      <c r="L65" s="94"/>
      <c r="M65" s="94"/>
      <c r="N65" s="94"/>
      <c r="O65" s="94"/>
      <c r="P65" s="94"/>
      <c r="Q65" s="94"/>
      <c r="R65" s="94"/>
      <c r="S65" s="94"/>
      <c r="T65" s="94"/>
    </row>
    <row r="66" spans="1:20" x14ac:dyDescent="0.25">
      <c r="A66" s="94"/>
      <c r="B66" s="94"/>
      <c r="C66" s="203"/>
      <c r="D66" s="94"/>
      <c r="E66" s="94"/>
      <c r="F66" s="94"/>
      <c r="G66" s="94"/>
      <c r="H66" s="94"/>
      <c r="I66" s="94"/>
      <c r="J66" s="94"/>
      <c r="K66" s="94"/>
      <c r="L66" s="94"/>
      <c r="M66" s="94"/>
      <c r="N66" s="94"/>
      <c r="O66" s="94"/>
      <c r="P66" s="94"/>
      <c r="Q66" s="94"/>
      <c r="R66" s="94"/>
      <c r="S66" s="94"/>
      <c r="T66" s="94"/>
    </row>
    <row r="67" spans="1:20" x14ac:dyDescent="0.25">
      <c r="A67" s="94"/>
      <c r="B67" s="94"/>
      <c r="C67" s="203"/>
      <c r="D67" s="94"/>
      <c r="E67" s="94"/>
      <c r="F67" s="94"/>
      <c r="G67" s="94"/>
      <c r="H67" s="94"/>
      <c r="I67" s="94"/>
      <c r="J67" s="94"/>
      <c r="K67" s="94"/>
      <c r="L67" s="94"/>
      <c r="M67" s="94"/>
      <c r="N67" s="94"/>
      <c r="O67" s="94"/>
      <c r="P67" s="94"/>
      <c r="Q67" s="94"/>
      <c r="R67" s="94"/>
      <c r="S67" s="94"/>
      <c r="T67" s="94"/>
    </row>
    <row r="68" spans="1:20" x14ac:dyDescent="0.25">
      <c r="A68" s="94"/>
      <c r="B68" s="94"/>
      <c r="C68" s="203"/>
      <c r="D68" s="94"/>
      <c r="E68" s="94"/>
      <c r="F68" s="94"/>
      <c r="G68" s="94"/>
      <c r="H68" s="94"/>
      <c r="I68" s="94"/>
      <c r="J68" s="94"/>
      <c r="K68" s="94"/>
      <c r="L68" s="94"/>
      <c r="M68" s="94"/>
      <c r="N68" s="94"/>
      <c r="O68" s="94"/>
      <c r="P68" s="94"/>
      <c r="Q68" s="94"/>
      <c r="R68" s="94"/>
      <c r="S68" s="94"/>
      <c r="T68" s="94"/>
    </row>
    <row r="69" spans="1:20" x14ac:dyDescent="0.25">
      <c r="A69" s="94"/>
      <c r="B69" s="94"/>
      <c r="C69" s="203"/>
      <c r="D69" s="94"/>
      <c r="E69" s="94"/>
      <c r="F69" s="94"/>
      <c r="G69" s="94"/>
      <c r="H69" s="94"/>
      <c r="I69" s="94"/>
      <c r="J69" s="94"/>
      <c r="K69" s="94"/>
      <c r="L69" s="94"/>
      <c r="M69" s="94"/>
      <c r="N69" s="94"/>
      <c r="O69" s="94"/>
      <c r="P69" s="94"/>
      <c r="Q69" s="94"/>
      <c r="R69" s="94"/>
      <c r="S69" s="94"/>
      <c r="T69" s="94"/>
    </row>
    <row r="70" spans="1:20" x14ac:dyDescent="0.25">
      <c r="A70" s="94"/>
      <c r="B70" s="94"/>
      <c r="C70" s="203"/>
      <c r="D70" s="94"/>
      <c r="E70" s="94"/>
      <c r="F70" s="94"/>
      <c r="G70" s="94"/>
      <c r="H70" s="94"/>
      <c r="I70" s="94"/>
      <c r="J70" s="94"/>
      <c r="K70" s="94"/>
      <c r="L70" s="94"/>
      <c r="M70" s="94"/>
      <c r="N70" s="94"/>
      <c r="O70" s="94"/>
      <c r="P70" s="94"/>
      <c r="Q70" s="94"/>
      <c r="R70" s="94"/>
      <c r="S70" s="94"/>
      <c r="T70" s="94"/>
    </row>
    <row r="71" spans="1:20" x14ac:dyDescent="0.25">
      <c r="A71" s="94"/>
      <c r="B71" s="94"/>
      <c r="C71" s="203"/>
      <c r="D71" s="94"/>
      <c r="E71" s="94"/>
      <c r="F71" s="94"/>
      <c r="G71" s="94"/>
      <c r="H71" s="94"/>
      <c r="I71" s="94"/>
      <c r="J71" s="94"/>
      <c r="K71" s="94"/>
      <c r="L71" s="94"/>
      <c r="M71" s="94"/>
      <c r="N71" s="94"/>
      <c r="O71" s="94"/>
      <c r="P71" s="94"/>
      <c r="Q71" s="94"/>
      <c r="R71" s="94"/>
      <c r="S71" s="94"/>
      <c r="T71" s="94"/>
    </row>
    <row r="72" spans="1:20" x14ac:dyDescent="0.25">
      <c r="A72" s="94"/>
      <c r="B72" s="94"/>
      <c r="C72" s="203"/>
      <c r="D72" s="94"/>
      <c r="E72" s="94"/>
      <c r="F72" s="94"/>
      <c r="G72" s="94"/>
      <c r="H72" s="94"/>
      <c r="I72" s="94"/>
      <c r="J72" s="94"/>
      <c r="K72" s="94"/>
      <c r="L72" s="94"/>
      <c r="M72" s="94"/>
      <c r="N72" s="94"/>
      <c r="O72" s="94"/>
      <c r="P72" s="94"/>
      <c r="Q72" s="94"/>
      <c r="R72" s="94"/>
      <c r="S72" s="94"/>
      <c r="T72" s="94"/>
    </row>
    <row r="73" spans="1:20" x14ac:dyDescent="0.25">
      <c r="A73" s="94"/>
      <c r="B73" s="94"/>
      <c r="C73" s="203"/>
      <c r="D73" s="94"/>
      <c r="E73" s="94"/>
      <c r="F73" s="94"/>
      <c r="G73" s="94"/>
      <c r="H73" s="94"/>
      <c r="I73" s="94"/>
      <c r="J73" s="94"/>
      <c r="K73" s="94"/>
      <c r="L73" s="94"/>
      <c r="M73" s="94"/>
      <c r="N73" s="94"/>
      <c r="O73" s="94"/>
      <c r="P73" s="94"/>
      <c r="Q73" s="94"/>
      <c r="R73" s="94"/>
      <c r="S73" s="94"/>
      <c r="T73" s="94"/>
    </row>
    <row r="74" spans="1:20" x14ac:dyDescent="0.25">
      <c r="A74" s="94"/>
      <c r="B74" s="94"/>
      <c r="C74" s="203"/>
      <c r="D74" s="94"/>
      <c r="E74" s="94"/>
      <c r="F74" s="94"/>
      <c r="G74" s="94"/>
      <c r="H74" s="94"/>
      <c r="I74" s="94"/>
      <c r="J74" s="94"/>
      <c r="K74" s="94"/>
      <c r="L74" s="94"/>
      <c r="M74" s="94"/>
      <c r="N74" s="94"/>
      <c r="O74" s="94"/>
      <c r="P74" s="94"/>
      <c r="Q74" s="94"/>
      <c r="R74" s="94"/>
      <c r="S74" s="94"/>
      <c r="T74" s="94"/>
    </row>
    <row r="75" spans="1:20" x14ac:dyDescent="0.25">
      <c r="A75" s="94"/>
      <c r="B75" s="94"/>
      <c r="C75" s="203"/>
      <c r="D75" s="94"/>
      <c r="E75" s="94"/>
      <c r="F75" s="94"/>
      <c r="G75" s="94"/>
      <c r="H75" s="94"/>
      <c r="I75" s="94"/>
      <c r="J75" s="94"/>
      <c r="K75" s="94"/>
      <c r="L75" s="94"/>
      <c r="M75" s="94"/>
      <c r="N75" s="94"/>
      <c r="O75" s="94"/>
      <c r="P75" s="94"/>
      <c r="Q75" s="94"/>
      <c r="R75" s="94"/>
      <c r="S75" s="94"/>
      <c r="T75" s="94"/>
    </row>
    <row r="76" spans="1:20" x14ac:dyDescent="0.25">
      <c r="A76" s="94"/>
      <c r="B76" s="94"/>
      <c r="C76" s="203"/>
      <c r="D76" s="94"/>
      <c r="E76" s="94"/>
      <c r="F76" s="94"/>
      <c r="G76" s="94"/>
      <c r="H76" s="94"/>
      <c r="I76" s="94"/>
      <c r="J76" s="94"/>
      <c r="K76" s="94"/>
      <c r="L76" s="94"/>
      <c r="M76" s="94"/>
      <c r="N76" s="94"/>
      <c r="O76" s="94"/>
      <c r="P76" s="94"/>
      <c r="Q76" s="94"/>
      <c r="R76" s="94"/>
      <c r="S76" s="94"/>
      <c r="T76" s="94"/>
    </row>
    <row r="77" spans="1:20" x14ac:dyDescent="0.25">
      <c r="A77" s="94"/>
      <c r="B77" s="94"/>
      <c r="C77" s="203"/>
      <c r="D77" s="94"/>
      <c r="E77" s="94"/>
      <c r="F77" s="94"/>
      <c r="G77" s="94"/>
      <c r="H77" s="94"/>
      <c r="I77" s="94"/>
      <c r="J77" s="94"/>
      <c r="K77" s="94"/>
      <c r="L77" s="94"/>
      <c r="M77" s="94"/>
      <c r="N77" s="94"/>
      <c r="O77" s="94"/>
      <c r="P77" s="94"/>
      <c r="Q77" s="94"/>
      <c r="R77" s="94"/>
      <c r="S77" s="94"/>
      <c r="T77" s="94"/>
    </row>
    <row r="78" spans="1:20" x14ac:dyDescent="0.25">
      <c r="A78" s="94"/>
      <c r="B78" s="94"/>
      <c r="C78" s="203"/>
      <c r="D78" s="94"/>
      <c r="E78" s="94"/>
      <c r="F78" s="94"/>
      <c r="G78" s="94"/>
      <c r="H78" s="94"/>
      <c r="I78" s="94"/>
      <c r="J78" s="94"/>
      <c r="K78" s="94"/>
      <c r="L78" s="94"/>
      <c r="M78" s="94"/>
      <c r="N78" s="94"/>
      <c r="O78" s="94"/>
      <c r="P78" s="94"/>
      <c r="Q78" s="94"/>
      <c r="R78" s="94"/>
      <c r="S78" s="94"/>
      <c r="T78" s="94"/>
    </row>
    <row r="79" spans="1:20" x14ac:dyDescent="0.25">
      <c r="A79" s="94"/>
      <c r="B79" s="94"/>
      <c r="C79" s="203"/>
      <c r="D79" s="94"/>
      <c r="E79" s="94"/>
      <c r="F79" s="94"/>
      <c r="G79" s="94"/>
      <c r="H79" s="94"/>
      <c r="I79" s="94"/>
      <c r="J79" s="94"/>
      <c r="K79" s="94"/>
      <c r="L79" s="94"/>
      <c r="M79" s="94"/>
      <c r="N79" s="94"/>
      <c r="O79" s="94"/>
      <c r="P79" s="94"/>
      <c r="Q79" s="94"/>
      <c r="R79" s="94"/>
      <c r="S79" s="94"/>
      <c r="T79" s="94"/>
    </row>
    <row r="80" spans="1:20" x14ac:dyDescent="0.25">
      <c r="A80" s="94"/>
      <c r="B80" s="94"/>
      <c r="C80" s="203"/>
      <c r="D80" s="94"/>
      <c r="E80" s="94"/>
      <c r="F80" s="94"/>
      <c r="G80" s="94"/>
      <c r="H80" s="94"/>
      <c r="I80" s="94"/>
      <c r="J80" s="94"/>
      <c r="K80" s="94"/>
      <c r="L80" s="94"/>
      <c r="M80" s="94"/>
      <c r="N80" s="94"/>
      <c r="O80" s="94"/>
      <c r="P80" s="94"/>
      <c r="Q80" s="94"/>
      <c r="R80" s="94"/>
      <c r="S80" s="94"/>
      <c r="T80" s="94"/>
    </row>
    <row r="81" spans="1:20" x14ac:dyDescent="0.25">
      <c r="A81" s="94"/>
      <c r="B81" s="94"/>
      <c r="C81" s="203"/>
      <c r="D81" s="94"/>
      <c r="E81" s="94"/>
      <c r="F81" s="94"/>
      <c r="G81" s="94"/>
      <c r="H81" s="94"/>
      <c r="I81" s="94"/>
      <c r="J81" s="94"/>
      <c r="K81" s="94"/>
      <c r="L81" s="94"/>
      <c r="M81" s="94"/>
      <c r="N81" s="94"/>
      <c r="O81" s="94"/>
      <c r="P81" s="94"/>
      <c r="Q81" s="94"/>
      <c r="R81" s="94"/>
      <c r="S81" s="94"/>
      <c r="T81" s="94"/>
    </row>
    <row r="82" spans="1:20" x14ac:dyDescent="0.25">
      <c r="A82" s="94"/>
      <c r="B82" s="94"/>
      <c r="C82" s="203"/>
      <c r="D82" s="94"/>
      <c r="E82" s="94"/>
      <c r="F82" s="94"/>
      <c r="G82" s="94"/>
      <c r="H82" s="94"/>
      <c r="I82" s="94"/>
      <c r="J82" s="94"/>
      <c r="K82" s="94"/>
      <c r="L82" s="94"/>
      <c r="M82" s="94"/>
      <c r="N82" s="94"/>
      <c r="O82" s="94"/>
      <c r="P82" s="94"/>
      <c r="Q82" s="94"/>
      <c r="R82" s="94"/>
      <c r="S82" s="94"/>
      <c r="T82" s="94"/>
    </row>
    <row r="83" spans="1:20" x14ac:dyDescent="0.25">
      <c r="A83" s="94"/>
      <c r="B83" s="94"/>
      <c r="C83" s="203"/>
      <c r="D83" s="94"/>
      <c r="E83" s="94"/>
      <c r="F83" s="94"/>
      <c r="G83" s="94"/>
      <c r="H83" s="94"/>
      <c r="I83" s="94"/>
      <c r="J83" s="94"/>
      <c r="K83" s="94"/>
      <c r="L83" s="94"/>
      <c r="M83" s="94"/>
      <c r="N83" s="94"/>
      <c r="O83" s="94"/>
      <c r="P83" s="94"/>
      <c r="Q83" s="94"/>
      <c r="R83" s="94"/>
      <c r="S83" s="94"/>
      <c r="T83" s="94"/>
    </row>
    <row r="84" spans="1:20" x14ac:dyDescent="0.25">
      <c r="A84" s="94"/>
      <c r="B84" s="94"/>
      <c r="C84" s="203"/>
      <c r="D84" s="94"/>
      <c r="E84" s="94"/>
      <c r="F84" s="94"/>
      <c r="G84" s="94"/>
      <c r="H84" s="94"/>
      <c r="I84" s="94"/>
      <c r="J84" s="94"/>
      <c r="K84" s="94"/>
      <c r="L84" s="94"/>
      <c r="M84" s="94"/>
      <c r="N84" s="94"/>
      <c r="O84" s="94"/>
      <c r="P84" s="94"/>
      <c r="Q84" s="94"/>
      <c r="R84" s="94"/>
      <c r="S84" s="94"/>
      <c r="T84" s="94"/>
    </row>
    <row r="85" spans="1:20" x14ac:dyDescent="0.25">
      <c r="A85" s="94"/>
      <c r="B85" s="94"/>
      <c r="C85" s="203"/>
      <c r="D85" s="94"/>
      <c r="E85" s="94"/>
      <c r="F85" s="94"/>
      <c r="G85" s="94"/>
      <c r="H85" s="94"/>
      <c r="I85" s="94"/>
      <c r="J85" s="94"/>
      <c r="K85" s="94"/>
      <c r="L85" s="94"/>
      <c r="M85" s="94"/>
      <c r="N85" s="94"/>
      <c r="O85" s="94"/>
      <c r="P85" s="94"/>
      <c r="Q85" s="94"/>
      <c r="R85" s="94"/>
      <c r="S85" s="94"/>
      <c r="T85" s="94"/>
    </row>
    <row r="86" spans="1:20" x14ac:dyDescent="0.25">
      <c r="A86" s="94"/>
      <c r="B86" s="94"/>
      <c r="C86" s="203"/>
      <c r="D86" s="94"/>
      <c r="E86" s="94"/>
      <c r="F86" s="94"/>
      <c r="G86" s="94"/>
      <c r="H86" s="94"/>
      <c r="I86" s="94"/>
      <c r="J86" s="94"/>
      <c r="K86" s="94"/>
      <c r="L86" s="94"/>
      <c r="M86" s="94"/>
      <c r="N86" s="94"/>
      <c r="O86" s="94"/>
      <c r="P86" s="94"/>
      <c r="Q86" s="94"/>
      <c r="R86" s="94"/>
      <c r="S86" s="94"/>
      <c r="T86" s="94"/>
    </row>
    <row r="87" spans="1:20" x14ac:dyDescent="0.25">
      <c r="A87" s="94"/>
      <c r="B87" s="94"/>
      <c r="C87" s="203"/>
      <c r="D87" s="94"/>
      <c r="E87" s="94"/>
      <c r="F87" s="94"/>
      <c r="G87" s="94"/>
      <c r="H87" s="94"/>
      <c r="I87" s="94"/>
      <c r="J87" s="94"/>
      <c r="K87" s="94"/>
      <c r="L87" s="94"/>
      <c r="M87" s="94"/>
      <c r="N87" s="94"/>
      <c r="O87" s="94"/>
      <c r="P87" s="94"/>
      <c r="Q87" s="94"/>
      <c r="R87" s="94"/>
      <c r="S87" s="94"/>
      <c r="T87" s="94"/>
    </row>
    <row r="88" spans="1:20" x14ac:dyDescent="0.25">
      <c r="A88" s="94"/>
      <c r="B88" s="94"/>
      <c r="C88" s="203"/>
      <c r="D88" s="94"/>
      <c r="E88" s="94"/>
      <c r="F88" s="94"/>
      <c r="G88" s="94"/>
      <c r="H88" s="94"/>
      <c r="I88" s="94"/>
      <c r="J88" s="94"/>
      <c r="K88" s="94"/>
      <c r="L88" s="94"/>
      <c r="M88" s="94"/>
      <c r="N88" s="94"/>
      <c r="O88" s="94"/>
      <c r="P88" s="94"/>
      <c r="Q88" s="94"/>
      <c r="R88" s="94"/>
      <c r="S88" s="94"/>
      <c r="T88" s="94"/>
    </row>
    <row r="89" spans="1:20" x14ac:dyDescent="0.25">
      <c r="A89" s="94"/>
      <c r="B89" s="94"/>
      <c r="C89" s="203"/>
      <c r="D89" s="94"/>
      <c r="E89" s="94"/>
      <c r="F89" s="94"/>
      <c r="G89" s="94"/>
      <c r="H89" s="94"/>
      <c r="I89" s="94"/>
      <c r="J89" s="94"/>
      <c r="K89" s="94"/>
      <c r="L89" s="94"/>
      <c r="M89" s="94"/>
      <c r="N89" s="94"/>
      <c r="O89" s="94"/>
      <c r="P89" s="94"/>
      <c r="Q89" s="94"/>
      <c r="R89" s="94"/>
      <c r="S89" s="94"/>
      <c r="T89" s="94"/>
    </row>
    <row r="90" spans="1:20" x14ac:dyDescent="0.25">
      <c r="A90" s="94"/>
      <c r="B90" s="94"/>
      <c r="C90" s="203"/>
      <c r="D90" s="94"/>
      <c r="E90" s="94"/>
      <c r="F90" s="94"/>
      <c r="G90" s="94"/>
      <c r="H90" s="94"/>
      <c r="I90" s="94"/>
      <c r="J90" s="94"/>
      <c r="K90" s="94"/>
      <c r="L90" s="94"/>
      <c r="M90" s="94"/>
      <c r="N90" s="94"/>
      <c r="O90" s="94"/>
      <c r="P90" s="94"/>
      <c r="Q90" s="94"/>
      <c r="R90" s="94"/>
      <c r="S90" s="94"/>
      <c r="T90" s="94"/>
    </row>
    <row r="91" spans="1:20" x14ac:dyDescent="0.25">
      <c r="A91" s="94"/>
      <c r="B91" s="94"/>
      <c r="C91" s="203"/>
      <c r="D91" s="94"/>
      <c r="E91" s="94"/>
      <c r="F91" s="94"/>
      <c r="G91" s="94"/>
      <c r="H91" s="94"/>
      <c r="I91" s="94"/>
      <c r="J91" s="94"/>
      <c r="K91" s="94"/>
      <c r="L91" s="94"/>
      <c r="M91" s="94"/>
      <c r="N91" s="94"/>
      <c r="O91" s="94"/>
      <c r="P91" s="94"/>
      <c r="Q91" s="94"/>
      <c r="R91" s="94"/>
      <c r="S91" s="94"/>
      <c r="T91" s="94"/>
    </row>
    <row r="92" spans="1:20" x14ac:dyDescent="0.25">
      <c r="A92" s="94"/>
      <c r="B92" s="94"/>
      <c r="C92" s="203"/>
      <c r="D92" s="94"/>
      <c r="E92" s="94"/>
      <c r="F92" s="94"/>
      <c r="G92" s="94"/>
      <c r="H92" s="94"/>
      <c r="I92" s="94"/>
      <c r="J92" s="94"/>
      <c r="K92" s="94"/>
      <c r="L92" s="94"/>
      <c r="M92" s="94"/>
      <c r="N92" s="94"/>
      <c r="O92" s="94"/>
      <c r="P92" s="94"/>
      <c r="Q92" s="94"/>
      <c r="R92" s="94"/>
      <c r="S92" s="94"/>
      <c r="T92" s="94"/>
    </row>
    <row r="93" spans="1:20" x14ac:dyDescent="0.25">
      <c r="A93" s="94"/>
      <c r="B93" s="94"/>
      <c r="C93" s="203"/>
      <c r="D93" s="94"/>
      <c r="E93" s="94"/>
      <c r="F93" s="94"/>
      <c r="G93" s="94"/>
      <c r="H93" s="94"/>
      <c r="I93" s="94"/>
      <c r="J93" s="94"/>
      <c r="K93" s="94"/>
      <c r="L93" s="94"/>
      <c r="M93" s="94"/>
      <c r="N93" s="94"/>
      <c r="O93" s="94"/>
      <c r="P93" s="94"/>
      <c r="Q93" s="94"/>
      <c r="R93" s="94"/>
      <c r="S93" s="94"/>
      <c r="T93" s="94"/>
    </row>
    <row r="94" spans="1:20" x14ac:dyDescent="0.25">
      <c r="A94" s="94"/>
      <c r="B94" s="94"/>
      <c r="C94" s="203"/>
      <c r="D94" s="94"/>
      <c r="E94" s="94"/>
      <c r="F94" s="94"/>
      <c r="G94" s="94"/>
      <c r="H94" s="94"/>
      <c r="I94" s="94"/>
      <c r="J94" s="94"/>
      <c r="K94" s="94"/>
      <c r="L94" s="94"/>
      <c r="M94" s="94"/>
      <c r="N94" s="94"/>
      <c r="O94" s="94"/>
      <c r="P94" s="94"/>
      <c r="Q94" s="94"/>
      <c r="R94" s="94"/>
      <c r="S94" s="94"/>
      <c r="T94" s="94"/>
    </row>
    <row r="95" spans="1:20" x14ac:dyDescent="0.25">
      <c r="A95" s="94"/>
      <c r="B95" s="94"/>
      <c r="C95" s="203"/>
      <c r="D95" s="94"/>
      <c r="E95" s="94"/>
      <c r="F95" s="94"/>
      <c r="G95" s="94"/>
      <c r="H95" s="94"/>
      <c r="I95" s="94"/>
      <c r="J95" s="94"/>
      <c r="K95" s="94"/>
      <c r="L95" s="94"/>
      <c r="M95" s="94"/>
      <c r="N95" s="94"/>
      <c r="O95" s="94"/>
      <c r="P95" s="94"/>
      <c r="Q95" s="94"/>
      <c r="R95" s="94"/>
      <c r="S95" s="94"/>
      <c r="T95" s="94"/>
    </row>
    <row r="96" spans="1:20" x14ac:dyDescent="0.25">
      <c r="A96" s="94"/>
      <c r="B96" s="94"/>
      <c r="C96" s="203"/>
      <c r="D96" s="94"/>
      <c r="E96" s="94"/>
      <c r="F96" s="94"/>
      <c r="G96" s="94"/>
      <c r="H96" s="94"/>
      <c r="I96" s="94"/>
      <c r="J96" s="94"/>
      <c r="K96" s="94"/>
      <c r="L96" s="94"/>
      <c r="M96" s="94"/>
      <c r="N96" s="94"/>
      <c r="O96" s="94"/>
      <c r="P96" s="94"/>
      <c r="Q96" s="94"/>
      <c r="R96" s="94"/>
      <c r="S96" s="94"/>
      <c r="T96" s="94"/>
    </row>
    <row r="97" spans="1:20" x14ac:dyDescent="0.25">
      <c r="A97" s="94"/>
      <c r="B97" s="94"/>
      <c r="C97" s="203"/>
      <c r="D97" s="94"/>
      <c r="E97" s="94"/>
      <c r="F97" s="94"/>
      <c r="G97" s="94"/>
      <c r="H97" s="94"/>
      <c r="I97" s="94"/>
      <c r="J97" s="94"/>
      <c r="K97" s="94"/>
      <c r="L97" s="94"/>
      <c r="M97" s="94"/>
      <c r="N97" s="94"/>
      <c r="O97" s="94"/>
      <c r="P97" s="94"/>
      <c r="Q97" s="94"/>
      <c r="R97" s="94"/>
      <c r="S97" s="94"/>
      <c r="T97" s="94"/>
    </row>
    <row r="98" spans="1:20" x14ac:dyDescent="0.25">
      <c r="A98" s="94"/>
      <c r="B98" s="94"/>
      <c r="C98" s="203"/>
      <c r="D98" s="94"/>
      <c r="E98" s="94"/>
      <c r="F98" s="94"/>
      <c r="G98" s="94"/>
      <c r="H98" s="94"/>
      <c r="I98" s="94"/>
      <c r="J98" s="94"/>
      <c r="K98" s="94"/>
      <c r="L98" s="94"/>
      <c r="M98" s="94"/>
      <c r="N98" s="94"/>
      <c r="O98" s="94"/>
      <c r="P98" s="94"/>
      <c r="Q98" s="94"/>
      <c r="R98" s="94"/>
      <c r="S98" s="94"/>
      <c r="T98" s="94"/>
    </row>
    <row r="99" spans="1:20" x14ac:dyDescent="0.25">
      <c r="A99" s="94"/>
      <c r="B99" s="94"/>
      <c r="C99" s="203"/>
      <c r="D99" s="94"/>
      <c r="E99" s="94"/>
      <c r="F99" s="94"/>
      <c r="G99" s="94"/>
      <c r="H99" s="94"/>
      <c r="I99" s="94"/>
      <c r="J99" s="94"/>
      <c r="K99" s="94"/>
      <c r="L99" s="94"/>
      <c r="M99" s="94"/>
      <c r="N99" s="94"/>
      <c r="O99" s="94"/>
      <c r="P99" s="94"/>
      <c r="Q99" s="94"/>
      <c r="R99" s="94"/>
      <c r="S99" s="94"/>
      <c r="T99" s="94"/>
    </row>
    <row r="100" spans="1:20" x14ac:dyDescent="0.25">
      <c r="A100" s="94"/>
      <c r="B100" s="94"/>
      <c r="C100" s="203"/>
      <c r="D100" s="94"/>
      <c r="E100" s="94"/>
      <c r="F100" s="94"/>
      <c r="G100" s="94"/>
      <c r="H100" s="94"/>
      <c r="I100" s="94"/>
      <c r="J100" s="94"/>
      <c r="K100" s="94"/>
      <c r="L100" s="94"/>
      <c r="M100" s="94"/>
      <c r="N100" s="94"/>
      <c r="O100" s="94"/>
      <c r="P100" s="94"/>
      <c r="Q100" s="94"/>
      <c r="R100" s="94"/>
      <c r="S100" s="94"/>
      <c r="T100" s="94"/>
    </row>
    <row r="101" spans="1:20" x14ac:dyDescent="0.25">
      <c r="A101" s="94"/>
      <c r="B101" s="94"/>
      <c r="C101" s="203"/>
      <c r="D101" s="94"/>
      <c r="E101" s="94"/>
      <c r="F101" s="94"/>
      <c r="G101" s="94"/>
      <c r="H101" s="94"/>
      <c r="I101" s="94"/>
      <c r="J101" s="94"/>
      <c r="K101" s="94"/>
      <c r="L101" s="94"/>
      <c r="M101" s="94"/>
      <c r="N101" s="94"/>
      <c r="O101" s="94"/>
      <c r="P101" s="94"/>
      <c r="Q101" s="94"/>
      <c r="R101" s="94"/>
      <c r="S101" s="94"/>
      <c r="T101" s="94"/>
    </row>
    <row r="102" spans="1:20" x14ac:dyDescent="0.25">
      <c r="A102" s="94"/>
      <c r="B102" s="94"/>
      <c r="C102" s="203"/>
      <c r="D102" s="94"/>
      <c r="E102" s="94"/>
      <c r="F102" s="94"/>
      <c r="G102" s="94"/>
      <c r="H102" s="94"/>
      <c r="I102" s="94"/>
      <c r="J102" s="94"/>
      <c r="K102" s="94"/>
      <c r="L102" s="94"/>
      <c r="M102" s="94"/>
      <c r="N102" s="94"/>
      <c r="O102" s="94"/>
      <c r="P102" s="94"/>
      <c r="Q102" s="94"/>
      <c r="R102" s="94"/>
      <c r="S102" s="94"/>
      <c r="T102" s="94"/>
    </row>
    <row r="103" spans="1:20" x14ac:dyDescent="0.25">
      <c r="A103" s="94"/>
      <c r="B103" s="94"/>
      <c r="C103" s="203"/>
      <c r="D103" s="94"/>
      <c r="E103" s="94"/>
      <c r="F103" s="94"/>
      <c r="G103" s="94"/>
      <c r="H103" s="94"/>
      <c r="I103" s="94"/>
      <c r="J103" s="94"/>
      <c r="K103" s="94"/>
      <c r="L103" s="94"/>
      <c r="M103" s="94"/>
      <c r="N103" s="94"/>
      <c r="O103" s="94"/>
      <c r="P103" s="94"/>
      <c r="Q103" s="94"/>
      <c r="R103" s="94"/>
      <c r="S103" s="94"/>
      <c r="T103" s="94"/>
    </row>
    <row r="104" spans="1:20" x14ac:dyDescent="0.25">
      <c r="A104" s="94"/>
      <c r="B104" s="94"/>
      <c r="C104" s="203"/>
      <c r="D104" s="94"/>
      <c r="E104" s="94"/>
      <c r="F104" s="94"/>
      <c r="G104" s="94"/>
      <c r="H104" s="94"/>
      <c r="I104" s="94"/>
      <c r="J104" s="94"/>
      <c r="K104" s="94"/>
      <c r="L104" s="94"/>
      <c r="M104" s="94"/>
      <c r="N104" s="94"/>
      <c r="O104" s="94"/>
      <c r="P104" s="94"/>
      <c r="Q104" s="94"/>
      <c r="R104" s="94"/>
      <c r="S104" s="94"/>
      <c r="T104" s="94"/>
    </row>
    <row r="105" spans="1:20" x14ac:dyDescent="0.25">
      <c r="A105" s="94"/>
      <c r="B105" s="94"/>
      <c r="C105" s="203"/>
      <c r="D105" s="94"/>
      <c r="E105" s="94"/>
      <c r="F105" s="94"/>
      <c r="G105" s="94"/>
      <c r="H105" s="94"/>
      <c r="I105" s="94"/>
      <c r="J105" s="94"/>
      <c r="K105" s="94"/>
      <c r="L105" s="94"/>
      <c r="M105" s="94"/>
      <c r="N105" s="94"/>
      <c r="O105" s="94"/>
      <c r="P105" s="94"/>
      <c r="Q105" s="94"/>
      <c r="R105" s="94"/>
      <c r="S105" s="94"/>
      <c r="T105" s="94"/>
    </row>
    <row r="106" spans="1:20" x14ac:dyDescent="0.25">
      <c r="A106" s="94"/>
      <c r="B106" s="94"/>
      <c r="C106" s="203"/>
      <c r="D106" s="94"/>
      <c r="E106" s="94"/>
      <c r="F106" s="94"/>
      <c r="G106" s="94"/>
      <c r="H106" s="94"/>
      <c r="I106" s="94"/>
      <c r="J106" s="94"/>
      <c r="K106" s="94"/>
      <c r="L106" s="94"/>
      <c r="M106" s="94"/>
      <c r="N106" s="94"/>
      <c r="O106" s="94"/>
      <c r="P106" s="94"/>
      <c r="Q106" s="94"/>
      <c r="R106" s="94"/>
      <c r="S106" s="94"/>
      <c r="T106" s="94"/>
    </row>
    <row r="107" spans="1:20" x14ac:dyDescent="0.25">
      <c r="A107" s="94"/>
      <c r="B107" s="94"/>
      <c r="C107" s="203"/>
      <c r="D107" s="94"/>
      <c r="E107" s="94"/>
      <c r="F107" s="94"/>
      <c r="G107" s="94"/>
      <c r="H107" s="94"/>
      <c r="I107" s="94"/>
      <c r="J107" s="94"/>
      <c r="K107" s="94"/>
      <c r="L107" s="94"/>
      <c r="M107" s="94"/>
      <c r="N107" s="94"/>
      <c r="O107" s="94"/>
      <c r="P107" s="94"/>
      <c r="Q107" s="94"/>
      <c r="R107" s="94"/>
      <c r="S107" s="94"/>
      <c r="T107" s="94"/>
    </row>
    <row r="108" spans="1:20" x14ac:dyDescent="0.25">
      <c r="A108" s="94"/>
      <c r="B108" s="94"/>
      <c r="C108" s="203"/>
      <c r="D108" s="94"/>
      <c r="E108" s="94"/>
      <c r="F108" s="94"/>
      <c r="G108" s="94"/>
      <c r="H108" s="94"/>
      <c r="I108" s="94"/>
      <c r="J108" s="94"/>
      <c r="K108" s="94"/>
      <c r="L108" s="94"/>
      <c r="M108" s="94"/>
      <c r="N108" s="94"/>
      <c r="O108" s="94"/>
      <c r="P108" s="94"/>
      <c r="Q108" s="94"/>
      <c r="R108" s="94"/>
      <c r="S108" s="94"/>
      <c r="T108" s="94"/>
    </row>
    <row r="109" spans="1:20" x14ac:dyDescent="0.25">
      <c r="A109" s="94"/>
      <c r="B109" s="94"/>
      <c r="C109" s="203"/>
      <c r="D109" s="94"/>
      <c r="E109" s="94"/>
      <c r="F109" s="94"/>
      <c r="G109" s="94"/>
      <c r="H109" s="94"/>
      <c r="I109" s="94"/>
      <c r="J109" s="94"/>
      <c r="K109" s="94"/>
      <c r="L109" s="94"/>
      <c r="M109" s="94"/>
      <c r="N109" s="94"/>
      <c r="O109" s="94"/>
      <c r="P109" s="94"/>
      <c r="Q109" s="94"/>
      <c r="R109" s="94"/>
      <c r="S109" s="94"/>
      <c r="T109" s="94"/>
    </row>
    <row r="110" spans="1:20" x14ac:dyDescent="0.25">
      <c r="A110" s="94"/>
      <c r="B110" s="94"/>
      <c r="C110" s="203"/>
      <c r="D110" s="94"/>
      <c r="E110" s="94"/>
      <c r="F110" s="94"/>
      <c r="G110" s="94"/>
      <c r="H110" s="94"/>
      <c r="I110" s="94"/>
      <c r="J110" s="94"/>
      <c r="K110" s="94"/>
      <c r="L110" s="94"/>
      <c r="M110" s="94"/>
      <c r="N110" s="94"/>
      <c r="O110" s="94"/>
      <c r="P110" s="94"/>
      <c r="Q110" s="94"/>
      <c r="R110" s="94"/>
      <c r="S110" s="94"/>
      <c r="T110" s="94"/>
    </row>
    <row r="111" spans="1:20" x14ac:dyDescent="0.25">
      <c r="A111" s="94"/>
      <c r="B111" s="94"/>
      <c r="C111" s="203"/>
      <c r="D111" s="94"/>
      <c r="E111" s="94"/>
      <c r="F111" s="94"/>
      <c r="G111" s="94"/>
      <c r="H111" s="94"/>
      <c r="I111" s="94"/>
      <c r="J111" s="94"/>
      <c r="K111" s="94"/>
      <c r="L111" s="94"/>
      <c r="M111" s="94"/>
      <c r="N111" s="94"/>
      <c r="O111" s="94"/>
      <c r="P111" s="94"/>
      <c r="Q111" s="94"/>
      <c r="R111" s="94"/>
      <c r="S111" s="94"/>
      <c r="T111" s="94"/>
    </row>
    <row r="112" spans="1:20" x14ac:dyDescent="0.25">
      <c r="A112" s="94"/>
      <c r="B112" s="94"/>
      <c r="C112" s="203"/>
      <c r="D112" s="94"/>
      <c r="E112" s="94"/>
      <c r="F112" s="94"/>
      <c r="G112" s="94"/>
      <c r="H112" s="94"/>
      <c r="I112" s="94"/>
      <c r="J112" s="94"/>
      <c r="K112" s="94"/>
      <c r="L112" s="94"/>
      <c r="M112" s="94"/>
      <c r="N112" s="94"/>
      <c r="O112" s="94"/>
      <c r="P112" s="94"/>
      <c r="Q112" s="94"/>
      <c r="R112" s="94"/>
      <c r="S112" s="94"/>
      <c r="T112" s="94"/>
    </row>
    <row r="113" spans="1:20" x14ac:dyDescent="0.25">
      <c r="A113" s="94"/>
      <c r="B113" s="94"/>
      <c r="C113" s="203"/>
      <c r="D113" s="94"/>
      <c r="E113" s="94"/>
      <c r="F113" s="94"/>
      <c r="G113" s="94"/>
      <c r="H113" s="94"/>
      <c r="I113" s="94"/>
      <c r="J113" s="94"/>
      <c r="K113" s="94"/>
      <c r="L113" s="94"/>
      <c r="M113" s="94"/>
      <c r="N113" s="94"/>
      <c r="O113" s="94"/>
      <c r="P113" s="94"/>
      <c r="Q113" s="94"/>
      <c r="R113" s="94"/>
      <c r="S113" s="94"/>
      <c r="T113" s="94"/>
    </row>
    <row r="114" spans="1:20" x14ac:dyDescent="0.25">
      <c r="A114" s="94"/>
      <c r="B114" s="94"/>
      <c r="C114" s="203"/>
      <c r="D114" s="94"/>
      <c r="E114" s="94"/>
      <c r="F114" s="94"/>
      <c r="G114" s="94"/>
      <c r="H114" s="94"/>
      <c r="I114" s="94"/>
      <c r="J114" s="94"/>
      <c r="K114" s="94"/>
      <c r="L114" s="94"/>
      <c r="M114" s="94"/>
      <c r="N114" s="94"/>
      <c r="O114" s="94"/>
      <c r="P114" s="94"/>
      <c r="Q114" s="94"/>
      <c r="R114" s="94"/>
      <c r="S114" s="94"/>
      <c r="T114" s="94"/>
    </row>
    <row r="115" spans="1:20" x14ac:dyDescent="0.25">
      <c r="A115" s="94"/>
      <c r="B115" s="94"/>
      <c r="C115" s="203"/>
      <c r="D115" s="94"/>
      <c r="E115" s="94"/>
      <c r="F115" s="94"/>
      <c r="G115" s="94"/>
      <c r="H115" s="94"/>
      <c r="I115" s="94"/>
      <c r="J115" s="94"/>
      <c r="K115" s="94"/>
      <c r="L115" s="94"/>
      <c r="M115" s="94"/>
      <c r="N115" s="94"/>
      <c r="O115" s="94"/>
      <c r="P115" s="94"/>
      <c r="Q115" s="94"/>
      <c r="R115" s="94"/>
      <c r="S115" s="94"/>
      <c r="T115" s="94"/>
    </row>
    <row r="116" spans="1:20" x14ac:dyDescent="0.25">
      <c r="A116" s="94"/>
      <c r="B116" s="94"/>
      <c r="C116" s="203"/>
      <c r="D116" s="94"/>
      <c r="E116" s="94"/>
      <c r="F116" s="94"/>
      <c r="G116" s="94"/>
      <c r="H116" s="94"/>
      <c r="I116" s="94"/>
      <c r="J116" s="94"/>
      <c r="K116" s="94"/>
      <c r="L116" s="94"/>
      <c r="M116" s="94"/>
      <c r="N116" s="94"/>
      <c r="O116" s="94"/>
      <c r="P116" s="94"/>
      <c r="Q116" s="94"/>
      <c r="R116" s="94"/>
      <c r="S116" s="94"/>
      <c r="T116" s="94"/>
    </row>
    <row r="117" spans="1:20" x14ac:dyDescent="0.25">
      <c r="A117" s="94"/>
      <c r="B117" s="94"/>
      <c r="C117" s="203"/>
      <c r="D117" s="94"/>
      <c r="E117" s="94"/>
      <c r="F117" s="94"/>
      <c r="G117" s="94"/>
      <c r="H117" s="94"/>
      <c r="I117" s="94"/>
      <c r="J117" s="94"/>
      <c r="K117" s="94"/>
      <c r="L117" s="94"/>
      <c r="M117" s="94"/>
      <c r="N117" s="94"/>
      <c r="O117" s="94"/>
      <c r="P117" s="94"/>
      <c r="Q117" s="94"/>
      <c r="R117" s="94"/>
      <c r="S117" s="94"/>
      <c r="T117" s="94"/>
    </row>
    <row r="118" spans="1:20" x14ac:dyDescent="0.25">
      <c r="A118" s="94"/>
      <c r="B118" s="94"/>
      <c r="C118" s="203"/>
      <c r="D118" s="94"/>
      <c r="E118" s="94"/>
      <c r="F118" s="94"/>
      <c r="G118" s="94"/>
      <c r="H118" s="94"/>
      <c r="I118" s="94"/>
      <c r="J118" s="94"/>
      <c r="K118" s="94"/>
      <c r="L118" s="94"/>
      <c r="M118" s="94"/>
      <c r="N118" s="94"/>
      <c r="O118" s="94"/>
      <c r="P118" s="94"/>
      <c r="Q118" s="94"/>
      <c r="R118" s="94"/>
      <c r="S118" s="94"/>
      <c r="T118" s="94"/>
    </row>
    <row r="119" spans="1:20" x14ac:dyDescent="0.25">
      <c r="A119" s="94"/>
      <c r="B119" s="94"/>
      <c r="C119" s="203"/>
      <c r="D119" s="94"/>
      <c r="E119" s="94"/>
      <c r="F119" s="94"/>
      <c r="G119" s="94"/>
      <c r="H119" s="94"/>
      <c r="I119" s="94"/>
      <c r="J119" s="94"/>
      <c r="K119" s="94"/>
      <c r="L119" s="94"/>
      <c r="M119" s="94"/>
      <c r="N119" s="94"/>
      <c r="O119" s="94"/>
      <c r="P119" s="94"/>
      <c r="Q119" s="94"/>
      <c r="R119" s="94"/>
      <c r="S119" s="94"/>
      <c r="T119" s="94"/>
    </row>
    <row r="120" spans="1:20" x14ac:dyDescent="0.25">
      <c r="A120" s="94"/>
      <c r="B120" s="94"/>
      <c r="C120" s="203"/>
      <c r="D120" s="94"/>
      <c r="E120" s="94"/>
      <c r="F120" s="94"/>
      <c r="G120" s="94"/>
      <c r="H120" s="94"/>
      <c r="I120" s="94"/>
      <c r="J120" s="94"/>
      <c r="K120" s="94"/>
      <c r="L120" s="94"/>
      <c r="M120" s="94"/>
      <c r="N120" s="94"/>
      <c r="O120" s="94"/>
      <c r="P120" s="94"/>
      <c r="Q120" s="94"/>
      <c r="R120" s="94"/>
      <c r="S120" s="94"/>
      <c r="T120" s="94"/>
    </row>
    <row r="121" spans="1:20" x14ac:dyDescent="0.25">
      <c r="A121" s="94"/>
      <c r="B121" s="94"/>
      <c r="C121" s="203"/>
      <c r="D121" s="94"/>
      <c r="E121" s="94"/>
      <c r="F121" s="94"/>
      <c r="G121" s="94"/>
      <c r="H121" s="94"/>
      <c r="I121" s="94"/>
      <c r="J121" s="94"/>
      <c r="K121" s="94"/>
      <c r="L121" s="94"/>
      <c r="M121" s="94"/>
      <c r="N121" s="94"/>
      <c r="O121" s="94"/>
      <c r="P121" s="94"/>
      <c r="Q121" s="94"/>
      <c r="R121" s="94"/>
      <c r="S121" s="94"/>
      <c r="T121" s="94"/>
    </row>
    <row r="122" spans="1:20" x14ac:dyDescent="0.25">
      <c r="A122" s="94"/>
      <c r="B122" s="94"/>
      <c r="C122" s="203"/>
      <c r="D122" s="94"/>
      <c r="E122" s="94"/>
      <c r="F122" s="94"/>
      <c r="G122" s="94"/>
      <c r="H122" s="94"/>
      <c r="I122" s="94"/>
      <c r="J122" s="94"/>
      <c r="K122" s="94"/>
      <c r="L122" s="94"/>
      <c r="M122" s="94"/>
      <c r="N122" s="94"/>
      <c r="O122" s="94"/>
      <c r="P122" s="94"/>
      <c r="Q122" s="94"/>
      <c r="R122" s="94"/>
      <c r="S122" s="94"/>
      <c r="T122" s="94"/>
    </row>
    <row r="123" spans="1:20" x14ac:dyDescent="0.25">
      <c r="A123" s="94"/>
      <c r="B123" s="94"/>
      <c r="C123" s="203"/>
      <c r="D123" s="94"/>
      <c r="E123" s="94"/>
      <c r="F123" s="94"/>
      <c r="G123" s="94"/>
      <c r="H123" s="94"/>
      <c r="I123" s="94"/>
      <c r="J123" s="94"/>
      <c r="K123" s="94"/>
      <c r="L123" s="94"/>
      <c r="M123" s="94"/>
      <c r="N123" s="94"/>
      <c r="O123" s="94"/>
      <c r="P123" s="94"/>
      <c r="Q123" s="94"/>
      <c r="R123" s="94"/>
      <c r="S123" s="94"/>
      <c r="T123" s="94"/>
    </row>
    <row r="124" spans="1:20" x14ac:dyDescent="0.25">
      <c r="A124" s="94"/>
      <c r="B124" s="94"/>
      <c r="C124" s="203"/>
      <c r="D124" s="94"/>
      <c r="E124" s="94"/>
      <c r="F124" s="94"/>
      <c r="G124" s="94"/>
      <c r="H124" s="94"/>
      <c r="I124" s="94"/>
      <c r="J124" s="94"/>
      <c r="K124" s="94"/>
      <c r="L124" s="94"/>
      <c r="M124" s="94"/>
      <c r="N124" s="94"/>
      <c r="O124" s="94"/>
      <c r="P124" s="94"/>
      <c r="Q124" s="94"/>
      <c r="R124" s="94"/>
      <c r="S124" s="94"/>
      <c r="T124" s="94"/>
    </row>
    <row r="125" spans="1:20" x14ac:dyDescent="0.25">
      <c r="A125" s="94"/>
      <c r="B125" s="94"/>
      <c r="C125" s="203"/>
      <c r="D125" s="94"/>
      <c r="E125" s="94"/>
      <c r="F125" s="94"/>
      <c r="G125" s="94"/>
      <c r="H125" s="94"/>
      <c r="I125" s="94"/>
      <c r="J125" s="94"/>
      <c r="K125" s="94"/>
      <c r="L125" s="94"/>
      <c r="M125" s="94"/>
      <c r="N125" s="94"/>
      <c r="O125" s="94"/>
      <c r="P125" s="94"/>
      <c r="Q125" s="94"/>
      <c r="R125" s="94"/>
      <c r="S125" s="94"/>
      <c r="T125" s="94"/>
    </row>
    <row r="126" spans="1:20" x14ac:dyDescent="0.25">
      <c r="A126" s="94"/>
      <c r="B126" s="94"/>
      <c r="C126" s="203"/>
      <c r="D126" s="94"/>
      <c r="E126" s="94"/>
      <c r="F126" s="94"/>
      <c r="G126" s="94"/>
      <c r="H126" s="94"/>
      <c r="I126" s="94"/>
      <c r="J126" s="94"/>
      <c r="K126" s="94"/>
      <c r="L126" s="94"/>
      <c r="M126" s="94"/>
      <c r="N126" s="94"/>
      <c r="O126" s="94"/>
      <c r="P126" s="94"/>
      <c r="Q126" s="94"/>
      <c r="R126" s="94"/>
      <c r="S126" s="94"/>
      <c r="T126" s="94"/>
    </row>
    <row r="127" spans="1:20" x14ac:dyDescent="0.25">
      <c r="A127" s="94"/>
      <c r="B127" s="94"/>
      <c r="C127" s="203"/>
      <c r="D127" s="94"/>
      <c r="E127" s="94"/>
      <c r="F127" s="94"/>
      <c r="G127" s="94"/>
      <c r="H127" s="94"/>
      <c r="I127" s="94"/>
      <c r="J127" s="94"/>
      <c r="K127" s="94"/>
      <c r="L127" s="94"/>
      <c r="M127" s="94"/>
      <c r="N127" s="94"/>
      <c r="O127" s="94"/>
      <c r="P127" s="94"/>
      <c r="Q127" s="94"/>
      <c r="R127" s="94"/>
      <c r="S127" s="94"/>
      <c r="T127" s="94"/>
    </row>
    <row r="128" spans="1:20" x14ac:dyDescent="0.25">
      <c r="A128" s="94"/>
      <c r="B128" s="94"/>
      <c r="C128" s="203"/>
      <c r="D128" s="94"/>
      <c r="E128" s="94"/>
      <c r="F128" s="94"/>
      <c r="G128" s="94"/>
      <c r="H128" s="94"/>
      <c r="I128" s="94"/>
      <c r="J128" s="94"/>
      <c r="K128" s="94"/>
      <c r="L128" s="94"/>
      <c r="M128" s="94"/>
      <c r="N128" s="94"/>
      <c r="O128" s="94"/>
      <c r="P128" s="94"/>
      <c r="Q128" s="94"/>
      <c r="R128" s="94"/>
      <c r="S128" s="94"/>
      <c r="T128" s="94"/>
    </row>
    <row r="129" spans="1:20" x14ac:dyDescent="0.25">
      <c r="A129" s="94"/>
      <c r="B129" s="94"/>
      <c r="C129" s="203"/>
      <c r="D129" s="94"/>
      <c r="E129" s="94"/>
      <c r="F129" s="94"/>
      <c r="G129" s="94"/>
      <c r="H129" s="94"/>
      <c r="I129" s="94"/>
      <c r="J129" s="94"/>
      <c r="K129" s="94"/>
      <c r="L129" s="94"/>
      <c r="M129" s="94"/>
      <c r="N129" s="94"/>
      <c r="O129" s="94"/>
      <c r="P129" s="94"/>
      <c r="Q129" s="94"/>
      <c r="R129" s="94"/>
      <c r="S129" s="94"/>
      <c r="T129" s="94"/>
    </row>
    <row r="130" spans="1:20" x14ac:dyDescent="0.25">
      <c r="A130" s="94"/>
      <c r="B130" s="94"/>
      <c r="C130" s="203"/>
      <c r="D130" s="94"/>
      <c r="E130" s="94"/>
      <c r="F130" s="94"/>
      <c r="G130" s="94"/>
      <c r="H130" s="94"/>
      <c r="I130" s="94"/>
      <c r="J130" s="94"/>
      <c r="K130" s="94"/>
      <c r="L130" s="94"/>
      <c r="M130" s="94"/>
      <c r="N130" s="94"/>
      <c r="O130" s="94"/>
      <c r="P130" s="94"/>
      <c r="Q130" s="94"/>
      <c r="R130" s="94"/>
      <c r="S130" s="94"/>
      <c r="T130" s="94"/>
    </row>
    <row r="131" spans="1:20" x14ac:dyDescent="0.25">
      <c r="A131" s="94"/>
      <c r="B131" s="94"/>
      <c r="C131" s="203"/>
      <c r="D131" s="94"/>
      <c r="E131" s="94"/>
      <c r="F131" s="94"/>
      <c r="G131" s="94"/>
      <c r="H131" s="94"/>
      <c r="I131" s="94"/>
      <c r="J131" s="94"/>
      <c r="K131" s="94"/>
      <c r="L131" s="94"/>
      <c r="M131" s="94"/>
      <c r="N131" s="94"/>
      <c r="O131" s="94"/>
      <c r="P131" s="94"/>
      <c r="Q131" s="94"/>
      <c r="R131" s="94"/>
      <c r="S131" s="94"/>
      <c r="T131" s="94"/>
    </row>
    <row r="132" spans="1:20" x14ac:dyDescent="0.25">
      <c r="A132" s="94"/>
      <c r="B132" s="94"/>
      <c r="C132" s="203"/>
      <c r="D132" s="94"/>
      <c r="E132" s="94"/>
      <c r="F132" s="94"/>
      <c r="G132" s="94"/>
      <c r="H132" s="94"/>
      <c r="I132" s="94"/>
      <c r="J132" s="94"/>
      <c r="K132" s="94"/>
      <c r="L132" s="94"/>
      <c r="M132" s="94"/>
      <c r="N132" s="94"/>
      <c r="O132" s="94"/>
      <c r="P132" s="94"/>
      <c r="Q132" s="94"/>
      <c r="R132" s="94"/>
      <c r="S132" s="94"/>
      <c r="T132" s="94"/>
    </row>
    <row r="133" spans="1:20" x14ac:dyDescent="0.25">
      <c r="A133" s="94"/>
      <c r="B133" s="94"/>
      <c r="C133" s="203"/>
      <c r="D133" s="94"/>
      <c r="E133" s="94"/>
      <c r="F133" s="94"/>
      <c r="G133" s="94"/>
      <c r="H133" s="94"/>
      <c r="I133" s="94"/>
      <c r="J133" s="94"/>
      <c r="K133" s="94"/>
      <c r="L133" s="94"/>
      <c r="M133" s="94"/>
      <c r="N133" s="94"/>
      <c r="O133" s="94"/>
      <c r="P133" s="94"/>
      <c r="Q133" s="94"/>
      <c r="R133" s="94"/>
      <c r="S133" s="94"/>
      <c r="T133" s="94"/>
    </row>
    <row r="134" spans="1:20" x14ac:dyDescent="0.25">
      <c r="A134" s="94"/>
      <c r="B134" s="94"/>
      <c r="C134" s="203"/>
      <c r="D134" s="94"/>
      <c r="E134" s="94"/>
      <c r="F134" s="94"/>
      <c r="G134" s="94"/>
      <c r="H134" s="94"/>
      <c r="I134" s="94"/>
      <c r="J134" s="94"/>
      <c r="K134" s="94"/>
      <c r="L134" s="94"/>
      <c r="M134" s="94"/>
      <c r="N134" s="94"/>
      <c r="O134" s="94"/>
      <c r="P134" s="94"/>
      <c r="Q134" s="94"/>
      <c r="R134" s="94"/>
      <c r="S134" s="94"/>
      <c r="T134" s="94"/>
    </row>
    <row r="135" spans="1:20" x14ac:dyDescent="0.25">
      <c r="A135" s="94"/>
      <c r="B135" s="94"/>
      <c r="C135" s="203"/>
      <c r="D135" s="94"/>
      <c r="E135" s="94"/>
      <c r="F135" s="94"/>
      <c r="G135" s="94"/>
      <c r="H135" s="94"/>
      <c r="I135" s="94"/>
      <c r="J135" s="94"/>
      <c r="K135" s="94"/>
      <c r="L135" s="94"/>
      <c r="M135" s="94"/>
      <c r="N135" s="94"/>
      <c r="O135" s="94"/>
      <c r="P135" s="94"/>
      <c r="Q135" s="94"/>
      <c r="R135" s="94"/>
      <c r="S135" s="94"/>
      <c r="T135" s="94"/>
    </row>
    <row r="136" spans="1:20" x14ac:dyDescent="0.25">
      <c r="A136" s="94"/>
      <c r="B136" s="94"/>
      <c r="C136" s="203"/>
      <c r="D136" s="94"/>
      <c r="E136" s="94"/>
      <c r="F136" s="94"/>
      <c r="G136" s="94"/>
      <c r="H136" s="94"/>
      <c r="I136" s="94"/>
      <c r="J136" s="94"/>
      <c r="K136" s="94"/>
      <c r="L136" s="94"/>
      <c r="M136" s="94"/>
      <c r="N136" s="94"/>
      <c r="O136" s="94"/>
      <c r="P136" s="94"/>
      <c r="Q136" s="94"/>
      <c r="R136" s="94"/>
      <c r="S136" s="94"/>
      <c r="T136" s="94"/>
    </row>
    <row r="137" spans="1:20" x14ac:dyDescent="0.25">
      <c r="A137" s="94"/>
      <c r="B137" s="94"/>
      <c r="C137" s="203"/>
      <c r="D137" s="94"/>
      <c r="E137" s="94"/>
      <c r="F137" s="94"/>
      <c r="G137" s="94"/>
      <c r="H137" s="94"/>
      <c r="I137" s="94"/>
      <c r="J137" s="94"/>
      <c r="K137" s="94"/>
      <c r="L137" s="94"/>
      <c r="M137" s="94"/>
      <c r="N137" s="94"/>
      <c r="O137" s="94"/>
      <c r="P137" s="94"/>
      <c r="Q137" s="94"/>
      <c r="R137" s="94"/>
      <c r="S137" s="94"/>
      <c r="T137" s="94"/>
    </row>
    <row r="138" spans="1:20" x14ac:dyDescent="0.25">
      <c r="A138" s="94"/>
      <c r="B138" s="94"/>
      <c r="C138" s="203"/>
      <c r="D138" s="94"/>
      <c r="E138" s="94"/>
      <c r="F138" s="94"/>
      <c r="G138" s="94"/>
      <c r="H138" s="94"/>
      <c r="I138" s="94"/>
      <c r="J138" s="94"/>
      <c r="K138" s="94"/>
      <c r="L138" s="94"/>
      <c r="M138" s="94"/>
      <c r="N138" s="94"/>
      <c r="O138" s="94"/>
      <c r="P138" s="94"/>
      <c r="Q138" s="94"/>
      <c r="R138" s="94"/>
      <c r="S138" s="94"/>
      <c r="T138" s="94"/>
    </row>
    <row r="139" spans="1:20" x14ac:dyDescent="0.25">
      <c r="A139" s="94"/>
      <c r="B139" s="94"/>
      <c r="C139" s="203"/>
      <c r="D139" s="94"/>
      <c r="E139" s="94"/>
      <c r="F139" s="94"/>
      <c r="G139" s="94"/>
      <c r="H139" s="94"/>
      <c r="I139" s="94"/>
      <c r="J139" s="94"/>
      <c r="K139" s="94"/>
      <c r="L139" s="94"/>
      <c r="M139" s="94"/>
      <c r="N139" s="94"/>
      <c r="O139" s="94"/>
      <c r="P139" s="94"/>
      <c r="Q139" s="94"/>
      <c r="R139" s="94"/>
      <c r="S139" s="94"/>
      <c r="T139" s="94"/>
    </row>
    <row r="140" spans="1:20" x14ac:dyDescent="0.25">
      <c r="A140" s="94"/>
      <c r="B140" s="94"/>
      <c r="C140" s="203"/>
      <c r="D140" s="94"/>
      <c r="E140" s="94"/>
      <c r="F140" s="94"/>
      <c r="G140" s="94"/>
      <c r="H140" s="94"/>
      <c r="I140" s="94"/>
      <c r="J140" s="94"/>
      <c r="K140" s="94"/>
      <c r="L140" s="94"/>
      <c r="M140" s="94"/>
      <c r="N140" s="94"/>
      <c r="O140" s="94"/>
      <c r="P140" s="94"/>
      <c r="Q140" s="94"/>
      <c r="R140" s="94"/>
      <c r="S140" s="94"/>
      <c r="T140" s="94"/>
    </row>
    <row r="141" spans="1:20" x14ac:dyDescent="0.25">
      <c r="A141" s="94"/>
      <c r="B141" s="94"/>
      <c r="C141" s="203"/>
      <c r="D141" s="94"/>
      <c r="E141" s="94"/>
      <c r="F141" s="94"/>
      <c r="G141" s="94"/>
      <c r="H141" s="94"/>
      <c r="I141" s="94"/>
      <c r="J141" s="94"/>
      <c r="K141" s="94"/>
      <c r="L141" s="94"/>
      <c r="M141" s="94"/>
      <c r="N141" s="94"/>
      <c r="O141" s="94"/>
      <c r="P141" s="94"/>
      <c r="Q141" s="94"/>
      <c r="R141" s="94"/>
      <c r="S141" s="94"/>
      <c r="T141" s="94"/>
    </row>
    <row r="142" spans="1:20" x14ac:dyDescent="0.25">
      <c r="A142" s="94"/>
      <c r="B142" s="94"/>
      <c r="C142" s="203"/>
      <c r="D142" s="94"/>
      <c r="E142" s="94"/>
      <c r="F142" s="94"/>
      <c r="G142" s="94"/>
      <c r="H142" s="94"/>
      <c r="I142" s="94"/>
      <c r="J142" s="94"/>
      <c r="K142" s="94"/>
      <c r="L142" s="94"/>
      <c r="M142" s="94"/>
      <c r="N142" s="94"/>
      <c r="O142" s="94"/>
      <c r="P142" s="94"/>
      <c r="Q142" s="94"/>
      <c r="R142" s="94"/>
      <c r="S142" s="94"/>
      <c r="T142" s="94"/>
    </row>
    <row r="143" spans="1:20" x14ac:dyDescent="0.25">
      <c r="A143" s="94"/>
      <c r="B143" s="94"/>
      <c r="C143" s="203"/>
      <c r="D143" s="94"/>
      <c r="E143" s="94"/>
      <c r="F143" s="94"/>
      <c r="G143" s="94"/>
      <c r="H143" s="94"/>
      <c r="I143" s="94"/>
      <c r="J143" s="94"/>
      <c r="K143" s="94"/>
      <c r="L143" s="94"/>
      <c r="M143" s="94"/>
      <c r="N143" s="94"/>
      <c r="O143" s="94"/>
      <c r="P143" s="94"/>
      <c r="Q143" s="94"/>
      <c r="R143" s="94"/>
      <c r="S143" s="94"/>
      <c r="T143" s="94"/>
    </row>
    <row r="144" spans="1:20" x14ac:dyDescent="0.25">
      <c r="A144" s="94"/>
      <c r="B144" s="94"/>
      <c r="C144" s="203"/>
      <c r="D144" s="94"/>
      <c r="E144" s="94"/>
      <c r="F144" s="94"/>
      <c r="G144" s="94"/>
      <c r="H144" s="94"/>
      <c r="I144" s="94"/>
      <c r="J144" s="94"/>
      <c r="K144" s="94"/>
      <c r="L144" s="94"/>
      <c r="M144" s="94"/>
      <c r="N144" s="94"/>
      <c r="O144" s="94"/>
      <c r="P144" s="94"/>
      <c r="Q144" s="94"/>
      <c r="R144" s="94"/>
      <c r="S144" s="94"/>
      <c r="T144" s="94"/>
    </row>
    <row r="145" spans="1:20" x14ac:dyDescent="0.25">
      <c r="A145" s="94"/>
      <c r="B145" s="94"/>
      <c r="C145" s="203"/>
      <c r="D145" s="94"/>
      <c r="E145" s="94"/>
      <c r="F145" s="94"/>
      <c r="G145" s="94"/>
      <c r="H145" s="94"/>
      <c r="I145" s="94"/>
      <c r="J145" s="94"/>
      <c r="K145" s="94"/>
      <c r="L145" s="94"/>
      <c r="M145" s="94"/>
      <c r="N145" s="94"/>
      <c r="O145" s="94"/>
      <c r="P145" s="94"/>
      <c r="Q145" s="94"/>
      <c r="R145" s="94"/>
      <c r="S145" s="94"/>
      <c r="T145" s="94"/>
    </row>
    <row r="146" spans="1:20" x14ac:dyDescent="0.25">
      <c r="A146" s="94"/>
      <c r="B146" s="94"/>
      <c r="C146" s="203"/>
      <c r="D146" s="94"/>
      <c r="E146" s="94"/>
      <c r="F146" s="94"/>
      <c r="G146" s="94"/>
      <c r="H146" s="94"/>
      <c r="I146" s="94"/>
      <c r="J146" s="94"/>
      <c r="K146" s="94"/>
      <c r="L146" s="94"/>
      <c r="M146" s="94"/>
      <c r="N146" s="94"/>
      <c r="O146" s="94"/>
      <c r="P146" s="94"/>
      <c r="Q146" s="94"/>
      <c r="R146" s="94"/>
      <c r="S146" s="94"/>
      <c r="T146" s="94"/>
    </row>
    <row r="147" spans="1:20" x14ac:dyDescent="0.25">
      <c r="A147" s="94"/>
      <c r="B147" s="94"/>
      <c r="C147" s="203"/>
      <c r="D147" s="94"/>
      <c r="E147" s="94"/>
      <c r="F147" s="94"/>
      <c r="G147" s="94"/>
      <c r="H147" s="94"/>
      <c r="I147" s="94"/>
      <c r="J147" s="94"/>
      <c r="K147" s="94"/>
      <c r="L147" s="94"/>
      <c r="M147" s="94"/>
      <c r="N147" s="94"/>
      <c r="O147" s="94"/>
      <c r="P147" s="94"/>
      <c r="Q147" s="94"/>
      <c r="R147" s="94"/>
      <c r="S147" s="94"/>
      <c r="T147" s="94"/>
    </row>
    <row r="148" spans="1:20" x14ac:dyDescent="0.25">
      <c r="A148" s="94"/>
      <c r="B148" s="94"/>
      <c r="C148" s="203"/>
      <c r="D148" s="94"/>
      <c r="E148" s="94"/>
      <c r="F148" s="94"/>
      <c r="G148" s="94"/>
      <c r="H148" s="94"/>
      <c r="I148" s="94"/>
      <c r="J148" s="94"/>
      <c r="K148" s="94"/>
      <c r="L148" s="94"/>
      <c r="M148" s="94"/>
      <c r="N148" s="94"/>
      <c r="O148" s="94"/>
      <c r="P148" s="94"/>
      <c r="Q148" s="94"/>
      <c r="R148" s="94"/>
      <c r="S148" s="94"/>
      <c r="T148" s="94"/>
    </row>
    <row r="149" spans="1:20" x14ac:dyDescent="0.25">
      <c r="A149" s="94"/>
      <c r="B149" s="94"/>
      <c r="C149" s="203"/>
      <c r="D149" s="94"/>
      <c r="E149" s="94"/>
      <c r="F149" s="94"/>
      <c r="G149" s="94"/>
      <c r="H149" s="94"/>
      <c r="I149" s="94"/>
      <c r="J149" s="94"/>
      <c r="K149" s="94"/>
      <c r="L149" s="94"/>
      <c r="M149" s="94"/>
      <c r="N149" s="94"/>
      <c r="O149" s="94"/>
      <c r="P149" s="94"/>
      <c r="Q149" s="94"/>
      <c r="R149" s="94"/>
      <c r="S149" s="94"/>
      <c r="T149" s="94"/>
    </row>
    <row r="150" spans="1:20" x14ac:dyDescent="0.25">
      <c r="A150" s="94"/>
      <c r="B150" s="94"/>
      <c r="C150" s="203"/>
      <c r="D150" s="94"/>
      <c r="E150" s="94"/>
      <c r="F150" s="94"/>
      <c r="G150" s="94"/>
      <c r="H150" s="94"/>
      <c r="I150" s="94"/>
      <c r="J150" s="94"/>
      <c r="K150" s="94"/>
      <c r="L150" s="94"/>
      <c r="M150" s="94"/>
      <c r="N150" s="94"/>
      <c r="O150" s="94"/>
      <c r="P150" s="94"/>
      <c r="Q150" s="94"/>
      <c r="R150" s="94"/>
      <c r="S150" s="94"/>
      <c r="T150" s="94"/>
    </row>
    <row r="151" spans="1:20" x14ac:dyDescent="0.25">
      <c r="A151" s="94"/>
      <c r="B151" s="94"/>
      <c r="C151" s="203"/>
      <c r="D151" s="94"/>
      <c r="E151" s="94"/>
      <c r="F151" s="94"/>
      <c r="G151" s="94"/>
      <c r="H151" s="94"/>
      <c r="I151" s="94"/>
      <c r="J151" s="94"/>
      <c r="K151" s="94"/>
      <c r="L151" s="94"/>
      <c r="M151" s="94"/>
      <c r="N151" s="94"/>
      <c r="O151" s="94"/>
      <c r="P151" s="94"/>
      <c r="Q151" s="94"/>
      <c r="R151" s="94"/>
      <c r="S151" s="94"/>
      <c r="T151" s="94"/>
    </row>
    <row r="152" spans="1:20" x14ac:dyDescent="0.25">
      <c r="A152" s="94"/>
      <c r="B152" s="94"/>
      <c r="C152" s="203"/>
      <c r="D152" s="94"/>
      <c r="E152" s="94"/>
      <c r="F152" s="94"/>
      <c r="G152" s="94"/>
      <c r="H152" s="94"/>
      <c r="I152" s="94"/>
      <c r="J152" s="94"/>
      <c r="K152" s="94"/>
      <c r="L152" s="94"/>
      <c r="M152" s="94"/>
      <c r="N152" s="94"/>
      <c r="O152" s="94"/>
      <c r="P152" s="94"/>
      <c r="Q152" s="94"/>
      <c r="R152" s="94"/>
      <c r="S152" s="94"/>
      <c r="T152" s="94"/>
    </row>
    <row r="153" spans="1:20" x14ac:dyDescent="0.25">
      <c r="A153" s="94"/>
      <c r="B153" s="94"/>
      <c r="C153" s="203"/>
      <c r="D153" s="94"/>
      <c r="E153" s="94"/>
      <c r="F153" s="94"/>
      <c r="G153" s="94"/>
      <c r="H153" s="94"/>
      <c r="I153" s="94"/>
      <c r="J153" s="94"/>
      <c r="K153" s="94"/>
      <c r="L153" s="94"/>
      <c r="M153" s="94"/>
      <c r="N153" s="94"/>
      <c r="O153" s="94"/>
      <c r="P153" s="94"/>
      <c r="Q153" s="94"/>
      <c r="R153" s="94"/>
      <c r="S153" s="94"/>
      <c r="T153" s="94"/>
    </row>
    <row r="154" spans="1:20" x14ac:dyDescent="0.25">
      <c r="A154" s="94"/>
      <c r="B154" s="94"/>
      <c r="C154" s="203"/>
      <c r="D154" s="94"/>
      <c r="E154" s="94"/>
      <c r="F154" s="94"/>
      <c r="G154" s="94"/>
      <c r="H154" s="94"/>
      <c r="I154" s="94"/>
      <c r="J154" s="94"/>
      <c r="K154" s="94"/>
      <c r="L154" s="94"/>
      <c r="M154" s="94"/>
      <c r="N154" s="94"/>
      <c r="O154" s="94"/>
      <c r="P154" s="94"/>
      <c r="Q154" s="94"/>
      <c r="R154" s="94"/>
      <c r="S154" s="94"/>
      <c r="T154" s="94"/>
    </row>
    <row r="155" spans="1:20" x14ac:dyDescent="0.25">
      <c r="A155" s="94"/>
      <c r="B155" s="94"/>
      <c r="C155" s="203"/>
      <c r="D155" s="94"/>
      <c r="E155" s="94"/>
      <c r="F155" s="94"/>
      <c r="G155" s="94"/>
      <c r="H155" s="94"/>
      <c r="I155" s="94"/>
      <c r="J155" s="94"/>
      <c r="K155" s="94"/>
      <c r="L155" s="94"/>
      <c r="M155" s="94"/>
      <c r="N155" s="94"/>
      <c r="O155" s="94"/>
      <c r="P155" s="94"/>
      <c r="Q155" s="94"/>
      <c r="R155" s="94"/>
      <c r="S155" s="94"/>
      <c r="T155" s="94"/>
    </row>
    <row r="156" spans="1:20" x14ac:dyDescent="0.25">
      <c r="A156" s="94"/>
      <c r="B156" s="94"/>
      <c r="C156" s="203"/>
      <c r="D156" s="94"/>
      <c r="E156" s="94"/>
      <c r="F156" s="94"/>
      <c r="G156" s="94"/>
      <c r="H156" s="94"/>
      <c r="I156" s="94"/>
      <c r="J156" s="94"/>
      <c r="K156" s="94"/>
      <c r="L156" s="94"/>
      <c r="M156" s="94"/>
      <c r="N156" s="94"/>
      <c r="O156" s="94"/>
      <c r="P156" s="94"/>
      <c r="Q156" s="94"/>
      <c r="R156" s="94"/>
      <c r="S156" s="94"/>
      <c r="T156" s="94"/>
    </row>
    <row r="157" spans="1:20" x14ac:dyDescent="0.25">
      <c r="A157" s="94"/>
      <c r="B157" s="94"/>
      <c r="C157" s="203"/>
      <c r="D157" s="94"/>
      <c r="E157" s="94"/>
      <c r="F157" s="94"/>
      <c r="G157" s="94"/>
      <c r="H157" s="94"/>
      <c r="I157" s="94"/>
      <c r="J157" s="94"/>
      <c r="K157" s="94"/>
      <c r="L157" s="94"/>
      <c r="M157" s="94"/>
      <c r="N157" s="94"/>
      <c r="O157" s="94"/>
      <c r="P157" s="94"/>
      <c r="Q157" s="94"/>
      <c r="R157" s="94"/>
      <c r="S157" s="94"/>
      <c r="T157" s="94"/>
    </row>
    <row r="158" spans="1:20" x14ac:dyDescent="0.25">
      <c r="A158" s="94"/>
      <c r="B158" s="94"/>
      <c r="C158" s="203"/>
      <c r="D158" s="94"/>
      <c r="E158" s="94"/>
      <c r="F158" s="94"/>
      <c r="G158" s="94"/>
      <c r="H158" s="94"/>
      <c r="I158" s="94"/>
      <c r="J158" s="94"/>
      <c r="K158" s="94"/>
      <c r="L158" s="94"/>
      <c r="M158" s="94"/>
      <c r="N158" s="94"/>
      <c r="O158" s="94"/>
      <c r="P158" s="94"/>
      <c r="Q158" s="94"/>
      <c r="R158" s="94"/>
      <c r="S158" s="94"/>
      <c r="T158" s="94"/>
    </row>
    <row r="159" spans="1:20" x14ac:dyDescent="0.25">
      <c r="A159" s="94"/>
      <c r="B159" s="94"/>
      <c r="C159" s="203"/>
      <c r="D159" s="94"/>
      <c r="E159" s="94"/>
      <c r="F159" s="94"/>
      <c r="G159" s="94"/>
      <c r="H159" s="94"/>
      <c r="I159" s="94"/>
      <c r="J159" s="94"/>
      <c r="K159" s="94"/>
      <c r="L159" s="94"/>
      <c r="M159" s="94"/>
      <c r="N159" s="94"/>
      <c r="O159" s="94"/>
      <c r="P159" s="94"/>
      <c r="Q159" s="94"/>
      <c r="R159" s="94"/>
      <c r="S159" s="94"/>
      <c r="T159" s="94"/>
    </row>
    <row r="160" spans="1:20" x14ac:dyDescent="0.25">
      <c r="A160" s="94"/>
      <c r="B160" s="94"/>
      <c r="C160" s="203"/>
      <c r="D160" s="94"/>
      <c r="E160" s="94"/>
      <c r="F160" s="94"/>
      <c r="G160" s="94"/>
      <c r="H160" s="94"/>
      <c r="I160" s="94"/>
      <c r="J160" s="94"/>
      <c r="K160" s="94"/>
      <c r="L160" s="94"/>
      <c r="M160" s="94"/>
      <c r="N160" s="94"/>
      <c r="O160" s="94"/>
      <c r="P160" s="94"/>
      <c r="Q160" s="94"/>
      <c r="R160" s="94"/>
      <c r="S160" s="94"/>
      <c r="T160" s="94"/>
    </row>
    <row r="161" spans="1:20" x14ac:dyDescent="0.25">
      <c r="A161" s="94"/>
      <c r="B161" s="94"/>
      <c r="C161" s="203"/>
      <c r="D161" s="94"/>
      <c r="E161" s="94"/>
      <c r="F161" s="94"/>
      <c r="G161" s="94"/>
      <c r="H161" s="94"/>
      <c r="I161" s="94"/>
      <c r="J161" s="94"/>
      <c r="K161" s="94"/>
      <c r="L161" s="94"/>
      <c r="M161" s="94"/>
      <c r="N161" s="94"/>
      <c r="O161" s="94"/>
      <c r="P161" s="94"/>
      <c r="Q161" s="94"/>
      <c r="R161" s="94"/>
      <c r="S161" s="94"/>
      <c r="T161" s="94"/>
    </row>
    <row r="162" spans="1:20" x14ac:dyDescent="0.25">
      <c r="A162" s="94"/>
      <c r="B162" s="94"/>
      <c r="C162" s="203"/>
      <c r="D162" s="94"/>
      <c r="E162" s="94"/>
      <c r="F162" s="94"/>
      <c r="G162" s="94"/>
      <c r="H162" s="94"/>
      <c r="I162" s="94"/>
      <c r="J162" s="94"/>
      <c r="K162" s="94"/>
      <c r="L162" s="94"/>
      <c r="M162" s="94"/>
      <c r="N162" s="94"/>
      <c r="O162" s="94"/>
      <c r="P162" s="94"/>
      <c r="Q162" s="94"/>
      <c r="R162" s="94"/>
      <c r="S162" s="94"/>
      <c r="T162" s="94"/>
    </row>
    <row r="163" spans="1:20" x14ac:dyDescent="0.25">
      <c r="A163" s="94"/>
      <c r="B163" s="94"/>
      <c r="C163" s="203"/>
      <c r="D163" s="94"/>
      <c r="E163" s="94"/>
      <c r="F163" s="94"/>
      <c r="G163" s="94"/>
      <c r="H163" s="94"/>
      <c r="I163" s="94"/>
      <c r="J163" s="94"/>
      <c r="K163" s="94"/>
      <c r="L163" s="94"/>
      <c r="M163" s="94"/>
      <c r="N163" s="94"/>
      <c r="O163" s="94"/>
      <c r="P163" s="94"/>
      <c r="Q163" s="94"/>
      <c r="R163" s="94"/>
      <c r="S163" s="94"/>
      <c r="T163" s="94"/>
    </row>
    <row r="164" spans="1:20" x14ac:dyDescent="0.25">
      <c r="A164" s="94"/>
      <c r="B164" s="94"/>
      <c r="C164" s="203"/>
      <c r="D164" s="94"/>
      <c r="E164" s="94"/>
      <c r="F164" s="94"/>
      <c r="G164" s="94"/>
      <c r="H164" s="94"/>
      <c r="I164" s="94"/>
      <c r="J164" s="94"/>
      <c r="K164" s="94"/>
      <c r="L164" s="94"/>
      <c r="M164" s="94"/>
      <c r="N164" s="94"/>
      <c r="O164" s="94"/>
      <c r="P164" s="94"/>
      <c r="Q164" s="94"/>
      <c r="R164" s="94"/>
      <c r="S164" s="94"/>
      <c r="T164" s="94"/>
    </row>
    <row r="165" spans="1:20" x14ac:dyDescent="0.25">
      <c r="A165" s="94"/>
      <c r="B165" s="94"/>
      <c r="C165" s="203"/>
      <c r="D165" s="94"/>
      <c r="E165" s="94"/>
      <c r="F165" s="94"/>
      <c r="G165" s="94"/>
      <c r="H165" s="94"/>
      <c r="I165" s="94"/>
      <c r="J165" s="94"/>
      <c r="K165" s="94"/>
      <c r="L165" s="94"/>
      <c r="M165" s="94"/>
      <c r="N165" s="94"/>
      <c r="O165" s="94"/>
      <c r="P165" s="94"/>
      <c r="Q165" s="94"/>
      <c r="R165" s="94"/>
      <c r="S165" s="94"/>
      <c r="T165" s="94"/>
    </row>
    <row r="166" spans="1:20" x14ac:dyDescent="0.25">
      <c r="A166" s="94"/>
      <c r="B166" s="94"/>
      <c r="C166" s="203"/>
      <c r="D166" s="94"/>
      <c r="E166" s="94"/>
      <c r="F166" s="94"/>
      <c r="G166" s="94"/>
      <c r="H166" s="94"/>
      <c r="I166" s="94"/>
      <c r="J166" s="94"/>
      <c r="K166" s="94"/>
      <c r="L166" s="94"/>
      <c r="M166" s="94"/>
      <c r="N166" s="94"/>
      <c r="O166" s="94"/>
      <c r="P166" s="94"/>
      <c r="Q166" s="94"/>
      <c r="R166" s="94"/>
      <c r="S166" s="94"/>
      <c r="T166" s="94"/>
    </row>
    <row r="167" spans="1:20" x14ac:dyDescent="0.25">
      <c r="A167" s="94"/>
      <c r="B167" s="94"/>
      <c r="C167" s="203"/>
      <c r="D167" s="94"/>
      <c r="E167" s="94"/>
      <c r="F167" s="94"/>
      <c r="G167" s="94"/>
      <c r="H167" s="94"/>
      <c r="I167" s="94"/>
      <c r="J167" s="94"/>
      <c r="K167" s="94"/>
      <c r="L167" s="94"/>
      <c r="M167" s="94"/>
      <c r="N167" s="94"/>
      <c r="O167" s="94"/>
      <c r="P167" s="94"/>
      <c r="Q167" s="94"/>
      <c r="R167" s="94"/>
      <c r="S167" s="94"/>
      <c r="T167" s="94"/>
    </row>
    <row r="168" spans="1:20" x14ac:dyDescent="0.25">
      <c r="A168" s="94"/>
      <c r="B168" s="94"/>
      <c r="C168" s="203"/>
      <c r="D168" s="94"/>
      <c r="E168" s="94"/>
      <c r="F168" s="94"/>
      <c r="G168" s="94"/>
      <c r="H168" s="94"/>
      <c r="I168" s="94"/>
      <c r="J168" s="94"/>
      <c r="K168" s="94"/>
      <c r="L168" s="94"/>
      <c r="M168" s="94"/>
      <c r="N168" s="94"/>
      <c r="O168" s="94"/>
      <c r="P168" s="94"/>
      <c r="Q168" s="94"/>
      <c r="R168" s="94"/>
      <c r="S168" s="94"/>
      <c r="T168" s="94"/>
    </row>
    <row r="169" spans="1:20" x14ac:dyDescent="0.25">
      <c r="A169" s="94"/>
      <c r="B169" s="94"/>
      <c r="C169" s="203"/>
      <c r="D169" s="94"/>
      <c r="E169" s="94"/>
      <c r="F169" s="94"/>
      <c r="G169" s="94"/>
      <c r="H169" s="94"/>
      <c r="I169" s="94"/>
      <c r="J169" s="94"/>
      <c r="K169" s="94"/>
      <c r="L169" s="94"/>
      <c r="M169" s="94"/>
      <c r="N169" s="94"/>
      <c r="O169" s="94"/>
      <c r="P169" s="94"/>
      <c r="Q169" s="94"/>
      <c r="R169" s="94"/>
      <c r="S169" s="94"/>
      <c r="T169" s="94"/>
    </row>
    <row r="170" spans="1:20" x14ac:dyDescent="0.25">
      <c r="A170" s="94"/>
      <c r="B170" s="94"/>
      <c r="C170" s="203"/>
      <c r="D170" s="94"/>
      <c r="E170" s="94"/>
      <c r="F170" s="94"/>
      <c r="G170" s="94"/>
      <c r="H170" s="94"/>
      <c r="I170" s="94"/>
      <c r="J170" s="94"/>
      <c r="K170" s="94"/>
      <c r="L170" s="94"/>
      <c r="M170" s="94"/>
      <c r="N170" s="94"/>
      <c r="O170" s="94"/>
      <c r="P170" s="94"/>
      <c r="Q170" s="94"/>
      <c r="R170" s="94"/>
      <c r="S170" s="94"/>
      <c r="T170" s="94"/>
    </row>
    <row r="171" spans="1:20" x14ac:dyDescent="0.25">
      <c r="A171" s="94"/>
      <c r="B171" s="94"/>
      <c r="C171" s="203"/>
      <c r="D171" s="94"/>
      <c r="E171" s="94"/>
      <c r="F171" s="94"/>
      <c r="G171" s="94"/>
      <c r="H171" s="94"/>
      <c r="I171" s="94"/>
      <c r="J171" s="94"/>
      <c r="K171" s="94"/>
      <c r="L171" s="94"/>
      <c r="M171" s="94"/>
      <c r="N171" s="94"/>
      <c r="O171" s="94"/>
      <c r="P171" s="94"/>
      <c r="Q171" s="94"/>
      <c r="R171" s="94"/>
      <c r="S171" s="94"/>
      <c r="T171" s="94"/>
    </row>
    <row r="172" spans="1:20" x14ac:dyDescent="0.25">
      <c r="A172" s="94"/>
      <c r="B172" s="94"/>
      <c r="C172" s="203"/>
      <c r="D172" s="94"/>
      <c r="E172" s="94"/>
      <c r="F172" s="94"/>
      <c r="G172" s="94"/>
      <c r="H172" s="94"/>
      <c r="I172" s="94"/>
      <c r="J172" s="94"/>
      <c r="K172" s="94"/>
      <c r="L172" s="94"/>
      <c r="M172" s="94"/>
      <c r="N172" s="94"/>
      <c r="O172" s="94"/>
      <c r="P172" s="94"/>
      <c r="Q172" s="94"/>
      <c r="R172" s="94"/>
      <c r="S172" s="94"/>
      <c r="T172" s="94"/>
    </row>
    <row r="173" spans="1:20" x14ac:dyDescent="0.25">
      <c r="A173" s="94"/>
      <c r="B173" s="94"/>
      <c r="C173" s="203"/>
      <c r="D173" s="94"/>
      <c r="E173" s="94"/>
      <c r="F173" s="94"/>
      <c r="G173" s="94"/>
      <c r="H173" s="94"/>
      <c r="I173" s="94"/>
      <c r="J173" s="94"/>
      <c r="K173" s="94"/>
      <c r="L173" s="94"/>
      <c r="M173" s="94"/>
      <c r="N173" s="94"/>
      <c r="O173" s="94"/>
      <c r="P173" s="94"/>
      <c r="Q173" s="94"/>
      <c r="R173" s="94"/>
      <c r="S173" s="94"/>
      <c r="T173" s="94"/>
    </row>
    <row r="174" spans="1:20" x14ac:dyDescent="0.25">
      <c r="A174" s="94"/>
      <c r="B174" s="94"/>
      <c r="C174" s="203"/>
      <c r="D174" s="94"/>
      <c r="E174" s="94"/>
      <c r="F174" s="94"/>
      <c r="G174" s="94"/>
      <c r="H174" s="94"/>
      <c r="I174" s="94"/>
      <c r="J174" s="94"/>
      <c r="K174" s="94"/>
      <c r="L174" s="94"/>
      <c r="M174" s="94"/>
      <c r="N174" s="94"/>
      <c r="O174" s="94"/>
      <c r="P174" s="94"/>
      <c r="Q174" s="94"/>
      <c r="R174" s="94"/>
      <c r="S174" s="94"/>
      <c r="T174" s="94"/>
    </row>
    <row r="175" spans="1:20" x14ac:dyDescent="0.25">
      <c r="A175" s="94"/>
      <c r="B175" s="94"/>
      <c r="C175" s="203"/>
      <c r="D175" s="94"/>
      <c r="E175" s="94"/>
      <c r="F175" s="94"/>
      <c r="G175" s="94"/>
      <c r="H175" s="94"/>
      <c r="I175" s="94"/>
      <c r="J175" s="94"/>
      <c r="K175" s="94"/>
      <c r="L175" s="94"/>
      <c r="M175" s="94"/>
      <c r="N175" s="94"/>
      <c r="O175" s="94"/>
      <c r="P175" s="94"/>
      <c r="Q175" s="94"/>
      <c r="R175" s="94"/>
      <c r="S175" s="94"/>
      <c r="T175" s="94"/>
    </row>
    <row r="176" spans="1:20" x14ac:dyDescent="0.25">
      <c r="A176" s="94"/>
      <c r="B176" s="94"/>
      <c r="C176" s="203"/>
      <c r="D176" s="94"/>
      <c r="E176" s="94"/>
      <c r="F176" s="94"/>
      <c r="G176" s="94"/>
      <c r="H176" s="94"/>
      <c r="I176" s="94"/>
      <c r="J176" s="94"/>
      <c r="K176" s="94"/>
      <c r="L176" s="94"/>
      <c r="M176" s="94"/>
      <c r="N176" s="94"/>
      <c r="O176" s="94"/>
      <c r="P176" s="94"/>
      <c r="Q176" s="94"/>
      <c r="R176" s="94"/>
      <c r="S176" s="94"/>
      <c r="T176" s="94"/>
    </row>
    <row r="177" spans="1:20" x14ac:dyDescent="0.25">
      <c r="A177" s="94"/>
      <c r="B177" s="94"/>
      <c r="C177" s="203"/>
      <c r="D177" s="94"/>
      <c r="E177" s="94"/>
      <c r="F177" s="94"/>
      <c r="G177" s="94"/>
      <c r="H177" s="94"/>
      <c r="I177" s="94"/>
      <c r="J177" s="94"/>
      <c r="K177" s="94"/>
      <c r="L177" s="94"/>
      <c r="M177" s="94"/>
      <c r="N177" s="94"/>
      <c r="O177" s="94"/>
      <c r="P177" s="94"/>
      <c r="Q177" s="94"/>
      <c r="R177" s="94"/>
      <c r="S177" s="94"/>
      <c r="T177" s="94"/>
    </row>
    <row r="178" spans="1:20" x14ac:dyDescent="0.25">
      <c r="A178" s="94"/>
      <c r="B178" s="94"/>
      <c r="C178" s="203"/>
      <c r="D178" s="94"/>
      <c r="E178" s="94"/>
      <c r="F178" s="94"/>
      <c r="G178" s="94"/>
      <c r="H178" s="94"/>
      <c r="I178" s="94"/>
      <c r="J178" s="94"/>
      <c r="K178" s="94"/>
      <c r="L178" s="94"/>
      <c r="M178" s="94"/>
      <c r="N178" s="94"/>
      <c r="O178" s="94"/>
      <c r="P178" s="94"/>
      <c r="Q178" s="94"/>
      <c r="R178" s="94"/>
      <c r="S178" s="94"/>
      <c r="T178" s="94"/>
    </row>
    <row r="179" spans="1:20" x14ac:dyDescent="0.25">
      <c r="A179" s="94"/>
      <c r="B179" s="94"/>
      <c r="C179" s="203"/>
      <c r="D179" s="94"/>
      <c r="E179" s="94"/>
      <c r="F179" s="94"/>
      <c r="G179" s="94"/>
      <c r="H179" s="94"/>
      <c r="I179" s="94"/>
      <c r="J179" s="94"/>
      <c r="K179" s="94"/>
      <c r="L179" s="94"/>
      <c r="M179" s="94"/>
      <c r="N179" s="94"/>
      <c r="O179" s="94"/>
      <c r="P179" s="94"/>
      <c r="Q179" s="94"/>
      <c r="R179" s="94"/>
      <c r="S179" s="94"/>
      <c r="T179" s="94"/>
    </row>
    <row r="180" spans="1:20" x14ac:dyDescent="0.25">
      <c r="A180" s="94"/>
      <c r="B180" s="94"/>
      <c r="C180" s="203"/>
      <c r="D180" s="94"/>
      <c r="E180" s="94"/>
      <c r="F180" s="94"/>
      <c r="G180" s="94"/>
      <c r="H180" s="94"/>
      <c r="I180" s="94"/>
      <c r="J180" s="94"/>
      <c r="K180" s="94"/>
      <c r="L180" s="94"/>
      <c r="M180" s="94"/>
      <c r="N180" s="94"/>
      <c r="O180" s="94"/>
      <c r="P180" s="94"/>
      <c r="Q180" s="94"/>
      <c r="R180" s="94"/>
      <c r="S180" s="94"/>
      <c r="T180" s="94"/>
    </row>
    <row r="181" spans="1:20" x14ac:dyDescent="0.25">
      <c r="A181" s="94"/>
      <c r="B181" s="94"/>
      <c r="C181" s="203"/>
      <c r="D181" s="94"/>
      <c r="E181" s="94"/>
      <c r="F181" s="94"/>
      <c r="G181" s="94"/>
      <c r="H181" s="94"/>
      <c r="I181" s="94"/>
      <c r="J181" s="94"/>
      <c r="K181" s="94"/>
      <c r="L181" s="94"/>
      <c r="M181" s="94"/>
      <c r="N181" s="94"/>
      <c r="O181" s="94"/>
      <c r="P181" s="94"/>
      <c r="Q181" s="94"/>
      <c r="R181" s="94"/>
      <c r="S181" s="94"/>
      <c r="T181" s="94"/>
    </row>
    <row r="182" spans="1:20" x14ac:dyDescent="0.25">
      <c r="A182" s="94"/>
      <c r="B182" s="94"/>
      <c r="C182" s="203"/>
      <c r="D182" s="94"/>
      <c r="E182" s="94"/>
      <c r="F182" s="94"/>
      <c r="G182" s="94"/>
      <c r="H182" s="94"/>
      <c r="I182" s="94"/>
      <c r="J182" s="94"/>
      <c r="K182" s="94"/>
      <c r="L182" s="94"/>
      <c r="M182" s="94"/>
      <c r="N182" s="94"/>
      <c r="O182" s="94"/>
      <c r="P182" s="94"/>
      <c r="Q182" s="94"/>
      <c r="R182" s="94"/>
      <c r="S182" s="94"/>
      <c r="T182" s="94"/>
    </row>
    <row r="183" spans="1:20" x14ac:dyDescent="0.25">
      <c r="A183" s="94"/>
      <c r="B183" s="94"/>
      <c r="C183" s="203"/>
      <c r="D183" s="94"/>
      <c r="E183" s="94"/>
      <c r="F183" s="94"/>
      <c r="G183" s="94"/>
      <c r="H183" s="94"/>
      <c r="I183" s="94"/>
      <c r="J183" s="94"/>
      <c r="K183" s="94"/>
      <c r="L183" s="94"/>
      <c r="M183" s="94"/>
      <c r="N183" s="94"/>
      <c r="O183" s="94"/>
      <c r="P183" s="94"/>
      <c r="Q183" s="94"/>
      <c r="R183" s="94"/>
      <c r="S183" s="94"/>
      <c r="T183" s="94"/>
    </row>
    <row r="184" spans="1:20" x14ac:dyDescent="0.25">
      <c r="A184" s="94"/>
      <c r="B184" s="94"/>
      <c r="C184" s="203"/>
      <c r="D184" s="94"/>
      <c r="E184" s="94"/>
      <c r="F184" s="94"/>
      <c r="G184" s="94"/>
      <c r="H184" s="94"/>
      <c r="I184" s="94"/>
      <c r="J184" s="94"/>
      <c r="K184" s="94"/>
      <c r="L184" s="94"/>
      <c r="M184" s="94"/>
      <c r="N184" s="94"/>
      <c r="O184" s="94"/>
      <c r="P184" s="94"/>
      <c r="Q184" s="94"/>
      <c r="R184" s="94"/>
      <c r="S184" s="94"/>
      <c r="T184" s="94"/>
    </row>
    <row r="185" spans="1:20" x14ac:dyDescent="0.25">
      <c r="A185" s="94"/>
      <c r="B185" s="94"/>
      <c r="C185" s="203"/>
      <c r="D185" s="94"/>
      <c r="E185" s="94"/>
      <c r="F185" s="94"/>
      <c r="G185" s="94"/>
      <c r="H185" s="94"/>
      <c r="I185" s="94"/>
      <c r="J185" s="94"/>
      <c r="K185" s="94"/>
      <c r="L185" s="94"/>
      <c r="M185" s="94"/>
      <c r="N185" s="94"/>
      <c r="O185" s="94"/>
      <c r="P185" s="94"/>
      <c r="Q185" s="94"/>
      <c r="R185" s="94"/>
      <c r="S185" s="94"/>
      <c r="T185" s="94"/>
    </row>
    <row r="186" spans="1:20" x14ac:dyDescent="0.25">
      <c r="A186" s="94"/>
      <c r="B186" s="94"/>
      <c r="C186" s="203"/>
      <c r="D186" s="94"/>
      <c r="E186" s="94"/>
      <c r="F186" s="94"/>
      <c r="G186" s="94"/>
      <c r="H186" s="94"/>
      <c r="I186" s="94"/>
      <c r="J186" s="94"/>
      <c r="K186" s="94"/>
      <c r="L186" s="94"/>
      <c r="M186" s="94"/>
      <c r="N186" s="94"/>
      <c r="O186" s="94"/>
      <c r="P186" s="94"/>
      <c r="Q186" s="94"/>
      <c r="R186" s="94"/>
      <c r="S186" s="94"/>
      <c r="T186" s="94"/>
    </row>
    <row r="187" spans="1:20" x14ac:dyDescent="0.25">
      <c r="A187" s="94"/>
      <c r="B187" s="94"/>
      <c r="C187" s="203"/>
      <c r="D187" s="94"/>
      <c r="E187" s="94"/>
      <c r="F187" s="94"/>
      <c r="G187" s="94"/>
      <c r="H187" s="94"/>
      <c r="I187" s="94"/>
      <c r="J187" s="94"/>
      <c r="K187" s="94"/>
      <c r="L187" s="94"/>
      <c r="M187" s="94"/>
      <c r="N187" s="94"/>
      <c r="O187" s="94"/>
      <c r="P187" s="94"/>
      <c r="Q187" s="94"/>
      <c r="R187" s="94"/>
      <c r="S187" s="94"/>
      <c r="T187" s="94"/>
    </row>
    <row r="188" spans="1:20" x14ac:dyDescent="0.25">
      <c r="A188" s="94"/>
      <c r="B188" s="94"/>
      <c r="C188" s="203"/>
      <c r="D188" s="94"/>
      <c r="E188" s="94"/>
      <c r="F188" s="94"/>
      <c r="G188" s="94"/>
      <c r="H188" s="94"/>
      <c r="I188" s="94"/>
      <c r="J188" s="94"/>
      <c r="K188" s="94"/>
      <c r="L188" s="94"/>
      <c r="M188" s="94"/>
      <c r="N188" s="94"/>
      <c r="O188" s="94"/>
      <c r="P188" s="94"/>
      <c r="Q188" s="94"/>
      <c r="R188" s="94"/>
      <c r="S188" s="94"/>
      <c r="T188" s="94"/>
    </row>
    <row r="189" spans="1:20" x14ac:dyDescent="0.25">
      <c r="A189" s="94"/>
      <c r="B189" s="94"/>
      <c r="C189" s="203"/>
      <c r="D189" s="94"/>
      <c r="E189" s="94"/>
      <c r="F189" s="94"/>
      <c r="G189" s="94"/>
      <c r="H189" s="94"/>
      <c r="I189" s="94"/>
      <c r="J189" s="94"/>
      <c r="K189" s="94"/>
      <c r="L189" s="94"/>
      <c r="M189" s="94"/>
      <c r="N189" s="94"/>
      <c r="O189" s="94"/>
      <c r="P189" s="94"/>
      <c r="Q189" s="94"/>
      <c r="R189" s="94"/>
      <c r="S189" s="94"/>
      <c r="T189" s="94"/>
    </row>
    <row r="190" spans="1:20" x14ac:dyDescent="0.25">
      <c r="A190" s="94"/>
      <c r="B190" s="94"/>
      <c r="C190" s="203"/>
      <c r="D190" s="94"/>
      <c r="E190" s="94"/>
      <c r="F190" s="94"/>
      <c r="G190" s="94"/>
      <c r="H190" s="94"/>
      <c r="I190" s="94"/>
      <c r="J190" s="94"/>
      <c r="K190" s="94"/>
      <c r="L190" s="94"/>
      <c r="M190" s="94"/>
      <c r="N190" s="94"/>
      <c r="O190" s="94"/>
      <c r="P190" s="94"/>
      <c r="Q190" s="94"/>
      <c r="R190" s="94"/>
      <c r="S190" s="94"/>
      <c r="T190" s="94"/>
    </row>
    <row r="191" spans="1:20" x14ac:dyDescent="0.25">
      <c r="A191" s="94"/>
      <c r="B191" s="94"/>
      <c r="C191" s="203"/>
      <c r="D191" s="94"/>
      <c r="E191" s="94"/>
      <c r="F191" s="94"/>
      <c r="G191" s="94"/>
      <c r="H191" s="94"/>
      <c r="I191" s="94"/>
      <c r="J191" s="94"/>
      <c r="K191" s="94"/>
      <c r="L191" s="94"/>
      <c r="M191" s="94"/>
      <c r="N191" s="94"/>
      <c r="O191" s="94"/>
      <c r="P191" s="94"/>
      <c r="Q191" s="94"/>
      <c r="R191" s="94"/>
      <c r="S191" s="94"/>
      <c r="T191" s="94"/>
    </row>
    <row r="192" spans="1:20" x14ac:dyDescent="0.25">
      <c r="A192" s="94"/>
      <c r="B192" s="94"/>
      <c r="C192" s="203"/>
      <c r="D192" s="94"/>
      <c r="E192" s="94"/>
      <c r="F192" s="94"/>
      <c r="G192" s="94"/>
      <c r="H192" s="94"/>
      <c r="I192" s="94"/>
      <c r="J192" s="94"/>
      <c r="K192" s="94"/>
      <c r="L192" s="94"/>
      <c r="M192" s="94"/>
      <c r="N192" s="94"/>
      <c r="O192" s="94"/>
      <c r="P192" s="94"/>
      <c r="Q192" s="94"/>
      <c r="R192" s="94"/>
      <c r="S192" s="94"/>
      <c r="T192" s="94"/>
    </row>
    <row r="193" spans="1:20" x14ac:dyDescent="0.25">
      <c r="A193" s="94"/>
      <c r="B193" s="94"/>
      <c r="C193" s="203"/>
      <c r="D193" s="94"/>
      <c r="E193" s="94"/>
      <c r="F193" s="94"/>
      <c r="G193" s="94"/>
      <c r="H193" s="94"/>
      <c r="I193" s="94"/>
      <c r="J193" s="94"/>
      <c r="K193" s="94"/>
      <c r="L193" s="94"/>
      <c r="M193" s="94"/>
      <c r="N193" s="94"/>
      <c r="O193" s="94"/>
      <c r="P193" s="94"/>
      <c r="Q193" s="94"/>
      <c r="R193" s="94"/>
      <c r="S193" s="94"/>
      <c r="T193" s="94"/>
    </row>
    <row r="194" spans="1:20" x14ac:dyDescent="0.25">
      <c r="A194" s="94"/>
      <c r="B194" s="94"/>
      <c r="C194" s="203"/>
      <c r="D194" s="94"/>
      <c r="E194" s="94"/>
      <c r="F194" s="94"/>
      <c r="G194" s="94"/>
      <c r="H194" s="94"/>
      <c r="I194" s="94"/>
      <c r="J194" s="94"/>
      <c r="K194" s="94"/>
      <c r="L194" s="94"/>
      <c r="M194" s="94"/>
      <c r="N194" s="94"/>
      <c r="O194" s="94"/>
      <c r="P194" s="94"/>
      <c r="Q194" s="94"/>
      <c r="R194" s="94"/>
      <c r="S194" s="94"/>
      <c r="T194" s="94"/>
    </row>
    <row r="195" spans="1:20" x14ac:dyDescent="0.25">
      <c r="A195" s="94"/>
      <c r="B195" s="94"/>
      <c r="C195" s="203"/>
      <c r="D195" s="94"/>
      <c r="E195" s="94"/>
      <c r="F195" s="94"/>
      <c r="G195" s="94"/>
      <c r="H195" s="94"/>
      <c r="I195" s="94"/>
      <c r="J195" s="94"/>
      <c r="K195" s="94"/>
      <c r="L195" s="94"/>
      <c r="M195" s="94"/>
      <c r="N195" s="94"/>
      <c r="O195" s="94"/>
      <c r="P195" s="94"/>
      <c r="Q195" s="94"/>
      <c r="R195" s="94"/>
      <c r="S195" s="94"/>
      <c r="T195" s="94"/>
    </row>
    <row r="196" spans="1:20" x14ac:dyDescent="0.25">
      <c r="A196" s="94"/>
      <c r="B196" s="94"/>
      <c r="C196" s="203"/>
      <c r="D196" s="94"/>
      <c r="E196" s="94"/>
      <c r="F196" s="94"/>
      <c r="G196" s="94"/>
      <c r="H196" s="94"/>
      <c r="I196" s="94"/>
      <c r="J196" s="94"/>
      <c r="K196" s="94"/>
      <c r="L196" s="94"/>
      <c r="M196" s="94"/>
      <c r="N196" s="94"/>
      <c r="O196" s="94"/>
      <c r="P196" s="94"/>
      <c r="Q196" s="94"/>
      <c r="R196" s="94"/>
      <c r="S196" s="94"/>
      <c r="T196" s="94"/>
    </row>
    <row r="197" spans="1:20" x14ac:dyDescent="0.25">
      <c r="A197" s="94"/>
      <c r="B197" s="94"/>
      <c r="C197" s="203"/>
      <c r="D197" s="94"/>
      <c r="E197" s="94"/>
      <c r="F197" s="94"/>
      <c r="G197" s="94"/>
      <c r="H197" s="94"/>
      <c r="I197" s="94"/>
      <c r="J197" s="94"/>
      <c r="K197" s="94"/>
      <c r="L197" s="94"/>
      <c r="M197" s="94"/>
      <c r="N197" s="94"/>
      <c r="O197" s="94"/>
      <c r="P197" s="94"/>
      <c r="Q197" s="94"/>
      <c r="R197" s="94"/>
      <c r="S197" s="94"/>
      <c r="T197" s="94"/>
    </row>
    <row r="198" spans="1:20" x14ac:dyDescent="0.25">
      <c r="A198" s="94"/>
      <c r="B198" s="94"/>
      <c r="C198" s="203"/>
      <c r="D198" s="94"/>
      <c r="E198" s="94"/>
      <c r="F198" s="94"/>
      <c r="G198" s="94"/>
      <c r="H198" s="94"/>
      <c r="I198" s="94"/>
      <c r="J198" s="94"/>
      <c r="K198" s="94"/>
      <c r="L198" s="94"/>
      <c r="M198" s="94"/>
      <c r="N198" s="94"/>
      <c r="O198" s="94"/>
      <c r="P198" s="94"/>
      <c r="Q198" s="94"/>
      <c r="R198" s="94"/>
      <c r="S198" s="94"/>
      <c r="T198" s="94"/>
    </row>
    <row r="199" spans="1:20" x14ac:dyDescent="0.25">
      <c r="A199" s="94"/>
      <c r="B199" s="94"/>
      <c r="C199" s="203"/>
      <c r="D199" s="94"/>
      <c r="E199" s="94"/>
      <c r="F199" s="94"/>
      <c r="G199" s="94"/>
      <c r="H199" s="94"/>
      <c r="I199" s="94"/>
      <c r="J199" s="94"/>
      <c r="K199" s="94"/>
      <c r="L199" s="94"/>
      <c r="M199" s="94"/>
      <c r="N199" s="94"/>
      <c r="O199" s="94"/>
      <c r="P199" s="94"/>
      <c r="Q199" s="94"/>
      <c r="R199" s="94"/>
      <c r="S199" s="94"/>
      <c r="T199" s="94"/>
    </row>
    <row r="200" spans="1:20" x14ac:dyDescent="0.25">
      <c r="A200" s="94"/>
      <c r="B200" s="94"/>
      <c r="C200" s="203"/>
      <c r="D200" s="94"/>
      <c r="E200" s="94"/>
      <c r="F200" s="94"/>
      <c r="G200" s="94"/>
      <c r="H200" s="94"/>
      <c r="I200" s="94"/>
      <c r="J200" s="94"/>
      <c r="K200" s="94"/>
      <c r="L200" s="94"/>
      <c r="M200" s="94"/>
      <c r="N200" s="94"/>
      <c r="O200" s="94"/>
      <c r="P200" s="94"/>
      <c r="Q200" s="94"/>
      <c r="R200" s="94"/>
      <c r="S200" s="94"/>
      <c r="T200" s="94"/>
    </row>
    <row r="201" spans="1:20" x14ac:dyDescent="0.25">
      <c r="A201" s="94"/>
      <c r="B201" s="94"/>
      <c r="C201" s="203"/>
      <c r="D201" s="94"/>
      <c r="E201" s="94"/>
      <c r="F201" s="94"/>
      <c r="G201" s="94"/>
      <c r="H201" s="94"/>
      <c r="I201" s="94"/>
      <c r="J201" s="94"/>
      <c r="K201" s="94"/>
      <c r="L201" s="94"/>
      <c r="M201" s="94"/>
      <c r="N201" s="94"/>
      <c r="O201" s="94"/>
      <c r="P201" s="94"/>
      <c r="Q201" s="94"/>
      <c r="R201" s="94"/>
      <c r="S201" s="94"/>
      <c r="T201" s="94"/>
    </row>
    <row r="202" spans="1:20" x14ac:dyDescent="0.25">
      <c r="A202" s="94"/>
      <c r="B202" s="94"/>
      <c r="C202" s="203"/>
      <c r="D202" s="94"/>
      <c r="E202" s="94"/>
      <c r="F202" s="94"/>
      <c r="G202" s="94"/>
      <c r="H202" s="94"/>
      <c r="I202" s="94"/>
      <c r="J202" s="94"/>
      <c r="K202" s="94"/>
      <c r="L202" s="94"/>
      <c r="M202" s="94"/>
      <c r="N202" s="94"/>
      <c r="O202" s="94"/>
      <c r="P202" s="94"/>
      <c r="Q202" s="94"/>
      <c r="R202" s="94"/>
      <c r="S202" s="94"/>
      <c r="T202" s="94"/>
    </row>
    <row r="203" spans="1:20" x14ac:dyDescent="0.25">
      <c r="A203" s="94"/>
      <c r="B203" s="94"/>
      <c r="C203" s="203"/>
      <c r="D203" s="94"/>
      <c r="E203" s="94"/>
      <c r="F203" s="94"/>
      <c r="G203" s="94"/>
      <c r="H203" s="94"/>
      <c r="I203" s="94"/>
      <c r="J203" s="94"/>
      <c r="K203" s="94"/>
      <c r="L203" s="94"/>
      <c r="M203" s="94"/>
      <c r="N203" s="94"/>
      <c r="O203" s="94"/>
      <c r="P203" s="94"/>
      <c r="Q203" s="94"/>
      <c r="R203" s="94"/>
      <c r="S203" s="94"/>
      <c r="T203" s="94"/>
    </row>
    <row r="204" spans="1:20" x14ac:dyDescent="0.25">
      <c r="A204" s="94"/>
      <c r="B204" s="94"/>
      <c r="C204" s="203"/>
      <c r="D204" s="94"/>
      <c r="E204" s="94"/>
      <c r="F204" s="94"/>
      <c r="G204" s="94"/>
      <c r="H204" s="94"/>
      <c r="I204" s="94"/>
      <c r="J204" s="94"/>
      <c r="K204" s="94"/>
      <c r="L204" s="94"/>
      <c r="M204" s="94"/>
      <c r="N204" s="94"/>
      <c r="O204" s="94"/>
      <c r="P204" s="94"/>
      <c r="Q204" s="94"/>
      <c r="R204" s="94"/>
      <c r="S204" s="94"/>
      <c r="T204" s="94"/>
    </row>
    <row r="205" spans="1:20" x14ac:dyDescent="0.25">
      <c r="A205" s="94"/>
      <c r="B205" s="94"/>
      <c r="C205" s="203"/>
      <c r="D205" s="94"/>
      <c r="E205" s="94"/>
      <c r="F205" s="94"/>
      <c r="G205" s="94"/>
      <c r="H205" s="94"/>
      <c r="I205" s="94"/>
      <c r="J205" s="94"/>
      <c r="K205" s="94"/>
      <c r="L205" s="94"/>
      <c r="M205" s="94"/>
      <c r="N205" s="94"/>
      <c r="O205" s="94"/>
      <c r="P205" s="94"/>
      <c r="Q205" s="94"/>
      <c r="R205" s="94"/>
      <c r="S205" s="94"/>
      <c r="T205" s="94"/>
    </row>
    <row r="206" spans="1:20" x14ac:dyDescent="0.25">
      <c r="A206" s="94"/>
      <c r="B206" s="94"/>
      <c r="C206" s="203"/>
      <c r="D206" s="94"/>
      <c r="E206" s="94"/>
      <c r="F206" s="94"/>
      <c r="G206" s="94"/>
      <c r="H206" s="94"/>
      <c r="I206" s="94"/>
      <c r="J206" s="94"/>
      <c r="K206" s="94"/>
      <c r="L206" s="94"/>
      <c r="M206" s="94"/>
      <c r="N206" s="94"/>
      <c r="O206" s="94"/>
      <c r="P206" s="94"/>
      <c r="Q206" s="94"/>
      <c r="R206" s="94"/>
      <c r="S206" s="94"/>
      <c r="T206" s="94"/>
    </row>
    <row r="207" spans="1:20" x14ac:dyDescent="0.25">
      <c r="A207" s="94"/>
      <c r="B207" s="94"/>
      <c r="C207" s="203"/>
      <c r="D207" s="94"/>
      <c r="E207" s="94"/>
      <c r="F207" s="94"/>
      <c r="G207" s="94"/>
      <c r="H207" s="94"/>
      <c r="I207" s="94"/>
      <c r="J207" s="94"/>
      <c r="K207" s="94"/>
      <c r="L207" s="94"/>
      <c r="M207" s="94"/>
      <c r="N207" s="94"/>
      <c r="O207" s="94"/>
      <c r="P207" s="94"/>
      <c r="Q207" s="94"/>
      <c r="R207" s="94"/>
      <c r="S207" s="94"/>
      <c r="T207" s="94"/>
    </row>
    <row r="208" spans="1:20" x14ac:dyDescent="0.25">
      <c r="A208" s="94"/>
      <c r="B208" s="94"/>
      <c r="C208" s="203"/>
      <c r="D208" s="94"/>
      <c r="E208" s="94"/>
      <c r="F208" s="94"/>
      <c r="G208" s="94"/>
      <c r="H208" s="94"/>
      <c r="I208" s="94"/>
      <c r="J208" s="94"/>
      <c r="K208" s="94"/>
      <c r="L208" s="94"/>
      <c r="M208" s="94"/>
      <c r="N208" s="94"/>
      <c r="O208" s="94"/>
      <c r="P208" s="94"/>
      <c r="Q208" s="94"/>
      <c r="R208" s="94"/>
      <c r="S208" s="94"/>
      <c r="T208" s="94"/>
    </row>
    <row r="209" spans="1:20" x14ac:dyDescent="0.25">
      <c r="A209" s="94"/>
      <c r="B209" s="94"/>
      <c r="C209" s="203"/>
      <c r="D209" s="94"/>
      <c r="E209" s="94"/>
      <c r="F209" s="94"/>
      <c r="G209" s="94"/>
      <c r="H209" s="94"/>
      <c r="I209" s="94"/>
      <c r="J209" s="94"/>
      <c r="K209" s="94"/>
      <c r="L209" s="94"/>
      <c r="M209" s="94"/>
      <c r="N209" s="94"/>
      <c r="O209" s="94"/>
      <c r="P209" s="94"/>
      <c r="Q209" s="94"/>
      <c r="R209" s="94"/>
      <c r="S209" s="94"/>
      <c r="T209" s="94"/>
    </row>
    <row r="210" spans="1:20" x14ac:dyDescent="0.25">
      <c r="A210" s="94"/>
      <c r="B210" s="94"/>
      <c r="C210" s="203"/>
      <c r="D210" s="94"/>
      <c r="E210" s="94"/>
      <c r="F210" s="94"/>
      <c r="G210" s="94"/>
      <c r="H210" s="94"/>
      <c r="I210" s="94"/>
      <c r="J210" s="94"/>
      <c r="K210" s="94"/>
      <c r="L210" s="94"/>
      <c r="M210" s="94"/>
      <c r="N210" s="94"/>
      <c r="O210" s="94"/>
      <c r="P210" s="94"/>
      <c r="Q210" s="94"/>
      <c r="R210" s="94"/>
      <c r="S210" s="94"/>
      <c r="T210" s="94"/>
    </row>
    <row r="211" spans="1:20" x14ac:dyDescent="0.25">
      <c r="A211" s="94"/>
      <c r="B211" s="94"/>
      <c r="C211" s="203"/>
      <c r="D211" s="94"/>
      <c r="E211" s="94"/>
      <c r="F211" s="94"/>
      <c r="G211" s="94"/>
      <c r="H211" s="94"/>
      <c r="I211" s="94"/>
      <c r="J211" s="94"/>
      <c r="K211" s="94"/>
      <c r="L211" s="94"/>
      <c r="M211" s="94"/>
      <c r="N211" s="94"/>
      <c r="O211" s="94"/>
      <c r="P211" s="94"/>
      <c r="Q211" s="94"/>
      <c r="R211" s="94"/>
      <c r="S211" s="94"/>
      <c r="T211" s="94"/>
    </row>
    <row r="212" spans="1:20" x14ac:dyDescent="0.25">
      <c r="A212" s="94"/>
      <c r="B212" s="94"/>
      <c r="C212" s="203"/>
      <c r="D212" s="94"/>
      <c r="E212" s="94"/>
      <c r="F212" s="94"/>
      <c r="G212" s="94"/>
      <c r="H212" s="94"/>
      <c r="I212" s="94"/>
      <c r="J212" s="94"/>
      <c r="K212" s="94"/>
      <c r="L212" s="94"/>
      <c r="M212" s="94"/>
      <c r="N212" s="94"/>
      <c r="O212" s="94"/>
      <c r="P212" s="94"/>
      <c r="Q212" s="94"/>
      <c r="R212" s="94"/>
      <c r="S212" s="94"/>
      <c r="T212" s="94"/>
    </row>
    <row r="213" spans="1:20" x14ac:dyDescent="0.25">
      <c r="A213" s="94"/>
      <c r="B213" s="94"/>
      <c r="C213" s="203"/>
      <c r="D213" s="94"/>
      <c r="E213" s="94"/>
      <c r="F213" s="94"/>
      <c r="G213" s="94"/>
      <c r="H213" s="94"/>
      <c r="I213" s="94"/>
      <c r="J213" s="94"/>
      <c r="K213" s="94"/>
      <c r="L213" s="94"/>
      <c r="M213" s="94"/>
      <c r="N213" s="94"/>
      <c r="O213" s="94"/>
      <c r="P213" s="94"/>
      <c r="Q213" s="94"/>
      <c r="R213" s="94"/>
      <c r="S213" s="94"/>
      <c r="T213" s="94"/>
    </row>
    <row r="214" spans="1:20" x14ac:dyDescent="0.25">
      <c r="A214" s="94"/>
      <c r="B214" s="94"/>
      <c r="C214" s="203"/>
      <c r="D214" s="94"/>
      <c r="E214" s="94"/>
      <c r="F214" s="94"/>
      <c r="G214" s="94"/>
      <c r="H214" s="94"/>
      <c r="I214" s="94"/>
      <c r="J214" s="94"/>
      <c r="K214" s="94"/>
      <c r="L214" s="94"/>
      <c r="M214" s="94"/>
      <c r="N214" s="94"/>
      <c r="O214" s="94"/>
      <c r="P214" s="94"/>
      <c r="Q214" s="94"/>
      <c r="R214" s="94"/>
      <c r="S214" s="94"/>
      <c r="T214" s="94"/>
    </row>
    <row r="215" spans="1:20" x14ac:dyDescent="0.25">
      <c r="A215" s="94"/>
      <c r="B215" s="94"/>
      <c r="C215" s="203"/>
      <c r="D215" s="94"/>
      <c r="E215" s="94"/>
      <c r="F215" s="94"/>
      <c r="G215" s="94"/>
      <c r="H215" s="94"/>
      <c r="I215" s="94"/>
      <c r="J215" s="94"/>
      <c r="K215" s="94"/>
      <c r="L215" s="94"/>
      <c r="M215" s="94"/>
      <c r="N215" s="94"/>
      <c r="O215" s="94"/>
      <c r="P215" s="94"/>
      <c r="Q215" s="94"/>
      <c r="R215" s="94"/>
      <c r="S215" s="94"/>
      <c r="T215" s="94"/>
    </row>
    <row r="216" spans="1:20" x14ac:dyDescent="0.25">
      <c r="A216" s="94"/>
      <c r="B216" s="94"/>
      <c r="C216" s="203"/>
      <c r="D216" s="94"/>
      <c r="E216" s="94"/>
      <c r="F216" s="94"/>
      <c r="G216" s="94"/>
      <c r="H216" s="94"/>
      <c r="I216" s="94"/>
      <c r="J216" s="94"/>
      <c r="K216" s="94"/>
      <c r="L216" s="94"/>
      <c r="M216" s="94"/>
      <c r="N216" s="94"/>
      <c r="O216" s="94"/>
      <c r="P216" s="94"/>
      <c r="Q216" s="94"/>
      <c r="R216" s="94"/>
      <c r="S216" s="94"/>
      <c r="T216" s="94"/>
    </row>
    <row r="217" spans="1:20" x14ac:dyDescent="0.25">
      <c r="A217" s="94"/>
      <c r="B217" s="94"/>
      <c r="C217" s="203"/>
      <c r="D217" s="94"/>
      <c r="E217" s="94"/>
      <c r="F217" s="94"/>
      <c r="G217" s="94"/>
      <c r="H217" s="94"/>
      <c r="I217" s="94"/>
      <c r="J217" s="94"/>
      <c r="K217" s="94"/>
      <c r="L217" s="94"/>
      <c r="M217" s="94"/>
      <c r="N217" s="94"/>
      <c r="O217" s="94"/>
      <c r="P217" s="94"/>
      <c r="Q217" s="94"/>
      <c r="R217" s="94"/>
      <c r="S217" s="94"/>
      <c r="T217" s="94"/>
    </row>
    <row r="218" spans="1:20" x14ac:dyDescent="0.25">
      <c r="A218" s="94"/>
      <c r="B218" s="94"/>
      <c r="C218" s="203"/>
      <c r="D218" s="94"/>
      <c r="E218" s="94"/>
      <c r="F218" s="94"/>
      <c r="G218" s="94"/>
      <c r="H218" s="94"/>
      <c r="I218" s="94"/>
      <c r="J218" s="94"/>
      <c r="K218" s="94"/>
      <c r="L218" s="94"/>
      <c r="M218" s="94"/>
      <c r="N218" s="94"/>
      <c r="O218" s="94"/>
      <c r="P218" s="94"/>
      <c r="Q218" s="94"/>
      <c r="R218" s="94"/>
      <c r="S218" s="94"/>
      <c r="T218" s="94"/>
    </row>
    <row r="219" spans="1:20" x14ac:dyDescent="0.25">
      <c r="A219" s="94"/>
      <c r="B219" s="94"/>
      <c r="C219" s="203"/>
      <c r="D219" s="94"/>
      <c r="E219" s="94"/>
      <c r="F219" s="94"/>
      <c r="G219" s="94"/>
      <c r="H219" s="94"/>
      <c r="I219" s="94"/>
      <c r="J219" s="94"/>
      <c r="K219" s="94"/>
      <c r="L219" s="94"/>
      <c r="M219" s="94"/>
      <c r="N219" s="94"/>
      <c r="O219" s="94"/>
      <c r="P219" s="94"/>
      <c r="Q219" s="94"/>
      <c r="R219" s="94"/>
      <c r="S219" s="94"/>
      <c r="T219" s="94"/>
    </row>
    <row r="220" spans="1:20" x14ac:dyDescent="0.25">
      <c r="A220" s="94"/>
      <c r="B220" s="94"/>
      <c r="C220" s="203"/>
      <c r="D220" s="94"/>
      <c r="E220" s="94"/>
      <c r="F220" s="94"/>
      <c r="G220" s="94"/>
      <c r="H220" s="94"/>
      <c r="I220" s="94"/>
      <c r="J220" s="94"/>
      <c r="K220" s="94"/>
      <c r="L220" s="94"/>
      <c r="M220" s="94"/>
      <c r="N220" s="94"/>
      <c r="O220" s="94"/>
      <c r="P220" s="94"/>
      <c r="Q220" s="94"/>
      <c r="R220" s="94"/>
      <c r="S220" s="94"/>
      <c r="T220" s="94"/>
    </row>
    <row r="221" spans="1:20" x14ac:dyDescent="0.25">
      <c r="A221" s="94"/>
      <c r="B221" s="94"/>
      <c r="C221" s="203"/>
      <c r="D221" s="94"/>
      <c r="E221" s="94"/>
      <c r="F221" s="94"/>
      <c r="G221" s="94"/>
      <c r="H221" s="94"/>
      <c r="I221" s="94"/>
      <c r="J221" s="94"/>
      <c r="K221" s="94"/>
      <c r="L221" s="94"/>
      <c r="M221" s="94"/>
      <c r="N221" s="94"/>
      <c r="O221" s="94"/>
      <c r="P221" s="94"/>
      <c r="Q221" s="94"/>
      <c r="R221" s="94"/>
      <c r="S221" s="94"/>
      <c r="T221" s="94"/>
    </row>
    <row r="222" spans="1:20" x14ac:dyDescent="0.25">
      <c r="A222" s="94"/>
      <c r="B222" s="94"/>
      <c r="C222" s="203"/>
      <c r="D222" s="94"/>
      <c r="E222" s="94"/>
      <c r="F222" s="94"/>
      <c r="G222" s="94"/>
      <c r="H222" s="94"/>
      <c r="I222" s="94"/>
      <c r="J222" s="94"/>
      <c r="K222" s="94"/>
      <c r="L222" s="94"/>
      <c r="M222" s="94"/>
      <c r="N222" s="94"/>
      <c r="O222" s="94"/>
      <c r="P222" s="94"/>
      <c r="Q222" s="94"/>
      <c r="R222" s="94"/>
      <c r="S222" s="94"/>
      <c r="T222" s="94"/>
    </row>
    <row r="223" spans="1:20" x14ac:dyDescent="0.25">
      <c r="A223" s="94"/>
      <c r="B223" s="94"/>
      <c r="C223" s="203"/>
      <c r="D223" s="94"/>
      <c r="E223" s="94"/>
      <c r="F223" s="94"/>
      <c r="G223" s="94"/>
      <c r="H223" s="94"/>
      <c r="I223" s="94"/>
      <c r="J223" s="94"/>
      <c r="K223" s="94"/>
      <c r="L223" s="94"/>
      <c r="M223" s="94"/>
      <c r="N223" s="94"/>
      <c r="O223" s="94"/>
      <c r="P223" s="94"/>
      <c r="Q223" s="94"/>
      <c r="R223" s="94"/>
      <c r="S223" s="94"/>
      <c r="T223" s="94"/>
    </row>
    <row r="224" spans="1:20" x14ac:dyDescent="0.25">
      <c r="A224" s="94"/>
      <c r="B224" s="94"/>
      <c r="C224" s="203"/>
      <c r="D224" s="94"/>
      <c r="E224" s="94"/>
      <c r="F224" s="94"/>
      <c r="G224" s="94"/>
      <c r="H224" s="94"/>
      <c r="I224" s="94"/>
      <c r="J224" s="94"/>
      <c r="K224" s="94"/>
      <c r="L224" s="94"/>
      <c r="M224" s="94"/>
      <c r="N224" s="94"/>
      <c r="O224" s="94"/>
      <c r="P224" s="94"/>
      <c r="Q224" s="94"/>
      <c r="R224" s="94"/>
      <c r="S224" s="94"/>
      <c r="T224" s="94"/>
    </row>
    <row r="225" spans="1:20" x14ac:dyDescent="0.25">
      <c r="A225" s="94"/>
      <c r="B225" s="94"/>
      <c r="C225" s="203"/>
      <c r="D225" s="94"/>
      <c r="E225" s="94"/>
      <c r="F225" s="94"/>
      <c r="G225" s="94"/>
      <c r="H225" s="94"/>
      <c r="I225" s="94"/>
      <c r="J225" s="94"/>
      <c r="K225" s="94"/>
      <c r="L225" s="94"/>
      <c r="M225" s="94"/>
      <c r="N225" s="94"/>
      <c r="O225" s="94"/>
      <c r="P225" s="94"/>
      <c r="Q225" s="94"/>
      <c r="R225" s="94"/>
      <c r="S225" s="94"/>
      <c r="T225" s="94"/>
    </row>
    <row r="226" spans="1:20" x14ac:dyDescent="0.25">
      <c r="A226" s="94"/>
      <c r="B226" s="94"/>
      <c r="C226" s="203"/>
      <c r="D226" s="94"/>
      <c r="E226" s="94"/>
      <c r="F226" s="94"/>
      <c r="G226" s="94"/>
      <c r="H226" s="94"/>
      <c r="I226" s="94"/>
      <c r="J226" s="94"/>
      <c r="K226" s="94"/>
      <c r="L226" s="94"/>
      <c r="M226" s="94"/>
      <c r="N226" s="94"/>
      <c r="O226" s="94"/>
      <c r="P226" s="94"/>
      <c r="Q226" s="94"/>
      <c r="R226" s="94"/>
      <c r="S226" s="94"/>
      <c r="T226" s="94"/>
    </row>
    <row r="227" spans="1:20" x14ac:dyDescent="0.25">
      <c r="A227" s="94"/>
      <c r="B227" s="94"/>
      <c r="C227" s="203"/>
      <c r="D227" s="94"/>
      <c r="E227" s="94"/>
      <c r="F227" s="94"/>
      <c r="G227" s="94"/>
      <c r="H227" s="94"/>
      <c r="I227" s="94"/>
      <c r="J227" s="94"/>
      <c r="K227" s="94"/>
      <c r="L227" s="94"/>
      <c r="M227" s="94"/>
      <c r="N227" s="94"/>
      <c r="O227" s="94"/>
      <c r="P227" s="94"/>
      <c r="Q227" s="94"/>
      <c r="R227" s="94"/>
      <c r="S227" s="94"/>
      <c r="T227" s="94"/>
    </row>
    <row r="228" spans="1:20" x14ac:dyDescent="0.25">
      <c r="A228" s="94"/>
      <c r="B228" s="94"/>
      <c r="C228" s="203"/>
      <c r="D228" s="94"/>
      <c r="E228" s="94"/>
      <c r="F228" s="94"/>
      <c r="G228" s="94"/>
      <c r="H228" s="94"/>
      <c r="I228" s="94"/>
      <c r="J228" s="94"/>
      <c r="K228" s="94"/>
      <c r="L228" s="94"/>
      <c r="M228" s="94"/>
      <c r="N228" s="94"/>
      <c r="O228" s="94"/>
      <c r="P228" s="94"/>
      <c r="Q228" s="94"/>
      <c r="R228" s="94"/>
      <c r="S228" s="94"/>
      <c r="T228" s="94"/>
    </row>
    <row r="229" spans="1:20" x14ac:dyDescent="0.25">
      <c r="A229" s="94"/>
      <c r="B229" s="94"/>
      <c r="C229" s="203"/>
      <c r="D229" s="94"/>
      <c r="E229" s="94"/>
      <c r="F229" s="94"/>
      <c r="G229" s="94"/>
      <c r="H229" s="94"/>
      <c r="I229" s="94"/>
      <c r="J229" s="94"/>
      <c r="K229" s="94"/>
      <c r="L229" s="94"/>
      <c r="M229" s="94"/>
      <c r="N229" s="94"/>
      <c r="O229" s="94"/>
      <c r="P229" s="94"/>
      <c r="Q229" s="94"/>
      <c r="R229" s="94"/>
      <c r="S229" s="94"/>
      <c r="T229" s="94"/>
    </row>
    <row r="230" spans="1:20" x14ac:dyDescent="0.25">
      <c r="A230" s="94"/>
      <c r="B230" s="94"/>
      <c r="C230" s="203"/>
      <c r="D230" s="94"/>
      <c r="E230" s="94"/>
      <c r="F230" s="94"/>
      <c r="G230" s="94"/>
      <c r="H230" s="94"/>
      <c r="I230" s="94"/>
      <c r="J230" s="94"/>
      <c r="K230" s="94"/>
      <c r="L230" s="94"/>
      <c r="M230" s="94"/>
      <c r="N230" s="94"/>
      <c r="O230" s="94"/>
      <c r="P230" s="94"/>
      <c r="Q230" s="94"/>
      <c r="R230" s="94"/>
      <c r="S230" s="94"/>
      <c r="T230" s="94"/>
    </row>
    <row r="231" spans="1:20" x14ac:dyDescent="0.25">
      <c r="A231" s="94"/>
      <c r="B231" s="94"/>
      <c r="C231" s="203"/>
      <c r="D231" s="94"/>
      <c r="E231" s="94"/>
      <c r="F231" s="94"/>
      <c r="G231" s="94"/>
      <c r="H231" s="94"/>
      <c r="I231" s="94"/>
      <c r="J231" s="94"/>
      <c r="K231" s="94"/>
      <c r="L231" s="94"/>
      <c r="M231" s="94"/>
      <c r="N231" s="94"/>
      <c r="O231" s="94"/>
      <c r="P231" s="94"/>
      <c r="Q231" s="94"/>
      <c r="R231" s="94"/>
      <c r="S231" s="94"/>
      <c r="T231" s="94"/>
    </row>
    <row r="232" spans="1:20" x14ac:dyDescent="0.25">
      <c r="A232" s="94"/>
      <c r="B232" s="94"/>
      <c r="C232" s="203"/>
      <c r="D232" s="94"/>
      <c r="E232" s="94"/>
      <c r="F232" s="94"/>
      <c r="G232" s="94"/>
      <c r="H232" s="94"/>
      <c r="I232" s="94"/>
      <c r="J232" s="94"/>
      <c r="K232" s="94"/>
      <c r="L232" s="94"/>
      <c r="M232" s="94"/>
      <c r="N232" s="94"/>
      <c r="O232" s="94"/>
      <c r="P232" s="94"/>
      <c r="Q232" s="94"/>
      <c r="R232" s="94"/>
      <c r="S232" s="94"/>
      <c r="T232" s="94"/>
    </row>
    <row r="233" spans="1:20" x14ac:dyDescent="0.25">
      <c r="A233" s="94"/>
      <c r="B233" s="94"/>
      <c r="C233" s="203"/>
      <c r="D233" s="94"/>
      <c r="E233" s="94"/>
      <c r="F233" s="94"/>
      <c r="G233" s="94"/>
      <c r="H233" s="94"/>
      <c r="I233" s="94"/>
      <c r="J233" s="94"/>
      <c r="K233" s="94"/>
      <c r="L233" s="94"/>
      <c r="M233" s="94"/>
      <c r="N233" s="94"/>
      <c r="O233" s="94"/>
      <c r="P233" s="94"/>
      <c r="Q233" s="94"/>
      <c r="R233" s="94"/>
      <c r="S233" s="94"/>
      <c r="T233" s="94"/>
    </row>
    <row r="234" spans="1:20" x14ac:dyDescent="0.25">
      <c r="A234" s="94"/>
      <c r="B234" s="94"/>
      <c r="C234" s="203"/>
      <c r="D234" s="94"/>
      <c r="E234" s="94"/>
      <c r="F234" s="94"/>
      <c r="G234" s="94"/>
      <c r="H234" s="94"/>
      <c r="I234" s="94"/>
      <c r="J234" s="94"/>
      <c r="K234" s="94"/>
      <c r="L234" s="94"/>
      <c r="M234" s="94"/>
      <c r="N234" s="94"/>
      <c r="O234" s="94"/>
      <c r="P234" s="94"/>
      <c r="Q234" s="94"/>
      <c r="R234" s="94"/>
      <c r="S234" s="94"/>
      <c r="T234" s="94"/>
    </row>
    <row r="235" spans="1:20" x14ac:dyDescent="0.25">
      <c r="A235" s="94"/>
      <c r="B235" s="94"/>
      <c r="C235" s="203"/>
      <c r="D235" s="94"/>
      <c r="E235" s="94"/>
      <c r="F235" s="94"/>
      <c r="G235" s="94"/>
      <c r="H235" s="94"/>
      <c r="I235" s="94"/>
      <c r="J235" s="94"/>
      <c r="K235" s="94"/>
      <c r="L235" s="94"/>
      <c r="M235" s="94"/>
      <c r="N235" s="94"/>
      <c r="O235" s="94"/>
      <c r="P235" s="94"/>
      <c r="Q235" s="94"/>
      <c r="R235" s="94"/>
      <c r="S235" s="94"/>
      <c r="T235" s="94"/>
    </row>
    <row r="236" spans="1:20" x14ac:dyDescent="0.25">
      <c r="A236" s="94"/>
      <c r="B236" s="94"/>
      <c r="C236" s="203"/>
      <c r="D236" s="94"/>
      <c r="E236" s="94"/>
      <c r="F236" s="94"/>
      <c r="G236" s="94"/>
      <c r="H236" s="94"/>
      <c r="I236" s="94"/>
      <c r="J236" s="94"/>
      <c r="K236" s="94"/>
      <c r="L236" s="94"/>
      <c r="M236" s="94"/>
      <c r="N236" s="94"/>
      <c r="O236" s="94"/>
      <c r="P236" s="94"/>
      <c r="Q236" s="94"/>
      <c r="R236" s="94"/>
      <c r="S236" s="94"/>
      <c r="T236" s="94"/>
    </row>
    <row r="237" spans="1:20" x14ac:dyDescent="0.25">
      <c r="A237" s="94"/>
      <c r="B237" s="94"/>
      <c r="C237" s="203"/>
      <c r="D237" s="94"/>
      <c r="E237" s="94"/>
      <c r="F237" s="94"/>
      <c r="G237" s="94"/>
      <c r="H237" s="94"/>
      <c r="I237" s="94"/>
      <c r="J237" s="94"/>
      <c r="K237" s="94"/>
      <c r="L237" s="94"/>
      <c r="M237" s="94"/>
      <c r="N237" s="94"/>
      <c r="O237" s="94"/>
      <c r="P237" s="94"/>
      <c r="Q237" s="94"/>
      <c r="R237" s="94"/>
      <c r="S237" s="94"/>
      <c r="T237" s="94"/>
    </row>
    <row r="238" spans="1:20" x14ac:dyDescent="0.25">
      <c r="A238" s="94"/>
      <c r="B238" s="94"/>
      <c r="C238" s="203"/>
      <c r="D238" s="94"/>
      <c r="E238" s="94"/>
      <c r="F238" s="94"/>
      <c r="G238" s="94"/>
      <c r="H238" s="94"/>
      <c r="I238" s="94"/>
      <c r="J238" s="94"/>
      <c r="K238" s="94"/>
      <c r="L238" s="94"/>
      <c r="M238" s="94"/>
      <c r="N238" s="94"/>
      <c r="O238" s="94"/>
      <c r="P238" s="94"/>
      <c r="Q238" s="94"/>
      <c r="R238" s="94"/>
      <c r="S238" s="94"/>
      <c r="T238" s="94"/>
    </row>
    <row r="239" spans="1:20" x14ac:dyDescent="0.25">
      <c r="A239" s="94"/>
      <c r="B239" s="94"/>
      <c r="C239" s="203"/>
      <c r="D239" s="94"/>
      <c r="E239" s="94"/>
      <c r="F239" s="94"/>
      <c r="G239" s="94"/>
      <c r="H239" s="94"/>
      <c r="I239" s="94"/>
      <c r="J239" s="94"/>
      <c r="K239" s="94"/>
      <c r="L239" s="94"/>
      <c r="M239" s="94"/>
      <c r="N239" s="94"/>
      <c r="O239" s="94"/>
      <c r="P239" s="94"/>
      <c r="Q239" s="94"/>
      <c r="R239" s="94"/>
      <c r="S239" s="94"/>
      <c r="T239" s="94"/>
    </row>
    <row r="240" spans="1:20" x14ac:dyDescent="0.25">
      <c r="A240" s="94"/>
      <c r="B240" s="94"/>
      <c r="C240" s="203"/>
      <c r="D240" s="94"/>
      <c r="E240" s="94"/>
      <c r="F240" s="94"/>
      <c r="G240" s="94"/>
      <c r="H240" s="94"/>
      <c r="I240" s="94"/>
      <c r="J240" s="94"/>
      <c r="K240" s="94"/>
      <c r="L240" s="94"/>
      <c r="M240" s="94"/>
      <c r="N240" s="94"/>
      <c r="O240" s="94"/>
      <c r="P240" s="94"/>
      <c r="Q240" s="94"/>
      <c r="R240" s="94"/>
      <c r="S240" s="94"/>
      <c r="T240" s="94"/>
    </row>
    <row r="241" spans="1:20" x14ac:dyDescent="0.25">
      <c r="A241" s="94"/>
      <c r="B241" s="94"/>
      <c r="C241" s="203"/>
      <c r="D241" s="94"/>
      <c r="E241" s="94"/>
      <c r="F241" s="94"/>
      <c r="G241" s="94"/>
      <c r="H241" s="94"/>
      <c r="I241" s="94"/>
      <c r="J241" s="94"/>
      <c r="K241" s="94"/>
      <c r="L241" s="94"/>
      <c r="M241" s="94"/>
      <c r="N241" s="94"/>
      <c r="O241" s="94"/>
      <c r="P241" s="94"/>
      <c r="Q241" s="94"/>
      <c r="R241" s="94"/>
      <c r="S241" s="94"/>
      <c r="T241" s="94"/>
    </row>
    <row r="242" spans="1:20" x14ac:dyDescent="0.25">
      <c r="A242" s="94"/>
      <c r="B242" s="94"/>
      <c r="C242" s="203"/>
      <c r="D242" s="94"/>
      <c r="E242" s="94"/>
      <c r="F242" s="94"/>
      <c r="G242" s="94"/>
      <c r="H242" s="94"/>
      <c r="I242" s="94"/>
      <c r="J242" s="94"/>
      <c r="K242" s="94"/>
      <c r="L242" s="94"/>
      <c r="M242" s="94"/>
      <c r="N242" s="94"/>
      <c r="O242" s="94"/>
      <c r="P242" s="94"/>
      <c r="Q242" s="94"/>
      <c r="R242" s="94"/>
      <c r="S242" s="94"/>
      <c r="T242" s="94"/>
    </row>
    <row r="243" spans="1:20" x14ac:dyDescent="0.25">
      <c r="A243" s="94"/>
      <c r="B243" s="94"/>
      <c r="C243" s="203"/>
      <c r="D243" s="94"/>
      <c r="E243" s="94"/>
      <c r="F243" s="94"/>
      <c r="G243" s="94"/>
      <c r="H243" s="94"/>
      <c r="I243" s="94"/>
      <c r="J243" s="94"/>
      <c r="K243" s="94"/>
      <c r="L243" s="94"/>
      <c r="M243" s="94"/>
      <c r="N243" s="94"/>
      <c r="O243" s="94"/>
      <c r="P243" s="94"/>
      <c r="Q243" s="94"/>
      <c r="R243" s="94"/>
      <c r="S243" s="94"/>
      <c r="T243" s="94"/>
    </row>
    <row r="244" spans="1:20" x14ac:dyDescent="0.25">
      <c r="A244" s="94"/>
      <c r="B244" s="94"/>
      <c r="C244" s="203"/>
      <c r="D244" s="94"/>
      <c r="E244" s="94"/>
      <c r="F244" s="94"/>
      <c r="G244" s="94"/>
      <c r="H244" s="94"/>
      <c r="I244" s="94"/>
      <c r="J244" s="94"/>
      <c r="K244" s="94"/>
      <c r="L244" s="94"/>
      <c r="M244" s="94"/>
      <c r="N244" s="94"/>
      <c r="O244" s="94"/>
      <c r="P244" s="94"/>
      <c r="Q244" s="94"/>
      <c r="R244" s="94"/>
      <c r="S244" s="94"/>
      <c r="T244" s="94"/>
    </row>
    <row r="245" spans="1:20" x14ac:dyDescent="0.25">
      <c r="A245" s="94"/>
      <c r="B245" s="94"/>
      <c r="C245" s="203"/>
      <c r="D245" s="94"/>
      <c r="E245" s="94"/>
      <c r="F245" s="94"/>
      <c r="G245" s="94"/>
      <c r="H245" s="94"/>
      <c r="I245" s="94"/>
      <c r="J245" s="94"/>
      <c r="K245" s="94"/>
      <c r="L245" s="94"/>
      <c r="M245" s="94"/>
      <c r="N245" s="94"/>
      <c r="O245" s="94"/>
      <c r="P245" s="94"/>
      <c r="Q245" s="94"/>
      <c r="R245" s="94"/>
      <c r="S245" s="94"/>
      <c r="T245" s="94"/>
    </row>
    <row r="246" spans="1:20" x14ac:dyDescent="0.25">
      <c r="A246" s="94"/>
      <c r="B246" s="94"/>
      <c r="C246" s="203"/>
      <c r="D246" s="94"/>
      <c r="E246" s="94"/>
      <c r="F246" s="94"/>
      <c r="G246" s="94"/>
      <c r="H246" s="94"/>
      <c r="I246" s="94"/>
      <c r="J246" s="94"/>
      <c r="K246" s="94"/>
      <c r="L246" s="94"/>
      <c r="M246" s="94"/>
      <c r="N246" s="94"/>
      <c r="O246" s="94"/>
      <c r="P246" s="94"/>
      <c r="Q246" s="94"/>
      <c r="R246" s="94"/>
      <c r="S246" s="94"/>
      <c r="T246" s="94"/>
    </row>
    <row r="247" spans="1:20" x14ac:dyDescent="0.25">
      <c r="A247" s="94"/>
      <c r="B247" s="94"/>
      <c r="C247" s="203"/>
      <c r="D247" s="94"/>
      <c r="E247" s="94"/>
      <c r="F247" s="94"/>
      <c r="G247" s="94"/>
      <c r="H247" s="94"/>
      <c r="I247" s="94"/>
      <c r="J247" s="94"/>
      <c r="K247" s="94"/>
      <c r="L247" s="94"/>
      <c r="M247" s="94"/>
      <c r="N247" s="94"/>
      <c r="O247" s="94"/>
      <c r="P247" s="94"/>
      <c r="Q247" s="94"/>
      <c r="R247" s="94"/>
      <c r="S247" s="94"/>
      <c r="T247" s="94"/>
    </row>
    <row r="248" spans="1:20" x14ac:dyDescent="0.25">
      <c r="A248" s="94"/>
      <c r="B248" s="94"/>
      <c r="C248" s="203"/>
      <c r="D248" s="94"/>
      <c r="E248" s="94"/>
      <c r="F248" s="94"/>
      <c r="G248" s="94"/>
      <c r="H248" s="94"/>
      <c r="I248" s="94"/>
      <c r="J248" s="94"/>
      <c r="K248" s="94"/>
      <c r="L248" s="94"/>
      <c r="M248" s="94"/>
      <c r="N248" s="94"/>
      <c r="O248" s="94"/>
      <c r="P248" s="94"/>
      <c r="Q248" s="94"/>
      <c r="R248" s="94"/>
      <c r="S248" s="94"/>
      <c r="T248" s="94"/>
    </row>
    <row r="249" spans="1:20" x14ac:dyDescent="0.25">
      <c r="A249" s="94"/>
      <c r="B249" s="94"/>
      <c r="C249" s="203"/>
      <c r="D249" s="94"/>
      <c r="E249" s="94"/>
      <c r="F249" s="94"/>
      <c r="G249" s="94"/>
      <c r="H249" s="94"/>
      <c r="I249" s="94"/>
      <c r="J249" s="94"/>
      <c r="K249" s="94"/>
      <c r="L249" s="94"/>
      <c r="M249" s="94"/>
      <c r="N249" s="94"/>
      <c r="O249" s="94"/>
      <c r="P249" s="94"/>
      <c r="Q249" s="94"/>
      <c r="R249" s="94"/>
      <c r="S249" s="94"/>
      <c r="T249" s="94"/>
    </row>
    <row r="250" spans="1:20" x14ac:dyDescent="0.25">
      <c r="A250" s="94"/>
      <c r="B250" s="94"/>
      <c r="C250" s="203"/>
      <c r="D250" s="94"/>
      <c r="E250" s="94"/>
      <c r="F250" s="94"/>
      <c r="G250" s="94"/>
      <c r="H250" s="94"/>
      <c r="I250" s="94"/>
      <c r="J250" s="94"/>
      <c r="K250" s="94"/>
      <c r="L250" s="94"/>
      <c r="M250" s="94"/>
      <c r="N250" s="94"/>
      <c r="O250" s="94"/>
      <c r="P250" s="94"/>
      <c r="Q250" s="94"/>
      <c r="R250" s="94"/>
      <c r="S250" s="94"/>
      <c r="T250" s="94"/>
    </row>
    <row r="251" spans="1:20" x14ac:dyDescent="0.25">
      <c r="A251" s="94"/>
      <c r="B251" s="94"/>
      <c r="C251" s="203"/>
      <c r="D251" s="94"/>
      <c r="E251" s="94"/>
      <c r="F251" s="94"/>
      <c r="G251" s="94"/>
      <c r="H251" s="94"/>
      <c r="I251" s="94"/>
      <c r="J251" s="94"/>
      <c r="K251" s="94"/>
      <c r="L251" s="94"/>
      <c r="M251" s="94"/>
      <c r="N251" s="94"/>
      <c r="O251" s="94"/>
      <c r="P251" s="94"/>
      <c r="Q251" s="94"/>
      <c r="R251" s="94"/>
      <c r="S251" s="94"/>
      <c r="T251" s="94"/>
    </row>
    <row r="252" spans="1:20" x14ac:dyDescent="0.25">
      <c r="A252" s="94"/>
      <c r="B252" s="94"/>
      <c r="C252" s="203"/>
      <c r="D252" s="94"/>
      <c r="E252" s="94"/>
      <c r="F252" s="94"/>
      <c r="G252" s="94"/>
      <c r="H252" s="94"/>
      <c r="I252" s="94"/>
      <c r="J252" s="94"/>
      <c r="K252" s="94"/>
      <c r="L252" s="94"/>
      <c r="M252" s="94"/>
      <c r="N252" s="94"/>
      <c r="O252" s="94"/>
      <c r="P252" s="94"/>
      <c r="Q252" s="94"/>
      <c r="R252" s="94"/>
      <c r="S252" s="94"/>
      <c r="T252" s="94"/>
    </row>
    <row r="253" spans="1:20" x14ac:dyDescent="0.25">
      <c r="A253" s="94"/>
      <c r="B253" s="94"/>
      <c r="C253" s="203"/>
      <c r="D253" s="94"/>
      <c r="E253" s="94"/>
      <c r="F253" s="94"/>
      <c r="G253" s="94"/>
      <c r="H253" s="94"/>
      <c r="I253" s="94"/>
      <c r="J253" s="94"/>
      <c r="K253" s="94"/>
      <c r="L253" s="94"/>
      <c r="M253" s="94"/>
      <c r="N253" s="94"/>
      <c r="O253" s="94"/>
      <c r="P253" s="94"/>
      <c r="Q253" s="94"/>
      <c r="R253" s="94"/>
      <c r="S253" s="94"/>
      <c r="T253" s="94"/>
    </row>
    <row r="254" spans="1:20" x14ac:dyDescent="0.25">
      <c r="A254" s="94"/>
      <c r="B254" s="94"/>
      <c r="C254" s="203"/>
      <c r="D254" s="94"/>
      <c r="E254" s="94"/>
      <c r="F254" s="94"/>
      <c r="G254" s="94"/>
      <c r="H254" s="94"/>
      <c r="I254" s="94"/>
      <c r="J254" s="94"/>
      <c r="K254" s="94"/>
      <c r="L254" s="94"/>
      <c r="M254" s="94"/>
      <c r="N254" s="94"/>
      <c r="O254" s="94"/>
      <c r="P254" s="94"/>
      <c r="Q254" s="94"/>
      <c r="R254" s="94"/>
      <c r="S254" s="94"/>
      <c r="T254" s="94"/>
    </row>
    <row r="255" spans="1:20" x14ac:dyDescent="0.25">
      <c r="A255" s="94"/>
      <c r="B255" s="94"/>
      <c r="C255" s="203"/>
      <c r="D255" s="94"/>
      <c r="E255" s="94"/>
      <c r="F255" s="94"/>
      <c r="G255" s="94"/>
      <c r="H255" s="94"/>
      <c r="I255" s="94"/>
      <c r="J255" s="94"/>
      <c r="K255" s="94"/>
      <c r="L255" s="94"/>
      <c r="M255" s="94"/>
      <c r="N255" s="94"/>
      <c r="O255" s="94"/>
      <c r="P255" s="94"/>
      <c r="Q255" s="94"/>
      <c r="R255" s="94"/>
      <c r="S255" s="94"/>
      <c r="T255" s="94"/>
    </row>
    <row r="256" spans="1:20" x14ac:dyDescent="0.25">
      <c r="A256" s="94"/>
      <c r="B256" s="94"/>
      <c r="C256" s="203"/>
      <c r="D256" s="94"/>
      <c r="E256" s="94"/>
      <c r="F256" s="94"/>
      <c r="G256" s="94"/>
      <c r="H256" s="94"/>
      <c r="I256" s="94"/>
      <c r="J256" s="94"/>
      <c r="K256" s="94"/>
      <c r="L256" s="94"/>
      <c r="M256" s="94"/>
      <c r="N256" s="94"/>
      <c r="O256" s="94"/>
      <c r="P256" s="94"/>
      <c r="Q256" s="94"/>
      <c r="R256" s="94"/>
      <c r="S256" s="94"/>
      <c r="T256" s="94"/>
    </row>
    <row r="257" spans="1:20" x14ac:dyDescent="0.25">
      <c r="A257" s="94"/>
      <c r="B257" s="94"/>
      <c r="C257" s="203"/>
      <c r="D257" s="94"/>
      <c r="E257" s="94"/>
      <c r="F257" s="94"/>
      <c r="G257" s="94"/>
      <c r="H257" s="94"/>
      <c r="I257" s="94"/>
      <c r="J257" s="94"/>
      <c r="K257" s="94"/>
      <c r="L257" s="94"/>
      <c r="M257" s="94"/>
      <c r="N257" s="94"/>
      <c r="O257" s="94"/>
      <c r="P257" s="94"/>
      <c r="Q257" s="94"/>
      <c r="R257" s="94"/>
      <c r="S257" s="94"/>
      <c r="T257" s="94"/>
    </row>
    <row r="258" spans="1:20" x14ac:dyDescent="0.25">
      <c r="A258" s="94"/>
      <c r="B258" s="94"/>
      <c r="C258" s="203"/>
      <c r="D258" s="94"/>
      <c r="E258" s="94"/>
      <c r="F258" s="94"/>
      <c r="G258" s="94"/>
      <c r="H258" s="94"/>
      <c r="I258" s="94"/>
      <c r="J258" s="94"/>
      <c r="K258" s="94"/>
      <c r="L258" s="94"/>
      <c r="M258" s="94"/>
      <c r="N258" s="94"/>
      <c r="O258" s="94"/>
      <c r="P258" s="94"/>
      <c r="Q258" s="94"/>
      <c r="R258" s="94"/>
      <c r="S258" s="94"/>
      <c r="T258" s="94"/>
    </row>
    <row r="259" spans="1:20" x14ac:dyDescent="0.25">
      <c r="A259" s="94"/>
      <c r="B259" s="94"/>
      <c r="C259" s="203"/>
      <c r="D259" s="94"/>
      <c r="E259" s="94"/>
      <c r="F259" s="94"/>
      <c r="G259" s="94"/>
      <c r="H259" s="94"/>
      <c r="I259" s="94"/>
      <c r="J259" s="94"/>
      <c r="K259" s="94"/>
      <c r="L259" s="94"/>
      <c r="M259" s="94"/>
      <c r="N259" s="94"/>
      <c r="O259" s="94"/>
      <c r="P259" s="94"/>
      <c r="Q259" s="94"/>
      <c r="R259" s="94"/>
      <c r="S259" s="94"/>
      <c r="T259" s="94"/>
    </row>
    <row r="260" spans="1:20" x14ac:dyDescent="0.25">
      <c r="A260" s="94"/>
      <c r="B260" s="94"/>
      <c r="C260" s="203"/>
      <c r="D260" s="94"/>
      <c r="E260" s="94"/>
      <c r="F260" s="94"/>
      <c r="G260" s="94"/>
      <c r="H260" s="94"/>
      <c r="I260" s="94"/>
      <c r="J260" s="94"/>
      <c r="K260" s="94"/>
      <c r="L260" s="94"/>
      <c r="M260" s="94"/>
      <c r="N260" s="94"/>
      <c r="O260" s="94"/>
      <c r="P260" s="94"/>
      <c r="Q260" s="94"/>
      <c r="R260" s="94"/>
      <c r="S260" s="94"/>
      <c r="T260" s="94"/>
    </row>
    <row r="261" spans="1:20" x14ac:dyDescent="0.25">
      <c r="A261" s="94"/>
      <c r="B261" s="94"/>
      <c r="C261" s="203"/>
      <c r="D261" s="94"/>
      <c r="E261" s="94"/>
      <c r="F261" s="94"/>
      <c r="G261" s="94"/>
      <c r="H261" s="94"/>
      <c r="I261" s="94"/>
      <c r="J261" s="94"/>
      <c r="K261" s="94"/>
      <c r="L261" s="94"/>
      <c r="M261" s="94"/>
      <c r="N261" s="94"/>
      <c r="O261" s="94"/>
      <c r="P261" s="94"/>
      <c r="Q261" s="94"/>
      <c r="R261" s="94"/>
      <c r="S261" s="94"/>
      <c r="T261" s="94"/>
    </row>
    <row r="262" spans="1:20" x14ac:dyDescent="0.25">
      <c r="A262" s="94"/>
      <c r="B262" s="94"/>
      <c r="C262" s="203"/>
      <c r="D262" s="94"/>
      <c r="E262" s="94"/>
      <c r="F262" s="94"/>
      <c r="G262" s="94"/>
      <c r="H262" s="94"/>
      <c r="I262" s="94"/>
      <c r="J262" s="94"/>
      <c r="K262" s="94"/>
      <c r="L262" s="94"/>
      <c r="M262" s="94"/>
      <c r="N262" s="94"/>
      <c r="O262" s="94"/>
      <c r="P262" s="94"/>
      <c r="Q262" s="94"/>
      <c r="R262" s="94"/>
      <c r="S262" s="94"/>
      <c r="T262" s="94"/>
    </row>
    <row r="263" spans="1:20" x14ac:dyDescent="0.25">
      <c r="A263" s="94"/>
      <c r="B263" s="94"/>
      <c r="C263" s="203"/>
      <c r="D263" s="94"/>
      <c r="E263" s="94"/>
      <c r="F263" s="94"/>
      <c r="G263" s="94"/>
      <c r="H263" s="94"/>
      <c r="I263" s="94"/>
      <c r="J263" s="94"/>
      <c r="K263" s="94"/>
      <c r="L263" s="94"/>
      <c r="M263" s="94"/>
      <c r="N263" s="94"/>
      <c r="O263" s="94"/>
      <c r="P263" s="94"/>
      <c r="Q263" s="94"/>
      <c r="R263" s="94"/>
      <c r="S263" s="94"/>
      <c r="T263" s="94"/>
    </row>
    <row r="264" spans="1:20" x14ac:dyDescent="0.25">
      <c r="A264" s="94"/>
      <c r="B264" s="94"/>
      <c r="C264" s="203"/>
      <c r="D264" s="94"/>
      <c r="E264" s="94"/>
      <c r="F264" s="94"/>
      <c r="G264" s="94"/>
      <c r="H264" s="94"/>
      <c r="I264" s="94"/>
      <c r="J264" s="94"/>
      <c r="K264" s="94"/>
      <c r="L264" s="94"/>
      <c r="M264" s="94"/>
      <c r="N264" s="94"/>
      <c r="O264" s="94"/>
      <c r="P264" s="94"/>
      <c r="Q264" s="94"/>
      <c r="R264" s="94"/>
      <c r="S264" s="94"/>
      <c r="T264" s="94"/>
    </row>
    <row r="265" spans="1:20" x14ac:dyDescent="0.25">
      <c r="A265" s="94"/>
      <c r="B265" s="94"/>
      <c r="C265" s="203"/>
      <c r="D265" s="94"/>
      <c r="E265" s="94"/>
      <c r="F265" s="94"/>
      <c r="G265" s="94"/>
      <c r="H265" s="94"/>
      <c r="I265" s="94"/>
      <c r="J265" s="94"/>
      <c r="K265" s="94"/>
      <c r="L265" s="94"/>
      <c r="M265" s="94"/>
      <c r="N265" s="94"/>
      <c r="O265" s="94"/>
      <c r="P265" s="94"/>
      <c r="Q265" s="94"/>
      <c r="R265" s="94"/>
      <c r="S265" s="94"/>
      <c r="T265" s="94"/>
    </row>
    <row r="266" spans="1:20" x14ac:dyDescent="0.25">
      <c r="A266" s="94"/>
      <c r="B266" s="94"/>
      <c r="C266" s="203"/>
      <c r="D266" s="94"/>
      <c r="E266" s="94"/>
      <c r="F266" s="94"/>
      <c r="G266" s="94"/>
      <c r="H266" s="94"/>
      <c r="I266" s="94"/>
      <c r="J266" s="94"/>
      <c r="K266" s="94"/>
      <c r="L266" s="94"/>
      <c r="M266" s="94"/>
      <c r="N266" s="94"/>
      <c r="O266" s="94"/>
      <c r="P266" s="94"/>
      <c r="Q266" s="94"/>
      <c r="R266" s="94"/>
      <c r="S266" s="94"/>
      <c r="T266" s="94"/>
    </row>
    <row r="267" spans="1:20" x14ac:dyDescent="0.25">
      <c r="A267" s="94"/>
      <c r="B267" s="94"/>
      <c r="C267" s="203"/>
      <c r="D267" s="94"/>
      <c r="E267" s="94"/>
      <c r="F267" s="94"/>
      <c r="G267" s="94"/>
      <c r="H267" s="94"/>
      <c r="I267" s="94"/>
      <c r="J267" s="94"/>
      <c r="K267" s="94"/>
      <c r="L267" s="94"/>
      <c r="M267" s="94"/>
      <c r="N267" s="94"/>
      <c r="O267" s="94"/>
      <c r="P267" s="94"/>
      <c r="Q267" s="94"/>
      <c r="R267" s="94"/>
      <c r="S267" s="94"/>
      <c r="T267" s="94"/>
    </row>
    <row r="268" spans="1:20" x14ac:dyDescent="0.25">
      <c r="A268" s="94"/>
      <c r="B268" s="94"/>
      <c r="C268" s="203"/>
      <c r="D268" s="94"/>
      <c r="E268" s="94"/>
      <c r="F268" s="94"/>
      <c r="G268" s="94"/>
      <c r="H268" s="94"/>
      <c r="I268" s="94"/>
      <c r="J268" s="94"/>
      <c r="K268" s="94"/>
      <c r="L268" s="94"/>
      <c r="M268" s="94"/>
      <c r="N268" s="94"/>
      <c r="O268" s="94"/>
      <c r="P268" s="94"/>
      <c r="Q268" s="94"/>
      <c r="R268" s="94"/>
      <c r="S268" s="94"/>
      <c r="T268" s="94"/>
    </row>
    <row r="269" spans="1:20" x14ac:dyDescent="0.25">
      <c r="A269" s="94"/>
      <c r="B269" s="94"/>
      <c r="C269" s="203"/>
      <c r="D269" s="94"/>
      <c r="E269" s="94"/>
      <c r="F269" s="94"/>
      <c r="G269" s="94"/>
      <c r="H269" s="94"/>
      <c r="I269" s="94"/>
      <c r="J269" s="94"/>
      <c r="K269" s="94"/>
      <c r="L269" s="94"/>
      <c r="M269" s="94"/>
      <c r="N269" s="94"/>
      <c r="O269" s="94"/>
      <c r="P269" s="94"/>
      <c r="Q269" s="94"/>
      <c r="R269" s="94"/>
      <c r="S269" s="94"/>
      <c r="T269" s="94"/>
    </row>
    <row r="270" spans="1:20" x14ac:dyDescent="0.25">
      <c r="A270" s="94"/>
      <c r="B270" s="94"/>
      <c r="C270" s="203"/>
      <c r="D270" s="94"/>
      <c r="E270" s="94"/>
      <c r="F270" s="94"/>
      <c r="G270" s="94"/>
      <c r="H270" s="94"/>
      <c r="I270" s="94"/>
      <c r="J270" s="94"/>
      <c r="K270" s="94"/>
      <c r="L270" s="94"/>
      <c r="M270" s="94"/>
      <c r="N270" s="94"/>
      <c r="O270" s="94"/>
      <c r="P270" s="94"/>
      <c r="Q270" s="94"/>
      <c r="R270" s="94"/>
      <c r="S270" s="94"/>
      <c r="T270" s="94"/>
    </row>
    <row r="271" spans="1:20" x14ac:dyDescent="0.25">
      <c r="A271" s="94"/>
      <c r="B271" s="94"/>
      <c r="C271" s="203"/>
      <c r="D271" s="94"/>
      <c r="E271" s="94"/>
      <c r="F271" s="94"/>
      <c r="G271" s="94"/>
      <c r="H271" s="94"/>
      <c r="I271" s="94"/>
      <c r="J271" s="94"/>
      <c r="K271" s="94"/>
      <c r="L271" s="94"/>
      <c r="M271" s="94"/>
      <c r="N271" s="94"/>
      <c r="O271" s="94"/>
      <c r="P271" s="94"/>
      <c r="Q271" s="94"/>
      <c r="R271" s="94"/>
      <c r="S271" s="94"/>
      <c r="T271" s="94"/>
    </row>
    <row r="272" spans="1:20" x14ac:dyDescent="0.25">
      <c r="A272" s="94"/>
      <c r="B272" s="94"/>
      <c r="C272" s="203"/>
      <c r="D272" s="94"/>
      <c r="E272" s="94"/>
      <c r="F272" s="94"/>
      <c r="G272" s="94"/>
      <c r="H272" s="94"/>
      <c r="I272" s="94"/>
      <c r="J272" s="94"/>
      <c r="K272" s="94"/>
      <c r="L272" s="94"/>
      <c r="M272" s="94"/>
      <c r="N272" s="94"/>
      <c r="O272" s="94"/>
      <c r="P272" s="94"/>
      <c r="Q272" s="94"/>
      <c r="R272" s="94"/>
      <c r="S272" s="94"/>
      <c r="T272" s="94"/>
    </row>
    <row r="273" spans="1:20" x14ac:dyDescent="0.25">
      <c r="A273" s="94"/>
      <c r="B273" s="94"/>
      <c r="C273" s="203"/>
      <c r="D273" s="94"/>
      <c r="E273" s="94"/>
      <c r="F273" s="94"/>
      <c r="G273" s="94"/>
      <c r="H273" s="94"/>
      <c r="I273" s="94"/>
      <c r="J273" s="94"/>
      <c r="K273" s="94"/>
      <c r="L273" s="94"/>
      <c r="M273" s="94"/>
      <c r="N273" s="94"/>
      <c r="O273" s="94"/>
      <c r="P273" s="94"/>
      <c r="Q273" s="94"/>
      <c r="R273" s="94"/>
      <c r="S273" s="94"/>
      <c r="T273" s="94"/>
    </row>
    <row r="274" spans="1:20" x14ac:dyDescent="0.25">
      <c r="A274" s="94"/>
      <c r="B274" s="94"/>
      <c r="C274" s="203"/>
      <c r="D274" s="94"/>
      <c r="E274" s="94"/>
      <c r="F274" s="94"/>
      <c r="G274" s="94"/>
      <c r="H274" s="94"/>
      <c r="I274" s="94"/>
      <c r="J274" s="94"/>
      <c r="K274" s="94"/>
      <c r="L274" s="94"/>
      <c r="M274" s="94"/>
      <c r="N274" s="94"/>
      <c r="O274" s="94"/>
      <c r="P274" s="94"/>
      <c r="Q274" s="94"/>
      <c r="R274" s="94"/>
      <c r="S274" s="94"/>
      <c r="T274" s="94"/>
    </row>
    <row r="275" spans="1:20" x14ac:dyDescent="0.25">
      <c r="A275" s="94"/>
      <c r="B275" s="94"/>
      <c r="C275" s="203"/>
      <c r="D275" s="94"/>
      <c r="E275" s="94"/>
      <c r="F275" s="94"/>
      <c r="G275" s="94"/>
      <c r="H275" s="94"/>
      <c r="I275" s="94"/>
      <c r="J275" s="94"/>
      <c r="K275" s="94"/>
      <c r="L275" s="94"/>
      <c r="M275" s="94"/>
      <c r="N275" s="94"/>
      <c r="O275" s="94"/>
      <c r="P275" s="94"/>
      <c r="Q275" s="94"/>
      <c r="R275" s="94"/>
      <c r="S275" s="94"/>
      <c r="T275" s="94"/>
    </row>
    <row r="276" spans="1:20" x14ac:dyDescent="0.25">
      <c r="A276" s="94"/>
      <c r="B276" s="94"/>
      <c r="C276" s="203"/>
      <c r="D276" s="94"/>
      <c r="E276" s="94"/>
      <c r="F276" s="94"/>
      <c r="G276" s="94"/>
      <c r="H276" s="94"/>
      <c r="I276" s="94"/>
      <c r="J276" s="94"/>
      <c r="K276" s="94"/>
      <c r="L276" s="94"/>
      <c r="M276" s="94"/>
      <c r="N276" s="94"/>
      <c r="O276" s="94"/>
      <c r="P276" s="94"/>
      <c r="Q276" s="94"/>
      <c r="R276" s="94"/>
      <c r="S276" s="94"/>
      <c r="T276" s="94"/>
    </row>
    <row r="277" spans="1:20" x14ac:dyDescent="0.25">
      <c r="A277" s="94"/>
      <c r="B277" s="94"/>
      <c r="C277" s="203"/>
      <c r="D277" s="94"/>
      <c r="E277" s="94"/>
      <c r="F277" s="94"/>
      <c r="G277" s="94"/>
      <c r="H277" s="94"/>
      <c r="I277" s="94"/>
      <c r="J277" s="94"/>
      <c r="K277" s="94"/>
      <c r="L277" s="94"/>
      <c r="M277" s="94"/>
      <c r="N277" s="94"/>
      <c r="O277" s="94"/>
      <c r="P277" s="94"/>
      <c r="Q277" s="94"/>
      <c r="R277" s="94"/>
      <c r="S277" s="94"/>
      <c r="T277" s="94"/>
    </row>
    <row r="278" spans="1:20" x14ac:dyDescent="0.25">
      <c r="A278" s="94"/>
      <c r="B278" s="94"/>
      <c r="C278" s="203"/>
      <c r="D278" s="94"/>
      <c r="E278" s="94"/>
      <c r="F278" s="94"/>
      <c r="G278" s="94"/>
      <c r="H278" s="94"/>
      <c r="I278" s="94"/>
      <c r="J278" s="94"/>
      <c r="K278" s="94"/>
      <c r="L278" s="94"/>
      <c r="M278" s="94"/>
      <c r="N278" s="94"/>
      <c r="O278" s="94"/>
      <c r="P278" s="94"/>
      <c r="Q278" s="94"/>
      <c r="R278" s="94"/>
      <c r="S278" s="94"/>
      <c r="T278" s="94"/>
    </row>
    <row r="279" spans="1:20" x14ac:dyDescent="0.25">
      <c r="A279" s="94"/>
      <c r="B279" s="94"/>
      <c r="C279" s="203"/>
      <c r="D279" s="94"/>
      <c r="E279" s="94"/>
      <c r="F279" s="94"/>
      <c r="G279" s="94"/>
      <c r="H279" s="94"/>
      <c r="I279" s="94"/>
      <c r="J279" s="94"/>
      <c r="K279" s="94"/>
      <c r="L279" s="94"/>
      <c r="M279" s="94"/>
      <c r="N279" s="94"/>
      <c r="O279" s="94"/>
      <c r="P279" s="94"/>
      <c r="Q279" s="94"/>
      <c r="R279" s="94"/>
      <c r="S279" s="94"/>
      <c r="T279" s="94"/>
    </row>
    <row r="280" spans="1:20" x14ac:dyDescent="0.25">
      <c r="A280" s="94"/>
      <c r="B280" s="94"/>
      <c r="C280" s="203"/>
      <c r="D280" s="94"/>
      <c r="E280" s="94"/>
      <c r="F280" s="94"/>
      <c r="G280" s="94"/>
      <c r="H280" s="94"/>
      <c r="I280" s="94"/>
      <c r="J280" s="94"/>
      <c r="K280" s="94"/>
      <c r="L280" s="94"/>
      <c r="M280" s="94"/>
      <c r="N280" s="94"/>
      <c r="O280" s="94"/>
      <c r="P280" s="94"/>
      <c r="Q280" s="94"/>
      <c r="R280" s="94"/>
      <c r="S280" s="94"/>
      <c r="T280" s="94"/>
    </row>
    <row r="281" spans="1:20" x14ac:dyDescent="0.25">
      <c r="A281" s="94"/>
      <c r="B281" s="94"/>
      <c r="C281" s="203"/>
      <c r="D281" s="94"/>
      <c r="E281" s="94"/>
      <c r="F281" s="94"/>
      <c r="G281" s="94"/>
      <c r="H281" s="94"/>
      <c r="I281" s="94"/>
      <c r="J281" s="94"/>
      <c r="K281" s="94"/>
      <c r="L281" s="94"/>
      <c r="M281" s="94"/>
      <c r="N281" s="94"/>
      <c r="O281" s="94"/>
      <c r="P281" s="94"/>
      <c r="Q281" s="94"/>
      <c r="R281" s="94"/>
      <c r="S281" s="94"/>
      <c r="T281" s="94"/>
    </row>
    <row r="282" spans="1:20" x14ac:dyDescent="0.25">
      <c r="A282" s="94"/>
      <c r="B282" s="94"/>
      <c r="C282" s="203"/>
      <c r="D282" s="94"/>
      <c r="E282" s="94"/>
      <c r="F282" s="94"/>
      <c r="G282" s="94"/>
      <c r="H282" s="94"/>
      <c r="I282" s="94"/>
      <c r="J282" s="94"/>
      <c r="K282" s="94"/>
      <c r="L282" s="94"/>
      <c r="M282" s="94"/>
      <c r="N282" s="94"/>
      <c r="O282" s="94"/>
      <c r="P282" s="94"/>
      <c r="Q282" s="94"/>
      <c r="R282" s="94"/>
      <c r="S282" s="94"/>
      <c r="T282" s="94"/>
    </row>
    <row r="283" spans="1:20" x14ac:dyDescent="0.25">
      <c r="A283" s="94"/>
      <c r="B283" s="94"/>
      <c r="C283" s="203"/>
      <c r="D283" s="94"/>
      <c r="E283" s="94"/>
      <c r="F283" s="94"/>
      <c r="G283" s="94"/>
      <c r="H283" s="94"/>
      <c r="I283" s="94"/>
      <c r="J283" s="94"/>
      <c r="K283" s="94"/>
      <c r="L283" s="94"/>
      <c r="M283" s="94"/>
      <c r="N283" s="94"/>
      <c r="O283" s="94"/>
      <c r="P283" s="94"/>
      <c r="Q283" s="94"/>
      <c r="R283" s="94"/>
      <c r="S283" s="94"/>
      <c r="T283" s="94"/>
    </row>
    <row r="284" spans="1:20" x14ac:dyDescent="0.25">
      <c r="A284" s="94"/>
      <c r="B284" s="94"/>
      <c r="C284" s="203"/>
      <c r="D284" s="94"/>
      <c r="E284" s="94"/>
      <c r="F284" s="94"/>
      <c r="G284" s="94"/>
      <c r="H284" s="94"/>
      <c r="I284" s="94"/>
      <c r="J284" s="94"/>
      <c r="K284" s="94"/>
      <c r="L284" s="94"/>
      <c r="M284" s="94"/>
      <c r="N284" s="94"/>
      <c r="O284" s="94"/>
      <c r="P284" s="94"/>
      <c r="Q284" s="94"/>
      <c r="R284" s="94"/>
      <c r="S284" s="94"/>
      <c r="T284" s="94"/>
    </row>
    <row r="285" spans="1:20" x14ac:dyDescent="0.25">
      <c r="A285" s="94"/>
      <c r="B285" s="94"/>
      <c r="C285" s="203"/>
      <c r="D285" s="94"/>
      <c r="E285" s="94"/>
      <c r="F285" s="94"/>
      <c r="G285" s="94"/>
      <c r="H285" s="94"/>
      <c r="I285" s="94"/>
      <c r="J285" s="94"/>
      <c r="K285" s="94"/>
      <c r="L285" s="94"/>
      <c r="M285" s="94"/>
      <c r="N285" s="94"/>
      <c r="O285" s="94"/>
      <c r="P285" s="94"/>
      <c r="Q285" s="94"/>
      <c r="R285" s="94"/>
      <c r="S285" s="94"/>
      <c r="T285" s="94"/>
    </row>
    <row r="286" spans="1:20" x14ac:dyDescent="0.25">
      <c r="A286" s="94"/>
      <c r="B286" s="94"/>
      <c r="C286" s="203"/>
      <c r="D286" s="94"/>
      <c r="E286" s="94"/>
      <c r="F286" s="94"/>
      <c r="G286" s="94"/>
      <c r="H286" s="94"/>
      <c r="I286" s="94"/>
      <c r="J286" s="94"/>
      <c r="K286" s="94"/>
      <c r="L286" s="94"/>
      <c r="M286" s="94"/>
      <c r="N286" s="94"/>
      <c r="O286" s="94"/>
      <c r="P286" s="94"/>
      <c r="Q286" s="94"/>
      <c r="R286" s="94"/>
      <c r="S286" s="94"/>
      <c r="T286" s="94"/>
    </row>
    <row r="287" spans="1:20" x14ac:dyDescent="0.25">
      <c r="A287" s="94"/>
      <c r="B287" s="94"/>
      <c r="C287" s="203"/>
      <c r="D287" s="94"/>
      <c r="E287" s="94"/>
      <c r="F287" s="94"/>
      <c r="G287" s="94"/>
      <c r="H287" s="94"/>
      <c r="I287" s="94"/>
      <c r="J287" s="94"/>
      <c r="K287" s="94"/>
      <c r="L287" s="94"/>
      <c r="M287" s="94"/>
      <c r="N287" s="94"/>
      <c r="O287" s="94"/>
      <c r="P287" s="94"/>
      <c r="Q287" s="94"/>
      <c r="R287" s="94"/>
      <c r="S287" s="94"/>
      <c r="T287" s="94"/>
    </row>
    <row r="288" spans="1:20" x14ac:dyDescent="0.25">
      <c r="A288" s="94"/>
      <c r="B288" s="94"/>
      <c r="C288" s="203"/>
      <c r="D288" s="94"/>
      <c r="E288" s="94"/>
      <c r="F288" s="94"/>
      <c r="G288" s="94"/>
      <c r="H288" s="94"/>
      <c r="I288" s="94"/>
      <c r="J288" s="94"/>
      <c r="K288" s="94"/>
      <c r="L288" s="94"/>
      <c r="M288" s="94"/>
      <c r="N288" s="94"/>
      <c r="O288" s="94"/>
      <c r="P288" s="94"/>
      <c r="Q288" s="94"/>
      <c r="R288" s="94"/>
      <c r="S288" s="94"/>
      <c r="T288" s="94"/>
    </row>
    <row r="289" spans="1:20" x14ac:dyDescent="0.25">
      <c r="A289" s="94"/>
      <c r="B289" s="94"/>
      <c r="C289" s="203"/>
      <c r="D289" s="94"/>
      <c r="E289" s="94"/>
      <c r="F289" s="94"/>
      <c r="G289" s="94"/>
      <c r="H289" s="94"/>
      <c r="I289" s="94"/>
      <c r="J289" s="94"/>
      <c r="K289" s="94"/>
      <c r="L289" s="94"/>
      <c r="M289" s="94"/>
      <c r="N289" s="94"/>
      <c r="O289" s="94"/>
      <c r="P289" s="94"/>
      <c r="Q289" s="94"/>
      <c r="R289" s="94"/>
      <c r="S289" s="94"/>
      <c r="T289" s="94"/>
    </row>
    <row r="290" spans="1:20" x14ac:dyDescent="0.25">
      <c r="A290" s="94"/>
      <c r="B290" s="94"/>
      <c r="C290" s="203"/>
      <c r="D290" s="94"/>
      <c r="E290" s="94"/>
      <c r="F290" s="94"/>
      <c r="G290" s="94"/>
      <c r="H290" s="94"/>
      <c r="I290" s="94"/>
      <c r="J290" s="94"/>
      <c r="K290" s="94"/>
      <c r="L290" s="94"/>
      <c r="M290" s="94"/>
      <c r="N290" s="94"/>
      <c r="O290" s="94"/>
      <c r="P290" s="94"/>
      <c r="Q290" s="94"/>
      <c r="R290" s="94"/>
      <c r="S290" s="94"/>
      <c r="T290" s="94"/>
    </row>
    <row r="291" spans="1:20" x14ac:dyDescent="0.25">
      <c r="A291" s="94"/>
      <c r="B291" s="94"/>
      <c r="C291" s="203"/>
      <c r="D291" s="94"/>
      <c r="E291" s="94"/>
      <c r="F291" s="94"/>
      <c r="G291" s="94"/>
      <c r="H291" s="94"/>
      <c r="I291" s="94"/>
      <c r="J291" s="94"/>
      <c r="K291" s="94"/>
      <c r="L291" s="94"/>
      <c r="M291" s="94"/>
      <c r="N291" s="94"/>
      <c r="O291" s="94"/>
      <c r="P291" s="94"/>
      <c r="Q291" s="94"/>
      <c r="R291" s="94"/>
      <c r="S291" s="94"/>
      <c r="T291" s="94"/>
    </row>
    <row r="292" spans="1:20" x14ac:dyDescent="0.25">
      <c r="A292" s="94"/>
      <c r="B292" s="94"/>
      <c r="C292" s="203"/>
      <c r="D292" s="94"/>
      <c r="E292" s="94"/>
      <c r="F292" s="94"/>
      <c r="G292" s="94"/>
      <c r="H292" s="94"/>
      <c r="I292" s="94"/>
      <c r="J292" s="94"/>
      <c r="K292" s="94"/>
      <c r="L292" s="94"/>
      <c r="M292" s="94"/>
      <c r="N292" s="94"/>
      <c r="O292" s="94"/>
      <c r="P292" s="94"/>
      <c r="Q292" s="94"/>
      <c r="R292" s="94"/>
      <c r="S292" s="94"/>
      <c r="T292" s="94"/>
    </row>
    <row r="293" spans="1:20" x14ac:dyDescent="0.25">
      <c r="A293" s="94"/>
      <c r="B293" s="94"/>
      <c r="C293" s="203"/>
      <c r="D293" s="94"/>
      <c r="E293" s="94"/>
      <c r="F293" s="94"/>
      <c r="G293" s="94"/>
      <c r="H293" s="94"/>
      <c r="I293" s="94"/>
      <c r="J293" s="94"/>
      <c r="K293" s="94"/>
      <c r="L293" s="94"/>
      <c r="M293" s="94"/>
      <c r="N293" s="94"/>
      <c r="O293" s="94"/>
      <c r="P293" s="94"/>
      <c r="Q293" s="94"/>
      <c r="R293" s="94"/>
      <c r="S293" s="94"/>
      <c r="T293" s="94"/>
    </row>
    <row r="294" spans="1:20" x14ac:dyDescent="0.25">
      <c r="A294" s="94"/>
      <c r="B294" s="94"/>
      <c r="C294" s="203"/>
      <c r="D294" s="94"/>
      <c r="E294" s="94"/>
      <c r="F294" s="94"/>
      <c r="G294" s="94"/>
      <c r="H294" s="94"/>
      <c r="I294" s="94"/>
      <c r="J294" s="94"/>
      <c r="K294" s="94"/>
      <c r="L294" s="94"/>
      <c r="M294" s="94"/>
      <c r="N294" s="94"/>
      <c r="O294" s="94"/>
      <c r="P294" s="94"/>
      <c r="Q294" s="94"/>
      <c r="R294" s="94"/>
      <c r="S294" s="94"/>
      <c r="T294" s="94"/>
    </row>
    <row r="295" spans="1:20" x14ac:dyDescent="0.25">
      <c r="A295" s="94"/>
      <c r="B295" s="94"/>
      <c r="C295" s="203"/>
      <c r="D295" s="94"/>
      <c r="E295" s="94"/>
      <c r="F295" s="94"/>
      <c r="G295" s="94"/>
      <c r="H295" s="94"/>
      <c r="I295" s="94"/>
      <c r="J295" s="94"/>
      <c r="K295" s="94"/>
      <c r="L295" s="94"/>
      <c r="M295" s="94"/>
      <c r="N295" s="94"/>
      <c r="O295" s="94"/>
      <c r="P295" s="94"/>
      <c r="Q295" s="94"/>
      <c r="R295" s="94"/>
      <c r="S295" s="94"/>
      <c r="T295" s="94"/>
    </row>
    <row r="296" spans="1:20" x14ac:dyDescent="0.25">
      <c r="A296" s="94"/>
      <c r="B296" s="94"/>
      <c r="C296" s="203"/>
      <c r="D296" s="94"/>
      <c r="E296" s="94"/>
      <c r="F296" s="94"/>
      <c r="G296" s="94"/>
      <c r="H296" s="94"/>
      <c r="I296" s="94"/>
      <c r="J296" s="94"/>
      <c r="K296" s="94"/>
      <c r="L296" s="94"/>
      <c r="M296" s="94"/>
      <c r="N296" s="94"/>
      <c r="O296" s="94"/>
      <c r="P296" s="94"/>
      <c r="Q296" s="94"/>
      <c r="R296" s="94"/>
      <c r="S296" s="94"/>
      <c r="T296" s="94"/>
    </row>
    <row r="297" spans="1:20" x14ac:dyDescent="0.25">
      <c r="A297" s="94"/>
      <c r="B297" s="94"/>
      <c r="C297" s="203"/>
      <c r="D297" s="94"/>
      <c r="E297" s="94"/>
      <c r="F297" s="94"/>
      <c r="G297" s="94"/>
      <c r="H297" s="94"/>
      <c r="I297" s="94"/>
      <c r="J297" s="94"/>
      <c r="K297" s="94"/>
      <c r="L297" s="94"/>
      <c r="M297" s="94"/>
      <c r="N297" s="94"/>
      <c r="O297" s="94"/>
      <c r="P297" s="94"/>
      <c r="Q297" s="94"/>
      <c r="R297" s="94"/>
      <c r="S297" s="94"/>
      <c r="T297" s="94"/>
    </row>
    <row r="298" spans="1:20" x14ac:dyDescent="0.25">
      <c r="A298" s="94"/>
      <c r="B298" s="94"/>
      <c r="C298" s="203"/>
      <c r="D298" s="94"/>
      <c r="E298" s="94"/>
      <c r="F298" s="94"/>
      <c r="G298" s="94"/>
      <c r="H298" s="94"/>
      <c r="I298" s="94"/>
      <c r="J298" s="94"/>
      <c r="K298" s="94"/>
      <c r="L298" s="94"/>
      <c r="M298" s="94"/>
      <c r="N298" s="94"/>
      <c r="O298" s="94"/>
      <c r="P298" s="94"/>
      <c r="Q298" s="94"/>
      <c r="R298" s="94"/>
      <c r="S298" s="94"/>
      <c r="T298" s="94"/>
    </row>
    <row r="299" spans="1:20" x14ac:dyDescent="0.25">
      <c r="A299" s="94"/>
      <c r="B299" s="94"/>
      <c r="C299" s="203"/>
      <c r="D299" s="94"/>
      <c r="E299" s="94"/>
      <c r="F299" s="94"/>
      <c r="G299" s="94"/>
      <c r="H299" s="94"/>
      <c r="I299" s="94"/>
      <c r="J299" s="94"/>
      <c r="K299" s="94"/>
      <c r="L299" s="94"/>
      <c r="M299" s="94"/>
      <c r="N299" s="94"/>
      <c r="O299" s="94"/>
      <c r="P299" s="94"/>
      <c r="Q299" s="94"/>
      <c r="R299" s="94"/>
      <c r="S299" s="94"/>
      <c r="T299" s="94"/>
    </row>
    <row r="300" spans="1:20" x14ac:dyDescent="0.25">
      <c r="A300" s="94"/>
      <c r="B300" s="94"/>
      <c r="C300" s="203"/>
      <c r="D300" s="94"/>
      <c r="E300" s="94"/>
      <c r="F300" s="94"/>
      <c r="G300" s="94"/>
      <c r="H300" s="94"/>
      <c r="I300" s="94"/>
      <c r="J300" s="94"/>
      <c r="K300" s="94"/>
      <c r="L300" s="94"/>
      <c r="M300" s="94"/>
      <c r="N300" s="94"/>
      <c r="O300" s="94"/>
      <c r="P300" s="94"/>
      <c r="Q300" s="94"/>
      <c r="R300" s="94"/>
      <c r="S300" s="94"/>
      <c r="T300" s="94"/>
    </row>
    <row r="301" spans="1:20" x14ac:dyDescent="0.25">
      <c r="A301" s="94"/>
      <c r="B301" s="94"/>
      <c r="C301" s="203"/>
      <c r="D301" s="94"/>
      <c r="E301" s="94"/>
      <c r="F301" s="94"/>
      <c r="G301" s="94"/>
      <c r="H301" s="94"/>
      <c r="I301" s="94"/>
      <c r="J301" s="94"/>
      <c r="K301" s="94"/>
      <c r="L301" s="94"/>
      <c r="M301" s="94"/>
      <c r="N301" s="94"/>
      <c r="O301" s="94"/>
      <c r="P301" s="94"/>
      <c r="Q301" s="94"/>
      <c r="R301" s="94"/>
      <c r="S301" s="94"/>
      <c r="T301" s="94"/>
    </row>
    <row r="302" spans="1:20" x14ac:dyDescent="0.25">
      <c r="A302" s="94"/>
      <c r="B302" s="94"/>
      <c r="C302" s="203"/>
      <c r="D302" s="94"/>
      <c r="E302" s="94"/>
      <c r="F302" s="94"/>
      <c r="G302" s="94"/>
      <c r="H302" s="94"/>
      <c r="I302" s="94"/>
      <c r="J302" s="94"/>
      <c r="K302" s="94"/>
      <c r="L302" s="94"/>
      <c r="M302" s="94"/>
      <c r="N302" s="94"/>
      <c r="O302" s="94"/>
      <c r="P302" s="94"/>
      <c r="Q302" s="94"/>
      <c r="R302" s="94"/>
      <c r="S302" s="94"/>
      <c r="T302" s="94"/>
    </row>
    <row r="303" spans="1:20" x14ac:dyDescent="0.25">
      <c r="A303" s="94"/>
      <c r="B303" s="94"/>
      <c r="C303" s="203"/>
      <c r="D303" s="94"/>
      <c r="E303" s="94"/>
      <c r="F303" s="94"/>
      <c r="G303" s="94"/>
      <c r="H303" s="94"/>
      <c r="I303" s="94"/>
      <c r="J303" s="94"/>
      <c r="K303" s="94"/>
      <c r="L303" s="94"/>
      <c r="M303" s="94"/>
      <c r="N303" s="94"/>
      <c r="O303" s="94"/>
      <c r="P303" s="94"/>
      <c r="Q303" s="94"/>
      <c r="R303" s="94"/>
      <c r="S303" s="94"/>
      <c r="T303" s="94"/>
    </row>
    <row r="304" spans="1:20" x14ac:dyDescent="0.25">
      <c r="A304" s="94"/>
      <c r="B304" s="94"/>
      <c r="C304" s="203"/>
      <c r="D304" s="94"/>
      <c r="E304" s="94"/>
      <c r="F304" s="94"/>
      <c r="G304" s="94"/>
      <c r="H304" s="94"/>
      <c r="I304" s="94"/>
      <c r="J304" s="94"/>
      <c r="K304" s="94"/>
      <c r="L304" s="94"/>
      <c r="M304" s="94"/>
      <c r="N304" s="94"/>
      <c r="O304" s="94"/>
      <c r="P304" s="94"/>
      <c r="Q304" s="94"/>
      <c r="R304" s="94"/>
      <c r="S304" s="94"/>
      <c r="T304" s="94"/>
    </row>
    <row r="305" spans="1:20" x14ac:dyDescent="0.25">
      <c r="A305" s="94"/>
      <c r="B305" s="94"/>
      <c r="C305" s="203"/>
      <c r="D305" s="94"/>
      <c r="E305" s="94"/>
      <c r="F305" s="94"/>
      <c r="G305" s="94"/>
      <c r="H305" s="94"/>
      <c r="I305" s="94"/>
      <c r="J305" s="94"/>
      <c r="K305" s="94"/>
      <c r="L305" s="94"/>
      <c r="M305" s="94"/>
      <c r="N305" s="94"/>
      <c r="O305" s="94"/>
      <c r="P305" s="94"/>
      <c r="Q305" s="94"/>
      <c r="R305" s="94"/>
      <c r="S305" s="94"/>
      <c r="T305" s="94"/>
    </row>
    <row r="306" spans="1:20" x14ac:dyDescent="0.25">
      <c r="A306" s="94"/>
      <c r="B306" s="94"/>
      <c r="C306" s="203"/>
      <c r="D306" s="94"/>
      <c r="E306" s="94"/>
      <c r="F306" s="94"/>
      <c r="G306" s="94"/>
      <c r="H306" s="94"/>
      <c r="I306" s="94"/>
      <c r="J306" s="94"/>
      <c r="K306" s="94"/>
      <c r="L306" s="94"/>
      <c r="M306" s="94"/>
      <c r="N306" s="94"/>
      <c r="O306" s="94"/>
      <c r="P306" s="94"/>
      <c r="Q306" s="94"/>
      <c r="R306" s="94"/>
      <c r="S306" s="94"/>
      <c r="T306" s="94"/>
    </row>
    <row r="307" spans="1:20" x14ac:dyDescent="0.25">
      <c r="A307" s="94"/>
      <c r="B307" s="94"/>
      <c r="C307" s="203"/>
      <c r="D307" s="94"/>
      <c r="E307" s="94"/>
      <c r="F307" s="94"/>
      <c r="G307" s="94"/>
      <c r="H307" s="94"/>
      <c r="I307" s="94"/>
      <c r="J307" s="94"/>
      <c r="K307" s="94"/>
      <c r="L307" s="94"/>
      <c r="M307" s="94"/>
      <c r="N307" s="94"/>
      <c r="O307" s="94"/>
      <c r="P307" s="94"/>
      <c r="Q307" s="94"/>
      <c r="R307" s="94"/>
      <c r="S307" s="94"/>
      <c r="T307" s="94"/>
    </row>
    <row r="308" spans="1:20" x14ac:dyDescent="0.25">
      <c r="A308" s="94"/>
      <c r="B308" s="94"/>
      <c r="C308" s="203"/>
      <c r="D308" s="94"/>
      <c r="E308" s="94"/>
      <c r="F308" s="94"/>
      <c r="G308" s="94"/>
      <c r="H308" s="94"/>
      <c r="I308" s="94"/>
      <c r="J308" s="94"/>
      <c r="K308" s="94"/>
      <c r="L308" s="94"/>
      <c r="M308" s="94"/>
      <c r="N308" s="94"/>
      <c r="O308" s="94"/>
      <c r="P308" s="94"/>
      <c r="Q308" s="94"/>
      <c r="R308" s="94"/>
      <c r="S308" s="94"/>
      <c r="T308" s="94"/>
    </row>
    <row r="309" spans="1:20" x14ac:dyDescent="0.25">
      <c r="A309" s="94"/>
      <c r="B309" s="94"/>
      <c r="C309" s="203"/>
      <c r="D309" s="94"/>
      <c r="E309" s="94"/>
      <c r="F309" s="94"/>
      <c r="G309" s="94"/>
      <c r="H309" s="94"/>
      <c r="I309" s="94"/>
      <c r="J309" s="94"/>
      <c r="K309" s="94"/>
      <c r="L309" s="94"/>
      <c r="M309" s="94"/>
      <c r="N309" s="94"/>
      <c r="O309" s="94"/>
      <c r="P309" s="94"/>
      <c r="Q309" s="94"/>
      <c r="R309" s="94"/>
      <c r="S309" s="94"/>
      <c r="T309" s="94"/>
    </row>
    <row r="310" spans="1:20" x14ac:dyDescent="0.25">
      <c r="A310" s="94"/>
      <c r="B310" s="94"/>
      <c r="C310" s="203"/>
      <c r="D310" s="94"/>
      <c r="E310" s="94"/>
      <c r="F310" s="94"/>
      <c r="G310" s="94"/>
      <c r="H310" s="94"/>
      <c r="I310" s="94"/>
      <c r="J310" s="94"/>
      <c r="K310" s="94"/>
      <c r="L310" s="94"/>
      <c r="M310" s="94"/>
      <c r="N310" s="94"/>
      <c r="O310" s="94"/>
      <c r="P310" s="94"/>
      <c r="Q310" s="94"/>
      <c r="R310" s="94"/>
      <c r="S310" s="94"/>
      <c r="T310" s="94"/>
    </row>
    <row r="311" spans="1:20" x14ac:dyDescent="0.25">
      <c r="A311" s="94"/>
      <c r="B311" s="94"/>
      <c r="C311" s="203"/>
      <c r="D311" s="94"/>
      <c r="E311" s="94"/>
      <c r="F311" s="94"/>
      <c r="G311" s="94"/>
      <c r="H311" s="94"/>
      <c r="I311" s="94"/>
      <c r="J311" s="94"/>
      <c r="K311" s="94"/>
      <c r="L311" s="94"/>
      <c r="M311" s="94"/>
      <c r="N311" s="94"/>
      <c r="O311" s="94"/>
      <c r="P311" s="94"/>
      <c r="Q311" s="94"/>
      <c r="R311" s="94"/>
      <c r="S311" s="94"/>
      <c r="T311" s="94"/>
    </row>
    <row r="312" spans="1:20" x14ac:dyDescent="0.25">
      <c r="A312" s="94"/>
      <c r="B312" s="94"/>
      <c r="C312" s="203"/>
      <c r="D312" s="94"/>
      <c r="E312" s="94"/>
      <c r="F312" s="94"/>
      <c r="G312" s="94"/>
      <c r="H312" s="94"/>
      <c r="I312" s="94"/>
      <c r="J312" s="94"/>
      <c r="K312" s="94"/>
      <c r="L312" s="94"/>
      <c r="M312" s="94"/>
      <c r="N312" s="94"/>
      <c r="O312" s="94"/>
      <c r="P312" s="94"/>
      <c r="Q312" s="94"/>
      <c r="R312" s="94"/>
      <c r="S312" s="94"/>
      <c r="T312" s="94"/>
    </row>
    <row r="313" spans="1:20" x14ac:dyDescent="0.25">
      <c r="A313" s="94"/>
      <c r="B313" s="94"/>
      <c r="C313" s="203"/>
      <c r="D313" s="94"/>
      <c r="E313" s="94"/>
      <c r="F313" s="94"/>
      <c r="G313" s="94"/>
      <c r="H313" s="94"/>
      <c r="I313" s="94"/>
      <c r="J313" s="94"/>
      <c r="K313" s="94"/>
      <c r="L313" s="94"/>
      <c r="M313" s="94"/>
      <c r="N313" s="94"/>
      <c r="O313" s="94"/>
      <c r="P313" s="94"/>
      <c r="Q313" s="94"/>
      <c r="R313" s="94"/>
      <c r="S313" s="94"/>
      <c r="T313" s="94"/>
    </row>
    <row r="314" spans="1:20" x14ac:dyDescent="0.25">
      <c r="A314" s="94"/>
      <c r="B314" s="94"/>
      <c r="C314" s="203"/>
      <c r="D314" s="94"/>
      <c r="E314" s="94"/>
      <c r="F314" s="94"/>
      <c r="G314" s="94"/>
      <c r="H314" s="94"/>
      <c r="I314" s="94"/>
      <c r="J314" s="94"/>
      <c r="K314" s="94"/>
      <c r="L314" s="94"/>
      <c r="M314" s="94"/>
      <c r="N314" s="94"/>
      <c r="O314" s="94"/>
      <c r="P314" s="94"/>
      <c r="Q314" s="94"/>
      <c r="R314" s="94"/>
      <c r="S314" s="94"/>
      <c r="T314" s="94"/>
    </row>
    <row r="315" spans="1:20" x14ac:dyDescent="0.25">
      <c r="A315" s="94"/>
      <c r="B315" s="94"/>
      <c r="C315" s="203"/>
      <c r="D315" s="94"/>
      <c r="E315" s="94"/>
      <c r="F315" s="94"/>
      <c r="G315" s="94"/>
      <c r="H315" s="94"/>
      <c r="I315" s="94"/>
      <c r="J315" s="94"/>
      <c r="K315" s="94"/>
      <c r="L315" s="94"/>
      <c r="M315" s="94"/>
      <c r="N315" s="94"/>
      <c r="O315" s="94"/>
      <c r="P315" s="94"/>
      <c r="Q315" s="94"/>
      <c r="R315" s="94"/>
      <c r="S315" s="94"/>
      <c r="T315" s="94"/>
    </row>
    <row r="316" spans="1:20" x14ac:dyDescent="0.25">
      <c r="A316" s="94"/>
      <c r="B316" s="94"/>
      <c r="C316" s="203"/>
      <c r="D316" s="94"/>
      <c r="E316" s="94"/>
      <c r="F316" s="94"/>
      <c r="G316" s="94"/>
      <c r="H316" s="94"/>
      <c r="I316" s="94"/>
      <c r="J316" s="94"/>
      <c r="K316" s="94"/>
      <c r="L316" s="94"/>
      <c r="M316" s="94"/>
      <c r="N316" s="94"/>
      <c r="O316" s="94"/>
      <c r="P316" s="94"/>
      <c r="Q316" s="94"/>
      <c r="R316" s="94"/>
      <c r="S316" s="94"/>
      <c r="T316" s="94"/>
    </row>
    <row r="317" spans="1:20" x14ac:dyDescent="0.25">
      <c r="A317" s="94"/>
      <c r="B317" s="94"/>
      <c r="C317" s="203"/>
      <c r="D317" s="94"/>
      <c r="E317" s="94"/>
      <c r="F317" s="94"/>
      <c r="G317" s="94"/>
      <c r="H317" s="94"/>
      <c r="I317" s="94"/>
      <c r="J317" s="94"/>
      <c r="K317" s="94"/>
      <c r="L317" s="94"/>
      <c r="M317" s="94"/>
      <c r="N317" s="94"/>
      <c r="O317" s="94"/>
      <c r="P317" s="94"/>
      <c r="Q317" s="94"/>
      <c r="R317" s="94"/>
      <c r="S317" s="94"/>
      <c r="T317" s="94"/>
    </row>
    <row r="318" spans="1:20" x14ac:dyDescent="0.25">
      <c r="A318" s="94"/>
      <c r="B318" s="94"/>
      <c r="C318" s="203"/>
      <c r="D318" s="94"/>
      <c r="E318" s="94"/>
      <c r="F318" s="94"/>
      <c r="G318" s="94"/>
      <c r="H318" s="94"/>
      <c r="I318" s="94"/>
      <c r="J318" s="94"/>
      <c r="K318" s="94"/>
      <c r="L318" s="94"/>
      <c r="M318" s="94"/>
      <c r="N318" s="94"/>
      <c r="O318" s="94"/>
      <c r="P318" s="94"/>
      <c r="Q318" s="94"/>
      <c r="R318" s="94"/>
      <c r="S318" s="94"/>
      <c r="T318" s="94"/>
    </row>
    <row r="319" spans="1:20" x14ac:dyDescent="0.25">
      <c r="A319" s="94"/>
      <c r="B319" s="94"/>
      <c r="C319" s="203"/>
      <c r="D319" s="94"/>
      <c r="E319" s="94"/>
      <c r="F319" s="94"/>
      <c r="G319" s="94"/>
      <c r="H319" s="94"/>
      <c r="I319" s="94"/>
      <c r="J319" s="94"/>
      <c r="K319" s="94"/>
      <c r="L319" s="94"/>
      <c r="M319" s="94"/>
      <c r="N319" s="94"/>
      <c r="O319" s="94"/>
      <c r="P319" s="94"/>
      <c r="Q319" s="94"/>
      <c r="R319" s="94"/>
      <c r="S319" s="94"/>
      <c r="T319" s="94"/>
    </row>
    <row r="320" spans="1:20" x14ac:dyDescent="0.25">
      <c r="A320" s="94"/>
      <c r="B320" s="94"/>
      <c r="C320" s="203"/>
      <c r="D320" s="94"/>
      <c r="E320" s="94"/>
      <c r="F320" s="94"/>
      <c r="G320" s="94"/>
      <c r="H320" s="94"/>
      <c r="I320" s="94"/>
      <c r="J320" s="94"/>
      <c r="K320" s="94"/>
      <c r="L320" s="94"/>
      <c r="M320" s="94"/>
      <c r="N320" s="94"/>
      <c r="O320" s="94"/>
      <c r="P320" s="94"/>
      <c r="Q320" s="94"/>
      <c r="R320" s="94"/>
      <c r="S320" s="94"/>
      <c r="T320" s="94"/>
    </row>
    <row r="321" spans="1:20" x14ac:dyDescent="0.25">
      <c r="A321" s="94"/>
      <c r="B321" s="94"/>
      <c r="C321" s="203"/>
      <c r="D321" s="94"/>
      <c r="E321" s="94"/>
      <c r="F321" s="94"/>
      <c r="G321" s="94"/>
      <c r="H321" s="94"/>
      <c r="I321" s="94"/>
      <c r="J321" s="94"/>
      <c r="K321" s="94"/>
      <c r="L321" s="94"/>
      <c r="M321" s="94"/>
      <c r="N321" s="94"/>
      <c r="O321" s="94"/>
      <c r="P321" s="94"/>
      <c r="Q321" s="94"/>
      <c r="R321" s="94"/>
      <c r="S321" s="94"/>
      <c r="T321" s="94"/>
    </row>
    <row r="322" spans="1:20" x14ac:dyDescent="0.25">
      <c r="A322" s="94"/>
      <c r="B322" s="94"/>
      <c r="C322" s="203"/>
      <c r="D322" s="94"/>
      <c r="E322" s="94"/>
      <c r="F322" s="94"/>
      <c r="G322" s="94"/>
      <c r="H322" s="94"/>
      <c r="I322" s="94"/>
      <c r="J322" s="94"/>
      <c r="K322" s="94"/>
      <c r="L322" s="94"/>
      <c r="M322" s="94"/>
      <c r="N322" s="94"/>
      <c r="O322" s="94"/>
      <c r="P322" s="94"/>
      <c r="Q322" s="94"/>
      <c r="R322" s="94"/>
      <c r="S322" s="94"/>
      <c r="T322" s="94"/>
    </row>
    <row r="323" spans="1:20" x14ac:dyDescent="0.25">
      <c r="A323" s="94"/>
      <c r="B323" s="94"/>
      <c r="C323" s="203"/>
      <c r="D323" s="94"/>
      <c r="E323" s="94"/>
      <c r="F323" s="94"/>
      <c r="G323" s="94"/>
      <c r="H323" s="94"/>
      <c r="I323" s="94"/>
      <c r="J323" s="94"/>
      <c r="K323" s="94"/>
      <c r="L323" s="94"/>
      <c r="M323" s="94"/>
      <c r="N323" s="94"/>
      <c r="O323" s="94"/>
      <c r="P323" s="94"/>
      <c r="Q323" s="94"/>
      <c r="R323" s="94"/>
      <c r="S323" s="94"/>
      <c r="T323" s="94"/>
    </row>
    <row r="324" spans="1:20" x14ac:dyDescent="0.25">
      <c r="A324" s="94"/>
      <c r="B324" s="94"/>
      <c r="C324" s="203"/>
      <c r="D324" s="94"/>
      <c r="E324" s="94"/>
      <c r="F324" s="94"/>
      <c r="G324" s="94"/>
      <c r="H324" s="94"/>
      <c r="I324" s="94"/>
      <c r="J324" s="94"/>
      <c r="K324" s="94"/>
      <c r="L324" s="94"/>
      <c r="M324" s="94"/>
      <c r="N324" s="94"/>
      <c r="O324" s="94"/>
      <c r="P324" s="94"/>
      <c r="Q324" s="94"/>
      <c r="R324" s="94"/>
      <c r="S324" s="94"/>
      <c r="T324" s="94"/>
    </row>
    <row r="325" spans="1:20" x14ac:dyDescent="0.25">
      <c r="A325" s="94"/>
      <c r="B325" s="94"/>
      <c r="C325" s="203"/>
      <c r="D325" s="94"/>
      <c r="E325" s="94"/>
      <c r="F325" s="94"/>
      <c r="G325" s="94"/>
      <c r="H325" s="94"/>
      <c r="I325" s="94"/>
      <c r="J325" s="94"/>
      <c r="K325" s="94"/>
      <c r="L325" s="94"/>
      <c r="M325" s="94"/>
      <c r="N325" s="94"/>
      <c r="O325" s="94"/>
      <c r="P325" s="94"/>
      <c r="Q325" s="94"/>
      <c r="R325" s="94"/>
      <c r="S325" s="94"/>
      <c r="T325" s="94"/>
    </row>
    <row r="326" spans="1:20" x14ac:dyDescent="0.25">
      <c r="A326" s="94"/>
      <c r="B326" s="94"/>
      <c r="C326" s="203"/>
      <c r="D326" s="94"/>
      <c r="E326" s="94"/>
      <c r="F326" s="94"/>
      <c r="G326" s="94"/>
      <c r="H326" s="94"/>
      <c r="I326" s="94"/>
      <c r="J326" s="94"/>
      <c r="K326" s="94"/>
      <c r="L326" s="94"/>
      <c r="M326" s="94"/>
      <c r="N326" s="94"/>
      <c r="O326" s="94"/>
      <c r="P326" s="94"/>
      <c r="Q326" s="94"/>
      <c r="R326" s="94"/>
      <c r="S326" s="94"/>
      <c r="T326" s="94"/>
    </row>
    <row r="327" spans="1:20" x14ac:dyDescent="0.25">
      <c r="A327" s="94"/>
      <c r="B327" s="94"/>
      <c r="C327" s="203"/>
      <c r="D327" s="94"/>
      <c r="E327" s="94"/>
      <c r="F327" s="94"/>
      <c r="G327" s="94"/>
      <c r="H327" s="94"/>
      <c r="I327" s="94"/>
      <c r="J327" s="94"/>
      <c r="K327" s="94"/>
      <c r="L327" s="94"/>
      <c r="M327" s="94"/>
      <c r="N327" s="94"/>
      <c r="O327" s="94"/>
      <c r="P327" s="94"/>
      <c r="Q327" s="94"/>
      <c r="R327" s="94"/>
      <c r="S327" s="94"/>
      <c r="T327" s="94"/>
    </row>
    <row r="328" spans="1:20" x14ac:dyDescent="0.25">
      <c r="A328" s="94"/>
      <c r="B328" s="94"/>
      <c r="C328" s="203"/>
      <c r="D328" s="94"/>
      <c r="E328" s="94"/>
      <c r="F328" s="94"/>
      <c r="G328" s="94"/>
      <c r="H328" s="94"/>
      <c r="I328" s="94"/>
      <c r="J328" s="94"/>
      <c r="K328" s="94"/>
      <c r="L328" s="94"/>
      <c r="M328" s="94"/>
      <c r="N328" s="94"/>
      <c r="O328" s="94"/>
      <c r="P328" s="94"/>
      <c r="Q328" s="94"/>
      <c r="R328" s="94"/>
      <c r="S328" s="94"/>
      <c r="T328" s="94"/>
    </row>
    <row r="329" spans="1:20" x14ac:dyDescent="0.25">
      <c r="A329" s="94"/>
      <c r="B329" s="94"/>
      <c r="C329" s="203"/>
      <c r="D329" s="94"/>
      <c r="E329" s="94"/>
      <c r="F329" s="94"/>
      <c r="G329" s="94"/>
      <c r="H329" s="94"/>
      <c r="I329" s="94"/>
      <c r="J329" s="94"/>
      <c r="K329" s="94"/>
      <c r="L329" s="94"/>
      <c r="M329" s="94"/>
      <c r="N329" s="94"/>
      <c r="O329" s="94"/>
      <c r="P329" s="94"/>
      <c r="Q329" s="94"/>
      <c r="R329" s="94"/>
      <c r="S329" s="94"/>
      <c r="T329" s="94"/>
    </row>
    <row r="330" spans="1:20" x14ac:dyDescent="0.25">
      <c r="A330" s="94"/>
      <c r="B330" s="94"/>
      <c r="C330" s="203"/>
      <c r="D330" s="94"/>
      <c r="E330" s="94"/>
      <c r="F330" s="94"/>
      <c r="G330" s="94"/>
      <c r="H330" s="94"/>
      <c r="I330" s="94"/>
      <c r="J330" s="94"/>
      <c r="K330" s="94"/>
      <c r="L330" s="94"/>
      <c r="M330" s="94"/>
      <c r="N330" s="94"/>
      <c r="O330" s="94"/>
      <c r="P330" s="94"/>
      <c r="Q330" s="94"/>
      <c r="R330" s="94"/>
      <c r="S330" s="94"/>
      <c r="T330" s="94"/>
    </row>
    <row r="331" spans="1:20" x14ac:dyDescent="0.25">
      <c r="A331" s="94"/>
      <c r="B331" s="94"/>
      <c r="C331" s="203"/>
      <c r="D331" s="94"/>
      <c r="E331" s="94"/>
      <c r="F331" s="94"/>
      <c r="G331" s="94"/>
      <c r="H331" s="94"/>
      <c r="I331" s="94"/>
      <c r="J331" s="94"/>
      <c r="K331" s="94"/>
      <c r="L331" s="94"/>
      <c r="M331" s="94"/>
      <c r="N331" s="94"/>
      <c r="O331" s="94"/>
      <c r="P331" s="94"/>
      <c r="Q331" s="94"/>
      <c r="R331" s="94"/>
      <c r="S331" s="94"/>
      <c r="T331" s="94"/>
    </row>
    <row r="332" spans="1:20" x14ac:dyDescent="0.25">
      <c r="A332" s="94"/>
      <c r="B332" s="94"/>
      <c r="C332" s="203"/>
      <c r="D332" s="94"/>
      <c r="E332" s="94"/>
      <c r="F332" s="94"/>
      <c r="G332" s="94"/>
      <c r="H332" s="94"/>
      <c r="I332" s="94"/>
      <c r="J332" s="94"/>
      <c r="K332" s="94"/>
      <c r="L332" s="94"/>
      <c r="M332" s="94"/>
      <c r="N332" s="94"/>
      <c r="O332" s="94"/>
      <c r="P332" s="94"/>
      <c r="Q332" s="94"/>
      <c r="R332" s="94"/>
      <c r="S332" s="94"/>
      <c r="T332" s="94"/>
    </row>
    <row r="333" spans="1:20" x14ac:dyDescent="0.25">
      <c r="A333" s="94"/>
      <c r="B333" s="94"/>
      <c r="C333" s="203"/>
      <c r="D333" s="94"/>
      <c r="E333" s="94"/>
      <c r="F333" s="94"/>
      <c r="G333" s="94"/>
      <c r="H333" s="94"/>
      <c r="I333" s="94"/>
      <c r="J333" s="94"/>
      <c r="K333" s="94"/>
      <c r="L333" s="94"/>
      <c r="M333" s="94"/>
      <c r="N333" s="94"/>
      <c r="O333" s="94"/>
      <c r="P333" s="94"/>
      <c r="Q333" s="94"/>
      <c r="R333" s="94"/>
      <c r="S333" s="94"/>
      <c r="T333" s="94"/>
    </row>
    <row r="334" spans="1:20" x14ac:dyDescent="0.25">
      <c r="A334" s="94"/>
      <c r="B334" s="94"/>
      <c r="C334" s="203"/>
      <c r="D334" s="94"/>
      <c r="E334" s="94"/>
      <c r="F334" s="94"/>
      <c r="G334" s="94"/>
      <c r="H334" s="94"/>
      <c r="I334" s="94"/>
      <c r="J334" s="94"/>
      <c r="K334" s="94"/>
      <c r="L334" s="94"/>
      <c r="M334" s="94"/>
      <c r="N334" s="94"/>
      <c r="O334" s="94"/>
      <c r="P334" s="94"/>
      <c r="Q334" s="94"/>
      <c r="R334" s="94"/>
      <c r="S334" s="94"/>
      <c r="T334" s="94"/>
    </row>
    <row r="335" spans="1:20" x14ac:dyDescent="0.25">
      <c r="A335" s="94"/>
      <c r="B335" s="94"/>
      <c r="C335" s="203"/>
      <c r="D335" s="94"/>
      <c r="E335" s="94"/>
      <c r="F335" s="94"/>
      <c r="G335" s="94"/>
      <c r="H335" s="94"/>
      <c r="I335" s="94"/>
      <c r="J335" s="94"/>
      <c r="K335" s="94"/>
      <c r="L335" s="94"/>
      <c r="M335" s="94"/>
      <c r="N335" s="94"/>
      <c r="O335" s="94"/>
      <c r="P335" s="94"/>
      <c r="Q335" s="94"/>
      <c r="R335" s="94"/>
      <c r="S335" s="94"/>
      <c r="T335" s="94"/>
    </row>
    <row r="336" spans="1:20" x14ac:dyDescent="0.25">
      <c r="A336" s="94"/>
      <c r="B336" s="94"/>
      <c r="C336" s="203"/>
      <c r="D336" s="94"/>
      <c r="E336" s="94"/>
      <c r="F336" s="94"/>
      <c r="G336" s="94"/>
      <c r="H336" s="94"/>
      <c r="I336" s="94"/>
      <c r="J336" s="94"/>
      <c r="K336" s="94"/>
      <c r="L336" s="94"/>
      <c r="M336" s="94"/>
      <c r="N336" s="94"/>
      <c r="O336" s="94"/>
      <c r="P336" s="94"/>
      <c r="Q336" s="94"/>
      <c r="R336" s="94"/>
      <c r="S336" s="94"/>
      <c r="T336" s="94"/>
    </row>
  </sheetData>
  <mergeCells count="12">
    <mergeCell ref="A24:C24"/>
    <mergeCell ref="A39:C39"/>
    <mergeCell ref="A47:C47"/>
    <mergeCell ref="A16:C16"/>
    <mergeCell ref="A18:C18"/>
    <mergeCell ref="A5:C5"/>
    <mergeCell ref="A15:C15"/>
    <mergeCell ref="A7:C7"/>
    <mergeCell ref="A10:C10"/>
    <mergeCell ref="A12:C12"/>
    <mergeCell ref="A13:C13"/>
    <mergeCell ref="A9:C9"/>
  </mergeCells>
  <pageMargins left="0.70866141732283472" right="0.70866141732283472" top="0.74803149606299213" bottom="0.74803149606299213" header="0.31496062992125984" footer="0.31496062992125984"/>
  <pageSetup paperSize="8" scale="4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77"/>
  <sheetViews>
    <sheetView topLeftCell="A20" zoomScale="70" zoomScaleNormal="70" zoomScaleSheetLayoutView="70" workbookViewId="0">
      <pane xSplit="4" ySplit="5" topLeftCell="E25" activePane="bottomRight" state="frozen"/>
      <selection pane="topRight"/>
      <selection pane="bottomLeft"/>
      <selection pane="bottomRight" activeCell="I29" sqref="I29"/>
    </sheetView>
  </sheetViews>
  <sheetFormatPr defaultColWidth="9.140625" defaultRowHeight="15.75" x14ac:dyDescent="0.25"/>
  <cols>
    <col min="1" max="1" width="9.140625" style="15"/>
    <col min="2" max="2" width="57.85546875" style="15" customWidth="1"/>
    <col min="3" max="3" width="13" style="15" customWidth="1"/>
    <col min="4" max="4" width="17.85546875" style="15" customWidth="1"/>
    <col min="5" max="6" width="19" style="15" customWidth="1"/>
    <col min="7" max="7" width="15.28515625" style="15" customWidth="1"/>
    <col min="8" max="9" width="9.42578125" style="15" customWidth="1"/>
    <col min="10" max="10" width="9.7109375" style="15" customWidth="1"/>
    <col min="11" max="19" width="9.42578125" style="15" customWidth="1"/>
    <col min="20" max="20" width="13.140625" style="15" customWidth="1"/>
    <col min="21" max="21" width="24.85546875" style="15" customWidth="1"/>
    <col min="22" max="16384" width="9.140625" style="15"/>
  </cols>
  <sheetData>
    <row r="1" spans="1:21" ht="18.75" x14ac:dyDescent="0.25">
      <c r="U1" s="124" t="s">
        <v>65</v>
      </c>
    </row>
    <row r="2" spans="1:21" ht="18.75" x14ac:dyDescent="0.3">
      <c r="U2" s="125" t="s">
        <v>7</v>
      </c>
    </row>
    <row r="3" spans="1:21" ht="18.75" x14ac:dyDescent="0.3">
      <c r="U3" s="125" t="s">
        <v>64</v>
      </c>
    </row>
    <row r="4" spans="1:21" ht="18.75" customHeight="1" x14ac:dyDescent="0.25">
      <c r="A4" s="420" t="str">
        <f>'2. паспорт  ТП'!A4:S4</f>
        <v>Год раскрытия информации: 2022 год</v>
      </c>
      <c r="B4" s="420"/>
      <c r="C4" s="420"/>
      <c r="D4" s="420"/>
      <c r="E4" s="420"/>
      <c r="F4" s="420"/>
      <c r="G4" s="420"/>
      <c r="H4" s="420"/>
      <c r="I4" s="420"/>
      <c r="J4" s="420"/>
      <c r="K4" s="420"/>
      <c r="L4" s="420"/>
      <c r="M4" s="420"/>
      <c r="N4" s="420"/>
      <c r="O4" s="420"/>
      <c r="P4" s="420"/>
      <c r="Q4" s="420"/>
      <c r="R4" s="420"/>
      <c r="S4" s="420"/>
      <c r="T4" s="420"/>
      <c r="U4" s="420"/>
    </row>
    <row r="5" spans="1:21" ht="18.75" x14ac:dyDescent="0.3">
      <c r="U5" s="125"/>
    </row>
    <row r="6" spans="1:21" ht="18.75" x14ac:dyDescent="0.25">
      <c r="A6" s="505" t="s">
        <v>6</v>
      </c>
      <c r="B6" s="505"/>
      <c r="C6" s="505"/>
      <c r="D6" s="505"/>
      <c r="E6" s="505"/>
      <c r="F6" s="505"/>
      <c r="G6" s="505"/>
      <c r="H6" s="505"/>
      <c r="I6" s="505"/>
      <c r="J6" s="505"/>
      <c r="K6" s="505"/>
      <c r="L6" s="505"/>
      <c r="M6" s="505"/>
      <c r="N6" s="505"/>
      <c r="O6" s="505"/>
      <c r="P6" s="505"/>
      <c r="Q6" s="505"/>
      <c r="R6" s="505"/>
      <c r="S6" s="505"/>
      <c r="T6" s="505"/>
      <c r="U6" s="505"/>
    </row>
    <row r="7" spans="1:21" ht="18.75" x14ac:dyDescent="0.25">
      <c r="A7" s="367"/>
      <c r="B7" s="367"/>
      <c r="C7" s="367"/>
      <c r="D7" s="367"/>
      <c r="E7" s="367"/>
      <c r="F7" s="367"/>
      <c r="G7" s="367"/>
      <c r="H7" s="367"/>
      <c r="I7" s="367"/>
      <c r="J7" s="367"/>
      <c r="K7" s="367"/>
      <c r="L7" s="367"/>
      <c r="M7" s="367"/>
      <c r="N7" s="367"/>
      <c r="O7" s="367"/>
      <c r="P7" s="367"/>
      <c r="Q7" s="367"/>
      <c r="R7" s="367"/>
      <c r="S7" s="367"/>
      <c r="T7" s="368"/>
      <c r="U7" s="368"/>
    </row>
    <row r="8" spans="1:21" x14ac:dyDescent="0.25">
      <c r="A8" s="501" t="str">
        <f>'1. паспорт местоположение'!A9:C9</f>
        <v>Акционерное общество "Янтарьэнерго" ДЗО  ПАО "Россети"</v>
      </c>
      <c r="B8" s="501"/>
      <c r="C8" s="501"/>
      <c r="D8" s="501"/>
      <c r="E8" s="501"/>
      <c r="F8" s="501"/>
      <c r="G8" s="501"/>
      <c r="H8" s="501"/>
      <c r="I8" s="501"/>
      <c r="J8" s="501"/>
      <c r="K8" s="501"/>
      <c r="L8" s="501"/>
      <c r="M8" s="501"/>
      <c r="N8" s="501"/>
      <c r="O8" s="501"/>
      <c r="P8" s="501"/>
      <c r="Q8" s="501"/>
      <c r="R8" s="501"/>
      <c r="S8" s="501"/>
      <c r="T8" s="501"/>
      <c r="U8" s="501"/>
    </row>
    <row r="9" spans="1:21" ht="18.75" customHeight="1" x14ac:dyDescent="0.25">
      <c r="A9" s="495" t="s">
        <v>5</v>
      </c>
      <c r="B9" s="495"/>
      <c r="C9" s="495"/>
      <c r="D9" s="495"/>
      <c r="E9" s="495"/>
      <c r="F9" s="495"/>
      <c r="G9" s="495"/>
      <c r="H9" s="495"/>
      <c r="I9" s="495"/>
      <c r="J9" s="495"/>
      <c r="K9" s="495"/>
      <c r="L9" s="495"/>
      <c r="M9" s="495"/>
      <c r="N9" s="495"/>
      <c r="O9" s="495"/>
      <c r="P9" s="495"/>
      <c r="Q9" s="495"/>
      <c r="R9" s="495"/>
      <c r="S9" s="495"/>
      <c r="T9" s="495"/>
      <c r="U9" s="495"/>
    </row>
    <row r="10" spans="1:21" ht="18.75" x14ac:dyDescent="0.25">
      <c r="A10" s="367"/>
      <c r="B10" s="367"/>
      <c r="C10" s="367"/>
      <c r="D10" s="367"/>
      <c r="E10" s="367"/>
      <c r="F10" s="367"/>
      <c r="G10" s="367"/>
      <c r="H10" s="367"/>
      <c r="I10" s="367"/>
      <c r="J10" s="367"/>
      <c r="K10" s="367"/>
      <c r="L10" s="367"/>
      <c r="M10" s="367"/>
      <c r="N10" s="367"/>
      <c r="O10" s="367"/>
      <c r="P10" s="367"/>
      <c r="Q10" s="367"/>
      <c r="R10" s="367"/>
      <c r="S10" s="367"/>
      <c r="T10" s="368"/>
      <c r="U10" s="368"/>
    </row>
    <row r="11" spans="1:21" x14ac:dyDescent="0.25">
      <c r="A11" s="501" t="str">
        <f>'1. паспорт местоположение'!A12:C12</f>
        <v>H_2737</v>
      </c>
      <c r="B11" s="501"/>
      <c r="C11" s="501"/>
      <c r="D11" s="501"/>
      <c r="E11" s="501"/>
      <c r="F11" s="501"/>
      <c r="G11" s="501"/>
      <c r="H11" s="501"/>
      <c r="I11" s="501"/>
      <c r="J11" s="501"/>
      <c r="K11" s="501"/>
      <c r="L11" s="501"/>
      <c r="M11" s="501"/>
      <c r="N11" s="501"/>
      <c r="O11" s="501"/>
      <c r="P11" s="501"/>
      <c r="Q11" s="501"/>
      <c r="R11" s="501"/>
      <c r="S11" s="501"/>
      <c r="T11" s="501"/>
      <c r="U11" s="501"/>
    </row>
    <row r="12" spans="1:21" x14ac:dyDescent="0.25">
      <c r="A12" s="495" t="s">
        <v>4</v>
      </c>
      <c r="B12" s="495"/>
      <c r="C12" s="495"/>
      <c r="D12" s="495"/>
      <c r="E12" s="495"/>
      <c r="F12" s="495"/>
      <c r="G12" s="495"/>
      <c r="H12" s="495"/>
      <c r="I12" s="495"/>
      <c r="J12" s="495"/>
      <c r="K12" s="495"/>
      <c r="L12" s="495"/>
      <c r="M12" s="495"/>
      <c r="N12" s="495"/>
      <c r="O12" s="495"/>
      <c r="P12" s="495"/>
      <c r="Q12" s="495"/>
      <c r="R12" s="495"/>
      <c r="S12" s="495"/>
      <c r="T12" s="495"/>
      <c r="U12" s="495"/>
    </row>
    <row r="13" spans="1:21" ht="16.5" customHeight="1" x14ac:dyDescent="0.3">
      <c r="A13" s="369"/>
      <c r="B13" s="369"/>
      <c r="C13" s="369"/>
      <c r="D13" s="369"/>
      <c r="E13" s="369"/>
      <c r="F13" s="369"/>
      <c r="G13" s="369"/>
      <c r="H13" s="369"/>
      <c r="I13" s="369"/>
      <c r="J13" s="369"/>
      <c r="K13" s="369"/>
      <c r="L13" s="369"/>
      <c r="M13" s="369"/>
      <c r="N13" s="369"/>
      <c r="O13" s="369"/>
      <c r="P13" s="369"/>
      <c r="Q13" s="369"/>
      <c r="R13" s="369"/>
      <c r="S13" s="369"/>
      <c r="T13" s="22"/>
      <c r="U13" s="22"/>
    </row>
    <row r="14" spans="1:21" x14ac:dyDescent="0.25">
      <c r="A14" s="501" t="str">
        <f>'1. паспорт местоположение'!A15</f>
        <v>Перевод потребителей с напряжения 0,23 кВ на 0,4 кВ в городе Калининграде со строительством и реконструкцией 42 трансформаторных подстанций мощностью 12,22 МВА и 98,05 км линий электропередачи</v>
      </c>
      <c r="B14" s="501"/>
      <c r="C14" s="501"/>
      <c r="D14" s="501"/>
      <c r="E14" s="501"/>
      <c r="F14" s="501"/>
      <c r="G14" s="501"/>
      <c r="H14" s="501"/>
      <c r="I14" s="501"/>
      <c r="J14" s="501"/>
      <c r="K14" s="501"/>
      <c r="L14" s="501"/>
      <c r="M14" s="501"/>
      <c r="N14" s="501"/>
      <c r="O14" s="501"/>
      <c r="P14" s="501"/>
      <c r="Q14" s="501"/>
      <c r="R14" s="501"/>
      <c r="S14" s="501"/>
      <c r="T14" s="501"/>
      <c r="U14" s="501"/>
    </row>
    <row r="15" spans="1:21" ht="15.75" customHeight="1" x14ac:dyDescent="0.25">
      <c r="A15" s="495" t="s">
        <v>3</v>
      </c>
      <c r="B15" s="495"/>
      <c r="C15" s="495"/>
      <c r="D15" s="495"/>
      <c r="E15" s="495"/>
      <c r="F15" s="495"/>
      <c r="G15" s="495"/>
      <c r="H15" s="495"/>
      <c r="I15" s="495"/>
      <c r="J15" s="495"/>
      <c r="K15" s="495"/>
      <c r="L15" s="495"/>
      <c r="M15" s="495"/>
      <c r="N15" s="495"/>
      <c r="O15" s="495"/>
      <c r="P15" s="495"/>
      <c r="Q15" s="495"/>
      <c r="R15" s="495"/>
      <c r="S15" s="495"/>
      <c r="T15" s="495"/>
      <c r="U15" s="495"/>
    </row>
    <row r="16" spans="1:21" x14ac:dyDescent="0.25">
      <c r="A16" s="502"/>
      <c r="B16" s="502"/>
      <c r="C16" s="502"/>
      <c r="D16" s="502"/>
      <c r="E16" s="502"/>
      <c r="F16" s="502"/>
      <c r="G16" s="502"/>
      <c r="H16" s="502"/>
      <c r="I16" s="502"/>
      <c r="J16" s="502"/>
      <c r="K16" s="502"/>
      <c r="L16" s="502"/>
      <c r="M16" s="502"/>
      <c r="N16" s="502"/>
      <c r="O16" s="502"/>
      <c r="P16" s="502"/>
      <c r="Q16" s="502"/>
      <c r="R16" s="502"/>
      <c r="S16" s="502"/>
      <c r="T16" s="502"/>
      <c r="U16" s="502"/>
    </row>
    <row r="18" spans="1:24" x14ac:dyDescent="0.25">
      <c r="A18" s="503" t="s">
        <v>349</v>
      </c>
      <c r="B18" s="503"/>
      <c r="C18" s="503"/>
      <c r="D18" s="503"/>
      <c r="E18" s="503"/>
      <c r="F18" s="503"/>
      <c r="G18" s="503"/>
      <c r="H18" s="503"/>
      <c r="I18" s="503"/>
      <c r="J18" s="503"/>
      <c r="K18" s="503"/>
      <c r="L18" s="503"/>
      <c r="M18" s="503"/>
      <c r="N18" s="503"/>
      <c r="O18" s="503"/>
      <c r="P18" s="503"/>
      <c r="Q18" s="503"/>
      <c r="R18" s="503"/>
      <c r="S18" s="503"/>
      <c r="T18" s="503"/>
      <c r="U18" s="503"/>
    </row>
    <row r="20" spans="1:24" ht="33" customHeight="1" x14ac:dyDescent="0.25">
      <c r="A20" s="509" t="s">
        <v>179</v>
      </c>
      <c r="B20" s="509" t="s">
        <v>178</v>
      </c>
      <c r="C20" s="500" t="s">
        <v>177</v>
      </c>
      <c r="D20" s="500"/>
      <c r="E20" s="511" t="s">
        <v>176</v>
      </c>
      <c r="F20" s="511"/>
      <c r="G20" s="512" t="s">
        <v>798</v>
      </c>
      <c r="H20" s="496" t="s">
        <v>785</v>
      </c>
      <c r="I20" s="497"/>
      <c r="J20" s="497"/>
      <c r="K20" s="498"/>
      <c r="L20" s="496" t="s">
        <v>799</v>
      </c>
      <c r="M20" s="497"/>
      <c r="N20" s="497"/>
      <c r="O20" s="497"/>
      <c r="P20" s="496" t="s">
        <v>800</v>
      </c>
      <c r="Q20" s="497"/>
      <c r="R20" s="497"/>
      <c r="S20" s="497"/>
      <c r="T20" s="504" t="s">
        <v>175</v>
      </c>
      <c r="U20" s="504"/>
      <c r="V20" s="370"/>
      <c r="W20" s="370"/>
      <c r="X20" s="370"/>
    </row>
    <row r="21" spans="1:24" ht="99.75" customHeight="1" x14ac:dyDescent="0.25">
      <c r="A21" s="510"/>
      <c r="B21" s="510"/>
      <c r="C21" s="500"/>
      <c r="D21" s="500"/>
      <c r="E21" s="511"/>
      <c r="F21" s="511"/>
      <c r="G21" s="513"/>
      <c r="H21" s="499" t="s">
        <v>1</v>
      </c>
      <c r="I21" s="499"/>
      <c r="J21" s="500" t="s">
        <v>8</v>
      </c>
      <c r="K21" s="499"/>
      <c r="L21" s="499" t="s">
        <v>1</v>
      </c>
      <c r="M21" s="499"/>
      <c r="N21" s="500" t="s">
        <v>8</v>
      </c>
      <c r="O21" s="499"/>
      <c r="P21" s="499" t="s">
        <v>1</v>
      </c>
      <c r="Q21" s="499"/>
      <c r="R21" s="500" t="s">
        <v>8</v>
      </c>
      <c r="S21" s="499"/>
      <c r="T21" s="504"/>
      <c r="U21" s="504"/>
    </row>
    <row r="22" spans="1:24" ht="89.25" customHeight="1" x14ac:dyDescent="0.25">
      <c r="A22" s="492"/>
      <c r="B22" s="492"/>
      <c r="C22" s="371" t="s">
        <v>1</v>
      </c>
      <c r="D22" s="371" t="s">
        <v>612</v>
      </c>
      <c r="E22" s="372" t="s">
        <v>801</v>
      </c>
      <c r="F22" s="372" t="s">
        <v>802</v>
      </c>
      <c r="G22" s="514"/>
      <c r="H22" s="373" t="s">
        <v>330</v>
      </c>
      <c r="I22" s="373" t="s">
        <v>331</v>
      </c>
      <c r="J22" s="373" t="s">
        <v>330</v>
      </c>
      <c r="K22" s="373" t="s">
        <v>331</v>
      </c>
      <c r="L22" s="373" t="s">
        <v>330</v>
      </c>
      <c r="M22" s="373" t="s">
        <v>331</v>
      </c>
      <c r="N22" s="373" t="s">
        <v>330</v>
      </c>
      <c r="O22" s="373" t="s">
        <v>331</v>
      </c>
      <c r="P22" s="373" t="s">
        <v>330</v>
      </c>
      <c r="Q22" s="373" t="s">
        <v>331</v>
      </c>
      <c r="R22" s="373" t="s">
        <v>330</v>
      </c>
      <c r="S22" s="373" t="s">
        <v>331</v>
      </c>
      <c r="T22" s="371" t="s">
        <v>1</v>
      </c>
      <c r="U22" s="371" t="s">
        <v>8</v>
      </c>
    </row>
    <row r="23" spans="1:24" ht="19.5" customHeight="1" x14ac:dyDescent="0.25">
      <c r="A23" s="374">
        <v>1</v>
      </c>
      <c r="B23" s="374">
        <v>2</v>
      </c>
      <c r="C23" s="374">
        <v>3</v>
      </c>
      <c r="D23" s="374">
        <v>4</v>
      </c>
      <c r="E23" s="374">
        <v>5</v>
      </c>
      <c r="F23" s="374">
        <v>6</v>
      </c>
      <c r="G23" s="374">
        <v>7</v>
      </c>
      <c r="H23" s="374">
        <v>8</v>
      </c>
      <c r="I23" s="374">
        <v>9</v>
      </c>
      <c r="J23" s="374">
        <v>10</v>
      </c>
      <c r="K23" s="374">
        <v>11</v>
      </c>
      <c r="L23" s="374">
        <v>12</v>
      </c>
      <c r="M23" s="374">
        <v>13</v>
      </c>
      <c r="N23" s="374">
        <v>14</v>
      </c>
      <c r="O23" s="374">
        <v>15</v>
      </c>
      <c r="P23" s="374">
        <v>16</v>
      </c>
      <c r="Q23" s="374">
        <v>17</v>
      </c>
      <c r="R23" s="374">
        <v>18</v>
      </c>
      <c r="S23" s="374">
        <v>19</v>
      </c>
      <c r="T23" s="374">
        <v>20</v>
      </c>
      <c r="U23" s="374">
        <v>21</v>
      </c>
    </row>
    <row r="24" spans="1:24" ht="47.25" customHeight="1" x14ac:dyDescent="0.25">
      <c r="A24" s="375">
        <v>1</v>
      </c>
      <c r="B24" s="376" t="s">
        <v>174</v>
      </c>
      <c r="C24" s="377">
        <f t="shared" ref="C24" si="0">SUM(C25:C29)</f>
        <v>537.56160510999996</v>
      </c>
      <c r="D24" s="377">
        <f t="shared" ref="D24:S24" si="1">SUM(D25:D29)</f>
        <v>0</v>
      </c>
      <c r="E24" s="377">
        <f t="shared" si="1"/>
        <v>310.15006490000002</v>
      </c>
      <c r="F24" s="377">
        <f t="shared" si="1"/>
        <v>0.58219344000002593</v>
      </c>
      <c r="G24" s="377">
        <f t="shared" si="1"/>
        <v>309.56787145999999</v>
      </c>
      <c r="H24" s="377">
        <f t="shared" si="1"/>
        <v>0.58219343999999995</v>
      </c>
      <c r="I24" s="377">
        <f t="shared" si="1"/>
        <v>0.57409343999999995</v>
      </c>
      <c r="J24" s="377">
        <f t="shared" si="1"/>
        <v>8.0999999999999996E-3</v>
      </c>
      <c r="K24" s="377">
        <f t="shared" si="1"/>
        <v>0</v>
      </c>
      <c r="L24" s="377">
        <f t="shared" si="1"/>
        <v>0</v>
      </c>
      <c r="M24" s="377">
        <f t="shared" si="1"/>
        <v>0</v>
      </c>
      <c r="N24" s="377">
        <f t="shared" si="1"/>
        <v>0</v>
      </c>
      <c r="O24" s="377">
        <f t="shared" si="1"/>
        <v>0</v>
      </c>
      <c r="P24" s="377">
        <f t="shared" si="1"/>
        <v>0</v>
      </c>
      <c r="Q24" s="377">
        <f t="shared" si="1"/>
        <v>0</v>
      </c>
      <c r="R24" s="377">
        <f t="shared" si="1"/>
        <v>0</v>
      </c>
      <c r="S24" s="377">
        <f t="shared" si="1"/>
        <v>0</v>
      </c>
      <c r="T24" s="378">
        <f>H24+L24+P24</f>
        <v>0.58219343999999995</v>
      </c>
      <c r="U24" s="378">
        <f>J24+N24+R24</f>
        <v>8.0999999999999996E-3</v>
      </c>
    </row>
    <row r="25" spans="1:24" ht="24" customHeight="1" x14ac:dyDescent="0.25">
      <c r="A25" s="379" t="s">
        <v>173</v>
      </c>
      <c r="B25" s="380" t="s">
        <v>172</v>
      </c>
      <c r="C25" s="381">
        <v>0</v>
      </c>
      <c r="D25" s="381">
        <v>0</v>
      </c>
      <c r="E25" s="378">
        <f>C25</f>
        <v>0</v>
      </c>
      <c r="F25" s="378">
        <f>E25-G25</f>
        <v>0</v>
      </c>
      <c r="G25" s="382">
        <v>0</v>
      </c>
      <c r="H25" s="382">
        <v>0</v>
      </c>
      <c r="I25" s="382">
        <v>0</v>
      </c>
      <c r="J25" s="382">
        <v>0</v>
      </c>
      <c r="K25" s="382">
        <v>0</v>
      </c>
      <c r="L25" s="382">
        <v>0</v>
      </c>
      <c r="M25" s="382">
        <v>0</v>
      </c>
      <c r="N25" s="382">
        <v>0</v>
      </c>
      <c r="O25" s="382">
        <v>0</v>
      </c>
      <c r="P25" s="382">
        <v>0</v>
      </c>
      <c r="Q25" s="382">
        <v>0</v>
      </c>
      <c r="R25" s="382">
        <v>0</v>
      </c>
      <c r="S25" s="382">
        <v>0</v>
      </c>
      <c r="T25" s="378">
        <f t="shared" ref="T25:T64" si="2">H25+L25+P25</f>
        <v>0</v>
      </c>
      <c r="U25" s="378">
        <f t="shared" ref="U25:U64" si="3">J25+N25+R25</f>
        <v>0</v>
      </c>
    </row>
    <row r="26" spans="1:24" x14ac:dyDescent="0.25">
      <c r="A26" s="379" t="s">
        <v>171</v>
      </c>
      <c r="B26" s="380" t="s">
        <v>170</v>
      </c>
      <c r="C26" s="381">
        <v>0</v>
      </c>
      <c r="D26" s="381">
        <v>0</v>
      </c>
      <c r="E26" s="378">
        <f t="shared" ref="E26:E28" si="4">C26</f>
        <v>0</v>
      </c>
      <c r="F26" s="378">
        <f t="shared" ref="F26:F56" si="5">E26-G26</f>
        <v>0</v>
      </c>
      <c r="G26" s="382">
        <v>0</v>
      </c>
      <c r="H26" s="382">
        <v>0</v>
      </c>
      <c r="I26" s="382">
        <v>0</v>
      </c>
      <c r="J26" s="382">
        <v>0</v>
      </c>
      <c r="K26" s="382">
        <v>0</v>
      </c>
      <c r="L26" s="382">
        <v>0</v>
      </c>
      <c r="M26" s="382">
        <v>0</v>
      </c>
      <c r="N26" s="382">
        <v>0</v>
      </c>
      <c r="O26" s="382">
        <v>0</v>
      </c>
      <c r="P26" s="382">
        <v>0</v>
      </c>
      <c r="Q26" s="382">
        <v>0</v>
      </c>
      <c r="R26" s="382">
        <v>0</v>
      </c>
      <c r="S26" s="382">
        <v>0</v>
      </c>
      <c r="T26" s="378">
        <f t="shared" si="2"/>
        <v>0</v>
      </c>
      <c r="U26" s="378">
        <f t="shared" si="3"/>
        <v>0</v>
      </c>
    </row>
    <row r="27" spans="1:24" ht="31.5" x14ac:dyDescent="0.25">
      <c r="A27" s="379" t="s">
        <v>169</v>
      </c>
      <c r="B27" s="380" t="s">
        <v>311</v>
      </c>
      <c r="C27" s="381">
        <f>0.18538+0.00792593</f>
        <v>0.19330592999999999</v>
      </c>
      <c r="D27" s="381">
        <v>0</v>
      </c>
      <c r="E27" s="378">
        <v>0</v>
      </c>
      <c r="F27" s="378">
        <f>E27-G27</f>
        <v>0</v>
      </c>
      <c r="G27" s="382">
        <f>3.7576017*0</f>
        <v>0</v>
      </c>
      <c r="H27" s="382">
        <f>0.0081*0</f>
        <v>0</v>
      </c>
      <c r="I27" s="382">
        <v>0</v>
      </c>
      <c r="J27" s="419">
        <v>8.0999999999999996E-3</v>
      </c>
      <c r="K27" s="382">
        <v>0</v>
      </c>
      <c r="L27" s="382">
        <v>0</v>
      </c>
      <c r="M27" s="382">
        <v>0</v>
      </c>
      <c r="N27" s="382">
        <v>0</v>
      </c>
      <c r="O27" s="382">
        <v>0</v>
      </c>
      <c r="P27" s="382">
        <v>0</v>
      </c>
      <c r="Q27" s="382">
        <v>0</v>
      </c>
      <c r="R27" s="382">
        <v>0</v>
      </c>
      <c r="S27" s="382">
        <v>0</v>
      </c>
      <c r="T27" s="378">
        <f t="shared" si="2"/>
        <v>0</v>
      </c>
      <c r="U27" s="378">
        <f t="shared" si="3"/>
        <v>8.0999999999999996E-3</v>
      </c>
    </row>
    <row r="28" spans="1:24" x14ac:dyDescent="0.25">
      <c r="A28" s="379" t="s">
        <v>168</v>
      </c>
      <c r="B28" s="380" t="s">
        <v>803</v>
      </c>
      <c r="C28" s="381">
        <v>0</v>
      </c>
      <c r="D28" s="381">
        <v>0</v>
      </c>
      <c r="E28" s="378">
        <f t="shared" si="4"/>
        <v>0</v>
      </c>
      <c r="F28" s="378">
        <f t="shared" si="5"/>
        <v>0</v>
      </c>
      <c r="G28" s="382">
        <v>0</v>
      </c>
      <c r="H28" s="382">
        <v>0</v>
      </c>
      <c r="I28" s="382">
        <v>0</v>
      </c>
      <c r="J28" s="382">
        <v>0</v>
      </c>
      <c r="K28" s="382">
        <v>0</v>
      </c>
      <c r="L28" s="382">
        <v>0</v>
      </c>
      <c r="M28" s="382">
        <v>0</v>
      </c>
      <c r="N28" s="382">
        <v>0</v>
      </c>
      <c r="O28" s="382">
        <v>0</v>
      </c>
      <c r="P28" s="382">
        <v>0</v>
      </c>
      <c r="Q28" s="382">
        <v>0</v>
      </c>
      <c r="R28" s="382">
        <v>0</v>
      </c>
      <c r="S28" s="382">
        <v>0</v>
      </c>
      <c r="T28" s="378">
        <f t="shared" si="2"/>
        <v>0</v>
      </c>
      <c r="U28" s="378">
        <f t="shared" si="3"/>
        <v>0</v>
      </c>
    </row>
    <row r="29" spans="1:24" x14ac:dyDescent="0.25">
      <c r="A29" s="379" t="s">
        <v>167</v>
      </c>
      <c r="B29" s="21" t="s">
        <v>166</v>
      </c>
      <c r="C29" s="381">
        <f>537.56160511-C27</f>
        <v>537.36829918000001</v>
      </c>
      <c r="D29" s="381">
        <v>0</v>
      </c>
      <c r="E29" s="378">
        <f>G29+H29</f>
        <v>310.15006490000002</v>
      </c>
      <c r="F29" s="378">
        <f t="shared" si="5"/>
        <v>0.58219344000002593</v>
      </c>
      <c r="G29" s="382">
        <f>305.81026976+3.7576017</f>
        <v>309.56787145999999</v>
      </c>
      <c r="H29" s="382">
        <v>0.58219343999999995</v>
      </c>
      <c r="I29" s="382">
        <v>0.57409343999999995</v>
      </c>
      <c r="J29" s="382">
        <v>0</v>
      </c>
      <c r="K29" s="382">
        <v>0</v>
      </c>
      <c r="L29" s="382">
        <v>0</v>
      </c>
      <c r="M29" s="382">
        <v>0</v>
      </c>
      <c r="N29" s="382">
        <v>0</v>
      </c>
      <c r="O29" s="382">
        <v>0</v>
      </c>
      <c r="P29" s="382">
        <v>0</v>
      </c>
      <c r="Q29" s="382">
        <v>0</v>
      </c>
      <c r="R29" s="382">
        <v>0</v>
      </c>
      <c r="S29" s="382">
        <v>0</v>
      </c>
      <c r="T29" s="378">
        <f t="shared" si="2"/>
        <v>0.58219343999999995</v>
      </c>
      <c r="U29" s="378">
        <f t="shared" si="3"/>
        <v>0</v>
      </c>
    </row>
    <row r="30" spans="1:24" ht="47.25" x14ac:dyDescent="0.25">
      <c r="A30" s="375" t="s">
        <v>60</v>
      </c>
      <c r="B30" s="376" t="s">
        <v>165</v>
      </c>
      <c r="C30" s="381">
        <f>SUM(C31:C34)</f>
        <v>451.21401675999994</v>
      </c>
      <c r="D30" s="381">
        <f t="shared" ref="D30:S30" si="6">SUM(D31:D34)</f>
        <v>0</v>
      </c>
      <c r="E30" s="381">
        <f t="shared" si="6"/>
        <v>310.07330234</v>
      </c>
      <c r="F30" s="381">
        <f t="shared" si="6"/>
        <v>0</v>
      </c>
      <c r="G30" s="381">
        <f t="shared" si="6"/>
        <v>310.07330234</v>
      </c>
      <c r="H30" s="381">
        <f t="shared" si="6"/>
        <v>0</v>
      </c>
      <c r="I30" s="381">
        <f t="shared" si="6"/>
        <v>0</v>
      </c>
      <c r="J30" s="381">
        <f t="shared" si="6"/>
        <v>0</v>
      </c>
      <c r="K30" s="381">
        <f t="shared" si="6"/>
        <v>0</v>
      </c>
      <c r="L30" s="381">
        <f t="shared" si="6"/>
        <v>0</v>
      </c>
      <c r="M30" s="381">
        <f t="shared" si="6"/>
        <v>0</v>
      </c>
      <c r="N30" s="381">
        <f t="shared" si="6"/>
        <v>0</v>
      </c>
      <c r="O30" s="381">
        <f t="shared" si="6"/>
        <v>0</v>
      </c>
      <c r="P30" s="381">
        <f t="shared" si="6"/>
        <v>0</v>
      </c>
      <c r="Q30" s="381">
        <f t="shared" si="6"/>
        <v>0</v>
      </c>
      <c r="R30" s="381">
        <f t="shared" si="6"/>
        <v>0</v>
      </c>
      <c r="S30" s="381">
        <f t="shared" si="6"/>
        <v>0</v>
      </c>
      <c r="T30" s="378">
        <f t="shared" si="2"/>
        <v>0</v>
      </c>
      <c r="U30" s="378">
        <f t="shared" si="3"/>
        <v>0</v>
      </c>
    </row>
    <row r="31" spans="1:24" x14ac:dyDescent="0.25">
      <c r="A31" s="375" t="s">
        <v>164</v>
      </c>
      <c r="B31" s="380" t="s">
        <v>163</v>
      </c>
      <c r="C31" s="381">
        <v>13.676974880000001</v>
      </c>
      <c r="D31" s="381">
        <v>0</v>
      </c>
      <c r="E31" s="378">
        <v>1.0587780800000002</v>
      </c>
      <c r="F31" s="378">
        <f t="shared" si="5"/>
        <v>0</v>
      </c>
      <c r="G31" s="382">
        <v>1.0587780800000002</v>
      </c>
      <c r="H31" s="382">
        <v>0</v>
      </c>
      <c r="I31" s="382">
        <v>0</v>
      </c>
      <c r="J31" s="382">
        <v>0</v>
      </c>
      <c r="K31" s="382">
        <v>0</v>
      </c>
      <c r="L31" s="382">
        <v>0</v>
      </c>
      <c r="M31" s="382">
        <v>0</v>
      </c>
      <c r="N31" s="382">
        <v>0</v>
      </c>
      <c r="O31" s="382">
        <v>0</v>
      </c>
      <c r="P31" s="382">
        <v>0</v>
      </c>
      <c r="Q31" s="382">
        <v>0</v>
      </c>
      <c r="R31" s="382">
        <v>0</v>
      </c>
      <c r="S31" s="382">
        <v>0</v>
      </c>
      <c r="T31" s="378">
        <f t="shared" si="2"/>
        <v>0</v>
      </c>
      <c r="U31" s="378">
        <f t="shared" si="3"/>
        <v>0</v>
      </c>
    </row>
    <row r="32" spans="1:24" ht="31.5" x14ac:dyDescent="0.25">
      <c r="A32" s="375" t="s">
        <v>162</v>
      </c>
      <c r="B32" s="380" t="s">
        <v>161</v>
      </c>
      <c r="C32" s="381">
        <v>283.30322161999999</v>
      </c>
      <c r="D32" s="381">
        <v>0</v>
      </c>
      <c r="E32" s="378">
        <v>217.74716347000003</v>
      </c>
      <c r="F32" s="378">
        <f t="shared" si="5"/>
        <v>0</v>
      </c>
      <c r="G32" s="382">
        <v>217.74716347000003</v>
      </c>
      <c r="H32" s="382">
        <v>0</v>
      </c>
      <c r="I32" s="382">
        <v>0</v>
      </c>
      <c r="J32" s="382">
        <v>0</v>
      </c>
      <c r="K32" s="382">
        <v>0</v>
      </c>
      <c r="L32" s="382">
        <v>0</v>
      </c>
      <c r="M32" s="382">
        <v>0</v>
      </c>
      <c r="N32" s="382">
        <v>0</v>
      </c>
      <c r="O32" s="382">
        <v>0</v>
      </c>
      <c r="P32" s="382">
        <v>0</v>
      </c>
      <c r="Q32" s="382">
        <v>0</v>
      </c>
      <c r="R32" s="382">
        <v>0</v>
      </c>
      <c r="S32" s="382">
        <v>0</v>
      </c>
      <c r="T32" s="378">
        <f t="shared" si="2"/>
        <v>0</v>
      </c>
      <c r="U32" s="378">
        <f t="shared" si="3"/>
        <v>0</v>
      </c>
    </row>
    <row r="33" spans="1:21" x14ac:dyDescent="0.25">
      <c r="A33" s="375" t="s">
        <v>160</v>
      </c>
      <c r="B33" s="380" t="s">
        <v>159</v>
      </c>
      <c r="C33" s="381">
        <v>132.49758947999999</v>
      </c>
      <c r="D33" s="381">
        <v>0</v>
      </c>
      <c r="E33" s="378">
        <v>81.286657660000003</v>
      </c>
      <c r="F33" s="378">
        <f t="shared" si="5"/>
        <v>0</v>
      </c>
      <c r="G33" s="382">
        <v>81.286657660000003</v>
      </c>
      <c r="H33" s="382">
        <v>0</v>
      </c>
      <c r="I33" s="382">
        <v>0</v>
      </c>
      <c r="J33" s="382">
        <v>0</v>
      </c>
      <c r="K33" s="382">
        <v>0</v>
      </c>
      <c r="L33" s="382">
        <v>0</v>
      </c>
      <c r="M33" s="382">
        <v>0</v>
      </c>
      <c r="N33" s="382">
        <v>0</v>
      </c>
      <c r="O33" s="382">
        <v>0</v>
      </c>
      <c r="P33" s="382">
        <v>0</v>
      </c>
      <c r="Q33" s="382">
        <v>0</v>
      </c>
      <c r="R33" s="382">
        <v>0</v>
      </c>
      <c r="S33" s="382">
        <v>0</v>
      </c>
      <c r="T33" s="378">
        <f t="shared" si="2"/>
        <v>0</v>
      </c>
      <c r="U33" s="378">
        <f t="shared" si="3"/>
        <v>0</v>
      </c>
    </row>
    <row r="34" spans="1:21" x14ac:dyDescent="0.25">
      <c r="A34" s="375" t="s">
        <v>158</v>
      </c>
      <c r="B34" s="380" t="s">
        <v>157</v>
      </c>
      <c r="C34" s="381">
        <v>21.736230779999996</v>
      </c>
      <c r="D34" s="381">
        <v>0</v>
      </c>
      <c r="E34" s="378">
        <v>9.9807031299999984</v>
      </c>
      <c r="F34" s="378">
        <f t="shared" si="5"/>
        <v>0</v>
      </c>
      <c r="G34" s="382">
        <v>9.9807031299999984</v>
      </c>
      <c r="H34" s="382">
        <v>0</v>
      </c>
      <c r="I34" s="382">
        <v>0</v>
      </c>
      <c r="J34" s="382">
        <v>0</v>
      </c>
      <c r="K34" s="382">
        <v>0</v>
      </c>
      <c r="L34" s="382">
        <v>0</v>
      </c>
      <c r="M34" s="382">
        <v>0</v>
      </c>
      <c r="N34" s="382">
        <v>0</v>
      </c>
      <c r="O34" s="382">
        <v>0</v>
      </c>
      <c r="P34" s="382">
        <v>0</v>
      </c>
      <c r="Q34" s="382">
        <v>0</v>
      </c>
      <c r="R34" s="382">
        <v>0</v>
      </c>
      <c r="S34" s="382">
        <v>0</v>
      </c>
      <c r="T34" s="378">
        <f t="shared" si="2"/>
        <v>0</v>
      </c>
      <c r="U34" s="378">
        <f t="shared" si="3"/>
        <v>0</v>
      </c>
    </row>
    <row r="35" spans="1:21" ht="31.5" x14ac:dyDescent="0.25">
      <c r="A35" s="375" t="s">
        <v>59</v>
      </c>
      <c r="B35" s="376" t="s">
        <v>156</v>
      </c>
      <c r="C35" s="381">
        <v>0</v>
      </c>
      <c r="D35" s="381">
        <v>0</v>
      </c>
      <c r="E35" s="378">
        <v>0</v>
      </c>
      <c r="F35" s="378">
        <f t="shared" si="5"/>
        <v>0</v>
      </c>
      <c r="G35" s="381">
        <v>0</v>
      </c>
      <c r="H35" s="381">
        <v>0</v>
      </c>
      <c r="I35" s="381">
        <v>0</v>
      </c>
      <c r="J35" s="381">
        <v>0</v>
      </c>
      <c r="K35" s="381">
        <v>0</v>
      </c>
      <c r="L35" s="381">
        <v>0</v>
      </c>
      <c r="M35" s="381">
        <v>0</v>
      </c>
      <c r="N35" s="381">
        <v>0</v>
      </c>
      <c r="O35" s="381">
        <v>0</v>
      </c>
      <c r="P35" s="381">
        <v>0</v>
      </c>
      <c r="Q35" s="381">
        <v>0</v>
      </c>
      <c r="R35" s="381">
        <v>0</v>
      </c>
      <c r="S35" s="381">
        <v>0</v>
      </c>
      <c r="T35" s="378">
        <f t="shared" si="2"/>
        <v>0</v>
      </c>
      <c r="U35" s="378">
        <f t="shared" si="3"/>
        <v>0</v>
      </c>
    </row>
    <row r="36" spans="1:21" ht="31.5" x14ac:dyDescent="0.25">
      <c r="A36" s="379" t="s">
        <v>155</v>
      </c>
      <c r="B36" s="383" t="s">
        <v>154</v>
      </c>
      <c r="C36" s="381">
        <v>0</v>
      </c>
      <c r="D36" s="381">
        <v>0</v>
      </c>
      <c r="E36" s="378">
        <v>0</v>
      </c>
      <c r="F36" s="378">
        <f t="shared" si="5"/>
        <v>0</v>
      </c>
      <c r="G36" s="382">
        <v>0</v>
      </c>
      <c r="H36" s="382">
        <v>0</v>
      </c>
      <c r="I36" s="382">
        <v>0</v>
      </c>
      <c r="J36" s="382">
        <v>0</v>
      </c>
      <c r="K36" s="382">
        <v>0</v>
      </c>
      <c r="L36" s="382">
        <v>0</v>
      </c>
      <c r="M36" s="382">
        <v>0</v>
      </c>
      <c r="N36" s="382">
        <v>0</v>
      </c>
      <c r="O36" s="382">
        <v>0</v>
      </c>
      <c r="P36" s="382">
        <v>0</v>
      </c>
      <c r="Q36" s="382">
        <v>0</v>
      </c>
      <c r="R36" s="382">
        <v>0</v>
      </c>
      <c r="S36" s="382">
        <v>0</v>
      </c>
      <c r="T36" s="378">
        <f t="shared" si="2"/>
        <v>0</v>
      </c>
      <c r="U36" s="378">
        <f t="shared" si="3"/>
        <v>0</v>
      </c>
    </row>
    <row r="37" spans="1:21" x14ac:dyDescent="0.25">
      <c r="A37" s="379" t="s">
        <v>153</v>
      </c>
      <c r="B37" s="383" t="s">
        <v>143</v>
      </c>
      <c r="C37" s="381">
        <v>4.97</v>
      </c>
      <c r="D37" s="381">
        <v>0</v>
      </c>
      <c r="E37" s="378">
        <v>3.1</v>
      </c>
      <c r="F37" s="378">
        <f t="shared" si="5"/>
        <v>0</v>
      </c>
      <c r="G37" s="382">
        <v>3.1</v>
      </c>
      <c r="H37" s="382">
        <v>0</v>
      </c>
      <c r="I37" s="382">
        <v>0</v>
      </c>
      <c r="J37" s="382">
        <v>0</v>
      </c>
      <c r="K37" s="382">
        <v>0</v>
      </c>
      <c r="L37" s="382">
        <v>0</v>
      </c>
      <c r="M37" s="382">
        <v>0</v>
      </c>
      <c r="N37" s="382">
        <v>0</v>
      </c>
      <c r="O37" s="382">
        <v>0</v>
      </c>
      <c r="P37" s="382">
        <v>0</v>
      </c>
      <c r="Q37" s="382">
        <v>0</v>
      </c>
      <c r="R37" s="382">
        <v>0</v>
      </c>
      <c r="S37" s="382">
        <v>0</v>
      </c>
      <c r="T37" s="378">
        <f t="shared" si="2"/>
        <v>0</v>
      </c>
      <c r="U37" s="378">
        <f t="shared" si="3"/>
        <v>0</v>
      </c>
    </row>
    <row r="38" spans="1:21" x14ac:dyDescent="0.25">
      <c r="A38" s="379" t="s">
        <v>152</v>
      </c>
      <c r="B38" s="383" t="s">
        <v>141</v>
      </c>
      <c r="C38" s="381">
        <v>0</v>
      </c>
      <c r="D38" s="381">
        <v>0</v>
      </c>
      <c r="E38" s="378">
        <v>0</v>
      </c>
      <c r="F38" s="378">
        <f t="shared" si="5"/>
        <v>0</v>
      </c>
      <c r="G38" s="382">
        <v>0</v>
      </c>
      <c r="H38" s="382">
        <v>0</v>
      </c>
      <c r="I38" s="382">
        <v>0</v>
      </c>
      <c r="J38" s="382">
        <v>0</v>
      </c>
      <c r="K38" s="382">
        <v>0</v>
      </c>
      <c r="L38" s="382">
        <v>0</v>
      </c>
      <c r="M38" s="382">
        <v>0</v>
      </c>
      <c r="N38" s="382">
        <v>0</v>
      </c>
      <c r="O38" s="382">
        <v>0</v>
      </c>
      <c r="P38" s="382">
        <v>0</v>
      </c>
      <c r="Q38" s="382">
        <v>0</v>
      </c>
      <c r="R38" s="382">
        <v>0</v>
      </c>
      <c r="S38" s="382">
        <v>0</v>
      </c>
      <c r="T38" s="378">
        <f t="shared" si="2"/>
        <v>0</v>
      </c>
      <c r="U38" s="378">
        <f t="shared" si="3"/>
        <v>0</v>
      </c>
    </row>
    <row r="39" spans="1:21" ht="31.5" x14ac:dyDescent="0.25">
      <c r="A39" s="379" t="s">
        <v>151</v>
      </c>
      <c r="B39" s="380" t="s">
        <v>139</v>
      </c>
      <c r="C39" s="381">
        <v>0.54800000000000004</v>
      </c>
      <c r="D39" s="381">
        <v>0</v>
      </c>
      <c r="E39" s="378">
        <f>G39</f>
        <v>0.32600000000000001</v>
      </c>
      <c r="F39" s="378">
        <f t="shared" si="5"/>
        <v>0</v>
      </c>
      <c r="G39" s="382">
        <v>0.32600000000000001</v>
      </c>
      <c r="H39" s="382">
        <v>0</v>
      </c>
      <c r="I39" s="382">
        <v>0</v>
      </c>
      <c r="J39" s="382">
        <v>0</v>
      </c>
      <c r="K39" s="382">
        <v>0</v>
      </c>
      <c r="L39" s="382">
        <v>0</v>
      </c>
      <c r="M39" s="382">
        <v>0</v>
      </c>
      <c r="N39" s="382">
        <v>0</v>
      </c>
      <c r="O39" s="382">
        <v>0</v>
      </c>
      <c r="P39" s="382">
        <v>0</v>
      </c>
      <c r="Q39" s="382">
        <v>0</v>
      </c>
      <c r="R39" s="382">
        <v>0</v>
      </c>
      <c r="S39" s="382">
        <v>0</v>
      </c>
      <c r="T39" s="378">
        <f t="shared" si="2"/>
        <v>0</v>
      </c>
      <c r="U39" s="378">
        <f t="shared" si="3"/>
        <v>0</v>
      </c>
    </row>
    <row r="40" spans="1:21" ht="31.5" x14ac:dyDescent="0.25">
      <c r="A40" s="379" t="s">
        <v>150</v>
      </c>
      <c r="B40" s="380" t="s">
        <v>137</v>
      </c>
      <c r="C40" s="381">
        <v>0</v>
      </c>
      <c r="D40" s="381">
        <v>0</v>
      </c>
      <c r="E40" s="378">
        <v>0</v>
      </c>
      <c r="F40" s="378">
        <f t="shared" si="5"/>
        <v>0</v>
      </c>
      <c r="G40" s="382">
        <v>0</v>
      </c>
      <c r="H40" s="382">
        <v>0</v>
      </c>
      <c r="I40" s="382">
        <v>0</v>
      </c>
      <c r="J40" s="382">
        <v>0</v>
      </c>
      <c r="K40" s="382">
        <v>0</v>
      </c>
      <c r="L40" s="382">
        <v>0</v>
      </c>
      <c r="M40" s="382">
        <v>0</v>
      </c>
      <c r="N40" s="382">
        <v>0</v>
      </c>
      <c r="O40" s="382">
        <v>0</v>
      </c>
      <c r="P40" s="382">
        <v>0</v>
      </c>
      <c r="Q40" s="382">
        <v>0</v>
      </c>
      <c r="R40" s="382">
        <v>0</v>
      </c>
      <c r="S40" s="382">
        <v>0</v>
      </c>
      <c r="T40" s="378">
        <f t="shared" si="2"/>
        <v>0</v>
      </c>
      <c r="U40" s="378">
        <f t="shared" si="3"/>
        <v>0</v>
      </c>
    </row>
    <row r="41" spans="1:21" x14ac:dyDescent="0.25">
      <c r="A41" s="379" t="s">
        <v>149</v>
      </c>
      <c r="B41" s="380" t="s">
        <v>135</v>
      </c>
      <c r="C41" s="381">
        <v>95.167000000000044</v>
      </c>
      <c r="D41" s="381">
        <v>0</v>
      </c>
      <c r="E41" s="378">
        <f>83.522-E39</f>
        <v>83.196000000000012</v>
      </c>
      <c r="F41" s="378">
        <f t="shared" si="5"/>
        <v>0</v>
      </c>
      <c r="G41" s="382">
        <v>83.196000000000097</v>
      </c>
      <c r="H41" s="382">
        <v>0</v>
      </c>
      <c r="I41" s="382">
        <v>0</v>
      </c>
      <c r="J41" s="382">
        <v>0</v>
      </c>
      <c r="K41" s="382">
        <v>0</v>
      </c>
      <c r="L41" s="382">
        <v>0</v>
      </c>
      <c r="M41" s="382">
        <v>0</v>
      </c>
      <c r="N41" s="382">
        <v>0</v>
      </c>
      <c r="O41" s="382">
        <v>0</v>
      </c>
      <c r="P41" s="382">
        <v>0</v>
      </c>
      <c r="Q41" s="382">
        <v>0</v>
      </c>
      <c r="R41" s="382">
        <v>0</v>
      </c>
      <c r="S41" s="382">
        <v>0</v>
      </c>
      <c r="T41" s="378">
        <f t="shared" si="2"/>
        <v>0</v>
      </c>
      <c r="U41" s="378">
        <f t="shared" si="3"/>
        <v>0</v>
      </c>
    </row>
    <row r="42" spans="1:21" ht="18.75" x14ac:dyDescent="0.25">
      <c r="A42" s="379" t="s">
        <v>148</v>
      </c>
      <c r="B42" s="384" t="s">
        <v>804</v>
      </c>
      <c r="C42" s="381">
        <v>0</v>
      </c>
      <c r="D42" s="381">
        <v>0</v>
      </c>
      <c r="E42" s="378">
        <v>0</v>
      </c>
      <c r="F42" s="378">
        <f t="shared" si="5"/>
        <v>0</v>
      </c>
      <c r="G42" s="382">
        <v>0</v>
      </c>
      <c r="H42" s="382">
        <v>0</v>
      </c>
      <c r="I42" s="382">
        <v>0</v>
      </c>
      <c r="J42" s="382">
        <v>0</v>
      </c>
      <c r="K42" s="382">
        <v>0</v>
      </c>
      <c r="L42" s="382">
        <v>0</v>
      </c>
      <c r="M42" s="382">
        <v>0</v>
      </c>
      <c r="N42" s="382">
        <v>0</v>
      </c>
      <c r="O42" s="382">
        <v>0</v>
      </c>
      <c r="P42" s="382">
        <v>0</v>
      </c>
      <c r="Q42" s="382">
        <v>0</v>
      </c>
      <c r="R42" s="382">
        <v>0</v>
      </c>
      <c r="S42" s="382">
        <v>0</v>
      </c>
      <c r="T42" s="378">
        <f t="shared" si="2"/>
        <v>0</v>
      </c>
      <c r="U42" s="378">
        <f t="shared" si="3"/>
        <v>0</v>
      </c>
    </row>
    <row r="43" spans="1:21" x14ac:dyDescent="0.25">
      <c r="A43" s="375" t="s">
        <v>58</v>
      </c>
      <c r="B43" s="376" t="s">
        <v>147</v>
      </c>
      <c r="C43" s="381">
        <v>0</v>
      </c>
      <c r="D43" s="381">
        <v>0</v>
      </c>
      <c r="E43" s="378">
        <v>0</v>
      </c>
      <c r="F43" s="378">
        <f t="shared" si="5"/>
        <v>0</v>
      </c>
      <c r="G43" s="381">
        <v>0</v>
      </c>
      <c r="H43" s="381">
        <v>0</v>
      </c>
      <c r="I43" s="381">
        <v>0</v>
      </c>
      <c r="J43" s="381">
        <v>0</v>
      </c>
      <c r="K43" s="381">
        <v>0</v>
      </c>
      <c r="L43" s="381">
        <v>0</v>
      </c>
      <c r="M43" s="381">
        <v>0</v>
      </c>
      <c r="N43" s="381">
        <v>0</v>
      </c>
      <c r="O43" s="381">
        <v>0</v>
      </c>
      <c r="P43" s="381">
        <v>0</v>
      </c>
      <c r="Q43" s="381">
        <v>0</v>
      </c>
      <c r="R43" s="381">
        <v>0</v>
      </c>
      <c r="S43" s="381">
        <v>0</v>
      </c>
      <c r="T43" s="378">
        <f t="shared" si="2"/>
        <v>0</v>
      </c>
      <c r="U43" s="378">
        <f t="shared" si="3"/>
        <v>0</v>
      </c>
    </row>
    <row r="44" spans="1:21" x14ac:dyDescent="0.25">
      <c r="A44" s="379" t="s">
        <v>146</v>
      </c>
      <c r="B44" s="380" t="s">
        <v>145</v>
      </c>
      <c r="C44" s="381">
        <v>0</v>
      </c>
      <c r="D44" s="381">
        <v>0</v>
      </c>
      <c r="E44" s="378">
        <v>0</v>
      </c>
      <c r="F44" s="378">
        <f t="shared" si="5"/>
        <v>0</v>
      </c>
      <c r="G44" s="382">
        <v>0</v>
      </c>
      <c r="H44" s="382">
        <v>0</v>
      </c>
      <c r="I44" s="382">
        <v>0</v>
      </c>
      <c r="J44" s="382">
        <v>0</v>
      </c>
      <c r="K44" s="382">
        <v>0</v>
      </c>
      <c r="L44" s="382">
        <v>0</v>
      </c>
      <c r="M44" s="382">
        <v>0</v>
      </c>
      <c r="N44" s="382">
        <v>0</v>
      </c>
      <c r="O44" s="382">
        <v>0</v>
      </c>
      <c r="P44" s="382">
        <v>0</v>
      </c>
      <c r="Q44" s="382">
        <v>0</v>
      </c>
      <c r="R44" s="382">
        <v>0</v>
      </c>
      <c r="S44" s="382">
        <v>0</v>
      </c>
      <c r="T44" s="378">
        <f t="shared" si="2"/>
        <v>0</v>
      </c>
      <c r="U44" s="378">
        <f t="shared" si="3"/>
        <v>0</v>
      </c>
    </row>
    <row r="45" spans="1:21" x14ac:dyDescent="0.25">
      <c r="A45" s="379" t="s">
        <v>144</v>
      </c>
      <c r="B45" s="380" t="s">
        <v>143</v>
      </c>
      <c r="C45" s="381">
        <f>C37</f>
        <v>4.97</v>
      </c>
      <c r="D45" s="381">
        <v>0</v>
      </c>
      <c r="E45" s="378">
        <f>E37</f>
        <v>3.1</v>
      </c>
      <c r="F45" s="378">
        <f t="shared" si="5"/>
        <v>0</v>
      </c>
      <c r="G45" s="382">
        <f>G37</f>
        <v>3.1</v>
      </c>
      <c r="H45" s="382">
        <v>0</v>
      </c>
      <c r="I45" s="382">
        <v>0</v>
      </c>
      <c r="J45" s="382">
        <v>0</v>
      </c>
      <c r="K45" s="382">
        <v>0</v>
      </c>
      <c r="L45" s="382">
        <v>0</v>
      </c>
      <c r="M45" s="382">
        <v>0</v>
      </c>
      <c r="N45" s="382">
        <v>0</v>
      </c>
      <c r="O45" s="382">
        <v>0</v>
      </c>
      <c r="P45" s="382">
        <v>0</v>
      </c>
      <c r="Q45" s="382">
        <v>0</v>
      </c>
      <c r="R45" s="382">
        <v>0</v>
      </c>
      <c r="S45" s="382">
        <v>0</v>
      </c>
      <c r="T45" s="378">
        <f t="shared" si="2"/>
        <v>0</v>
      </c>
      <c r="U45" s="378">
        <f t="shared" si="3"/>
        <v>0</v>
      </c>
    </row>
    <row r="46" spans="1:21" x14ac:dyDescent="0.25">
      <c r="A46" s="379" t="s">
        <v>142</v>
      </c>
      <c r="B46" s="380" t="s">
        <v>141</v>
      </c>
      <c r="C46" s="381">
        <v>0</v>
      </c>
      <c r="D46" s="381">
        <v>0</v>
      </c>
      <c r="E46" s="378">
        <v>0</v>
      </c>
      <c r="F46" s="378">
        <f t="shared" si="5"/>
        <v>0</v>
      </c>
      <c r="G46" s="382">
        <v>0</v>
      </c>
      <c r="H46" s="382">
        <v>0</v>
      </c>
      <c r="I46" s="382">
        <v>0</v>
      </c>
      <c r="J46" s="382">
        <v>0</v>
      </c>
      <c r="K46" s="382">
        <v>0</v>
      </c>
      <c r="L46" s="382">
        <v>0</v>
      </c>
      <c r="M46" s="382">
        <v>0</v>
      </c>
      <c r="N46" s="382">
        <v>0</v>
      </c>
      <c r="O46" s="382">
        <v>0</v>
      </c>
      <c r="P46" s="382">
        <v>0</v>
      </c>
      <c r="Q46" s="382">
        <v>0</v>
      </c>
      <c r="R46" s="382">
        <v>0</v>
      </c>
      <c r="S46" s="382">
        <v>0</v>
      </c>
      <c r="T46" s="378">
        <f t="shared" si="2"/>
        <v>0</v>
      </c>
      <c r="U46" s="378">
        <f t="shared" si="3"/>
        <v>0</v>
      </c>
    </row>
    <row r="47" spans="1:21" ht="31.5" x14ac:dyDescent="0.25">
      <c r="A47" s="379" t="s">
        <v>140</v>
      </c>
      <c r="B47" s="380" t="s">
        <v>139</v>
      </c>
      <c r="C47" s="381">
        <f>C39</f>
        <v>0.54800000000000004</v>
      </c>
      <c r="D47" s="381">
        <v>0</v>
      </c>
      <c r="E47" s="378">
        <f>E39</f>
        <v>0.32600000000000001</v>
      </c>
      <c r="F47" s="378">
        <f t="shared" si="5"/>
        <v>0</v>
      </c>
      <c r="G47" s="382">
        <f>G39</f>
        <v>0.32600000000000001</v>
      </c>
      <c r="H47" s="382">
        <v>0</v>
      </c>
      <c r="I47" s="382">
        <v>0</v>
      </c>
      <c r="J47" s="382">
        <v>0</v>
      </c>
      <c r="K47" s="382">
        <v>0</v>
      </c>
      <c r="L47" s="382">
        <v>0</v>
      </c>
      <c r="M47" s="382">
        <v>0</v>
      </c>
      <c r="N47" s="382">
        <v>0</v>
      </c>
      <c r="O47" s="382">
        <v>0</v>
      </c>
      <c r="P47" s="382">
        <v>0</v>
      </c>
      <c r="Q47" s="382">
        <v>0</v>
      </c>
      <c r="R47" s="382">
        <v>0</v>
      </c>
      <c r="S47" s="382">
        <v>0</v>
      </c>
      <c r="T47" s="378">
        <f t="shared" si="2"/>
        <v>0</v>
      </c>
      <c r="U47" s="378">
        <f t="shared" si="3"/>
        <v>0</v>
      </c>
    </row>
    <row r="48" spans="1:21" ht="31.5" x14ac:dyDescent="0.25">
      <c r="A48" s="379" t="s">
        <v>138</v>
      </c>
      <c r="B48" s="380" t="s">
        <v>137</v>
      </c>
      <c r="C48" s="381">
        <f>C40</f>
        <v>0</v>
      </c>
      <c r="D48" s="381">
        <v>0</v>
      </c>
      <c r="E48" s="378">
        <v>0</v>
      </c>
      <c r="F48" s="378">
        <f t="shared" si="5"/>
        <v>0</v>
      </c>
      <c r="G48" s="382">
        <v>0</v>
      </c>
      <c r="H48" s="382">
        <v>0</v>
      </c>
      <c r="I48" s="382">
        <v>0</v>
      </c>
      <c r="J48" s="382">
        <v>0</v>
      </c>
      <c r="K48" s="382">
        <v>0</v>
      </c>
      <c r="L48" s="382">
        <v>0</v>
      </c>
      <c r="M48" s="382">
        <v>0</v>
      </c>
      <c r="N48" s="382">
        <v>0</v>
      </c>
      <c r="O48" s="382">
        <v>0</v>
      </c>
      <c r="P48" s="382">
        <v>0</v>
      </c>
      <c r="Q48" s="382">
        <v>0</v>
      </c>
      <c r="R48" s="382">
        <v>0</v>
      </c>
      <c r="S48" s="382">
        <v>0</v>
      </c>
      <c r="T48" s="378">
        <f t="shared" si="2"/>
        <v>0</v>
      </c>
      <c r="U48" s="378">
        <f t="shared" si="3"/>
        <v>0</v>
      </c>
    </row>
    <row r="49" spans="1:21" x14ac:dyDescent="0.25">
      <c r="A49" s="379" t="s">
        <v>136</v>
      </c>
      <c r="B49" s="380" t="s">
        <v>135</v>
      </c>
      <c r="C49" s="381">
        <f>C41</f>
        <v>95.167000000000044</v>
      </c>
      <c r="D49" s="381">
        <v>0</v>
      </c>
      <c r="E49" s="378">
        <f>E41</f>
        <v>83.196000000000012</v>
      </c>
      <c r="F49" s="378">
        <f t="shared" si="5"/>
        <v>0</v>
      </c>
      <c r="G49" s="382">
        <f>G41</f>
        <v>83.196000000000097</v>
      </c>
      <c r="H49" s="382">
        <v>0</v>
      </c>
      <c r="I49" s="382">
        <v>0</v>
      </c>
      <c r="J49" s="382">
        <v>0</v>
      </c>
      <c r="K49" s="382">
        <v>0</v>
      </c>
      <c r="L49" s="382">
        <v>0</v>
      </c>
      <c r="M49" s="382">
        <v>0</v>
      </c>
      <c r="N49" s="382">
        <v>0</v>
      </c>
      <c r="O49" s="382">
        <v>0</v>
      </c>
      <c r="P49" s="382">
        <v>0</v>
      </c>
      <c r="Q49" s="382">
        <v>0</v>
      </c>
      <c r="R49" s="382">
        <v>0</v>
      </c>
      <c r="S49" s="382">
        <v>0</v>
      </c>
      <c r="T49" s="378">
        <f t="shared" si="2"/>
        <v>0</v>
      </c>
      <c r="U49" s="378">
        <f t="shared" si="3"/>
        <v>0</v>
      </c>
    </row>
    <row r="50" spans="1:21" ht="18.75" x14ac:dyDescent="0.25">
      <c r="A50" s="379" t="s">
        <v>134</v>
      </c>
      <c r="B50" s="384" t="s">
        <v>804</v>
      </c>
      <c r="C50" s="381">
        <v>0</v>
      </c>
      <c r="D50" s="381">
        <v>0</v>
      </c>
      <c r="E50" s="378">
        <v>0</v>
      </c>
      <c r="F50" s="378">
        <f t="shared" si="5"/>
        <v>0</v>
      </c>
      <c r="G50" s="382">
        <v>0</v>
      </c>
      <c r="H50" s="382">
        <v>0</v>
      </c>
      <c r="I50" s="382">
        <v>0</v>
      </c>
      <c r="J50" s="382">
        <v>0</v>
      </c>
      <c r="K50" s="382">
        <v>0</v>
      </c>
      <c r="L50" s="382">
        <v>0</v>
      </c>
      <c r="M50" s="382">
        <v>0</v>
      </c>
      <c r="N50" s="382">
        <v>0</v>
      </c>
      <c r="O50" s="382">
        <v>0</v>
      </c>
      <c r="P50" s="382">
        <v>0</v>
      </c>
      <c r="Q50" s="382">
        <v>0</v>
      </c>
      <c r="R50" s="382">
        <v>0</v>
      </c>
      <c r="S50" s="382">
        <v>0</v>
      </c>
      <c r="T50" s="378">
        <f t="shared" si="2"/>
        <v>0</v>
      </c>
      <c r="U50" s="378">
        <f t="shared" si="3"/>
        <v>0</v>
      </c>
    </row>
    <row r="51" spans="1:21" ht="35.25" customHeight="1" x14ac:dyDescent="0.25">
      <c r="A51" s="375" t="s">
        <v>56</v>
      </c>
      <c r="B51" s="376" t="s">
        <v>133</v>
      </c>
      <c r="C51" s="381">
        <v>0</v>
      </c>
      <c r="D51" s="381">
        <v>0</v>
      </c>
      <c r="E51" s="378">
        <v>0</v>
      </c>
      <c r="F51" s="378">
        <f t="shared" si="5"/>
        <v>0</v>
      </c>
      <c r="G51" s="381">
        <v>0</v>
      </c>
      <c r="H51" s="381">
        <v>0</v>
      </c>
      <c r="I51" s="381">
        <v>0</v>
      </c>
      <c r="J51" s="381">
        <v>0</v>
      </c>
      <c r="K51" s="381">
        <v>0</v>
      </c>
      <c r="L51" s="381">
        <v>0</v>
      </c>
      <c r="M51" s="381">
        <v>0</v>
      </c>
      <c r="N51" s="381">
        <v>0</v>
      </c>
      <c r="O51" s="381">
        <v>0</v>
      </c>
      <c r="P51" s="381">
        <v>0</v>
      </c>
      <c r="Q51" s="381">
        <v>0</v>
      </c>
      <c r="R51" s="381">
        <v>0</v>
      </c>
      <c r="S51" s="381">
        <v>0</v>
      </c>
      <c r="T51" s="378">
        <f t="shared" si="2"/>
        <v>0</v>
      </c>
      <c r="U51" s="378">
        <f t="shared" si="3"/>
        <v>0</v>
      </c>
    </row>
    <row r="52" spans="1:21" x14ac:dyDescent="0.25">
      <c r="A52" s="379" t="s">
        <v>132</v>
      </c>
      <c r="B52" s="380" t="s">
        <v>131</v>
      </c>
      <c r="C52" s="381">
        <f>C30</f>
        <v>451.21401675999994</v>
      </c>
      <c r="D52" s="381">
        <v>0</v>
      </c>
      <c r="E52" s="378">
        <f>C52-80.11187782</f>
        <v>371.10213893999992</v>
      </c>
      <c r="F52" s="378">
        <f t="shared" si="5"/>
        <v>0</v>
      </c>
      <c r="G52" s="382">
        <v>371.10213893999997</v>
      </c>
      <c r="H52" s="382">
        <v>0</v>
      </c>
      <c r="I52" s="382">
        <v>0</v>
      </c>
      <c r="J52" s="382">
        <v>0</v>
      </c>
      <c r="K52" s="382">
        <v>0</v>
      </c>
      <c r="L52" s="382">
        <v>0</v>
      </c>
      <c r="M52" s="382">
        <v>0</v>
      </c>
      <c r="N52" s="382">
        <v>0</v>
      </c>
      <c r="O52" s="382">
        <v>0</v>
      </c>
      <c r="P52" s="382">
        <v>0</v>
      </c>
      <c r="Q52" s="382">
        <v>0</v>
      </c>
      <c r="R52" s="382">
        <v>0</v>
      </c>
      <c r="S52" s="382">
        <v>0</v>
      </c>
      <c r="T52" s="378">
        <f t="shared" si="2"/>
        <v>0</v>
      </c>
      <c r="U52" s="378">
        <f t="shared" si="3"/>
        <v>0</v>
      </c>
    </row>
    <row r="53" spans="1:21" x14ac:dyDescent="0.25">
      <c r="A53" s="379" t="s">
        <v>130</v>
      </c>
      <c r="B53" s="380" t="s">
        <v>124</v>
      </c>
      <c r="C53" s="381">
        <v>0</v>
      </c>
      <c r="D53" s="381">
        <v>0</v>
      </c>
      <c r="E53" s="378">
        <v>0</v>
      </c>
      <c r="F53" s="378">
        <f t="shared" si="5"/>
        <v>0</v>
      </c>
      <c r="G53" s="382">
        <v>0</v>
      </c>
      <c r="H53" s="382">
        <v>0</v>
      </c>
      <c r="I53" s="382">
        <v>0</v>
      </c>
      <c r="J53" s="382">
        <v>0</v>
      </c>
      <c r="K53" s="382">
        <v>0</v>
      </c>
      <c r="L53" s="382">
        <v>0</v>
      </c>
      <c r="M53" s="382">
        <v>0</v>
      </c>
      <c r="N53" s="382">
        <v>0</v>
      </c>
      <c r="O53" s="382">
        <v>0</v>
      </c>
      <c r="P53" s="382">
        <v>0</v>
      </c>
      <c r="Q53" s="382">
        <v>0</v>
      </c>
      <c r="R53" s="382">
        <v>0</v>
      </c>
      <c r="S53" s="382">
        <v>0</v>
      </c>
      <c r="T53" s="378">
        <f t="shared" si="2"/>
        <v>0</v>
      </c>
      <c r="U53" s="378">
        <f t="shared" si="3"/>
        <v>0</v>
      </c>
    </row>
    <row r="54" spans="1:21" x14ac:dyDescent="0.25">
      <c r="A54" s="379" t="s">
        <v>129</v>
      </c>
      <c r="B54" s="383" t="s">
        <v>123</v>
      </c>
      <c r="C54" s="381">
        <f>C45</f>
        <v>4.97</v>
      </c>
      <c r="D54" s="381">
        <v>0</v>
      </c>
      <c r="E54" s="378">
        <v>3.1</v>
      </c>
      <c r="F54" s="378">
        <f t="shared" si="5"/>
        <v>0</v>
      </c>
      <c r="G54" s="382">
        <v>3.1</v>
      </c>
      <c r="H54" s="382">
        <v>0</v>
      </c>
      <c r="I54" s="382">
        <v>0</v>
      </c>
      <c r="J54" s="382">
        <v>0</v>
      </c>
      <c r="K54" s="382">
        <v>0</v>
      </c>
      <c r="L54" s="382">
        <v>0</v>
      </c>
      <c r="M54" s="382">
        <v>0</v>
      </c>
      <c r="N54" s="382">
        <v>0</v>
      </c>
      <c r="O54" s="382">
        <v>0</v>
      </c>
      <c r="P54" s="382">
        <v>0</v>
      </c>
      <c r="Q54" s="382">
        <v>0</v>
      </c>
      <c r="R54" s="382">
        <v>0</v>
      </c>
      <c r="S54" s="382">
        <v>0</v>
      </c>
      <c r="T54" s="378">
        <f t="shared" si="2"/>
        <v>0</v>
      </c>
      <c r="U54" s="378">
        <f t="shared" si="3"/>
        <v>0</v>
      </c>
    </row>
    <row r="55" spans="1:21" x14ac:dyDescent="0.25">
      <c r="A55" s="379" t="s">
        <v>128</v>
      </c>
      <c r="B55" s="383" t="s">
        <v>122</v>
      </c>
      <c r="C55" s="381">
        <v>0</v>
      </c>
      <c r="D55" s="381">
        <v>0</v>
      </c>
      <c r="E55" s="378">
        <v>0</v>
      </c>
      <c r="F55" s="378">
        <f t="shared" si="5"/>
        <v>0</v>
      </c>
      <c r="G55" s="382">
        <v>0</v>
      </c>
      <c r="H55" s="382">
        <v>0</v>
      </c>
      <c r="I55" s="382">
        <v>0</v>
      </c>
      <c r="J55" s="382">
        <v>0</v>
      </c>
      <c r="K55" s="382">
        <v>0</v>
      </c>
      <c r="L55" s="382">
        <v>0</v>
      </c>
      <c r="M55" s="382">
        <v>0</v>
      </c>
      <c r="N55" s="382">
        <v>0</v>
      </c>
      <c r="O55" s="382">
        <v>0</v>
      </c>
      <c r="P55" s="382">
        <v>0</v>
      </c>
      <c r="Q55" s="382">
        <v>0</v>
      </c>
      <c r="R55" s="382">
        <v>0</v>
      </c>
      <c r="S55" s="382">
        <v>0</v>
      </c>
      <c r="T55" s="378">
        <f t="shared" si="2"/>
        <v>0</v>
      </c>
      <c r="U55" s="378">
        <f t="shared" si="3"/>
        <v>0</v>
      </c>
    </row>
    <row r="56" spans="1:21" x14ac:dyDescent="0.25">
      <c r="A56" s="379" t="s">
        <v>127</v>
      </c>
      <c r="B56" s="383" t="s">
        <v>121</v>
      </c>
      <c r="C56" s="381">
        <f>C47+C48+C49</f>
        <v>95.715000000000046</v>
      </c>
      <c r="D56" s="381">
        <v>0</v>
      </c>
      <c r="E56" s="378">
        <v>83.522000000000006</v>
      </c>
      <c r="F56" s="378">
        <f t="shared" si="5"/>
        <v>0</v>
      </c>
      <c r="G56" s="382">
        <v>83.522000000000006</v>
      </c>
      <c r="H56" s="382">
        <v>0</v>
      </c>
      <c r="I56" s="382">
        <v>0</v>
      </c>
      <c r="J56" s="382">
        <v>0</v>
      </c>
      <c r="K56" s="382">
        <v>0</v>
      </c>
      <c r="L56" s="382">
        <v>0</v>
      </c>
      <c r="M56" s="382">
        <v>0</v>
      </c>
      <c r="N56" s="382">
        <v>0</v>
      </c>
      <c r="O56" s="382">
        <v>0</v>
      </c>
      <c r="P56" s="382">
        <v>0</v>
      </c>
      <c r="Q56" s="382">
        <v>0</v>
      </c>
      <c r="R56" s="382">
        <v>0</v>
      </c>
      <c r="S56" s="382">
        <v>0</v>
      </c>
      <c r="T56" s="378">
        <f t="shared" si="2"/>
        <v>0</v>
      </c>
      <c r="U56" s="378">
        <f t="shared" si="3"/>
        <v>0</v>
      </c>
    </row>
    <row r="57" spans="1:21" ht="18.75" x14ac:dyDescent="0.25">
      <c r="A57" s="379" t="s">
        <v>126</v>
      </c>
      <c r="B57" s="384" t="s">
        <v>804</v>
      </c>
      <c r="C57" s="381">
        <v>0</v>
      </c>
      <c r="D57" s="381">
        <v>0</v>
      </c>
      <c r="E57" s="378">
        <v>0</v>
      </c>
      <c r="F57" s="378">
        <f t="shared" ref="F57:F64" si="7">E57-G57</f>
        <v>0</v>
      </c>
      <c r="G57" s="382">
        <v>0</v>
      </c>
      <c r="H57" s="382">
        <v>0</v>
      </c>
      <c r="I57" s="382">
        <v>0</v>
      </c>
      <c r="J57" s="382">
        <v>0</v>
      </c>
      <c r="K57" s="382">
        <v>0</v>
      </c>
      <c r="L57" s="382">
        <v>0</v>
      </c>
      <c r="M57" s="382">
        <v>0</v>
      </c>
      <c r="N57" s="382">
        <v>0</v>
      </c>
      <c r="O57" s="382">
        <v>0</v>
      </c>
      <c r="P57" s="382">
        <v>0</v>
      </c>
      <c r="Q57" s="382">
        <v>0</v>
      </c>
      <c r="R57" s="382">
        <v>0</v>
      </c>
      <c r="S57" s="382">
        <v>0</v>
      </c>
      <c r="T57" s="378">
        <f t="shared" si="2"/>
        <v>0</v>
      </c>
      <c r="U57" s="378">
        <f t="shared" si="3"/>
        <v>0</v>
      </c>
    </row>
    <row r="58" spans="1:21" ht="36.75" customHeight="1" x14ac:dyDescent="0.25">
      <c r="A58" s="375" t="s">
        <v>55</v>
      </c>
      <c r="B58" s="385" t="s">
        <v>199</v>
      </c>
      <c r="C58" s="381">
        <v>0</v>
      </c>
      <c r="D58" s="381">
        <v>0</v>
      </c>
      <c r="E58" s="378">
        <v>0</v>
      </c>
      <c r="F58" s="378">
        <f t="shared" si="7"/>
        <v>0</v>
      </c>
      <c r="G58" s="381">
        <v>0</v>
      </c>
      <c r="H58" s="381">
        <v>0</v>
      </c>
      <c r="I58" s="381">
        <v>0</v>
      </c>
      <c r="J58" s="381">
        <v>0</v>
      </c>
      <c r="K58" s="381">
        <v>0</v>
      </c>
      <c r="L58" s="381">
        <v>0</v>
      </c>
      <c r="M58" s="381">
        <v>0</v>
      </c>
      <c r="N58" s="381">
        <v>0</v>
      </c>
      <c r="O58" s="381">
        <v>0</v>
      </c>
      <c r="P58" s="381">
        <v>0</v>
      </c>
      <c r="Q58" s="381">
        <v>0</v>
      </c>
      <c r="R58" s="381">
        <v>0</v>
      </c>
      <c r="S58" s="381">
        <v>0</v>
      </c>
      <c r="T58" s="378">
        <f t="shared" si="2"/>
        <v>0</v>
      </c>
      <c r="U58" s="378">
        <f t="shared" si="3"/>
        <v>0</v>
      </c>
    </row>
    <row r="59" spans="1:21" x14ac:dyDescent="0.25">
      <c r="A59" s="375" t="s">
        <v>53</v>
      </c>
      <c r="B59" s="376" t="s">
        <v>125</v>
      </c>
      <c r="C59" s="381">
        <v>0</v>
      </c>
      <c r="D59" s="381">
        <v>0</v>
      </c>
      <c r="E59" s="378">
        <v>0</v>
      </c>
      <c r="F59" s="378">
        <f t="shared" si="7"/>
        <v>0</v>
      </c>
      <c r="G59" s="381">
        <v>0</v>
      </c>
      <c r="H59" s="381">
        <v>0</v>
      </c>
      <c r="I59" s="381">
        <v>0</v>
      </c>
      <c r="J59" s="381">
        <v>0</v>
      </c>
      <c r="K59" s="381">
        <v>0</v>
      </c>
      <c r="L59" s="381">
        <v>0</v>
      </c>
      <c r="M59" s="381">
        <v>0</v>
      </c>
      <c r="N59" s="381">
        <v>0</v>
      </c>
      <c r="O59" s="381">
        <v>0</v>
      </c>
      <c r="P59" s="381">
        <v>0</v>
      </c>
      <c r="Q59" s="381">
        <v>0</v>
      </c>
      <c r="R59" s="381">
        <v>0</v>
      </c>
      <c r="S59" s="381">
        <v>0</v>
      </c>
      <c r="T59" s="378">
        <f t="shared" si="2"/>
        <v>0</v>
      </c>
      <c r="U59" s="378">
        <f t="shared" si="3"/>
        <v>0</v>
      </c>
    </row>
    <row r="60" spans="1:21" x14ac:dyDescent="0.25">
      <c r="A60" s="379" t="s">
        <v>193</v>
      </c>
      <c r="B60" s="386" t="s">
        <v>145</v>
      </c>
      <c r="C60" s="381">
        <v>0</v>
      </c>
      <c r="D60" s="381">
        <v>0</v>
      </c>
      <c r="E60" s="378">
        <v>0</v>
      </c>
      <c r="F60" s="378">
        <f t="shared" si="7"/>
        <v>0</v>
      </c>
      <c r="G60" s="382">
        <v>0</v>
      </c>
      <c r="H60" s="382">
        <v>0</v>
      </c>
      <c r="I60" s="382">
        <v>0</v>
      </c>
      <c r="J60" s="382">
        <v>0</v>
      </c>
      <c r="K60" s="382">
        <v>0</v>
      </c>
      <c r="L60" s="382">
        <v>0</v>
      </c>
      <c r="M60" s="382">
        <v>0</v>
      </c>
      <c r="N60" s="382">
        <v>0</v>
      </c>
      <c r="O60" s="382">
        <v>0</v>
      </c>
      <c r="P60" s="382">
        <v>0</v>
      </c>
      <c r="Q60" s="382">
        <v>0</v>
      </c>
      <c r="R60" s="382">
        <v>0</v>
      </c>
      <c r="S60" s="382">
        <v>0</v>
      </c>
      <c r="T60" s="378">
        <f t="shared" si="2"/>
        <v>0</v>
      </c>
      <c r="U60" s="378">
        <f t="shared" si="3"/>
        <v>0</v>
      </c>
    </row>
    <row r="61" spans="1:21" x14ac:dyDescent="0.25">
      <c r="A61" s="379" t="s">
        <v>194</v>
      </c>
      <c r="B61" s="386" t="s">
        <v>143</v>
      </c>
      <c r="C61" s="381">
        <v>2.7700000000000005</v>
      </c>
      <c r="D61" s="381">
        <v>0</v>
      </c>
      <c r="E61" s="378">
        <v>1.9200000000000002</v>
      </c>
      <c r="F61" s="378">
        <f t="shared" si="7"/>
        <v>0</v>
      </c>
      <c r="G61" s="382">
        <v>1.9200000000000002</v>
      </c>
      <c r="H61" s="382">
        <v>0</v>
      </c>
      <c r="I61" s="382">
        <v>0</v>
      </c>
      <c r="J61" s="382">
        <v>0</v>
      </c>
      <c r="K61" s="382">
        <v>0</v>
      </c>
      <c r="L61" s="382">
        <v>0</v>
      </c>
      <c r="M61" s="382">
        <v>0</v>
      </c>
      <c r="N61" s="382">
        <v>0</v>
      </c>
      <c r="O61" s="382">
        <v>0</v>
      </c>
      <c r="P61" s="382">
        <v>0</v>
      </c>
      <c r="Q61" s="382">
        <v>0</v>
      </c>
      <c r="R61" s="382">
        <v>0</v>
      </c>
      <c r="S61" s="382">
        <v>0</v>
      </c>
      <c r="T61" s="378">
        <f t="shared" si="2"/>
        <v>0</v>
      </c>
      <c r="U61" s="378">
        <f t="shared" si="3"/>
        <v>0</v>
      </c>
    </row>
    <row r="62" spans="1:21" x14ac:dyDescent="0.25">
      <c r="A62" s="379" t="s">
        <v>195</v>
      </c>
      <c r="B62" s="386" t="s">
        <v>141</v>
      </c>
      <c r="C62" s="381">
        <v>0</v>
      </c>
      <c r="D62" s="381">
        <v>0</v>
      </c>
      <c r="E62" s="378">
        <v>0</v>
      </c>
      <c r="F62" s="378">
        <f t="shared" si="7"/>
        <v>0</v>
      </c>
      <c r="G62" s="382">
        <v>0</v>
      </c>
      <c r="H62" s="382">
        <v>0</v>
      </c>
      <c r="I62" s="382">
        <v>0</v>
      </c>
      <c r="J62" s="382">
        <v>0</v>
      </c>
      <c r="K62" s="382">
        <v>0</v>
      </c>
      <c r="L62" s="382">
        <v>0</v>
      </c>
      <c r="M62" s="382">
        <v>0</v>
      </c>
      <c r="N62" s="382">
        <v>0</v>
      </c>
      <c r="O62" s="382">
        <v>0</v>
      </c>
      <c r="P62" s="382">
        <v>0</v>
      </c>
      <c r="Q62" s="382">
        <v>0</v>
      </c>
      <c r="R62" s="382">
        <v>0</v>
      </c>
      <c r="S62" s="382">
        <v>0</v>
      </c>
      <c r="T62" s="378">
        <f t="shared" si="2"/>
        <v>0</v>
      </c>
      <c r="U62" s="378">
        <f t="shared" si="3"/>
        <v>0</v>
      </c>
    </row>
    <row r="63" spans="1:21" x14ac:dyDescent="0.25">
      <c r="A63" s="379" t="s">
        <v>196</v>
      </c>
      <c r="B63" s="386" t="s">
        <v>198</v>
      </c>
      <c r="C63" s="381">
        <f>C56</f>
        <v>95.715000000000046</v>
      </c>
      <c r="D63" s="381">
        <v>0</v>
      </c>
      <c r="E63" s="378">
        <f>E56</f>
        <v>83.522000000000006</v>
      </c>
      <c r="F63" s="378">
        <f t="shared" si="7"/>
        <v>0</v>
      </c>
      <c r="G63" s="382">
        <f>G56</f>
        <v>83.522000000000006</v>
      </c>
      <c r="H63" s="382">
        <v>0</v>
      </c>
      <c r="I63" s="382">
        <v>0</v>
      </c>
      <c r="J63" s="382">
        <v>0</v>
      </c>
      <c r="K63" s="382">
        <v>0</v>
      </c>
      <c r="L63" s="382">
        <v>0</v>
      </c>
      <c r="M63" s="382">
        <v>0</v>
      </c>
      <c r="N63" s="382">
        <v>0</v>
      </c>
      <c r="O63" s="382">
        <v>0</v>
      </c>
      <c r="P63" s="382">
        <v>0</v>
      </c>
      <c r="Q63" s="382">
        <v>0</v>
      </c>
      <c r="R63" s="382">
        <v>0</v>
      </c>
      <c r="S63" s="382">
        <v>0</v>
      </c>
      <c r="T63" s="378">
        <f t="shared" si="2"/>
        <v>0</v>
      </c>
      <c r="U63" s="378">
        <f t="shared" si="3"/>
        <v>0</v>
      </c>
    </row>
    <row r="64" spans="1:21" ht="18.75" x14ac:dyDescent="0.25">
      <c r="A64" s="379" t="s">
        <v>197</v>
      </c>
      <c r="B64" s="383" t="s">
        <v>805</v>
      </c>
      <c r="C64" s="381">
        <v>0</v>
      </c>
      <c r="D64" s="381">
        <v>0</v>
      </c>
      <c r="E64" s="378">
        <v>0</v>
      </c>
      <c r="F64" s="378">
        <f t="shared" si="7"/>
        <v>0</v>
      </c>
      <c r="G64" s="382">
        <v>0</v>
      </c>
      <c r="H64" s="382">
        <v>0</v>
      </c>
      <c r="I64" s="382">
        <v>0</v>
      </c>
      <c r="J64" s="382">
        <v>0</v>
      </c>
      <c r="K64" s="382">
        <v>0</v>
      </c>
      <c r="L64" s="382">
        <v>0</v>
      </c>
      <c r="M64" s="382">
        <v>0</v>
      </c>
      <c r="N64" s="382">
        <v>0</v>
      </c>
      <c r="O64" s="382">
        <v>0</v>
      </c>
      <c r="P64" s="382">
        <v>0</v>
      </c>
      <c r="Q64" s="382">
        <v>0</v>
      </c>
      <c r="R64" s="382">
        <v>0</v>
      </c>
      <c r="S64" s="382">
        <v>0</v>
      </c>
      <c r="T64" s="378">
        <f t="shared" si="2"/>
        <v>0</v>
      </c>
      <c r="U64" s="378">
        <f t="shared" si="3"/>
        <v>0</v>
      </c>
    </row>
    <row r="65" spans="1:20" x14ac:dyDescent="0.25">
      <c r="A65" s="19"/>
      <c r="B65" s="20"/>
      <c r="C65" s="20"/>
      <c r="D65" s="20"/>
      <c r="E65" s="20"/>
      <c r="F65" s="20"/>
      <c r="G65" s="20"/>
      <c r="H65" s="20"/>
      <c r="I65" s="20"/>
      <c r="J65" s="20"/>
      <c r="K65" s="20"/>
      <c r="L65" s="20"/>
      <c r="M65" s="20"/>
      <c r="N65" s="20"/>
      <c r="O65" s="20"/>
      <c r="P65" s="20"/>
      <c r="Q65" s="20"/>
      <c r="R65" s="20"/>
      <c r="S65" s="20"/>
    </row>
    <row r="66" spans="1:20" ht="54" customHeight="1" x14ac:dyDescent="0.25">
      <c r="B66" s="506"/>
      <c r="C66" s="506"/>
      <c r="D66" s="506"/>
      <c r="E66" s="506"/>
      <c r="F66" s="506"/>
      <c r="G66" s="506"/>
      <c r="H66" s="506"/>
      <c r="I66" s="506"/>
      <c r="J66" s="506"/>
      <c r="K66" s="506"/>
      <c r="L66" s="506"/>
      <c r="M66" s="506"/>
      <c r="N66" s="506"/>
      <c r="O66" s="506"/>
      <c r="P66" s="506"/>
      <c r="Q66" s="506"/>
      <c r="R66" s="506"/>
      <c r="S66" s="506"/>
      <c r="T66" s="18"/>
    </row>
    <row r="68" spans="1:20" ht="50.25" customHeight="1" x14ac:dyDescent="0.25">
      <c r="B68" s="515"/>
      <c r="C68" s="515"/>
      <c r="D68" s="515"/>
      <c r="E68" s="515"/>
      <c r="F68" s="515"/>
      <c r="G68" s="515"/>
      <c r="H68" s="515"/>
      <c r="I68" s="515"/>
      <c r="J68" s="515"/>
      <c r="K68" s="515"/>
      <c r="L68" s="515"/>
      <c r="M68" s="515"/>
      <c r="N68" s="515"/>
      <c r="O68" s="515"/>
      <c r="P68" s="515"/>
      <c r="Q68" s="515"/>
      <c r="R68" s="515"/>
      <c r="S68" s="515"/>
    </row>
    <row r="70" spans="1:20" ht="36.75" customHeight="1" x14ac:dyDescent="0.25">
      <c r="B70" s="506"/>
      <c r="C70" s="506"/>
      <c r="D70" s="506"/>
      <c r="E70" s="506"/>
      <c r="F70" s="506"/>
      <c r="G70" s="506"/>
      <c r="H70" s="506"/>
      <c r="I70" s="506"/>
      <c r="J70" s="506"/>
      <c r="K70" s="506"/>
      <c r="L70" s="506"/>
      <c r="M70" s="506"/>
      <c r="N70" s="506"/>
      <c r="O70" s="506"/>
      <c r="P70" s="506"/>
      <c r="Q70" s="506"/>
      <c r="R70" s="506"/>
      <c r="S70" s="506"/>
    </row>
    <row r="71" spans="1:20" x14ac:dyDescent="0.25">
      <c r="B71" s="17"/>
      <c r="C71" s="17"/>
      <c r="D71" s="17"/>
      <c r="E71" s="17"/>
      <c r="F71" s="17"/>
    </row>
    <row r="72" spans="1:20" ht="51" customHeight="1" x14ac:dyDescent="0.25">
      <c r="B72" s="506"/>
      <c r="C72" s="506"/>
      <c r="D72" s="506"/>
      <c r="E72" s="506"/>
      <c r="F72" s="506"/>
      <c r="G72" s="506"/>
      <c r="H72" s="506"/>
      <c r="I72" s="506"/>
      <c r="J72" s="506"/>
      <c r="K72" s="506"/>
      <c r="L72" s="506"/>
      <c r="M72" s="506"/>
      <c r="N72" s="506"/>
      <c r="O72" s="506"/>
      <c r="P72" s="506"/>
      <c r="Q72" s="506"/>
      <c r="R72" s="506"/>
      <c r="S72" s="506"/>
    </row>
    <row r="73" spans="1:20" ht="32.25" customHeight="1" x14ac:dyDescent="0.25">
      <c r="B73" s="515"/>
      <c r="C73" s="515"/>
      <c r="D73" s="515"/>
      <c r="E73" s="515"/>
      <c r="F73" s="515"/>
      <c r="G73" s="515"/>
      <c r="H73" s="515"/>
      <c r="I73" s="515"/>
      <c r="J73" s="515"/>
      <c r="K73" s="515"/>
      <c r="L73" s="515"/>
      <c r="M73" s="515"/>
      <c r="N73" s="515"/>
      <c r="O73" s="515"/>
      <c r="P73" s="515"/>
      <c r="Q73" s="515"/>
      <c r="R73" s="515"/>
      <c r="S73" s="515"/>
    </row>
    <row r="74" spans="1:20" ht="51.75" customHeight="1" x14ac:dyDescent="0.25">
      <c r="B74" s="506"/>
      <c r="C74" s="506"/>
      <c r="D74" s="506"/>
      <c r="E74" s="506"/>
      <c r="F74" s="506"/>
      <c r="G74" s="506"/>
      <c r="H74" s="506"/>
      <c r="I74" s="506"/>
      <c r="J74" s="506"/>
      <c r="K74" s="506"/>
      <c r="L74" s="506"/>
      <c r="M74" s="506"/>
      <c r="N74" s="506"/>
      <c r="O74" s="506"/>
      <c r="P74" s="506"/>
      <c r="Q74" s="506"/>
      <c r="R74" s="506"/>
      <c r="S74" s="506"/>
    </row>
    <row r="75" spans="1:20" ht="21.75" customHeight="1" x14ac:dyDescent="0.25">
      <c r="B75" s="507"/>
      <c r="C75" s="507"/>
      <c r="D75" s="507"/>
      <c r="E75" s="507"/>
      <c r="F75" s="507"/>
      <c r="G75" s="507"/>
      <c r="H75" s="507"/>
      <c r="I75" s="507"/>
      <c r="J75" s="507"/>
      <c r="K75" s="507"/>
      <c r="L75" s="507"/>
      <c r="M75" s="507"/>
      <c r="N75" s="507"/>
      <c r="O75" s="507"/>
      <c r="P75" s="507"/>
      <c r="Q75" s="507"/>
      <c r="R75" s="507"/>
      <c r="S75" s="507"/>
    </row>
    <row r="76" spans="1:20" ht="23.25" customHeight="1" x14ac:dyDescent="0.25">
      <c r="B76" s="16"/>
      <c r="C76" s="16"/>
      <c r="D76" s="16"/>
      <c r="E76" s="16"/>
      <c r="F76" s="16"/>
    </row>
    <row r="77" spans="1:20" ht="18.75" customHeight="1" x14ac:dyDescent="0.25">
      <c r="B77" s="508"/>
      <c r="C77" s="508"/>
      <c r="D77" s="508"/>
      <c r="E77" s="508"/>
      <c r="F77" s="508"/>
      <c r="G77" s="508"/>
      <c r="H77" s="508"/>
      <c r="I77" s="508"/>
      <c r="J77" s="508"/>
      <c r="K77" s="508"/>
      <c r="L77" s="508"/>
      <c r="M77" s="508"/>
      <c r="N77" s="508"/>
      <c r="O77" s="508"/>
      <c r="P77" s="508"/>
      <c r="Q77" s="508"/>
      <c r="R77" s="508"/>
      <c r="S77" s="508"/>
    </row>
  </sheetData>
  <mergeCells count="33">
    <mergeCell ref="B74:S74"/>
    <mergeCell ref="B75:S75"/>
    <mergeCell ref="B77:S77"/>
    <mergeCell ref="A20:A22"/>
    <mergeCell ref="B20:B22"/>
    <mergeCell ref="C20:D21"/>
    <mergeCell ref="E20:F21"/>
    <mergeCell ref="G20:G22"/>
    <mergeCell ref="B66:S66"/>
    <mergeCell ref="B68:S68"/>
    <mergeCell ref="B70:S70"/>
    <mergeCell ref="B72:S72"/>
    <mergeCell ref="B73:S73"/>
    <mergeCell ref="A4:U4"/>
    <mergeCell ref="A6:U6"/>
    <mergeCell ref="A8:U8"/>
    <mergeCell ref="A9:U9"/>
    <mergeCell ref="A11:U11"/>
    <mergeCell ref="A12:U12"/>
    <mergeCell ref="H20:K20"/>
    <mergeCell ref="L20:O20"/>
    <mergeCell ref="P20:S20"/>
    <mergeCell ref="H21:I21"/>
    <mergeCell ref="J21:K21"/>
    <mergeCell ref="L21:M21"/>
    <mergeCell ref="N21:O21"/>
    <mergeCell ref="P21:Q21"/>
    <mergeCell ref="R21:S21"/>
    <mergeCell ref="A14:U14"/>
    <mergeCell ref="A15:U15"/>
    <mergeCell ref="A16:U16"/>
    <mergeCell ref="A18:U18"/>
    <mergeCell ref="T20:U21"/>
  </mergeCells>
  <conditionalFormatting sqref="D58:D64 D28:D29 D31:D43 D24:S24">
    <cfRule type="cellIs" dxfId="41" priority="44" operator="notEqual">
      <formula>0</formula>
    </cfRule>
  </conditionalFormatting>
  <conditionalFormatting sqref="D51">
    <cfRule type="cellIs" dxfId="40" priority="43" operator="notEqual">
      <formula>0</formula>
    </cfRule>
  </conditionalFormatting>
  <conditionalFormatting sqref="D45:D46 D49:D50">
    <cfRule type="cellIs" dxfId="39" priority="42" operator="notEqual">
      <formula>0</formula>
    </cfRule>
  </conditionalFormatting>
  <conditionalFormatting sqref="D44">
    <cfRule type="cellIs" dxfId="38" priority="41" operator="notEqual">
      <formula>0</formula>
    </cfRule>
  </conditionalFormatting>
  <conditionalFormatting sqref="D25:D27">
    <cfRule type="cellIs" dxfId="37" priority="35" operator="notEqual">
      <formula>0</formula>
    </cfRule>
  </conditionalFormatting>
  <conditionalFormatting sqref="D47:D48">
    <cfRule type="cellIs" dxfId="36" priority="40" operator="notEqual">
      <formula>0</formula>
    </cfRule>
  </conditionalFormatting>
  <conditionalFormatting sqref="D57 D52">
    <cfRule type="cellIs" dxfId="35" priority="39" operator="notEqual">
      <formula>0</formula>
    </cfRule>
  </conditionalFormatting>
  <conditionalFormatting sqref="D53 D55">
    <cfRule type="cellIs" dxfId="34" priority="38" operator="notEqual">
      <formula>0</formula>
    </cfRule>
  </conditionalFormatting>
  <conditionalFormatting sqref="D54">
    <cfRule type="cellIs" dxfId="33" priority="37" operator="notEqual">
      <formula>0</formula>
    </cfRule>
  </conditionalFormatting>
  <conditionalFormatting sqref="D56">
    <cfRule type="cellIs" dxfId="32" priority="36" operator="notEqual">
      <formula>0</formula>
    </cfRule>
  </conditionalFormatting>
  <conditionalFormatting sqref="E25:F29 E31:F64">
    <cfRule type="cellIs" dxfId="31" priority="34" operator="greaterThan">
      <formula>0</formula>
    </cfRule>
  </conditionalFormatting>
  <conditionalFormatting sqref="E25:F29 E31:F64">
    <cfRule type="cellIs" dxfId="30" priority="33" operator="notEqual">
      <formula>0</formula>
    </cfRule>
  </conditionalFormatting>
  <conditionalFormatting sqref="I25:S26 I58:S64 I43:S43 I51:S51 I31:S36 I28:S29 I27 K27:S27">
    <cfRule type="cellIs" dxfId="29" priority="32" operator="notEqual">
      <formula>0</formula>
    </cfRule>
  </conditionalFormatting>
  <conditionalFormatting sqref="I37:S42">
    <cfRule type="cellIs" dxfId="28" priority="31" operator="notEqual">
      <formula>0</formula>
    </cfRule>
  </conditionalFormatting>
  <conditionalFormatting sqref="I44:S50">
    <cfRule type="cellIs" dxfId="27" priority="30" operator="notEqual">
      <formula>0</formula>
    </cfRule>
  </conditionalFormatting>
  <conditionalFormatting sqref="I52:S57">
    <cfRule type="cellIs" dxfId="26" priority="29" operator="notEqual">
      <formula>0</formula>
    </cfRule>
  </conditionalFormatting>
  <conditionalFormatting sqref="T24:T64">
    <cfRule type="cellIs" dxfId="25" priority="28" operator="notEqual">
      <formula>0</formula>
    </cfRule>
  </conditionalFormatting>
  <conditionalFormatting sqref="U24:U64">
    <cfRule type="cellIs" dxfId="24" priority="27" operator="notEqual">
      <formula>0</formula>
    </cfRule>
  </conditionalFormatting>
  <conditionalFormatting sqref="D30:F30 I30:S30">
    <cfRule type="cellIs" dxfId="23" priority="26" operator="notEqual">
      <formula>0</formula>
    </cfRule>
  </conditionalFormatting>
  <conditionalFormatting sqref="G25:H29 G58:H64 G43:H43 G51:H51 G31:H36">
    <cfRule type="cellIs" dxfId="22" priority="25" operator="notEqual">
      <formula>0</formula>
    </cfRule>
  </conditionalFormatting>
  <conditionalFormatting sqref="G38:H40 H37 G42:H42 H41">
    <cfRule type="cellIs" dxfId="21" priority="24" operator="notEqual">
      <formula>0</formula>
    </cfRule>
  </conditionalFormatting>
  <conditionalFormatting sqref="G44:H44 G46:H46 H45 G50:H50 H47:H49">
    <cfRule type="cellIs" dxfId="20" priority="23" operator="notEqual">
      <formula>0</formula>
    </cfRule>
  </conditionalFormatting>
  <conditionalFormatting sqref="G52:H57">
    <cfRule type="cellIs" dxfId="19" priority="22" operator="notEqual">
      <formula>0</formula>
    </cfRule>
  </conditionalFormatting>
  <conditionalFormatting sqref="G30:H30">
    <cfRule type="cellIs" dxfId="18" priority="21" operator="notEqual">
      <formula>0</formula>
    </cfRule>
  </conditionalFormatting>
  <conditionalFormatting sqref="C58:C64 C28:C29 C31:C43 C24">
    <cfRule type="cellIs" dxfId="17" priority="20" operator="notEqual">
      <formula>0</formula>
    </cfRule>
  </conditionalFormatting>
  <conditionalFormatting sqref="C51">
    <cfRule type="cellIs" dxfId="16" priority="19" operator="notEqual">
      <formula>0</formula>
    </cfRule>
  </conditionalFormatting>
  <conditionalFormatting sqref="C45:C46 C49:C50">
    <cfRule type="cellIs" dxfId="15" priority="18" operator="notEqual">
      <formula>0</formula>
    </cfRule>
  </conditionalFormatting>
  <conditionalFormatting sqref="C44">
    <cfRule type="cellIs" dxfId="14" priority="17" operator="notEqual">
      <formula>0</formula>
    </cfRule>
  </conditionalFormatting>
  <conditionalFormatting sqref="C25:C27">
    <cfRule type="cellIs" dxfId="13" priority="11" operator="notEqual">
      <formula>0</formula>
    </cfRule>
  </conditionalFormatting>
  <conditionalFormatting sqref="C47:C48">
    <cfRule type="cellIs" dxfId="12" priority="16" operator="notEqual">
      <formula>0</formula>
    </cfRule>
  </conditionalFormatting>
  <conditionalFormatting sqref="C57 C52">
    <cfRule type="cellIs" dxfId="11" priority="15" operator="notEqual">
      <formula>0</formula>
    </cfRule>
  </conditionalFormatting>
  <conditionalFormatting sqref="C53">
    <cfRule type="cellIs" dxfId="10" priority="14" operator="notEqual">
      <formula>0</formula>
    </cfRule>
  </conditionalFormatting>
  <conditionalFormatting sqref="C30">
    <cfRule type="cellIs" dxfId="9" priority="10" operator="notEqual">
      <formula>0</formula>
    </cfRule>
  </conditionalFormatting>
  <conditionalFormatting sqref="C55">
    <cfRule type="cellIs" dxfId="8" priority="9" operator="notEqual">
      <formula>0</formula>
    </cfRule>
  </conditionalFormatting>
  <conditionalFormatting sqref="C54">
    <cfRule type="cellIs" dxfId="7" priority="8" operator="notEqual">
      <formula>0</formula>
    </cfRule>
  </conditionalFormatting>
  <conditionalFormatting sqref="C56">
    <cfRule type="cellIs" dxfId="6" priority="7" operator="notEqual">
      <formula>0</formula>
    </cfRule>
  </conditionalFormatting>
  <conditionalFormatting sqref="G45">
    <cfRule type="cellIs" dxfId="5" priority="6" operator="notEqual">
      <formula>0</formula>
    </cfRule>
  </conditionalFormatting>
  <conditionalFormatting sqref="G37">
    <cfRule type="cellIs" dxfId="4" priority="5" operator="notEqual">
      <formula>0</formula>
    </cfRule>
  </conditionalFormatting>
  <conditionalFormatting sqref="G41">
    <cfRule type="cellIs" dxfId="3" priority="4" operator="notEqual">
      <formula>0</formula>
    </cfRule>
  </conditionalFormatting>
  <conditionalFormatting sqref="G47:G48">
    <cfRule type="cellIs" dxfId="2" priority="3" operator="notEqual">
      <formula>0</formula>
    </cfRule>
  </conditionalFormatting>
  <conditionalFormatting sqref="G49">
    <cfRule type="cellIs" dxfId="1" priority="2" operator="notEqual">
      <formula>0</formula>
    </cfRule>
  </conditionalFormatting>
  <conditionalFormatting sqref="J27">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62"/>
  <sheetViews>
    <sheetView view="pageBreakPreview" topLeftCell="A22" zoomScale="80" zoomScaleSheetLayoutView="80" workbookViewId="0">
      <pane xSplit="13" ySplit="5" topLeftCell="N27" activePane="bottomRight" state="frozen"/>
      <selection activeCell="A22" sqref="A22"/>
      <selection pane="topRight" activeCell="N22" sqref="N22"/>
      <selection pane="bottomLeft" activeCell="A27" sqref="A27"/>
      <selection pane="bottomRight" activeCell="N27" sqref="N27"/>
    </sheetView>
  </sheetViews>
  <sheetFormatPr defaultColWidth="9.140625" defaultRowHeight="15" x14ac:dyDescent="0.25"/>
  <cols>
    <col min="1" max="1" width="6.140625" style="126" customWidth="1"/>
    <col min="2" max="2" width="23.140625" style="126" customWidth="1"/>
    <col min="3" max="3" width="20" style="126" bestFit="1" customWidth="1"/>
    <col min="4" max="4" width="15.140625" style="126" customWidth="1"/>
    <col min="5" max="12" width="7.7109375" style="126" customWidth="1"/>
    <col min="13" max="13" width="10.7109375" style="126" customWidth="1"/>
    <col min="14" max="14" width="61" style="126" customWidth="1"/>
    <col min="15" max="15" width="20" style="126" customWidth="1"/>
    <col min="16" max="17" width="13.42578125" style="126" customWidth="1"/>
    <col min="18" max="18" width="17" style="126" customWidth="1"/>
    <col min="19" max="20" width="9.7109375" style="126" customWidth="1"/>
    <col min="21" max="21" width="11.42578125" style="126" customWidth="1"/>
    <col min="22" max="22" width="12.7109375" style="126" customWidth="1"/>
    <col min="23" max="23" width="25.5703125" style="126" customWidth="1"/>
    <col min="24" max="24" width="19" style="126" customWidth="1"/>
    <col min="25" max="25" width="25.42578125" style="126" customWidth="1"/>
    <col min="26" max="26" width="7.7109375" style="126" customWidth="1"/>
    <col min="27" max="27" width="22.42578125" style="126" customWidth="1"/>
    <col min="28" max="28" width="19.28515625" style="126" customWidth="1"/>
    <col min="29" max="29" width="21.85546875" style="126" customWidth="1"/>
    <col min="30" max="30" width="16.28515625" style="126" customWidth="1"/>
    <col min="31" max="31" width="15.85546875" style="126" customWidth="1"/>
    <col min="32" max="32" width="14.42578125" style="126" customWidth="1"/>
    <col min="33" max="33" width="11.5703125" style="126" customWidth="1"/>
    <col min="34" max="34" width="16.140625" style="126" customWidth="1"/>
    <col min="35" max="35" width="13.42578125" style="126" customWidth="1"/>
    <col min="36" max="36" width="15.28515625" style="126" customWidth="1"/>
    <col min="37" max="37" width="17.42578125" style="126" customWidth="1"/>
    <col min="38" max="38" width="18.28515625" style="126" customWidth="1"/>
    <col min="39" max="40" width="15.42578125" style="126" customWidth="1"/>
    <col min="41" max="41" width="9.7109375" style="126" customWidth="1"/>
    <col min="42" max="42" width="12.42578125" style="126" customWidth="1"/>
    <col min="43" max="43" width="12" style="126" customWidth="1"/>
    <col min="44" max="44" width="14.140625" style="126" customWidth="1"/>
    <col min="45" max="46" width="13.28515625" style="126" customWidth="1"/>
    <col min="47" max="47" width="10.7109375" style="126" customWidth="1"/>
    <col min="48" max="48" width="60.7109375" style="126" customWidth="1"/>
    <col min="49" max="16384" width="9.140625" style="126"/>
  </cols>
  <sheetData>
    <row r="1" spans="1:48" ht="18.75" x14ac:dyDescent="0.25">
      <c r="AV1" s="4" t="s">
        <v>65</v>
      </c>
    </row>
    <row r="2" spans="1:48" ht="18.75" x14ac:dyDescent="0.3">
      <c r="AV2" s="1" t="s">
        <v>7</v>
      </c>
    </row>
    <row r="3" spans="1:48" ht="18.75" x14ac:dyDescent="0.3">
      <c r="AV3" s="1" t="s">
        <v>64</v>
      </c>
    </row>
    <row r="4" spans="1:48" ht="18.75" x14ac:dyDescent="0.3">
      <c r="AV4" s="1"/>
    </row>
    <row r="5" spans="1:48" ht="18.75" customHeight="1" x14ac:dyDescent="0.25">
      <c r="A5" s="420" t="str">
        <f>'1. паспорт местоположение'!A5:C5</f>
        <v>Год раскрытия информации: 2022 год</v>
      </c>
      <c r="B5" s="420"/>
      <c r="C5" s="420"/>
      <c r="D5" s="420"/>
      <c r="E5" s="420"/>
      <c r="F5" s="420"/>
      <c r="G5" s="420"/>
      <c r="H5" s="420"/>
      <c r="I5" s="420"/>
      <c r="J5" s="420"/>
      <c r="K5" s="420"/>
      <c r="L5" s="420"/>
      <c r="M5" s="420"/>
      <c r="N5" s="420"/>
      <c r="O5" s="420"/>
      <c r="P5" s="420"/>
      <c r="Q5" s="420"/>
      <c r="R5" s="420"/>
      <c r="S5" s="420"/>
      <c r="T5" s="420"/>
      <c r="U5" s="420"/>
      <c r="V5" s="420"/>
      <c r="W5" s="420"/>
      <c r="X5" s="420"/>
      <c r="Y5" s="420"/>
      <c r="Z5" s="420"/>
      <c r="AA5" s="420"/>
      <c r="AB5" s="420"/>
      <c r="AC5" s="420"/>
      <c r="AD5" s="420"/>
      <c r="AE5" s="420"/>
      <c r="AF5" s="420"/>
      <c r="AG5" s="420"/>
      <c r="AH5" s="420"/>
      <c r="AI5" s="420"/>
      <c r="AJ5" s="420"/>
      <c r="AK5" s="420"/>
      <c r="AL5" s="420"/>
      <c r="AM5" s="420"/>
      <c r="AN5" s="420"/>
      <c r="AO5" s="420"/>
      <c r="AP5" s="420"/>
      <c r="AQ5" s="420"/>
      <c r="AR5" s="420"/>
      <c r="AS5" s="420"/>
      <c r="AT5" s="420"/>
      <c r="AU5" s="420"/>
      <c r="AV5" s="420"/>
    </row>
    <row r="6" spans="1:48" ht="18.75" x14ac:dyDescent="0.3">
      <c r="AV6" s="1"/>
    </row>
    <row r="7" spans="1:48" ht="18.75" x14ac:dyDescent="0.25">
      <c r="A7" s="422" t="s">
        <v>6</v>
      </c>
      <c r="B7" s="422"/>
      <c r="C7" s="422"/>
      <c r="D7" s="422"/>
      <c r="E7" s="422"/>
      <c r="F7" s="422"/>
      <c r="G7" s="422"/>
      <c r="H7" s="422"/>
      <c r="I7" s="422"/>
      <c r="J7" s="422"/>
      <c r="K7" s="422"/>
      <c r="L7" s="422"/>
      <c r="M7" s="422"/>
      <c r="N7" s="422"/>
      <c r="O7" s="422"/>
      <c r="P7" s="422"/>
      <c r="Q7" s="422"/>
      <c r="R7" s="422"/>
      <c r="S7" s="422"/>
      <c r="T7" s="422"/>
      <c r="U7" s="422"/>
      <c r="V7" s="422"/>
      <c r="W7" s="422"/>
      <c r="X7" s="422"/>
      <c r="Y7" s="422"/>
      <c r="Z7" s="422"/>
      <c r="AA7" s="422"/>
      <c r="AB7" s="422"/>
      <c r="AC7" s="422"/>
      <c r="AD7" s="422"/>
      <c r="AE7" s="422"/>
      <c r="AF7" s="422"/>
      <c r="AG7" s="422"/>
      <c r="AH7" s="422"/>
      <c r="AI7" s="422"/>
      <c r="AJ7" s="422"/>
      <c r="AK7" s="422"/>
      <c r="AL7" s="422"/>
      <c r="AM7" s="422"/>
      <c r="AN7" s="422"/>
      <c r="AO7" s="422"/>
      <c r="AP7" s="422"/>
      <c r="AQ7" s="422"/>
      <c r="AR7" s="422"/>
      <c r="AS7" s="422"/>
      <c r="AT7" s="422"/>
      <c r="AU7" s="422"/>
      <c r="AV7" s="422"/>
    </row>
    <row r="8" spans="1:48" ht="18.75" x14ac:dyDescent="0.25">
      <c r="A8" s="422"/>
      <c r="B8" s="422"/>
      <c r="C8" s="422"/>
      <c r="D8" s="422"/>
      <c r="E8" s="422"/>
      <c r="F8" s="422"/>
      <c r="G8" s="422"/>
      <c r="H8" s="422"/>
      <c r="I8" s="422"/>
      <c r="J8" s="422"/>
      <c r="K8" s="422"/>
      <c r="L8" s="422"/>
      <c r="M8" s="422"/>
      <c r="N8" s="422"/>
      <c r="O8" s="422"/>
      <c r="P8" s="422"/>
      <c r="Q8" s="422"/>
      <c r="R8" s="422"/>
      <c r="S8" s="422"/>
      <c r="T8" s="422"/>
      <c r="U8" s="422"/>
      <c r="V8" s="422"/>
      <c r="W8" s="422"/>
      <c r="X8" s="422"/>
      <c r="Y8" s="422"/>
      <c r="Z8" s="422"/>
      <c r="AA8" s="422"/>
      <c r="AB8" s="422"/>
      <c r="AC8" s="422"/>
      <c r="AD8" s="422"/>
      <c r="AE8" s="422"/>
      <c r="AF8" s="422"/>
      <c r="AG8" s="422"/>
      <c r="AH8" s="422"/>
      <c r="AI8" s="422"/>
      <c r="AJ8" s="422"/>
      <c r="AK8" s="422"/>
      <c r="AL8" s="422"/>
      <c r="AM8" s="422"/>
      <c r="AN8" s="422"/>
      <c r="AO8" s="422"/>
      <c r="AP8" s="422"/>
      <c r="AQ8" s="422"/>
      <c r="AR8" s="422"/>
      <c r="AS8" s="422"/>
      <c r="AT8" s="422"/>
      <c r="AU8" s="422"/>
      <c r="AV8" s="422"/>
    </row>
    <row r="9" spans="1:48" ht="15.75" x14ac:dyDescent="0.25">
      <c r="A9" s="425" t="str">
        <f>'1. паспорт местоположение'!A9:C9</f>
        <v>Акционерное общество "Янтарьэнерго" ДЗО  ПАО "Россети"</v>
      </c>
      <c r="B9" s="425"/>
      <c r="C9" s="425"/>
      <c r="D9" s="425"/>
      <c r="E9" s="425"/>
      <c r="F9" s="425"/>
      <c r="G9" s="425"/>
      <c r="H9" s="425"/>
      <c r="I9" s="425"/>
      <c r="J9" s="425"/>
      <c r="K9" s="425"/>
      <c r="L9" s="425"/>
      <c r="M9" s="425"/>
      <c r="N9" s="425"/>
      <c r="O9" s="425"/>
      <c r="P9" s="425"/>
      <c r="Q9" s="425"/>
      <c r="R9" s="425"/>
      <c r="S9" s="425"/>
      <c r="T9" s="425"/>
      <c r="U9" s="425"/>
      <c r="V9" s="425"/>
      <c r="W9" s="425"/>
      <c r="X9" s="425"/>
      <c r="Y9" s="425"/>
      <c r="Z9" s="425"/>
      <c r="AA9" s="425"/>
      <c r="AB9" s="425"/>
      <c r="AC9" s="425"/>
      <c r="AD9" s="425"/>
      <c r="AE9" s="425"/>
      <c r="AF9" s="425"/>
      <c r="AG9" s="425"/>
      <c r="AH9" s="425"/>
      <c r="AI9" s="425"/>
      <c r="AJ9" s="425"/>
      <c r="AK9" s="425"/>
      <c r="AL9" s="425"/>
      <c r="AM9" s="425"/>
      <c r="AN9" s="425"/>
      <c r="AO9" s="425"/>
      <c r="AP9" s="425"/>
      <c r="AQ9" s="425"/>
      <c r="AR9" s="425"/>
      <c r="AS9" s="425"/>
      <c r="AT9" s="425"/>
      <c r="AU9" s="425"/>
      <c r="AV9" s="425"/>
    </row>
    <row r="10" spans="1:48" ht="15.75" x14ac:dyDescent="0.25">
      <c r="A10" s="423" t="s">
        <v>5</v>
      </c>
      <c r="B10" s="423"/>
      <c r="C10" s="423"/>
      <c r="D10" s="423"/>
      <c r="E10" s="423"/>
      <c r="F10" s="423"/>
      <c r="G10" s="423"/>
      <c r="H10" s="423"/>
      <c r="I10" s="423"/>
      <c r="J10" s="423"/>
      <c r="K10" s="423"/>
      <c r="L10" s="423"/>
      <c r="M10" s="423"/>
      <c r="N10" s="423"/>
      <c r="O10" s="423"/>
      <c r="P10" s="423"/>
      <c r="Q10" s="423"/>
      <c r="R10" s="423"/>
      <c r="S10" s="423"/>
      <c r="T10" s="423"/>
      <c r="U10" s="423"/>
      <c r="V10" s="423"/>
      <c r="W10" s="423"/>
      <c r="X10" s="423"/>
      <c r="Y10" s="423"/>
      <c r="Z10" s="423"/>
      <c r="AA10" s="423"/>
      <c r="AB10" s="423"/>
      <c r="AC10" s="423"/>
      <c r="AD10" s="423"/>
      <c r="AE10" s="423"/>
      <c r="AF10" s="423"/>
      <c r="AG10" s="423"/>
      <c r="AH10" s="423"/>
      <c r="AI10" s="423"/>
      <c r="AJ10" s="423"/>
      <c r="AK10" s="423"/>
      <c r="AL10" s="423"/>
      <c r="AM10" s="423"/>
      <c r="AN10" s="423"/>
      <c r="AO10" s="423"/>
      <c r="AP10" s="423"/>
      <c r="AQ10" s="423"/>
      <c r="AR10" s="423"/>
      <c r="AS10" s="423"/>
      <c r="AT10" s="423"/>
      <c r="AU10" s="423"/>
      <c r="AV10" s="423"/>
    </row>
    <row r="11" spans="1:48" ht="18.75" x14ac:dyDescent="0.25">
      <c r="A11" s="422"/>
      <c r="B11" s="422"/>
      <c r="C11" s="422"/>
      <c r="D11" s="422"/>
      <c r="E11" s="422"/>
      <c r="F11" s="422"/>
      <c r="G11" s="422"/>
      <c r="H11" s="422"/>
      <c r="I11" s="422"/>
      <c r="J11" s="422"/>
      <c r="K11" s="422"/>
      <c r="L11" s="422"/>
      <c r="M11" s="422"/>
      <c r="N11" s="422"/>
      <c r="O11" s="422"/>
      <c r="P11" s="422"/>
      <c r="Q11" s="422"/>
      <c r="R11" s="422"/>
      <c r="S11" s="422"/>
      <c r="T11" s="422"/>
      <c r="U11" s="422"/>
      <c r="V11" s="422"/>
      <c r="W11" s="422"/>
      <c r="X11" s="422"/>
      <c r="Y11" s="422"/>
      <c r="Z11" s="422"/>
      <c r="AA11" s="422"/>
      <c r="AB11" s="422"/>
      <c r="AC11" s="422"/>
      <c r="AD11" s="422"/>
      <c r="AE11" s="422"/>
      <c r="AF11" s="422"/>
      <c r="AG11" s="422"/>
      <c r="AH11" s="422"/>
      <c r="AI11" s="422"/>
      <c r="AJ11" s="422"/>
      <c r="AK11" s="422"/>
      <c r="AL11" s="422"/>
      <c r="AM11" s="422"/>
      <c r="AN11" s="422"/>
      <c r="AO11" s="422"/>
      <c r="AP11" s="422"/>
      <c r="AQ11" s="422"/>
      <c r="AR11" s="422"/>
      <c r="AS11" s="422"/>
      <c r="AT11" s="422"/>
      <c r="AU11" s="422"/>
      <c r="AV11" s="422"/>
    </row>
    <row r="12" spans="1:48" ht="15.75" x14ac:dyDescent="0.25">
      <c r="A12" s="425" t="str">
        <f>'1. паспорт местоположение'!A12:C12</f>
        <v>H_2737</v>
      </c>
      <c r="B12" s="425"/>
      <c r="C12" s="425"/>
      <c r="D12" s="425"/>
      <c r="E12" s="425"/>
      <c r="F12" s="425"/>
      <c r="G12" s="425"/>
      <c r="H12" s="425"/>
      <c r="I12" s="425"/>
      <c r="J12" s="425"/>
      <c r="K12" s="425"/>
      <c r="L12" s="425"/>
      <c r="M12" s="425"/>
      <c r="N12" s="425"/>
      <c r="O12" s="425"/>
      <c r="P12" s="425"/>
      <c r="Q12" s="425"/>
      <c r="R12" s="425"/>
      <c r="S12" s="425"/>
      <c r="T12" s="425"/>
      <c r="U12" s="425"/>
      <c r="V12" s="425"/>
      <c r="W12" s="425"/>
      <c r="X12" s="425"/>
      <c r="Y12" s="425"/>
      <c r="Z12" s="425"/>
      <c r="AA12" s="425"/>
      <c r="AB12" s="425"/>
      <c r="AC12" s="425"/>
      <c r="AD12" s="425"/>
      <c r="AE12" s="425"/>
      <c r="AF12" s="425"/>
      <c r="AG12" s="425"/>
      <c r="AH12" s="425"/>
      <c r="AI12" s="425"/>
      <c r="AJ12" s="425"/>
      <c r="AK12" s="425"/>
      <c r="AL12" s="425"/>
      <c r="AM12" s="425"/>
      <c r="AN12" s="425"/>
      <c r="AO12" s="425"/>
      <c r="AP12" s="425"/>
      <c r="AQ12" s="425"/>
      <c r="AR12" s="425"/>
      <c r="AS12" s="425"/>
      <c r="AT12" s="425"/>
      <c r="AU12" s="425"/>
      <c r="AV12" s="425"/>
    </row>
    <row r="13" spans="1:48" ht="15.75" x14ac:dyDescent="0.25">
      <c r="A13" s="423" t="s">
        <v>4</v>
      </c>
      <c r="B13" s="423"/>
      <c r="C13" s="423"/>
      <c r="D13" s="423"/>
      <c r="E13" s="423"/>
      <c r="F13" s="423"/>
      <c r="G13" s="423"/>
      <c r="H13" s="423"/>
      <c r="I13" s="423"/>
      <c r="J13" s="423"/>
      <c r="K13" s="423"/>
      <c r="L13" s="423"/>
      <c r="M13" s="423"/>
      <c r="N13" s="423"/>
      <c r="O13" s="423"/>
      <c r="P13" s="423"/>
      <c r="Q13" s="423"/>
      <c r="R13" s="423"/>
      <c r="S13" s="423"/>
      <c r="T13" s="423"/>
      <c r="U13" s="423"/>
      <c r="V13" s="423"/>
      <c r="W13" s="423"/>
      <c r="X13" s="423"/>
      <c r="Y13" s="423"/>
      <c r="Z13" s="423"/>
      <c r="AA13" s="423"/>
      <c r="AB13" s="423"/>
      <c r="AC13" s="423"/>
      <c r="AD13" s="423"/>
      <c r="AE13" s="423"/>
      <c r="AF13" s="423"/>
      <c r="AG13" s="423"/>
      <c r="AH13" s="423"/>
      <c r="AI13" s="423"/>
      <c r="AJ13" s="423"/>
      <c r="AK13" s="423"/>
      <c r="AL13" s="423"/>
      <c r="AM13" s="423"/>
      <c r="AN13" s="423"/>
      <c r="AO13" s="423"/>
      <c r="AP13" s="423"/>
      <c r="AQ13" s="423"/>
      <c r="AR13" s="423"/>
      <c r="AS13" s="423"/>
      <c r="AT13" s="423"/>
      <c r="AU13" s="423"/>
      <c r="AV13" s="423"/>
    </row>
    <row r="14" spans="1:48" ht="18.75" x14ac:dyDescent="0.25">
      <c r="A14" s="433"/>
      <c r="B14" s="433"/>
      <c r="C14" s="433"/>
      <c r="D14" s="433"/>
      <c r="E14" s="433"/>
      <c r="F14" s="433"/>
      <c r="G14" s="433"/>
      <c r="H14" s="433"/>
      <c r="I14" s="433"/>
      <c r="J14" s="433"/>
      <c r="K14" s="433"/>
      <c r="L14" s="433"/>
      <c r="M14" s="433"/>
      <c r="N14" s="433"/>
      <c r="O14" s="433"/>
      <c r="P14" s="433"/>
      <c r="Q14" s="433"/>
      <c r="R14" s="433"/>
      <c r="S14" s="433"/>
      <c r="T14" s="433"/>
      <c r="U14" s="433"/>
      <c r="V14" s="433"/>
      <c r="W14" s="433"/>
      <c r="X14" s="433"/>
      <c r="Y14" s="433"/>
      <c r="Z14" s="433"/>
      <c r="AA14" s="433"/>
      <c r="AB14" s="433"/>
      <c r="AC14" s="433"/>
      <c r="AD14" s="433"/>
      <c r="AE14" s="433"/>
      <c r="AF14" s="433"/>
      <c r="AG14" s="433"/>
      <c r="AH14" s="433"/>
      <c r="AI14" s="433"/>
      <c r="AJ14" s="433"/>
      <c r="AK14" s="433"/>
      <c r="AL14" s="433"/>
      <c r="AM14" s="433"/>
      <c r="AN14" s="433"/>
      <c r="AO14" s="433"/>
      <c r="AP14" s="433"/>
      <c r="AQ14" s="433"/>
      <c r="AR14" s="433"/>
      <c r="AS14" s="433"/>
      <c r="AT14" s="433"/>
      <c r="AU14" s="433"/>
      <c r="AV14" s="433"/>
    </row>
    <row r="15" spans="1:48" ht="15.75" x14ac:dyDescent="0.25">
      <c r="A15" s="434" t="str">
        <f>'1. паспорт местоположение'!A15:C15</f>
        <v>Перевод потребителей с напряжения 0,23 кВ на 0,4 кВ в городе Калининграде со строительством и реконструкцией 42 трансформаторных подстанций мощностью 12,22 МВА и 98,05 км линий электропередачи</v>
      </c>
      <c r="B15" s="434"/>
      <c r="C15" s="434"/>
      <c r="D15" s="434"/>
      <c r="E15" s="434"/>
      <c r="F15" s="434"/>
      <c r="G15" s="434"/>
      <c r="H15" s="434"/>
      <c r="I15" s="434"/>
      <c r="J15" s="434"/>
      <c r="K15" s="434"/>
      <c r="L15" s="434"/>
      <c r="M15" s="434"/>
      <c r="N15" s="434"/>
      <c r="O15" s="434"/>
      <c r="P15" s="434"/>
      <c r="Q15" s="434"/>
      <c r="R15" s="434"/>
      <c r="S15" s="434"/>
      <c r="T15" s="434"/>
      <c r="U15" s="434"/>
      <c r="V15" s="434"/>
      <c r="W15" s="434"/>
      <c r="X15" s="434"/>
      <c r="Y15" s="434"/>
      <c r="Z15" s="434"/>
      <c r="AA15" s="434"/>
      <c r="AB15" s="434"/>
      <c r="AC15" s="434"/>
      <c r="AD15" s="434"/>
      <c r="AE15" s="434"/>
      <c r="AF15" s="434"/>
      <c r="AG15" s="434"/>
      <c r="AH15" s="434"/>
      <c r="AI15" s="434"/>
      <c r="AJ15" s="434"/>
      <c r="AK15" s="434"/>
      <c r="AL15" s="434"/>
      <c r="AM15" s="434"/>
      <c r="AN15" s="434"/>
      <c r="AO15" s="434"/>
      <c r="AP15" s="434"/>
      <c r="AQ15" s="434"/>
      <c r="AR15" s="434"/>
      <c r="AS15" s="434"/>
      <c r="AT15" s="434"/>
      <c r="AU15" s="434"/>
      <c r="AV15" s="434"/>
    </row>
    <row r="16" spans="1:48" ht="15.75" x14ac:dyDescent="0.25">
      <c r="A16" s="423" t="s">
        <v>3</v>
      </c>
      <c r="B16" s="423"/>
      <c r="C16" s="423"/>
      <c r="D16" s="423"/>
      <c r="E16" s="423"/>
      <c r="F16" s="423"/>
      <c r="G16" s="423"/>
      <c r="H16" s="423"/>
      <c r="I16" s="423"/>
      <c r="J16" s="423"/>
      <c r="K16" s="423"/>
      <c r="L16" s="423"/>
      <c r="M16" s="423"/>
      <c r="N16" s="423"/>
      <c r="O16" s="423"/>
      <c r="P16" s="423"/>
      <c r="Q16" s="423"/>
      <c r="R16" s="423"/>
      <c r="S16" s="423"/>
      <c r="T16" s="423"/>
      <c r="U16" s="423"/>
      <c r="V16" s="423"/>
      <c r="W16" s="423"/>
      <c r="X16" s="423"/>
      <c r="Y16" s="423"/>
      <c r="Z16" s="423"/>
      <c r="AA16" s="423"/>
      <c r="AB16" s="423"/>
      <c r="AC16" s="423"/>
      <c r="AD16" s="423"/>
      <c r="AE16" s="423"/>
      <c r="AF16" s="423"/>
      <c r="AG16" s="423"/>
      <c r="AH16" s="423"/>
      <c r="AI16" s="423"/>
      <c r="AJ16" s="423"/>
      <c r="AK16" s="423"/>
      <c r="AL16" s="423"/>
      <c r="AM16" s="423"/>
      <c r="AN16" s="423"/>
      <c r="AO16" s="423"/>
      <c r="AP16" s="423"/>
      <c r="AQ16" s="423"/>
      <c r="AR16" s="423"/>
      <c r="AS16" s="423"/>
      <c r="AT16" s="423"/>
      <c r="AU16" s="423"/>
      <c r="AV16" s="423"/>
    </row>
    <row r="17" spans="1:48" x14ac:dyDescent="0.25">
      <c r="A17" s="470"/>
      <c r="B17" s="470"/>
      <c r="C17" s="470"/>
      <c r="D17" s="470"/>
      <c r="E17" s="470"/>
      <c r="F17" s="470"/>
      <c r="G17" s="470"/>
      <c r="H17" s="470"/>
      <c r="I17" s="470"/>
      <c r="J17" s="470"/>
      <c r="K17" s="470"/>
      <c r="L17" s="470"/>
      <c r="M17" s="470"/>
      <c r="N17" s="470"/>
      <c r="O17" s="470"/>
      <c r="P17" s="470"/>
      <c r="Q17" s="470"/>
      <c r="R17" s="470"/>
      <c r="S17" s="470"/>
      <c r="T17" s="470"/>
      <c r="U17" s="470"/>
      <c r="V17" s="470"/>
      <c r="W17" s="470"/>
      <c r="X17" s="470"/>
      <c r="Y17" s="470"/>
      <c r="Z17" s="470"/>
      <c r="AA17" s="470"/>
      <c r="AB17" s="470"/>
      <c r="AC17" s="470"/>
      <c r="AD17" s="470"/>
      <c r="AE17" s="470"/>
      <c r="AF17" s="470"/>
      <c r="AG17" s="470"/>
      <c r="AH17" s="470"/>
      <c r="AI17" s="470"/>
      <c r="AJ17" s="470"/>
      <c r="AK17" s="470"/>
      <c r="AL17" s="470"/>
      <c r="AM17" s="470"/>
      <c r="AN17" s="470"/>
      <c r="AO17" s="470"/>
      <c r="AP17" s="470"/>
      <c r="AQ17" s="470"/>
      <c r="AR17" s="470"/>
      <c r="AS17" s="470"/>
      <c r="AT17" s="470"/>
      <c r="AU17" s="470"/>
      <c r="AV17" s="470"/>
    </row>
    <row r="18" spans="1:48" ht="14.25" customHeight="1" x14ac:dyDescent="0.25">
      <c r="A18" s="470"/>
      <c r="B18" s="470"/>
      <c r="C18" s="470"/>
      <c r="D18" s="470"/>
      <c r="E18" s="470"/>
      <c r="F18" s="470"/>
      <c r="G18" s="470"/>
      <c r="H18" s="470"/>
      <c r="I18" s="470"/>
      <c r="J18" s="470"/>
      <c r="K18" s="470"/>
      <c r="L18" s="470"/>
      <c r="M18" s="470"/>
      <c r="N18" s="470"/>
      <c r="O18" s="470"/>
      <c r="P18" s="470"/>
      <c r="Q18" s="470"/>
      <c r="R18" s="470"/>
      <c r="S18" s="470"/>
      <c r="T18" s="470"/>
      <c r="U18" s="470"/>
      <c r="V18" s="470"/>
      <c r="W18" s="470"/>
      <c r="X18" s="470"/>
      <c r="Y18" s="470"/>
      <c r="Z18" s="470"/>
      <c r="AA18" s="470"/>
      <c r="AB18" s="470"/>
      <c r="AC18" s="470"/>
      <c r="AD18" s="470"/>
      <c r="AE18" s="470"/>
      <c r="AF18" s="470"/>
      <c r="AG18" s="470"/>
      <c r="AH18" s="470"/>
      <c r="AI18" s="470"/>
      <c r="AJ18" s="470"/>
      <c r="AK18" s="470"/>
      <c r="AL18" s="470"/>
      <c r="AM18" s="470"/>
      <c r="AN18" s="470"/>
      <c r="AO18" s="470"/>
      <c r="AP18" s="470"/>
      <c r="AQ18" s="470"/>
      <c r="AR18" s="470"/>
      <c r="AS18" s="470"/>
      <c r="AT18" s="470"/>
      <c r="AU18" s="470"/>
      <c r="AV18" s="470"/>
    </row>
    <row r="19" spans="1:48" x14ac:dyDescent="0.25">
      <c r="A19" s="470"/>
      <c r="B19" s="470"/>
      <c r="C19" s="470"/>
      <c r="D19" s="470"/>
      <c r="E19" s="470"/>
      <c r="F19" s="470"/>
      <c r="G19" s="470"/>
      <c r="H19" s="470"/>
      <c r="I19" s="470"/>
      <c r="J19" s="470"/>
      <c r="K19" s="470"/>
      <c r="L19" s="470"/>
      <c r="M19" s="470"/>
      <c r="N19" s="470"/>
      <c r="O19" s="470"/>
      <c r="P19" s="470"/>
      <c r="Q19" s="470"/>
      <c r="R19" s="470"/>
      <c r="S19" s="470"/>
      <c r="T19" s="470"/>
      <c r="U19" s="470"/>
      <c r="V19" s="470"/>
      <c r="W19" s="470"/>
      <c r="X19" s="470"/>
      <c r="Y19" s="470"/>
      <c r="Z19" s="470"/>
      <c r="AA19" s="470"/>
      <c r="AB19" s="470"/>
      <c r="AC19" s="470"/>
      <c r="AD19" s="470"/>
      <c r="AE19" s="470"/>
      <c r="AF19" s="470"/>
      <c r="AG19" s="470"/>
      <c r="AH19" s="470"/>
      <c r="AI19" s="470"/>
      <c r="AJ19" s="470"/>
      <c r="AK19" s="470"/>
      <c r="AL19" s="470"/>
      <c r="AM19" s="470"/>
      <c r="AN19" s="470"/>
      <c r="AO19" s="470"/>
      <c r="AP19" s="470"/>
      <c r="AQ19" s="470"/>
      <c r="AR19" s="470"/>
      <c r="AS19" s="470"/>
      <c r="AT19" s="470"/>
      <c r="AU19" s="470"/>
      <c r="AV19" s="470"/>
    </row>
    <row r="20" spans="1:48" s="127" customFormat="1" x14ac:dyDescent="0.25">
      <c r="A20" s="464"/>
      <c r="B20" s="464"/>
      <c r="C20" s="464"/>
      <c r="D20" s="464"/>
      <c r="E20" s="464"/>
      <c r="F20" s="464"/>
      <c r="G20" s="464"/>
      <c r="H20" s="464"/>
      <c r="I20" s="464"/>
      <c r="J20" s="464"/>
      <c r="K20" s="464"/>
      <c r="L20" s="464"/>
      <c r="M20" s="464"/>
      <c r="N20" s="464"/>
      <c r="O20" s="464"/>
      <c r="P20" s="464"/>
      <c r="Q20" s="464"/>
      <c r="R20" s="464"/>
      <c r="S20" s="464"/>
      <c r="T20" s="464"/>
      <c r="U20" s="464"/>
      <c r="V20" s="464"/>
      <c r="W20" s="464"/>
      <c r="X20" s="464"/>
      <c r="Y20" s="464"/>
      <c r="Z20" s="464"/>
      <c r="AA20" s="464"/>
      <c r="AB20" s="464"/>
      <c r="AC20" s="464"/>
      <c r="AD20" s="464"/>
      <c r="AE20" s="464"/>
      <c r="AF20" s="464"/>
      <c r="AG20" s="464"/>
      <c r="AH20" s="464"/>
      <c r="AI20" s="464"/>
      <c r="AJ20" s="464"/>
      <c r="AK20" s="464"/>
      <c r="AL20" s="464"/>
      <c r="AM20" s="464"/>
      <c r="AN20" s="464"/>
      <c r="AO20" s="464"/>
      <c r="AP20" s="464"/>
      <c r="AQ20" s="464"/>
      <c r="AR20" s="464"/>
      <c r="AS20" s="464"/>
      <c r="AT20" s="464"/>
      <c r="AU20" s="464"/>
      <c r="AV20" s="464"/>
    </row>
    <row r="21" spans="1:48" s="127" customFormat="1" x14ac:dyDescent="0.25">
      <c r="A21" s="530" t="s">
        <v>362</v>
      </c>
      <c r="B21" s="530"/>
      <c r="C21" s="530"/>
      <c r="D21" s="530"/>
      <c r="E21" s="530"/>
      <c r="F21" s="530"/>
      <c r="G21" s="530"/>
      <c r="H21" s="530"/>
      <c r="I21" s="530"/>
      <c r="J21" s="530"/>
      <c r="K21" s="530"/>
      <c r="L21" s="530"/>
      <c r="M21" s="530"/>
      <c r="N21" s="530"/>
      <c r="O21" s="530"/>
      <c r="P21" s="530"/>
      <c r="Q21" s="530"/>
      <c r="R21" s="530"/>
      <c r="S21" s="530"/>
      <c r="T21" s="530"/>
      <c r="U21" s="530"/>
      <c r="V21" s="530"/>
      <c r="W21" s="530"/>
      <c r="X21" s="530"/>
      <c r="Y21" s="530"/>
      <c r="Z21" s="530"/>
      <c r="AA21" s="530"/>
      <c r="AB21" s="530"/>
      <c r="AC21" s="530"/>
      <c r="AD21" s="530"/>
      <c r="AE21" s="530"/>
      <c r="AF21" s="530"/>
      <c r="AG21" s="530"/>
      <c r="AH21" s="530"/>
      <c r="AI21" s="530"/>
      <c r="AJ21" s="530"/>
      <c r="AK21" s="530"/>
      <c r="AL21" s="530"/>
      <c r="AM21" s="530"/>
      <c r="AN21" s="530"/>
      <c r="AO21" s="530"/>
      <c r="AP21" s="530"/>
      <c r="AQ21" s="530"/>
      <c r="AR21" s="530"/>
      <c r="AS21" s="530"/>
      <c r="AT21" s="530"/>
      <c r="AU21" s="530"/>
      <c r="AV21" s="530"/>
    </row>
    <row r="22" spans="1:48" s="127" customFormat="1" ht="58.5" customHeight="1" x14ac:dyDescent="0.25">
      <c r="A22" s="521" t="s">
        <v>49</v>
      </c>
      <c r="B22" s="532" t="s">
        <v>21</v>
      </c>
      <c r="C22" s="521" t="s">
        <v>48</v>
      </c>
      <c r="D22" s="521" t="s">
        <v>47</v>
      </c>
      <c r="E22" s="535" t="s">
        <v>372</v>
      </c>
      <c r="F22" s="536"/>
      <c r="G22" s="536"/>
      <c r="H22" s="536"/>
      <c r="I22" s="536"/>
      <c r="J22" s="536"/>
      <c r="K22" s="536"/>
      <c r="L22" s="537"/>
      <c r="M22" s="521" t="s">
        <v>46</v>
      </c>
      <c r="N22" s="521" t="s">
        <v>45</v>
      </c>
      <c r="O22" s="521" t="s">
        <v>44</v>
      </c>
      <c r="P22" s="516" t="s">
        <v>206</v>
      </c>
      <c r="Q22" s="516" t="s">
        <v>43</v>
      </c>
      <c r="R22" s="516" t="s">
        <v>42</v>
      </c>
      <c r="S22" s="516" t="s">
        <v>41</v>
      </c>
      <c r="T22" s="516"/>
      <c r="U22" s="538" t="s">
        <v>40</v>
      </c>
      <c r="V22" s="538" t="s">
        <v>39</v>
      </c>
      <c r="W22" s="516" t="s">
        <v>38</v>
      </c>
      <c r="X22" s="516" t="s">
        <v>37</v>
      </c>
      <c r="Y22" s="516" t="s">
        <v>36</v>
      </c>
      <c r="Z22" s="523" t="s">
        <v>35</v>
      </c>
      <c r="AA22" s="516" t="s">
        <v>34</v>
      </c>
      <c r="AB22" s="516" t="s">
        <v>33</v>
      </c>
      <c r="AC22" s="516" t="s">
        <v>32</v>
      </c>
      <c r="AD22" s="516" t="s">
        <v>31</v>
      </c>
      <c r="AE22" s="516" t="s">
        <v>30</v>
      </c>
      <c r="AF22" s="516" t="s">
        <v>29</v>
      </c>
      <c r="AG22" s="516"/>
      <c r="AH22" s="516"/>
      <c r="AI22" s="516"/>
      <c r="AJ22" s="516"/>
      <c r="AK22" s="516"/>
      <c r="AL22" s="516" t="s">
        <v>28</v>
      </c>
      <c r="AM22" s="516"/>
      <c r="AN22" s="516"/>
      <c r="AO22" s="516"/>
      <c r="AP22" s="516" t="s">
        <v>27</v>
      </c>
      <c r="AQ22" s="516"/>
      <c r="AR22" s="516" t="s">
        <v>26</v>
      </c>
      <c r="AS22" s="516" t="s">
        <v>25</v>
      </c>
      <c r="AT22" s="516" t="s">
        <v>24</v>
      </c>
      <c r="AU22" s="516" t="s">
        <v>23</v>
      </c>
      <c r="AV22" s="524" t="s">
        <v>22</v>
      </c>
    </row>
    <row r="23" spans="1:48" s="127" customFormat="1" ht="64.5" customHeight="1" x14ac:dyDescent="0.25">
      <c r="A23" s="531"/>
      <c r="B23" s="533"/>
      <c r="C23" s="531"/>
      <c r="D23" s="531"/>
      <c r="E23" s="526" t="s">
        <v>20</v>
      </c>
      <c r="F23" s="517" t="s">
        <v>124</v>
      </c>
      <c r="G23" s="517" t="s">
        <v>123</v>
      </c>
      <c r="H23" s="517" t="s">
        <v>122</v>
      </c>
      <c r="I23" s="519" t="s">
        <v>308</v>
      </c>
      <c r="J23" s="519" t="s">
        <v>309</v>
      </c>
      <c r="K23" s="519" t="s">
        <v>310</v>
      </c>
      <c r="L23" s="517" t="s">
        <v>73</v>
      </c>
      <c r="M23" s="531"/>
      <c r="N23" s="531"/>
      <c r="O23" s="531"/>
      <c r="P23" s="516"/>
      <c r="Q23" s="516"/>
      <c r="R23" s="516"/>
      <c r="S23" s="528" t="s">
        <v>1</v>
      </c>
      <c r="T23" s="528" t="s">
        <v>8</v>
      </c>
      <c r="U23" s="538"/>
      <c r="V23" s="538"/>
      <c r="W23" s="516"/>
      <c r="X23" s="516"/>
      <c r="Y23" s="516"/>
      <c r="Z23" s="516"/>
      <c r="AA23" s="516"/>
      <c r="AB23" s="516"/>
      <c r="AC23" s="516"/>
      <c r="AD23" s="516"/>
      <c r="AE23" s="516"/>
      <c r="AF23" s="516" t="s">
        <v>19</v>
      </c>
      <c r="AG23" s="516"/>
      <c r="AH23" s="516" t="s">
        <v>18</v>
      </c>
      <c r="AI23" s="516"/>
      <c r="AJ23" s="521" t="s">
        <v>17</v>
      </c>
      <c r="AK23" s="521" t="s">
        <v>16</v>
      </c>
      <c r="AL23" s="521" t="s">
        <v>15</v>
      </c>
      <c r="AM23" s="521" t="s">
        <v>14</v>
      </c>
      <c r="AN23" s="521" t="s">
        <v>13</v>
      </c>
      <c r="AO23" s="521" t="s">
        <v>12</v>
      </c>
      <c r="AP23" s="521" t="s">
        <v>11</v>
      </c>
      <c r="AQ23" s="539" t="s">
        <v>8</v>
      </c>
      <c r="AR23" s="516"/>
      <c r="AS23" s="516"/>
      <c r="AT23" s="516"/>
      <c r="AU23" s="516"/>
      <c r="AV23" s="525"/>
    </row>
    <row r="24" spans="1:48" s="127" customFormat="1" ht="96.75" customHeight="1" x14ac:dyDescent="0.25">
      <c r="A24" s="522"/>
      <c r="B24" s="534"/>
      <c r="C24" s="522"/>
      <c r="D24" s="522"/>
      <c r="E24" s="527"/>
      <c r="F24" s="518"/>
      <c r="G24" s="518"/>
      <c r="H24" s="518"/>
      <c r="I24" s="520"/>
      <c r="J24" s="520"/>
      <c r="K24" s="520"/>
      <c r="L24" s="518"/>
      <c r="M24" s="522"/>
      <c r="N24" s="522"/>
      <c r="O24" s="522"/>
      <c r="P24" s="516"/>
      <c r="Q24" s="516"/>
      <c r="R24" s="516"/>
      <c r="S24" s="529"/>
      <c r="T24" s="529"/>
      <c r="U24" s="538"/>
      <c r="V24" s="538"/>
      <c r="W24" s="516"/>
      <c r="X24" s="516"/>
      <c r="Y24" s="516"/>
      <c r="Z24" s="516"/>
      <c r="AA24" s="516"/>
      <c r="AB24" s="516"/>
      <c r="AC24" s="516"/>
      <c r="AD24" s="516"/>
      <c r="AE24" s="516"/>
      <c r="AF24" s="128" t="s">
        <v>10</v>
      </c>
      <c r="AG24" s="128" t="s">
        <v>9</v>
      </c>
      <c r="AH24" s="129" t="s">
        <v>1</v>
      </c>
      <c r="AI24" s="129" t="s">
        <v>8</v>
      </c>
      <c r="AJ24" s="522"/>
      <c r="AK24" s="522"/>
      <c r="AL24" s="522"/>
      <c r="AM24" s="522"/>
      <c r="AN24" s="522"/>
      <c r="AO24" s="522"/>
      <c r="AP24" s="522"/>
      <c r="AQ24" s="540"/>
      <c r="AR24" s="516"/>
      <c r="AS24" s="516"/>
      <c r="AT24" s="516"/>
      <c r="AU24" s="516"/>
      <c r="AV24" s="525"/>
    </row>
    <row r="25" spans="1:48" s="131" customFormat="1" ht="11.25" x14ac:dyDescent="0.2">
      <c r="A25" s="130">
        <v>1</v>
      </c>
      <c r="B25" s="130">
        <v>2</v>
      </c>
      <c r="C25" s="130">
        <v>4</v>
      </c>
      <c r="D25" s="130">
        <v>5</v>
      </c>
      <c r="E25" s="130">
        <v>6</v>
      </c>
      <c r="F25" s="130">
        <f>E25+1</f>
        <v>7</v>
      </c>
      <c r="G25" s="130">
        <f t="shared" ref="G25:H25" si="0">F25+1</f>
        <v>8</v>
      </c>
      <c r="H25" s="130">
        <f t="shared" si="0"/>
        <v>9</v>
      </c>
      <c r="I25" s="130">
        <f t="shared" ref="I25" si="1">H25+1</f>
        <v>10</v>
      </c>
      <c r="J25" s="130">
        <f t="shared" ref="J25" si="2">I25+1</f>
        <v>11</v>
      </c>
      <c r="K25" s="130">
        <f t="shared" ref="K25" si="3">J25+1</f>
        <v>12</v>
      </c>
      <c r="L25" s="130">
        <f t="shared" ref="L25" si="4">K25+1</f>
        <v>13</v>
      </c>
      <c r="M25" s="130">
        <f t="shared" ref="M25" si="5">L25+1</f>
        <v>14</v>
      </c>
      <c r="N25" s="130">
        <f t="shared" ref="N25" si="6">M25+1</f>
        <v>15</v>
      </c>
      <c r="O25" s="130">
        <f t="shared" ref="O25" si="7">N25+1</f>
        <v>16</v>
      </c>
      <c r="P25" s="130">
        <f t="shared" ref="P25" si="8">O25+1</f>
        <v>17</v>
      </c>
      <c r="Q25" s="130">
        <f t="shared" ref="Q25" si="9">P25+1</f>
        <v>18</v>
      </c>
      <c r="R25" s="130">
        <f t="shared" ref="R25" si="10">Q25+1</f>
        <v>19</v>
      </c>
      <c r="S25" s="130">
        <f t="shared" ref="S25" si="11">R25+1</f>
        <v>20</v>
      </c>
      <c r="T25" s="130">
        <f t="shared" ref="T25" si="12">S25+1</f>
        <v>21</v>
      </c>
      <c r="U25" s="130">
        <f t="shared" ref="U25" si="13">T25+1</f>
        <v>22</v>
      </c>
      <c r="V25" s="130">
        <f t="shared" ref="V25" si="14">U25+1</f>
        <v>23</v>
      </c>
      <c r="W25" s="130">
        <f t="shared" ref="W25" si="15">V25+1</f>
        <v>24</v>
      </c>
      <c r="X25" s="130">
        <f t="shared" ref="X25" si="16">W25+1</f>
        <v>25</v>
      </c>
      <c r="Y25" s="130">
        <f t="shared" ref="Y25" si="17">X25+1</f>
        <v>26</v>
      </c>
      <c r="Z25" s="130">
        <f t="shared" ref="Z25" si="18">Y25+1</f>
        <v>27</v>
      </c>
      <c r="AA25" s="130">
        <f t="shared" ref="AA25" si="19">Z25+1</f>
        <v>28</v>
      </c>
      <c r="AB25" s="130">
        <f t="shared" ref="AB25" si="20">AA25+1</f>
        <v>29</v>
      </c>
      <c r="AC25" s="130">
        <f t="shared" ref="AC25" si="21">AB25+1</f>
        <v>30</v>
      </c>
      <c r="AD25" s="130">
        <f t="shared" ref="AD25" si="22">AC25+1</f>
        <v>31</v>
      </c>
      <c r="AE25" s="130">
        <f t="shared" ref="AE25" si="23">AD25+1</f>
        <v>32</v>
      </c>
      <c r="AF25" s="130">
        <f t="shared" ref="AF25" si="24">AE25+1</f>
        <v>33</v>
      </c>
      <c r="AG25" s="130">
        <f t="shared" ref="AG25" si="25">AF25+1</f>
        <v>34</v>
      </c>
      <c r="AH25" s="130">
        <f t="shared" ref="AH25" si="26">AG25+1</f>
        <v>35</v>
      </c>
      <c r="AI25" s="130">
        <f t="shared" ref="AI25" si="27">AH25+1</f>
        <v>36</v>
      </c>
      <c r="AJ25" s="130">
        <f t="shared" ref="AJ25" si="28">AI25+1</f>
        <v>37</v>
      </c>
      <c r="AK25" s="130">
        <f t="shared" ref="AK25" si="29">AJ25+1</f>
        <v>38</v>
      </c>
      <c r="AL25" s="130">
        <f t="shared" ref="AL25" si="30">AK25+1</f>
        <v>39</v>
      </c>
      <c r="AM25" s="130">
        <f t="shared" ref="AM25" si="31">AL25+1</f>
        <v>40</v>
      </c>
      <c r="AN25" s="130">
        <f t="shared" ref="AN25" si="32">AM25+1</f>
        <v>41</v>
      </c>
      <c r="AO25" s="130">
        <f t="shared" ref="AO25" si="33">AN25+1</f>
        <v>42</v>
      </c>
      <c r="AP25" s="130">
        <f t="shared" ref="AP25" si="34">AO25+1</f>
        <v>43</v>
      </c>
      <c r="AQ25" s="130">
        <f t="shared" ref="AQ25" si="35">AP25+1</f>
        <v>44</v>
      </c>
      <c r="AR25" s="130">
        <f t="shared" ref="AR25" si="36">AQ25+1</f>
        <v>45</v>
      </c>
      <c r="AS25" s="130">
        <f t="shared" ref="AS25" si="37">AR25+1</f>
        <v>46</v>
      </c>
      <c r="AT25" s="130">
        <f t="shared" ref="AT25" si="38">AS25+1</f>
        <v>47</v>
      </c>
      <c r="AU25" s="130">
        <f t="shared" ref="AU25" si="39">AT25+1</f>
        <v>48</v>
      </c>
      <c r="AV25" s="130">
        <f t="shared" ref="AV25" si="40">AU25+1</f>
        <v>49</v>
      </c>
    </row>
    <row r="26" spans="1:48" s="132" customFormat="1" ht="60" x14ac:dyDescent="0.25">
      <c r="A26" s="180">
        <v>1</v>
      </c>
      <c r="B26" s="181" t="s">
        <v>672</v>
      </c>
      <c r="C26" s="181">
        <v>2</v>
      </c>
      <c r="D26" s="193" t="str">
        <f>'6.1. Паспорт сетевой график'!D55</f>
        <v>31.12.2019 (3-4 этапы);
28.12.2020 (1,2,5,6 этапы)</v>
      </c>
      <c r="E26" s="273"/>
      <c r="F26" s="273"/>
      <c r="G26" s="273">
        <f>'6.2. Паспорт фин осв ввод'!C37</f>
        <v>4.97</v>
      </c>
      <c r="H26" s="273"/>
      <c r="I26" s="273">
        <f>'6.2. Паспорт фин осв ввод'!C39</f>
        <v>0.54800000000000004</v>
      </c>
      <c r="J26" s="273"/>
      <c r="K26" s="273">
        <f>'6.2. Паспорт фин осв ввод'!C41</f>
        <v>95.167000000000044</v>
      </c>
      <c r="L26" s="273"/>
      <c r="M26" s="181" t="s">
        <v>403</v>
      </c>
      <c r="N26" s="181" t="s">
        <v>405</v>
      </c>
      <c r="O26" s="181" t="s">
        <v>379</v>
      </c>
      <c r="P26" s="182">
        <v>22862.37</v>
      </c>
      <c r="Q26" s="181" t="s">
        <v>406</v>
      </c>
      <c r="R26" s="182">
        <v>22862.37</v>
      </c>
      <c r="S26" s="181" t="s">
        <v>407</v>
      </c>
      <c r="T26" s="181" t="s">
        <v>407</v>
      </c>
      <c r="U26" s="181">
        <v>3</v>
      </c>
      <c r="V26" s="181">
        <v>3</v>
      </c>
      <c r="W26" s="178" t="s">
        <v>602</v>
      </c>
      <c r="X26" s="179">
        <v>22129.789000000001</v>
      </c>
      <c r="Y26" s="178"/>
      <c r="Z26" s="178" t="s">
        <v>61</v>
      </c>
      <c r="AA26" s="179">
        <v>21030.328000000001</v>
      </c>
      <c r="AB26" s="179">
        <v>21030.328000000001</v>
      </c>
      <c r="AC26" s="178" t="s">
        <v>602</v>
      </c>
      <c r="AD26" s="179">
        <f>'8. Общие сведения'!B75*1000</f>
        <v>12618.1968</v>
      </c>
      <c r="AE26" s="179">
        <f>AD26</f>
        <v>12618.1968</v>
      </c>
      <c r="AF26" s="181" t="s">
        <v>408</v>
      </c>
      <c r="AG26" s="181" t="s">
        <v>409</v>
      </c>
      <c r="AH26" s="181" t="s">
        <v>410</v>
      </c>
      <c r="AI26" s="181" t="s">
        <v>410</v>
      </c>
      <c r="AJ26" s="183">
        <v>42559</v>
      </c>
      <c r="AK26" s="183">
        <v>42565</v>
      </c>
      <c r="AL26" s="181"/>
      <c r="AM26" s="181"/>
      <c r="AN26" s="181"/>
      <c r="AO26" s="181"/>
      <c r="AP26" s="183">
        <v>42577</v>
      </c>
      <c r="AQ26" s="183">
        <v>42577</v>
      </c>
      <c r="AR26" s="183">
        <v>42577</v>
      </c>
      <c r="AS26" s="183">
        <v>42577</v>
      </c>
      <c r="AT26" s="183">
        <v>43738</v>
      </c>
      <c r="AU26" s="181"/>
      <c r="AV26" s="181" t="s">
        <v>661</v>
      </c>
    </row>
    <row r="27" spans="1:48" ht="30" x14ac:dyDescent="0.25">
      <c r="A27" s="184"/>
      <c r="B27" s="184"/>
      <c r="C27" s="184"/>
      <c r="D27" s="194"/>
      <c r="E27" s="274"/>
      <c r="F27" s="274"/>
      <c r="G27" s="274"/>
      <c r="H27" s="274"/>
      <c r="I27" s="274"/>
      <c r="J27" s="274"/>
      <c r="K27" s="274"/>
      <c r="L27" s="274"/>
      <c r="M27" s="184"/>
      <c r="N27" s="184"/>
      <c r="O27" s="184"/>
      <c r="P27" s="184"/>
      <c r="Q27" s="184"/>
      <c r="R27" s="184"/>
      <c r="S27" s="184"/>
      <c r="T27" s="184"/>
      <c r="U27" s="184"/>
      <c r="V27" s="184"/>
      <c r="W27" s="178" t="s">
        <v>603</v>
      </c>
      <c r="X27" s="179">
        <v>22843.325000000001</v>
      </c>
      <c r="Y27" s="178"/>
      <c r="Z27" s="178"/>
      <c r="AA27" s="179">
        <v>22843.325000000001</v>
      </c>
      <c r="AB27" s="184"/>
      <c r="AC27" s="184"/>
      <c r="AD27" s="184"/>
      <c r="AE27" s="184"/>
      <c r="AF27" s="184"/>
      <c r="AG27" s="184"/>
      <c r="AH27" s="184"/>
      <c r="AI27" s="184"/>
      <c r="AJ27" s="184"/>
      <c r="AK27" s="184"/>
      <c r="AL27" s="184"/>
      <c r="AM27" s="184"/>
      <c r="AN27" s="184"/>
      <c r="AO27" s="184"/>
      <c r="AP27" s="184"/>
      <c r="AQ27" s="184"/>
      <c r="AR27" s="184"/>
      <c r="AS27" s="184"/>
      <c r="AT27" s="184"/>
      <c r="AU27" s="184"/>
      <c r="AV27" s="184"/>
    </row>
    <row r="28" spans="1:48" x14ac:dyDescent="0.25">
      <c r="A28" s="184"/>
      <c r="B28" s="184"/>
      <c r="C28" s="184"/>
      <c r="D28" s="194"/>
      <c r="E28" s="274"/>
      <c r="F28" s="274"/>
      <c r="G28" s="274"/>
      <c r="H28" s="274"/>
      <c r="I28" s="274"/>
      <c r="J28" s="274"/>
      <c r="K28" s="274"/>
      <c r="L28" s="274"/>
      <c r="M28" s="184"/>
      <c r="N28" s="184"/>
      <c r="O28" s="184"/>
      <c r="P28" s="184"/>
      <c r="Q28" s="184"/>
      <c r="R28" s="184"/>
      <c r="S28" s="184"/>
      <c r="T28" s="184"/>
      <c r="U28" s="184"/>
      <c r="V28" s="184"/>
      <c r="W28" s="178" t="s">
        <v>604</v>
      </c>
      <c r="X28" s="179">
        <v>21033.38</v>
      </c>
      <c r="Y28" s="178" t="s">
        <v>604</v>
      </c>
      <c r="Z28" s="184"/>
      <c r="AA28" s="184"/>
      <c r="AB28" s="184"/>
      <c r="AC28" s="184"/>
      <c r="AD28" s="184"/>
      <c r="AE28" s="184"/>
      <c r="AF28" s="177"/>
      <c r="AG28" s="177"/>
      <c r="AH28" s="185"/>
      <c r="AI28" s="185"/>
      <c r="AJ28" s="185"/>
      <c r="AK28" s="185"/>
      <c r="AL28" s="184"/>
      <c r="AM28" s="184"/>
      <c r="AN28" s="184"/>
      <c r="AO28" s="184"/>
      <c r="AP28" s="184"/>
      <c r="AQ28" s="184"/>
      <c r="AR28" s="184"/>
      <c r="AS28" s="184"/>
      <c r="AT28" s="184"/>
      <c r="AU28" s="184"/>
      <c r="AV28" s="186"/>
    </row>
    <row r="29" spans="1:48" s="132" customFormat="1" ht="75" x14ac:dyDescent="0.25">
      <c r="A29" s="180">
        <v>2</v>
      </c>
      <c r="B29" s="181" t="s">
        <v>672</v>
      </c>
      <c r="C29" s="181">
        <v>2</v>
      </c>
      <c r="D29" s="193" t="str">
        <f t="shared" ref="D29:K29" si="41">D26</f>
        <v>31.12.2019 (3-4 этапы);
28.12.2020 (1,2,5,6 этапы)</v>
      </c>
      <c r="E29" s="273"/>
      <c r="F29" s="273"/>
      <c r="G29" s="273">
        <f t="shared" si="41"/>
        <v>4.97</v>
      </c>
      <c r="H29" s="273"/>
      <c r="I29" s="273">
        <f t="shared" si="41"/>
        <v>0.54800000000000004</v>
      </c>
      <c r="J29" s="273"/>
      <c r="K29" s="273">
        <f t="shared" si="41"/>
        <v>95.167000000000044</v>
      </c>
      <c r="L29" s="273"/>
      <c r="M29" s="181" t="s">
        <v>614</v>
      </c>
      <c r="N29" s="181" t="s">
        <v>615</v>
      </c>
      <c r="O29" s="181" t="s">
        <v>379</v>
      </c>
      <c r="P29" s="182">
        <v>495082.09</v>
      </c>
      <c r="Q29" s="181" t="s">
        <v>616</v>
      </c>
      <c r="R29" s="182">
        <v>495082.09</v>
      </c>
      <c r="S29" s="181" t="s">
        <v>407</v>
      </c>
      <c r="T29" s="181" t="s">
        <v>407</v>
      </c>
      <c r="U29" s="181" t="s">
        <v>59</v>
      </c>
      <c r="V29" s="181">
        <v>3</v>
      </c>
      <c r="W29" s="178" t="s">
        <v>617</v>
      </c>
      <c r="X29" s="179">
        <v>494587.01</v>
      </c>
      <c r="Y29" s="178"/>
      <c r="Z29" s="178" t="s">
        <v>61</v>
      </c>
      <c r="AA29" s="179">
        <v>494587.01</v>
      </c>
      <c r="AB29" s="179">
        <f>AA29</f>
        <v>494587.01</v>
      </c>
      <c r="AC29" s="179" t="s">
        <v>617</v>
      </c>
      <c r="AD29" s="179">
        <f>'8. Общие сведения'!B33*1000</f>
        <v>334316.81570000004</v>
      </c>
      <c r="AE29" s="179">
        <v>125491.14</v>
      </c>
      <c r="AF29" s="181" t="s">
        <v>620</v>
      </c>
      <c r="AG29" s="181" t="s">
        <v>409</v>
      </c>
      <c r="AH29" s="183">
        <v>42860</v>
      </c>
      <c r="AI29" s="183">
        <v>42860</v>
      </c>
      <c r="AJ29" s="183">
        <v>43035</v>
      </c>
      <c r="AK29" s="183">
        <v>43053</v>
      </c>
      <c r="AL29" s="181"/>
      <c r="AM29" s="181"/>
      <c r="AN29" s="181"/>
      <c r="AO29" s="181"/>
      <c r="AP29" s="183">
        <v>43070</v>
      </c>
      <c r="AQ29" s="183">
        <v>43070</v>
      </c>
      <c r="AR29" s="183">
        <v>43070</v>
      </c>
      <c r="AS29" s="183">
        <v>43070</v>
      </c>
      <c r="AT29" s="183">
        <v>44109</v>
      </c>
      <c r="AU29" s="181"/>
      <c r="AV29" s="181" t="s">
        <v>706</v>
      </c>
    </row>
    <row r="30" spans="1:48" s="132" customFormat="1" ht="15.75" x14ac:dyDescent="0.25">
      <c r="A30" s="180"/>
      <c r="B30" s="181"/>
      <c r="C30" s="181"/>
      <c r="D30" s="193"/>
      <c r="E30" s="181"/>
      <c r="F30" s="181"/>
      <c r="G30" s="181"/>
      <c r="H30" s="181"/>
      <c r="I30" s="181"/>
      <c r="J30" s="181"/>
      <c r="K30" s="181"/>
      <c r="L30" s="181"/>
      <c r="M30" s="181"/>
      <c r="N30" s="181"/>
      <c r="O30" s="181"/>
      <c r="P30" s="182"/>
      <c r="Q30" s="181"/>
      <c r="R30" s="182"/>
      <c r="S30" s="181"/>
      <c r="T30" s="181"/>
      <c r="U30" s="181"/>
      <c r="V30" s="181"/>
      <c r="W30" s="178" t="s">
        <v>618</v>
      </c>
      <c r="X30" s="179">
        <v>494834.55</v>
      </c>
      <c r="Y30" s="178"/>
      <c r="Z30" s="178"/>
      <c r="AA30" s="179">
        <v>494834.55</v>
      </c>
      <c r="AB30" s="179"/>
      <c r="AC30" s="178"/>
      <c r="AD30" s="179"/>
      <c r="AE30" s="179"/>
      <c r="AF30" s="181"/>
      <c r="AG30" s="181"/>
      <c r="AH30" s="183"/>
      <c r="AI30" s="183"/>
      <c r="AJ30" s="183"/>
      <c r="AK30" s="183"/>
      <c r="AL30" s="181"/>
      <c r="AM30" s="181"/>
      <c r="AN30" s="181"/>
      <c r="AO30" s="181"/>
      <c r="AP30" s="181"/>
      <c r="AQ30" s="181"/>
      <c r="AR30" s="181"/>
      <c r="AS30" s="181"/>
      <c r="AT30" s="181"/>
      <c r="AU30" s="181"/>
      <c r="AV30" s="181"/>
    </row>
    <row r="31" spans="1:48" s="132" customFormat="1" ht="15.75" x14ac:dyDescent="0.25">
      <c r="A31" s="180"/>
      <c r="B31" s="181"/>
      <c r="C31" s="181"/>
      <c r="D31" s="193"/>
      <c r="E31" s="181"/>
      <c r="F31" s="181"/>
      <c r="G31" s="181"/>
      <c r="H31" s="181"/>
      <c r="I31" s="181"/>
      <c r="J31" s="181"/>
      <c r="K31" s="181"/>
      <c r="L31" s="181"/>
      <c r="M31" s="181"/>
      <c r="N31" s="181"/>
      <c r="O31" s="181"/>
      <c r="P31" s="182"/>
      <c r="Q31" s="181"/>
      <c r="R31" s="182"/>
      <c r="S31" s="181"/>
      <c r="T31" s="181"/>
      <c r="U31" s="181"/>
      <c r="V31" s="181"/>
      <c r="W31" s="178" t="s">
        <v>619</v>
      </c>
      <c r="X31" s="179">
        <v>495082.09</v>
      </c>
      <c r="Y31" s="178" t="s">
        <v>619</v>
      </c>
      <c r="Z31" s="178"/>
      <c r="AA31" s="179"/>
      <c r="AB31" s="179"/>
      <c r="AC31" s="178"/>
      <c r="AD31" s="179"/>
      <c r="AE31" s="179"/>
      <c r="AF31" s="181"/>
      <c r="AG31" s="181"/>
      <c r="AH31" s="183"/>
      <c r="AI31" s="183"/>
      <c r="AJ31" s="183"/>
      <c r="AK31" s="183"/>
      <c r="AL31" s="181"/>
      <c r="AM31" s="181"/>
      <c r="AN31" s="181"/>
      <c r="AO31" s="181"/>
      <c r="AP31" s="181"/>
      <c r="AQ31" s="181"/>
      <c r="AR31" s="181"/>
      <c r="AS31" s="181"/>
      <c r="AT31" s="181"/>
      <c r="AU31" s="181"/>
      <c r="AV31" s="181"/>
    </row>
    <row r="32" spans="1:48" s="132" customFormat="1" ht="60" x14ac:dyDescent="0.25">
      <c r="A32" s="180">
        <v>5</v>
      </c>
      <c r="B32" s="181" t="s">
        <v>672</v>
      </c>
      <c r="C32" s="181" t="s">
        <v>53</v>
      </c>
      <c r="D32" s="193" t="str">
        <f t="shared" ref="D32:K32" si="42">D29</f>
        <v>31.12.2019 (3-4 этапы);
28.12.2020 (1,2,5,6 этапы)</v>
      </c>
      <c r="E32" s="273"/>
      <c r="F32" s="273"/>
      <c r="G32" s="273">
        <f t="shared" si="42"/>
        <v>4.97</v>
      </c>
      <c r="H32" s="273"/>
      <c r="I32" s="273">
        <f t="shared" si="42"/>
        <v>0.54800000000000004</v>
      </c>
      <c r="J32" s="273"/>
      <c r="K32" s="273">
        <f t="shared" si="42"/>
        <v>95.167000000000044</v>
      </c>
      <c r="L32" s="273"/>
      <c r="M32" s="181" t="s">
        <v>662</v>
      </c>
      <c r="N32" s="181" t="s">
        <v>663</v>
      </c>
      <c r="O32" s="181" t="s">
        <v>379</v>
      </c>
      <c r="P32" s="182">
        <v>7741.44</v>
      </c>
      <c r="Q32" s="181" t="s">
        <v>664</v>
      </c>
      <c r="R32" s="182">
        <v>7741.44</v>
      </c>
      <c r="S32" s="181" t="s">
        <v>665</v>
      </c>
      <c r="T32" s="181" t="s">
        <v>666</v>
      </c>
      <c r="U32" s="181" t="s">
        <v>59</v>
      </c>
      <c r="V32" s="181" t="s">
        <v>59</v>
      </c>
      <c r="W32" s="178" t="s">
        <v>667</v>
      </c>
      <c r="X32" s="179">
        <v>7257.6</v>
      </c>
      <c r="Y32" s="178"/>
      <c r="Z32" s="178"/>
      <c r="AA32" s="179"/>
      <c r="AB32" s="179">
        <v>7257.6</v>
      </c>
      <c r="AC32" s="179" t="s">
        <v>667</v>
      </c>
      <c r="AD32" s="179">
        <f>'8. Общие сведения'!B79*1000</f>
        <v>46.800000000000004</v>
      </c>
      <c r="AE32" s="179">
        <f>AD32</f>
        <v>46.800000000000004</v>
      </c>
      <c r="AF32" s="181" t="s">
        <v>668</v>
      </c>
      <c r="AG32" s="181" t="s">
        <v>409</v>
      </c>
      <c r="AH32" s="183">
        <v>42891</v>
      </c>
      <c r="AI32" s="183">
        <v>42891</v>
      </c>
      <c r="AJ32" s="183">
        <v>42907</v>
      </c>
      <c r="AK32" s="183">
        <v>42941</v>
      </c>
      <c r="AL32" s="181"/>
      <c r="AM32" s="181"/>
      <c r="AN32" s="181"/>
      <c r="AO32" s="181"/>
      <c r="AP32" s="183">
        <v>42960</v>
      </c>
      <c r="AQ32" s="183">
        <v>42960</v>
      </c>
      <c r="AR32" s="183">
        <v>42960</v>
      </c>
      <c r="AS32" s="183">
        <v>42960</v>
      </c>
      <c r="AT32" s="183">
        <v>43325</v>
      </c>
      <c r="AU32" s="181"/>
      <c r="AV32" s="181" t="s">
        <v>669</v>
      </c>
    </row>
    <row r="33" spans="1:48" s="132" customFormat="1" ht="15.75" x14ac:dyDescent="0.25">
      <c r="A33" s="180"/>
      <c r="B33" s="181"/>
      <c r="C33" s="181"/>
      <c r="D33" s="193"/>
      <c r="E33" s="273"/>
      <c r="F33" s="273"/>
      <c r="G33" s="273"/>
      <c r="H33" s="273"/>
      <c r="I33" s="273"/>
      <c r="J33" s="273"/>
      <c r="K33" s="273"/>
      <c r="L33" s="273"/>
      <c r="M33" s="181"/>
      <c r="N33" s="181"/>
      <c r="O33" s="181"/>
      <c r="P33" s="182"/>
      <c r="Q33" s="181"/>
      <c r="R33" s="182"/>
      <c r="S33" s="181"/>
      <c r="T33" s="181"/>
      <c r="U33" s="181"/>
      <c r="V33" s="181"/>
      <c r="W33" s="178" t="s">
        <v>670</v>
      </c>
      <c r="X33" s="179">
        <v>7330.18</v>
      </c>
      <c r="Y33" s="178"/>
      <c r="Z33" s="178"/>
      <c r="AA33" s="179"/>
      <c r="AB33" s="179"/>
      <c r="AC33" s="179"/>
      <c r="AD33" s="179"/>
      <c r="AE33" s="179"/>
      <c r="AF33" s="181"/>
      <c r="AG33" s="181"/>
      <c r="AH33" s="183"/>
      <c r="AI33" s="183"/>
      <c r="AJ33" s="183"/>
      <c r="AK33" s="183"/>
      <c r="AL33" s="181"/>
      <c r="AM33" s="181"/>
      <c r="AN33" s="181"/>
      <c r="AO33" s="181"/>
      <c r="AP33" s="183"/>
      <c r="AQ33" s="183"/>
      <c r="AR33" s="183"/>
      <c r="AS33" s="183"/>
      <c r="AT33" s="183"/>
      <c r="AU33" s="181"/>
      <c r="AV33" s="181"/>
    </row>
    <row r="34" spans="1:48" s="132" customFormat="1" ht="15.75" x14ac:dyDescent="0.25">
      <c r="A34" s="180"/>
      <c r="B34" s="181"/>
      <c r="C34" s="181"/>
      <c r="D34" s="193"/>
      <c r="E34" s="273"/>
      <c r="F34" s="273"/>
      <c r="G34" s="273"/>
      <c r="H34" s="273"/>
      <c r="I34" s="273"/>
      <c r="J34" s="273"/>
      <c r="K34" s="273"/>
      <c r="L34" s="273"/>
      <c r="M34" s="181"/>
      <c r="N34" s="181"/>
      <c r="O34" s="181"/>
      <c r="P34" s="182"/>
      <c r="Q34" s="181"/>
      <c r="R34" s="182"/>
      <c r="S34" s="181"/>
      <c r="T34" s="181"/>
      <c r="U34" s="181"/>
      <c r="V34" s="181"/>
      <c r="W34" s="178" t="s">
        <v>671</v>
      </c>
      <c r="X34" s="179">
        <v>7461.74</v>
      </c>
      <c r="Y34" s="178"/>
      <c r="Z34" s="178"/>
      <c r="AA34" s="179"/>
      <c r="AB34" s="179"/>
      <c r="AC34" s="179"/>
      <c r="AD34" s="179"/>
      <c r="AE34" s="179"/>
      <c r="AF34" s="181"/>
      <c r="AG34" s="181"/>
      <c r="AH34" s="183"/>
      <c r="AI34" s="183"/>
      <c r="AJ34" s="183"/>
      <c r="AK34" s="183"/>
      <c r="AL34" s="181"/>
      <c r="AM34" s="181"/>
      <c r="AN34" s="181"/>
      <c r="AO34" s="181"/>
      <c r="AP34" s="183"/>
      <c r="AQ34" s="183"/>
      <c r="AR34" s="183"/>
      <c r="AS34" s="183"/>
      <c r="AT34" s="183"/>
      <c r="AU34" s="181"/>
      <c r="AV34" s="181"/>
    </row>
    <row r="35" spans="1:48" s="132" customFormat="1" ht="60" x14ac:dyDescent="0.25">
      <c r="A35" s="180">
        <v>4</v>
      </c>
      <c r="B35" s="181" t="s">
        <v>672</v>
      </c>
      <c r="C35" s="181">
        <v>7</v>
      </c>
      <c r="D35" s="193" t="str">
        <f t="shared" ref="D35:K35" si="43">D32</f>
        <v>31.12.2019 (3-4 этапы);
28.12.2020 (1,2,5,6 этапы)</v>
      </c>
      <c r="E35" s="273"/>
      <c r="F35" s="273"/>
      <c r="G35" s="273">
        <f t="shared" si="43"/>
        <v>4.97</v>
      </c>
      <c r="H35" s="273"/>
      <c r="I35" s="273">
        <f t="shared" si="43"/>
        <v>0.54800000000000004</v>
      </c>
      <c r="J35" s="273"/>
      <c r="K35" s="273">
        <f t="shared" si="43"/>
        <v>95.167000000000044</v>
      </c>
      <c r="L35" s="273"/>
      <c r="M35" s="181" t="s">
        <v>662</v>
      </c>
      <c r="N35" s="181" t="s">
        <v>674</v>
      </c>
      <c r="O35" s="181" t="s">
        <v>379</v>
      </c>
      <c r="P35" s="182">
        <v>380.4</v>
      </c>
      <c r="Q35" s="181" t="s">
        <v>616</v>
      </c>
      <c r="R35" s="182">
        <v>380.4</v>
      </c>
      <c r="S35" s="181" t="s">
        <v>665</v>
      </c>
      <c r="T35" s="181" t="s">
        <v>675</v>
      </c>
      <c r="U35" s="181" t="s">
        <v>61</v>
      </c>
      <c r="V35" s="181">
        <v>1</v>
      </c>
      <c r="W35" s="178" t="s">
        <v>676</v>
      </c>
      <c r="X35" s="179">
        <v>380.4</v>
      </c>
      <c r="Y35" s="178"/>
      <c r="Z35" s="178"/>
      <c r="AA35" s="179"/>
      <c r="AB35" s="179">
        <v>380.4</v>
      </c>
      <c r="AC35" s="179" t="s">
        <v>676</v>
      </c>
      <c r="AD35" s="179">
        <f>'8. Общие сведения'!B83*1000</f>
        <v>380.39576000000005</v>
      </c>
      <c r="AE35" s="179">
        <v>0</v>
      </c>
      <c r="AF35" s="181" t="s">
        <v>677</v>
      </c>
      <c r="AG35" s="181" t="s">
        <v>678</v>
      </c>
      <c r="AH35" s="183">
        <v>43081</v>
      </c>
      <c r="AI35" s="183">
        <v>43081</v>
      </c>
      <c r="AJ35" s="183">
        <v>43081</v>
      </c>
      <c r="AK35" s="183">
        <v>43081</v>
      </c>
      <c r="AL35" s="181"/>
      <c r="AM35" s="181"/>
      <c r="AN35" s="181"/>
      <c r="AO35" s="181"/>
      <c r="AP35" s="183">
        <v>43073</v>
      </c>
      <c r="AQ35" s="183">
        <v>43073</v>
      </c>
      <c r="AR35" s="183">
        <v>43073</v>
      </c>
      <c r="AS35" s="183">
        <v>43073</v>
      </c>
      <c r="AT35" s="183">
        <v>43157</v>
      </c>
      <c r="AU35" s="181"/>
      <c r="AV35" s="181" t="s">
        <v>679</v>
      </c>
    </row>
    <row r="36" spans="1:48" s="132" customFormat="1" ht="60" x14ac:dyDescent="0.25">
      <c r="A36" s="180">
        <v>5</v>
      </c>
      <c r="B36" s="181" t="s">
        <v>672</v>
      </c>
      <c r="C36" s="181">
        <v>7</v>
      </c>
      <c r="D36" s="193" t="str">
        <f>D35</f>
        <v>31.12.2019 (3-4 этапы);
28.12.2020 (1,2,5,6 этапы)</v>
      </c>
      <c r="E36" s="273"/>
      <c r="F36" s="273"/>
      <c r="G36" s="273">
        <f>G35</f>
        <v>4.97</v>
      </c>
      <c r="H36" s="273"/>
      <c r="I36" s="273">
        <f t="shared" ref="I36:K39" si="44">I35</f>
        <v>0.54800000000000004</v>
      </c>
      <c r="J36" s="273"/>
      <c r="K36" s="273">
        <f t="shared" si="44"/>
        <v>95.167000000000044</v>
      </c>
      <c r="L36" s="273"/>
      <c r="M36" s="181" t="s">
        <v>662</v>
      </c>
      <c r="N36" s="181" t="s">
        <v>674</v>
      </c>
      <c r="O36" s="181" t="s">
        <v>379</v>
      </c>
      <c r="P36" s="182">
        <v>20</v>
      </c>
      <c r="Q36" s="181" t="s">
        <v>616</v>
      </c>
      <c r="R36" s="182">
        <v>20</v>
      </c>
      <c r="S36" s="181" t="s">
        <v>665</v>
      </c>
      <c r="T36" s="181" t="s">
        <v>675</v>
      </c>
      <c r="U36" s="181" t="s">
        <v>61</v>
      </c>
      <c r="V36" s="181">
        <v>1</v>
      </c>
      <c r="W36" s="178" t="s">
        <v>676</v>
      </c>
      <c r="X36" s="179">
        <v>20</v>
      </c>
      <c r="Y36" s="178"/>
      <c r="Z36" s="178"/>
      <c r="AA36" s="179"/>
      <c r="AB36" s="179">
        <v>20</v>
      </c>
      <c r="AC36" s="179" t="s">
        <v>676</v>
      </c>
      <c r="AD36" s="179">
        <v>20</v>
      </c>
      <c r="AE36" s="179">
        <v>20</v>
      </c>
      <c r="AF36" s="181"/>
      <c r="AG36" s="181"/>
      <c r="AH36" s="183"/>
      <c r="AI36" s="183"/>
      <c r="AJ36" s="183"/>
      <c r="AK36" s="183"/>
      <c r="AL36" s="181"/>
      <c r="AM36" s="181" t="s">
        <v>681</v>
      </c>
      <c r="AN36" s="183">
        <v>43273</v>
      </c>
      <c r="AO36" s="287" t="s">
        <v>682</v>
      </c>
      <c r="AP36" s="183" t="s">
        <v>683</v>
      </c>
      <c r="AQ36" s="183" t="s">
        <v>683</v>
      </c>
      <c r="AR36" s="183" t="s">
        <v>683</v>
      </c>
      <c r="AS36" s="183" t="s">
        <v>683</v>
      </c>
      <c r="AT36" s="183">
        <v>43360</v>
      </c>
      <c r="AU36" s="181"/>
      <c r="AV36" s="181" t="s">
        <v>684</v>
      </c>
    </row>
    <row r="37" spans="1:48" s="132" customFormat="1" ht="60" x14ac:dyDescent="0.25">
      <c r="A37" s="180">
        <v>6</v>
      </c>
      <c r="B37" s="181" t="s">
        <v>672</v>
      </c>
      <c r="C37" s="181">
        <v>7</v>
      </c>
      <c r="D37" s="193" t="str">
        <f>D36</f>
        <v>31.12.2019 (3-4 этапы);
28.12.2020 (1,2,5,6 этапы)</v>
      </c>
      <c r="E37" s="273"/>
      <c r="F37" s="273"/>
      <c r="G37" s="273">
        <f>G36</f>
        <v>4.97</v>
      </c>
      <c r="H37" s="273"/>
      <c r="I37" s="273">
        <f t="shared" si="44"/>
        <v>0.54800000000000004</v>
      </c>
      <c r="J37" s="273"/>
      <c r="K37" s="273">
        <f t="shared" si="44"/>
        <v>95.167000000000044</v>
      </c>
      <c r="L37" s="273"/>
      <c r="M37" s="181" t="s">
        <v>662</v>
      </c>
      <c r="N37" s="181" t="s">
        <v>674</v>
      </c>
      <c r="O37" s="181" t="s">
        <v>379</v>
      </c>
      <c r="P37" s="182">
        <v>20</v>
      </c>
      <c r="Q37" s="181" t="s">
        <v>616</v>
      </c>
      <c r="R37" s="182">
        <v>20</v>
      </c>
      <c r="S37" s="181" t="s">
        <v>665</v>
      </c>
      <c r="T37" s="181" t="s">
        <v>675</v>
      </c>
      <c r="U37" s="181" t="s">
        <v>61</v>
      </c>
      <c r="V37" s="181">
        <v>1</v>
      </c>
      <c r="W37" s="178" t="s">
        <v>676</v>
      </c>
      <c r="X37" s="179">
        <v>20</v>
      </c>
      <c r="Y37" s="178"/>
      <c r="Z37" s="178"/>
      <c r="AA37" s="179"/>
      <c r="AB37" s="179">
        <v>20</v>
      </c>
      <c r="AC37" s="179" t="s">
        <v>676</v>
      </c>
      <c r="AD37" s="179">
        <v>20</v>
      </c>
      <c r="AE37" s="179">
        <v>20</v>
      </c>
      <c r="AF37" s="181"/>
      <c r="AG37" s="181"/>
      <c r="AH37" s="183"/>
      <c r="AI37" s="183"/>
      <c r="AJ37" s="183"/>
      <c r="AK37" s="183"/>
      <c r="AL37" s="181"/>
      <c r="AM37" s="181" t="s">
        <v>681</v>
      </c>
      <c r="AN37" s="183">
        <v>43273</v>
      </c>
      <c r="AO37" s="287" t="s">
        <v>682</v>
      </c>
      <c r="AP37" s="183" t="s">
        <v>683</v>
      </c>
      <c r="AQ37" s="183" t="s">
        <v>683</v>
      </c>
      <c r="AR37" s="183" t="s">
        <v>683</v>
      </c>
      <c r="AS37" s="183" t="s">
        <v>683</v>
      </c>
      <c r="AT37" s="183">
        <v>43360</v>
      </c>
      <c r="AU37" s="181"/>
      <c r="AV37" s="181" t="s">
        <v>684</v>
      </c>
    </row>
    <row r="38" spans="1:48" s="132" customFormat="1" ht="60" x14ac:dyDescent="0.25">
      <c r="A38" s="180">
        <v>7</v>
      </c>
      <c r="B38" s="181" t="s">
        <v>672</v>
      </c>
      <c r="C38" s="181">
        <v>7</v>
      </c>
      <c r="D38" s="193" t="str">
        <f>D37</f>
        <v>31.12.2019 (3-4 этапы);
28.12.2020 (1,2,5,6 этапы)</v>
      </c>
      <c r="E38" s="273"/>
      <c r="F38" s="273"/>
      <c r="G38" s="273">
        <f>G37</f>
        <v>4.97</v>
      </c>
      <c r="H38" s="273"/>
      <c r="I38" s="273">
        <f t="shared" si="44"/>
        <v>0.54800000000000004</v>
      </c>
      <c r="J38" s="273"/>
      <c r="K38" s="273">
        <f t="shared" si="44"/>
        <v>95.167000000000044</v>
      </c>
      <c r="L38" s="273"/>
      <c r="M38" s="181" t="s">
        <v>662</v>
      </c>
      <c r="N38" s="181" t="s">
        <v>674</v>
      </c>
      <c r="O38" s="181" t="s">
        <v>379</v>
      </c>
      <c r="P38" s="182">
        <v>20</v>
      </c>
      <c r="Q38" s="181" t="s">
        <v>616</v>
      </c>
      <c r="R38" s="182">
        <v>20</v>
      </c>
      <c r="S38" s="181" t="s">
        <v>665</v>
      </c>
      <c r="T38" s="181" t="s">
        <v>675</v>
      </c>
      <c r="U38" s="181" t="s">
        <v>61</v>
      </c>
      <c r="V38" s="181">
        <v>1</v>
      </c>
      <c r="W38" s="178" t="s">
        <v>676</v>
      </c>
      <c r="X38" s="179">
        <v>20</v>
      </c>
      <c r="Y38" s="178"/>
      <c r="Z38" s="178"/>
      <c r="AA38" s="179"/>
      <c r="AB38" s="179">
        <v>20</v>
      </c>
      <c r="AC38" s="179" t="s">
        <v>676</v>
      </c>
      <c r="AD38" s="179">
        <v>20</v>
      </c>
      <c r="AE38" s="179">
        <v>20</v>
      </c>
      <c r="AF38" s="181"/>
      <c r="AG38" s="181"/>
      <c r="AH38" s="183"/>
      <c r="AI38" s="183"/>
      <c r="AJ38" s="183"/>
      <c r="AK38" s="183"/>
      <c r="AL38" s="181"/>
      <c r="AM38" s="181" t="s">
        <v>681</v>
      </c>
      <c r="AN38" s="183">
        <v>43273</v>
      </c>
      <c r="AO38" s="287" t="s">
        <v>682</v>
      </c>
      <c r="AP38" s="183" t="s">
        <v>683</v>
      </c>
      <c r="AQ38" s="183" t="s">
        <v>683</v>
      </c>
      <c r="AR38" s="183" t="s">
        <v>683</v>
      </c>
      <c r="AS38" s="183" t="s">
        <v>683</v>
      </c>
      <c r="AT38" s="183">
        <v>43360</v>
      </c>
      <c r="AU38" s="181"/>
      <c r="AV38" s="181" t="s">
        <v>684</v>
      </c>
    </row>
    <row r="39" spans="1:48" s="132" customFormat="1" ht="75" x14ac:dyDescent="0.25">
      <c r="A39" s="180">
        <v>9</v>
      </c>
      <c r="B39" s="181" t="s">
        <v>672</v>
      </c>
      <c r="C39" s="181">
        <v>7</v>
      </c>
      <c r="D39" s="193" t="str">
        <f>D38</f>
        <v>31.12.2019 (3-4 этапы);
28.12.2020 (1,2,5,6 этапы)</v>
      </c>
      <c r="E39" s="273"/>
      <c r="F39" s="273"/>
      <c r="G39" s="273">
        <f>G38</f>
        <v>4.97</v>
      </c>
      <c r="H39" s="273"/>
      <c r="I39" s="273">
        <f t="shared" si="44"/>
        <v>0.54800000000000004</v>
      </c>
      <c r="J39" s="273"/>
      <c r="K39" s="273">
        <f t="shared" si="44"/>
        <v>95.167000000000044</v>
      </c>
      <c r="L39" s="273"/>
      <c r="M39" s="181" t="s">
        <v>662</v>
      </c>
      <c r="N39" s="181" t="s">
        <v>687</v>
      </c>
      <c r="O39" s="181" t="s">
        <v>379</v>
      </c>
      <c r="P39" s="182">
        <v>8864.27</v>
      </c>
      <c r="Q39" s="181" t="s">
        <v>616</v>
      </c>
      <c r="R39" s="182">
        <v>8864.27</v>
      </c>
      <c r="S39" s="181" t="s">
        <v>665</v>
      </c>
      <c r="T39" s="181" t="s">
        <v>407</v>
      </c>
      <c r="U39" s="181" t="s">
        <v>58</v>
      </c>
      <c r="V39" s="181" t="s">
        <v>59</v>
      </c>
      <c r="W39" s="178" t="s">
        <v>688</v>
      </c>
      <c r="X39" s="179">
        <v>8864.27</v>
      </c>
      <c r="Y39" s="178"/>
      <c r="Z39" s="178" t="s">
        <v>689</v>
      </c>
      <c r="AA39" s="179">
        <v>7623</v>
      </c>
      <c r="AB39" s="179">
        <v>7623</v>
      </c>
      <c r="AC39" s="179" t="s">
        <v>688</v>
      </c>
      <c r="AD39" s="179">
        <f>'8. Общие сведения'!B111*1000</f>
        <v>9035.4146600000004</v>
      </c>
      <c r="AE39" s="179"/>
      <c r="AF39" s="181" t="s">
        <v>690</v>
      </c>
      <c r="AG39" s="181" t="s">
        <v>409</v>
      </c>
      <c r="AH39" s="183">
        <v>43179</v>
      </c>
      <c r="AI39" s="183">
        <v>43179</v>
      </c>
      <c r="AJ39" s="183">
        <v>43200</v>
      </c>
      <c r="AK39" s="183">
        <v>43228</v>
      </c>
      <c r="AL39" s="181"/>
      <c r="AM39" s="181"/>
      <c r="AN39" s="183"/>
      <c r="AO39" s="287"/>
      <c r="AP39" s="183" t="s">
        <v>691</v>
      </c>
      <c r="AQ39" s="183" t="s">
        <v>691</v>
      </c>
      <c r="AR39" s="183" t="s">
        <v>691</v>
      </c>
      <c r="AS39" s="183" t="s">
        <v>691</v>
      </c>
      <c r="AT39" s="183">
        <v>44109</v>
      </c>
      <c r="AU39" s="181"/>
      <c r="AV39" s="181" t="s">
        <v>705</v>
      </c>
    </row>
    <row r="40" spans="1:48" s="132" customFormat="1" ht="30" x14ac:dyDescent="0.25">
      <c r="A40" s="180"/>
      <c r="B40" s="181"/>
      <c r="C40" s="181"/>
      <c r="D40" s="193"/>
      <c r="E40" s="273"/>
      <c r="F40" s="273"/>
      <c r="G40" s="273"/>
      <c r="H40" s="273"/>
      <c r="I40" s="273"/>
      <c r="J40" s="273"/>
      <c r="K40" s="273"/>
      <c r="L40" s="273"/>
      <c r="M40" s="181"/>
      <c r="N40" s="181"/>
      <c r="O40" s="181"/>
      <c r="P40" s="182"/>
      <c r="Q40" s="181"/>
      <c r="R40" s="182"/>
      <c r="S40" s="181"/>
      <c r="T40" s="181"/>
      <c r="U40" s="181"/>
      <c r="V40" s="181"/>
      <c r="W40" s="178" t="s">
        <v>692</v>
      </c>
      <c r="X40" s="179">
        <v>8860</v>
      </c>
      <c r="Y40" s="178"/>
      <c r="Z40" s="178"/>
      <c r="AA40" s="179">
        <v>8500</v>
      </c>
      <c r="AB40" s="179"/>
      <c r="AC40" s="179"/>
      <c r="AD40" s="179"/>
      <c r="AE40" s="179"/>
      <c r="AF40" s="181"/>
      <c r="AG40" s="181"/>
      <c r="AH40" s="183"/>
      <c r="AI40" s="183"/>
      <c r="AJ40" s="183"/>
      <c r="AK40" s="183"/>
      <c r="AL40" s="181"/>
      <c r="AM40" s="181"/>
      <c r="AN40" s="183"/>
      <c r="AO40" s="287"/>
      <c r="AP40" s="183"/>
      <c r="AQ40" s="183"/>
      <c r="AR40" s="183"/>
      <c r="AS40" s="183"/>
      <c r="AT40" s="183"/>
      <c r="AU40" s="181"/>
      <c r="AV40" s="181"/>
    </row>
    <row r="41" spans="1:48" s="132" customFormat="1" ht="30" x14ac:dyDescent="0.25">
      <c r="A41" s="180"/>
      <c r="B41" s="181"/>
      <c r="C41" s="181"/>
      <c r="D41" s="193"/>
      <c r="E41" s="273"/>
      <c r="F41" s="273"/>
      <c r="G41" s="273"/>
      <c r="H41" s="273"/>
      <c r="I41" s="273"/>
      <c r="J41" s="273"/>
      <c r="K41" s="273"/>
      <c r="L41" s="273"/>
      <c r="M41" s="181"/>
      <c r="N41" s="181"/>
      <c r="O41" s="181"/>
      <c r="P41" s="182"/>
      <c r="Q41" s="181"/>
      <c r="R41" s="182"/>
      <c r="S41" s="181"/>
      <c r="T41" s="181"/>
      <c r="U41" s="181"/>
      <c r="V41" s="181"/>
      <c r="W41" s="178" t="s">
        <v>693</v>
      </c>
      <c r="X41" s="179">
        <v>8864.27</v>
      </c>
      <c r="Y41" s="178" t="s">
        <v>693</v>
      </c>
      <c r="Z41" s="178"/>
      <c r="AA41" s="179"/>
      <c r="AB41" s="179"/>
      <c r="AC41" s="179"/>
      <c r="AD41" s="179"/>
      <c r="AE41" s="179"/>
      <c r="AF41" s="181"/>
      <c r="AG41" s="181"/>
      <c r="AH41" s="183"/>
      <c r="AI41" s="183"/>
      <c r="AJ41" s="183"/>
      <c r="AK41" s="183"/>
      <c r="AL41" s="181"/>
      <c r="AM41" s="181"/>
      <c r="AN41" s="183"/>
      <c r="AO41" s="287"/>
      <c r="AP41" s="183"/>
      <c r="AQ41" s="183"/>
      <c r="AR41" s="183"/>
      <c r="AS41" s="183"/>
      <c r="AT41" s="183"/>
      <c r="AU41" s="181"/>
      <c r="AV41" s="181"/>
    </row>
    <row r="42" spans="1:48" s="132" customFormat="1" ht="75" x14ac:dyDescent="0.25">
      <c r="A42" s="305">
        <v>10</v>
      </c>
      <c r="B42" s="181" t="s">
        <v>672</v>
      </c>
      <c r="C42" s="181">
        <v>1</v>
      </c>
      <c r="D42" s="193" t="str">
        <f>D39</f>
        <v>31.12.2019 (3-4 этапы);
28.12.2020 (1,2,5,6 этапы)</v>
      </c>
      <c r="E42" s="273"/>
      <c r="F42" s="273"/>
      <c r="G42" s="273">
        <f>G39</f>
        <v>4.97</v>
      </c>
      <c r="H42" s="273"/>
      <c r="I42" s="273">
        <f t="shared" ref="I42:K42" si="45">I39</f>
        <v>0.54800000000000004</v>
      </c>
      <c r="J42" s="273"/>
      <c r="K42" s="273">
        <f t="shared" si="45"/>
        <v>95.167000000000044</v>
      </c>
      <c r="L42" s="273"/>
      <c r="M42" s="306" t="s">
        <v>403</v>
      </c>
      <c r="N42" s="306" t="s">
        <v>715</v>
      </c>
      <c r="O42" s="306" t="s">
        <v>379</v>
      </c>
      <c r="P42" s="309">
        <v>797.36</v>
      </c>
      <c r="Q42" s="306" t="s">
        <v>406</v>
      </c>
      <c r="R42" s="309">
        <v>797.36</v>
      </c>
      <c r="S42" s="306" t="s">
        <v>665</v>
      </c>
      <c r="T42" s="306" t="s">
        <v>697</v>
      </c>
      <c r="U42" s="306" t="s">
        <v>59</v>
      </c>
      <c r="V42" s="306" t="s">
        <v>59</v>
      </c>
      <c r="W42" s="310" t="s">
        <v>617</v>
      </c>
      <c r="X42" s="311">
        <v>797.36</v>
      </c>
      <c r="Y42" s="310"/>
      <c r="Z42" s="310">
        <v>1</v>
      </c>
      <c r="AA42" s="311">
        <v>797.36</v>
      </c>
      <c r="AB42" s="311">
        <v>797.36</v>
      </c>
      <c r="AC42" s="311" t="s">
        <v>617</v>
      </c>
      <c r="AD42" s="336">
        <f>'8. Общие сведения'!B115*1000</f>
        <v>574.09343999999999</v>
      </c>
      <c r="AE42" s="336"/>
      <c r="AF42" s="306" t="s">
        <v>698</v>
      </c>
      <c r="AG42" s="306" t="s">
        <v>699</v>
      </c>
      <c r="AH42" s="312">
        <v>43878</v>
      </c>
      <c r="AI42" s="312">
        <v>43878</v>
      </c>
      <c r="AJ42" s="312">
        <v>43895</v>
      </c>
      <c r="AK42" s="312">
        <v>43913</v>
      </c>
      <c r="AL42" s="306"/>
      <c r="AM42" s="306"/>
      <c r="AN42" s="312"/>
      <c r="AO42" s="313"/>
      <c r="AP42" s="312" t="s">
        <v>700</v>
      </c>
      <c r="AQ42" s="312" t="s">
        <v>700</v>
      </c>
      <c r="AR42" s="312" t="s">
        <v>700</v>
      </c>
      <c r="AS42" s="312" t="s">
        <v>700</v>
      </c>
      <c r="AT42" s="312" t="s">
        <v>701</v>
      </c>
      <c r="AU42" s="306"/>
      <c r="AV42" s="306"/>
    </row>
    <row r="43" spans="1:48" s="132" customFormat="1" ht="15.75" x14ac:dyDescent="0.25">
      <c r="A43" s="305"/>
      <c r="B43" s="306"/>
      <c r="C43" s="306"/>
      <c r="D43" s="307"/>
      <c r="E43" s="308"/>
      <c r="F43" s="308"/>
      <c r="G43" s="308"/>
      <c r="H43" s="308"/>
      <c r="I43" s="308"/>
      <c r="J43" s="308"/>
      <c r="K43" s="308"/>
      <c r="L43" s="308"/>
      <c r="M43" s="306"/>
      <c r="N43" s="306"/>
      <c r="O43" s="306"/>
      <c r="P43" s="309"/>
      <c r="Q43" s="306"/>
      <c r="R43" s="309"/>
      <c r="S43" s="306"/>
      <c r="T43" s="306"/>
      <c r="U43" s="306"/>
      <c r="V43" s="306"/>
      <c r="W43" s="310" t="s">
        <v>702</v>
      </c>
      <c r="X43" s="311">
        <v>797.36</v>
      </c>
      <c r="Y43" s="310"/>
      <c r="Z43" s="310"/>
      <c r="AA43" s="311">
        <v>797.36</v>
      </c>
      <c r="AB43" s="311"/>
      <c r="AC43" s="311"/>
      <c r="AD43" s="311"/>
      <c r="AE43" s="311"/>
      <c r="AF43" s="306"/>
      <c r="AG43" s="306"/>
      <c r="AH43" s="312"/>
      <c r="AI43" s="312"/>
      <c r="AJ43" s="312"/>
      <c r="AK43" s="312"/>
      <c r="AL43" s="306"/>
      <c r="AM43" s="306"/>
      <c r="AN43" s="312"/>
      <c r="AO43" s="313"/>
      <c r="AP43" s="312"/>
      <c r="AQ43" s="312"/>
      <c r="AR43" s="312"/>
      <c r="AS43" s="312"/>
      <c r="AT43" s="312"/>
      <c r="AU43" s="306"/>
      <c r="AV43" s="306"/>
    </row>
    <row r="44" spans="1:48" s="132" customFormat="1" ht="15.75" x14ac:dyDescent="0.25">
      <c r="A44" s="305"/>
      <c r="B44" s="306"/>
      <c r="C44" s="306"/>
      <c r="D44" s="307"/>
      <c r="E44" s="308"/>
      <c r="F44" s="308"/>
      <c r="G44" s="308"/>
      <c r="H44" s="308"/>
      <c r="I44" s="308"/>
      <c r="J44" s="308"/>
      <c r="K44" s="308"/>
      <c r="L44" s="308"/>
      <c r="M44" s="306"/>
      <c r="N44" s="306"/>
      <c r="O44" s="306"/>
      <c r="P44" s="309"/>
      <c r="Q44" s="306"/>
      <c r="R44" s="309"/>
      <c r="S44" s="306"/>
      <c r="T44" s="306"/>
      <c r="U44" s="306"/>
      <c r="V44" s="306"/>
      <c r="W44" s="310" t="s">
        <v>703</v>
      </c>
      <c r="X44" s="311">
        <v>797.36</v>
      </c>
      <c r="Y44" s="310"/>
      <c r="Z44" s="310"/>
      <c r="AA44" s="311">
        <v>797.36</v>
      </c>
      <c r="AB44" s="311"/>
      <c r="AC44" s="311"/>
      <c r="AD44" s="311"/>
      <c r="AE44" s="311"/>
      <c r="AF44" s="306"/>
      <c r="AG44" s="306"/>
      <c r="AH44" s="312"/>
      <c r="AI44" s="312"/>
      <c r="AJ44" s="312"/>
      <c r="AK44" s="312"/>
      <c r="AL44" s="306"/>
      <c r="AM44" s="306"/>
      <c r="AN44" s="312"/>
      <c r="AO44" s="313"/>
      <c r="AP44" s="312"/>
      <c r="AQ44" s="312"/>
      <c r="AR44" s="312"/>
      <c r="AS44" s="312"/>
      <c r="AT44" s="312"/>
      <c r="AU44" s="306"/>
      <c r="AV44" s="306"/>
    </row>
    <row r="45" spans="1:48" s="132" customFormat="1" ht="180" x14ac:dyDescent="0.25">
      <c r="A45" s="305">
        <v>11</v>
      </c>
      <c r="B45" s="181" t="s">
        <v>672</v>
      </c>
      <c r="C45" s="181">
        <v>1</v>
      </c>
      <c r="D45" s="193" t="str">
        <f>D42</f>
        <v>31.12.2019 (3-4 этапы);
28.12.2020 (1,2,5,6 этапы)</v>
      </c>
      <c r="E45" s="273"/>
      <c r="F45" s="273"/>
      <c r="G45" s="273">
        <f>G42</f>
        <v>4.97</v>
      </c>
      <c r="H45" s="273"/>
      <c r="I45" s="273">
        <f>I42</f>
        <v>0.54800000000000004</v>
      </c>
      <c r="J45" s="273"/>
      <c r="K45" s="273">
        <f t="shared" ref="K45" si="46">K42</f>
        <v>95.167000000000044</v>
      </c>
      <c r="L45" s="273"/>
      <c r="M45" s="181" t="s">
        <v>614</v>
      </c>
      <c r="N45" s="306" t="s">
        <v>775</v>
      </c>
      <c r="O45" s="306" t="s">
        <v>379</v>
      </c>
      <c r="P45" s="309">
        <v>68918.773790000007</v>
      </c>
      <c r="Q45" s="181" t="s">
        <v>616</v>
      </c>
      <c r="R45" s="309">
        <f>P45</f>
        <v>68918.773790000007</v>
      </c>
      <c r="S45" s="181" t="s">
        <v>665</v>
      </c>
      <c r="T45" s="181" t="s">
        <v>666</v>
      </c>
      <c r="U45" s="306">
        <v>2</v>
      </c>
      <c r="V45" s="306">
        <v>2</v>
      </c>
      <c r="W45" s="310" t="s">
        <v>712</v>
      </c>
      <c r="X45" s="311">
        <v>68835.500419999997</v>
      </c>
      <c r="Y45" s="310"/>
      <c r="Z45" s="310" t="s">
        <v>61</v>
      </c>
      <c r="AA45" s="311"/>
      <c r="AB45" s="311">
        <f>X45</f>
        <v>68835.500419999997</v>
      </c>
      <c r="AC45" s="310" t="s">
        <v>712</v>
      </c>
      <c r="AD45" s="311">
        <f>'8. Общие сведения'!B37*1000</f>
        <v>81329.509849999988</v>
      </c>
      <c r="AE45" s="311"/>
      <c r="AF45" s="306">
        <v>32009468951</v>
      </c>
      <c r="AG45" s="306" t="s">
        <v>714</v>
      </c>
      <c r="AH45" s="312">
        <v>44078</v>
      </c>
      <c r="AI45" s="312">
        <v>44078</v>
      </c>
      <c r="AJ45" s="312">
        <v>44095</v>
      </c>
      <c r="AK45" s="312">
        <v>44104</v>
      </c>
      <c r="AL45" s="306"/>
      <c r="AM45" s="306"/>
      <c r="AN45" s="312"/>
      <c r="AO45" s="313"/>
      <c r="AP45" s="312">
        <v>44116</v>
      </c>
      <c r="AQ45" s="312">
        <v>44116</v>
      </c>
      <c r="AR45" s="312">
        <v>44116</v>
      </c>
      <c r="AS45" s="312">
        <v>44116</v>
      </c>
      <c r="AT45" s="312">
        <f>AS45+60</f>
        <v>44176</v>
      </c>
      <c r="AU45" s="306"/>
      <c r="AV45" s="306"/>
    </row>
    <row r="46" spans="1:48" s="132" customFormat="1" ht="15.75" x14ac:dyDescent="0.25">
      <c r="A46" s="305"/>
      <c r="B46" s="306"/>
      <c r="C46" s="306"/>
      <c r="D46" s="307"/>
      <c r="E46" s="308"/>
      <c r="F46" s="308"/>
      <c r="G46" s="308"/>
      <c r="H46" s="308"/>
      <c r="I46" s="308"/>
      <c r="J46" s="308"/>
      <c r="K46" s="308"/>
      <c r="L46" s="308"/>
      <c r="M46" s="306"/>
      <c r="N46" s="306"/>
      <c r="O46" s="306"/>
      <c r="P46" s="309"/>
      <c r="Q46" s="306"/>
      <c r="R46" s="309"/>
      <c r="S46" s="306"/>
      <c r="T46" s="306"/>
      <c r="U46" s="306"/>
      <c r="V46" s="306"/>
      <c r="W46" s="310" t="s">
        <v>713</v>
      </c>
      <c r="X46" s="309">
        <v>68918.773790000007</v>
      </c>
      <c r="Y46" s="310"/>
      <c r="Z46" s="310"/>
      <c r="AA46" s="311"/>
      <c r="AB46" s="311"/>
      <c r="AC46" s="311"/>
      <c r="AD46" s="311"/>
      <c r="AE46" s="311"/>
      <c r="AF46" s="306"/>
      <c r="AG46" s="306"/>
      <c r="AH46" s="312"/>
      <c r="AI46" s="312"/>
      <c r="AJ46" s="312"/>
      <c r="AK46" s="312"/>
      <c r="AL46" s="306"/>
      <c r="AM46" s="306"/>
      <c r="AN46" s="312"/>
      <c r="AO46" s="313"/>
      <c r="AP46" s="312"/>
      <c r="AQ46" s="312"/>
      <c r="AR46" s="312"/>
      <c r="AS46" s="312"/>
      <c r="AT46" s="312"/>
      <c r="AU46" s="306"/>
      <c r="AV46" s="306"/>
    </row>
    <row r="47" spans="1:48" s="132" customFormat="1" ht="60" x14ac:dyDescent="0.25">
      <c r="A47" s="180">
        <v>12</v>
      </c>
      <c r="B47" s="181" t="s">
        <v>672</v>
      </c>
      <c r="C47" s="181">
        <v>7</v>
      </c>
      <c r="D47" s="193" t="str">
        <f>D45</f>
        <v>31.12.2019 (3-4 этапы);
28.12.2020 (1,2,5,6 этапы)</v>
      </c>
      <c r="E47" s="273"/>
      <c r="F47" s="273"/>
      <c r="G47" s="273">
        <f>G45</f>
        <v>4.97</v>
      </c>
      <c r="H47" s="273"/>
      <c r="I47" s="273">
        <f>I45</f>
        <v>0.54800000000000004</v>
      </c>
      <c r="J47" s="273"/>
      <c r="K47" s="273">
        <f>K45</f>
        <v>95.167000000000044</v>
      </c>
      <c r="L47" s="273"/>
      <c r="M47" s="181" t="s">
        <v>662</v>
      </c>
      <c r="N47" s="181" t="s">
        <v>716</v>
      </c>
      <c r="O47" s="306" t="s">
        <v>379</v>
      </c>
      <c r="P47" s="182">
        <v>1801.82</v>
      </c>
      <c r="Q47" s="181" t="s">
        <v>664</v>
      </c>
      <c r="R47" s="182">
        <v>1801.82</v>
      </c>
      <c r="S47" s="181" t="s">
        <v>665</v>
      </c>
      <c r="T47" s="181" t="s">
        <v>717</v>
      </c>
      <c r="U47" s="181" t="s">
        <v>60</v>
      </c>
      <c r="V47" s="181" t="s">
        <v>60</v>
      </c>
      <c r="W47" s="178" t="s">
        <v>718</v>
      </c>
      <c r="X47" s="182">
        <v>1801.82</v>
      </c>
      <c r="Y47" s="178"/>
      <c r="Z47" s="178"/>
      <c r="AA47" s="179"/>
      <c r="AB47" s="182">
        <v>1801.82</v>
      </c>
      <c r="AC47" s="179" t="s">
        <v>719</v>
      </c>
      <c r="AD47" s="182">
        <f>'8. Общие сведения'!B123*1000</f>
        <v>98.55</v>
      </c>
      <c r="AE47" s="182">
        <v>0</v>
      </c>
      <c r="AF47" s="181" t="s">
        <v>720</v>
      </c>
      <c r="AG47" s="181" t="s">
        <v>721</v>
      </c>
      <c r="AH47" s="183">
        <v>43397</v>
      </c>
      <c r="AI47" s="183">
        <v>43397</v>
      </c>
      <c r="AJ47" s="183">
        <v>43445</v>
      </c>
      <c r="AK47" s="183">
        <v>43462</v>
      </c>
      <c r="AL47" s="181"/>
      <c r="AM47" s="181"/>
      <c r="AN47" s="183"/>
      <c r="AO47" s="287"/>
      <c r="AP47" s="183" t="s">
        <v>722</v>
      </c>
      <c r="AQ47" s="183" t="s">
        <v>722</v>
      </c>
      <c r="AR47" s="183" t="s">
        <v>722</v>
      </c>
      <c r="AS47" s="183" t="s">
        <v>722</v>
      </c>
      <c r="AT47" s="183" t="s">
        <v>723</v>
      </c>
      <c r="AU47" s="181"/>
      <c r="AV47" s="181" t="s">
        <v>669</v>
      </c>
    </row>
    <row r="48" spans="1:48" s="132" customFormat="1" ht="15.75" x14ac:dyDescent="0.25">
      <c r="A48" s="305"/>
      <c r="B48" s="306"/>
      <c r="C48" s="306"/>
      <c r="D48" s="307"/>
      <c r="E48" s="308"/>
      <c r="F48" s="308"/>
      <c r="G48" s="308"/>
      <c r="H48" s="308"/>
      <c r="I48" s="308"/>
      <c r="J48" s="308"/>
      <c r="K48" s="308"/>
      <c r="L48" s="308"/>
      <c r="M48" s="306"/>
      <c r="N48" s="306"/>
      <c r="O48" s="306"/>
      <c r="P48" s="309"/>
      <c r="Q48" s="306"/>
      <c r="R48" s="309"/>
      <c r="S48" s="306"/>
      <c r="T48" s="306"/>
      <c r="U48" s="306"/>
      <c r="V48" s="306"/>
      <c r="W48" s="310" t="s">
        <v>719</v>
      </c>
      <c r="X48" s="309">
        <v>1801.82</v>
      </c>
      <c r="Y48" s="310"/>
      <c r="Z48" s="310"/>
      <c r="AA48" s="311"/>
      <c r="AB48" s="311"/>
      <c r="AC48" s="311"/>
      <c r="AD48" s="311"/>
      <c r="AE48" s="311"/>
      <c r="AF48" s="306"/>
      <c r="AG48" s="306"/>
      <c r="AH48" s="312"/>
      <c r="AI48" s="312"/>
      <c r="AJ48" s="312"/>
      <c r="AK48" s="312"/>
      <c r="AL48" s="306"/>
      <c r="AM48" s="306"/>
      <c r="AN48" s="312"/>
      <c r="AO48" s="313"/>
      <c r="AP48" s="312"/>
      <c r="AQ48" s="312"/>
      <c r="AR48" s="312"/>
      <c r="AS48" s="312"/>
      <c r="AT48" s="312"/>
      <c r="AU48" s="306"/>
      <c r="AV48" s="306"/>
    </row>
    <row r="49" spans="1:48" s="132" customFormat="1" ht="150" x14ac:dyDescent="0.25">
      <c r="A49" s="180">
        <v>13</v>
      </c>
      <c r="B49" s="181" t="s">
        <v>672</v>
      </c>
      <c r="C49" s="181">
        <v>1</v>
      </c>
      <c r="D49" s="193" t="str">
        <f>D47</f>
        <v>31.12.2019 (3-4 этапы);
28.12.2020 (1,2,5,6 этапы)</v>
      </c>
      <c r="E49" s="273"/>
      <c r="F49" s="273"/>
      <c r="G49" s="273">
        <f>G47</f>
        <v>4.97</v>
      </c>
      <c r="H49" s="273"/>
      <c r="I49" s="273">
        <f>I47</f>
        <v>0.54800000000000004</v>
      </c>
      <c r="J49" s="273"/>
      <c r="K49" s="273">
        <f>K47</f>
        <v>95.167000000000044</v>
      </c>
      <c r="L49" s="273"/>
      <c r="M49" s="181" t="s">
        <v>614</v>
      </c>
      <c r="N49" s="306" t="s">
        <v>777</v>
      </c>
      <c r="O49" s="306" t="s">
        <v>379</v>
      </c>
      <c r="P49" s="182">
        <f>39468.17117/1.2</f>
        <v>32890.142641666673</v>
      </c>
      <c r="Q49" s="181" t="s">
        <v>406</v>
      </c>
      <c r="R49" s="182">
        <f>P49</f>
        <v>32890.142641666673</v>
      </c>
      <c r="S49" s="181" t="s">
        <v>665</v>
      </c>
      <c r="T49" s="181" t="s">
        <v>776</v>
      </c>
      <c r="U49" s="181">
        <v>3</v>
      </c>
      <c r="V49" s="181">
        <v>3</v>
      </c>
      <c r="W49" s="310" t="s">
        <v>712</v>
      </c>
      <c r="X49" s="182">
        <f>39466.90002/1.2</f>
        <v>32889.083350000001</v>
      </c>
      <c r="Y49" s="178"/>
      <c r="Z49" s="178"/>
      <c r="AA49" s="179"/>
      <c r="AB49" s="182">
        <f>39466.90002/1.2</f>
        <v>32889.083350000001</v>
      </c>
      <c r="AC49" s="310" t="s">
        <v>712</v>
      </c>
      <c r="AD49" s="182">
        <f>'8. Общие сведения'!B119*1000</f>
        <v>382.21070000000003</v>
      </c>
      <c r="AE49" s="182">
        <f>AD49</f>
        <v>382.21070000000003</v>
      </c>
      <c r="AF49" s="181">
        <v>32009631178</v>
      </c>
      <c r="AG49" s="306" t="s">
        <v>714</v>
      </c>
      <c r="AH49" s="183">
        <v>44133</v>
      </c>
      <c r="AI49" s="183">
        <v>44133</v>
      </c>
      <c r="AJ49" s="183">
        <v>44141</v>
      </c>
      <c r="AK49" s="183">
        <v>44146</v>
      </c>
      <c r="AL49" s="181"/>
      <c r="AM49" s="181"/>
      <c r="AN49" s="183"/>
      <c r="AO49" s="287"/>
      <c r="AP49" s="183">
        <v>44158</v>
      </c>
      <c r="AQ49" s="183">
        <v>44158</v>
      </c>
      <c r="AR49" s="183">
        <v>44158</v>
      </c>
      <c r="AS49" s="183">
        <v>44158</v>
      </c>
      <c r="AT49" s="183">
        <v>44195</v>
      </c>
      <c r="AU49" s="181"/>
      <c r="AV49" s="181"/>
    </row>
    <row r="50" spans="1:48" s="132" customFormat="1" ht="15.75" x14ac:dyDescent="0.25">
      <c r="A50" s="180"/>
      <c r="B50" s="181"/>
      <c r="C50" s="181"/>
      <c r="D50" s="193"/>
      <c r="E50" s="273"/>
      <c r="F50" s="273"/>
      <c r="G50" s="273"/>
      <c r="H50" s="273"/>
      <c r="I50" s="273"/>
      <c r="J50" s="273"/>
      <c r="K50" s="273"/>
      <c r="L50" s="273"/>
      <c r="M50" s="181"/>
      <c r="N50" s="181"/>
      <c r="O50" s="181"/>
      <c r="P50" s="182"/>
      <c r="Q50" s="181"/>
      <c r="R50" s="182"/>
      <c r="S50" s="181"/>
      <c r="T50" s="181"/>
      <c r="U50" s="181"/>
      <c r="V50" s="181"/>
      <c r="W50" s="310" t="s">
        <v>713</v>
      </c>
      <c r="X50" s="182">
        <f>39468.17117/1.2</f>
        <v>32890.142641666673</v>
      </c>
      <c r="Y50" s="178"/>
      <c r="Z50" s="178"/>
      <c r="AA50" s="179"/>
      <c r="AB50" s="182"/>
      <c r="AC50" s="179"/>
      <c r="AD50" s="182"/>
      <c r="AE50" s="182"/>
      <c r="AF50" s="181"/>
      <c r="AG50" s="181"/>
      <c r="AH50" s="183"/>
      <c r="AI50" s="183"/>
      <c r="AJ50" s="183"/>
      <c r="AK50" s="183"/>
      <c r="AL50" s="181"/>
      <c r="AM50" s="181"/>
      <c r="AN50" s="183"/>
      <c r="AO50" s="287"/>
      <c r="AP50" s="183"/>
      <c r="AQ50" s="183"/>
      <c r="AR50" s="183"/>
      <c r="AS50" s="183"/>
      <c r="AT50" s="183"/>
      <c r="AU50" s="181"/>
      <c r="AV50" s="181"/>
    </row>
    <row r="51" spans="1:48" s="132" customFormat="1" ht="30" x14ac:dyDescent="0.25">
      <c r="A51" s="180"/>
      <c r="B51" s="181"/>
      <c r="C51" s="181"/>
      <c r="D51" s="193"/>
      <c r="E51" s="273"/>
      <c r="F51" s="273"/>
      <c r="G51" s="273"/>
      <c r="H51" s="273"/>
      <c r="I51" s="273"/>
      <c r="J51" s="273"/>
      <c r="K51" s="273"/>
      <c r="L51" s="273"/>
      <c r="M51" s="181"/>
      <c r="N51" s="181"/>
      <c r="O51" s="181"/>
      <c r="P51" s="182"/>
      <c r="Q51" s="181"/>
      <c r="R51" s="182"/>
      <c r="S51" s="181"/>
      <c r="T51" s="181"/>
      <c r="U51" s="181"/>
      <c r="V51" s="181"/>
      <c r="W51" s="178" t="s">
        <v>778</v>
      </c>
      <c r="X51" s="182">
        <f>39468.17117/1.2</f>
        <v>32890.142641666673</v>
      </c>
      <c r="Y51" s="178"/>
      <c r="Z51" s="178"/>
      <c r="AA51" s="179"/>
      <c r="AB51" s="182"/>
      <c r="AC51" s="179"/>
      <c r="AD51" s="182"/>
      <c r="AE51" s="182"/>
      <c r="AF51" s="181"/>
      <c r="AG51" s="181"/>
      <c r="AH51" s="183"/>
      <c r="AI51" s="183"/>
      <c r="AJ51" s="183"/>
      <c r="AK51" s="183"/>
      <c r="AL51" s="181"/>
      <c r="AM51" s="181"/>
      <c r="AN51" s="183"/>
      <c r="AO51" s="287"/>
      <c r="AP51" s="183"/>
      <c r="AQ51" s="183"/>
      <c r="AR51" s="183"/>
      <c r="AS51" s="183"/>
      <c r="AT51" s="183"/>
      <c r="AU51" s="181"/>
      <c r="AV51" s="181"/>
    </row>
    <row r="52" spans="1:48" s="132" customFormat="1" ht="135" x14ac:dyDescent="0.25">
      <c r="A52" s="180">
        <v>14</v>
      </c>
      <c r="B52" s="181" t="s">
        <v>672</v>
      </c>
      <c r="C52" s="181">
        <v>1</v>
      </c>
      <c r="D52" s="193" t="str">
        <f>D49</f>
        <v>31.12.2019 (3-4 этапы);
28.12.2020 (1,2,5,6 этапы)</v>
      </c>
      <c r="E52" s="273"/>
      <c r="F52" s="273"/>
      <c r="G52" s="273">
        <f>G49</f>
        <v>4.97</v>
      </c>
      <c r="H52" s="273"/>
      <c r="I52" s="273">
        <f>I49</f>
        <v>0.54800000000000004</v>
      </c>
      <c r="J52" s="273"/>
      <c r="K52" s="273">
        <f>K49</f>
        <v>95.167000000000044</v>
      </c>
      <c r="L52" s="273"/>
      <c r="M52" s="181" t="s">
        <v>614</v>
      </c>
      <c r="N52" s="306" t="s">
        <v>779</v>
      </c>
      <c r="O52" s="306" t="s">
        <v>379</v>
      </c>
      <c r="P52" s="182">
        <f>48055.3369/1.2</f>
        <v>40046.114083333334</v>
      </c>
      <c r="Q52" s="181" t="s">
        <v>406</v>
      </c>
      <c r="R52" s="182">
        <f>P52</f>
        <v>40046.114083333334</v>
      </c>
      <c r="S52" s="181" t="s">
        <v>665</v>
      </c>
      <c r="T52" s="181" t="s">
        <v>776</v>
      </c>
      <c r="U52" s="181">
        <v>3</v>
      </c>
      <c r="V52" s="181">
        <v>3</v>
      </c>
      <c r="W52" s="310" t="s">
        <v>712</v>
      </c>
      <c r="X52" s="182">
        <f>48054.0009/1.2</f>
        <v>40045.000749999999</v>
      </c>
      <c r="Y52" s="178"/>
      <c r="Z52" s="178"/>
      <c r="AA52" s="179"/>
      <c r="AB52" s="182">
        <f>48054.0009/1.2</f>
        <v>40045.000749999999</v>
      </c>
      <c r="AC52" s="310" t="s">
        <v>712</v>
      </c>
      <c r="AD52" s="182">
        <f>'8. Общие сведения'!B45*1000</f>
        <v>47405.801590000003</v>
      </c>
      <c r="AE52" s="182">
        <f>AD52</f>
        <v>47405.801590000003</v>
      </c>
      <c r="AF52" s="181">
        <v>32009630886</v>
      </c>
      <c r="AG52" s="306" t="s">
        <v>714</v>
      </c>
      <c r="AH52" s="183">
        <v>44133</v>
      </c>
      <c r="AI52" s="183">
        <v>44133</v>
      </c>
      <c r="AJ52" s="183">
        <v>44141</v>
      </c>
      <c r="AK52" s="183">
        <v>44146</v>
      </c>
      <c r="AL52" s="181"/>
      <c r="AM52" s="181"/>
      <c r="AN52" s="183"/>
      <c r="AO52" s="287"/>
      <c r="AP52" s="183">
        <v>44158</v>
      </c>
      <c r="AQ52" s="183">
        <v>44158</v>
      </c>
      <c r="AR52" s="183">
        <v>44158</v>
      </c>
      <c r="AS52" s="183">
        <v>44158</v>
      </c>
      <c r="AT52" s="183">
        <v>44195</v>
      </c>
      <c r="AU52" s="181"/>
      <c r="AV52" s="181"/>
    </row>
    <row r="53" spans="1:48" s="132" customFormat="1" ht="15.75" x14ac:dyDescent="0.25">
      <c r="A53" s="180"/>
      <c r="B53" s="181"/>
      <c r="C53" s="181"/>
      <c r="D53" s="193"/>
      <c r="E53" s="273"/>
      <c r="F53" s="273"/>
      <c r="G53" s="273"/>
      <c r="H53" s="273"/>
      <c r="I53" s="273"/>
      <c r="J53" s="273"/>
      <c r="K53" s="273"/>
      <c r="L53" s="273"/>
      <c r="M53" s="181"/>
      <c r="N53" s="181"/>
      <c r="O53" s="181"/>
      <c r="P53" s="182"/>
      <c r="Q53" s="181"/>
      <c r="R53" s="182"/>
      <c r="S53" s="181"/>
      <c r="T53" s="181"/>
      <c r="U53" s="181"/>
      <c r="V53" s="181"/>
      <c r="W53" s="310" t="s">
        <v>713</v>
      </c>
      <c r="X53" s="182">
        <f>48055.3369/1.2</f>
        <v>40046.114083333334</v>
      </c>
      <c r="Y53" s="178"/>
      <c r="Z53" s="178"/>
      <c r="AA53" s="179"/>
      <c r="AB53" s="182"/>
      <c r="AC53" s="179"/>
      <c r="AD53" s="182"/>
      <c r="AE53" s="182"/>
      <c r="AF53" s="181"/>
      <c r="AG53" s="306"/>
      <c r="AH53" s="183"/>
      <c r="AI53" s="183"/>
      <c r="AJ53" s="183"/>
      <c r="AK53" s="183"/>
      <c r="AL53" s="181"/>
      <c r="AM53" s="181"/>
      <c r="AN53" s="183"/>
      <c r="AO53" s="287"/>
      <c r="AP53" s="183"/>
      <c r="AQ53" s="183"/>
      <c r="AR53" s="183"/>
      <c r="AS53" s="183"/>
      <c r="AT53" s="183"/>
      <c r="AU53" s="181"/>
      <c r="AV53" s="181"/>
    </row>
    <row r="54" spans="1:48" s="132" customFormat="1" ht="30" x14ac:dyDescent="0.25">
      <c r="A54" s="180"/>
      <c r="B54" s="181"/>
      <c r="C54" s="181"/>
      <c r="D54" s="193"/>
      <c r="E54" s="273"/>
      <c r="F54" s="273"/>
      <c r="G54" s="273"/>
      <c r="H54" s="273"/>
      <c r="I54" s="273"/>
      <c r="J54" s="273"/>
      <c r="K54" s="273"/>
      <c r="L54" s="273"/>
      <c r="M54" s="181"/>
      <c r="N54" s="181"/>
      <c r="O54" s="181"/>
      <c r="P54" s="182"/>
      <c r="Q54" s="181"/>
      <c r="R54" s="182"/>
      <c r="S54" s="181"/>
      <c r="T54" s="181"/>
      <c r="U54" s="181"/>
      <c r="V54" s="181"/>
      <c r="W54" s="178" t="s">
        <v>778</v>
      </c>
      <c r="X54" s="182">
        <f>48055.3369/1.2</f>
        <v>40046.114083333334</v>
      </c>
      <c r="Y54" s="178"/>
      <c r="Z54" s="178"/>
      <c r="AA54" s="179"/>
      <c r="AB54" s="182"/>
      <c r="AC54" s="179"/>
      <c r="AD54" s="182"/>
      <c r="AE54" s="182"/>
      <c r="AF54" s="181"/>
      <c r="AG54" s="181"/>
      <c r="AH54" s="183"/>
      <c r="AI54" s="183"/>
      <c r="AJ54" s="183"/>
      <c r="AK54" s="183"/>
      <c r="AL54" s="181"/>
      <c r="AM54" s="181"/>
      <c r="AN54" s="183"/>
      <c r="AO54" s="287"/>
      <c r="AP54" s="183"/>
      <c r="AQ54" s="183"/>
      <c r="AR54" s="183"/>
      <c r="AS54" s="183"/>
      <c r="AT54" s="183"/>
      <c r="AU54" s="181"/>
      <c r="AV54" s="181"/>
    </row>
    <row r="55" spans="1:48" s="132" customFormat="1" ht="75" x14ac:dyDescent="0.25">
      <c r="A55" s="180">
        <v>15</v>
      </c>
      <c r="B55" s="181" t="s">
        <v>672</v>
      </c>
      <c r="C55" s="181">
        <v>1</v>
      </c>
      <c r="D55" s="193" t="str">
        <f>D52</f>
        <v>31.12.2019 (3-4 этапы);
28.12.2020 (1,2,5,6 этапы)</v>
      </c>
      <c r="E55" s="273"/>
      <c r="F55" s="273"/>
      <c r="G55" s="273">
        <f>G52</f>
        <v>4.97</v>
      </c>
      <c r="H55" s="273"/>
      <c r="I55" s="273">
        <f t="shared" ref="I55:K55" si="47">I52</f>
        <v>0.54800000000000004</v>
      </c>
      <c r="J55" s="273"/>
      <c r="K55" s="273">
        <f t="shared" si="47"/>
        <v>95.167000000000044</v>
      </c>
      <c r="L55" s="273"/>
      <c r="M55" s="306" t="s">
        <v>403</v>
      </c>
      <c r="N55" s="306" t="s">
        <v>715</v>
      </c>
      <c r="O55" s="306" t="s">
        <v>379</v>
      </c>
      <c r="P55" s="182">
        <v>318.94580000000002</v>
      </c>
      <c r="Q55" s="306" t="s">
        <v>406</v>
      </c>
      <c r="R55" s="309">
        <f>P55</f>
        <v>318.94580000000002</v>
      </c>
      <c r="S55" s="306" t="s">
        <v>665</v>
      </c>
      <c r="T55" s="306" t="s">
        <v>782</v>
      </c>
      <c r="U55" s="306">
        <v>3</v>
      </c>
      <c r="V55" s="306">
        <v>3</v>
      </c>
      <c r="W55" s="310" t="s">
        <v>712</v>
      </c>
      <c r="X55" s="182">
        <v>318.508917</v>
      </c>
      <c r="Y55" s="178"/>
      <c r="Z55" s="178"/>
      <c r="AA55" s="179"/>
      <c r="AB55" s="182">
        <v>318.508917</v>
      </c>
      <c r="AC55" s="310" t="s">
        <v>712</v>
      </c>
      <c r="AD55" s="182">
        <f>'8. Общие сведения'!B41*1000</f>
        <v>38798.150829999999</v>
      </c>
      <c r="AE55" s="182">
        <f>AD55</f>
        <v>38798.150829999999</v>
      </c>
      <c r="AF55" s="181"/>
      <c r="AG55" s="181"/>
      <c r="AH55" s="183"/>
      <c r="AI55" s="183"/>
      <c r="AJ55" s="183">
        <v>44124</v>
      </c>
      <c r="AK55" s="183">
        <v>44124</v>
      </c>
      <c r="AL55" s="181"/>
      <c r="AM55" s="181"/>
      <c r="AN55" s="183"/>
      <c r="AO55" s="287"/>
      <c r="AP55" s="183">
        <v>44134</v>
      </c>
      <c r="AQ55" s="183">
        <v>44134</v>
      </c>
      <c r="AR55" s="183">
        <v>44134</v>
      </c>
      <c r="AS55" s="183">
        <v>44134</v>
      </c>
      <c r="AT55" s="183">
        <v>44190</v>
      </c>
      <c r="AU55" s="181"/>
      <c r="AV55" s="181"/>
    </row>
    <row r="56" spans="1:48" s="132" customFormat="1" ht="15.75" x14ac:dyDescent="0.25">
      <c r="A56" s="338"/>
      <c r="B56" s="339"/>
      <c r="C56" s="339"/>
      <c r="D56" s="340"/>
      <c r="E56" s="341"/>
      <c r="F56" s="341"/>
      <c r="G56" s="341"/>
      <c r="H56" s="341"/>
      <c r="I56" s="341"/>
      <c r="J56" s="341"/>
      <c r="K56" s="341"/>
      <c r="L56" s="341"/>
      <c r="M56" s="339"/>
      <c r="N56" s="339"/>
      <c r="O56" s="339"/>
      <c r="P56" s="342"/>
      <c r="Q56" s="339"/>
      <c r="R56" s="342"/>
      <c r="S56" s="339"/>
      <c r="T56" s="339"/>
      <c r="U56" s="339"/>
      <c r="V56" s="339"/>
      <c r="W56" s="343" t="s">
        <v>702</v>
      </c>
      <c r="X56" s="182">
        <v>318.94580000000002</v>
      </c>
      <c r="Y56" s="343"/>
      <c r="Z56" s="343"/>
      <c r="AA56" s="344"/>
      <c r="AB56" s="342"/>
      <c r="AC56" s="343"/>
      <c r="AD56" s="342"/>
      <c r="AE56" s="342"/>
      <c r="AF56" s="339"/>
      <c r="AG56" s="339"/>
      <c r="AH56" s="345"/>
      <c r="AI56" s="345"/>
      <c r="AJ56" s="345"/>
      <c r="AK56" s="345"/>
      <c r="AL56" s="339"/>
      <c r="AM56" s="339"/>
      <c r="AN56" s="345"/>
      <c r="AO56" s="346"/>
      <c r="AP56" s="345"/>
      <c r="AQ56" s="345"/>
      <c r="AR56" s="345"/>
      <c r="AS56" s="345"/>
      <c r="AT56" s="345"/>
      <c r="AU56" s="339"/>
      <c r="AV56" s="339"/>
    </row>
    <row r="57" spans="1:48" s="132" customFormat="1" ht="15.75" x14ac:dyDescent="0.25">
      <c r="A57" s="338"/>
      <c r="B57" s="339"/>
      <c r="C57" s="339"/>
      <c r="D57" s="340"/>
      <c r="E57" s="341"/>
      <c r="F57" s="341"/>
      <c r="G57" s="341"/>
      <c r="H57" s="341"/>
      <c r="I57" s="341"/>
      <c r="J57" s="341"/>
      <c r="K57" s="341"/>
      <c r="L57" s="341"/>
      <c r="M57" s="339"/>
      <c r="N57" s="339"/>
      <c r="O57" s="339"/>
      <c r="P57" s="342"/>
      <c r="Q57" s="339"/>
      <c r="R57" s="342"/>
      <c r="S57" s="339"/>
      <c r="T57" s="339"/>
      <c r="U57" s="339"/>
      <c r="V57" s="339"/>
      <c r="W57" s="310" t="s">
        <v>713</v>
      </c>
      <c r="X57" s="182">
        <v>318.94580000000002</v>
      </c>
      <c r="Y57" s="343"/>
      <c r="Z57" s="343"/>
      <c r="AA57" s="344"/>
      <c r="AB57" s="342"/>
      <c r="AC57" s="343"/>
      <c r="AD57" s="342"/>
      <c r="AE57" s="342"/>
      <c r="AF57" s="339"/>
      <c r="AG57" s="339"/>
      <c r="AH57" s="345"/>
      <c r="AI57" s="345"/>
      <c r="AJ57" s="345"/>
      <c r="AK57" s="345"/>
      <c r="AL57" s="339"/>
      <c r="AM57" s="339"/>
      <c r="AN57" s="345"/>
      <c r="AO57" s="346"/>
      <c r="AP57" s="345"/>
      <c r="AQ57" s="345"/>
      <c r="AR57" s="345"/>
      <c r="AS57" s="345"/>
      <c r="AT57" s="345"/>
      <c r="AU57" s="339"/>
      <c r="AV57" s="339"/>
    </row>
    <row r="58" spans="1:48" s="132" customFormat="1" ht="75" x14ac:dyDescent="0.25">
      <c r="A58" s="180">
        <v>16</v>
      </c>
      <c r="B58" s="181" t="s">
        <v>672</v>
      </c>
      <c r="C58" s="181">
        <v>7</v>
      </c>
      <c r="D58" s="193" t="str">
        <f>D55</f>
        <v>31.12.2019 (3-4 этапы);
28.12.2020 (1,2,5,6 этапы)</v>
      </c>
      <c r="E58" s="273"/>
      <c r="F58" s="273"/>
      <c r="G58" s="273">
        <f>G55</f>
        <v>4.97</v>
      </c>
      <c r="H58" s="273"/>
      <c r="I58" s="273">
        <f t="shared" ref="I58:K58" si="48">I55</f>
        <v>0.54800000000000004</v>
      </c>
      <c r="J58" s="273"/>
      <c r="K58" s="273">
        <f t="shared" si="48"/>
        <v>95.167000000000044</v>
      </c>
      <c r="L58" s="273"/>
      <c r="M58" s="306" t="s">
        <v>662</v>
      </c>
      <c r="N58" s="181" t="s">
        <v>1523</v>
      </c>
      <c r="O58" s="181" t="s">
        <v>379</v>
      </c>
      <c r="P58" s="182">
        <v>164.44</v>
      </c>
      <c r="Q58" s="181" t="s">
        <v>1524</v>
      </c>
      <c r="R58" s="182">
        <v>164.44</v>
      </c>
      <c r="S58" s="181" t="s">
        <v>665</v>
      </c>
      <c r="T58" s="181" t="s">
        <v>675</v>
      </c>
      <c r="U58" s="181"/>
      <c r="V58" s="181"/>
      <c r="W58" s="179" t="s">
        <v>676</v>
      </c>
      <c r="X58" s="182">
        <f>AD58/1.2</f>
        <v>164.43833333333333</v>
      </c>
      <c r="Y58" s="178"/>
      <c r="Z58" s="178"/>
      <c r="AA58" s="179"/>
      <c r="AB58" s="182"/>
      <c r="AC58" s="179" t="s">
        <v>676</v>
      </c>
      <c r="AD58" s="182">
        <f>'8. Общие сведения'!B103*1000</f>
        <v>197.32599999999999</v>
      </c>
      <c r="AE58" s="182"/>
      <c r="AF58" s="181" t="s">
        <v>1525</v>
      </c>
      <c r="AG58" s="181" t="s">
        <v>1526</v>
      </c>
      <c r="AH58" s="183">
        <v>44172</v>
      </c>
      <c r="AI58" s="183">
        <v>44172</v>
      </c>
      <c r="AJ58" s="183">
        <v>44172</v>
      </c>
      <c r="AK58" s="183"/>
      <c r="AL58" s="181"/>
      <c r="AM58" s="181"/>
      <c r="AN58" s="183"/>
      <c r="AO58" s="287"/>
      <c r="AP58" s="183">
        <v>44169</v>
      </c>
      <c r="AQ58" s="183">
        <v>44169</v>
      </c>
      <c r="AR58" s="183">
        <v>44169</v>
      </c>
      <c r="AS58" s="183">
        <v>44169</v>
      </c>
      <c r="AT58" s="183">
        <v>43861</v>
      </c>
      <c r="AU58" s="181"/>
      <c r="AV58" s="181"/>
    </row>
    <row r="59" spans="1:48" s="132" customFormat="1" ht="75" x14ac:dyDescent="0.25">
      <c r="A59" s="180">
        <v>17</v>
      </c>
      <c r="B59" s="181" t="s">
        <v>672</v>
      </c>
      <c r="C59" s="181">
        <v>7</v>
      </c>
      <c r="D59" s="193" t="str">
        <f>D58</f>
        <v>31.12.2019 (3-4 этапы);
28.12.2020 (1,2,5,6 этапы)</v>
      </c>
      <c r="E59" s="273"/>
      <c r="F59" s="273"/>
      <c r="G59" s="273">
        <f>G58</f>
        <v>4.97</v>
      </c>
      <c r="H59" s="273"/>
      <c r="I59" s="273">
        <f t="shared" ref="I59:K60" si="49">I58</f>
        <v>0.54800000000000004</v>
      </c>
      <c r="J59" s="273"/>
      <c r="K59" s="273">
        <f t="shared" si="49"/>
        <v>95.167000000000044</v>
      </c>
      <c r="L59" s="273"/>
      <c r="M59" s="181" t="s">
        <v>662</v>
      </c>
      <c r="N59" s="181" t="s">
        <v>1527</v>
      </c>
      <c r="O59" s="181" t="s">
        <v>379</v>
      </c>
      <c r="P59" s="182">
        <v>153.66999999999999</v>
      </c>
      <c r="Q59" s="181" t="s">
        <v>1524</v>
      </c>
      <c r="R59" s="182">
        <v>153.66999999999999</v>
      </c>
      <c r="S59" s="181" t="s">
        <v>665</v>
      </c>
      <c r="T59" s="181" t="s">
        <v>675</v>
      </c>
      <c r="U59" s="181"/>
      <c r="V59" s="181"/>
      <c r="W59" s="179" t="s">
        <v>676</v>
      </c>
      <c r="X59" s="182">
        <f>AD59/1.2</f>
        <v>153.66499999999999</v>
      </c>
      <c r="Y59" s="178"/>
      <c r="Z59" s="178"/>
      <c r="AA59" s="179"/>
      <c r="AB59" s="182"/>
      <c r="AC59" s="179" t="s">
        <v>676</v>
      </c>
      <c r="AD59" s="182">
        <f>'8. Общие сведения'!B107*1000</f>
        <v>184.398</v>
      </c>
      <c r="AE59" s="182"/>
      <c r="AF59" s="181" t="s">
        <v>1528</v>
      </c>
      <c r="AG59" s="181" t="s">
        <v>1526</v>
      </c>
      <c r="AH59" s="183">
        <v>44172</v>
      </c>
      <c r="AI59" s="183">
        <v>44172</v>
      </c>
      <c r="AJ59" s="183">
        <v>44172</v>
      </c>
      <c r="AK59" s="183"/>
      <c r="AL59" s="181"/>
      <c r="AM59" s="181"/>
      <c r="AN59" s="183"/>
      <c r="AO59" s="287"/>
      <c r="AP59" s="183">
        <v>44169</v>
      </c>
      <c r="AQ59" s="183">
        <v>44169</v>
      </c>
      <c r="AR59" s="183">
        <v>44169</v>
      </c>
      <c r="AS59" s="183">
        <v>44169</v>
      </c>
      <c r="AT59" s="183">
        <v>43861</v>
      </c>
      <c r="AU59" s="181"/>
      <c r="AV59" s="181"/>
    </row>
    <row r="60" spans="1:48" s="132" customFormat="1" ht="60" x14ac:dyDescent="0.25">
      <c r="A60" s="407">
        <v>18</v>
      </c>
      <c r="B60" s="181" t="s">
        <v>672</v>
      </c>
      <c r="C60" s="181">
        <v>7</v>
      </c>
      <c r="D60" s="193" t="str">
        <f>D59</f>
        <v>31.12.2019 (3-4 этапы);
28.12.2020 (1,2,5,6 этапы)</v>
      </c>
      <c r="E60" s="273"/>
      <c r="F60" s="273"/>
      <c r="G60" s="273">
        <f>G59</f>
        <v>4.97</v>
      </c>
      <c r="H60" s="273"/>
      <c r="I60" s="273">
        <f t="shared" si="49"/>
        <v>0.54800000000000004</v>
      </c>
      <c r="J60" s="273"/>
      <c r="K60" s="273">
        <f t="shared" si="49"/>
        <v>95.167000000000044</v>
      </c>
      <c r="L60" s="273"/>
      <c r="M60" s="181" t="s">
        <v>662</v>
      </c>
      <c r="N60" s="408" t="s">
        <v>674</v>
      </c>
      <c r="O60" s="408" t="s">
        <v>379</v>
      </c>
      <c r="P60" s="409">
        <v>116.88500000000001</v>
      </c>
      <c r="Q60" s="408" t="s">
        <v>616</v>
      </c>
      <c r="R60" s="409">
        <v>116.88500000000001</v>
      </c>
      <c r="S60" s="408" t="s">
        <v>665</v>
      </c>
      <c r="T60" s="408" t="s">
        <v>675</v>
      </c>
      <c r="U60" s="408" t="s">
        <v>61</v>
      </c>
      <c r="V60" s="408">
        <v>1</v>
      </c>
      <c r="W60" s="410" t="s">
        <v>676</v>
      </c>
      <c r="X60" s="409">
        <v>116.88500000000001</v>
      </c>
      <c r="Y60" s="410"/>
      <c r="Z60" s="410"/>
      <c r="AA60" s="411"/>
      <c r="AB60" s="409">
        <v>116.88500000000001</v>
      </c>
      <c r="AC60" s="411" t="s">
        <v>676</v>
      </c>
      <c r="AD60" s="409">
        <f>'8. Общие сведения'!B99*1000</f>
        <v>116.88500000000001</v>
      </c>
      <c r="AE60" s="409">
        <v>116.88500000000001</v>
      </c>
      <c r="AF60" s="408"/>
      <c r="AG60" s="408"/>
      <c r="AH60" s="412"/>
      <c r="AI60" s="412"/>
      <c r="AJ60" s="412"/>
      <c r="AK60" s="412"/>
      <c r="AL60" s="408"/>
      <c r="AM60" s="408" t="s">
        <v>681</v>
      </c>
      <c r="AN60" s="412">
        <v>43304</v>
      </c>
      <c r="AO60" s="413" t="s">
        <v>1532</v>
      </c>
      <c r="AP60" s="412">
        <v>43293</v>
      </c>
      <c r="AQ60" s="412">
        <v>43293</v>
      </c>
      <c r="AR60" s="412">
        <v>43293</v>
      </c>
      <c r="AS60" s="412">
        <v>43293</v>
      </c>
      <c r="AT60" s="412">
        <v>43325</v>
      </c>
      <c r="AU60" s="408"/>
      <c r="AV60" s="408"/>
    </row>
    <row r="61" spans="1:48" s="132" customFormat="1" ht="15.75" x14ac:dyDescent="0.25">
      <c r="A61" s="180"/>
      <c r="B61" s="181"/>
      <c r="C61" s="181"/>
      <c r="D61" s="193"/>
      <c r="E61" s="273"/>
      <c r="F61" s="273"/>
      <c r="G61" s="273"/>
      <c r="H61" s="273"/>
      <c r="I61" s="273"/>
      <c r="J61" s="273"/>
      <c r="K61" s="273"/>
      <c r="L61" s="273"/>
      <c r="M61" s="181"/>
      <c r="N61" s="181"/>
      <c r="O61" s="181"/>
      <c r="P61" s="182"/>
      <c r="Q61" s="181"/>
      <c r="R61" s="182"/>
      <c r="S61" s="181"/>
      <c r="T61" s="181"/>
      <c r="U61" s="181"/>
      <c r="V61" s="181"/>
      <c r="W61" s="178"/>
      <c r="X61" s="182"/>
      <c r="Y61" s="178"/>
      <c r="Z61" s="178"/>
      <c r="AA61" s="179"/>
      <c r="AB61" s="182"/>
      <c r="AC61" s="179"/>
      <c r="AD61" s="182"/>
      <c r="AE61" s="182"/>
      <c r="AF61" s="181"/>
      <c r="AG61" s="181"/>
      <c r="AH61" s="183"/>
      <c r="AI61" s="183"/>
      <c r="AJ61" s="183"/>
      <c r="AK61" s="183"/>
      <c r="AL61" s="181"/>
      <c r="AM61" s="181"/>
      <c r="AN61" s="183"/>
      <c r="AO61" s="287"/>
      <c r="AP61" s="183"/>
      <c r="AQ61" s="183"/>
      <c r="AR61" s="183"/>
      <c r="AS61" s="183"/>
      <c r="AT61" s="183"/>
      <c r="AU61" s="181"/>
      <c r="AV61" s="181"/>
    </row>
    <row r="62" spans="1:48" s="297" customFormat="1" ht="15.75" x14ac:dyDescent="0.25">
      <c r="A62" s="288"/>
      <c r="B62" s="289" t="s">
        <v>694</v>
      </c>
      <c r="C62" s="289"/>
      <c r="D62" s="290"/>
      <c r="E62" s="291"/>
      <c r="F62" s="291"/>
      <c r="G62" s="291"/>
      <c r="H62" s="291"/>
      <c r="I62" s="291"/>
      <c r="J62" s="291"/>
      <c r="K62" s="291"/>
      <c r="L62" s="291"/>
      <c r="M62" s="289"/>
      <c r="N62" s="289"/>
      <c r="O62" s="289"/>
      <c r="P62" s="292"/>
      <c r="Q62" s="289"/>
      <c r="R62" s="292"/>
      <c r="S62" s="289"/>
      <c r="T62" s="289"/>
      <c r="U62" s="289"/>
      <c r="V62" s="289"/>
      <c r="W62" s="293"/>
      <c r="X62" s="294"/>
      <c r="Y62" s="293"/>
      <c r="Z62" s="293"/>
      <c r="AA62" s="294"/>
      <c r="AB62" s="294"/>
      <c r="AC62" s="294"/>
      <c r="AD62" s="294">
        <f>SUM(AD26:AD61)</f>
        <v>525544.54833000002</v>
      </c>
      <c r="AE62" s="294"/>
      <c r="AF62" s="289"/>
      <c r="AG62" s="289"/>
      <c r="AH62" s="295"/>
      <c r="AI62" s="295"/>
      <c r="AJ62" s="295"/>
      <c r="AK62" s="295"/>
      <c r="AL62" s="289"/>
      <c r="AM62" s="289"/>
      <c r="AN62" s="295"/>
      <c r="AO62" s="296"/>
      <c r="AP62" s="295"/>
      <c r="AQ62" s="295"/>
      <c r="AR62" s="295"/>
      <c r="AS62" s="295"/>
      <c r="AT62" s="295"/>
      <c r="AU62" s="289"/>
      <c r="AV62" s="289"/>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hyperlinks>
    <hyperlink ref="AG45" r:id="rId1"/>
    <hyperlink ref="AG49" r:id="rId2"/>
    <hyperlink ref="AG52" r:id="rId3"/>
  </hyperlinks>
  <printOptions horizontalCentered="1"/>
  <pageMargins left="0.59055118110236227" right="0.59055118110236227" top="0.59055118110236227" bottom="0.59055118110236227" header="0" footer="0"/>
  <pageSetup paperSize="8" scale="25" orientation="landscape" r:id="rId4"/>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76"/>
  <sheetViews>
    <sheetView view="pageBreakPreview" topLeftCell="A130" zoomScale="90" zoomScaleNormal="90" zoomScaleSheetLayoutView="90" workbookViewId="0">
      <selection activeCell="B148" sqref="B148"/>
    </sheetView>
  </sheetViews>
  <sheetFormatPr defaultRowHeight="15.75" x14ac:dyDescent="0.25"/>
  <cols>
    <col min="1" max="2" width="66.140625" style="25" customWidth="1"/>
    <col min="3" max="3" width="19.42578125" style="15" hidden="1" customWidth="1"/>
    <col min="4" max="4" width="11.85546875" style="15" hidden="1" customWidth="1"/>
    <col min="5" max="5" width="18.28515625" style="15" customWidth="1"/>
    <col min="6" max="6" width="18.42578125" style="15" customWidth="1"/>
    <col min="7" max="7" width="11.28515625" style="15" bestFit="1" customWidth="1"/>
    <col min="8" max="256" width="8.85546875" style="15"/>
    <col min="257" max="258" width="66.140625" style="15" customWidth="1"/>
    <col min="259" max="512" width="8.85546875" style="15"/>
    <col min="513" max="514" width="66.140625" style="15" customWidth="1"/>
    <col min="515" max="768" width="8.85546875" style="15"/>
    <col min="769" max="770" width="66.140625" style="15" customWidth="1"/>
    <col min="771" max="1024" width="8.85546875" style="15"/>
    <col min="1025" max="1026" width="66.140625" style="15" customWidth="1"/>
    <col min="1027" max="1280" width="8.85546875" style="15"/>
    <col min="1281" max="1282" width="66.140625" style="15" customWidth="1"/>
    <col min="1283" max="1536" width="8.85546875" style="15"/>
    <col min="1537" max="1538" width="66.140625" style="15" customWidth="1"/>
    <col min="1539" max="1792" width="8.85546875" style="15"/>
    <col min="1793" max="1794" width="66.140625" style="15" customWidth="1"/>
    <col min="1795" max="2048" width="8.85546875" style="15"/>
    <col min="2049" max="2050" width="66.140625" style="15" customWidth="1"/>
    <col min="2051" max="2304" width="8.85546875" style="15"/>
    <col min="2305" max="2306" width="66.140625" style="15" customWidth="1"/>
    <col min="2307" max="2560" width="8.85546875" style="15"/>
    <col min="2561" max="2562" width="66.140625" style="15" customWidth="1"/>
    <col min="2563" max="2816" width="8.85546875" style="15"/>
    <col min="2817" max="2818" width="66.140625" style="15" customWidth="1"/>
    <col min="2819" max="3072" width="8.85546875" style="15"/>
    <col min="3073" max="3074" width="66.140625" style="15" customWidth="1"/>
    <col min="3075" max="3328" width="8.85546875" style="15"/>
    <col min="3329" max="3330" width="66.140625" style="15" customWidth="1"/>
    <col min="3331" max="3584" width="8.85546875" style="15"/>
    <col min="3585" max="3586" width="66.140625" style="15" customWidth="1"/>
    <col min="3587" max="3840" width="8.85546875" style="15"/>
    <col min="3841" max="3842" width="66.140625" style="15" customWidth="1"/>
    <col min="3843" max="4096" width="8.85546875" style="15"/>
    <col min="4097" max="4098" width="66.140625" style="15" customWidth="1"/>
    <col min="4099" max="4352" width="8.85546875" style="15"/>
    <col min="4353" max="4354" width="66.140625" style="15" customWidth="1"/>
    <col min="4355" max="4608" width="8.85546875" style="15"/>
    <col min="4609" max="4610" width="66.140625" style="15" customWidth="1"/>
    <col min="4611" max="4864" width="8.85546875" style="15"/>
    <col min="4865" max="4866" width="66.140625" style="15" customWidth="1"/>
    <col min="4867" max="5120" width="8.85546875" style="15"/>
    <col min="5121" max="5122" width="66.140625" style="15" customWidth="1"/>
    <col min="5123" max="5376" width="8.85546875" style="15"/>
    <col min="5377" max="5378" width="66.140625" style="15" customWidth="1"/>
    <col min="5379" max="5632" width="8.85546875" style="15"/>
    <col min="5633" max="5634" width="66.140625" style="15" customWidth="1"/>
    <col min="5635" max="5888" width="8.85546875" style="15"/>
    <col min="5889" max="5890" width="66.140625" style="15" customWidth="1"/>
    <col min="5891" max="6144" width="8.85546875" style="15"/>
    <col min="6145" max="6146" width="66.140625" style="15" customWidth="1"/>
    <col min="6147" max="6400" width="8.85546875" style="15"/>
    <col min="6401" max="6402" width="66.140625" style="15" customWidth="1"/>
    <col min="6403" max="6656" width="8.85546875" style="15"/>
    <col min="6657" max="6658" width="66.140625" style="15" customWidth="1"/>
    <col min="6659" max="6912" width="8.85546875" style="15"/>
    <col min="6913" max="6914" width="66.140625" style="15" customWidth="1"/>
    <col min="6915" max="7168" width="8.85546875" style="15"/>
    <col min="7169" max="7170" width="66.140625" style="15" customWidth="1"/>
    <col min="7171" max="7424" width="8.85546875" style="15"/>
    <col min="7425" max="7426" width="66.140625" style="15" customWidth="1"/>
    <col min="7427" max="7680" width="8.85546875" style="15"/>
    <col min="7681" max="7682" width="66.140625" style="15" customWidth="1"/>
    <col min="7683" max="7936" width="8.85546875" style="15"/>
    <col min="7937" max="7938" width="66.140625" style="15" customWidth="1"/>
    <col min="7939" max="8192" width="8.85546875" style="15"/>
    <col min="8193" max="8194" width="66.140625" style="15" customWidth="1"/>
    <col min="8195" max="8448" width="8.85546875" style="15"/>
    <col min="8449" max="8450" width="66.140625" style="15" customWidth="1"/>
    <col min="8451" max="8704" width="8.85546875" style="15"/>
    <col min="8705" max="8706" width="66.140625" style="15" customWidth="1"/>
    <col min="8707" max="8960" width="8.85546875" style="15"/>
    <col min="8961" max="8962" width="66.140625" style="15" customWidth="1"/>
    <col min="8963" max="9216" width="8.85546875" style="15"/>
    <col min="9217" max="9218" width="66.140625" style="15" customWidth="1"/>
    <col min="9219" max="9472" width="8.85546875" style="15"/>
    <col min="9473" max="9474" width="66.140625" style="15" customWidth="1"/>
    <col min="9475" max="9728" width="8.85546875" style="15"/>
    <col min="9729" max="9730" width="66.140625" style="15" customWidth="1"/>
    <col min="9731" max="9984" width="8.85546875" style="15"/>
    <col min="9985" max="9986" width="66.140625" style="15" customWidth="1"/>
    <col min="9987" max="10240" width="8.85546875" style="15"/>
    <col min="10241" max="10242" width="66.140625" style="15" customWidth="1"/>
    <col min="10243" max="10496" width="8.85546875" style="15"/>
    <col min="10497" max="10498" width="66.140625" style="15" customWidth="1"/>
    <col min="10499" max="10752" width="8.85546875" style="15"/>
    <col min="10753" max="10754" width="66.140625" style="15" customWidth="1"/>
    <col min="10755" max="11008" width="8.85546875" style="15"/>
    <col min="11009" max="11010" width="66.140625" style="15" customWidth="1"/>
    <col min="11011" max="11264" width="8.85546875" style="15"/>
    <col min="11265" max="11266" width="66.140625" style="15" customWidth="1"/>
    <col min="11267" max="11520" width="8.85546875" style="15"/>
    <col min="11521" max="11522" width="66.140625" style="15" customWidth="1"/>
    <col min="11523" max="11776" width="8.85546875" style="15"/>
    <col min="11777" max="11778" width="66.140625" style="15" customWidth="1"/>
    <col min="11779" max="12032" width="8.85546875" style="15"/>
    <col min="12033" max="12034" width="66.140625" style="15" customWidth="1"/>
    <col min="12035" max="12288" width="8.85546875" style="15"/>
    <col min="12289" max="12290" width="66.140625" style="15" customWidth="1"/>
    <col min="12291" max="12544" width="8.85546875" style="15"/>
    <col min="12545" max="12546" width="66.140625" style="15" customWidth="1"/>
    <col min="12547" max="12800" width="8.85546875" style="15"/>
    <col min="12801" max="12802" width="66.140625" style="15" customWidth="1"/>
    <col min="12803" max="13056" width="8.85546875" style="15"/>
    <col min="13057" max="13058" width="66.140625" style="15" customWidth="1"/>
    <col min="13059" max="13312" width="8.85546875" style="15"/>
    <col min="13313" max="13314" width="66.140625" style="15" customWidth="1"/>
    <col min="13315" max="13568" width="8.85546875" style="15"/>
    <col min="13569" max="13570" width="66.140625" style="15" customWidth="1"/>
    <col min="13571" max="13824" width="8.85546875" style="15"/>
    <col min="13825" max="13826" width="66.140625" style="15" customWidth="1"/>
    <col min="13827" max="14080" width="8.85546875" style="15"/>
    <col min="14081" max="14082" width="66.140625" style="15" customWidth="1"/>
    <col min="14083" max="14336" width="8.85546875" style="15"/>
    <col min="14337" max="14338" width="66.140625" style="15" customWidth="1"/>
    <col min="14339" max="14592" width="8.85546875" style="15"/>
    <col min="14593" max="14594" width="66.140625" style="15" customWidth="1"/>
    <col min="14595" max="14848" width="8.85546875" style="15"/>
    <col min="14849" max="14850" width="66.140625" style="15" customWidth="1"/>
    <col min="14851" max="15104" width="8.85546875" style="15"/>
    <col min="15105" max="15106" width="66.140625" style="15" customWidth="1"/>
    <col min="15107" max="15360" width="8.85546875" style="15"/>
    <col min="15361" max="15362" width="66.140625" style="15" customWidth="1"/>
    <col min="15363" max="15616" width="8.85546875" style="15"/>
    <col min="15617" max="15618" width="66.140625" style="15" customWidth="1"/>
    <col min="15619" max="15872" width="8.85546875" style="15"/>
    <col min="15873" max="15874" width="66.140625" style="15" customWidth="1"/>
    <col min="15875" max="16128" width="8.85546875" style="15"/>
    <col min="16129" max="16130" width="66.140625" style="15" customWidth="1"/>
    <col min="16131" max="16384" width="8.85546875" style="15"/>
  </cols>
  <sheetData>
    <row r="1" spans="1:8" ht="18.75" x14ac:dyDescent="0.25">
      <c r="B1" s="4" t="s">
        <v>65</v>
      </c>
    </row>
    <row r="2" spans="1:8" ht="18.75" x14ac:dyDescent="0.3">
      <c r="B2" s="1" t="s">
        <v>7</v>
      </c>
    </row>
    <row r="3" spans="1:8" ht="18.75" x14ac:dyDescent="0.3">
      <c r="B3" s="1" t="s">
        <v>378</v>
      </c>
    </row>
    <row r="4" spans="1:8" x14ac:dyDescent="0.25">
      <c r="B4" s="5"/>
    </row>
    <row r="5" spans="1:8" ht="18.75" x14ac:dyDescent="0.3">
      <c r="A5" s="546" t="str">
        <f>'2. паспорт  ТП'!A4:S4</f>
        <v>Год раскрытия информации: 2022 год</v>
      </c>
      <c r="B5" s="546"/>
      <c r="C5" s="23"/>
      <c r="D5" s="23"/>
      <c r="E5" s="23"/>
      <c r="F5" s="23"/>
      <c r="G5" s="23"/>
      <c r="H5" s="23"/>
    </row>
    <row r="6" spans="1:8" ht="18.75" x14ac:dyDescent="0.3">
      <c r="A6" s="66"/>
      <c r="B6" s="314"/>
      <c r="C6" s="66"/>
      <c r="D6" s="66"/>
      <c r="E6" s="66"/>
      <c r="F6" s="66"/>
      <c r="G6" s="66"/>
      <c r="H6" s="66"/>
    </row>
    <row r="7" spans="1:8" ht="18.75" x14ac:dyDescent="0.25">
      <c r="A7" s="422" t="s">
        <v>6</v>
      </c>
      <c r="B7" s="422"/>
      <c r="C7" s="70"/>
      <c r="D7" s="70"/>
      <c r="E7" s="70"/>
      <c r="F7" s="70"/>
      <c r="G7" s="70"/>
      <c r="H7" s="70"/>
    </row>
    <row r="8" spans="1:8" ht="18.75" x14ac:dyDescent="0.25">
      <c r="A8" s="70"/>
      <c r="B8" s="70"/>
      <c r="C8" s="70"/>
      <c r="D8" s="70"/>
      <c r="E8" s="70"/>
      <c r="F8" s="70"/>
      <c r="G8" s="70"/>
      <c r="H8" s="70"/>
    </row>
    <row r="9" spans="1:8" x14ac:dyDescent="0.25">
      <c r="A9" s="425" t="str">
        <f>'1. паспорт местоположение'!A9:C9</f>
        <v>Акционерное общество "Янтарьэнерго" ДЗО  ПАО "Россети"</v>
      </c>
      <c r="B9" s="425"/>
      <c r="C9" s="72"/>
      <c r="D9" s="72"/>
      <c r="E9" s="72"/>
      <c r="F9" s="72"/>
      <c r="G9" s="72"/>
      <c r="H9" s="72"/>
    </row>
    <row r="10" spans="1:8" x14ac:dyDescent="0.25">
      <c r="A10" s="423" t="s">
        <v>5</v>
      </c>
      <c r="B10" s="423"/>
      <c r="C10" s="73"/>
      <c r="D10" s="73"/>
      <c r="E10" s="73"/>
      <c r="F10" s="73"/>
      <c r="G10" s="73"/>
      <c r="H10" s="73"/>
    </row>
    <row r="11" spans="1:8" ht="18.75" x14ac:dyDescent="0.25">
      <c r="A11" s="70"/>
      <c r="B11" s="70"/>
      <c r="C11" s="70"/>
      <c r="D11" s="70"/>
      <c r="E11" s="70"/>
      <c r="F11" s="70"/>
      <c r="G11" s="70"/>
      <c r="H11" s="70"/>
    </row>
    <row r="12" spans="1:8" x14ac:dyDescent="0.25">
      <c r="A12" s="425" t="str">
        <f>'1. паспорт местоположение'!A12:C12</f>
        <v>H_2737</v>
      </c>
      <c r="B12" s="425"/>
      <c r="C12" s="72"/>
      <c r="D12" s="72"/>
      <c r="E12" s="72"/>
      <c r="F12" s="72"/>
      <c r="G12" s="72"/>
      <c r="H12" s="72"/>
    </row>
    <row r="13" spans="1:8" x14ac:dyDescent="0.25">
      <c r="A13" s="423" t="s">
        <v>4</v>
      </c>
      <c r="B13" s="423"/>
      <c r="C13" s="73"/>
      <c r="D13" s="73"/>
      <c r="E13" s="73"/>
      <c r="F13" s="73"/>
      <c r="G13" s="73"/>
      <c r="H13" s="73"/>
    </row>
    <row r="14" spans="1:8" ht="18.75" x14ac:dyDescent="0.25">
      <c r="A14" s="104"/>
      <c r="B14" s="104"/>
      <c r="C14" s="104"/>
      <c r="D14" s="104"/>
      <c r="E14" s="104"/>
      <c r="F14" s="104"/>
      <c r="G14" s="104"/>
      <c r="H14" s="104"/>
    </row>
    <row r="15" spans="1:8" ht="63.6" customHeight="1" x14ac:dyDescent="0.25">
      <c r="A15" s="434" t="str">
        <f>'1. паспорт местоположение'!A15:C15</f>
        <v>Перевод потребителей с напряжения 0,23 кВ на 0,4 кВ в городе Калининграде со строительством и реконструкцией 42 трансформаторных подстанций мощностью 12,22 МВА и 98,05 км линий электропередачи</v>
      </c>
      <c r="B15" s="434"/>
      <c r="C15" s="72"/>
      <c r="D15" s="72"/>
      <c r="E15" s="72"/>
      <c r="F15" s="72"/>
      <c r="G15" s="72"/>
      <c r="H15" s="72"/>
    </row>
    <row r="16" spans="1:8" x14ac:dyDescent="0.25">
      <c r="A16" s="423" t="s">
        <v>3</v>
      </c>
      <c r="B16" s="423"/>
      <c r="C16" s="73"/>
      <c r="D16" s="73"/>
      <c r="E16" s="73"/>
      <c r="F16" s="73"/>
      <c r="G16" s="73"/>
      <c r="H16" s="73"/>
    </row>
    <row r="17" spans="1:2" x14ac:dyDescent="0.25">
      <c r="B17" s="26"/>
    </row>
    <row r="18" spans="1:2" x14ac:dyDescent="0.25">
      <c r="A18" s="541" t="s">
        <v>363</v>
      </c>
      <c r="B18" s="542"/>
    </row>
    <row r="19" spans="1:2" x14ac:dyDescent="0.25">
      <c r="B19" s="5"/>
    </row>
    <row r="20" spans="1:2" ht="16.5" thickBot="1" x14ac:dyDescent="0.3">
      <c r="B20" s="27"/>
    </row>
    <row r="21" spans="1:2" ht="60.75" thickBot="1" x14ac:dyDescent="0.3">
      <c r="A21" s="28" t="s">
        <v>267</v>
      </c>
      <c r="B21" s="52" t="str">
        <f>A15</f>
        <v>Перевод потребителей с напряжения 0,23 кВ на 0,4 кВ в городе Калининграде со строительством и реконструкцией 42 трансформаторных подстанций мощностью 12,22 МВА и 98,05 км линий электропередачи</v>
      </c>
    </row>
    <row r="22" spans="1:2" ht="16.5" thickBot="1" x14ac:dyDescent="0.3">
      <c r="A22" s="28" t="s">
        <v>268</v>
      </c>
      <c r="B22" s="53"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28" t="s">
        <v>254</v>
      </c>
      <c r="B23" s="54" t="s">
        <v>404</v>
      </c>
    </row>
    <row r="24" spans="1:2" ht="16.5" thickBot="1" x14ac:dyDescent="0.3">
      <c r="A24" s="28" t="s">
        <v>269</v>
      </c>
      <c r="B24" s="55" t="s">
        <v>810</v>
      </c>
    </row>
    <row r="25" spans="1:2" ht="16.5" thickBot="1" x14ac:dyDescent="0.3">
      <c r="A25" s="29" t="s">
        <v>270</v>
      </c>
      <c r="B25" s="56" t="s">
        <v>657</v>
      </c>
    </row>
    <row r="26" spans="1:2" ht="16.5" thickBot="1" x14ac:dyDescent="0.3">
      <c r="A26" s="30" t="s">
        <v>271</v>
      </c>
      <c r="B26" s="57" t="s">
        <v>786</v>
      </c>
    </row>
    <row r="27" spans="1:2" ht="29.25" thickBot="1" x14ac:dyDescent="0.3">
      <c r="A27" s="36" t="s">
        <v>658</v>
      </c>
      <c r="B27" s="195">
        <f>'6.2. Паспорт фин осв ввод'!C24</f>
        <v>537.56160510999996</v>
      </c>
    </row>
    <row r="28" spans="1:2" ht="30.75" thickBot="1" x14ac:dyDescent="0.3">
      <c r="A28" s="32" t="s">
        <v>272</v>
      </c>
      <c r="B28" s="196" t="s">
        <v>1522</v>
      </c>
    </row>
    <row r="29" spans="1:2" ht="29.25" thickBot="1" x14ac:dyDescent="0.3">
      <c r="A29" s="37" t="s">
        <v>630</v>
      </c>
      <c r="B29" s="209">
        <f>'7. Паспорт отчет о закупке'!AD62/1000</f>
        <v>525.54454833</v>
      </c>
    </row>
    <row r="30" spans="1:2" ht="29.25" thickBot="1" x14ac:dyDescent="0.3">
      <c r="A30" s="37" t="s">
        <v>631</v>
      </c>
      <c r="B30" s="208">
        <f>B32+B57+B74</f>
        <v>525.54454833</v>
      </c>
    </row>
    <row r="31" spans="1:2" ht="16.5" thickBot="1" x14ac:dyDescent="0.3">
      <c r="A31" s="32" t="s">
        <v>273</v>
      </c>
      <c r="B31" s="208"/>
    </row>
    <row r="32" spans="1:2" ht="29.25" thickBot="1" x14ac:dyDescent="0.3">
      <c r="A32" s="37" t="s">
        <v>274</v>
      </c>
      <c r="B32" s="208">
        <f xml:space="preserve"> SUMIF(C33:C126, 10,B33:B126)</f>
        <v>501.85027797000004</v>
      </c>
    </row>
    <row r="33" spans="1:5" s="133" customFormat="1" ht="90.75" thickBot="1" x14ac:dyDescent="0.3">
      <c r="A33" s="403" t="s">
        <v>710</v>
      </c>
      <c r="B33" s="404">
        <v>334.31681570000001</v>
      </c>
      <c r="C33" s="133">
        <v>10</v>
      </c>
    </row>
    <row r="34" spans="1:5" ht="16.5" thickBot="1" x14ac:dyDescent="0.3">
      <c r="A34" s="32" t="s">
        <v>275</v>
      </c>
      <c r="B34" s="59">
        <f>B33/$B$27</f>
        <v>0.62191349330387824</v>
      </c>
    </row>
    <row r="35" spans="1:5" ht="16.5" thickBot="1" x14ac:dyDescent="0.3">
      <c r="A35" s="32" t="s">
        <v>632</v>
      </c>
      <c r="B35" s="208">
        <v>334.31681570000001</v>
      </c>
      <c r="C35" s="15">
        <v>1</v>
      </c>
      <c r="D35" s="15" t="s">
        <v>772</v>
      </c>
    </row>
    <row r="36" spans="1:5" ht="16.5" thickBot="1" x14ac:dyDescent="0.3">
      <c r="A36" s="32" t="s">
        <v>633</v>
      </c>
      <c r="B36" s="208">
        <v>334.31681570000001</v>
      </c>
      <c r="C36" s="15">
        <v>2</v>
      </c>
      <c r="D36" s="15" t="s">
        <v>772</v>
      </c>
    </row>
    <row r="37" spans="1:5" s="133" customFormat="1" ht="30.75" thickBot="1" x14ac:dyDescent="0.3">
      <c r="A37" s="403" t="s">
        <v>711</v>
      </c>
      <c r="B37" s="404">
        <v>81.329509849999994</v>
      </c>
      <c r="C37" s="133">
        <v>10</v>
      </c>
    </row>
    <row r="38" spans="1:5" ht="16.5" thickBot="1" x14ac:dyDescent="0.3">
      <c r="A38" s="32" t="s">
        <v>275</v>
      </c>
      <c r="B38" s="59">
        <f>B37/$B$27</f>
        <v>0.15129337563711925</v>
      </c>
    </row>
    <row r="39" spans="1:5" ht="16.5" thickBot="1" x14ac:dyDescent="0.3">
      <c r="A39" s="32" t="s">
        <v>632</v>
      </c>
      <c r="B39" s="208">
        <v>81.329509849999994</v>
      </c>
      <c r="C39" s="15">
        <v>1</v>
      </c>
    </row>
    <row r="40" spans="1:5" ht="16.5" thickBot="1" x14ac:dyDescent="0.3">
      <c r="A40" s="32" t="s">
        <v>633</v>
      </c>
      <c r="B40" s="208">
        <v>81.329509849999994</v>
      </c>
      <c r="C40" s="15">
        <v>2</v>
      </c>
    </row>
    <row r="41" spans="1:5" ht="30.75" thickBot="1" x14ac:dyDescent="0.3">
      <c r="A41" s="403" t="s">
        <v>773</v>
      </c>
      <c r="B41" s="404">
        <v>38.798150829999997</v>
      </c>
      <c r="C41" s="133">
        <v>10</v>
      </c>
      <c r="E41" s="133"/>
    </row>
    <row r="42" spans="1:5" ht="16.5" thickBot="1" x14ac:dyDescent="0.3">
      <c r="A42" s="32" t="s">
        <v>275</v>
      </c>
      <c r="B42" s="59">
        <f>B41/$B$27</f>
        <v>7.2174333994818735E-2</v>
      </c>
    </row>
    <row r="43" spans="1:5" ht="16.5" thickBot="1" x14ac:dyDescent="0.3">
      <c r="A43" s="32" t="s">
        <v>632</v>
      </c>
      <c r="B43" s="208">
        <v>38.798150829999997</v>
      </c>
      <c r="C43" s="15">
        <v>1</v>
      </c>
    </row>
    <row r="44" spans="1:5" ht="16.5" thickBot="1" x14ac:dyDescent="0.3">
      <c r="A44" s="32" t="s">
        <v>633</v>
      </c>
      <c r="B44" s="208">
        <v>38.798150829999997</v>
      </c>
      <c r="C44" s="15">
        <v>2</v>
      </c>
    </row>
    <row r="45" spans="1:5" ht="30.75" thickBot="1" x14ac:dyDescent="0.3">
      <c r="A45" s="403" t="s">
        <v>774</v>
      </c>
      <c r="B45" s="404">
        <v>47.405801590000003</v>
      </c>
      <c r="C45" s="133">
        <v>10</v>
      </c>
      <c r="E45" s="133"/>
    </row>
    <row r="46" spans="1:5" ht="16.5" thickBot="1" x14ac:dyDescent="0.3">
      <c r="A46" s="32" t="s">
        <v>275</v>
      </c>
      <c r="B46" s="59">
        <f>B45/$B$27</f>
        <v>8.8186732719312169E-2</v>
      </c>
      <c r="E46" s="133"/>
    </row>
    <row r="47" spans="1:5" ht="16.5" thickBot="1" x14ac:dyDescent="0.3">
      <c r="A47" s="32" t="s">
        <v>632</v>
      </c>
      <c r="B47" s="208">
        <v>47.405801590000003</v>
      </c>
      <c r="C47" s="15">
        <v>1</v>
      </c>
      <c r="E47" s="133"/>
    </row>
    <row r="48" spans="1:5" ht="16.5" thickBot="1" x14ac:dyDescent="0.3">
      <c r="A48" s="32" t="s">
        <v>633</v>
      </c>
      <c r="B48" s="208">
        <v>47.405801590000003</v>
      </c>
      <c r="C48" s="15">
        <v>2</v>
      </c>
      <c r="E48" s="133"/>
    </row>
    <row r="49" spans="1:5" ht="30.75" thickBot="1" x14ac:dyDescent="0.3">
      <c r="A49" s="58" t="s">
        <v>634</v>
      </c>
      <c r="B49" s="210"/>
      <c r="C49" s="133">
        <v>10</v>
      </c>
      <c r="E49" s="133"/>
    </row>
    <row r="50" spans="1:5" ht="16.5" thickBot="1" x14ac:dyDescent="0.3">
      <c r="A50" s="32" t="s">
        <v>275</v>
      </c>
      <c r="B50" s="59">
        <f>B49/$B$27</f>
        <v>0</v>
      </c>
      <c r="E50" s="133"/>
    </row>
    <row r="51" spans="1:5" ht="16.5" thickBot="1" x14ac:dyDescent="0.3">
      <c r="A51" s="32" t="s">
        <v>632</v>
      </c>
      <c r="B51" s="208"/>
      <c r="C51" s="15">
        <v>1</v>
      </c>
      <c r="E51" s="133"/>
    </row>
    <row r="52" spans="1:5" ht="16.5" thickBot="1" x14ac:dyDescent="0.3">
      <c r="A52" s="32" t="s">
        <v>633</v>
      </c>
      <c r="B52" s="208"/>
      <c r="C52" s="15">
        <v>2</v>
      </c>
      <c r="E52" s="133"/>
    </row>
    <row r="53" spans="1:5" ht="30.75" thickBot="1" x14ac:dyDescent="0.3">
      <c r="A53" s="58" t="s">
        <v>634</v>
      </c>
      <c r="B53" s="210"/>
      <c r="C53" s="133">
        <v>10</v>
      </c>
      <c r="E53" s="133"/>
    </row>
    <row r="54" spans="1:5" ht="16.5" thickBot="1" x14ac:dyDescent="0.3">
      <c r="A54" s="32" t="s">
        <v>275</v>
      </c>
      <c r="B54" s="59">
        <f>B53/$B$27</f>
        <v>0</v>
      </c>
      <c r="E54" s="133"/>
    </row>
    <row r="55" spans="1:5" ht="16.5" thickBot="1" x14ac:dyDescent="0.3">
      <c r="A55" s="32" t="s">
        <v>632</v>
      </c>
      <c r="B55" s="208"/>
      <c r="C55" s="15">
        <v>1</v>
      </c>
      <c r="E55" s="133"/>
    </row>
    <row r="56" spans="1:5" ht="16.5" thickBot="1" x14ac:dyDescent="0.3">
      <c r="A56" s="32" t="s">
        <v>633</v>
      </c>
      <c r="B56" s="208"/>
      <c r="C56" s="15">
        <v>2</v>
      </c>
      <c r="E56" s="133"/>
    </row>
    <row r="57" spans="1:5" ht="29.25" thickBot="1" x14ac:dyDescent="0.3">
      <c r="A57" s="37" t="s">
        <v>276</v>
      </c>
      <c r="B57" s="208">
        <f xml:space="preserve"> SUMIF(C58:C126, 20,B58:B126)</f>
        <v>0</v>
      </c>
      <c r="E57" s="133"/>
    </row>
    <row r="58" spans="1:5" s="133" customFormat="1" ht="30.75" thickBot="1" x14ac:dyDescent="0.3">
      <c r="A58" s="58" t="s">
        <v>634</v>
      </c>
      <c r="B58" s="210"/>
      <c r="C58" s="133">
        <v>20</v>
      </c>
    </row>
    <row r="59" spans="1:5" ht="16.5" thickBot="1" x14ac:dyDescent="0.3">
      <c r="A59" s="32" t="s">
        <v>275</v>
      </c>
      <c r="B59" s="59">
        <f>B58/$B$27</f>
        <v>0</v>
      </c>
      <c r="E59" s="133"/>
    </row>
    <row r="60" spans="1:5" ht="16.5" thickBot="1" x14ac:dyDescent="0.3">
      <c r="A60" s="32" t="s">
        <v>632</v>
      </c>
      <c r="B60" s="208"/>
      <c r="C60" s="15">
        <v>1</v>
      </c>
      <c r="E60" s="133"/>
    </row>
    <row r="61" spans="1:5" ht="16.5" thickBot="1" x14ac:dyDescent="0.3">
      <c r="A61" s="32" t="s">
        <v>633</v>
      </c>
      <c r="B61" s="208"/>
      <c r="C61" s="15">
        <v>2</v>
      </c>
      <c r="E61" s="133"/>
    </row>
    <row r="62" spans="1:5" s="133" customFormat="1" ht="30.75" thickBot="1" x14ac:dyDescent="0.3">
      <c r="A62" s="58" t="s">
        <v>634</v>
      </c>
      <c r="B62" s="210"/>
      <c r="C62" s="133">
        <v>20</v>
      </c>
    </row>
    <row r="63" spans="1:5" ht="16.5" thickBot="1" x14ac:dyDescent="0.3">
      <c r="A63" s="32" t="s">
        <v>275</v>
      </c>
      <c r="B63" s="59">
        <f>B62/$B$27</f>
        <v>0</v>
      </c>
      <c r="E63" s="133"/>
    </row>
    <row r="64" spans="1:5" ht="16.5" thickBot="1" x14ac:dyDescent="0.3">
      <c r="A64" s="32" t="s">
        <v>632</v>
      </c>
      <c r="B64" s="208"/>
      <c r="C64" s="15">
        <v>1</v>
      </c>
      <c r="E64" s="133"/>
    </row>
    <row r="65" spans="1:7" ht="16.5" thickBot="1" x14ac:dyDescent="0.3">
      <c r="A65" s="32" t="s">
        <v>633</v>
      </c>
      <c r="B65" s="208"/>
      <c r="C65" s="15">
        <v>2</v>
      </c>
      <c r="E65" s="133"/>
    </row>
    <row r="66" spans="1:7" s="133" customFormat="1" ht="30.75" thickBot="1" x14ac:dyDescent="0.3">
      <c r="A66" s="58" t="s">
        <v>634</v>
      </c>
      <c r="B66" s="210"/>
      <c r="C66" s="133">
        <v>20</v>
      </c>
    </row>
    <row r="67" spans="1:7" ht="16.5" thickBot="1" x14ac:dyDescent="0.3">
      <c r="A67" s="32" t="s">
        <v>275</v>
      </c>
      <c r="B67" s="59">
        <f>B66/$B$27</f>
        <v>0</v>
      </c>
      <c r="E67" s="133"/>
    </row>
    <row r="68" spans="1:7" ht="16.5" thickBot="1" x14ac:dyDescent="0.3">
      <c r="A68" s="32" t="s">
        <v>632</v>
      </c>
      <c r="B68" s="208"/>
      <c r="C68" s="15">
        <v>1</v>
      </c>
      <c r="E68" s="133"/>
    </row>
    <row r="69" spans="1:7" ht="16.5" thickBot="1" x14ac:dyDescent="0.3">
      <c r="A69" s="32" t="s">
        <v>633</v>
      </c>
      <c r="B69" s="208"/>
      <c r="C69" s="15">
        <v>2</v>
      </c>
      <c r="E69" s="133"/>
    </row>
    <row r="70" spans="1:7" s="133" customFormat="1" ht="30.75" thickBot="1" x14ac:dyDescent="0.3">
      <c r="A70" s="58" t="s">
        <v>634</v>
      </c>
      <c r="B70" s="210"/>
      <c r="C70" s="133">
        <v>20</v>
      </c>
    </row>
    <row r="71" spans="1:7" ht="16.5" thickBot="1" x14ac:dyDescent="0.3">
      <c r="A71" s="32" t="s">
        <v>275</v>
      </c>
      <c r="B71" s="59">
        <f>B70/$B$27</f>
        <v>0</v>
      </c>
      <c r="E71" s="133"/>
    </row>
    <row r="72" spans="1:7" ht="16.5" thickBot="1" x14ac:dyDescent="0.3">
      <c r="A72" s="32" t="s">
        <v>632</v>
      </c>
      <c r="B72" s="208"/>
      <c r="C72" s="15">
        <v>1</v>
      </c>
      <c r="E72" s="133"/>
    </row>
    <row r="73" spans="1:7" ht="16.5" thickBot="1" x14ac:dyDescent="0.3">
      <c r="A73" s="32" t="s">
        <v>633</v>
      </c>
      <c r="B73" s="208"/>
      <c r="C73" s="15">
        <v>2</v>
      </c>
      <c r="E73" s="133"/>
    </row>
    <row r="74" spans="1:7" ht="29.25" thickBot="1" x14ac:dyDescent="0.3">
      <c r="A74" s="37" t="s">
        <v>277</v>
      </c>
      <c r="B74" s="208">
        <f xml:space="preserve"> SUMIF(C75:C126, 30,B75:B126)</f>
        <v>23.694270360000001</v>
      </c>
      <c r="E74" s="133"/>
    </row>
    <row r="75" spans="1:7" s="133" customFormat="1" ht="45.75" thickBot="1" x14ac:dyDescent="0.3">
      <c r="A75" s="403" t="s">
        <v>695</v>
      </c>
      <c r="B75" s="404">
        <v>12.6181968</v>
      </c>
      <c r="C75" s="133">
        <v>30</v>
      </c>
    </row>
    <row r="76" spans="1:7" ht="16.5" thickBot="1" x14ac:dyDescent="0.3">
      <c r="A76" s="32" t="s">
        <v>275</v>
      </c>
      <c r="B76" s="59">
        <f>B75/$B$27</f>
        <v>2.3473024635786568E-2</v>
      </c>
      <c r="E76" s="133"/>
    </row>
    <row r="77" spans="1:7" ht="16.5" thickBot="1" x14ac:dyDescent="0.3">
      <c r="A77" s="32" t="s">
        <v>632</v>
      </c>
      <c r="B77" s="208">
        <v>12.6181968</v>
      </c>
      <c r="C77" s="15">
        <v>1</v>
      </c>
      <c r="E77" s="133"/>
    </row>
    <row r="78" spans="1:7" ht="16.5" thickBot="1" x14ac:dyDescent="0.3">
      <c r="A78" s="32" t="s">
        <v>633</v>
      </c>
      <c r="B78" s="208">
        <v>12.6181968</v>
      </c>
      <c r="C78" s="15">
        <v>2</v>
      </c>
      <c r="E78" s="133"/>
    </row>
    <row r="79" spans="1:7" s="133" customFormat="1" ht="30.75" thickBot="1" x14ac:dyDescent="0.3">
      <c r="A79" s="403" t="s">
        <v>696</v>
      </c>
      <c r="B79" s="404">
        <v>4.6800000000000001E-2</v>
      </c>
      <c r="C79" s="133">
        <v>30</v>
      </c>
      <c r="G79" s="315"/>
    </row>
    <row r="80" spans="1:7" ht="16.5" thickBot="1" x14ac:dyDescent="0.3">
      <c r="A80" s="32" t="s">
        <v>275</v>
      </c>
      <c r="B80" s="59">
        <f>B79/$B$27</f>
        <v>8.7059789157418389E-5</v>
      </c>
      <c r="E80" s="133"/>
    </row>
    <row r="81" spans="1:5" ht="16.5" thickBot="1" x14ac:dyDescent="0.3">
      <c r="A81" s="32" t="s">
        <v>632</v>
      </c>
      <c r="B81" s="208">
        <v>4.6800000000000001E-2</v>
      </c>
      <c r="C81" s="15">
        <v>1</v>
      </c>
      <c r="E81" s="133"/>
    </row>
    <row r="82" spans="1:5" ht="16.5" thickBot="1" x14ac:dyDescent="0.3">
      <c r="A82" s="32" t="s">
        <v>633</v>
      </c>
      <c r="B82" s="208">
        <v>4.6800000000000001E-2</v>
      </c>
      <c r="C82" s="15">
        <v>2</v>
      </c>
      <c r="E82" s="133"/>
    </row>
    <row r="83" spans="1:5" s="133" customFormat="1" ht="35.25" customHeight="1" thickBot="1" x14ac:dyDescent="0.3">
      <c r="A83" s="403" t="s">
        <v>673</v>
      </c>
      <c r="B83" s="404">
        <v>0.38039576000000003</v>
      </c>
      <c r="C83" s="133">
        <v>30</v>
      </c>
    </row>
    <row r="84" spans="1:5" ht="16.5" thickBot="1" x14ac:dyDescent="0.3">
      <c r="A84" s="32" t="s">
        <v>275</v>
      </c>
      <c r="B84" s="59">
        <f>B83/$B$27</f>
        <v>7.0763193722170792E-4</v>
      </c>
      <c r="E84" s="133"/>
    </row>
    <row r="85" spans="1:5" ht="16.5" thickBot="1" x14ac:dyDescent="0.3">
      <c r="A85" s="32" t="s">
        <v>632</v>
      </c>
      <c r="B85" s="208">
        <v>0.38039576000000003</v>
      </c>
      <c r="C85" s="15">
        <v>1</v>
      </c>
      <c r="E85" s="133"/>
    </row>
    <row r="86" spans="1:5" ht="16.5" thickBot="1" x14ac:dyDescent="0.3">
      <c r="A86" s="32" t="s">
        <v>633</v>
      </c>
      <c r="B86" s="208">
        <v>0.38039576000000003</v>
      </c>
      <c r="C86" s="15">
        <v>2</v>
      </c>
      <c r="E86" s="133"/>
    </row>
    <row r="87" spans="1:5" s="133" customFormat="1" ht="35.25" customHeight="1" thickBot="1" x14ac:dyDescent="0.3">
      <c r="A87" s="403" t="s">
        <v>680</v>
      </c>
      <c r="B87" s="404">
        <v>0.02</v>
      </c>
      <c r="C87" s="133">
        <v>30</v>
      </c>
    </row>
    <row r="88" spans="1:5" ht="16.5" thickBot="1" x14ac:dyDescent="0.3">
      <c r="A88" s="32" t="s">
        <v>275</v>
      </c>
      <c r="B88" s="59">
        <f>B87/$B$27</f>
        <v>3.720503810146085E-5</v>
      </c>
      <c r="E88" s="133"/>
    </row>
    <row r="89" spans="1:5" ht="16.5" thickBot="1" x14ac:dyDescent="0.3">
      <c r="A89" s="32" t="s">
        <v>632</v>
      </c>
      <c r="B89" s="208">
        <v>0.02</v>
      </c>
      <c r="C89" s="15">
        <v>1</v>
      </c>
      <c r="E89" s="133"/>
    </row>
    <row r="90" spans="1:5" ht="16.5" thickBot="1" x14ac:dyDescent="0.3">
      <c r="A90" s="32" t="s">
        <v>633</v>
      </c>
      <c r="B90" s="208">
        <v>0.02</v>
      </c>
      <c r="C90" s="15">
        <v>2</v>
      </c>
      <c r="E90" s="133"/>
    </row>
    <row r="91" spans="1:5" s="133" customFormat="1" ht="30.75" thickBot="1" x14ac:dyDescent="0.3">
      <c r="A91" s="403" t="s">
        <v>685</v>
      </c>
      <c r="B91" s="404">
        <v>0.02</v>
      </c>
      <c r="C91" s="133">
        <v>30</v>
      </c>
    </row>
    <row r="92" spans="1:5" ht="16.5" thickBot="1" x14ac:dyDescent="0.3">
      <c r="A92" s="32" t="s">
        <v>275</v>
      </c>
      <c r="B92" s="59">
        <f t="shared" ref="B92" si="0">B91/$B$27</f>
        <v>3.720503810146085E-5</v>
      </c>
      <c r="E92" s="133"/>
    </row>
    <row r="93" spans="1:5" ht="16.5" thickBot="1" x14ac:dyDescent="0.3">
      <c r="A93" s="32" t="s">
        <v>632</v>
      </c>
      <c r="B93" s="208">
        <v>0.02</v>
      </c>
      <c r="C93" s="15">
        <v>1</v>
      </c>
      <c r="E93" s="133"/>
    </row>
    <row r="94" spans="1:5" ht="16.5" thickBot="1" x14ac:dyDescent="0.3">
      <c r="A94" s="32" t="s">
        <v>633</v>
      </c>
      <c r="B94" s="208">
        <v>0.02</v>
      </c>
      <c r="C94" s="15">
        <v>2</v>
      </c>
      <c r="E94" s="133"/>
    </row>
    <row r="95" spans="1:5" s="133" customFormat="1" ht="30.75" thickBot="1" x14ac:dyDescent="0.3">
      <c r="A95" s="403" t="s">
        <v>686</v>
      </c>
      <c r="B95" s="404">
        <v>0.02</v>
      </c>
      <c r="C95" s="133">
        <v>30</v>
      </c>
    </row>
    <row r="96" spans="1:5" ht="16.5" thickBot="1" x14ac:dyDescent="0.3">
      <c r="A96" s="32" t="s">
        <v>275</v>
      </c>
      <c r="B96" s="59">
        <f t="shared" ref="B96" si="1">B95/$B$27</f>
        <v>3.720503810146085E-5</v>
      </c>
      <c r="E96" s="133"/>
    </row>
    <row r="97" spans="1:5" ht="16.5" thickBot="1" x14ac:dyDescent="0.3">
      <c r="A97" s="32" t="s">
        <v>632</v>
      </c>
      <c r="B97" s="208">
        <v>0.02</v>
      </c>
      <c r="C97" s="15">
        <v>1</v>
      </c>
      <c r="E97" s="133"/>
    </row>
    <row r="98" spans="1:5" ht="16.5" thickBot="1" x14ac:dyDescent="0.3">
      <c r="A98" s="32" t="s">
        <v>633</v>
      </c>
      <c r="B98" s="208">
        <v>0.02</v>
      </c>
      <c r="C98" s="15">
        <v>2</v>
      </c>
      <c r="E98" s="133"/>
    </row>
    <row r="99" spans="1:5" s="133" customFormat="1" ht="30.75" thickBot="1" x14ac:dyDescent="0.3">
      <c r="A99" s="403" t="s">
        <v>1531</v>
      </c>
      <c r="B99" s="404">
        <v>0.116885</v>
      </c>
      <c r="C99" s="133">
        <v>30</v>
      </c>
    </row>
    <row r="100" spans="1:5" ht="16.5" thickBot="1" x14ac:dyDescent="0.3">
      <c r="A100" s="32" t="s">
        <v>275</v>
      </c>
      <c r="B100" s="59">
        <f t="shared" ref="B100" si="2">B99/$B$27</f>
        <v>2.1743554392446258E-4</v>
      </c>
      <c r="E100" s="133"/>
    </row>
    <row r="101" spans="1:5" ht="16.5" thickBot="1" x14ac:dyDescent="0.3">
      <c r="A101" s="32" t="s">
        <v>632</v>
      </c>
      <c r="B101" s="208">
        <v>0.116885</v>
      </c>
      <c r="C101" s="15">
        <v>1</v>
      </c>
      <c r="E101" s="133"/>
    </row>
    <row r="102" spans="1:5" ht="16.5" thickBot="1" x14ac:dyDescent="0.3">
      <c r="A102" s="32" t="s">
        <v>633</v>
      </c>
      <c r="B102" s="208">
        <v>0.116885</v>
      </c>
      <c r="C102" s="15">
        <v>2</v>
      </c>
      <c r="E102" s="133"/>
    </row>
    <row r="103" spans="1:5" s="133" customFormat="1" ht="30.75" thickBot="1" x14ac:dyDescent="0.3">
      <c r="A103" s="403" t="s">
        <v>1529</v>
      </c>
      <c r="B103" s="404">
        <v>0.197326</v>
      </c>
      <c r="C103" s="133">
        <v>30</v>
      </c>
    </row>
    <row r="104" spans="1:5" ht="16.5" thickBot="1" x14ac:dyDescent="0.3">
      <c r="A104" s="32" t="s">
        <v>275</v>
      </c>
      <c r="B104" s="59">
        <f>B103/$B$27</f>
        <v>3.6707606742044318E-4</v>
      </c>
      <c r="E104" s="133"/>
    </row>
    <row r="105" spans="1:5" ht="16.5" thickBot="1" x14ac:dyDescent="0.3">
      <c r="A105" s="32" t="s">
        <v>632</v>
      </c>
      <c r="B105" s="208">
        <v>0.197326</v>
      </c>
      <c r="C105" s="15">
        <v>1</v>
      </c>
      <c r="E105" s="133"/>
    </row>
    <row r="106" spans="1:5" ht="16.5" thickBot="1" x14ac:dyDescent="0.3">
      <c r="A106" s="32" t="s">
        <v>633</v>
      </c>
      <c r="B106" s="208">
        <v>0.197326</v>
      </c>
      <c r="C106" s="15">
        <v>2</v>
      </c>
      <c r="E106" s="133"/>
    </row>
    <row r="107" spans="1:5" s="133" customFormat="1" ht="30.75" thickBot="1" x14ac:dyDescent="0.3">
      <c r="A107" s="403" t="s">
        <v>1530</v>
      </c>
      <c r="B107" s="404">
        <v>0.18439800000000001</v>
      </c>
      <c r="C107" s="133">
        <v>30</v>
      </c>
    </row>
    <row r="108" spans="1:5" ht="16.5" thickBot="1" x14ac:dyDescent="0.3">
      <c r="A108" s="32" t="s">
        <v>275</v>
      </c>
      <c r="B108" s="59">
        <f>B107/$B$27</f>
        <v>3.4302673079165892E-4</v>
      </c>
      <c r="E108" s="133"/>
    </row>
    <row r="109" spans="1:5" ht="16.5" thickBot="1" x14ac:dyDescent="0.3">
      <c r="A109" s="32" t="s">
        <v>632</v>
      </c>
      <c r="B109" s="208">
        <v>0.18439800000000001</v>
      </c>
      <c r="C109" s="15">
        <v>1</v>
      </c>
      <c r="E109" s="133"/>
    </row>
    <row r="110" spans="1:5" ht="16.5" thickBot="1" x14ac:dyDescent="0.3">
      <c r="A110" s="32" t="s">
        <v>633</v>
      </c>
      <c r="B110" s="208">
        <v>0.18439800000000001</v>
      </c>
      <c r="C110" s="15">
        <v>2</v>
      </c>
      <c r="E110" s="133"/>
    </row>
    <row r="111" spans="1:5" s="133" customFormat="1" ht="60.75" thickBot="1" x14ac:dyDescent="0.3">
      <c r="A111" s="403" t="s">
        <v>704</v>
      </c>
      <c r="B111" s="404">
        <v>9.0354146600000007</v>
      </c>
      <c r="C111" s="133">
        <v>30</v>
      </c>
    </row>
    <row r="112" spans="1:5" ht="16.5" thickBot="1" x14ac:dyDescent="0.3">
      <c r="A112" s="32" t="s">
        <v>275</v>
      </c>
      <c r="B112" s="59">
        <f>B111/$B$27</f>
        <v>1.6808147334389897E-2</v>
      </c>
      <c r="E112" s="133"/>
    </row>
    <row r="113" spans="1:7" ht="16.5" thickBot="1" x14ac:dyDescent="0.3">
      <c r="A113" s="32" t="s">
        <v>632</v>
      </c>
      <c r="B113" s="208">
        <v>9.0354146599999989</v>
      </c>
      <c r="C113" s="15">
        <v>1</v>
      </c>
      <c r="E113" s="133"/>
    </row>
    <row r="114" spans="1:7" ht="16.5" thickBot="1" x14ac:dyDescent="0.3">
      <c r="A114" s="32" t="s">
        <v>633</v>
      </c>
      <c r="B114" s="208">
        <v>9.0354146599999989</v>
      </c>
      <c r="C114" s="15">
        <v>2</v>
      </c>
      <c r="D114" s="15" t="s">
        <v>772</v>
      </c>
      <c r="E114" s="133"/>
    </row>
    <row r="115" spans="1:7" s="133" customFormat="1" ht="30.75" thickBot="1" x14ac:dyDescent="0.3">
      <c r="A115" s="403" t="s">
        <v>724</v>
      </c>
      <c r="B115" s="404">
        <v>0.57409343999999995</v>
      </c>
      <c r="C115" s="133">
        <v>30</v>
      </c>
      <c r="G115" s="406"/>
    </row>
    <row r="116" spans="1:7" ht="16.5" thickBot="1" x14ac:dyDescent="0.3">
      <c r="A116" s="32" t="s">
        <v>275</v>
      </c>
      <c r="B116" s="59">
        <f>B115/$B$27</f>
        <v>1.0679584154499363E-3</v>
      </c>
      <c r="E116" s="133"/>
    </row>
    <row r="117" spans="1:7" ht="16.5" thickBot="1" x14ac:dyDescent="0.3">
      <c r="A117" s="32" t="s">
        <v>632</v>
      </c>
      <c r="B117" s="208">
        <v>0</v>
      </c>
      <c r="C117" s="15">
        <v>1</v>
      </c>
      <c r="E117" s="133"/>
    </row>
    <row r="118" spans="1:7" ht="16.5" thickBot="1" x14ac:dyDescent="0.3">
      <c r="A118" s="32" t="s">
        <v>633</v>
      </c>
      <c r="B118" s="208">
        <v>0.57409343999999995</v>
      </c>
      <c r="C118" s="15">
        <v>2</v>
      </c>
      <c r="E118" s="133"/>
    </row>
    <row r="119" spans="1:7" s="133" customFormat="1" ht="30.75" thickBot="1" x14ac:dyDescent="0.3">
      <c r="A119" s="403" t="s">
        <v>780</v>
      </c>
      <c r="B119" s="404">
        <v>0.38221070000000001</v>
      </c>
      <c r="C119" s="133">
        <v>30</v>
      </c>
    </row>
    <row r="120" spans="1:7" ht="16.5" thickBot="1" x14ac:dyDescent="0.3">
      <c r="A120" s="32" t="s">
        <v>275</v>
      </c>
      <c r="B120" s="59">
        <f>B119/$B$27</f>
        <v>7.1100818281430119E-4</v>
      </c>
      <c r="E120" s="133"/>
    </row>
    <row r="121" spans="1:7" ht="16.5" thickBot="1" x14ac:dyDescent="0.3">
      <c r="A121" s="32" t="s">
        <v>632</v>
      </c>
      <c r="B121" s="208">
        <v>0.38221070000000001</v>
      </c>
      <c r="C121" s="15">
        <v>1</v>
      </c>
      <c r="E121" s="133"/>
    </row>
    <row r="122" spans="1:7" ht="16.5" thickBot="1" x14ac:dyDescent="0.3">
      <c r="A122" s="32" t="s">
        <v>633</v>
      </c>
      <c r="B122" s="208">
        <v>0.38221070000000001</v>
      </c>
      <c r="C122" s="15">
        <v>2</v>
      </c>
      <c r="E122" s="133"/>
    </row>
    <row r="123" spans="1:7" s="133" customFormat="1" ht="30.75" thickBot="1" x14ac:dyDescent="0.3">
      <c r="A123" s="403" t="s">
        <v>709</v>
      </c>
      <c r="B123" s="404">
        <v>9.8549999999999999E-2</v>
      </c>
      <c r="C123" s="133">
        <v>30</v>
      </c>
    </row>
    <row r="124" spans="1:7" ht="16.5" thickBot="1" x14ac:dyDescent="0.3">
      <c r="A124" s="32" t="s">
        <v>275</v>
      </c>
      <c r="B124" s="59">
        <f>B123/$B$27</f>
        <v>1.8332782524494833E-4</v>
      </c>
      <c r="E124" s="133"/>
    </row>
    <row r="125" spans="1:7" ht="16.5" thickBot="1" x14ac:dyDescent="0.3">
      <c r="A125" s="32" t="s">
        <v>632</v>
      </c>
      <c r="B125" s="208">
        <v>9.8549999999999999E-2</v>
      </c>
      <c r="C125" s="15">
        <v>1</v>
      </c>
      <c r="D125" s="15" t="s">
        <v>772</v>
      </c>
      <c r="E125" s="133"/>
    </row>
    <row r="126" spans="1:7" ht="16.5" thickBot="1" x14ac:dyDescent="0.3">
      <c r="A126" s="32" t="s">
        <v>633</v>
      </c>
      <c r="B126" s="208">
        <v>9.8549999999999999E-2</v>
      </c>
      <c r="C126" s="15">
        <v>2</v>
      </c>
      <c r="D126" s="15" t="s">
        <v>772</v>
      </c>
      <c r="E126" s="133"/>
    </row>
    <row r="127" spans="1:7" ht="29.25" thickBot="1" x14ac:dyDescent="0.3">
      <c r="A127" s="31" t="s">
        <v>278</v>
      </c>
      <c r="B127" s="59">
        <f>B30/B27</f>
        <v>0.97764524723163415</v>
      </c>
      <c r="E127" s="133"/>
    </row>
    <row r="128" spans="1:7" ht="16.5" thickBot="1" x14ac:dyDescent="0.3">
      <c r="A128" s="33" t="s">
        <v>273</v>
      </c>
      <c r="B128" s="59"/>
      <c r="E128" s="133"/>
    </row>
    <row r="129" spans="1:5" ht="16.5" thickBot="1" x14ac:dyDescent="0.3">
      <c r="A129" s="33" t="s">
        <v>279</v>
      </c>
      <c r="B129" s="59">
        <f>(B32-120.98567592-33.89366345)/B27</f>
        <v>0.64545334953563172</v>
      </c>
      <c r="E129" s="133"/>
    </row>
    <row r="130" spans="1:5" ht="16.5" thickBot="1" x14ac:dyDescent="0.3">
      <c r="A130" s="33" t="s">
        <v>280</v>
      </c>
      <c r="B130" s="59">
        <f>(120.98567592+33.89366345)/B27</f>
        <v>0.28811458611949675</v>
      </c>
      <c r="E130" s="133"/>
    </row>
    <row r="131" spans="1:5" ht="16.5" thickBot="1" x14ac:dyDescent="0.3">
      <c r="A131" s="33" t="s">
        <v>281</v>
      </c>
      <c r="B131" s="59">
        <f>(B75+B115+B119)/B27</f>
        <v>2.5251991234050808E-2</v>
      </c>
      <c r="E131" s="133"/>
    </row>
    <row r="132" spans="1:5" s="302" customFormat="1" ht="34.5" customHeight="1" thickBot="1" x14ac:dyDescent="0.3">
      <c r="A132" s="299" t="s">
        <v>708</v>
      </c>
      <c r="B132" s="300">
        <f xml:space="preserve"> SUMIF(C133:C144, 40,B133:B144)</f>
        <v>12.017056779999962</v>
      </c>
      <c r="C132" s="301"/>
      <c r="E132" s="133"/>
    </row>
    <row r="133" spans="1:5" s="304" customFormat="1" ht="16.5" thickBot="1" x14ac:dyDescent="0.3">
      <c r="A133" s="403" t="s">
        <v>1538</v>
      </c>
      <c r="B133" s="404">
        <v>0.17097999999999999</v>
      </c>
      <c r="C133" s="303">
        <v>40</v>
      </c>
      <c r="E133" s="133"/>
    </row>
    <row r="134" spans="1:5" s="304" customFormat="1" ht="16.5" thickBot="1" x14ac:dyDescent="0.3">
      <c r="A134" s="32" t="s">
        <v>275</v>
      </c>
      <c r="B134" s="59">
        <f>B133/$B$27</f>
        <v>3.1806587072938879E-4</v>
      </c>
      <c r="E134" s="133"/>
    </row>
    <row r="135" spans="1:5" s="304" customFormat="1" ht="16.5" thickBot="1" x14ac:dyDescent="0.3">
      <c r="A135" s="32" t="s">
        <v>632</v>
      </c>
      <c r="B135" s="208">
        <v>0.17097999999999999</v>
      </c>
      <c r="C135" s="304">
        <v>1</v>
      </c>
      <c r="E135" s="133"/>
    </row>
    <row r="136" spans="1:5" s="304" customFormat="1" ht="16.5" thickBot="1" x14ac:dyDescent="0.3">
      <c r="A136" s="32" t="s">
        <v>633</v>
      </c>
      <c r="B136" s="208">
        <v>0.17097999999999999</v>
      </c>
      <c r="C136" s="304">
        <v>2</v>
      </c>
      <c r="E136" s="133"/>
    </row>
    <row r="137" spans="1:5" s="304" customFormat="1" ht="30.75" thickBot="1" x14ac:dyDescent="0.3">
      <c r="A137" s="403" t="s">
        <v>783</v>
      </c>
      <c r="B137" s="404">
        <v>11.705193781999998</v>
      </c>
      <c r="C137" s="303">
        <v>40</v>
      </c>
      <c r="E137" s="133"/>
    </row>
    <row r="138" spans="1:5" s="304" customFormat="1" ht="16.5" thickBot="1" x14ac:dyDescent="0.3">
      <c r="A138" s="32" t="s">
        <v>275</v>
      </c>
      <c r="B138" s="59">
        <f>B137/$B$27</f>
        <v>2.1774609032214627E-2</v>
      </c>
      <c r="E138" s="133"/>
    </row>
    <row r="139" spans="1:5" s="304" customFormat="1" ht="16.5" thickBot="1" x14ac:dyDescent="0.3">
      <c r="A139" s="32" t="s">
        <v>632</v>
      </c>
      <c r="B139" s="208">
        <f>3.6199589*1.18+6.1947019*1.2</f>
        <v>11.705193781999998</v>
      </c>
      <c r="C139" s="304">
        <v>1</v>
      </c>
      <c r="E139" s="133"/>
    </row>
    <row r="140" spans="1:5" s="304" customFormat="1" ht="16.5" thickBot="1" x14ac:dyDescent="0.3">
      <c r="A140" s="32" t="s">
        <v>633</v>
      </c>
      <c r="B140" s="208">
        <f>3.6199589*1.18+6.1947019*1.2</f>
        <v>11.705193781999998</v>
      </c>
      <c r="C140" s="304">
        <v>2</v>
      </c>
      <c r="E140" s="133"/>
    </row>
    <row r="141" spans="1:5" s="304" customFormat="1" ht="16.5" thickBot="1" x14ac:dyDescent="0.3">
      <c r="A141" s="403" t="s">
        <v>784</v>
      </c>
      <c r="B141" s="404">
        <f>0.13213168+0.00875131799996254</f>
        <v>0.14088299799996254</v>
      </c>
      <c r="C141" s="303">
        <v>40</v>
      </c>
      <c r="E141" s="133"/>
    </row>
    <row r="142" spans="1:5" s="304" customFormat="1" ht="16.5" thickBot="1" x14ac:dyDescent="0.3">
      <c r="A142" s="32" t="s">
        <v>275</v>
      </c>
      <c r="B142" s="59">
        <f>B141/$B$27</f>
        <v>2.6207786542183195E-4</v>
      </c>
      <c r="E142" s="133"/>
    </row>
    <row r="143" spans="1:5" s="304" customFormat="1" ht="16.5" thickBot="1" x14ac:dyDescent="0.3">
      <c r="A143" s="32" t="s">
        <v>632</v>
      </c>
      <c r="B143" s="208">
        <v>0.14088299799996254</v>
      </c>
      <c r="C143" s="304">
        <v>1</v>
      </c>
      <c r="E143" s="133"/>
    </row>
    <row r="144" spans="1:5" s="304" customFormat="1" ht="16.5" thickBot="1" x14ac:dyDescent="0.3">
      <c r="A144" s="32" t="s">
        <v>633</v>
      </c>
      <c r="B144" s="208">
        <v>0.14088299799996254</v>
      </c>
      <c r="C144" s="304">
        <v>2</v>
      </c>
      <c r="E144" s="133"/>
    </row>
    <row r="145" spans="1:6" s="304" customFormat="1" ht="16.5" thickBot="1" x14ac:dyDescent="0.3">
      <c r="A145" s="29" t="s">
        <v>282</v>
      </c>
      <c r="B145" s="60">
        <f>B146/$B$27</f>
        <v>0.99893204158455018</v>
      </c>
      <c r="E145" s="133"/>
    </row>
    <row r="146" spans="1:6" s="304" customFormat="1" ht="16.5" thickBot="1" x14ac:dyDescent="0.3">
      <c r="A146" s="29" t="s">
        <v>283</v>
      </c>
      <c r="B146" s="298">
        <f xml:space="preserve"> SUMIF(C33:C144, 1,B33:B144)</f>
        <v>536.98751167</v>
      </c>
      <c r="E146" s="133"/>
      <c r="F146" s="405"/>
    </row>
    <row r="147" spans="1:6" s="304" customFormat="1" ht="16.5" thickBot="1" x14ac:dyDescent="0.3">
      <c r="A147" s="29" t="s">
        <v>284</v>
      </c>
      <c r="B147" s="60">
        <f>B148/$B$27</f>
        <v>1</v>
      </c>
      <c r="E147" s="133"/>
    </row>
    <row r="148" spans="1:6" s="304" customFormat="1" ht="16.5" thickBot="1" x14ac:dyDescent="0.3">
      <c r="A148" s="30" t="s">
        <v>285</v>
      </c>
      <c r="B148" s="298">
        <f xml:space="preserve"> SUMIF(C33:C144, 2,B33:B144)</f>
        <v>537.56160510999996</v>
      </c>
      <c r="E148" s="133"/>
    </row>
    <row r="149" spans="1:6" ht="30" x14ac:dyDescent="0.25">
      <c r="A149" s="31" t="s">
        <v>286</v>
      </c>
      <c r="B149" s="33" t="s">
        <v>537</v>
      </c>
      <c r="E149" s="133"/>
    </row>
    <row r="150" spans="1:6" x14ac:dyDescent="0.25">
      <c r="A150" s="34" t="s">
        <v>287</v>
      </c>
      <c r="B150" s="34" t="s">
        <v>379</v>
      </c>
      <c r="E150" s="133"/>
    </row>
    <row r="151" spans="1:6" ht="90" x14ac:dyDescent="0.25">
      <c r="A151" s="34" t="s">
        <v>288</v>
      </c>
      <c r="B151" s="34" t="s">
        <v>781</v>
      </c>
      <c r="E151" s="133"/>
    </row>
    <row r="152" spans="1:6" ht="75" x14ac:dyDescent="0.25">
      <c r="A152" s="34" t="s">
        <v>289</v>
      </c>
      <c r="B152" s="34" t="s">
        <v>707</v>
      </c>
      <c r="E152" s="133"/>
    </row>
    <row r="153" spans="1:6" ht="90" x14ac:dyDescent="0.25">
      <c r="A153" s="34" t="s">
        <v>290</v>
      </c>
      <c r="B153" s="34" t="s">
        <v>725</v>
      </c>
      <c r="E153" s="133"/>
    </row>
    <row r="154" spans="1:6" ht="16.5" thickBot="1" x14ac:dyDescent="0.3">
      <c r="A154" s="35" t="s">
        <v>291</v>
      </c>
      <c r="B154" s="35"/>
      <c r="E154" s="133"/>
    </row>
    <row r="155" spans="1:6" ht="30.75" thickBot="1" x14ac:dyDescent="0.3">
      <c r="A155" s="33" t="s">
        <v>292</v>
      </c>
      <c r="B155" s="61" t="s">
        <v>613</v>
      </c>
      <c r="E155" s="133"/>
    </row>
    <row r="156" spans="1:6" ht="29.25" thickBot="1" x14ac:dyDescent="0.3">
      <c r="A156" s="29" t="s">
        <v>293</v>
      </c>
      <c r="B156" s="196">
        <v>13</v>
      </c>
      <c r="E156" s="133"/>
    </row>
    <row r="157" spans="1:6" ht="16.5" thickBot="1" x14ac:dyDescent="0.3">
      <c r="A157" s="33" t="s">
        <v>273</v>
      </c>
      <c r="B157" s="212"/>
      <c r="E157" s="133"/>
    </row>
    <row r="158" spans="1:6" ht="16.5" thickBot="1" x14ac:dyDescent="0.3">
      <c r="A158" s="33" t="s">
        <v>294</v>
      </c>
      <c r="B158" s="196">
        <v>12</v>
      </c>
      <c r="E158" s="133"/>
    </row>
    <row r="159" spans="1:6" ht="16.5" thickBot="1" x14ac:dyDescent="0.3">
      <c r="A159" s="33" t="s">
        <v>295</v>
      </c>
      <c r="B159" s="212">
        <v>1</v>
      </c>
      <c r="E159" s="133"/>
    </row>
    <row r="160" spans="1:6" ht="30.75" thickBot="1" x14ac:dyDescent="0.3">
      <c r="A160" s="38" t="s">
        <v>296</v>
      </c>
      <c r="B160" s="395" t="s">
        <v>1521</v>
      </c>
      <c r="E160" s="133"/>
    </row>
    <row r="161" spans="1:5" ht="16.5" thickBot="1" x14ac:dyDescent="0.3">
      <c r="A161" s="29" t="s">
        <v>297</v>
      </c>
      <c r="B161" s="63"/>
      <c r="E161" s="133"/>
    </row>
    <row r="162" spans="1:5" ht="30.75" thickBot="1" x14ac:dyDescent="0.3">
      <c r="A162" s="34" t="s">
        <v>298</v>
      </c>
      <c r="B162" s="211" t="str">
        <f>'6.1. Паспорт сетевой график'!D45</f>
        <v>29.11.2019 (3-4 этапы);
07.12.2020 (1,2,5,6 этапы)</v>
      </c>
      <c r="E162" s="133"/>
    </row>
    <row r="163" spans="1:5" ht="16.5" thickBot="1" x14ac:dyDescent="0.3">
      <c r="A163" s="34" t="s">
        <v>299</v>
      </c>
      <c r="B163" s="64" t="s">
        <v>611</v>
      </c>
      <c r="E163" s="133"/>
    </row>
    <row r="164" spans="1:5" ht="16.5" thickBot="1" x14ac:dyDescent="0.3">
      <c r="A164" s="34" t="s">
        <v>300</v>
      </c>
      <c r="B164" s="64" t="s">
        <v>611</v>
      </c>
      <c r="E164" s="133"/>
    </row>
    <row r="165" spans="1:5" ht="30.75" thickBot="1" x14ac:dyDescent="0.3">
      <c r="A165" s="38" t="s">
        <v>301</v>
      </c>
      <c r="B165" s="62" t="s">
        <v>807</v>
      </c>
      <c r="E165" s="133"/>
    </row>
    <row r="166" spans="1:5" ht="28.5" customHeight="1" x14ac:dyDescent="0.25">
      <c r="A166" s="31" t="s">
        <v>302</v>
      </c>
      <c r="B166" s="543" t="s">
        <v>806</v>
      </c>
      <c r="E166" s="133"/>
    </row>
    <row r="167" spans="1:5" x14ac:dyDescent="0.25">
      <c r="A167" s="34" t="s">
        <v>303</v>
      </c>
      <c r="B167" s="544"/>
      <c r="E167" s="133"/>
    </row>
    <row r="168" spans="1:5" x14ac:dyDescent="0.25">
      <c r="A168" s="34" t="s">
        <v>304</v>
      </c>
      <c r="B168" s="544"/>
      <c r="E168" s="133"/>
    </row>
    <row r="169" spans="1:5" x14ac:dyDescent="0.25">
      <c r="A169" s="34" t="s">
        <v>305</v>
      </c>
      <c r="B169" s="544"/>
      <c r="E169" s="133"/>
    </row>
    <row r="170" spans="1:5" x14ac:dyDescent="0.25">
      <c r="A170" s="34" t="s">
        <v>306</v>
      </c>
      <c r="B170" s="544"/>
      <c r="E170" s="133"/>
    </row>
    <row r="171" spans="1:5" ht="61.5" customHeight="1" thickBot="1" x14ac:dyDescent="0.3">
      <c r="A171" s="337" t="s">
        <v>307</v>
      </c>
      <c r="B171" s="545"/>
      <c r="E171" s="133"/>
    </row>
    <row r="174" spans="1:5" x14ac:dyDescent="0.25">
      <c r="A174" s="39"/>
      <c r="B174" s="40"/>
    </row>
    <row r="175" spans="1:5" x14ac:dyDescent="0.25">
      <c r="B175" s="41"/>
    </row>
    <row r="176" spans="1:5" x14ac:dyDescent="0.25">
      <c r="B176" s="42"/>
    </row>
  </sheetData>
  <mergeCells count="10">
    <mergeCell ref="A5:B5"/>
    <mergeCell ref="A7:B7"/>
    <mergeCell ref="A9:B9"/>
    <mergeCell ref="A10:B10"/>
    <mergeCell ref="A12:B12"/>
    <mergeCell ref="A15:B15"/>
    <mergeCell ref="A16:B16"/>
    <mergeCell ref="A18:B18"/>
    <mergeCell ref="B166:B171"/>
    <mergeCell ref="A13:B13"/>
  </mergeCells>
  <pageMargins left="0.70866141732283472" right="0.70866141732283472" top="0.74803149606299213" bottom="0.74803149606299213" header="0.31496062992125984" footer="0.31496062992125984"/>
  <pageSetup paperSize="8" scale="2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55" zoomScaleSheetLayoutView="55" workbookViewId="0"/>
  </sheetViews>
  <sheetFormatPr defaultColWidth="9.140625" defaultRowHeight="15" x14ac:dyDescent="0.25"/>
  <cols>
    <col min="1" max="1" width="7.42578125" style="67" customWidth="1"/>
    <col min="2" max="2" width="35.85546875" style="67" customWidth="1"/>
    <col min="3" max="3" width="31.140625" style="67" customWidth="1"/>
    <col min="4" max="4" width="25" style="67" customWidth="1"/>
    <col min="5" max="5" width="50" style="67" customWidth="1"/>
    <col min="6" max="6" width="57" style="67" customWidth="1"/>
    <col min="7" max="7" width="57.5703125" style="67" customWidth="1"/>
    <col min="8" max="10" width="20.5703125" style="67" customWidth="1"/>
    <col min="11" max="11" width="16" style="67" customWidth="1"/>
    <col min="12" max="12" width="20.5703125" style="67" customWidth="1"/>
    <col min="13" max="13" width="21.28515625" style="67" customWidth="1"/>
    <col min="14" max="14" width="23.85546875" style="67" customWidth="1"/>
    <col min="15" max="15" width="17.85546875" style="67" customWidth="1"/>
    <col min="16" max="16" width="23.85546875" style="67" customWidth="1"/>
    <col min="17" max="17" width="58" style="67" customWidth="1"/>
    <col min="18" max="18" width="27" style="67" customWidth="1"/>
    <col min="19" max="19" width="43" style="67" customWidth="1"/>
    <col min="20" max="16384" width="9.140625" style="67"/>
  </cols>
  <sheetData>
    <row r="1" spans="1:28" s="2" customFormat="1" ht="18.75" customHeight="1" x14ac:dyDescent="0.2">
      <c r="S1" s="4" t="s">
        <v>65</v>
      </c>
    </row>
    <row r="2" spans="1:28" s="2" customFormat="1" ht="18.75" customHeight="1" x14ac:dyDescent="0.3">
      <c r="S2" s="1" t="s">
        <v>7</v>
      </c>
    </row>
    <row r="3" spans="1:28" s="2" customFormat="1" ht="18.75" x14ac:dyDescent="0.3">
      <c r="S3" s="1" t="s">
        <v>64</v>
      </c>
    </row>
    <row r="4" spans="1:28" s="2" customFormat="1" ht="18.75" customHeight="1" x14ac:dyDescent="0.2">
      <c r="A4" s="420" t="str">
        <f>CONCATENATE('1. паспорт местоположение'!A5:B5,'1. паспорт местоположение'!C5)</f>
        <v>Год раскрытия информации: 2022 год</v>
      </c>
      <c r="B4" s="420"/>
      <c r="C4" s="420"/>
      <c r="D4" s="420"/>
      <c r="E4" s="420"/>
      <c r="F4" s="420"/>
      <c r="G4" s="420"/>
      <c r="H4" s="420"/>
      <c r="I4" s="420"/>
      <c r="J4" s="420"/>
      <c r="K4" s="420"/>
      <c r="L4" s="420"/>
      <c r="M4" s="420"/>
      <c r="N4" s="420"/>
      <c r="O4" s="420"/>
      <c r="P4" s="420"/>
      <c r="Q4" s="420"/>
      <c r="R4" s="420"/>
      <c r="S4" s="420"/>
    </row>
    <row r="5" spans="1:28" s="2" customFormat="1" ht="15.75" x14ac:dyDescent="0.2">
      <c r="A5" s="69"/>
    </row>
    <row r="6" spans="1:28" s="2" customFormat="1" ht="18.75" x14ac:dyDescent="0.2">
      <c r="A6" s="422" t="s">
        <v>6</v>
      </c>
      <c r="B6" s="422"/>
      <c r="C6" s="422"/>
      <c r="D6" s="422"/>
      <c r="E6" s="422"/>
      <c r="F6" s="422"/>
      <c r="G6" s="422"/>
      <c r="H6" s="422"/>
      <c r="I6" s="422"/>
      <c r="J6" s="422"/>
      <c r="K6" s="422"/>
      <c r="L6" s="422"/>
      <c r="M6" s="422"/>
      <c r="N6" s="422"/>
      <c r="O6" s="422"/>
      <c r="P6" s="422"/>
      <c r="Q6" s="422"/>
      <c r="R6" s="422"/>
      <c r="S6" s="422"/>
      <c r="T6" s="70"/>
      <c r="U6" s="70"/>
      <c r="V6" s="70"/>
      <c r="W6" s="70"/>
      <c r="X6" s="70"/>
      <c r="Y6" s="70"/>
      <c r="Z6" s="70"/>
      <c r="AA6" s="70"/>
      <c r="AB6" s="70"/>
    </row>
    <row r="7" spans="1:28" s="2" customFormat="1" ht="18.75" x14ac:dyDescent="0.2">
      <c r="A7" s="422"/>
      <c r="B7" s="422"/>
      <c r="C7" s="422"/>
      <c r="D7" s="422"/>
      <c r="E7" s="422"/>
      <c r="F7" s="422"/>
      <c r="G7" s="422"/>
      <c r="H7" s="422"/>
      <c r="I7" s="422"/>
      <c r="J7" s="422"/>
      <c r="K7" s="422"/>
      <c r="L7" s="422"/>
      <c r="M7" s="422"/>
      <c r="N7" s="422"/>
      <c r="O7" s="422"/>
      <c r="P7" s="422"/>
      <c r="Q7" s="422"/>
      <c r="R7" s="422"/>
      <c r="S7" s="422"/>
      <c r="T7" s="70"/>
      <c r="U7" s="70"/>
      <c r="V7" s="70"/>
      <c r="W7" s="70"/>
      <c r="X7" s="70"/>
      <c r="Y7" s="70"/>
      <c r="Z7" s="70"/>
      <c r="AA7" s="70"/>
      <c r="AB7" s="70"/>
    </row>
    <row r="8" spans="1:28" s="2" customFormat="1" ht="18.75" x14ac:dyDescent="0.2">
      <c r="A8" s="425" t="str">
        <f>'1. паспорт местоположение'!A9:C9</f>
        <v>Акционерное общество "Янтарьэнерго" ДЗО  ПАО "Россети"</v>
      </c>
      <c r="B8" s="425"/>
      <c r="C8" s="425"/>
      <c r="D8" s="425"/>
      <c r="E8" s="425"/>
      <c r="F8" s="425"/>
      <c r="G8" s="425"/>
      <c r="H8" s="425"/>
      <c r="I8" s="425"/>
      <c r="J8" s="425"/>
      <c r="K8" s="425"/>
      <c r="L8" s="425"/>
      <c r="M8" s="425"/>
      <c r="N8" s="425"/>
      <c r="O8" s="425"/>
      <c r="P8" s="425"/>
      <c r="Q8" s="425"/>
      <c r="R8" s="425"/>
      <c r="S8" s="425"/>
      <c r="T8" s="70"/>
      <c r="U8" s="70"/>
      <c r="V8" s="70"/>
      <c r="W8" s="70"/>
      <c r="X8" s="70"/>
      <c r="Y8" s="70"/>
      <c r="Z8" s="70"/>
      <c r="AA8" s="70"/>
      <c r="AB8" s="70"/>
    </row>
    <row r="9" spans="1:28" s="2" customFormat="1" ht="18.75" x14ac:dyDescent="0.2">
      <c r="A9" s="423" t="s">
        <v>5</v>
      </c>
      <c r="B9" s="423"/>
      <c r="C9" s="423"/>
      <c r="D9" s="423"/>
      <c r="E9" s="423"/>
      <c r="F9" s="423"/>
      <c r="G9" s="423"/>
      <c r="H9" s="423"/>
      <c r="I9" s="423"/>
      <c r="J9" s="423"/>
      <c r="K9" s="423"/>
      <c r="L9" s="423"/>
      <c r="M9" s="423"/>
      <c r="N9" s="423"/>
      <c r="O9" s="423"/>
      <c r="P9" s="423"/>
      <c r="Q9" s="423"/>
      <c r="R9" s="423"/>
      <c r="S9" s="423"/>
      <c r="T9" s="70"/>
      <c r="U9" s="70"/>
      <c r="V9" s="70"/>
      <c r="W9" s="70"/>
      <c r="X9" s="70"/>
      <c r="Y9" s="70"/>
      <c r="Z9" s="70"/>
      <c r="AA9" s="70"/>
      <c r="AB9" s="70"/>
    </row>
    <row r="10" spans="1:28" s="2" customFormat="1" ht="18.75" x14ac:dyDescent="0.2">
      <c r="A10" s="422"/>
      <c r="B10" s="422"/>
      <c r="C10" s="422"/>
      <c r="D10" s="422"/>
      <c r="E10" s="422"/>
      <c r="F10" s="422"/>
      <c r="G10" s="422"/>
      <c r="H10" s="422"/>
      <c r="I10" s="422"/>
      <c r="J10" s="422"/>
      <c r="K10" s="422"/>
      <c r="L10" s="422"/>
      <c r="M10" s="422"/>
      <c r="N10" s="422"/>
      <c r="O10" s="422"/>
      <c r="P10" s="422"/>
      <c r="Q10" s="422"/>
      <c r="R10" s="422"/>
      <c r="S10" s="422"/>
      <c r="T10" s="70"/>
      <c r="U10" s="70"/>
      <c r="V10" s="70"/>
      <c r="W10" s="70"/>
      <c r="X10" s="70"/>
      <c r="Y10" s="70"/>
      <c r="Z10" s="70"/>
      <c r="AA10" s="70"/>
      <c r="AB10" s="70"/>
    </row>
    <row r="11" spans="1:28" s="2" customFormat="1" ht="18.75" x14ac:dyDescent="0.2">
      <c r="A11" s="425" t="str">
        <f>'1. паспорт местоположение'!A12:C12</f>
        <v>H_2737</v>
      </c>
      <c r="B11" s="425"/>
      <c r="C11" s="425"/>
      <c r="D11" s="425"/>
      <c r="E11" s="425"/>
      <c r="F11" s="425"/>
      <c r="G11" s="425"/>
      <c r="H11" s="425"/>
      <c r="I11" s="425"/>
      <c r="J11" s="425"/>
      <c r="K11" s="425"/>
      <c r="L11" s="425"/>
      <c r="M11" s="425"/>
      <c r="N11" s="425"/>
      <c r="O11" s="425"/>
      <c r="P11" s="425"/>
      <c r="Q11" s="425"/>
      <c r="R11" s="425"/>
      <c r="S11" s="425"/>
      <c r="T11" s="70"/>
      <c r="U11" s="70"/>
      <c r="V11" s="70"/>
      <c r="W11" s="70"/>
      <c r="X11" s="70"/>
      <c r="Y11" s="70"/>
      <c r="Z11" s="70"/>
      <c r="AA11" s="70"/>
      <c r="AB11" s="70"/>
    </row>
    <row r="12" spans="1:28" s="2" customFormat="1" ht="18.75" x14ac:dyDescent="0.2">
      <c r="A12" s="423" t="s">
        <v>4</v>
      </c>
      <c r="B12" s="423"/>
      <c r="C12" s="423"/>
      <c r="D12" s="423"/>
      <c r="E12" s="423"/>
      <c r="F12" s="423"/>
      <c r="G12" s="423"/>
      <c r="H12" s="423"/>
      <c r="I12" s="423"/>
      <c r="J12" s="423"/>
      <c r="K12" s="423"/>
      <c r="L12" s="423"/>
      <c r="M12" s="423"/>
      <c r="N12" s="423"/>
      <c r="O12" s="423"/>
      <c r="P12" s="423"/>
      <c r="Q12" s="423"/>
      <c r="R12" s="423"/>
      <c r="S12" s="423"/>
      <c r="T12" s="70"/>
      <c r="U12" s="70"/>
      <c r="V12" s="70"/>
      <c r="W12" s="70"/>
      <c r="X12" s="70"/>
      <c r="Y12" s="70"/>
      <c r="Z12" s="70"/>
      <c r="AA12" s="70"/>
      <c r="AB12" s="70"/>
    </row>
    <row r="13" spans="1:28" s="75" customFormat="1" ht="15.75" customHeight="1" x14ac:dyDescent="0.2">
      <c r="A13" s="433"/>
      <c r="B13" s="433"/>
      <c r="C13" s="433"/>
      <c r="D13" s="433"/>
      <c r="E13" s="433"/>
      <c r="F13" s="433"/>
      <c r="G13" s="433"/>
      <c r="H13" s="433"/>
      <c r="I13" s="433"/>
      <c r="J13" s="433"/>
      <c r="K13" s="433"/>
      <c r="L13" s="433"/>
      <c r="M13" s="433"/>
      <c r="N13" s="433"/>
      <c r="O13" s="433"/>
      <c r="P13" s="433"/>
      <c r="Q13" s="433"/>
      <c r="R13" s="433"/>
      <c r="S13" s="433"/>
      <c r="T13" s="74"/>
      <c r="U13" s="74"/>
      <c r="V13" s="74"/>
      <c r="W13" s="74"/>
      <c r="X13" s="74"/>
      <c r="Y13" s="74"/>
      <c r="Z13" s="74"/>
      <c r="AA13" s="74"/>
      <c r="AB13" s="74"/>
    </row>
    <row r="14" spans="1:28" s="76" customFormat="1" ht="15.75" x14ac:dyDescent="0.2">
      <c r="A14" s="434" t="str">
        <f>'1. паспорт местоположение'!A15:C15</f>
        <v>Перевод потребителей с напряжения 0,23 кВ на 0,4 кВ в городе Калининграде со строительством и реконструкцией 42 трансформаторных подстанций мощностью 12,22 МВА и 98,05 км линий электропередачи</v>
      </c>
      <c r="B14" s="434"/>
      <c r="C14" s="434"/>
      <c r="D14" s="434"/>
      <c r="E14" s="434"/>
      <c r="F14" s="434"/>
      <c r="G14" s="434"/>
      <c r="H14" s="434"/>
      <c r="I14" s="434"/>
      <c r="J14" s="434"/>
      <c r="K14" s="434"/>
      <c r="L14" s="434"/>
      <c r="M14" s="434"/>
      <c r="N14" s="434"/>
      <c r="O14" s="434"/>
      <c r="P14" s="434"/>
      <c r="Q14" s="434"/>
      <c r="R14" s="434"/>
      <c r="S14" s="434"/>
      <c r="T14" s="72"/>
      <c r="U14" s="72"/>
      <c r="V14" s="72"/>
      <c r="W14" s="72"/>
      <c r="X14" s="72"/>
      <c r="Y14" s="72"/>
      <c r="Z14" s="72"/>
      <c r="AA14" s="72"/>
      <c r="AB14" s="72"/>
    </row>
    <row r="15" spans="1:28" s="76" customFormat="1" ht="15" customHeight="1" x14ac:dyDescent="0.2">
      <c r="A15" s="423" t="s">
        <v>3</v>
      </c>
      <c r="B15" s="423"/>
      <c r="C15" s="423"/>
      <c r="D15" s="423"/>
      <c r="E15" s="423"/>
      <c r="F15" s="423"/>
      <c r="G15" s="423"/>
      <c r="H15" s="423"/>
      <c r="I15" s="423"/>
      <c r="J15" s="423"/>
      <c r="K15" s="423"/>
      <c r="L15" s="423"/>
      <c r="M15" s="423"/>
      <c r="N15" s="423"/>
      <c r="O15" s="423"/>
      <c r="P15" s="423"/>
      <c r="Q15" s="423"/>
      <c r="R15" s="423"/>
      <c r="S15" s="423"/>
      <c r="T15" s="73"/>
      <c r="U15" s="73"/>
      <c r="V15" s="73"/>
      <c r="W15" s="73"/>
      <c r="X15" s="73"/>
      <c r="Y15" s="73"/>
      <c r="Z15" s="73"/>
      <c r="AA15" s="73"/>
      <c r="AB15" s="73"/>
    </row>
    <row r="16" spans="1:28" s="76" customFormat="1" ht="15" customHeight="1" x14ac:dyDescent="0.2">
      <c r="A16" s="435"/>
      <c r="B16" s="435"/>
      <c r="C16" s="435"/>
      <c r="D16" s="435"/>
      <c r="E16" s="435"/>
      <c r="F16" s="435"/>
      <c r="G16" s="435"/>
      <c r="H16" s="435"/>
      <c r="I16" s="435"/>
      <c r="J16" s="435"/>
      <c r="K16" s="435"/>
      <c r="L16" s="435"/>
      <c r="M16" s="435"/>
      <c r="N16" s="435"/>
      <c r="O16" s="435"/>
      <c r="P16" s="435"/>
      <c r="Q16" s="435"/>
      <c r="R16" s="435"/>
      <c r="S16" s="435"/>
      <c r="T16" s="77"/>
      <c r="U16" s="77"/>
      <c r="V16" s="77"/>
      <c r="W16" s="77"/>
      <c r="X16" s="77"/>
      <c r="Y16" s="77"/>
    </row>
    <row r="17" spans="1:28" s="76" customFormat="1" ht="45.75" customHeight="1" x14ac:dyDescent="0.2">
      <c r="A17" s="421" t="s">
        <v>338</v>
      </c>
      <c r="B17" s="421"/>
      <c r="C17" s="421"/>
      <c r="D17" s="421"/>
      <c r="E17" s="421"/>
      <c r="F17" s="421"/>
      <c r="G17" s="421"/>
      <c r="H17" s="421"/>
      <c r="I17" s="421"/>
      <c r="J17" s="421"/>
      <c r="K17" s="421"/>
      <c r="L17" s="421"/>
      <c r="M17" s="421"/>
      <c r="N17" s="421"/>
      <c r="O17" s="421"/>
      <c r="P17" s="421"/>
      <c r="Q17" s="421"/>
      <c r="R17" s="421"/>
      <c r="S17" s="421"/>
      <c r="T17" s="78"/>
      <c r="U17" s="78"/>
      <c r="V17" s="78"/>
      <c r="W17" s="78"/>
      <c r="X17" s="78"/>
      <c r="Y17" s="78"/>
      <c r="Z17" s="78"/>
      <c r="AA17" s="78"/>
      <c r="AB17" s="78"/>
    </row>
    <row r="18" spans="1:28" s="76" customFormat="1" ht="15" customHeight="1" x14ac:dyDescent="0.2">
      <c r="A18" s="436"/>
      <c r="B18" s="436"/>
      <c r="C18" s="436"/>
      <c r="D18" s="436"/>
      <c r="E18" s="436"/>
      <c r="F18" s="436"/>
      <c r="G18" s="436"/>
      <c r="H18" s="436"/>
      <c r="I18" s="436"/>
      <c r="J18" s="436"/>
      <c r="K18" s="436"/>
      <c r="L18" s="436"/>
      <c r="M18" s="436"/>
      <c r="N18" s="436"/>
      <c r="O18" s="436"/>
      <c r="P18" s="436"/>
      <c r="Q18" s="436"/>
      <c r="R18" s="436"/>
      <c r="S18" s="436"/>
      <c r="T18" s="77"/>
      <c r="U18" s="77"/>
      <c r="V18" s="77"/>
      <c r="W18" s="77"/>
      <c r="X18" s="77"/>
      <c r="Y18" s="77"/>
    </row>
    <row r="19" spans="1:28" s="76" customFormat="1" ht="54" customHeight="1" x14ac:dyDescent="0.2">
      <c r="A19" s="429" t="s">
        <v>2</v>
      </c>
      <c r="B19" s="429" t="s">
        <v>93</v>
      </c>
      <c r="C19" s="430" t="s">
        <v>266</v>
      </c>
      <c r="D19" s="429" t="s">
        <v>265</v>
      </c>
      <c r="E19" s="429" t="s">
        <v>92</v>
      </c>
      <c r="F19" s="429" t="s">
        <v>91</v>
      </c>
      <c r="G19" s="429" t="s">
        <v>261</v>
      </c>
      <c r="H19" s="429" t="s">
        <v>90</v>
      </c>
      <c r="I19" s="429" t="s">
        <v>89</v>
      </c>
      <c r="J19" s="429" t="s">
        <v>88</v>
      </c>
      <c r="K19" s="429" t="s">
        <v>87</v>
      </c>
      <c r="L19" s="429" t="s">
        <v>86</v>
      </c>
      <c r="M19" s="429" t="s">
        <v>85</v>
      </c>
      <c r="N19" s="429" t="s">
        <v>84</v>
      </c>
      <c r="O19" s="429" t="s">
        <v>83</v>
      </c>
      <c r="P19" s="429" t="s">
        <v>82</v>
      </c>
      <c r="Q19" s="429" t="s">
        <v>264</v>
      </c>
      <c r="R19" s="429"/>
      <c r="S19" s="432" t="s">
        <v>332</v>
      </c>
      <c r="T19" s="77"/>
      <c r="U19" s="77"/>
      <c r="V19" s="77"/>
      <c r="W19" s="77"/>
      <c r="X19" s="77"/>
      <c r="Y19" s="77"/>
    </row>
    <row r="20" spans="1:28" s="76" customFormat="1" ht="180.75" customHeight="1" x14ac:dyDescent="0.2">
      <c r="A20" s="429"/>
      <c r="B20" s="429"/>
      <c r="C20" s="431"/>
      <c r="D20" s="429"/>
      <c r="E20" s="429"/>
      <c r="F20" s="429"/>
      <c r="G20" s="429"/>
      <c r="H20" s="429"/>
      <c r="I20" s="429"/>
      <c r="J20" s="429"/>
      <c r="K20" s="429"/>
      <c r="L20" s="429"/>
      <c r="M20" s="429"/>
      <c r="N20" s="429"/>
      <c r="O20" s="429"/>
      <c r="P20" s="429"/>
      <c r="Q20" s="95" t="s">
        <v>262</v>
      </c>
      <c r="R20" s="96" t="s">
        <v>263</v>
      </c>
      <c r="S20" s="432"/>
      <c r="T20" s="83"/>
      <c r="U20" s="83"/>
      <c r="V20" s="83"/>
      <c r="W20" s="83"/>
      <c r="X20" s="83"/>
      <c r="Y20" s="83"/>
      <c r="Z20" s="84"/>
      <c r="AA20" s="84"/>
      <c r="AB20" s="84"/>
    </row>
    <row r="21" spans="1:28" s="76" customFormat="1" ht="18.75" x14ac:dyDescent="0.2">
      <c r="A21" s="95">
        <v>1</v>
      </c>
      <c r="B21" s="97">
        <v>2</v>
      </c>
      <c r="C21" s="95">
        <v>3</v>
      </c>
      <c r="D21" s="97">
        <v>4</v>
      </c>
      <c r="E21" s="95">
        <v>5</v>
      </c>
      <c r="F21" s="97">
        <v>6</v>
      </c>
      <c r="G21" s="95">
        <v>7</v>
      </c>
      <c r="H21" s="97">
        <v>8</v>
      </c>
      <c r="I21" s="95">
        <v>9</v>
      </c>
      <c r="J21" s="97">
        <v>10</v>
      </c>
      <c r="K21" s="95">
        <v>11</v>
      </c>
      <c r="L21" s="97">
        <v>12</v>
      </c>
      <c r="M21" s="95">
        <v>13</v>
      </c>
      <c r="N21" s="97">
        <v>14</v>
      </c>
      <c r="O21" s="95">
        <v>15</v>
      </c>
      <c r="P21" s="97">
        <v>16</v>
      </c>
      <c r="Q21" s="95">
        <v>17</v>
      </c>
      <c r="R21" s="97">
        <v>18</v>
      </c>
      <c r="S21" s="95">
        <v>19</v>
      </c>
      <c r="T21" s="83"/>
      <c r="U21" s="83"/>
      <c r="V21" s="83"/>
      <c r="W21" s="83"/>
      <c r="X21" s="83"/>
      <c r="Y21" s="83"/>
      <c r="Z21" s="84"/>
      <c r="AA21" s="84"/>
      <c r="AB21" s="84"/>
    </row>
    <row r="22" spans="1:28" s="76" customFormat="1" ht="32.25" customHeight="1" x14ac:dyDescent="0.2">
      <c r="A22" s="95" t="s">
        <v>260</v>
      </c>
      <c r="B22" s="95" t="s">
        <v>260</v>
      </c>
      <c r="C22" s="95" t="s">
        <v>260</v>
      </c>
      <c r="D22" s="95" t="s">
        <v>260</v>
      </c>
      <c r="E22" s="95" t="s">
        <v>260</v>
      </c>
      <c r="F22" s="95" t="s">
        <v>260</v>
      </c>
      <c r="G22" s="95" t="s">
        <v>260</v>
      </c>
      <c r="H22" s="95" t="s">
        <v>260</v>
      </c>
      <c r="I22" s="95" t="s">
        <v>260</v>
      </c>
      <c r="J22" s="95" t="s">
        <v>260</v>
      </c>
      <c r="K22" s="95" t="s">
        <v>260</v>
      </c>
      <c r="L22" s="95" t="s">
        <v>260</v>
      </c>
      <c r="M22" s="95" t="s">
        <v>260</v>
      </c>
      <c r="N22" s="95" t="s">
        <v>260</v>
      </c>
      <c r="O22" s="95" t="s">
        <v>260</v>
      </c>
      <c r="P22" s="95" t="s">
        <v>260</v>
      </c>
      <c r="Q22" s="95" t="s">
        <v>260</v>
      </c>
      <c r="R22" s="95" t="s">
        <v>260</v>
      </c>
      <c r="S22" s="95" t="s">
        <v>260</v>
      </c>
      <c r="T22" s="83"/>
      <c r="U22" s="83"/>
      <c r="V22" s="83"/>
      <c r="W22" s="83"/>
      <c r="X22" s="83"/>
      <c r="Y22" s="83"/>
      <c r="Z22" s="84"/>
      <c r="AA22" s="84"/>
      <c r="AB22" s="84"/>
    </row>
    <row r="23" spans="1:28" ht="20.25" customHeight="1" x14ac:dyDescent="0.25">
      <c r="A23" s="98"/>
      <c r="B23" s="97"/>
      <c r="C23" s="97"/>
      <c r="D23" s="97"/>
      <c r="E23" s="98"/>
      <c r="F23" s="98"/>
      <c r="G23" s="98"/>
      <c r="H23" s="98"/>
      <c r="I23" s="98"/>
      <c r="J23" s="98"/>
      <c r="K23" s="98"/>
      <c r="L23" s="98"/>
      <c r="M23" s="98"/>
      <c r="N23" s="98"/>
      <c r="O23" s="98"/>
      <c r="P23" s="98"/>
      <c r="Q23" s="99"/>
      <c r="R23" s="100"/>
      <c r="S23" s="100"/>
      <c r="T23" s="94"/>
      <c r="U23" s="94"/>
      <c r="V23" s="94"/>
      <c r="W23" s="94"/>
      <c r="X23" s="94"/>
      <c r="Y23" s="94"/>
      <c r="Z23" s="94"/>
      <c r="AA23" s="94"/>
      <c r="AB23" s="94"/>
    </row>
    <row r="24" spans="1:28" x14ac:dyDescent="0.25">
      <c r="A24" s="94"/>
      <c r="B24" s="94"/>
      <c r="C24" s="94"/>
      <c r="D24" s="94"/>
      <c r="E24" s="94"/>
      <c r="F24" s="94"/>
      <c r="G24" s="94"/>
      <c r="H24" s="94"/>
      <c r="I24" s="94"/>
      <c r="J24" s="94"/>
      <c r="K24" s="94"/>
      <c r="L24" s="94"/>
      <c r="M24" s="94"/>
      <c r="N24" s="94"/>
      <c r="O24" s="94"/>
      <c r="P24" s="94"/>
      <c r="Q24" s="94"/>
      <c r="R24" s="94"/>
      <c r="S24" s="94"/>
      <c r="T24" s="94"/>
      <c r="U24" s="94"/>
      <c r="V24" s="94"/>
      <c r="W24" s="94"/>
      <c r="X24" s="94"/>
      <c r="Y24" s="94"/>
      <c r="Z24" s="94"/>
      <c r="AA24" s="94"/>
      <c r="AB24" s="94"/>
    </row>
    <row r="25" spans="1:28" x14ac:dyDescent="0.25">
      <c r="A25" s="94"/>
      <c r="B25" s="94"/>
      <c r="C25" s="94"/>
      <c r="D25" s="94"/>
      <c r="E25" s="94"/>
      <c r="F25" s="94"/>
      <c r="G25" s="94"/>
      <c r="H25" s="94"/>
      <c r="I25" s="94"/>
      <c r="J25" s="94"/>
      <c r="K25" s="94"/>
      <c r="L25" s="94"/>
      <c r="M25" s="94"/>
      <c r="N25" s="94"/>
      <c r="O25" s="94"/>
      <c r="P25" s="94"/>
      <c r="Q25" s="94"/>
      <c r="R25" s="94"/>
      <c r="S25" s="94"/>
      <c r="T25" s="94"/>
      <c r="U25" s="94"/>
      <c r="V25" s="94"/>
      <c r="W25" s="94"/>
      <c r="X25" s="94"/>
      <c r="Y25" s="94"/>
      <c r="Z25" s="94"/>
      <c r="AA25" s="94"/>
      <c r="AB25" s="94"/>
    </row>
    <row r="26" spans="1:28" x14ac:dyDescent="0.25">
      <c r="A26" s="94"/>
      <c r="B26" s="94"/>
      <c r="C26" s="94"/>
      <c r="D26" s="94"/>
      <c r="E26" s="94"/>
      <c r="F26" s="94"/>
      <c r="G26" s="94"/>
      <c r="H26" s="94"/>
      <c r="I26" s="94"/>
      <c r="J26" s="94"/>
      <c r="K26" s="94"/>
      <c r="L26" s="94"/>
      <c r="M26" s="94"/>
      <c r="N26" s="94"/>
      <c r="O26" s="94"/>
      <c r="P26" s="94"/>
      <c r="Q26" s="94"/>
      <c r="R26" s="94"/>
      <c r="S26" s="94"/>
      <c r="T26" s="94"/>
      <c r="U26" s="94"/>
      <c r="V26" s="94"/>
      <c r="W26" s="94"/>
      <c r="X26" s="94"/>
      <c r="Y26" s="94"/>
      <c r="Z26" s="94"/>
      <c r="AA26" s="94"/>
      <c r="AB26" s="94"/>
    </row>
    <row r="27" spans="1:28" x14ac:dyDescent="0.25">
      <c r="A27" s="94"/>
      <c r="B27" s="94"/>
      <c r="C27" s="94"/>
      <c r="D27" s="94"/>
      <c r="E27" s="94"/>
      <c r="F27" s="94"/>
      <c r="G27" s="94"/>
      <c r="H27" s="94"/>
      <c r="I27" s="94"/>
      <c r="J27" s="94"/>
      <c r="K27" s="94"/>
      <c r="L27" s="94"/>
      <c r="M27" s="94"/>
      <c r="N27" s="94"/>
      <c r="O27" s="94"/>
      <c r="P27" s="94"/>
      <c r="Q27" s="94"/>
      <c r="R27" s="94"/>
      <c r="S27" s="94"/>
      <c r="T27" s="94"/>
      <c r="U27" s="94"/>
      <c r="V27" s="94"/>
      <c r="W27" s="94"/>
      <c r="X27" s="94"/>
      <c r="Y27" s="94"/>
      <c r="Z27" s="94"/>
      <c r="AA27" s="94"/>
      <c r="AB27" s="94"/>
    </row>
    <row r="28" spans="1:28" x14ac:dyDescent="0.25">
      <c r="A28" s="94"/>
      <c r="B28" s="94"/>
      <c r="C28" s="94"/>
      <c r="D28" s="94"/>
      <c r="E28" s="94"/>
      <c r="F28" s="94"/>
      <c r="G28" s="94"/>
      <c r="H28" s="94"/>
      <c r="I28" s="94"/>
      <c r="J28" s="94"/>
      <c r="K28" s="94"/>
      <c r="L28" s="94"/>
      <c r="M28" s="94"/>
      <c r="N28" s="94"/>
      <c r="O28" s="94"/>
      <c r="P28" s="94"/>
      <c r="Q28" s="94"/>
      <c r="R28" s="94"/>
      <c r="S28" s="94"/>
      <c r="T28" s="94"/>
      <c r="U28" s="94"/>
      <c r="V28" s="94"/>
      <c r="W28" s="94"/>
      <c r="X28" s="94"/>
      <c r="Y28" s="94"/>
      <c r="Z28" s="94"/>
      <c r="AA28" s="94"/>
      <c r="AB28" s="94"/>
    </row>
    <row r="29" spans="1:28" x14ac:dyDescent="0.25">
      <c r="A29" s="94"/>
      <c r="B29" s="94"/>
      <c r="C29" s="94"/>
      <c r="D29" s="94"/>
      <c r="E29" s="94"/>
      <c r="F29" s="94"/>
      <c r="G29" s="94"/>
      <c r="H29" s="94"/>
      <c r="I29" s="94"/>
      <c r="J29" s="94"/>
      <c r="K29" s="94"/>
      <c r="L29" s="94"/>
      <c r="M29" s="94"/>
      <c r="N29" s="94"/>
      <c r="O29" s="94"/>
      <c r="P29" s="94"/>
      <c r="Q29" s="94"/>
      <c r="R29" s="94"/>
      <c r="S29" s="94"/>
      <c r="T29" s="94"/>
      <c r="U29" s="94"/>
      <c r="V29" s="94"/>
      <c r="W29" s="94"/>
      <c r="X29" s="94"/>
      <c r="Y29" s="94"/>
      <c r="Z29" s="94"/>
      <c r="AA29" s="94"/>
      <c r="AB29" s="94"/>
    </row>
    <row r="30" spans="1:28" x14ac:dyDescent="0.25">
      <c r="A30" s="94"/>
      <c r="B30" s="94"/>
      <c r="C30" s="94"/>
      <c r="D30" s="94"/>
      <c r="E30" s="94"/>
      <c r="F30" s="94"/>
      <c r="G30" s="94"/>
      <c r="H30" s="94"/>
      <c r="I30" s="94"/>
      <c r="J30" s="94"/>
      <c r="K30" s="94"/>
      <c r="L30" s="94"/>
      <c r="M30" s="94"/>
      <c r="N30" s="94"/>
      <c r="O30" s="94"/>
      <c r="P30" s="94"/>
      <c r="Q30" s="94"/>
      <c r="R30" s="94"/>
      <c r="S30" s="94"/>
      <c r="T30" s="94"/>
      <c r="U30" s="94"/>
      <c r="V30" s="94"/>
      <c r="W30" s="94"/>
      <c r="X30" s="94"/>
      <c r="Y30" s="94"/>
      <c r="Z30" s="94"/>
      <c r="AA30" s="94"/>
      <c r="AB30" s="94"/>
    </row>
    <row r="31" spans="1:28" x14ac:dyDescent="0.25">
      <c r="A31" s="94"/>
      <c r="B31" s="94"/>
      <c r="C31" s="94"/>
      <c r="D31" s="94"/>
      <c r="E31" s="94"/>
      <c r="F31" s="94"/>
      <c r="G31" s="94"/>
      <c r="H31" s="94"/>
      <c r="I31" s="94"/>
      <c r="J31" s="94"/>
      <c r="K31" s="94"/>
      <c r="L31" s="94"/>
      <c r="M31" s="94"/>
      <c r="N31" s="94"/>
      <c r="O31" s="94"/>
      <c r="P31" s="94"/>
      <c r="Q31" s="94"/>
      <c r="R31" s="94"/>
      <c r="S31" s="94"/>
      <c r="T31" s="94"/>
      <c r="U31" s="94"/>
      <c r="V31" s="94"/>
      <c r="W31" s="94"/>
      <c r="X31" s="94"/>
      <c r="Y31" s="94"/>
      <c r="Z31" s="94"/>
      <c r="AA31" s="94"/>
      <c r="AB31" s="94"/>
    </row>
    <row r="32" spans="1:28" x14ac:dyDescent="0.25">
      <c r="A32" s="94"/>
      <c r="B32" s="94"/>
      <c r="C32" s="94"/>
      <c r="D32" s="94"/>
      <c r="E32" s="94"/>
      <c r="F32" s="94"/>
      <c r="G32" s="94"/>
      <c r="H32" s="94"/>
      <c r="I32" s="94"/>
      <c r="J32" s="94"/>
      <c r="K32" s="94"/>
      <c r="L32" s="94"/>
      <c r="M32" s="94"/>
      <c r="N32" s="94"/>
      <c r="O32" s="94"/>
      <c r="P32" s="94"/>
      <c r="Q32" s="94"/>
      <c r="R32" s="94"/>
      <c r="S32" s="94"/>
      <c r="T32" s="94"/>
      <c r="U32" s="94"/>
      <c r="V32" s="94"/>
      <c r="W32" s="94"/>
      <c r="X32" s="94"/>
      <c r="Y32" s="94"/>
      <c r="Z32" s="94"/>
      <c r="AA32" s="94"/>
      <c r="AB32" s="94"/>
    </row>
    <row r="33" spans="1:28" x14ac:dyDescent="0.25">
      <c r="A33" s="94"/>
      <c r="B33" s="94"/>
      <c r="C33" s="94"/>
      <c r="D33" s="94"/>
      <c r="E33" s="94"/>
      <c r="F33" s="94"/>
      <c r="G33" s="94"/>
      <c r="H33" s="94"/>
      <c r="I33" s="94"/>
      <c r="J33" s="94"/>
      <c r="K33" s="94"/>
      <c r="L33" s="94"/>
      <c r="M33" s="94"/>
      <c r="N33" s="94"/>
      <c r="O33" s="94"/>
      <c r="P33" s="94"/>
      <c r="Q33" s="94"/>
      <c r="R33" s="94"/>
      <c r="S33" s="94"/>
      <c r="T33" s="94"/>
      <c r="U33" s="94"/>
      <c r="V33" s="94"/>
      <c r="W33" s="94"/>
      <c r="X33" s="94"/>
      <c r="Y33" s="94"/>
      <c r="Z33" s="94"/>
      <c r="AA33" s="94"/>
      <c r="AB33" s="94"/>
    </row>
    <row r="34" spans="1:28" x14ac:dyDescent="0.25">
      <c r="A34" s="94"/>
      <c r="B34" s="94"/>
      <c r="C34" s="94"/>
      <c r="D34" s="94"/>
      <c r="E34" s="94"/>
      <c r="F34" s="94"/>
      <c r="G34" s="94"/>
      <c r="H34" s="94"/>
      <c r="I34" s="94"/>
      <c r="J34" s="94"/>
      <c r="K34" s="94"/>
      <c r="L34" s="94"/>
      <c r="M34" s="94"/>
      <c r="N34" s="94"/>
      <c r="O34" s="94"/>
      <c r="P34" s="94"/>
      <c r="Q34" s="94"/>
      <c r="R34" s="94"/>
      <c r="S34" s="94"/>
      <c r="T34" s="94"/>
      <c r="U34" s="94"/>
      <c r="V34" s="94"/>
      <c r="W34" s="94"/>
      <c r="X34" s="94"/>
      <c r="Y34" s="94"/>
      <c r="Z34" s="94"/>
      <c r="AA34" s="94"/>
      <c r="AB34" s="94"/>
    </row>
    <row r="35" spans="1:28" x14ac:dyDescent="0.25">
      <c r="A35" s="94"/>
      <c r="B35" s="94"/>
      <c r="C35" s="94"/>
      <c r="D35" s="94"/>
      <c r="E35" s="94"/>
      <c r="F35" s="94"/>
      <c r="G35" s="94"/>
      <c r="H35" s="94"/>
      <c r="I35" s="94"/>
      <c r="J35" s="94"/>
      <c r="K35" s="94"/>
      <c r="L35" s="94"/>
      <c r="M35" s="94"/>
      <c r="N35" s="94"/>
      <c r="O35" s="94"/>
      <c r="P35" s="94"/>
      <c r="Q35" s="94"/>
      <c r="R35" s="94"/>
      <c r="S35" s="94"/>
      <c r="T35" s="94"/>
      <c r="U35" s="94"/>
      <c r="V35" s="94"/>
      <c r="W35" s="94"/>
      <c r="X35" s="94"/>
      <c r="Y35" s="94"/>
      <c r="Z35" s="94"/>
      <c r="AA35" s="94"/>
      <c r="AB35" s="94"/>
    </row>
    <row r="36" spans="1:28" x14ac:dyDescent="0.25">
      <c r="A36" s="94"/>
      <c r="B36" s="94"/>
      <c r="C36" s="94"/>
      <c r="D36" s="94"/>
      <c r="E36" s="94"/>
      <c r="F36" s="94"/>
      <c r="G36" s="94"/>
      <c r="H36" s="94"/>
      <c r="I36" s="94"/>
      <c r="J36" s="94"/>
      <c r="K36" s="94"/>
      <c r="L36" s="94"/>
      <c r="M36" s="94"/>
      <c r="N36" s="94"/>
      <c r="O36" s="94"/>
      <c r="P36" s="94"/>
      <c r="Q36" s="94"/>
      <c r="R36" s="94"/>
      <c r="S36" s="94"/>
      <c r="T36" s="94"/>
      <c r="U36" s="94"/>
      <c r="V36" s="94"/>
      <c r="W36" s="94"/>
      <c r="X36" s="94"/>
      <c r="Y36" s="94"/>
      <c r="Z36" s="94"/>
      <c r="AA36" s="94"/>
      <c r="AB36" s="94"/>
    </row>
    <row r="37" spans="1:28" x14ac:dyDescent="0.25">
      <c r="A37" s="94"/>
      <c r="B37" s="94"/>
      <c r="C37" s="94"/>
      <c r="D37" s="94"/>
      <c r="E37" s="94"/>
      <c r="F37" s="94"/>
      <c r="G37" s="94"/>
      <c r="H37" s="94"/>
      <c r="I37" s="94"/>
      <c r="J37" s="94"/>
      <c r="K37" s="94"/>
      <c r="L37" s="94"/>
      <c r="M37" s="94"/>
      <c r="N37" s="94"/>
      <c r="O37" s="94"/>
      <c r="P37" s="94"/>
      <c r="Q37" s="94"/>
      <c r="R37" s="94"/>
      <c r="S37" s="94"/>
      <c r="T37" s="94"/>
      <c r="U37" s="94"/>
      <c r="V37" s="94"/>
      <c r="W37" s="94"/>
      <c r="X37" s="94"/>
      <c r="Y37" s="94"/>
      <c r="Z37" s="94"/>
      <c r="AA37" s="94"/>
      <c r="AB37" s="94"/>
    </row>
    <row r="38" spans="1:28" x14ac:dyDescent="0.25">
      <c r="A38" s="94"/>
      <c r="B38" s="94"/>
      <c r="C38" s="94"/>
      <c r="D38" s="94"/>
      <c r="E38" s="94"/>
      <c r="F38" s="94"/>
      <c r="G38" s="94"/>
      <c r="H38" s="94"/>
      <c r="I38" s="94"/>
      <c r="J38" s="94"/>
      <c r="K38" s="94"/>
      <c r="L38" s="94"/>
      <c r="M38" s="94"/>
      <c r="N38" s="94"/>
      <c r="O38" s="94"/>
      <c r="P38" s="94"/>
      <c r="Q38" s="94"/>
      <c r="R38" s="94"/>
      <c r="S38" s="94"/>
      <c r="T38" s="94"/>
      <c r="U38" s="94"/>
      <c r="V38" s="94"/>
      <c r="W38" s="94"/>
      <c r="X38" s="94"/>
      <c r="Y38" s="94"/>
      <c r="Z38" s="94"/>
      <c r="AA38" s="94"/>
      <c r="AB38" s="94"/>
    </row>
    <row r="39" spans="1:28" x14ac:dyDescent="0.25">
      <c r="A39" s="94"/>
      <c r="B39" s="94"/>
      <c r="C39" s="94"/>
      <c r="D39" s="94"/>
      <c r="E39" s="94"/>
      <c r="F39" s="94"/>
      <c r="G39" s="94"/>
      <c r="H39" s="94"/>
      <c r="I39" s="94"/>
      <c r="J39" s="94"/>
      <c r="K39" s="94"/>
      <c r="L39" s="94"/>
      <c r="M39" s="94"/>
      <c r="N39" s="94"/>
      <c r="O39" s="94"/>
      <c r="P39" s="94"/>
      <c r="Q39" s="94"/>
      <c r="R39" s="94"/>
      <c r="S39" s="94"/>
      <c r="T39" s="94"/>
      <c r="U39" s="94"/>
      <c r="V39" s="94"/>
      <c r="W39" s="94"/>
      <c r="X39" s="94"/>
      <c r="Y39" s="94"/>
      <c r="Z39" s="94"/>
      <c r="AA39" s="94"/>
      <c r="AB39" s="94"/>
    </row>
    <row r="40" spans="1:28" x14ac:dyDescent="0.25">
      <c r="A40" s="94"/>
      <c r="B40" s="94"/>
      <c r="C40" s="94"/>
      <c r="D40" s="94"/>
      <c r="E40" s="94"/>
      <c r="F40" s="94"/>
      <c r="G40" s="94"/>
      <c r="H40" s="94"/>
      <c r="I40" s="94"/>
      <c r="J40" s="94"/>
      <c r="K40" s="94"/>
      <c r="L40" s="94"/>
      <c r="M40" s="94"/>
      <c r="N40" s="94"/>
      <c r="O40" s="94"/>
      <c r="P40" s="94"/>
      <c r="Q40" s="94"/>
      <c r="R40" s="94"/>
      <c r="S40" s="94"/>
      <c r="T40" s="94"/>
      <c r="U40" s="94"/>
      <c r="V40" s="94"/>
      <c r="W40" s="94"/>
      <c r="X40" s="94"/>
      <c r="Y40" s="94"/>
      <c r="Z40" s="94"/>
      <c r="AA40" s="94"/>
      <c r="AB40" s="94"/>
    </row>
    <row r="41" spans="1:28" x14ac:dyDescent="0.25">
      <c r="A41" s="94"/>
      <c r="B41" s="94"/>
      <c r="C41" s="94"/>
      <c r="D41" s="94"/>
      <c r="E41" s="94"/>
      <c r="F41" s="94"/>
      <c r="G41" s="94"/>
      <c r="H41" s="94"/>
      <c r="I41" s="94"/>
      <c r="J41" s="94"/>
      <c r="K41" s="94"/>
      <c r="L41" s="94"/>
      <c r="M41" s="94"/>
      <c r="N41" s="94"/>
      <c r="O41" s="94"/>
      <c r="P41" s="94"/>
      <c r="Q41" s="94"/>
      <c r="R41" s="94"/>
      <c r="S41" s="94"/>
      <c r="T41" s="94"/>
      <c r="U41" s="94"/>
      <c r="V41" s="94"/>
      <c r="W41" s="94"/>
      <c r="X41" s="94"/>
      <c r="Y41" s="94"/>
      <c r="Z41" s="94"/>
      <c r="AA41" s="94"/>
      <c r="AB41" s="94"/>
    </row>
    <row r="42" spans="1:28" x14ac:dyDescent="0.25">
      <c r="A42" s="94"/>
      <c r="B42" s="94"/>
      <c r="C42" s="94"/>
      <c r="D42" s="94"/>
      <c r="E42" s="94"/>
      <c r="F42" s="94"/>
      <c r="G42" s="94"/>
      <c r="H42" s="94"/>
      <c r="I42" s="94"/>
      <c r="J42" s="94"/>
      <c r="K42" s="94"/>
      <c r="L42" s="94"/>
      <c r="M42" s="94"/>
      <c r="N42" s="94"/>
      <c r="O42" s="94"/>
      <c r="P42" s="94"/>
      <c r="Q42" s="94"/>
      <c r="R42" s="94"/>
      <c r="S42" s="94"/>
      <c r="T42" s="94"/>
      <c r="U42" s="94"/>
      <c r="V42" s="94"/>
      <c r="W42" s="94"/>
      <c r="X42" s="94"/>
      <c r="Y42" s="94"/>
      <c r="Z42" s="94"/>
      <c r="AA42" s="94"/>
      <c r="AB42" s="94"/>
    </row>
    <row r="43" spans="1:28" x14ac:dyDescent="0.25">
      <c r="A43" s="94"/>
      <c r="B43" s="94"/>
      <c r="C43" s="94"/>
      <c r="D43" s="94"/>
      <c r="E43" s="94"/>
      <c r="F43" s="94"/>
      <c r="G43" s="94"/>
      <c r="H43" s="94"/>
      <c r="I43" s="94"/>
      <c r="J43" s="94"/>
      <c r="K43" s="94"/>
      <c r="L43" s="94"/>
      <c r="M43" s="94"/>
      <c r="N43" s="94"/>
      <c r="O43" s="94"/>
      <c r="P43" s="94"/>
      <c r="Q43" s="94"/>
      <c r="R43" s="94"/>
      <c r="S43" s="94"/>
      <c r="T43" s="94"/>
      <c r="U43" s="94"/>
      <c r="V43" s="94"/>
      <c r="W43" s="94"/>
      <c r="X43" s="94"/>
      <c r="Y43" s="94"/>
      <c r="Z43" s="94"/>
      <c r="AA43" s="94"/>
      <c r="AB43" s="94"/>
    </row>
    <row r="44" spans="1:28" x14ac:dyDescent="0.25">
      <c r="A44" s="94"/>
      <c r="B44" s="94"/>
      <c r="C44" s="94"/>
      <c r="D44" s="94"/>
      <c r="E44" s="94"/>
      <c r="F44" s="94"/>
      <c r="G44" s="94"/>
      <c r="H44" s="94"/>
      <c r="I44" s="94"/>
      <c r="J44" s="94"/>
      <c r="K44" s="94"/>
      <c r="L44" s="94"/>
      <c r="M44" s="94"/>
      <c r="N44" s="94"/>
      <c r="O44" s="94"/>
      <c r="P44" s="94"/>
      <c r="Q44" s="94"/>
      <c r="R44" s="94"/>
      <c r="S44" s="94"/>
      <c r="T44" s="94"/>
      <c r="U44" s="94"/>
      <c r="V44" s="94"/>
      <c r="W44" s="94"/>
      <c r="X44" s="94"/>
      <c r="Y44" s="94"/>
      <c r="Z44" s="94"/>
      <c r="AA44" s="94"/>
      <c r="AB44" s="94"/>
    </row>
    <row r="45" spans="1:28" x14ac:dyDescent="0.25">
      <c r="A45" s="94"/>
      <c r="B45" s="94"/>
      <c r="C45" s="94"/>
      <c r="D45" s="94"/>
      <c r="E45" s="94"/>
      <c r="F45" s="94"/>
      <c r="G45" s="94"/>
      <c r="H45" s="94"/>
      <c r="I45" s="94"/>
      <c r="J45" s="94"/>
      <c r="K45" s="94"/>
      <c r="L45" s="94"/>
      <c r="M45" s="94"/>
      <c r="N45" s="94"/>
      <c r="O45" s="94"/>
      <c r="P45" s="94"/>
      <c r="Q45" s="94"/>
      <c r="R45" s="94"/>
      <c r="S45" s="94"/>
      <c r="T45" s="94"/>
      <c r="U45" s="94"/>
      <c r="V45" s="94"/>
      <c r="W45" s="94"/>
      <c r="X45" s="94"/>
      <c r="Y45" s="94"/>
      <c r="Z45" s="94"/>
      <c r="AA45" s="94"/>
      <c r="AB45" s="94"/>
    </row>
    <row r="46" spans="1:28" x14ac:dyDescent="0.25">
      <c r="A46" s="94"/>
      <c r="B46" s="94"/>
      <c r="C46" s="94"/>
      <c r="D46" s="94"/>
      <c r="E46" s="94"/>
      <c r="F46" s="94"/>
      <c r="G46" s="94"/>
      <c r="H46" s="94"/>
      <c r="I46" s="94"/>
      <c r="J46" s="94"/>
      <c r="K46" s="94"/>
      <c r="L46" s="94"/>
      <c r="M46" s="94"/>
      <c r="N46" s="94"/>
      <c r="O46" s="94"/>
      <c r="P46" s="94"/>
      <c r="Q46" s="94"/>
      <c r="R46" s="94"/>
      <c r="S46" s="94"/>
      <c r="T46" s="94"/>
      <c r="U46" s="94"/>
      <c r="V46" s="94"/>
      <c r="W46" s="94"/>
      <c r="X46" s="94"/>
      <c r="Y46" s="94"/>
      <c r="Z46" s="94"/>
      <c r="AA46" s="94"/>
      <c r="AB46" s="94"/>
    </row>
    <row r="47" spans="1:28" x14ac:dyDescent="0.25">
      <c r="A47" s="94"/>
      <c r="B47" s="94"/>
      <c r="C47" s="94"/>
      <c r="D47" s="94"/>
      <c r="E47" s="94"/>
      <c r="F47" s="94"/>
      <c r="G47" s="94"/>
      <c r="H47" s="94"/>
      <c r="I47" s="94"/>
      <c r="J47" s="94"/>
      <c r="K47" s="94"/>
      <c r="L47" s="94"/>
      <c r="M47" s="94"/>
      <c r="N47" s="94"/>
      <c r="O47" s="94"/>
      <c r="P47" s="94"/>
      <c r="Q47" s="94"/>
      <c r="R47" s="94"/>
      <c r="S47" s="94"/>
      <c r="T47" s="94"/>
      <c r="U47" s="94"/>
      <c r="V47" s="94"/>
      <c r="W47" s="94"/>
      <c r="X47" s="94"/>
      <c r="Y47" s="94"/>
      <c r="Z47" s="94"/>
      <c r="AA47" s="94"/>
      <c r="AB47" s="94"/>
    </row>
    <row r="48" spans="1:28" x14ac:dyDescent="0.25">
      <c r="A48" s="94"/>
      <c r="B48" s="94"/>
      <c r="C48" s="94"/>
      <c r="D48" s="94"/>
      <c r="E48" s="94"/>
      <c r="F48" s="94"/>
      <c r="G48" s="94"/>
      <c r="H48" s="94"/>
      <c r="I48" s="94"/>
      <c r="J48" s="94"/>
      <c r="K48" s="94"/>
      <c r="L48" s="94"/>
      <c r="M48" s="94"/>
      <c r="N48" s="94"/>
      <c r="O48" s="94"/>
      <c r="P48" s="94"/>
      <c r="Q48" s="94"/>
      <c r="R48" s="94"/>
      <c r="S48" s="94"/>
      <c r="T48" s="94"/>
      <c r="U48" s="94"/>
      <c r="V48" s="94"/>
      <c r="W48" s="94"/>
      <c r="X48" s="94"/>
      <c r="Y48" s="94"/>
      <c r="Z48" s="94"/>
      <c r="AA48" s="94"/>
      <c r="AB48" s="94"/>
    </row>
    <row r="49" spans="1:28" x14ac:dyDescent="0.25">
      <c r="A49" s="94"/>
      <c r="B49" s="94"/>
      <c r="C49" s="94"/>
      <c r="D49" s="94"/>
      <c r="E49" s="94"/>
      <c r="F49" s="94"/>
      <c r="G49" s="94"/>
      <c r="H49" s="94"/>
      <c r="I49" s="94"/>
      <c r="J49" s="94"/>
      <c r="K49" s="94"/>
      <c r="L49" s="94"/>
      <c r="M49" s="94"/>
      <c r="N49" s="94"/>
      <c r="O49" s="94"/>
      <c r="P49" s="94"/>
      <c r="Q49" s="94"/>
      <c r="R49" s="94"/>
      <c r="S49" s="94"/>
      <c r="T49" s="94"/>
      <c r="U49" s="94"/>
      <c r="V49" s="94"/>
      <c r="W49" s="94"/>
      <c r="X49" s="94"/>
      <c r="Y49" s="94"/>
      <c r="Z49" s="94"/>
      <c r="AA49" s="94"/>
      <c r="AB49" s="94"/>
    </row>
    <row r="50" spans="1:28" x14ac:dyDescent="0.25">
      <c r="A50" s="94"/>
      <c r="B50" s="94"/>
      <c r="C50" s="94"/>
      <c r="D50" s="94"/>
      <c r="E50" s="94"/>
      <c r="F50" s="94"/>
      <c r="G50" s="94"/>
      <c r="H50" s="94"/>
      <c r="I50" s="94"/>
      <c r="J50" s="94"/>
      <c r="K50" s="94"/>
      <c r="L50" s="94"/>
      <c r="M50" s="94"/>
      <c r="N50" s="94"/>
      <c r="O50" s="94"/>
      <c r="P50" s="94"/>
      <c r="Q50" s="94"/>
      <c r="R50" s="94"/>
      <c r="S50" s="94"/>
      <c r="T50" s="94"/>
      <c r="U50" s="94"/>
      <c r="V50" s="94"/>
      <c r="W50" s="94"/>
      <c r="X50" s="94"/>
      <c r="Y50" s="94"/>
      <c r="Z50" s="94"/>
      <c r="AA50" s="94"/>
      <c r="AB50" s="94"/>
    </row>
    <row r="51" spans="1:28" x14ac:dyDescent="0.25">
      <c r="A51" s="94"/>
      <c r="B51" s="94"/>
      <c r="C51" s="94"/>
      <c r="D51" s="94"/>
      <c r="E51" s="94"/>
      <c r="F51" s="94"/>
      <c r="G51" s="94"/>
      <c r="H51" s="94"/>
      <c r="I51" s="94"/>
      <c r="J51" s="94"/>
      <c r="K51" s="94"/>
      <c r="L51" s="94"/>
      <c r="M51" s="94"/>
      <c r="N51" s="94"/>
      <c r="O51" s="94"/>
      <c r="P51" s="94"/>
      <c r="Q51" s="94"/>
      <c r="R51" s="94"/>
      <c r="S51" s="94"/>
      <c r="T51" s="94"/>
      <c r="U51" s="94"/>
      <c r="V51" s="94"/>
      <c r="W51" s="94"/>
      <c r="X51" s="94"/>
      <c r="Y51" s="94"/>
      <c r="Z51" s="94"/>
      <c r="AA51" s="94"/>
      <c r="AB51" s="94"/>
    </row>
    <row r="52" spans="1:28" x14ac:dyDescent="0.25">
      <c r="A52" s="94"/>
      <c r="B52" s="94"/>
      <c r="C52" s="94"/>
      <c r="D52" s="94"/>
      <c r="E52" s="94"/>
      <c r="F52" s="94"/>
      <c r="G52" s="94"/>
      <c r="H52" s="94"/>
      <c r="I52" s="94"/>
      <c r="J52" s="94"/>
      <c r="K52" s="94"/>
      <c r="L52" s="94"/>
      <c r="M52" s="94"/>
      <c r="N52" s="94"/>
      <c r="O52" s="94"/>
      <c r="P52" s="94"/>
      <c r="Q52" s="94"/>
      <c r="R52" s="94"/>
      <c r="S52" s="94"/>
      <c r="T52" s="94"/>
      <c r="U52" s="94"/>
      <c r="V52" s="94"/>
      <c r="W52" s="94"/>
      <c r="X52" s="94"/>
      <c r="Y52" s="94"/>
      <c r="Z52" s="94"/>
      <c r="AA52" s="94"/>
      <c r="AB52" s="94"/>
    </row>
    <row r="53" spans="1:28" x14ac:dyDescent="0.25">
      <c r="A53" s="94"/>
      <c r="B53" s="94"/>
      <c r="C53" s="94"/>
      <c r="D53" s="94"/>
      <c r="E53" s="94"/>
      <c r="F53" s="94"/>
      <c r="G53" s="94"/>
      <c r="H53" s="94"/>
      <c r="I53" s="94"/>
      <c r="J53" s="94"/>
      <c r="K53" s="94"/>
      <c r="L53" s="94"/>
      <c r="M53" s="94"/>
      <c r="N53" s="94"/>
      <c r="O53" s="94"/>
      <c r="P53" s="94"/>
      <c r="Q53" s="94"/>
      <c r="R53" s="94"/>
      <c r="S53" s="94"/>
      <c r="T53" s="94"/>
      <c r="U53" s="94"/>
      <c r="V53" s="94"/>
      <c r="W53" s="94"/>
      <c r="X53" s="94"/>
      <c r="Y53" s="94"/>
      <c r="Z53" s="94"/>
      <c r="AA53" s="94"/>
      <c r="AB53" s="94"/>
    </row>
    <row r="54" spans="1:28" x14ac:dyDescent="0.25">
      <c r="A54" s="94"/>
      <c r="B54" s="94"/>
      <c r="C54" s="94"/>
      <c r="D54" s="94"/>
      <c r="E54" s="94"/>
      <c r="F54" s="94"/>
      <c r="G54" s="94"/>
      <c r="H54" s="94"/>
      <c r="I54" s="94"/>
      <c r="J54" s="94"/>
      <c r="K54" s="94"/>
      <c r="L54" s="94"/>
      <c r="M54" s="94"/>
      <c r="N54" s="94"/>
      <c r="O54" s="94"/>
      <c r="P54" s="94"/>
      <c r="Q54" s="94"/>
      <c r="R54" s="94"/>
      <c r="S54" s="94"/>
      <c r="T54" s="94"/>
      <c r="U54" s="94"/>
      <c r="V54" s="94"/>
      <c r="W54" s="94"/>
      <c r="X54" s="94"/>
      <c r="Y54" s="94"/>
      <c r="Z54" s="94"/>
      <c r="AA54" s="94"/>
      <c r="AB54" s="94"/>
    </row>
    <row r="55" spans="1:28" x14ac:dyDescent="0.25">
      <c r="A55" s="94"/>
      <c r="B55" s="94"/>
      <c r="C55" s="94"/>
      <c r="D55" s="94"/>
      <c r="E55" s="94"/>
      <c r="F55" s="94"/>
      <c r="G55" s="94"/>
      <c r="H55" s="94"/>
      <c r="I55" s="94"/>
      <c r="J55" s="94"/>
      <c r="K55" s="94"/>
      <c r="L55" s="94"/>
      <c r="M55" s="94"/>
      <c r="N55" s="94"/>
      <c r="O55" s="94"/>
      <c r="P55" s="94"/>
      <c r="Q55" s="94"/>
      <c r="R55" s="94"/>
      <c r="S55" s="94"/>
      <c r="T55" s="94"/>
      <c r="U55" s="94"/>
      <c r="V55" s="94"/>
      <c r="W55" s="94"/>
      <c r="X55" s="94"/>
      <c r="Y55" s="94"/>
      <c r="Z55" s="94"/>
      <c r="AA55" s="94"/>
      <c r="AB55" s="94"/>
    </row>
    <row r="56" spans="1:28" x14ac:dyDescent="0.25">
      <c r="A56" s="94"/>
      <c r="B56" s="94"/>
      <c r="C56" s="94"/>
      <c r="D56" s="94"/>
      <c r="E56" s="94"/>
      <c r="F56" s="94"/>
      <c r="G56" s="94"/>
      <c r="H56" s="94"/>
      <c r="I56" s="94"/>
      <c r="J56" s="94"/>
      <c r="K56" s="94"/>
      <c r="L56" s="94"/>
      <c r="M56" s="94"/>
      <c r="N56" s="94"/>
      <c r="O56" s="94"/>
      <c r="P56" s="94"/>
      <c r="Q56" s="94"/>
      <c r="R56" s="94"/>
      <c r="S56" s="94"/>
      <c r="T56" s="94"/>
      <c r="U56" s="94"/>
      <c r="V56" s="94"/>
      <c r="W56" s="94"/>
      <c r="X56" s="94"/>
      <c r="Y56" s="94"/>
      <c r="Z56" s="94"/>
      <c r="AA56" s="94"/>
      <c r="AB56" s="94"/>
    </row>
    <row r="57" spans="1:28" x14ac:dyDescent="0.25">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row>
    <row r="58" spans="1:28" x14ac:dyDescent="0.25">
      <c r="A58" s="94"/>
      <c r="B58" s="94"/>
      <c r="C58" s="94"/>
      <c r="D58" s="94"/>
      <c r="E58" s="94"/>
      <c r="F58" s="94"/>
      <c r="G58" s="94"/>
      <c r="H58" s="94"/>
      <c r="I58" s="94"/>
      <c r="J58" s="94"/>
      <c r="K58" s="94"/>
      <c r="L58" s="94"/>
      <c r="M58" s="94"/>
      <c r="N58" s="94"/>
      <c r="O58" s="94"/>
      <c r="P58" s="94"/>
      <c r="Q58" s="94"/>
      <c r="R58" s="94"/>
      <c r="S58" s="94"/>
      <c r="T58" s="94"/>
      <c r="U58" s="94"/>
      <c r="V58" s="94"/>
      <c r="W58" s="94"/>
      <c r="X58" s="94"/>
      <c r="Y58" s="94"/>
      <c r="Z58" s="94"/>
      <c r="AA58" s="94"/>
      <c r="AB58" s="94"/>
    </row>
    <row r="59" spans="1:28" x14ac:dyDescent="0.25">
      <c r="A59" s="94"/>
      <c r="B59" s="94"/>
      <c r="C59" s="94"/>
      <c r="D59" s="94"/>
      <c r="E59" s="94"/>
      <c r="F59" s="94"/>
      <c r="G59" s="94"/>
      <c r="H59" s="94"/>
      <c r="I59" s="94"/>
      <c r="J59" s="94"/>
      <c r="K59" s="94"/>
      <c r="L59" s="94"/>
      <c r="M59" s="94"/>
      <c r="N59" s="94"/>
      <c r="O59" s="94"/>
      <c r="P59" s="94"/>
      <c r="Q59" s="94"/>
      <c r="R59" s="94"/>
      <c r="S59" s="94"/>
      <c r="T59" s="94"/>
      <c r="U59" s="94"/>
      <c r="V59" s="94"/>
      <c r="W59" s="94"/>
      <c r="X59" s="94"/>
      <c r="Y59" s="94"/>
      <c r="Z59" s="94"/>
      <c r="AA59" s="94"/>
      <c r="AB59" s="94"/>
    </row>
    <row r="60" spans="1:28" x14ac:dyDescent="0.25">
      <c r="A60" s="94"/>
      <c r="B60" s="94"/>
      <c r="C60" s="94"/>
      <c r="D60" s="94"/>
      <c r="E60" s="94"/>
      <c r="F60" s="94"/>
      <c r="G60" s="94"/>
      <c r="H60" s="94"/>
      <c r="I60" s="94"/>
      <c r="J60" s="94"/>
      <c r="K60" s="94"/>
      <c r="L60" s="94"/>
      <c r="M60" s="94"/>
      <c r="N60" s="94"/>
      <c r="O60" s="94"/>
      <c r="P60" s="94"/>
      <c r="Q60" s="94"/>
      <c r="R60" s="94"/>
      <c r="S60" s="94"/>
      <c r="T60" s="94"/>
      <c r="U60" s="94"/>
      <c r="V60" s="94"/>
      <c r="W60" s="94"/>
      <c r="X60" s="94"/>
      <c r="Y60" s="94"/>
      <c r="Z60" s="94"/>
      <c r="AA60" s="94"/>
      <c r="AB60" s="94"/>
    </row>
    <row r="61" spans="1:28" x14ac:dyDescent="0.25">
      <c r="A61" s="94"/>
      <c r="B61" s="94"/>
      <c r="C61" s="94"/>
      <c r="D61" s="94"/>
      <c r="E61" s="94"/>
      <c r="F61" s="94"/>
      <c r="G61" s="94"/>
      <c r="H61" s="94"/>
      <c r="I61" s="94"/>
      <c r="J61" s="94"/>
      <c r="K61" s="94"/>
      <c r="L61" s="94"/>
      <c r="M61" s="94"/>
      <c r="N61" s="94"/>
      <c r="O61" s="94"/>
      <c r="P61" s="94"/>
      <c r="Q61" s="94"/>
      <c r="R61" s="94"/>
      <c r="S61" s="94"/>
      <c r="T61" s="94"/>
      <c r="U61" s="94"/>
      <c r="V61" s="94"/>
      <c r="W61" s="94"/>
      <c r="X61" s="94"/>
      <c r="Y61" s="94"/>
      <c r="Z61" s="94"/>
      <c r="AA61" s="94"/>
      <c r="AB61" s="94"/>
    </row>
    <row r="62" spans="1:28" x14ac:dyDescent="0.25">
      <c r="A62" s="94"/>
      <c r="B62" s="94"/>
      <c r="C62" s="94"/>
      <c r="D62" s="94"/>
      <c r="E62" s="94"/>
      <c r="F62" s="94"/>
      <c r="G62" s="94"/>
      <c r="H62" s="94"/>
      <c r="I62" s="94"/>
      <c r="J62" s="94"/>
      <c r="K62" s="94"/>
      <c r="L62" s="94"/>
      <c r="M62" s="94"/>
      <c r="N62" s="94"/>
      <c r="O62" s="94"/>
      <c r="P62" s="94"/>
      <c r="Q62" s="94"/>
      <c r="R62" s="94"/>
      <c r="S62" s="94"/>
      <c r="T62" s="94"/>
      <c r="U62" s="94"/>
      <c r="V62" s="94"/>
      <c r="W62" s="94"/>
      <c r="X62" s="94"/>
      <c r="Y62" s="94"/>
      <c r="Z62" s="94"/>
      <c r="AA62" s="94"/>
      <c r="AB62" s="94"/>
    </row>
    <row r="63" spans="1:28" x14ac:dyDescent="0.25">
      <c r="A63" s="94"/>
      <c r="B63" s="94"/>
      <c r="C63" s="94"/>
      <c r="D63" s="94"/>
      <c r="E63" s="94"/>
      <c r="F63" s="94"/>
      <c r="G63" s="94"/>
      <c r="H63" s="94"/>
      <c r="I63" s="94"/>
      <c r="J63" s="94"/>
      <c r="K63" s="94"/>
      <c r="L63" s="94"/>
      <c r="M63" s="94"/>
      <c r="N63" s="94"/>
      <c r="O63" s="94"/>
      <c r="P63" s="94"/>
      <c r="Q63" s="94"/>
      <c r="R63" s="94"/>
      <c r="S63" s="94"/>
      <c r="T63" s="94"/>
      <c r="U63" s="94"/>
      <c r="V63" s="94"/>
      <c r="W63" s="94"/>
      <c r="X63" s="94"/>
      <c r="Y63" s="94"/>
      <c r="Z63" s="94"/>
      <c r="AA63" s="94"/>
      <c r="AB63" s="94"/>
    </row>
    <row r="64" spans="1:28" x14ac:dyDescent="0.25">
      <c r="A64" s="94"/>
      <c r="B64" s="94"/>
      <c r="C64" s="94"/>
      <c r="D64" s="94"/>
      <c r="E64" s="94"/>
      <c r="F64" s="94"/>
      <c r="G64" s="94"/>
      <c r="H64" s="94"/>
      <c r="I64" s="94"/>
      <c r="J64" s="94"/>
      <c r="K64" s="94"/>
      <c r="L64" s="94"/>
      <c r="M64" s="94"/>
      <c r="N64" s="94"/>
      <c r="O64" s="94"/>
      <c r="P64" s="94"/>
      <c r="Q64" s="94"/>
      <c r="R64" s="94"/>
      <c r="S64" s="94"/>
      <c r="T64" s="94"/>
      <c r="U64" s="94"/>
      <c r="V64" s="94"/>
      <c r="W64" s="94"/>
      <c r="X64" s="94"/>
      <c r="Y64" s="94"/>
      <c r="Z64" s="94"/>
      <c r="AA64" s="94"/>
      <c r="AB64" s="94"/>
    </row>
    <row r="65" spans="1:28" x14ac:dyDescent="0.25">
      <c r="A65" s="94"/>
      <c r="B65" s="94"/>
      <c r="C65" s="94"/>
      <c r="D65" s="94"/>
      <c r="E65" s="94"/>
      <c r="F65" s="94"/>
      <c r="G65" s="94"/>
      <c r="H65" s="94"/>
      <c r="I65" s="94"/>
      <c r="J65" s="94"/>
      <c r="K65" s="94"/>
      <c r="L65" s="94"/>
      <c r="M65" s="94"/>
      <c r="N65" s="94"/>
      <c r="O65" s="94"/>
      <c r="P65" s="94"/>
      <c r="Q65" s="94"/>
      <c r="R65" s="94"/>
      <c r="S65" s="94"/>
      <c r="T65" s="94"/>
      <c r="U65" s="94"/>
      <c r="V65" s="94"/>
      <c r="W65" s="94"/>
      <c r="X65" s="94"/>
      <c r="Y65" s="94"/>
      <c r="Z65" s="94"/>
      <c r="AA65" s="94"/>
      <c r="AB65" s="94"/>
    </row>
    <row r="66" spans="1:28" x14ac:dyDescent="0.25">
      <c r="A66" s="94"/>
      <c r="B66" s="94"/>
      <c r="C66" s="94"/>
      <c r="D66" s="94"/>
      <c r="E66" s="94"/>
      <c r="F66" s="94"/>
      <c r="G66" s="94"/>
      <c r="H66" s="94"/>
      <c r="I66" s="94"/>
      <c r="J66" s="94"/>
      <c r="K66" s="94"/>
      <c r="L66" s="94"/>
      <c r="M66" s="94"/>
      <c r="N66" s="94"/>
      <c r="O66" s="94"/>
      <c r="P66" s="94"/>
      <c r="Q66" s="94"/>
      <c r="R66" s="94"/>
      <c r="S66" s="94"/>
      <c r="T66" s="94"/>
      <c r="U66" s="94"/>
      <c r="V66" s="94"/>
      <c r="W66" s="94"/>
      <c r="X66" s="94"/>
      <c r="Y66" s="94"/>
      <c r="Z66" s="94"/>
      <c r="AA66" s="94"/>
      <c r="AB66" s="94"/>
    </row>
    <row r="67" spans="1:28" x14ac:dyDescent="0.25">
      <c r="A67" s="94"/>
      <c r="B67" s="94"/>
      <c r="C67" s="94"/>
      <c r="D67" s="94"/>
      <c r="E67" s="94"/>
      <c r="F67" s="94"/>
      <c r="G67" s="94"/>
      <c r="H67" s="94"/>
      <c r="I67" s="94"/>
      <c r="J67" s="94"/>
      <c r="K67" s="94"/>
      <c r="L67" s="94"/>
      <c r="M67" s="94"/>
      <c r="N67" s="94"/>
      <c r="O67" s="94"/>
      <c r="P67" s="94"/>
      <c r="Q67" s="94"/>
      <c r="R67" s="94"/>
      <c r="S67" s="94"/>
      <c r="T67" s="94"/>
      <c r="U67" s="94"/>
      <c r="V67" s="94"/>
      <c r="W67" s="94"/>
      <c r="X67" s="94"/>
      <c r="Y67" s="94"/>
      <c r="Z67" s="94"/>
      <c r="AA67" s="94"/>
      <c r="AB67" s="94"/>
    </row>
    <row r="68" spans="1:28" x14ac:dyDescent="0.25">
      <c r="A68" s="94"/>
      <c r="B68" s="94"/>
      <c r="C68" s="94"/>
      <c r="D68" s="94"/>
      <c r="E68" s="94"/>
      <c r="F68" s="94"/>
      <c r="G68" s="94"/>
      <c r="H68" s="94"/>
      <c r="I68" s="94"/>
      <c r="J68" s="94"/>
      <c r="K68" s="94"/>
      <c r="L68" s="94"/>
      <c r="M68" s="94"/>
      <c r="N68" s="94"/>
      <c r="O68" s="94"/>
      <c r="P68" s="94"/>
      <c r="Q68" s="94"/>
      <c r="R68" s="94"/>
      <c r="S68" s="94"/>
      <c r="T68" s="94"/>
      <c r="U68" s="94"/>
      <c r="V68" s="94"/>
      <c r="W68" s="94"/>
      <c r="X68" s="94"/>
      <c r="Y68" s="94"/>
      <c r="Z68" s="94"/>
      <c r="AA68" s="94"/>
      <c r="AB68" s="94"/>
    </row>
    <row r="69" spans="1:28" x14ac:dyDescent="0.25">
      <c r="A69" s="94"/>
      <c r="B69" s="94"/>
      <c r="C69" s="94"/>
      <c r="D69" s="94"/>
      <c r="E69" s="94"/>
      <c r="F69" s="94"/>
      <c r="G69" s="94"/>
      <c r="H69" s="94"/>
      <c r="I69" s="94"/>
      <c r="J69" s="94"/>
      <c r="K69" s="94"/>
      <c r="L69" s="94"/>
      <c r="M69" s="94"/>
      <c r="N69" s="94"/>
      <c r="O69" s="94"/>
      <c r="P69" s="94"/>
      <c r="Q69" s="94"/>
      <c r="R69" s="94"/>
      <c r="S69" s="94"/>
      <c r="T69" s="94"/>
      <c r="U69" s="94"/>
      <c r="V69" s="94"/>
      <c r="W69" s="94"/>
      <c r="X69" s="94"/>
      <c r="Y69" s="94"/>
      <c r="Z69" s="94"/>
      <c r="AA69" s="94"/>
      <c r="AB69" s="94"/>
    </row>
    <row r="70" spans="1:28" x14ac:dyDescent="0.25">
      <c r="A70" s="94"/>
      <c r="B70" s="94"/>
      <c r="C70" s="94"/>
      <c r="D70" s="94"/>
      <c r="E70" s="94"/>
      <c r="F70" s="94"/>
      <c r="G70" s="94"/>
      <c r="H70" s="94"/>
      <c r="I70" s="94"/>
      <c r="J70" s="94"/>
      <c r="K70" s="94"/>
      <c r="L70" s="94"/>
      <c r="M70" s="94"/>
      <c r="N70" s="94"/>
      <c r="O70" s="94"/>
      <c r="P70" s="94"/>
      <c r="Q70" s="94"/>
      <c r="R70" s="94"/>
      <c r="S70" s="94"/>
      <c r="T70" s="94"/>
      <c r="U70" s="94"/>
      <c r="V70" s="94"/>
      <c r="W70" s="94"/>
      <c r="X70" s="94"/>
      <c r="Y70" s="94"/>
      <c r="Z70" s="94"/>
      <c r="AA70" s="94"/>
      <c r="AB70" s="94"/>
    </row>
    <row r="71" spans="1:28" x14ac:dyDescent="0.25">
      <c r="A71" s="94"/>
      <c r="B71" s="94"/>
      <c r="C71" s="94"/>
      <c r="D71" s="94"/>
      <c r="E71" s="94"/>
      <c r="F71" s="94"/>
      <c r="G71" s="94"/>
      <c r="H71" s="94"/>
      <c r="I71" s="94"/>
      <c r="J71" s="94"/>
      <c r="K71" s="94"/>
      <c r="L71" s="94"/>
      <c r="M71" s="94"/>
      <c r="N71" s="94"/>
      <c r="O71" s="94"/>
      <c r="P71" s="94"/>
      <c r="Q71" s="94"/>
      <c r="R71" s="94"/>
      <c r="S71" s="94"/>
      <c r="T71" s="94"/>
      <c r="U71" s="94"/>
      <c r="V71" s="94"/>
      <c r="W71" s="94"/>
      <c r="X71" s="94"/>
      <c r="Y71" s="94"/>
      <c r="Z71" s="94"/>
      <c r="AA71" s="94"/>
      <c r="AB71" s="94"/>
    </row>
    <row r="72" spans="1:28" x14ac:dyDescent="0.25">
      <c r="A72" s="94"/>
      <c r="B72" s="94"/>
      <c r="C72" s="94"/>
      <c r="D72" s="94"/>
      <c r="E72" s="94"/>
      <c r="F72" s="94"/>
      <c r="G72" s="94"/>
      <c r="H72" s="94"/>
      <c r="I72" s="94"/>
      <c r="J72" s="94"/>
      <c r="K72" s="94"/>
      <c r="L72" s="94"/>
      <c r="M72" s="94"/>
      <c r="N72" s="94"/>
      <c r="O72" s="94"/>
      <c r="P72" s="94"/>
      <c r="Q72" s="94"/>
      <c r="R72" s="94"/>
      <c r="S72" s="94"/>
      <c r="T72" s="94"/>
      <c r="U72" s="94"/>
      <c r="V72" s="94"/>
      <c r="W72" s="94"/>
      <c r="X72" s="94"/>
      <c r="Y72" s="94"/>
      <c r="Z72" s="94"/>
      <c r="AA72" s="94"/>
      <c r="AB72" s="94"/>
    </row>
    <row r="73" spans="1:28" x14ac:dyDescent="0.25">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row>
    <row r="74" spans="1:28" x14ac:dyDescent="0.25">
      <c r="A74" s="94"/>
      <c r="B74" s="94"/>
      <c r="C74" s="94"/>
      <c r="D74" s="94"/>
      <c r="E74" s="94"/>
      <c r="F74" s="94"/>
      <c r="G74" s="94"/>
      <c r="H74" s="94"/>
      <c r="I74" s="94"/>
      <c r="J74" s="94"/>
      <c r="K74" s="94"/>
      <c r="L74" s="94"/>
      <c r="M74" s="94"/>
      <c r="N74" s="94"/>
      <c r="O74" s="94"/>
      <c r="P74" s="94"/>
      <c r="Q74" s="94"/>
      <c r="R74" s="94"/>
      <c r="S74" s="94"/>
      <c r="T74" s="94"/>
      <c r="U74" s="94"/>
      <c r="V74" s="94"/>
      <c r="W74" s="94"/>
      <c r="X74" s="94"/>
      <c r="Y74" s="94"/>
      <c r="Z74" s="94"/>
      <c r="AA74" s="94"/>
      <c r="AB74" s="94"/>
    </row>
    <row r="75" spans="1:28" x14ac:dyDescent="0.25">
      <c r="A75" s="94"/>
      <c r="B75" s="94"/>
      <c r="C75" s="94"/>
      <c r="D75" s="94"/>
      <c r="E75" s="94"/>
      <c r="F75" s="94"/>
      <c r="G75" s="94"/>
      <c r="H75" s="94"/>
      <c r="I75" s="94"/>
      <c r="J75" s="94"/>
      <c r="K75" s="94"/>
      <c r="L75" s="94"/>
      <c r="M75" s="94"/>
      <c r="N75" s="94"/>
      <c r="O75" s="94"/>
      <c r="P75" s="94"/>
      <c r="Q75" s="94"/>
      <c r="R75" s="94"/>
      <c r="S75" s="94"/>
      <c r="T75" s="94"/>
      <c r="U75" s="94"/>
      <c r="V75" s="94"/>
      <c r="W75" s="94"/>
      <c r="X75" s="94"/>
      <c r="Y75" s="94"/>
      <c r="Z75" s="94"/>
      <c r="AA75" s="94"/>
      <c r="AB75" s="94"/>
    </row>
    <row r="76" spans="1:28" x14ac:dyDescent="0.25">
      <c r="A76" s="94"/>
      <c r="B76" s="94"/>
      <c r="C76" s="94"/>
      <c r="D76" s="94"/>
      <c r="E76" s="94"/>
      <c r="F76" s="94"/>
      <c r="G76" s="94"/>
      <c r="H76" s="94"/>
      <c r="I76" s="94"/>
      <c r="J76" s="94"/>
      <c r="K76" s="94"/>
      <c r="L76" s="94"/>
      <c r="M76" s="94"/>
      <c r="N76" s="94"/>
      <c r="O76" s="94"/>
      <c r="P76" s="94"/>
      <c r="Q76" s="94"/>
      <c r="R76" s="94"/>
      <c r="S76" s="94"/>
      <c r="T76" s="94"/>
      <c r="U76" s="94"/>
      <c r="V76" s="94"/>
      <c r="W76" s="94"/>
      <c r="X76" s="94"/>
      <c r="Y76" s="94"/>
      <c r="Z76" s="94"/>
      <c r="AA76" s="94"/>
      <c r="AB76" s="94"/>
    </row>
    <row r="77" spans="1:28" x14ac:dyDescent="0.25">
      <c r="A77" s="94"/>
      <c r="B77" s="94"/>
      <c r="C77" s="94"/>
      <c r="D77" s="94"/>
      <c r="E77" s="94"/>
      <c r="F77" s="94"/>
      <c r="G77" s="94"/>
      <c r="H77" s="94"/>
      <c r="I77" s="94"/>
      <c r="J77" s="94"/>
      <c r="K77" s="94"/>
      <c r="L77" s="94"/>
      <c r="M77" s="94"/>
      <c r="N77" s="94"/>
      <c r="O77" s="94"/>
      <c r="P77" s="94"/>
      <c r="Q77" s="94"/>
      <c r="R77" s="94"/>
      <c r="S77" s="94"/>
      <c r="T77" s="94"/>
      <c r="U77" s="94"/>
      <c r="V77" s="94"/>
      <c r="W77" s="94"/>
      <c r="X77" s="94"/>
      <c r="Y77" s="94"/>
      <c r="Z77" s="94"/>
      <c r="AA77" s="94"/>
      <c r="AB77" s="94"/>
    </row>
    <row r="78" spans="1:28" x14ac:dyDescent="0.25">
      <c r="A78" s="94"/>
      <c r="B78" s="94"/>
      <c r="C78" s="94"/>
      <c r="D78" s="94"/>
      <c r="E78" s="94"/>
      <c r="F78" s="94"/>
      <c r="G78" s="94"/>
      <c r="H78" s="94"/>
      <c r="I78" s="94"/>
      <c r="J78" s="94"/>
      <c r="K78" s="94"/>
      <c r="L78" s="94"/>
      <c r="M78" s="94"/>
      <c r="N78" s="94"/>
      <c r="O78" s="94"/>
      <c r="P78" s="94"/>
      <c r="Q78" s="94"/>
      <c r="R78" s="94"/>
      <c r="S78" s="94"/>
      <c r="T78" s="94"/>
      <c r="U78" s="94"/>
      <c r="V78" s="94"/>
      <c r="W78" s="94"/>
      <c r="X78" s="94"/>
      <c r="Y78" s="94"/>
      <c r="Z78" s="94"/>
      <c r="AA78" s="94"/>
      <c r="AB78" s="94"/>
    </row>
    <row r="79" spans="1:28" x14ac:dyDescent="0.25">
      <c r="A79" s="94"/>
      <c r="B79" s="94"/>
      <c r="C79" s="94"/>
      <c r="D79" s="94"/>
      <c r="E79" s="94"/>
      <c r="F79" s="94"/>
      <c r="G79" s="94"/>
      <c r="H79" s="94"/>
      <c r="I79" s="94"/>
      <c r="J79" s="94"/>
      <c r="K79" s="94"/>
      <c r="L79" s="94"/>
      <c r="M79" s="94"/>
      <c r="N79" s="94"/>
      <c r="O79" s="94"/>
      <c r="P79" s="94"/>
      <c r="Q79" s="94"/>
      <c r="R79" s="94"/>
      <c r="S79" s="94"/>
      <c r="T79" s="94"/>
      <c r="U79" s="94"/>
      <c r="V79" s="94"/>
      <c r="W79" s="94"/>
      <c r="X79" s="94"/>
      <c r="Y79" s="94"/>
      <c r="Z79" s="94"/>
      <c r="AA79" s="94"/>
      <c r="AB79" s="94"/>
    </row>
    <row r="80" spans="1:28" x14ac:dyDescent="0.25">
      <c r="A80" s="94"/>
      <c r="B80" s="94"/>
      <c r="C80" s="94"/>
      <c r="D80" s="94"/>
      <c r="E80" s="94"/>
      <c r="F80" s="94"/>
      <c r="G80" s="94"/>
      <c r="H80" s="94"/>
      <c r="I80" s="94"/>
      <c r="J80" s="94"/>
      <c r="K80" s="94"/>
      <c r="L80" s="94"/>
      <c r="M80" s="94"/>
      <c r="N80" s="94"/>
      <c r="O80" s="94"/>
      <c r="P80" s="94"/>
      <c r="Q80" s="94"/>
      <c r="R80" s="94"/>
      <c r="S80" s="94"/>
      <c r="T80" s="94"/>
      <c r="U80" s="94"/>
      <c r="V80" s="94"/>
      <c r="W80" s="94"/>
      <c r="X80" s="94"/>
      <c r="Y80" s="94"/>
      <c r="Z80" s="94"/>
      <c r="AA80" s="94"/>
      <c r="AB80" s="94"/>
    </row>
    <row r="81" spans="1:28" x14ac:dyDescent="0.25">
      <c r="A81" s="94"/>
      <c r="B81" s="94"/>
      <c r="C81" s="94"/>
      <c r="D81" s="94"/>
      <c r="E81" s="94"/>
      <c r="F81" s="94"/>
      <c r="G81" s="94"/>
      <c r="H81" s="94"/>
      <c r="I81" s="94"/>
      <c r="J81" s="94"/>
      <c r="K81" s="94"/>
      <c r="L81" s="94"/>
      <c r="M81" s="94"/>
      <c r="N81" s="94"/>
      <c r="O81" s="94"/>
      <c r="P81" s="94"/>
      <c r="Q81" s="94"/>
      <c r="R81" s="94"/>
      <c r="S81" s="94"/>
      <c r="T81" s="94"/>
      <c r="U81" s="94"/>
      <c r="V81" s="94"/>
      <c r="W81" s="94"/>
      <c r="X81" s="94"/>
      <c r="Y81" s="94"/>
      <c r="Z81" s="94"/>
      <c r="AA81" s="94"/>
      <c r="AB81" s="94"/>
    </row>
    <row r="82" spans="1:28" x14ac:dyDescent="0.25">
      <c r="A82" s="94"/>
      <c r="B82" s="94"/>
      <c r="C82" s="94"/>
      <c r="D82" s="94"/>
      <c r="E82" s="94"/>
      <c r="F82" s="94"/>
      <c r="G82" s="94"/>
      <c r="H82" s="94"/>
      <c r="I82" s="94"/>
      <c r="J82" s="94"/>
      <c r="K82" s="94"/>
      <c r="L82" s="94"/>
      <c r="M82" s="94"/>
      <c r="N82" s="94"/>
      <c r="O82" s="94"/>
      <c r="P82" s="94"/>
      <c r="Q82" s="94"/>
      <c r="R82" s="94"/>
      <c r="S82" s="94"/>
      <c r="T82" s="94"/>
      <c r="U82" s="94"/>
      <c r="V82" s="94"/>
      <c r="W82" s="94"/>
      <c r="X82" s="94"/>
      <c r="Y82" s="94"/>
      <c r="Z82" s="94"/>
      <c r="AA82" s="94"/>
      <c r="AB82" s="94"/>
    </row>
    <row r="83" spans="1:28" x14ac:dyDescent="0.25">
      <c r="A83" s="94"/>
      <c r="B83" s="94"/>
      <c r="C83" s="94"/>
      <c r="D83" s="94"/>
      <c r="E83" s="94"/>
      <c r="F83" s="94"/>
      <c r="G83" s="94"/>
      <c r="H83" s="94"/>
      <c r="I83" s="94"/>
      <c r="J83" s="94"/>
      <c r="K83" s="94"/>
      <c r="L83" s="94"/>
      <c r="M83" s="94"/>
      <c r="N83" s="94"/>
      <c r="O83" s="94"/>
      <c r="P83" s="94"/>
      <c r="Q83" s="94"/>
      <c r="R83" s="94"/>
      <c r="S83" s="94"/>
      <c r="T83" s="94"/>
      <c r="U83" s="94"/>
      <c r="V83" s="94"/>
      <c r="W83" s="94"/>
      <c r="X83" s="94"/>
      <c r="Y83" s="94"/>
      <c r="Z83" s="94"/>
      <c r="AA83" s="94"/>
      <c r="AB83" s="94"/>
    </row>
    <row r="84" spans="1:28" x14ac:dyDescent="0.25">
      <c r="A84" s="94"/>
      <c r="B84" s="94"/>
      <c r="C84" s="94"/>
      <c r="D84" s="94"/>
      <c r="E84" s="94"/>
      <c r="F84" s="94"/>
      <c r="G84" s="94"/>
      <c r="H84" s="94"/>
      <c r="I84" s="94"/>
      <c r="J84" s="94"/>
      <c r="K84" s="94"/>
      <c r="L84" s="94"/>
      <c r="M84" s="94"/>
      <c r="N84" s="94"/>
      <c r="O84" s="94"/>
      <c r="P84" s="94"/>
      <c r="Q84" s="94"/>
      <c r="R84" s="94"/>
      <c r="S84" s="94"/>
      <c r="T84" s="94"/>
      <c r="U84" s="94"/>
      <c r="V84" s="94"/>
      <c r="W84" s="94"/>
      <c r="X84" s="94"/>
      <c r="Y84" s="94"/>
      <c r="Z84" s="94"/>
      <c r="AA84" s="94"/>
      <c r="AB84" s="94"/>
    </row>
    <row r="85" spans="1:28" x14ac:dyDescent="0.25">
      <c r="A85" s="94"/>
      <c r="B85" s="94"/>
      <c r="C85" s="94"/>
      <c r="D85" s="94"/>
      <c r="E85" s="94"/>
      <c r="F85" s="94"/>
      <c r="G85" s="94"/>
      <c r="H85" s="94"/>
      <c r="I85" s="94"/>
      <c r="J85" s="94"/>
      <c r="K85" s="94"/>
      <c r="L85" s="94"/>
      <c r="M85" s="94"/>
      <c r="N85" s="94"/>
      <c r="O85" s="94"/>
      <c r="P85" s="94"/>
      <c r="Q85" s="94"/>
      <c r="R85" s="94"/>
      <c r="S85" s="94"/>
      <c r="T85" s="94"/>
      <c r="U85" s="94"/>
      <c r="V85" s="94"/>
      <c r="W85" s="94"/>
      <c r="X85" s="94"/>
      <c r="Y85" s="94"/>
      <c r="Z85" s="94"/>
      <c r="AA85" s="94"/>
      <c r="AB85" s="94"/>
    </row>
    <row r="86" spans="1:28" x14ac:dyDescent="0.25">
      <c r="A86" s="94"/>
      <c r="B86" s="94"/>
      <c r="C86" s="94"/>
      <c r="D86" s="94"/>
      <c r="E86" s="94"/>
      <c r="F86" s="94"/>
      <c r="G86" s="94"/>
      <c r="H86" s="94"/>
      <c r="I86" s="94"/>
      <c r="J86" s="94"/>
      <c r="K86" s="94"/>
      <c r="L86" s="94"/>
      <c r="M86" s="94"/>
      <c r="N86" s="94"/>
      <c r="O86" s="94"/>
      <c r="P86" s="94"/>
      <c r="Q86" s="94"/>
      <c r="R86" s="94"/>
      <c r="S86" s="94"/>
      <c r="T86" s="94"/>
      <c r="U86" s="94"/>
      <c r="V86" s="94"/>
      <c r="W86" s="94"/>
      <c r="X86" s="94"/>
      <c r="Y86" s="94"/>
      <c r="Z86" s="94"/>
      <c r="AA86" s="94"/>
      <c r="AB86" s="94"/>
    </row>
    <row r="87" spans="1:28" x14ac:dyDescent="0.25">
      <c r="A87" s="94"/>
      <c r="B87" s="94"/>
      <c r="C87" s="94"/>
      <c r="D87" s="94"/>
      <c r="E87" s="94"/>
      <c r="F87" s="94"/>
      <c r="G87" s="94"/>
      <c r="H87" s="94"/>
      <c r="I87" s="94"/>
      <c r="J87" s="94"/>
      <c r="K87" s="94"/>
      <c r="L87" s="94"/>
      <c r="M87" s="94"/>
      <c r="N87" s="94"/>
      <c r="O87" s="94"/>
      <c r="P87" s="94"/>
      <c r="Q87" s="94"/>
      <c r="R87" s="94"/>
      <c r="S87" s="94"/>
      <c r="T87" s="94"/>
      <c r="U87" s="94"/>
      <c r="V87" s="94"/>
      <c r="W87" s="94"/>
      <c r="X87" s="94"/>
      <c r="Y87" s="94"/>
      <c r="Z87" s="94"/>
      <c r="AA87" s="94"/>
      <c r="AB87" s="94"/>
    </row>
    <row r="88" spans="1:28" x14ac:dyDescent="0.25">
      <c r="A88" s="94"/>
      <c r="B88" s="94"/>
      <c r="C88" s="94"/>
      <c r="D88" s="94"/>
      <c r="E88" s="94"/>
      <c r="F88" s="94"/>
      <c r="G88" s="94"/>
      <c r="H88" s="94"/>
      <c r="I88" s="94"/>
      <c r="J88" s="94"/>
      <c r="K88" s="94"/>
      <c r="L88" s="94"/>
      <c r="M88" s="94"/>
      <c r="N88" s="94"/>
      <c r="O88" s="94"/>
      <c r="P88" s="94"/>
      <c r="Q88" s="94"/>
      <c r="R88" s="94"/>
      <c r="S88" s="94"/>
      <c r="T88" s="94"/>
      <c r="U88" s="94"/>
      <c r="V88" s="94"/>
      <c r="W88" s="94"/>
      <c r="X88" s="94"/>
      <c r="Y88" s="94"/>
      <c r="Z88" s="94"/>
      <c r="AA88" s="94"/>
      <c r="AB88" s="94"/>
    </row>
    <row r="89" spans="1:28" x14ac:dyDescent="0.25">
      <c r="A89" s="94"/>
      <c r="B89" s="94"/>
      <c r="C89" s="94"/>
      <c r="D89" s="94"/>
      <c r="E89" s="94"/>
      <c r="F89" s="94"/>
      <c r="G89" s="94"/>
      <c r="H89" s="94"/>
      <c r="I89" s="94"/>
      <c r="J89" s="94"/>
      <c r="K89" s="94"/>
      <c r="L89" s="94"/>
      <c r="M89" s="94"/>
      <c r="N89" s="94"/>
      <c r="O89" s="94"/>
      <c r="P89" s="94"/>
      <c r="Q89" s="94"/>
      <c r="R89" s="94"/>
      <c r="S89" s="94"/>
      <c r="T89" s="94"/>
      <c r="U89" s="94"/>
      <c r="V89" s="94"/>
      <c r="W89" s="94"/>
      <c r="X89" s="94"/>
      <c r="Y89" s="94"/>
      <c r="Z89" s="94"/>
      <c r="AA89" s="94"/>
      <c r="AB89" s="94"/>
    </row>
    <row r="90" spans="1:28" x14ac:dyDescent="0.25">
      <c r="A90" s="94"/>
      <c r="B90" s="94"/>
      <c r="C90" s="94"/>
      <c r="D90" s="94"/>
      <c r="E90" s="94"/>
      <c r="F90" s="94"/>
      <c r="G90" s="94"/>
      <c r="H90" s="94"/>
      <c r="I90" s="94"/>
      <c r="J90" s="94"/>
      <c r="K90" s="94"/>
      <c r="L90" s="94"/>
      <c r="M90" s="94"/>
      <c r="N90" s="94"/>
      <c r="O90" s="94"/>
      <c r="P90" s="94"/>
      <c r="Q90" s="94"/>
      <c r="R90" s="94"/>
      <c r="S90" s="94"/>
      <c r="T90" s="94"/>
      <c r="U90" s="94"/>
      <c r="V90" s="94"/>
      <c r="W90" s="94"/>
      <c r="X90" s="94"/>
      <c r="Y90" s="94"/>
      <c r="Z90" s="94"/>
      <c r="AA90" s="94"/>
      <c r="AB90" s="94"/>
    </row>
    <row r="91" spans="1:28" x14ac:dyDescent="0.25">
      <c r="A91" s="94"/>
      <c r="B91" s="94"/>
      <c r="C91" s="94"/>
      <c r="D91" s="94"/>
      <c r="E91" s="94"/>
      <c r="F91" s="94"/>
      <c r="G91" s="94"/>
      <c r="H91" s="94"/>
      <c r="I91" s="94"/>
      <c r="J91" s="94"/>
      <c r="K91" s="94"/>
      <c r="L91" s="94"/>
      <c r="M91" s="94"/>
      <c r="N91" s="94"/>
      <c r="O91" s="94"/>
      <c r="P91" s="94"/>
      <c r="Q91" s="94"/>
      <c r="R91" s="94"/>
      <c r="S91" s="94"/>
      <c r="T91" s="94"/>
      <c r="U91" s="94"/>
      <c r="V91" s="94"/>
      <c r="W91" s="94"/>
      <c r="X91" s="94"/>
      <c r="Y91" s="94"/>
      <c r="Z91" s="94"/>
      <c r="AA91" s="94"/>
      <c r="AB91" s="94"/>
    </row>
    <row r="92" spans="1:28" x14ac:dyDescent="0.25">
      <c r="A92" s="94"/>
      <c r="B92" s="94"/>
      <c r="C92" s="94"/>
      <c r="D92" s="94"/>
      <c r="E92" s="94"/>
      <c r="F92" s="94"/>
      <c r="G92" s="94"/>
      <c r="H92" s="94"/>
      <c r="I92" s="94"/>
      <c r="J92" s="94"/>
      <c r="K92" s="94"/>
      <c r="L92" s="94"/>
      <c r="M92" s="94"/>
      <c r="N92" s="94"/>
      <c r="O92" s="94"/>
      <c r="P92" s="94"/>
      <c r="Q92" s="94"/>
      <c r="R92" s="94"/>
      <c r="S92" s="94"/>
      <c r="T92" s="94"/>
      <c r="U92" s="94"/>
      <c r="V92" s="94"/>
      <c r="W92" s="94"/>
      <c r="X92" s="94"/>
      <c r="Y92" s="94"/>
      <c r="Z92" s="94"/>
      <c r="AA92" s="94"/>
      <c r="AB92" s="94"/>
    </row>
    <row r="93" spans="1:28" x14ac:dyDescent="0.25">
      <c r="A93" s="94"/>
      <c r="B93" s="94"/>
      <c r="C93" s="94"/>
      <c r="D93" s="94"/>
      <c r="E93" s="94"/>
      <c r="F93" s="94"/>
      <c r="G93" s="94"/>
      <c r="H93" s="94"/>
      <c r="I93" s="94"/>
      <c r="J93" s="94"/>
      <c r="K93" s="94"/>
      <c r="L93" s="94"/>
      <c r="M93" s="94"/>
      <c r="N93" s="94"/>
      <c r="O93" s="94"/>
      <c r="P93" s="94"/>
      <c r="Q93" s="94"/>
      <c r="R93" s="94"/>
      <c r="S93" s="94"/>
      <c r="T93" s="94"/>
      <c r="U93" s="94"/>
      <c r="V93" s="94"/>
      <c r="W93" s="94"/>
      <c r="X93" s="94"/>
      <c r="Y93" s="94"/>
      <c r="Z93" s="94"/>
      <c r="AA93" s="94"/>
      <c r="AB93" s="94"/>
    </row>
    <row r="94" spans="1:28" x14ac:dyDescent="0.25">
      <c r="A94" s="94"/>
      <c r="B94" s="94"/>
      <c r="C94" s="94"/>
      <c r="D94" s="94"/>
      <c r="E94" s="94"/>
      <c r="F94" s="94"/>
      <c r="G94" s="94"/>
      <c r="H94" s="94"/>
      <c r="I94" s="94"/>
      <c r="J94" s="94"/>
      <c r="K94" s="94"/>
      <c r="L94" s="94"/>
      <c r="M94" s="94"/>
      <c r="N94" s="94"/>
      <c r="O94" s="94"/>
      <c r="P94" s="94"/>
      <c r="Q94" s="94"/>
      <c r="R94" s="94"/>
      <c r="S94" s="94"/>
      <c r="T94" s="94"/>
      <c r="U94" s="94"/>
      <c r="V94" s="94"/>
      <c r="W94" s="94"/>
      <c r="X94" s="94"/>
      <c r="Y94" s="94"/>
      <c r="Z94" s="94"/>
      <c r="AA94" s="94"/>
      <c r="AB94" s="94"/>
    </row>
    <row r="95" spans="1:28" x14ac:dyDescent="0.25">
      <c r="A95" s="94"/>
      <c r="B95" s="94"/>
      <c r="C95" s="94"/>
      <c r="D95" s="94"/>
      <c r="E95" s="94"/>
      <c r="F95" s="94"/>
      <c r="G95" s="94"/>
      <c r="H95" s="94"/>
      <c r="I95" s="94"/>
      <c r="J95" s="94"/>
      <c r="K95" s="94"/>
      <c r="L95" s="94"/>
      <c r="M95" s="94"/>
      <c r="N95" s="94"/>
      <c r="O95" s="94"/>
      <c r="P95" s="94"/>
      <c r="Q95" s="94"/>
      <c r="R95" s="94"/>
      <c r="S95" s="94"/>
      <c r="T95" s="94"/>
      <c r="U95" s="94"/>
      <c r="V95" s="94"/>
      <c r="W95" s="94"/>
      <c r="X95" s="94"/>
      <c r="Y95" s="94"/>
      <c r="Z95" s="94"/>
      <c r="AA95" s="94"/>
      <c r="AB95" s="94"/>
    </row>
    <row r="96" spans="1:28" x14ac:dyDescent="0.25">
      <c r="A96" s="94"/>
      <c r="B96" s="94"/>
      <c r="C96" s="94"/>
      <c r="D96" s="94"/>
      <c r="E96" s="94"/>
      <c r="F96" s="94"/>
      <c r="G96" s="94"/>
      <c r="H96" s="94"/>
      <c r="I96" s="94"/>
      <c r="J96" s="94"/>
      <c r="K96" s="94"/>
      <c r="L96" s="94"/>
      <c r="M96" s="94"/>
      <c r="N96" s="94"/>
      <c r="O96" s="94"/>
      <c r="P96" s="94"/>
      <c r="Q96" s="94"/>
      <c r="R96" s="94"/>
      <c r="S96" s="94"/>
      <c r="T96" s="94"/>
      <c r="U96" s="94"/>
      <c r="V96" s="94"/>
      <c r="W96" s="94"/>
      <c r="X96" s="94"/>
      <c r="Y96" s="94"/>
      <c r="Z96" s="94"/>
      <c r="AA96" s="94"/>
      <c r="AB96" s="94"/>
    </row>
    <row r="97" spans="1:28" x14ac:dyDescent="0.25">
      <c r="A97" s="94"/>
      <c r="B97" s="94"/>
      <c r="C97" s="94"/>
      <c r="D97" s="94"/>
      <c r="E97" s="94"/>
      <c r="F97" s="94"/>
      <c r="G97" s="94"/>
      <c r="H97" s="94"/>
      <c r="I97" s="94"/>
      <c r="J97" s="94"/>
      <c r="K97" s="94"/>
      <c r="L97" s="94"/>
      <c r="M97" s="94"/>
      <c r="N97" s="94"/>
      <c r="O97" s="94"/>
      <c r="P97" s="94"/>
      <c r="Q97" s="94"/>
      <c r="R97" s="94"/>
      <c r="S97" s="94"/>
      <c r="T97" s="94"/>
      <c r="U97" s="94"/>
      <c r="V97" s="94"/>
      <c r="W97" s="94"/>
      <c r="X97" s="94"/>
      <c r="Y97" s="94"/>
      <c r="Z97" s="94"/>
      <c r="AA97" s="94"/>
      <c r="AB97" s="94"/>
    </row>
    <row r="98" spans="1:28" x14ac:dyDescent="0.25">
      <c r="A98" s="94"/>
      <c r="B98" s="94"/>
      <c r="C98" s="94"/>
      <c r="D98" s="94"/>
      <c r="E98" s="94"/>
      <c r="F98" s="94"/>
      <c r="G98" s="94"/>
      <c r="H98" s="94"/>
      <c r="I98" s="94"/>
      <c r="J98" s="94"/>
      <c r="K98" s="94"/>
      <c r="L98" s="94"/>
      <c r="M98" s="94"/>
      <c r="N98" s="94"/>
      <c r="O98" s="94"/>
      <c r="P98" s="94"/>
      <c r="Q98" s="94"/>
      <c r="R98" s="94"/>
      <c r="S98" s="94"/>
      <c r="T98" s="94"/>
      <c r="U98" s="94"/>
      <c r="V98" s="94"/>
      <c r="W98" s="94"/>
      <c r="X98" s="94"/>
      <c r="Y98" s="94"/>
      <c r="Z98" s="94"/>
      <c r="AA98" s="94"/>
      <c r="AB98" s="94"/>
    </row>
    <row r="99" spans="1:28" x14ac:dyDescent="0.25">
      <c r="A99" s="94"/>
      <c r="B99" s="94"/>
      <c r="C99" s="94"/>
      <c r="D99" s="94"/>
      <c r="E99" s="94"/>
      <c r="F99" s="94"/>
      <c r="G99" s="94"/>
      <c r="H99" s="94"/>
      <c r="I99" s="94"/>
      <c r="J99" s="94"/>
      <c r="K99" s="94"/>
      <c r="L99" s="94"/>
      <c r="M99" s="94"/>
      <c r="N99" s="94"/>
      <c r="O99" s="94"/>
      <c r="P99" s="94"/>
      <c r="Q99" s="94"/>
      <c r="R99" s="94"/>
      <c r="S99" s="94"/>
      <c r="T99" s="94"/>
      <c r="U99" s="94"/>
      <c r="V99" s="94"/>
      <c r="W99" s="94"/>
      <c r="X99" s="94"/>
      <c r="Y99" s="94"/>
      <c r="Z99" s="94"/>
      <c r="AA99" s="94"/>
      <c r="AB99" s="94"/>
    </row>
    <row r="100" spans="1:28" x14ac:dyDescent="0.25">
      <c r="A100" s="94"/>
      <c r="B100" s="94"/>
      <c r="C100" s="94"/>
      <c r="D100" s="94"/>
      <c r="E100" s="94"/>
      <c r="F100" s="94"/>
      <c r="G100" s="94"/>
      <c r="H100" s="94"/>
      <c r="I100" s="94"/>
      <c r="J100" s="94"/>
      <c r="K100" s="94"/>
      <c r="L100" s="94"/>
      <c r="M100" s="94"/>
      <c r="N100" s="94"/>
      <c r="O100" s="94"/>
      <c r="P100" s="94"/>
      <c r="Q100" s="94"/>
      <c r="R100" s="94"/>
      <c r="S100" s="94"/>
      <c r="T100" s="94"/>
      <c r="U100" s="94"/>
      <c r="V100" s="94"/>
      <c r="W100" s="94"/>
      <c r="X100" s="94"/>
      <c r="Y100" s="94"/>
      <c r="Z100" s="94"/>
      <c r="AA100" s="94"/>
      <c r="AB100" s="94"/>
    </row>
    <row r="101" spans="1:28" x14ac:dyDescent="0.25">
      <c r="A101" s="94"/>
      <c r="B101" s="94"/>
      <c r="C101" s="94"/>
      <c r="D101" s="94"/>
      <c r="E101" s="94"/>
      <c r="F101" s="94"/>
      <c r="G101" s="94"/>
      <c r="H101" s="94"/>
      <c r="I101" s="94"/>
      <c r="J101" s="94"/>
      <c r="K101" s="94"/>
      <c r="L101" s="94"/>
      <c r="M101" s="94"/>
      <c r="N101" s="94"/>
      <c r="O101" s="94"/>
      <c r="P101" s="94"/>
      <c r="Q101" s="94"/>
      <c r="R101" s="94"/>
      <c r="S101" s="94"/>
      <c r="T101" s="94"/>
      <c r="U101" s="94"/>
      <c r="V101" s="94"/>
      <c r="W101" s="94"/>
      <c r="X101" s="94"/>
      <c r="Y101" s="94"/>
      <c r="Z101" s="94"/>
      <c r="AA101" s="94"/>
      <c r="AB101" s="94"/>
    </row>
    <row r="102" spans="1:28" x14ac:dyDescent="0.25">
      <c r="A102" s="94"/>
      <c r="B102" s="94"/>
      <c r="C102" s="94"/>
      <c r="D102" s="94"/>
      <c r="E102" s="94"/>
      <c r="F102" s="94"/>
      <c r="G102" s="94"/>
      <c r="H102" s="94"/>
      <c r="I102" s="94"/>
      <c r="J102" s="94"/>
      <c r="K102" s="94"/>
      <c r="L102" s="94"/>
      <c r="M102" s="94"/>
      <c r="N102" s="94"/>
      <c r="O102" s="94"/>
      <c r="P102" s="94"/>
      <c r="Q102" s="94"/>
      <c r="R102" s="94"/>
      <c r="S102" s="94"/>
      <c r="T102" s="94"/>
      <c r="U102" s="94"/>
      <c r="V102" s="94"/>
      <c r="W102" s="94"/>
      <c r="X102" s="94"/>
      <c r="Y102" s="94"/>
      <c r="Z102" s="94"/>
      <c r="AA102" s="94"/>
      <c r="AB102" s="94"/>
    </row>
    <row r="103" spans="1:28" x14ac:dyDescent="0.25">
      <c r="A103" s="94"/>
      <c r="B103" s="94"/>
      <c r="C103" s="94"/>
      <c r="D103" s="94"/>
      <c r="E103" s="94"/>
      <c r="F103" s="94"/>
      <c r="G103" s="94"/>
      <c r="H103" s="94"/>
      <c r="I103" s="94"/>
      <c r="J103" s="94"/>
      <c r="K103" s="94"/>
      <c r="L103" s="94"/>
      <c r="M103" s="94"/>
      <c r="N103" s="94"/>
      <c r="O103" s="94"/>
      <c r="P103" s="94"/>
      <c r="Q103" s="94"/>
      <c r="R103" s="94"/>
      <c r="S103" s="94"/>
      <c r="T103" s="94"/>
      <c r="U103" s="94"/>
      <c r="V103" s="94"/>
      <c r="W103" s="94"/>
      <c r="X103" s="94"/>
      <c r="Y103" s="94"/>
      <c r="Z103" s="94"/>
      <c r="AA103" s="94"/>
      <c r="AB103" s="94"/>
    </row>
    <row r="104" spans="1:28" x14ac:dyDescent="0.25">
      <c r="A104" s="94"/>
      <c r="B104" s="94"/>
      <c r="C104" s="94"/>
      <c r="D104" s="94"/>
      <c r="E104" s="94"/>
      <c r="F104" s="94"/>
      <c r="G104" s="94"/>
      <c r="H104" s="94"/>
      <c r="I104" s="94"/>
      <c r="J104" s="94"/>
      <c r="K104" s="94"/>
      <c r="L104" s="94"/>
      <c r="M104" s="94"/>
      <c r="N104" s="94"/>
      <c r="O104" s="94"/>
      <c r="P104" s="94"/>
      <c r="Q104" s="94"/>
      <c r="R104" s="94"/>
      <c r="S104" s="94"/>
      <c r="T104" s="94"/>
      <c r="U104" s="94"/>
      <c r="V104" s="94"/>
      <c r="W104" s="94"/>
      <c r="X104" s="94"/>
      <c r="Y104" s="94"/>
      <c r="Z104" s="94"/>
      <c r="AA104" s="94"/>
      <c r="AB104" s="94"/>
    </row>
    <row r="105" spans="1:28" x14ac:dyDescent="0.25">
      <c r="A105" s="94"/>
      <c r="B105" s="94"/>
      <c r="C105" s="94"/>
      <c r="D105" s="94"/>
      <c r="E105" s="94"/>
      <c r="F105" s="94"/>
      <c r="G105" s="94"/>
      <c r="H105" s="94"/>
      <c r="I105" s="94"/>
      <c r="J105" s="94"/>
      <c r="K105" s="94"/>
      <c r="L105" s="94"/>
      <c r="M105" s="94"/>
      <c r="N105" s="94"/>
      <c r="O105" s="94"/>
      <c r="P105" s="94"/>
      <c r="Q105" s="94"/>
      <c r="R105" s="94"/>
      <c r="S105" s="94"/>
      <c r="T105" s="94"/>
      <c r="U105" s="94"/>
      <c r="V105" s="94"/>
      <c r="W105" s="94"/>
      <c r="X105" s="94"/>
      <c r="Y105" s="94"/>
      <c r="Z105" s="94"/>
      <c r="AA105" s="94"/>
      <c r="AB105" s="94"/>
    </row>
    <row r="106" spans="1:28" x14ac:dyDescent="0.25">
      <c r="A106" s="94"/>
      <c r="B106" s="94"/>
      <c r="C106" s="94"/>
      <c r="D106" s="94"/>
      <c r="E106" s="94"/>
      <c r="F106" s="94"/>
      <c r="G106" s="94"/>
      <c r="H106" s="94"/>
      <c r="I106" s="94"/>
      <c r="J106" s="94"/>
      <c r="K106" s="94"/>
      <c r="L106" s="94"/>
      <c r="M106" s="94"/>
      <c r="N106" s="94"/>
      <c r="O106" s="94"/>
      <c r="P106" s="94"/>
      <c r="Q106" s="94"/>
      <c r="R106" s="94"/>
      <c r="S106" s="94"/>
      <c r="T106" s="94"/>
      <c r="U106" s="94"/>
      <c r="V106" s="94"/>
      <c r="W106" s="94"/>
      <c r="X106" s="94"/>
      <c r="Y106" s="94"/>
      <c r="Z106" s="94"/>
      <c r="AA106" s="94"/>
      <c r="AB106" s="94"/>
    </row>
    <row r="107" spans="1:28" x14ac:dyDescent="0.25">
      <c r="A107" s="94"/>
      <c r="B107" s="94"/>
      <c r="C107" s="94"/>
      <c r="D107" s="94"/>
      <c r="E107" s="94"/>
      <c r="F107" s="94"/>
      <c r="G107" s="94"/>
      <c r="H107" s="94"/>
      <c r="I107" s="94"/>
      <c r="J107" s="94"/>
      <c r="K107" s="94"/>
      <c r="L107" s="94"/>
      <c r="M107" s="94"/>
      <c r="N107" s="94"/>
      <c r="O107" s="94"/>
      <c r="P107" s="94"/>
      <c r="Q107" s="94"/>
      <c r="R107" s="94"/>
      <c r="S107" s="94"/>
      <c r="T107" s="94"/>
      <c r="U107" s="94"/>
      <c r="V107" s="94"/>
      <c r="W107" s="94"/>
      <c r="X107" s="94"/>
      <c r="Y107" s="94"/>
      <c r="Z107" s="94"/>
      <c r="AA107" s="94"/>
      <c r="AB107" s="94"/>
    </row>
    <row r="108" spans="1:28" x14ac:dyDescent="0.25">
      <c r="A108" s="94"/>
      <c r="B108" s="94"/>
      <c r="C108" s="94"/>
      <c r="D108" s="94"/>
      <c r="E108" s="94"/>
      <c r="F108" s="94"/>
      <c r="G108" s="94"/>
      <c r="H108" s="94"/>
      <c r="I108" s="94"/>
      <c r="J108" s="94"/>
      <c r="K108" s="94"/>
      <c r="L108" s="94"/>
      <c r="M108" s="94"/>
      <c r="N108" s="94"/>
      <c r="O108" s="94"/>
      <c r="P108" s="94"/>
      <c r="Q108" s="94"/>
      <c r="R108" s="94"/>
      <c r="S108" s="94"/>
      <c r="T108" s="94"/>
      <c r="U108" s="94"/>
      <c r="V108" s="94"/>
      <c r="W108" s="94"/>
      <c r="X108" s="94"/>
      <c r="Y108" s="94"/>
      <c r="Z108" s="94"/>
      <c r="AA108" s="94"/>
      <c r="AB108" s="94"/>
    </row>
    <row r="109" spans="1:28" x14ac:dyDescent="0.25">
      <c r="A109" s="94"/>
      <c r="B109" s="94"/>
      <c r="C109" s="94"/>
      <c r="D109" s="94"/>
      <c r="E109" s="94"/>
      <c r="F109" s="94"/>
      <c r="G109" s="94"/>
      <c r="H109" s="94"/>
      <c r="I109" s="94"/>
      <c r="J109" s="94"/>
      <c r="K109" s="94"/>
      <c r="L109" s="94"/>
      <c r="M109" s="94"/>
      <c r="N109" s="94"/>
      <c r="O109" s="94"/>
      <c r="P109" s="94"/>
      <c r="Q109" s="94"/>
      <c r="R109" s="94"/>
      <c r="S109" s="94"/>
      <c r="T109" s="94"/>
      <c r="U109" s="94"/>
      <c r="V109" s="94"/>
      <c r="W109" s="94"/>
      <c r="X109" s="94"/>
      <c r="Y109" s="94"/>
      <c r="Z109" s="94"/>
      <c r="AA109" s="94"/>
      <c r="AB109" s="94"/>
    </row>
    <row r="110" spans="1:28" x14ac:dyDescent="0.25">
      <c r="A110" s="94"/>
      <c r="B110" s="94"/>
      <c r="C110" s="94"/>
      <c r="D110" s="94"/>
      <c r="E110" s="94"/>
      <c r="F110" s="94"/>
      <c r="G110" s="94"/>
      <c r="H110" s="94"/>
      <c r="I110" s="94"/>
      <c r="J110" s="94"/>
      <c r="K110" s="94"/>
      <c r="L110" s="94"/>
      <c r="M110" s="94"/>
      <c r="N110" s="94"/>
      <c r="O110" s="94"/>
      <c r="P110" s="94"/>
      <c r="Q110" s="94"/>
      <c r="R110" s="94"/>
      <c r="S110" s="94"/>
      <c r="T110" s="94"/>
      <c r="U110" s="94"/>
      <c r="V110" s="94"/>
      <c r="W110" s="94"/>
      <c r="X110" s="94"/>
      <c r="Y110" s="94"/>
      <c r="Z110" s="94"/>
      <c r="AA110" s="94"/>
      <c r="AB110" s="94"/>
    </row>
    <row r="111" spans="1:28" x14ac:dyDescent="0.25">
      <c r="A111" s="94"/>
      <c r="B111" s="94"/>
      <c r="C111" s="94"/>
      <c r="D111" s="94"/>
      <c r="E111" s="94"/>
      <c r="F111" s="94"/>
      <c r="G111" s="94"/>
      <c r="H111" s="94"/>
      <c r="I111" s="94"/>
      <c r="J111" s="94"/>
      <c r="K111" s="94"/>
      <c r="L111" s="94"/>
      <c r="M111" s="94"/>
      <c r="N111" s="94"/>
      <c r="O111" s="94"/>
      <c r="P111" s="94"/>
      <c r="Q111" s="94"/>
      <c r="R111" s="94"/>
      <c r="S111" s="94"/>
      <c r="T111" s="94"/>
      <c r="U111" s="94"/>
      <c r="V111" s="94"/>
      <c r="W111" s="94"/>
      <c r="X111" s="94"/>
      <c r="Y111" s="94"/>
      <c r="Z111" s="94"/>
      <c r="AA111" s="94"/>
      <c r="AB111" s="94"/>
    </row>
    <row r="112" spans="1:28" x14ac:dyDescent="0.25">
      <c r="A112" s="94"/>
      <c r="B112" s="94"/>
      <c r="C112" s="94"/>
      <c r="D112" s="94"/>
      <c r="E112" s="94"/>
      <c r="F112" s="94"/>
      <c r="G112" s="94"/>
      <c r="H112" s="94"/>
      <c r="I112" s="94"/>
      <c r="J112" s="94"/>
      <c r="K112" s="94"/>
      <c r="L112" s="94"/>
      <c r="M112" s="94"/>
      <c r="N112" s="94"/>
      <c r="O112" s="94"/>
      <c r="P112" s="94"/>
      <c r="Q112" s="94"/>
      <c r="R112" s="94"/>
      <c r="S112" s="94"/>
      <c r="T112" s="94"/>
      <c r="U112" s="94"/>
      <c r="V112" s="94"/>
      <c r="W112" s="94"/>
      <c r="X112" s="94"/>
      <c r="Y112" s="94"/>
      <c r="Z112" s="94"/>
      <c r="AA112" s="94"/>
      <c r="AB112" s="94"/>
    </row>
    <row r="113" spans="1:28" x14ac:dyDescent="0.25">
      <c r="A113" s="94"/>
      <c r="B113" s="94"/>
      <c r="C113" s="94"/>
      <c r="D113" s="94"/>
      <c r="E113" s="94"/>
      <c r="F113" s="94"/>
      <c r="G113" s="94"/>
      <c r="H113" s="94"/>
      <c r="I113" s="94"/>
      <c r="J113" s="94"/>
      <c r="K113" s="94"/>
      <c r="L113" s="94"/>
      <c r="M113" s="94"/>
      <c r="N113" s="94"/>
      <c r="O113" s="94"/>
      <c r="P113" s="94"/>
      <c r="Q113" s="94"/>
      <c r="R113" s="94"/>
      <c r="S113" s="94"/>
      <c r="T113" s="94"/>
      <c r="U113" s="94"/>
      <c r="V113" s="94"/>
      <c r="W113" s="94"/>
      <c r="X113" s="94"/>
      <c r="Y113" s="94"/>
      <c r="Z113" s="94"/>
      <c r="AA113" s="94"/>
      <c r="AB113" s="94"/>
    </row>
    <row r="114" spans="1:28" x14ac:dyDescent="0.25">
      <c r="A114" s="94"/>
      <c r="B114" s="94"/>
      <c r="C114" s="94"/>
      <c r="D114" s="94"/>
      <c r="E114" s="94"/>
      <c r="F114" s="94"/>
      <c r="G114" s="94"/>
      <c r="H114" s="94"/>
      <c r="I114" s="94"/>
      <c r="J114" s="94"/>
      <c r="K114" s="94"/>
      <c r="L114" s="94"/>
      <c r="M114" s="94"/>
      <c r="N114" s="94"/>
      <c r="O114" s="94"/>
      <c r="P114" s="94"/>
      <c r="Q114" s="94"/>
      <c r="R114" s="94"/>
      <c r="S114" s="94"/>
      <c r="T114" s="94"/>
      <c r="U114" s="94"/>
      <c r="V114" s="94"/>
      <c r="W114" s="94"/>
      <c r="X114" s="94"/>
      <c r="Y114" s="94"/>
      <c r="Z114" s="94"/>
      <c r="AA114" s="94"/>
      <c r="AB114" s="94"/>
    </row>
    <row r="115" spans="1:28" x14ac:dyDescent="0.25">
      <c r="A115" s="94"/>
      <c r="B115" s="94"/>
      <c r="C115" s="94"/>
      <c r="D115" s="94"/>
      <c r="E115" s="94"/>
      <c r="F115" s="94"/>
      <c r="G115" s="94"/>
      <c r="H115" s="94"/>
      <c r="I115" s="94"/>
      <c r="J115" s="94"/>
      <c r="K115" s="94"/>
      <c r="L115" s="94"/>
      <c r="M115" s="94"/>
      <c r="N115" s="94"/>
      <c r="O115" s="94"/>
      <c r="P115" s="94"/>
      <c r="Q115" s="94"/>
      <c r="R115" s="94"/>
      <c r="S115" s="94"/>
      <c r="T115" s="94"/>
      <c r="U115" s="94"/>
      <c r="V115" s="94"/>
      <c r="W115" s="94"/>
      <c r="X115" s="94"/>
      <c r="Y115" s="94"/>
      <c r="Z115" s="94"/>
      <c r="AA115" s="94"/>
      <c r="AB115" s="94"/>
    </row>
    <row r="116" spans="1:28" x14ac:dyDescent="0.25">
      <c r="A116" s="94"/>
      <c r="B116" s="94"/>
      <c r="C116" s="94"/>
      <c r="D116" s="94"/>
      <c r="E116" s="94"/>
      <c r="F116" s="94"/>
      <c r="G116" s="94"/>
      <c r="H116" s="94"/>
      <c r="I116" s="94"/>
      <c r="J116" s="94"/>
      <c r="K116" s="94"/>
      <c r="L116" s="94"/>
      <c r="M116" s="94"/>
      <c r="N116" s="94"/>
      <c r="O116" s="94"/>
      <c r="P116" s="94"/>
      <c r="Q116" s="94"/>
      <c r="R116" s="94"/>
      <c r="S116" s="94"/>
      <c r="T116" s="94"/>
      <c r="U116" s="94"/>
      <c r="V116" s="94"/>
      <c r="W116" s="94"/>
      <c r="X116" s="94"/>
      <c r="Y116" s="94"/>
      <c r="Z116" s="94"/>
      <c r="AA116" s="94"/>
      <c r="AB116" s="94"/>
    </row>
    <row r="117" spans="1:28" x14ac:dyDescent="0.25">
      <c r="A117" s="94"/>
      <c r="B117" s="94"/>
      <c r="C117" s="94"/>
      <c r="D117" s="94"/>
      <c r="E117" s="94"/>
      <c r="F117" s="94"/>
      <c r="G117" s="94"/>
      <c r="H117" s="94"/>
      <c r="I117" s="94"/>
      <c r="J117" s="94"/>
      <c r="K117" s="94"/>
      <c r="L117" s="94"/>
      <c r="M117" s="94"/>
      <c r="N117" s="94"/>
      <c r="O117" s="94"/>
      <c r="P117" s="94"/>
      <c r="Q117" s="94"/>
      <c r="R117" s="94"/>
      <c r="S117" s="94"/>
      <c r="T117" s="94"/>
      <c r="U117" s="94"/>
      <c r="V117" s="94"/>
      <c r="W117" s="94"/>
      <c r="X117" s="94"/>
      <c r="Y117" s="94"/>
      <c r="Z117" s="94"/>
      <c r="AA117" s="94"/>
      <c r="AB117" s="94"/>
    </row>
    <row r="118" spans="1:28" x14ac:dyDescent="0.25">
      <c r="A118" s="94"/>
      <c r="B118" s="94"/>
      <c r="C118" s="94"/>
      <c r="D118" s="94"/>
      <c r="E118" s="94"/>
      <c r="F118" s="94"/>
      <c r="G118" s="94"/>
      <c r="H118" s="94"/>
      <c r="I118" s="94"/>
      <c r="J118" s="94"/>
      <c r="K118" s="94"/>
      <c r="L118" s="94"/>
      <c r="M118" s="94"/>
      <c r="N118" s="94"/>
      <c r="O118" s="94"/>
      <c r="P118" s="94"/>
      <c r="Q118" s="94"/>
      <c r="R118" s="94"/>
      <c r="S118" s="94"/>
      <c r="T118" s="94"/>
      <c r="U118" s="94"/>
      <c r="V118" s="94"/>
      <c r="W118" s="94"/>
      <c r="X118" s="94"/>
      <c r="Y118" s="94"/>
      <c r="Z118" s="94"/>
      <c r="AA118" s="94"/>
      <c r="AB118" s="94"/>
    </row>
    <row r="119" spans="1:28" x14ac:dyDescent="0.25">
      <c r="A119" s="94"/>
      <c r="B119" s="94"/>
      <c r="C119" s="94"/>
      <c r="D119" s="94"/>
      <c r="E119" s="94"/>
      <c r="F119" s="94"/>
      <c r="G119" s="94"/>
      <c r="H119" s="94"/>
      <c r="I119" s="94"/>
      <c r="J119" s="94"/>
      <c r="K119" s="94"/>
      <c r="L119" s="94"/>
      <c r="M119" s="94"/>
      <c r="N119" s="94"/>
      <c r="O119" s="94"/>
      <c r="P119" s="94"/>
      <c r="Q119" s="94"/>
      <c r="R119" s="94"/>
      <c r="S119" s="94"/>
      <c r="T119" s="94"/>
      <c r="U119" s="94"/>
      <c r="V119" s="94"/>
      <c r="W119" s="94"/>
      <c r="X119" s="94"/>
      <c r="Y119" s="94"/>
      <c r="Z119" s="94"/>
      <c r="AA119" s="94"/>
      <c r="AB119" s="94"/>
    </row>
    <row r="120" spans="1:28" x14ac:dyDescent="0.25">
      <c r="A120" s="94"/>
      <c r="B120" s="94"/>
      <c r="C120" s="94"/>
      <c r="D120" s="94"/>
      <c r="E120" s="94"/>
      <c r="F120" s="94"/>
      <c r="G120" s="94"/>
      <c r="H120" s="94"/>
      <c r="I120" s="94"/>
      <c r="J120" s="94"/>
      <c r="K120" s="94"/>
      <c r="L120" s="94"/>
      <c r="M120" s="94"/>
      <c r="N120" s="94"/>
      <c r="O120" s="94"/>
      <c r="P120" s="94"/>
      <c r="Q120" s="94"/>
      <c r="R120" s="94"/>
      <c r="S120" s="94"/>
      <c r="T120" s="94"/>
      <c r="U120" s="94"/>
      <c r="V120" s="94"/>
      <c r="W120" s="94"/>
      <c r="X120" s="94"/>
      <c r="Y120" s="94"/>
      <c r="Z120" s="94"/>
      <c r="AA120" s="94"/>
      <c r="AB120" s="94"/>
    </row>
    <row r="121" spans="1:28" x14ac:dyDescent="0.25">
      <c r="A121" s="94"/>
      <c r="B121" s="94"/>
      <c r="C121" s="94"/>
      <c r="D121" s="94"/>
      <c r="E121" s="94"/>
      <c r="F121" s="94"/>
      <c r="G121" s="94"/>
      <c r="H121" s="94"/>
      <c r="I121" s="94"/>
      <c r="J121" s="94"/>
      <c r="K121" s="94"/>
      <c r="L121" s="94"/>
      <c r="M121" s="94"/>
      <c r="N121" s="94"/>
      <c r="O121" s="94"/>
      <c r="P121" s="94"/>
      <c r="Q121" s="94"/>
      <c r="R121" s="94"/>
      <c r="S121" s="94"/>
      <c r="T121" s="94"/>
      <c r="U121" s="94"/>
      <c r="V121" s="94"/>
      <c r="W121" s="94"/>
      <c r="X121" s="94"/>
      <c r="Y121" s="94"/>
      <c r="Z121" s="94"/>
      <c r="AA121" s="94"/>
      <c r="AB121" s="94"/>
    </row>
    <row r="122" spans="1:28" x14ac:dyDescent="0.25">
      <c r="A122" s="94"/>
      <c r="B122" s="94"/>
      <c r="C122" s="94"/>
      <c r="D122" s="94"/>
      <c r="E122" s="94"/>
      <c r="F122" s="94"/>
      <c r="G122" s="94"/>
      <c r="H122" s="94"/>
      <c r="I122" s="94"/>
      <c r="J122" s="94"/>
      <c r="K122" s="94"/>
      <c r="L122" s="94"/>
      <c r="M122" s="94"/>
      <c r="N122" s="94"/>
      <c r="O122" s="94"/>
      <c r="P122" s="94"/>
      <c r="Q122" s="94"/>
      <c r="R122" s="94"/>
      <c r="S122" s="94"/>
      <c r="T122" s="94"/>
      <c r="U122" s="94"/>
      <c r="V122" s="94"/>
      <c r="W122" s="94"/>
      <c r="X122" s="94"/>
      <c r="Y122" s="94"/>
      <c r="Z122" s="94"/>
      <c r="AA122" s="94"/>
      <c r="AB122" s="94"/>
    </row>
    <row r="123" spans="1:28" x14ac:dyDescent="0.25">
      <c r="A123" s="94"/>
      <c r="B123" s="94"/>
      <c r="C123" s="94"/>
      <c r="D123" s="94"/>
      <c r="E123" s="94"/>
      <c r="F123" s="94"/>
      <c r="G123" s="94"/>
      <c r="H123" s="94"/>
      <c r="I123" s="94"/>
      <c r="J123" s="94"/>
      <c r="K123" s="94"/>
      <c r="L123" s="94"/>
      <c r="M123" s="94"/>
      <c r="N123" s="94"/>
      <c r="O123" s="94"/>
      <c r="P123" s="94"/>
      <c r="Q123" s="94"/>
      <c r="R123" s="94"/>
      <c r="S123" s="94"/>
      <c r="T123" s="94"/>
      <c r="U123" s="94"/>
      <c r="V123" s="94"/>
      <c r="W123" s="94"/>
      <c r="X123" s="94"/>
      <c r="Y123" s="94"/>
      <c r="Z123" s="94"/>
      <c r="AA123" s="94"/>
      <c r="AB123" s="94"/>
    </row>
    <row r="124" spans="1:28" x14ac:dyDescent="0.25">
      <c r="A124" s="94"/>
      <c r="B124" s="94"/>
      <c r="C124" s="94"/>
      <c r="D124" s="94"/>
      <c r="E124" s="94"/>
      <c r="F124" s="94"/>
      <c r="G124" s="94"/>
      <c r="H124" s="94"/>
      <c r="I124" s="94"/>
      <c r="J124" s="94"/>
      <c r="K124" s="94"/>
      <c r="L124" s="94"/>
      <c r="M124" s="94"/>
      <c r="N124" s="94"/>
      <c r="O124" s="94"/>
      <c r="P124" s="94"/>
      <c r="Q124" s="94"/>
      <c r="R124" s="94"/>
      <c r="S124" s="94"/>
      <c r="T124" s="94"/>
      <c r="U124" s="94"/>
      <c r="V124" s="94"/>
      <c r="W124" s="94"/>
      <c r="X124" s="94"/>
      <c r="Y124" s="94"/>
      <c r="Z124" s="94"/>
      <c r="AA124" s="94"/>
      <c r="AB124" s="94"/>
    </row>
    <row r="125" spans="1:28" x14ac:dyDescent="0.25">
      <c r="A125" s="94"/>
      <c r="B125" s="94"/>
      <c r="C125" s="94"/>
      <c r="D125" s="94"/>
      <c r="E125" s="94"/>
      <c r="F125" s="94"/>
      <c r="G125" s="94"/>
      <c r="H125" s="94"/>
      <c r="I125" s="94"/>
      <c r="J125" s="94"/>
      <c r="K125" s="94"/>
      <c r="L125" s="94"/>
      <c r="M125" s="94"/>
      <c r="N125" s="94"/>
      <c r="O125" s="94"/>
      <c r="P125" s="94"/>
      <c r="Q125" s="94"/>
      <c r="R125" s="94"/>
      <c r="S125" s="94"/>
      <c r="T125" s="94"/>
      <c r="U125" s="94"/>
      <c r="V125" s="94"/>
      <c r="W125" s="94"/>
      <c r="X125" s="94"/>
      <c r="Y125" s="94"/>
      <c r="Z125" s="94"/>
      <c r="AA125" s="94"/>
      <c r="AB125" s="94"/>
    </row>
    <row r="126" spans="1:28" x14ac:dyDescent="0.25">
      <c r="A126" s="94"/>
      <c r="B126" s="94"/>
      <c r="C126" s="94"/>
      <c r="D126" s="94"/>
      <c r="E126" s="94"/>
      <c r="F126" s="94"/>
      <c r="G126" s="94"/>
      <c r="H126" s="94"/>
      <c r="I126" s="94"/>
      <c r="J126" s="94"/>
      <c r="K126" s="94"/>
      <c r="L126" s="94"/>
      <c r="M126" s="94"/>
      <c r="N126" s="94"/>
      <c r="O126" s="94"/>
      <c r="P126" s="94"/>
      <c r="Q126" s="94"/>
      <c r="R126" s="94"/>
      <c r="S126" s="94"/>
      <c r="T126" s="94"/>
      <c r="U126" s="94"/>
      <c r="V126" s="94"/>
      <c r="W126" s="94"/>
      <c r="X126" s="94"/>
      <c r="Y126" s="94"/>
      <c r="Z126" s="94"/>
      <c r="AA126" s="94"/>
      <c r="AB126" s="94"/>
    </row>
    <row r="127" spans="1:28" x14ac:dyDescent="0.25">
      <c r="A127" s="94"/>
      <c r="B127" s="94"/>
      <c r="C127" s="94"/>
      <c r="D127" s="94"/>
      <c r="E127" s="94"/>
      <c r="F127" s="94"/>
      <c r="G127" s="94"/>
      <c r="H127" s="94"/>
      <c r="I127" s="94"/>
      <c r="J127" s="94"/>
      <c r="K127" s="94"/>
      <c r="L127" s="94"/>
      <c r="M127" s="94"/>
      <c r="N127" s="94"/>
      <c r="O127" s="94"/>
      <c r="P127" s="94"/>
      <c r="Q127" s="94"/>
      <c r="R127" s="94"/>
      <c r="S127" s="94"/>
      <c r="T127" s="94"/>
      <c r="U127" s="94"/>
      <c r="V127" s="94"/>
      <c r="W127" s="94"/>
      <c r="X127" s="94"/>
      <c r="Y127" s="94"/>
      <c r="Z127" s="94"/>
      <c r="AA127" s="94"/>
      <c r="AB127" s="94"/>
    </row>
    <row r="128" spans="1:28" x14ac:dyDescent="0.25">
      <c r="A128" s="94"/>
      <c r="B128" s="94"/>
      <c r="C128" s="94"/>
      <c r="D128" s="94"/>
      <c r="E128" s="94"/>
      <c r="F128" s="94"/>
      <c r="G128" s="94"/>
      <c r="H128" s="94"/>
      <c r="I128" s="94"/>
      <c r="J128" s="94"/>
      <c r="K128" s="94"/>
      <c r="L128" s="94"/>
      <c r="M128" s="94"/>
      <c r="N128" s="94"/>
      <c r="O128" s="94"/>
      <c r="P128" s="94"/>
      <c r="Q128" s="94"/>
      <c r="R128" s="94"/>
      <c r="S128" s="94"/>
      <c r="T128" s="94"/>
      <c r="U128" s="94"/>
      <c r="V128" s="94"/>
      <c r="W128" s="94"/>
      <c r="X128" s="94"/>
      <c r="Y128" s="94"/>
      <c r="Z128" s="94"/>
      <c r="AA128" s="94"/>
      <c r="AB128" s="94"/>
    </row>
    <row r="129" spans="1:28" x14ac:dyDescent="0.25">
      <c r="A129" s="94"/>
      <c r="B129" s="94"/>
      <c r="C129" s="94"/>
      <c r="D129" s="94"/>
      <c r="E129" s="94"/>
      <c r="F129" s="94"/>
      <c r="G129" s="94"/>
      <c r="H129" s="94"/>
      <c r="I129" s="94"/>
      <c r="J129" s="94"/>
      <c r="K129" s="94"/>
      <c r="L129" s="94"/>
      <c r="M129" s="94"/>
      <c r="N129" s="94"/>
      <c r="O129" s="94"/>
      <c r="P129" s="94"/>
      <c r="Q129" s="94"/>
      <c r="R129" s="94"/>
      <c r="S129" s="94"/>
      <c r="T129" s="94"/>
      <c r="U129" s="94"/>
      <c r="V129" s="94"/>
      <c r="W129" s="94"/>
      <c r="X129" s="94"/>
      <c r="Y129" s="94"/>
      <c r="Z129" s="94"/>
      <c r="AA129" s="94"/>
      <c r="AB129" s="94"/>
    </row>
    <row r="130" spans="1:28" x14ac:dyDescent="0.25">
      <c r="A130" s="94"/>
      <c r="B130" s="94"/>
      <c r="C130" s="94"/>
      <c r="D130" s="94"/>
      <c r="E130" s="94"/>
      <c r="F130" s="94"/>
      <c r="G130" s="94"/>
      <c r="H130" s="94"/>
      <c r="I130" s="94"/>
      <c r="J130" s="94"/>
      <c r="K130" s="94"/>
      <c r="L130" s="94"/>
      <c r="M130" s="94"/>
      <c r="N130" s="94"/>
      <c r="O130" s="94"/>
      <c r="P130" s="94"/>
      <c r="Q130" s="94"/>
      <c r="R130" s="94"/>
      <c r="S130" s="94"/>
      <c r="T130" s="94"/>
      <c r="U130" s="94"/>
      <c r="V130" s="94"/>
      <c r="W130" s="94"/>
      <c r="X130" s="94"/>
      <c r="Y130" s="94"/>
      <c r="Z130" s="94"/>
      <c r="AA130" s="94"/>
      <c r="AB130" s="94"/>
    </row>
    <row r="131" spans="1:28" x14ac:dyDescent="0.25">
      <c r="A131" s="94"/>
      <c r="B131" s="94"/>
      <c r="C131" s="94"/>
      <c r="D131" s="94"/>
      <c r="E131" s="94"/>
      <c r="F131" s="94"/>
      <c r="G131" s="94"/>
      <c r="H131" s="94"/>
      <c r="I131" s="94"/>
      <c r="J131" s="94"/>
      <c r="K131" s="94"/>
      <c r="L131" s="94"/>
      <c r="M131" s="94"/>
      <c r="N131" s="94"/>
      <c r="O131" s="94"/>
      <c r="P131" s="94"/>
      <c r="Q131" s="94"/>
      <c r="R131" s="94"/>
      <c r="S131" s="94"/>
      <c r="T131" s="94"/>
      <c r="U131" s="94"/>
      <c r="V131" s="94"/>
      <c r="W131" s="94"/>
      <c r="X131" s="94"/>
      <c r="Y131" s="94"/>
      <c r="Z131" s="94"/>
      <c r="AA131" s="94"/>
      <c r="AB131" s="94"/>
    </row>
    <row r="132" spans="1:28" x14ac:dyDescent="0.25">
      <c r="A132" s="94"/>
      <c r="B132" s="94"/>
      <c r="C132" s="94"/>
      <c r="D132" s="94"/>
      <c r="E132" s="94"/>
      <c r="F132" s="94"/>
      <c r="G132" s="94"/>
      <c r="H132" s="94"/>
      <c r="I132" s="94"/>
      <c r="J132" s="94"/>
      <c r="K132" s="94"/>
      <c r="L132" s="94"/>
      <c r="M132" s="94"/>
      <c r="N132" s="94"/>
      <c r="O132" s="94"/>
      <c r="P132" s="94"/>
      <c r="Q132" s="94"/>
      <c r="R132" s="94"/>
      <c r="S132" s="94"/>
      <c r="T132" s="94"/>
      <c r="U132" s="94"/>
      <c r="V132" s="94"/>
      <c r="W132" s="94"/>
      <c r="X132" s="94"/>
      <c r="Y132" s="94"/>
      <c r="Z132" s="94"/>
      <c r="AA132" s="94"/>
      <c r="AB132" s="94"/>
    </row>
    <row r="133" spans="1:28" x14ac:dyDescent="0.25">
      <c r="A133" s="94"/>
      <c r="B133" s="94"/>
      <c r="C133" s="94"/>
      <c r="D133" s="94"/>
      <c r="E133" s="94"/>
      <c r="F133" s="94"/>
      <c r="G133" s="94"/>
      <c r="H133" s="94"/>
      <c r="I133" s="94"/>
      <c r="J133" s="94"/>
      <c r="K133" s="94"/>
      <c r="L133" s="94"/>
      <c r="M133" s="94"/>
      <c r="N133" s="94"/>
      <c r="O133" s="94"/>
      <c r="P133" s="94"/>
      <c r="Q133" s="94"/>
      <c r="R133" s="94"/>
      <c r="S133" s="94"/>
      <c r="T133" s="94"/>
      <c r="U133" s="94"/>
      <c r="V133" s="94"/>
      <c r="W133" s="94"/>
      <c r="X133" s="94"/>
      <c r="Y133" s="94"/>
      <c r="Z133" s="94"/>
      <c r="AA133" s="94"/>
      <c r="AB133" s="94"/>
    </row>
    <row r="134" spans="1:28" x14ac:dyDescent="0.25">
      <c r="A134" s="94"/>
      <c r="B134" s="94"/>
      <c r="C134" s="94"/>
      <c r="D134" s="94"/>
      <c r="E134" s="94"/>
      <c r="F134" s="94"/>
      <c r="G134" s="94"/>
      <c r="H134" s="94"/>
      <c r="I134" s="94"/>
      <c r="J134" s="94"/>
      <c r="K134" s="94"/>
      <c r="L134" s="94"/>
      <c r="M134" s="94"/>
      <c r="N134" s="94"/>
      <c r="O134" s="94"/>
      <c r="P134" s="94"/>
      <c r="Q134" s="94"/>
      <c r="R134" s="94"/>
      <c r="S134" s="94"/>
      <c r="T134" s="94"/>
      <c r="U134" s="94"/>
      <c r="V134" s="94"/>
      <c r="W134" s="94"/>
      <c r="X134" s="94"/>
      <c r="Y134" s="94"/>
      <c r="Z134" s="94"/>
      <c r="AA134" s="94"/>
      <c r="AB134" s="94"/>
    </row>
    <row r="135" spans="1:28" x14ac:dyDescent="0.25">
      <c r="A135" s="94"/>
      <c r="B135" s="94"/>
      <c r="C135" s="94"/>
      <c r="D135" s="94"/>
      <c r="E135" s="94"/>
      <c r="F135" s="94"/>
      <c r="G135" s="94"/>
      <c r="H135" s="94"/>
      <c r="I135" s="94"/>
      <c r="J135" s="94"/>
      <c r="K135" s="94"/>
      <c r="L135" s="94"/>
      <c r="M135" s="94"/>
      <c r="N135" s="94"/>
      <c r="O135" s="94"/>
      <c r="P135" s="94"/>
      <c r="Q135" s="94"/>
      <c r="R135" s="94"/>
      <c r="S135" s="94"/>
      <c r="T135" s="94"/>
      <c r="U135" s="94"/>
      <c r="V135" s="94"/>
      <c r="W135" s="94"/>
      <c r="X135" s="94"/>
      <c r="Y135" s="94"/>
      <c r="Z135" s="94"/>
      <c r="AA135" s="94"/>
      <c r="AB135" s="94"/>
    </row>
    <row r="136" spans="1:28" x14ac:dyDescent="0.25">
      <c r="A136" s="94"/>
      <c r="B136" s="94"/>
      <c r="C136" s="94"/>
      <c r="D136" s="94"/>
      <c r="E136" s="94"/>
      <c r="F136" s="94"/>
      <c r="G136" s="94"/>
      <c r="H136" s="94"/>
      <c r="I136" s="94"/>
      <c r="J136" s="94"/>
      <c r="K136" s="94"/>
      <c r="L136" s="94"/>
      <c r="M136" s="94"/>
      <c r="N136" s="94"/>
      <c r="O136" s="94"/>
      <c r="P136" s="94"/>
      <c r="Q136" s="94"/>
      <c r="R136" s="94"/>
      <c r="S136" s="94"/>
      <c r="T136" s="94"/>
      <c r="U136" s="94"/>
      <c r="V136" s="94"/>
      <c r="W136" s="94"/>
      <c r="X136" s="94"/>
      <c r="Y136" s="94"/>
      <c r="Z136" s="94"/>
      <c r="AA136" s="94"/>
      <c r="AB136" s="94"/>
    </row>
    <row r="137" spans="1:28" x14ac:dyDescent="0.25">
      <c r="A137" s="94"/>
      <c r="B137" s="94"/>
      <c r="C137" s="94"/>
      <c r="D137" s="94"/>
      <c r="E137" s="94"/>
      <c r="F137" s="94"/>
      <c r="G137" s="94"/>
      <c r="H137" s="94"/>
      <c r="I137" s="94"/>
      <c r="J137" s="94"/>
      <c r="K137" s="94"/>
      <c r="L137" s="94"/>
      <c r="M137" s="94"/>
      <c r="N137" s="94"/>
      <c r="O137" s="94"/>
      <c r="P137" s="94"/>
      <c r="Q137" s="94"/>
      <c r="R137" s="94"/>
      <c r="S137" s="94"/>
      <c r="T137" s="94"/>
      <c r="U137" s="94"/>
      <c r="V137" s="94"/>
      <c r="W137" s="94"/>
      <c r="X137" s="94"/>
      <c r="Y137" s="94"/>
      <c r="Z137" s="94"/>
      <c r="AA137" s="94"/>
      <c r="AB137" s="94"/>
    </row>
    <row r="138" spans="1:28" x14ac:dyDescent="0.25">
      <c r="A138" s="94"/>
      <c r="B138" s="94"/>
      <c r="C138" s="94"/>
      <c r="D138" s="94"/>
      <c r="E138" s="94"/>
      <c r="F138" s="94"/>
      <c r="G138" s="94"/>
      <c r="H138" s="94"/>
      <c r="I138" s="94"/>
      <c r="J138" s="94"/>
      <c r="K138" s="94"/>
      <c r="L138" s="94"/>
      <c r="M138" s="94"/>
      <c r="N138" s="94"/>
      <c r="O138" s="94"/>
      <c r="P138" s="94"/>
      <c r="Q138" s="94"/>
      <c r="R138" s="94"/>
      <c r="S138" s="94"/>
      <c r="T138" s="94"/>
      <c r="U138" s="94"/>
      <c r="V138" s="94"/>
      <c r="W138" s="94"/>
      <c r="X138" s="94"/>
      <c r="Y138" s="94"/>
      <c r="Z138" s="94"/>
      <c r="AA138" s="94"/>
      <c r="AB138" s="94"/>
    </row>
    <row r="139" spans="1:28" x14ac:dyDescent="0.25">
      <c r="A139" s="94"/>
      <c r="B139" s="94"/>
      <c r="C139" s="94"/>
      <c r="D139" s="94"/>
      <c r="E139" s="94"/>
      <c r="F139" s="94"/>
      <c r="G139" s="94"/>
      <c r="H139" s="94"/>
      <c r="I139" s="94"/>
      <c r="J139" s="94"/>
      <c r="K139" s="94"/>
      <c r="L139" s="94"/>
      <c r="M139" s="94"/>
      <c r="N139" s="94"/>
      <c r="O139" s="94"/>
      <c r="P139" s="94"/>
      <c r="Q139" s="94"/>
      <c r="R139" s="94"/>
      <c r="S139" s="94"/>
      <c r="T139" s="94"/>
      <c r="U139" s="94"/>
      <c r="V139" s="94"/>
      <c r="W139" s="94"/>
      <c r="X139" s="94"/>
      <c r="Y139" s="94"/>
      <c r="Z139" s="94"/>
      <c r="AA139" s="94"/>
      <c r="AB139" s="94"/>
    </row>
    <row r="140" spans="1:28" x14ac:dyDescent="0.25">
      <c r="A140" s="94"/>
      <c r="B140" s="94"/>
      <c r="C140" s="94"/>
      <c r="D140" s="94"/>
      <c r="E140" s="94"/>
      <c r="F140" s="94"/>
      <c r="G140" s="94"/>
      <c r="H140" s="94"/>
      <c r="I140" s="94"/>
      <c r="J140" s="94"/>
      <c r="K140" s="94"/>
      <c r="L140" s="94"/>
      <c r="M140" s="94"/>
      <c r="N140" s="94"/>
      <c r="O140" s="94"/>
      <c r="P140" s="94"/>
      <c r="Q140" s="94"/>
      <c r="R140" s="94"/>
      <c r="S140" s="94"/>
      <c r="T140" s="94"/>
      <c r="U140" s="94"/>
      <c r="V140" s="94"/>
      <c r="W140" s="94"/>
      <c r="X140" s="94"/>
      <c r="Y140" s="94"/>
      <c r="Z140" s="94"/>
      <c r="AA140" s="94"/>
      <c r="AB140" s="94"/>
    </row>
    <row r="141" spans="1:28" x14ac:dyDescent="0.25">
      <c r="A141" s="94"/>
      <c r="B141" s="94"/>
      <c r="C141" s="94"/>
      <c r="D141" s="94"/>
      <c r="E141" s="94"/>
      <c r="F141" s="94"/>
      <c r="G141" s="94"/>
      <c r="H141" s="94"/>
      <c r="I141" s="94"/>
      <c r="J141" s="94"/>
      <c r="K141" s="94"/>
      <c r="L141" s="94"/>
      <c r="M141" s="94"/>
      <c r="N141" s="94"/>
      <c r="O141" s="94"/>
      <c r="P141" s="94"/>
      <c r="Q141" s="94"/>
      <c r="R141" s="94"/>
      <c r="S141" s="94"/>
      <c r="T141" s="94"/>
      <c r="U141" s="94"/>
      <c r="V141" s="94"/>
      <c r="W141" s="94"/>
      <c r="X141" s="94"/>
      <c r="Y141" s="94"/>
      <c r="Z141" s="94"/>
      <c r="AA141" s="94"/>
      <c r="AB141" s="94"/>
    </row>
    <row r="142" spans="1:28" x14ac:dyDescent="0.25">
      <c r="A142" s="94"/>
      <c r="B142" s="94"/>
      <c r="C142" s="94"/>
      <c r="D142" s="94"/>
      <c r="E142" s="94"/>
      <c r="F142" s="94"/>
      <c r="G142" s="94"/>
      <c r="H142" s="94"/>
      <c r="I142" s="94"/>
      <c r="J142" s="94"/>
      <c r="K142" s="94"/>
      <c r="L142" s="94"/>
      <c r="M142" s="94"/>
      <c r="N142" s="94"/>
      <c r="O142" s="94"/>
      <c r="P142" s="94"/>
      <c r="Q142" s="94"/>
      <c r="R142" s="94"/>
      <c r="S142" s="94"/>
      <c r="T142" s="94"/>
      <c r="U142" s="94"/>
      <c r="V142" s="94"/>
      <c r="W142" s="94"/>
      <c r="X142" s="94"/>
      <c r="Y142" s="94"/>
      <c r="Z142" s="94"/>
      <c r="AA142" s="94"/>
      <c r="AB142" s="94"/>
    </row>
    <row r="143" spans="1:28" x14ac:dyDescent="0.25">
      <c r="A143" s="94"/>
      <c r="B143" s="94"/>
      <c r="C143" s="94"/>
      <c r="D143" s="94"/>
      <c r="E143" s="94"/>
      <c r="F143" s="94"/>
      <c r="G143" s="94"/>
      <c r="H143" s="94"/>
      <c r="I143" s="94"/>
      <c r="J143" s="94"/>
      <c r="K143" s="94"/>
      <c r="L143" s="94"/>
      <c r="M143" s="94"/>
      <c r="N143" s="94"/>
      <c r="O143" s="94"/>
      <c r="P143" s="94"/>
      <c r="Q143" s="94"/>
      <c r="R143" s="94"/>
      <c r="S143" s="94"/>
      <c r="T143" s="94"/>
      <c r="U143" s="94"/>
      <c r="V143" s="94"/>
      <c r="W143" s="94"/>
      <c r="X143" s="94"/>
      <c r="Y143" s="94"/>
      <c r="Z143" s="94"/>
      <c r="AA143" s="94"/>
      <c r="AB143" s="94"/>
    </row>
    <row r="144" spans="1:28" x14ac:dyDescent="0.25">
      <c r="A144" s="94"/>
      <c r="B144" s="94"/>
      <c r="C144" s="94"/>
      <c r="D144" s="94"/>
      <c r="E144" s="94"/>
      <c r="F144" s="94"/>
      <c r="G144" s="94"/>
      <c r="H144" s="94"/>
      <c r="I144" s="94"/>
      <c r="J144" s="94"/>
      <c r="K144" s="94"/>
      <c r="L144" s="94"/>
      <c r="M144" s="94"/>
      <c r="N144" s="94"/>
      <c r="O144" s="94"/>
      <c r="P144" s="94"/>
      <c r="Q144" s="94"/>
      <c r="R144" s="94"/>
      <c r="S144" s="94"/>
      <c r="T144" s="94"/>
      <c r="U144" s="94"/>
      <c r="V144" s="94"/>
      <c r="W144" s="94"/>
      <c r="X144" s="94"/>
      <c r="Y144" s="94"/>
      <c r="Z144" s="94"/>
      <c r="AA144" s="94"/>
      <c r="AB144" s="94"/>
    </row>
    <row r="145" spans="1:28" x14ac:dyDescent="0.25">
      <c r="A145" s="94"/>
      <c r="B145" s="94"/>
      <c r="C145" s="94"/>
      <c r="D145" s="94"/>
      <c r="E145" s="94"/>
      <c r="F145" s="94"/>
      <c r="G145" s="94"/>
      <c r="H145" s="94"/>
      <c r="I145" s="94"/>
      <c r="J145" s="94"/>
      <c r="K145" s="94"/>
      <c r="L145" s="94"/>
      <c r="M145" s="94"/>
      <c r="N145" s="94"/>
      <c r="O145" s="94"/>
      <c r="P145" s="94"/>
      <c r="Q145" s="94"/>
      <c r="R145" s="94"/>
      <c r="S145" s="94"/>
      <c r="T145" s="94"/>
      <c r="U145" s="94"/>
      <c r="V145" s="94"/>
      <c r="W145" s="94"/>
      <c r="X145" s="94"/>
      <c r="Y145" s="94"/>
      <c r="Z145" s="94"/>
      <c r="AA145" s="94"/>
      <c r="AB145" s="94"/>
    </row>
    <row r="146" spans="1:28" x14ac:dyDescent="0.25">
      <c r="A146" s="94"/>
      <c r="B146" s="94"/>
      <c r="C146" s="94"/>
      <c r="D146" s="94"/>
      <c r="E146" s="94"/>
      <c r="F146" s="94"/>
      <c r="G146" s="94"/>
      <c r="H146" s="94"/>
      <c r="I146" s="94"/>
      <c r="J146" s="94"/>
      <c r="K146" s="94"/>
      <c r="L146" s="94"/>
      <c r="M146" s="94"/>
      <c r="N146" s="94"/>
      <c r="O146" s="94"/>
      <c r="P146" s="94"/>
      <c r="Q146" s="94"/>
      <c r="R146" s="94"/>
      <c r="S146" s="94"/>
      <c r="T146" s="94"/>
      <c r="U146" s="94"/>
      <c r="V146" s="94"/>
      <c r="W146" s="94"/>
      <c r="X146" s="94"/>
      <c r="Y146" s="94"/>
      <c r="Z146" s="94"/>
      <c r="AA146" s="94"/>
      <c r="AB146" s="94"/>
    </row>
    <row r="147" spans="1:28" x14ac:dyDescent="0.25">
      <c r="A147" s="94"/>
      <c r="B147" s="94"/>
      <c r="C147" s="94"/>
      <c r="D147" s="94"/>
      <c r="E147" s="94"/>
      <c r="F147" s="94"/>
      <c r="G147" s="94"/>
      <c r="H147" s="94"/>
      <c r="I147" s="94"/>
      <c r="J147" s="94"/>
      <c r="K147" s="94"/>
      <c r="L147" s="94"/>
      <c r="M147" s="94"/>
      <c r="N147" s="94"/>
      <c r="O147" s="94"/>
      <c r="P147" s="94"/>
      <c r="Q147" s="94"/>
      <c r="R147" s="94"/>
      <c r="S147" s="94"/>
      <c r="T147" s="94"/>
      <c r="U147" s="94"/>
      <c r="V147" s="94"/>
      <c r="W147" s="94"/>
      <c r="X147" s="94"/>
      <c r="Y147" s="94"/>
      <c r="Z147" s="94"/>
      <c r="AA147" s="94"/>
      <c r="AB147" s="94"/>
    </row>
    <row r="148" spans="1:28" x14ac:dyDescent="0.25">
      <c r="A148" s="94"/>
      <c r="B148" s="94"/>
      <c r="C148" s="94"/>
      <c r="D148" s="94"/>
      <c r="E148" s="94"/>
      <c r="F148" s="94"/>
      <c r="G148" s="94"/>
      <c r="H148" s="94"/>
      <c r="I148" s="94"/>
      <c r="J148" s="94"/>
      <c r="K148" s="94"/>
      <c r="L148" s="94"/>
      <c r="M148" s="94"/>
      <c r="N148" s="94"/>
      <c r="O148" s="94"/>
      <c r="P148" s="94"/>
      <c r="Q148" s="94"/>
      <c r="R148" s="94"/>
      <c r="S148" s="94"/>
      <c r="T148" s="94"/>
      <c r="U148" s="94"/>
      <c r="V148" s="94"/>
      <c r="W148" s="94"/>
      <c r="X148" s="94"/>
      <c r="Y148" s="94"/>
      <c r="Z148" s="94"/>
      <c r="AA148" s="94"/>
      <c r="AB148" s="94"/>
    </row>
    <row r="149" spans="1:28" x14ac:dyDescent="0.25">
      <c r="A149" s="94"/>
      <c r="B149" s="94"/>
      <c r="C149" s="94"/>
      <c r="D149" s="94"/>
      <c r="E149" s="94"/>
      <c r="F149" s="94"/>
      <c r="G149" s="94"/>
      <c r="H149" s="94"/>
      <c r="I149" s="94"/>
      <c r="J149" s="94"/>
      <c r="K149" s="94"/>
      <c r="L149" s="94"/>
      <c r="M149" s="94"/>
      <c r="N149" s="94"/>
      <c r="O149" s="94"/>
      <c r="P149" s="94"/>
      <c r="Q149" s="94"/>
      <c r="R149" s="94"/>
      <c r="S149" s="94"/>
      <c r="T149" s="94"/>
      <c r="U149" s="94"/>
      <c r="V149" s="94"/>
      <c r="W149" s="94"/>
      <c r="X149" s="94"/>
      <c r="Y149" s="94"/>
      <c r="Z149" s="94"/>
      <c r="AA149" s="94"/>
      <c r="AB149" s="94"/>
    </row>
    <row r="150" spans="1:28" x14ac:dyDescent="0.25">
      <c r="A150" s="94"/>
      <c r="B150" s="94"/>
      <c r="C150" s="94"/>
      <c r="D150" s="94"/>
      <c r="E150" s="94"/>
      <c r="F150" s="94"/>
      <c r="G150" s="94"/>
      <c r="H150" s="94"/>
      <c r="I150" s="94"/>
      <c r="J150" s="94"/>
      <c r="K150" s="94"/>
      <c r="L150" s="94"/>
      <c r="M150" s="94"/>
      <c r="N150" s="94"/>
      <c r="O150" s="94"/>
      <c r="P150" s="94"/>
      <c r="Q150" s="94"/>
      <c r="R150" s="94"/>
      <c r="S150" s="94"/>
      <c r="T150" s="94"/>
      <c r="U150" s="94"/>
      <c r="V150" s="94"/>
      <c r="W150" s="94"/>
      <c r="X150" s="94"/>
      <c r="Y150" s="94"/>
      <c r="Z150" s="94"/>
      <c r="AA150" s="94"/>
      <c r="AB150" s="94"/>
    </row>
    <row r="151" spans="1:28" x14ac:dyDescent="0.25">
      <c r="A151" s="94"/>
      <c r="B151" s="94"/>
      <c r="C151" s="94"/>
      <c r="D151" s="94"/>
      <c r="E151" s="94"/>
      <c r="F151" s="94"/>
      <c r="G151" s="94"/>
      <c r="H151" s="94"/>
      <c r="I151" s="94"/>
      <c r="J151" s="94"/>
      <c r="K151" s="94"/>
      <c r="L151" s="94"/>
      <c r="M151" s="94"/>
      <c r="N151" s="94"/>
      <c r="O151" s="94"/>
      <c r="P151" s="94"/>
      <c r="Q151" s="94"/>
      <c r="R151" s="94"/>
      <c r="S151" s="94"/>
      <c r="T151" s="94"/>
      <c r="U151" s="94"/>
      <c r="V151" s="94"/>
      <c r="W151" s="94"/>
      <c r="X151" s="94"/>
      <c r="Y151" s="94"/>
      <c r="Z151" s="94"/>
      <c r="AA151" s="94"/>
      <c r="AB151" s="94"/>
    </row>
    <row r="152" spans="1:28" x14ac:dyDescent="0.25">
      <c r="A152" s="94"/>
      <c r="B152" s="94"/>
      <c r="C152" s="94"/>
      <c r="D152" s="94"/>
      <c r="E152" s="94"/>
      <c r="F152" s="94"/>
      <c r="G152" s="94"/>
      <c r="H152" s="94"/>
      <c r="I152" s="94"/>
      <c r="J152" s="94"/>
      <c r="K152" s="94"/>
      <c r="L152" s="94"/>
      <c r="M152" s="94"/>
      <c r="N152" s="94"/>
      <c r="O152" s="94"/>
      <c r="P152" s="94"/>
      <c r="Q152" s="94"/>
      <c r="R152" s="94"/>
      <c r="S152" s="94"/>
      <c r="T152" s="94"/>
      <c r="U152" s="94"/>
      <c r="V152" s="94"/>
      <c r="W152" s="94"/>
      <c r="X152" s="94"/>
      <c r="Y152" s="94"/>
      <c r="Z152" s="94"/>
      <c r="AA152" s="94"/>
      <c r="AB152" s="94"/>
    </row>
    <row r="153" spans="1:28" x14ac:dyDescent="0.25">
      <c r="A153" s="94"/>
      <c r="B153" s="94"/>
      <c r="C153" s="94"/>
      <c r="D153" s="94"/>
      <c r="E153" s="94"/>
      <c r="F153" s="94"/>
      <c r="G153" s="94"/>
      <c r="H153" s="94"/>
      <c r="I153" s="94"/>
      <c r="J153" s="94"/>
      <c r="K153" s="94"/>
      <c r="L153" s="94"/>
      <c r="M153" s="94"/>
      <c r="N153" s="94"/>
      <c r="O153" s="94"/>
      <c r="P153" s="94"/>
      <c r="Q153" s="94"/>
      <c r="R153" s="94"/>
      <c r="S153" s="94"/>
      <c r="T153" s="94"/>
      <c r="U153" s="94"/>
      <c r="V153" s="94"/>
      <c r="W153" s="94"/>
      <c r="X153" s="94"/>
      <c r="Y153" s="94"/>
      <c r="Z153" s="94"/>
      <c r="AA153" s="94"/>
      <c r="AB153" s="94"/>
    </row>
    <row r="154" spans="1:28" x14ac:dyDescent="0.25">
      <c r="A154" s="94"/>
      <c r="B154" s="94"/>
      <c r="C154" s="94"/>
      <c r="D154" s="94"/>
      <c r="E154" s="94"/>
      <c r="F154" s="94"/>
      <c r="G154" s="94"/>
      <c r="H154" s="94"/>
      <c r="I154" s="94"/>
      <c r="J154" s="94"/>
      <c r="K154" s="94"/>
      <c r="L154" s="94"/>
      <c r="M154" s="94"/>
      <c r="N154" s="94"/>
      <c r="O154" s="94"/>
      <c r="P154" s="94"/>
      <c r="Q154" s="94"/>
      <c r="R154" s="94"/>
      <c r="S154" s="94"/>
      <c r="T154" s="94"/>
      <c r="U154" s="94"/>
      <c r="V154" s="94"/>
      <c r="W154" s="94"/>
      <c r="X154" s="94"/>
      <c r="Y154" s="94"/>
      <c r="Z154" s="94"/>
      <c r="AA154" s="94"/>
      <c r="AB154" s="94"/>
    </row>
    <row r="155" spans="1:28" x14ac:dyDescent="0.25">
      <c r="A155" s="94"/>
      <c r="B155" s="94"/>
      <c r="C155" s="94"/>
      <c r="D155" s="94"/>
      <c r="E155" s="94"/>
      <c r="F155" s="94"/>
      <c r="G155" s="94"/>
      <c r="H155" s="94"/>
      <c r="I155" s="94"/>
      <c r="J155" s="94"/>
      <c r="K155" s="94"/>
      <c r="L155" s="94"/>
      <c r="M155" s="94"/>
      <c r="N155" s="94"/>
      <c r="O155" s="94"/>
      <c r="P155" s="94"/>
      <c r="Q155" s="94"/>
      <c r="R155" s="94"/>
      <c r="S155" s="94"/>
      <c r="T155" s="94"/>
      <c r="U155" s="94"/>
      <c r="V155" s="94"/>
      <c r="W155" s="94"/>
      <c r="X155" s="94"/>
      <c r="Y155" s="94"/>
      <c r="Z155" s="94"/>
      <c r="AA155" s="94"/>
      <c r="AB155" s="94"/>
    </row>
    <row r="156" spans="1:28" x14ac:dyDescent="0.25">
      <c r="A156" s="94"/>
      <c r="B156" s="94"/>
      <c r="C156" s="94"/>
      <c r="D156" s="94"/>
      <c r="E156" s="94"/>
      <c r="F156" s="94"/>
      <c r="G156" s="94"/>
      <c r="H156" s="94"/>
      <c r="I156" s="94"/>
      <c r="J156" s="94"/>
      <c r="K156" s="94"/>
      <c r="L156" s="94"/>
      <c r="M156" s="94"/>
      <c r="N156" s="94"/>
      <c r="O156" s="94"/>
      <c r="P156" s="94"/>
      <c r="Q156" s="94"/>
      <c r="R156" s="94"/>
      <c r="S156" s="94"/>
      <c r="T156" s="94"/>
      <c r="U156" s="94"/>
      <c r="V156" s="94"/>
      <c r="W156" s="94"/>
      <c r="X156" s="94"/>
      <c r="Y156" s="94"/>
      <c r="Z156" s="94"/>
      <c r="AA156" s="94"/>
      <c r="AB156" s="94"/>
    </row>
    <row r="157" spans="1:28" x14ac:dyDescent="0.25">
      <c r="A157" s="94"/>
      <c r="B157" s="94"/>
      <c r="C157" s="94"/>
      <c r="D157" s="94"/>
      <c r="E157" s="94"/>
      <c r="F157" s="94"/>
      <c r="G157" s="94"/>
      <c r="H157" s="94"/>
      <c r="I157" s="94"/>
      <c r="J157" s="94"/>
      <c r="K157" s="94"/>
      <c r="L157" s="94"/>
      <c r="M157" s="94"/>
      <c r="N157" s="94"/>
      <c r="O157" s="94"/>
      <c r="P157" s="94"/>
      <c r="Q157" s="94"/>
      <c r="R157" s="94"/>
      <c r="S157" s="94"/>
      <c r="T157" s="94"/>
      <c r="U157" s="94"/>
      <c r="V157" s="94"/>
      <c r="W157" s="94"/>
      <c r="X157" s="94"/>
      <c r="Y157" s="94"/>
      <c r="Z157" s="94"/>
      <c r="AA157" s="94"/>
      <c r="AB157" s="94"/>
    </row>
    <row r="158" spans="1:28" x14ac:dyDescent="0.25">
      <c r="A158" s="94"/>
      <c r="B158" s="94"/>
      <c r="C158" s="94"/>
      <c r="D158" s="94"/>
      <c r="E158" s="94"/>
      <c r="F158" s="94"/>
      <c r="G158" s="94"/>
      <c r="H158" s="94"/>
      <c r="I158" s="94"/>
      <c r="J158" s="94"/>
      <c r="K158" s="94"/>
      <c r="L158" s="94"/>
      <c r="M158" s="94"/>
      <c r="N158" s="94"/>
      <c r="O158" s="94"/>
      <c r="P158" s="94"/>
      <c r="Q158" s="94"/>
      <c r="R158" s="94"/>
      <c r="S158" s="94"/>
      <c r="T158" s="94"/>
      <c r="U158" s="94"/>
      <c r="V158" s="94"/>
      <c r="W158" s="94"/>
      <c r="X158" s="94"/>
      <c r="Y158" s="94"/>
      <c r="Z158" s="94"/>
      <c r="AA158" s="94"/>
      <c r="AB158" s="94"/>
    </row>
    <row r="159" spans="1:28" x14ac:dyDescent="0.25">
      <c r="A159" s="94"/>
      <c r="B159" s="94"/>
      <c r="C159" s="94"/>
      <c r="D159" s="94"/>
      <c r="E159" s="94"/>
      <c r="F159" s="94"/>
      <c r="G159" s="94"/>
      <c r="H159" s="94"/>
      <c r="I159" s="94"/>
      <c r="J159" s="94"/>
      <c r="K159" s="94"/>
      <c r="L159" s="94"/>
      <c r="M159" s="94"/>
      <c r="N159" s="94"/>
      <c r="O159" s="94"/>
      <c r="P159" s="94"/>
      <c r="Q159" s="94"/>
      <c r="R159" s="94"/>
      <c r="S159" s="94"/>
      <c r="T159" s="94"/>
      <c r="U159" s="94"/>
      <c r="V159" s="94"/>
      <c r="W159" s="94"/>
      <c r="X159" s="94"/>
      <c r="Y159" s="94"/>
      <c r="Z159" s="94"/>
      <c r="AA159" s="94"/>
      <c r="AB159" s="94"/>
    </row>
    <row r="160" spans="1:28" x14ac:dyDescent="0.25">
      <c r="A160" s="94"/>
      <c r="B160" s="94"/>
      <c r="C160" s="94"/>
      <c r="D160" s="94"/>
      <c r="E160" s="94"/>
      <c r="F160" s="94"/>
      <c r="G160" s="94"/>
      <c r="H160" s="94"/>
      <c r="I160" s="94"/>
      <c r="J160" s="94"/>
      <c r="K160" s="94"/>
      <c r="L160" s="94"/>
      <c r="M160" s="94"/>
      <c r="N160" s="94"/>
      <c r="O160" s="94"/>
      <c r="P160" s="94"/>
      <c r="Q160" s="94"/>
      <c r="R160" s="94"/>
      <c r="S160" s="94"/>
      <c r="T160" s="94"/>
      <c r="U160" s="94"/>
      <c r="V160" s="94"/>
      <c r="W160" s="94"/>
      <c r="X160" s="94"/>
      <c r="Y160" s="94"/>
      <c r="Z160" s="94"/>
      <c r="AA160" s="94"/>
      <c r="AB160" s="94"/>
    </row>
    <row r="161" spans="1:28" x14ac:dyDescent="0.25">
      <c r="A161" s="94"/>
      <c r="B161" s="94"/>
      <c r="C161" s="94"/>
      <c r="D161" s="94"/>
      <c r="E161" s="94"/>
      <c r="F161" s="94"/>
      <c r="G161" s="94"/>
      <c r="H161" s="94"/>
      <c r="I161" s="94"/>
      <c r="J161" s="94"/>
      <c r="K161" s="94"/>
      <c r="L161" s="94"/>
      <c r="M161" s="94"/>
      <c r="N161" s="94"/>
      <c r="O161" s="94"/>
      <c r="P161" s="94"/>
      <c r="Q161" s="94"/>
      <c r="R161" s="94"/>
      <c r="S161" s="94"/>
      <c r="T161" s="94"/>
      <c r="U161" s="94"/>
      <c r="V161" s="94"/>
      <c r="W161" s="94"/>
      <c r="X161" s="94"/>
      <c r="Y161" s="94"/>
      <c r="Z161" s="94"/>
      <c r="AA161" s="94"/>
      <c r="AB161" s="94"/>
    </row>
    <row r="162" spans="1:28" x14ac:dyDescent="0.25">
      <c r="A162" s="94"/>
      <c r="B162" s="94"/>
      <c r="C162" s="94"/>
      <c r="D162" s="94"/>
      <c r="E162" s="94"/>
      <c r="F162" s="94"/>
      <c r="G162" s="94"/>
      <c r="H162" s="94"/>
      <c r="I162" s="94"/>
      <c r="J162" s="94"/>
      <c r="K162" s="94"/>
      <c r="L162" s="94"/>
      <c r="M162" s="94"/>
      <c r="N162" s="94"/>
      <c r="O162" s="94"/>
      <c r="P162" s="94"/>
      <c r="Q162" s="94"/>
      <c r="R162" s="94"/>
      <c r="S162" s="94"/>
      <c r="T162" s="94"/>
      <c r="U162" s="94"/>
      <c r="V162" s="94"/>
      <c r="W162" s="94"/>
      <c r="X162" s="94"/>
      <c r="Y162" s="94"/>
      <c r="Z162" s="94"/>
      <c r="AA162" s="94"/>
      <c r="AB162" s="94"/>
    </row>
    <row r="163" spans="1:28" x14ac:dyDescent="0.25">
      <c r="A163" s="94"/>
      <c r="B163" s="94"/>
      <c r="C163" s="94"/>
      <c r="D163" s="94"/>
      <c r="E163" s="94"/>
      <c r="F163" s="94"/>
      <c r="G163" s="94"/>
      <c r="H163" s="94"/>
      <c r="I163" s="94"/>
      <c r="J163" s="94"/>
      <c r="K163" s="94"/>
      <c r="L163" s="94"/>
      <c r="M163" s="94"/>
      <c r="N163" s="94"/>
      <c r="O163" s="94"/>
      <c r="P163" s="94"/>
      <c r="Q163" s="94"/>
      <c r="R163" s="94"/>
      <c r="S163" s="94"/>
      <c r="T163" s="94"/>
      <c r="U163" s="94"/>
      <c r="V163" s="94"/>
      <c r="W163" s="94"/>
      <c r="X163" s="94"/>
      <c r="Y163" s="94"/>
      <c r="Z163" s="94"/>
      <c r="AA163" s="94"/>
      <c r="AB163" s="94"/>
    </row>
    <row r="164" spans="1:28" x14ac:dyDescent="0.25">
      <c r="A164" s="94"/>
      <c r="B164" s="94"/>
      <c r="C164" s="94"/>
      <c r="D164" s="94"/>
      <c r="E164" s="94"/>
      <c r="F164" s="94"/>
      <c r="G164" s="94"/>
      <c r="H164" s="94"/>
      <c r="I164" s="94"/>
      <c r="J164" s="94"/>
      <c r="K164" s="94"/>
      <c r="L164" s="94"/>
      <c r="M164" s="94"/>
      <c r="N164" s="94"/>
      <c r="O164" s="94"/>
      <c r="P164" s="94"/>
      <c r="Q164" s="94"/>
      <c r="R164" s="94"/>
      <c r="S164" s="94"/>
      <c r="T164" s="94"/>
      <c r="U164" s="94"/>
      <c r="V164" s="94"/>
      <c r="W164" s="94"/>
      <c r="X164" s="94"/>
      <c r="Y164" s="94"/>
      <c r="Z164" s="94"/>
      <c r="AA164" s="94"/>
      <c r="AB164" s="94"/>
    </row>
    <row r="165" spans="1:28" x14ac:dyDescent="0.25">
      <c r="A165" s="94"/>
      <c r="B165" s="94"/>
      <c r="C165" s="94"/>
      <c r="D165" s="94"/>
      <c r="E165" s="94"/>
      <c r="F165" s="94"/>
      <c r="G165" s="94"/>
      <c r="H165" s="94"/>
      <c r="I165" s="94"/>
      <c r="J165" s="94"/>
      <c r="K165" s="94"/>
      <c r="L165" s="94"/>
      <c r="M165" s="94"/>
      <c r="N165" s="94"/>
      <c r="O165" s="94"/>
      <c r="P165" s="94"/>
      <c r="Q165" s="94"/>
      <c r="R165" s="94"/>
      <c r="S165" s="94"/>
      <c r="T165" s="94"/>
      <c r="U165" s="94"/>
      <c r="V165" s="94"/>
      <c r="W165" s="94"/>
      <c r="X165" s="94"/>
      <c r="Y165" s="94"/>
      <c r="Z165" s="94"/>
      <c r="AA165" s="94"/>
      <c r="AB165" s="94"/>
    </row>
    <row r="166" spans="1:28" x14ac:dyDescent="0.25">
      <c r="A166" s="94"/>
      <c r="B166" s="94"/>
      <c r="C166" s="94"/>
      <c r="D166" s="94"/>
      <c r="E166" s="94"/>
      <c r="F166" s="94"/>
      <c r="G166" s="94"/>
      <c r="H166" s="94"/>
      <c r="I166" s="94"/>
      <c r="J166" s="94"/>
      <c r="K166" s="94"/>
      <c r="L166" s="94"/>
      <c r="M166" s="94"/>
      <c r="N166" s="94"/>
      <c r="O166" s="94"/>
      <c r="P166" s="94"/>
      <c r="Q166" s="94"/>
      <c r="R166" s="94"/>
      <c r="S166" s="94"/>
      <c r="T166" s="94"/>
      <c r="U166" s="94"/>
      <c r="V166" s="94"/>
      <c r="W166" s="94"/>
      <c r="X166" s="94"/>
      <c r="Y166" s="94"/>
      <c r="Z166" s="94"/>
      <c r="AA166" s="94"/>
      <c r="AB166" s="94"/>
    </row>
    <row r="167" spans="1:28" x14ac:dyDescent="0.25">
      <c r="A167" s="94"/>
      <c r="B167" s="94"/>
      <c r="C167" s="94"/>
      <c r="D167" s="94"/>
      <c r="E167" s="94"/>
      <c r="F167" s="94"/>
      <c r="G167" s="94"/>
      <c r="H167" s="94"/>
      <c r="I167" s="94"/>
      <c r="J167" s="94"/>
      <c r="K167" s="94"/>
      <c r="L167" s="94"/>
      <c r="M167" s="94"/>
      <c r="N167" s="94"/>
      <c r="O167" s="94"/>
      <c r="P167" s="94"/>
      <c r="Q167" s="94"/>
      <c r="R167" s="94"/>
      <c r="S167" s="94"/>
      <c r="T167" s="94"/>
      <c r="U167" s="94"/>
      <c r="V167" s="94"/>
      <c r="W167" s="94"/>
      <c r="X167" s="94"/>
      <c r="Y167" s="94"/>
      <c r="Z167" s="94"/>
      <c r="AA167" s="94"/>
      <c r="AB167" s="94"/>
    </row>
    <row r="168" spans="1:28" x14ac:dyDescent="0.25">
      <c r="A168" s="94"/>
      <c r="B168" s="94"/>
      <c r="C168" s="94"/>
      <c r="D168" s="94"/>
      <c r="E168" s="94"/>
      <c r="F168" s="94"/>
      <c r="G168" s="94"/>
      <c r="H168" s="94"/>
      <c r="I168" s="94"/>
      <c r="J168" s="94"/>
      <c r="K168" s="94"/>
      <c r="L168" s="94"/>
      <c r="M168" s="94"/>
      <c r="N168" s="94"/>
      <c r="O168" s="94"/>
      <c r="P168" s="94"/>
      <c r="Q168" s="94"/>
      <c r="R168" s="94"/>
      <c r="S168" s="94"/>
      <c r="T168" s="94"/>
      <c r="U168" s="94"/>
      <c r="V168" s="94"/>
      <c r="W168" s="94"/>
      <c r="X168" s="94"/>
      <c r="Y168" s="94"/>
      <c r="Z168" s="94"/>
      <c r="AA168" s="94"/>
      <c r="AB168" s="94"/>
    </row>
    <row r="169" spans="1:28" x14ac:dyDescent="0.25">
      <c r="A169" s="94"/>
      <c r="B169" s="94"/>
      <c r="C169" s="94"/>
      <c r="D169" s="94"/>
      <c r="E169" s="94"/>
      <c r="F169" s="94"/>
      <c r="G169" s="94"/>
      <c r="H169" s="94"/>
      <c r="I169" s="94"/>
      <c r="J169" s="94"/>
      <c r="K169" s="94"/>
      <c r="L169" s="94"/>
      <c r="M169" s="94"/>
      <c r="N169" s="94"/>
      <c r="O169" s="94"/>
      <c r="P169" s="94"/>
      <c r="Q169" s="94"/>
      <c r="R169" s="94"/>
      <c r="S169" s="94"/>
      <c r="T169" s="94"/>
      <c r="U169" s="94"/>
      <c r="V169" s="94"/>
      <c r="W169" s="94"/>
      <c r="X169" s="94"/>
      <c r="Y169" s="94"/>
      <c r="Z169" s="94"/>
      <c r="AA169" s="94"/>
      <c r="AB169" s="94"/>
    </row>
    <row r="170" spans="1:28" x14ac:dyDescent="0.25">
      <c r="A170" s="94"/>
      <c r="B170" s="94"/>
      <c r="C170" s="94"/>
      <c r="D170" s="94"/>
      <c r="E170" s="94"/>
      <c r="F170" s="94"/>
      <c r="G170" s="94"/>
      <c r="H170" s="94"/>
      <c r="I170" s="94"/>
      <c r="J170" s="94"/>
      <c r="K170" s="94"/>
      <c r="L170" s="94"/>
      <c r="M170" s="94"/>
      <c r="N170" s="94"/>
      <c r="O170" s="94"/>
      <c r="P170" s="94"/>
      <c r="Q170" s="94"/>
      <c r="R170" s="94"/>
      <c r="S170" s="94"/>
      <c r="T170" s="94"/>
      <c r="U170" s="94"/>
      <c r="V170" s="94"/>
      <c r="W170" s="94"/>
      <c r="X170" s="94"/>
      <c r="Y170" s="94"/>
      <c r="Z170" s="94"/>
      <c r="AA170" s="94"/>
      <c r="AB170" s="94"/>
    </row>
    <row r="171" spans="1:28" x14ac:dyDescent="0.25">
      <c r="A171" s="94"/>
      <c r="B171" s="94"/>
      <c r="C171" s="94"/>
      <c r="D171" s="94"/>
      <c r="E171" s="94"/>
      <c r="F171" s="94"/>
      <c r="G171" s="94"/>
      <c r="H171" s="94"/>
      <c r="I171" s="94"/>
      <c r="J171" s="94"/>
      <c r="K171" s="94"/>
      <c r="L171" s="94"/>
      <c r="M171" s="94"/>
      <c r="N171" s="94"/>
      <c r="O171" s="94"/>
      <c r="P171" s="94"/>
      <c r="Q171" s="94"/>
      <c r="R171" s="94"/>
      <c r="S171" s="94"/>
      <c r="T171" s="94"/>
      <c r="U171" s="94"/>
      <c r="V171" s="94"/>
      <c r="W171" s="94"/>
      <c r="X171" s="94"/>
      <c r="Y171" s="94"/>
      <c r="Z171" s="94"/>
      <c r="AA171" s="94"/>
      <c r="AB171" s="94"/>
    </row>
    <row r="172" spans="1:28" x14ac:dyDescent="0.25">
      <c r="A172" s="94"/>
      <c r="B172" s="94"/>
      <c r="C172" s="94"/>
      <c r="D172" s="94"/>
      <c r="E172" s="94"/>
      <c r="F172" s="94"/>
      <c r="G172" s="94"/>
      <c r="H172" s="94"/>
      <c r="I172" s="94"/>
      <c r="J172" s="94"/>
      <c r="K172" s="94"/>
      <c r="L172" s="94"/>
      <c r="M172" s="94"/>
      <c r="N172" s="94"/>
      <c r="O172" s="94"/>
      <c r="P172" s="94"/>
      <c r="Q172" s="94"/>
      <c r="R172" s="94"/>
      <c r="S172" s="94"/>
      <c r="T172" s="94"/>
      <c r="U172" s="94"/>
      <c r="V172" s="94"/>
      <c r="W172" s="94"/>
      <c r="X172" s="94"/>
      <c r="Y172" s="94"/>
      <c r="Z172" s="94"/>
      <c r="AA172" s="94"/>
      <c r="AB172" s="94"/>
    </row>
    <row r="173" spans="1:28" x14ac:dyDescent="0.25">
      <c r="A173" s="94"/>
      <c r="B173" s="94"/>
      <c r="C173" s="94"/>
      <c r="D173" s="94"/>
      <c r="E173" s="94"/>
      <c r="F173" s="94"/>
      <c r="G173" s="94"/>
      <c r="H173" s="94"/>
      <c r="I173" s="94"/>
      <c r="J173" s="94"/>
      <c r="K173" s="94"/>
      <c r="L173" s="94"/>
      <c r="M173" s="94"/>
      <c r="N173" s="94"/>
      <c r="O173" s="94"/>
      <c r="P173" s="94"/>
      <c r="Q173" s="94"/>
      <c r="R173" s="94"/>
      <c r="S173" s="94"/>
      <c r="T173" s="94"/>
      <c r="U173" s="94"/>
      <c r="V173" s="94"/>
      <c r="W173" s="94"/>
      <c r="X173" s="94"/>
      <c r="Y173" s="94"/>
      <c r="Z173" s="94"/>
      <c r="AA173" s="94"/>
      <c r="AB173" s="94"/>
    </row>
    <row r="174" spans="1:28" x14ac:dyDescent="0.25">
      <c r="A174" s="94"/>
      <c r="B174" s="94"/>
      <c r="C174" s="94"/>
      <c r="D174" s="94"/>
      <c r="E174" s="94"/>
      <c r="F174" s="94"/>
      <c r="G174" s="94"/>
      <c r="H174" s="94"/>
      <c r="I174" s="94"/>
      <c r="J174" s="94"/>
      <c r="K174" s="94"/>
      <c r="L174" s="94"/>
      <c r="M174" s="94"/>
      <c r="N174" s="94"/>
      <c r="O174" s="94"/>
      <c r="P174" s="94"/>
      <c r="Q174" s="94"/>
      <c r="R174" s="94"/>
      <c r="S174" s="94"/>
      <c r="T174" s="94"/>
      <c r="U174" s="94"/>
      <c r="V174" s="94"/>
      <c r="W174" s="94"/>
      <c r="X174" s="94"/>
      <c r="Y174" s="94"/>
      <c r="Z174" s="94"/>
      <c r="AA174" s="94"/>
      <c r="AB174" s="94"/>
    </row>
    <row r="175" spans="1:28" x14ac:dyDescent="0.25">
      <c r="A175" s="94"/>
      <c r="B175" s="94"/>
      <c r="C175" s="94"/>
      <c r="D175" s="94"/>
      <c r="E175" s="94"/>
      <c r="F175" s="94"/>
      <c r="G175" s="94"/>
      <c r="H175" s="94"/>
      <c r="I175" s="94"/>
      <c r="J175" s="94"/>
      <c r="K175" s="94"/>
      <c r="L175" s="94"/>
      <c r="M175" s="94"/>
      <c r="N175" s="94"/>
      <c r="O175" s="94"/>
      <c r="P175" s="94"/>
      <c r="Q175" s="94"/>
      <c r="R175" s="94"/>
      <c r="S175" s="94"/>
      <c r="T175" s="94"/>
      <c r="U175" s="94"/>
      <c r="V175" s="94"/>
      <c r="W175" s="94"/>
      <c r="X175" s="94"/>
      <c r="Y175" s="94"/>
      <c r="Z175" s="94"/>
      <c r="AA175" s="94"/>
      <c r="AB175" s="94"/>
    </row>
    <row r="176" spans="1:28" x14ac:dyDescent="0.25">
      <c r="A176" s="94"/>
      <c r="B176" s="94"/>
      <c r="C176" s="94"/>
      <c r="D176" s="94"/>
      <c r="E176" s="94"/>
      <c r="F176" s="94"/>
      <c r="G176" s="94"/>
      <c r="H176" s="94"/>
      <c r="I176" s="94"/>
      <c r="J176" s="94"/>
      <c r="K176" s="94"/>
      <c r="L176" s="94"/>
      <c r="M176" s="94"/>
      <c r="N176" s="94"/>
      <c r="O176" s="94"/>
      <c r="P176" s="94"/>
      <c r="Q176" s="94"/>
      <c r="R176" s="94"/>
      <c r="S176" s="94"/>
      <c r="T176" s="94"/>
      <c r="U176" s="94"/>
      <c r="V176" s="94"/>
      <c r="W176" s="94"/>
      <c r="X176" s="94"/>
      <c r="Y176" s="94"/>
      <c r="Z176" s="94"/>
      <c r="AA176" s="94"/>
      <c r="AB176" s="94"/>
    </row>
    <row r="177" spans="1:28" x14ac:dyDescent="0.25">
      <c r="A177" s="94"/>
      <c r="B177" s="94"/>
      <c r="C177" s="94"/>
      <c r="D177" s="94"/>
      <c r="E177" s="94"/>
      <c r="F177" s="94"/>
      <c r="G177" s="94"/>
      <c r="H177" s="94"/>
      <c r="I177" s="94"/>
      <c r="J177" s="94"/>
      <c r="K177" s="94"/>
      <c r="L177" s="94"/>
      <c r="M177" s="94"/>
      <c r="N177" s="94"/>
      <c r="O177" s="94"/>
      <c r="P177" s="94"/>
      <c r="Q177" s="94"/>
      <c r="R177" s="94"/>
      <c r="S177" s="94"/>
      <c r="T177" s="94"/>
      <c r="U177" s="94"/>
      <c r="V177" s="94"/>
      <c r="W177" s="94"/>
      <c r="X177" s="94"/>
      <c r="Y177" s="94"/>
      <c r="Z177" s="94"/>
      <c r="AA177" s="94"/>
      <c r="AB177" s="94"/>
    </row>
    <row r="178" spans="1:28" x14ac:dyDescent="0.25">
      <c r="A178" s="94"/>
      <c r="B178" s="94"/>
      <c r="C178" s="94"/>
      <c r="D178" s="94"/>
      <c r="E178" s="94"/>
      <c r="F178" s="94"/>
      <c r="G178" s="94"/>
      <c r="H178" s="94"/>
      <c r="I178" s="94"/>
      <c r="J178" s="94"/>
      <c r="K178" s="94"/>
      <c r="L178" s="94"/>
      <c r="M178" s="94"/>
      <c r="N178" s="94"/>
      <c r="O178" s="94"/>
      <c r="P178" s="94"/>
      <c r="Q178" s="94"/>
      <c r="R178" s="94"/>
      <c r="S178" s="94"/>
      <c r="T178" s="94"/>
      <c r="U178" s="94"/>
      <c r="V178" s="94"/>
      <c r="W178" s="94"/>
      <c r="X178" s="94"/>
      <c r="Y178" s="94"/>
      <c r="Z178" s="94"/>
      <c r="AA178" s="94"/>
      <c r="AB178" s="94"/>
    </row>
    <row r="179" spans="1:28" x14ac:dyDescent="0.25">
      <c r="A179" s="94"/>
      <c r="B179" s="94"/>
      <c r="C179" s="94"/>
      <c r="D179" s="94"/>
      <c r="E179" s="94"/>
      <c r="F179" s="94"/>
      <c r="G179" s="94"/>
      <c r="H179" s="94"/>
      <c r="I179" s="94"/>
      <c r="J179" s="94"/>
      <c r="K179" s="94"/>
      <c r="L179" s="94"/>
      <c r="M179" s="94"/>
      <c r="N179" s="94"/>
      <c r="O179" s="94"/>
      <c r="P179" s="94"/>
      <c r="Q179" s="94"/>
      <c r="R179" s="94"/>
      <c r="S179" s="94"/>
      <c r="T179" s="94"/>
      <c r="U179" s="94"/>
      <c r="V179" s="94"/>
      <c r="W179" s="94"/>
      <c r="X179" s="94"/>
      <c r="Y179" s="94"/>
      <c r="Z179" s="94"/>
      <c r="AA179" s="94"/>
      <c r="AB179" s="94"/>
    </row>
    <row r="180" spans="1:28" x14ac:dyDescent="0.25">
      <c r="A180" s="94"/>
      <c r="B180" s="94"/>
      <c r="C180" s="94"/>
      <c r="D180" s="94"/>
      <c r="E180" s="94"/>
      <c r="F180" s="94"/>
      <c r="G180" s="94"/>
      <c r="H180" s="94"/>
      <c r="I180" s="94"/>
      <c r="J180" s="94"/>
      <c r="K180" s="94"/>
      <c r="L180" s="94"/>
      <c r="M180" s="94"/>
      <c r="N180" s="94"/>
      <c r="O180" s="94"/>
      <c r="P180" s="94"/>
      <c r="Q180" s="94"/>
      <c r="R180" s="94"/>
      <c r="S180" s="94"/>
      <c r="T180" s="94"/>
      <c r="U180" s="94"/>
      <c r="V180" s="94"/>
      <c r="W180" s="94"/>
      <c r="X180" s="94"/>
      <c r="Y180" s="94"/>
      <c r="Z180" s="94"/>
      <c r="AA180" s="94"/>
      <c r="AB180" s="94"/>
    </row>
    <row r="181" spans="1:28" x14ac:dyDescent="0.25">
      <c r="A181" s="94"/>
      <c r="B181" s="94"/>
      <c r="C181" s="94"/>
      <c r="D181" s="94"/>
      <c r="E181" s="94"/>
      <c r="F181" s="94"/>
      <c r="G181" s="94"/>
      <c r="H181" s="94"/>
      <c r="I181" s="94"/>
      <c r="J181" s="94"/>
      <c r="K181" s="94"/>
      <c r="L181" s="94"/>
      <c r="M181" s="94"/>
      <c r="N181" s="94"/>
      <c r="O181" s="94"/>
      <c r="P181" s="94"/>
      <c r="Q181" s="94"/>
      <c r="R181" s="94"/>
      <c r="S181" s="94"/>
      <c r="T181" s="94"/>
      <c r="U181" s="94"/>
      <c r="V181" s="94"/>
      <c r="W181" s="94"/>
      <c r="X181" s="94"/>
      <c r="Y181" s="94"/>
      <c r="Z181" s="94"/>
      <c r="AA181" s="94"/>
      <c r="AB181" s="94"/>
    </row>
    <row r="182" spans="1:28" x14ac:dyDescent="0.25">
      <c r="A182" s="94"/>
      <c r="B182" s="94"/>
      <c r="C182" s="94"/>
      <c r="D182" s="94"/>
      <c r="E182" s="94"/>
      <c r="F182" s="94"/>
      <c r="G182" s="94"/>
      <c r="H182" s="94"/>
      <c r="I182" s="94"/>
      <c r="J182" s="94"/>
      <c r="K182" s="94"/>
      <c r="L182" s="94"/>
      <c r="M182" s="94"/>
      <c r="N182" s="94"/>
      <c r="O182" s="94"/>
      <c r="P182" s="94"/>
      <c r="Q182" s="94"/>
      <c r="R182" s="94"/>
      <c r="S182" s="94"/>
      <c r="T182" s="94"/>
      <c r="U182" s="94"/>
      <c r="V182" s="94"/>
      <c r="W182" s="94"/>
      <c r="X182" s="94"/>
      <c r="Y182" s="94"/>
      <c r="Z182" s="94"/>
      <c r="AA182" s="94"/>
      <c r="AB182" s="94"/>
    </row>
    <row r="183" spans="1:28" x14ac:dyDescent="0.25">
      <c r="A183" s="94"/>
      <c r="B183" s="94"/>
      <c r="C183" s="94"/>
      <c r="D183" s="94"/>
      <c r="E183" s="94"/>
      <c r="F183" s="94"/>
      <c r="G183" s="94"/>
      <c r="H183" s="94"/>
      <c r="I183" s="94"/>
      <c r="J183" s="94"/>
      <c r="K183" s="94"/>
      <c r="L183" s="94"/>
      <c r="M183" s="94"/>
      <c r="N183" s="94"/>
      <c r="O183" s="94"/>
      <c r="P183" s="94"/>
      <c r="Q183" s="94"/>
      <c r="R183" s="94"/>
      <c r="S183" s="94"/>
      <c r="T183" s="94"/>
      <c r="U183" s="94"/>
      <c r="V183" s="94"/>
      <c r="W183" s="94"/>
      <c r="X183" s="94"/>
      <c r="Y183" s="94"/>
      <c r="Z183" s="94"/>
      <c r="AA183" s="94"/>
      <c r="AB183" s="94"/>
    </row>
    <row r="184" spans="1:28" x14ac:dyDescent="0.25">
      <c r="A184" s="94"/>
      <c r="B184" s="94"/>
      <c r="C184" s="94"/>
      <c r="D184" s="94"/>
      <c r="E184" s="94"/>
      <c r="F184" s="94"/>
      <c r="G184" s="94"/>
      <c r="H184" s="94"/>
      <c r="I184" s="94"/>
      <c r="J184" s="94"/>
      <c r="K184" s="94"/>
      <c r="L184" s="94"/>
      <c r="M184" s="94"/>
      <c r="N184" s="94"/>
      <c r="O184" s="94"/>
      <c r="P184" s="94"/>
      <c r="Q184" s="94"/>
      <c r="R184" s="94"/>
      <c r="S184" s="94"/>
      <c r="T184" s="94"/>
      <c r="U184" s="94"/>
      <c r="V184" s="94"/>
      <c r="W184" s="94"/>
      <c r="X184" s="94"/>
      <c r="Y184" s="94"/>
      <c r="Z184" s="94"/>
      <c r="AA184" s="94"/>
      <c r="AB184" s="94"/>
    </row>
    <row r="185" spans="1:28" x14ac:dyDescent="0.25">
      <c r="A185" s="94"/>
      <c r="B185" s="94"/>
      <c r="C185" s="94"/>
      <c r="D185" s="94"/>
      <c r="E185" s="94"/>
      <c r="F185" s="94"/>
      <c r="G185" s="94"/>
      <c r="H185" s="94"/>
      <c r="I185" s="94"/>
      <c r="J185" s="94"/>
      <c r="K185" s="94"/>
      <c r="L185" s="94"/>
      <c r="M185" s="94"/>
      <c r="N185" s="94"/>
      <c r="O185" s="94"/>
      <c r="P185" s="94"/>
      <c r="Q185" s="94"/>
      <c r="R185" s="94"/>
      <c r="S185" s="94"/>
      <c r="T185" s="94"/>
      <c r="U185" s="94"/>
      <c r="V185" s="94"/>
      <c r="W185" s="94"/>
      <c r="X185" s="94"/>
      <c r="Y185" s="94"/>
      <c r="Z185" s="94"/>
      <c r="AA185" s="94"/>
      <c r="AB185" s="94"/>
    </row>
    <row r="186" spans="1:28" x14ac:dyDescent="0.25">
      <c r="A186" s="94"/>
      <c r="B186" s="94"/>
      <c r="C186" s="94"/>
      <c r="D186" s="94"/>
      <c r="E186" s="94"/>
      <c r="F186" s="94"/>
      <c r="G186" s="94"/>
      <c r="H186" s="94"/>
      <c r="I186" s="94"/>
      <c r="J186" s="94"/>
      <c r="K186" s="94"/>
      <c r="L186" s="94"/>
      <c r="M186" s="94"/>
      <c r="N186" s="94"/>
      <c r="O186" s="94"/>
      <c r="P186" s="94"/>
      <c r="Q186" s="94"/>
      <c r="R186" s="94"/>
      <c r="S186" s="94"/>
      <c r="T186" s="94"/>
      <c r="U186" s="94"/>
      <c r="V186" s="94"/>
      <c r="W186" s="94"/>
      <c r="X186" s="94"/>
      <c r="Y186" s="94"/>
      <c r="Z186" s="94"/>
      <c r="AA186" s="94"/>
      <c r="AB186" s="94"/>
    </row>
    <row r="187" spans="1:28" x14ac:dyDescent="0.25">
      <c r="A187" s="94"/>
      <c r="B187" s="94"/>
      <c r="C187" s="94"/>
      <c r="D187" s="94"/>
      <c r="E187" s="94"/>
      <c r="F187" s="94"/>
      <c r="G187" s="94"/>
      <c r="H187" s="94"/>
      <c r="I187" s="94"/>
      <c r="J187" s="94"/>
      <c r="K187" s="94"/>
      <c r="L187" s="94"/>
      <c r="M187" s="94"/>
      <c r="N187" s="94"/>
      <c r="O187" s="94"/>
      <c r="P187" s="94"/>
      <c r="Q187" s="94"/>
      <c r="R187" s="94"/>
      <c r="S187" s="94"/>
      <c r="T187" s="94"/>
      <c r="U187" s="94"/>
      <c r="V187" s="94"/>
      <c r="W187" s="94"/>
      <c r="X187" s="94"/>
      <c r="Y187" s="94"/>
      <c r="Z187" s="94"/>
      <c r="AA187" s="94"/>
      <c r="AB187" s="94"/>
    </row>
    <row r="188" spans="1:28" x14ac:dyDescent="0.25">
      <c r="A188" s="94"/>
      <c r="B188" s="94"/>
      <c r="C188" s="94"/>
      <c r="D188" s="94"/>
      <c r="E188" s="94"/>
      <c r="F188" s="94"/>
      <c r="G188" s="94"/>
      <c r="H188" s="94"/>
      <c r="I188" s="94"/>
      <c r="J188" s="94"/>
      <c r="K188" s="94"/>
      <c r="L188" s="94"/>
      <c r="M188" s="94"/>
      <c r="N188" s="94"/>
      <c r="O188" s="94"/>
      <c r="P188" s="94"/>
      <c r="Q188" s="94"/>
      <c r="R188" s="94"/>
      <c r="S188" s="94"/>
      <c r="T188" s="94"/>
      <c r="U188" s="94"/>
      <c r="V188" s="94"/>
      <c r="W188" s="94"/>
      <c r="X188" s="94"/>
      <c r="Y188" s="94"/>
      <c r="Z188" s="94"/>
      <c r="AA188" s="94"/>
      <c r="AB188" s="94"/>
    </row>
    <row r="189" spans="1:28" x14ac:dyDescent="0.25">
      <c r="A189" s="94"/>
      <c r="B189" s="94"/>
      <c r="C189" s="94"/>
      <c r="D189" s="94"/>
      <c r="E189" s="94"/>
      <c r="F189" s="94"/>
      <c r="G189" s="94"/>
      <c r="H189" s="94"/>
      <c r="I189" s="94"/>
      <c r="J189" s="94"/>
      <c r="K189" s="94"/>
      <c r="L189" s="94"/>
      <c r="M189" s="94"/>
      <c r="N189" s="94"/>
      <c r="O189" s="94"/>
      <c r="P189" s="94"/>
      <c r="Q189" s="94"/>
      <c r="R189" s="94"/>
      <c r="S189" s="94"/>
      <c r="T189" s="94"/>
      <c r="U189" s="94"/>
      <c r="V189" s="94"/>
      <c r="W189" s="94"/>
      <c r="X189" s="94"/>
      <c r="Y189" s="94"/>
      <c r="Z189" s="94"/>
      <c r="AA189" s="94"/>
      <c r="AB189" s="94"/>
    </row>
    <row r="190" spans="1:28" x14ac:dyDescent="0.25">
      <c r="A190" s="94"/>
      <c r="B190" s="94"/>
      <c r="C190" s="94"/>
      <c r="D190" s="94"/>
      <c r="E190" s="94"/>
      <c r="F190" s="94"/>
      <c r="G190" s="94"/>
      <c r="H190" s="94"/>
      <c r="I190" s="94"/>
      <c r="J190" s="94"/>
      <c r="K190" s="94"/>
      <c r="L190" s="94"/>
      <c r="M190" s="94"/>
      <c r="N190" s="94"/>
      <c r="O190" s="94"/>
      <c r="P190" s="94"/>
      <c r="Q190" s="94"/>
      <c r="R190" s="94"/>
      <c r="S190" s="94"/>
      <c r="T190" s="94"/>
      <c r="U190" s="94"/>
      <c r="V190" s="94"/>
      <c r="W190" s="94"/>
      <c r="X190" s="94"/>
      <c r="Y190" s="94"/>
      <c r="Z190" s="94"/>
      <c r="AA190" s="94"/>
      <c r="AB190" s="94"/>
    </row>
    <row r="191" spans="1:28" x14ac:dyDescent="0.25">
      <c r="A191" s="94"/>
      <c r="B191" s="94"/>
      <c r="C191" s="94"/>
      <c r="D191" s="94"/>
      <c r="E191" s="94"/>
      <c r="F191" s="94"/>
      <c r="G191" s="94"/>
      <c r="H191" s="94"/>
      <c r="I191" s="94"/>
      <c r="J191" s="94"/>
      <c r="K191" s="94"/>
      <c r="L191" s="94"/>
      <c r="M191" s="94"/>
      <c r="N191" s="94"/>
      <c r="O191" s="94"/>
      <c r="P191" s="94"/>
      <c r="Q191" s="94"/>
      <c r="R191" s="94"/>
      <c r="S191" s="94"/>
      <c r="T191" s="94"/>
      <c r="U191" s="94"/>
      <c r="V191" s="94"/>
      <c r="W191" s="94"/>
      <c r="X191" s="94"/>
      <c r="Y191" s="94"/>
      <c r="Z191" s="94"/>
      <c r="AA191" s="94"/>
      <c r="AB191" s="94"/>
    </row>
    <row r="192" spans="1:28" x14ac:dyDescent="0.25">
      <c r="A192" s="94"/>
      <c r="B192" s="94"/>
      <c r="C192" s="94"/>
      <c r="D192" s="94"/>
      <c r="E192" s="94"/>
      <c r="F192" s="94"/>
      <c r="G192" s="94"/>
      <c r="H192" s="94"/>
      <c r="I192" s="94"/>
      <c r="J192" s="94"/>
      <c r="K192" s="94"/>
      <c r="L192" s="94"/>
      <c r="M192" s="94"/>
      <c r="N192" s="94"/>
      <c r="O192" s="94"/>
      <c r="P192" s="94"/>
      <c r="Q192" s="94"/>
      <c r="R192" s="94"/>
      <c r="S192" s="94"/>
      <c r="T192" s="94"/>
      <c r="U192" s="94"/>
      <c r="V192" s="94"/>
      <c r="W192" s="94"/>
      <c r="X192" s="94"/>
      <c r="Y192" s="94"/>
      <c r="Z192" s="94"/>
      <c r="AA192" s="94"/>
      <c r="AB192" s="94"/>
    </row>
    <row r="193" spans="1:28" x14ac:dyDescent="0.25">
      <c r="A193" s="94"/>
      <c r="B193" s="94"/>
      <c r="C193" s="94"/>
      <c r="D193" s="94"/>
      <c r="E193" s="94"/>
      <c r="F193" s="94"/>
      <c r="G193" s="94"/>
      <c r="H193" s="94"/>
      <c r="I193" s="94"/>
      <c r="J193" s="94"/>
      <c r="K193" s="94"/>
      <c r="L193" s="94"/>
      <c r="M193" s="94"/>
      <c r="N193" s="94"/>
      <c r="O193" s="94"/>
      <c r="P193" s="94"/>
      <c r="Q193" s="94"/>
      <c r="R193" s="94"/>
      <c r="S193" s="94"/>
      <c r="T193" s="94"/>
      <c r="U193" s="94"/>
      <c r="V193" s="94"/>
      <c r="W193" s="94"/>
      <c r="X193" s="94"/>
      <c r="Y193" s="94"/>
      <c r="Z193" s="94"/>
      <c r="AA193" s="94"/>
      <c r="AB193" s="94"/>
    </row>
    <row r="194" spans="1:28" x14ac:dyDescent="0.25">
      <c r="A194" s="94"/>
      <c r="B194" s="94"/>
      <c r="C194" s="94"/>
      <c r="D194" s="94"/>
      <c r="E194" s="94"/>
      <c r="F194" s="94"/>
      <c r="G194" s="94"/>
      <c r="H194" s="94"/>
      <c r="I194" s="94"/>
      <c r="J194" s="94"/>
      <c r="K194" s="94"/>
      <c r="L194" s="94"/>
      <c r="M194" s="94"/>
      <c r="N194" s="94"/>
      <c r="O194" s="94"/>
      <c r="P194" s="94"/>
      <c r="Q194" s="94"/>
      <c r="R194" s="94"/>
      <c r="S194" s="94"/>
      <c r="T194" s="94"/>
      <c r="U194" s="94"/>
      <c r="V194" s="94"/>
      <c r="W194" s="94"/>
      <c r="X194" s="94"/>
      <c r="Y194" s="94"/>
      <c r="Z194" s="94"/>
      <c r="AA194" s="94"/>
      <c r="AB194" s="94"/>
    </row>
    <row r="195" spans="1:28" x14ac:dyDescent="0.25">
      <c r="A195" s="94"/>
      <c r="B195" s="94"/>
      <c r="C195" s="94"/>
      <c r="D195" s="94"/>
      <c r="E195" s="94"/>
      <c r="F195" s="94"/>
      <c r="G195" s="94"/>
      <c r="H195" s="94"/>
      <c r="I195" s="94"/>
      <c r="J195" s="94"/>
      <c r="K195" s="94"/>
      <c r="L195" s="94"/>
      <c r="M195" s="94"/>
      <c r="N195" s="94"/>
      <c r="O195" s="94"/>
      <c r="P195" s="94"/>
      <c r="Q195" s="94"/>
      <c r="R195" s="94"/>
      <c r="S195" s="94"/>
      <c r="T195" s="94"/>
      <c r="U195" s="94"/>
      <c r="V195" s="94"/>
      <c r="W195" s="94"/>
      <c r="X195" s="94"/>
      <c r="Y195" s="94"/>
      <c r="Z195" s="94"/>
      <c r="AA195" s="94"/>
      <c r="AB195" s="94"/>
    </row>
    <row r="196" spans="1:28" x14ac:dyDescent="0.25">
      <c r="A196" s="94"/>
      <c r="B196" s="94"/>
      <c r="C196" s="94"/>
      <c r="D196" s="94"/>
      <c r="E196" s="94"/>
      <c r="F196" s="94"/>
      <c r="G196" s="94"/>
      <c r="H196" s="94"/>
      <c r="I196" s="94"/>
      <c r="J196" s="94"/>
      <c r="K196" s="94"/>
      <c r="L196" s="94"/>
      <c r="M196" s="94"/>
      <c r="N196" s="94"/>
      <c r="O196" s="94"/>
      <c r="P196" s="94"/>
      <c r="Q196" s="94"/>
      <c r="R196" s="94"/>
      <c r="S196" s="94"/>
      <c r="T196" s="94"/>
      <c r="U196" s="94"/>
      <c r="V196" s="94"/>
      <c r="W196" s="94"/>
      <c r="X196" s="94"/>
      <c r="Y196" s="94"/>
      <c r="Z196" s="94"/>
      <c r="AA196" s="94"/>
      <c r="AB196" s="94"/>
    </row>
    <row r="197" spans="1:28" x14ac:dyDescent="0.25">
      <c r="A197" s="94"/>
      <c r="B197" s="94"/>
      <c r="C197" s="94"/>
      <c r="D197" s="94"/>
      <c r="E197" s="94"/>
      <c r="F197" s="94"/>
      <c r="G197" s="94"/>
      <c r="H197" s="94"/>
      <c r="I197" s="94"/>
      <c r="J197" s="94"/>
      <c r="K197" s="94"/>
      <c r="L197" s="94"/>
      <c r="M197" s="94"/>
      <c r="N197" s="94"/>
      <c r="O197" s="94"/>
      <c r="P197" s="94"/>
      <c r="Q197" s="94"/>
      <c r="R197" s="94"/>
      <c r="S197" s="94"/>
      <c r="T197" s="94"/>
      <c r="U197" s="94"/>
      <c r="V197" s="94"/>
      <c r="W197" s="94"/>
      <c r="X197" s="94"/>
      <c r="Y197" s="94"/>
      <c r="Z197" s="94"/>
      <c r="AA197" s="94"/>
      <c r="AB197" s="94"/>
    </row>
    <row r="198" spans="1:28" x14ac:dyDescent="0.25">
      <c r="A198" s="94"/>
      <c r="B198" s="94"/>
      <c r="C198" s="94"/>
      <c r="D198" s="94"/>
      <c r="E198" s="94"/>
      <c r="F198" s="94"/>
      <c r="G198" s="94"/>
      <c r="H198" s="94"/>
      <c r="I198" s="94"/>
      <c r="J198" s="94"/>
      <c r="K198" s="94"/>
      <c r="L198" s="94"/>
      <c r="M198" s="94"/>
      <c r="N198" s="94"/>
      <c r="O198" s="94"/>
      <c r="P198" s="94"/>
      <c r="Q198" s="94"/>
      <c r="R198" s="94"/>
      <c r="S198" s="94"/>
      <c r="T198" s="94"/>
      <c r="U198" s="94"/>
      <c r="V198" s="94"/>
      <c r="W198" s="94"/>
      <c r="X198" s="94"/>
      <c r="Y198" s="94"/>
      <c r="Z198" s="94"/>
      <c r="AA198" s="94"/>
      <c r="AB198" s="94"/>
    </row>
    <row r="199" spans="1:28" x14ac:dyDescent="0.25">
      <c r="A199" s="94"/>
      <c r="B199" s="94"/>
      <c r="C199" s="94"/>
      <c r="D199" s="94"/>
      <c r="E199" s="94"/>
      <c r="F199" s="94"/>
      <c r="G199" s="94"/>
      <c r="H199" s="94"/>
      <c r="I199" s="94"/>
      <c r="J199" s="94"/>
      <c r="K199" s="94"/>
      <c r="L199" s="94"/>
      <c r="M199" s="94"/>
      <c r="N199" s="94"/>
      <c r="O199" s="94"/>
      <c r="P199" s="94"/>
      <c r="Q199" s="94"/>
      <c r="R199" s="94"/>
      <c r="S199" s="94"/>
      <c r="T199" s="94"/>
      <c r="U199" s="94"/>
      <c r="V199" s="94"/>
      <c r="W199" s="94"/>
      <c r="X199" s="94"/>
      <c r="Y199" s="94"/>
      <c r="Z199" s="94"/>
      <c r="AA199" s="94"/>
      <c r="AB199" s="94"/>
    </row>
    <row r="200" spans="1:28" x14ac:dyDescent="0.25">
      <c r="A200" s="94"/>
      <c r="B200" s="94"/>
      <c r="C200" s="94"/>
      <c r="D200" s="94"/>
      <c r="E200" s="94"/>
      <c r="F200" s="94"/>
      <c r="G200" s="94"/>
      <c r="H200" s="94"/>
      <c r="I200" s="94"/>
      <c r="J200" s="94"/>
      <c r="K200" s="94"/>
      <c r="L200" s="94"/>
      <c r="M200" s="94"/>
      <c r="N200" s="94"/>
      <c r="O200" s="94"/>
      <c r="P200" s="94"/>
      <c r="Q200" s="94"/>
      <c r="R200" s="94"/>
      <c r="S200" s="94"/>
      <c r="T200" s="94"/>
      <c r="U200" s="94"/>
      <c r="V200" s="94"/>
      <c r="W200" s="94"/>
      <c r="X200" s="94"/>
      <c r="Y200" s="94"/>
      <c r="Z200" s="94"/>
      <c r="AA200" s="94"/>
      <c r="AB200" s="94"/>
    </row>
    <row r="201" spans="1:28" x14ac:dyDescent="0.25">
      <c r="A201" s="94"/>
      <c r="B201" s="94"/>
      <c r="C201" s="94"/>
      <c r="D201" s="94"/>
      <c r="E201" s="94"/>
      <c r="F201" s="94"/>
      <c r="G201" s="94"/>
      <c r="H201" s="94"/>
      <c r="I201" s="94"/>
      <c r="J201" s="94"/>
      <c r="K201" s="94"/>
      <c r="L201" s="94"/>
      <c r="M201" s="94"/>
      <c r="N201" s="94"/>
      <c r="O201" s="94"/>
      <c r="P201" s="94"/>
      <c r="Q201" s="94"/>
      <c r="R201" s="94"/>
      <c r="S201" s="94"/>
      <c r="T201" s="94"/>
      <c r="U201" s="94"/>
      <c r="V201" s="94"/>
      <c r="W201" s="94"/>
      <c r="X201" s="94"/>
      <c r="Y201" s="94"/>
      <c r="Z201" s="94"/>
      <c r="AA201" s="94"/>
      <c r="AB201" s="94"/>
    </row>
    <row r="202" spans="1:28" x14ac:dyDescent="0.25">
      <c r="A202" s="94"/>
      <c r="B202" s="94"/>
      <c r="C202" s="94"/>
      <c r="D202" s="94"/>
      <c r="E202" s="94"/>
      <c r="F202" s="94"/>
      <c r="G202" s="94"/>
      <c r="H202" s="94"/>
      <c r="I202" s="94"/>
      <c r="J202" s="94"/>
      <c r="K202" s="94"/>
      <c r="L202" s="94"/>
      <c r="M202" s="94"/>
      <c r="N202" s="94"/>
      <c r="O202" s="94"/>
      <c r="P202" s="94"/>
      <c r="Q202" s="94"/>
      <c r="R202" s="94"/>
      <c r="S202" s="94"/>
      <c r="T202" s="94"/>
      <c r="U202" s="94"/>
      <c r="V202" s="94"/>
      <c r="W202" s="94"/>
      <c r="X202" s="94"/>
      <c r="Y202" s="94"/>
      <c r="Z202" s="94"/>
      <c r="AA202" s="94"/>
      <c r="AB202" s="94"/>
    </row>
    <row r="203" spans="1:28" x14ac:dyDescent="0.25">
      <c r="A203" s="94"/>
      <c r="B203" s="94"/>
      <c r="C203" s="94"/>
      <c r="D203" s="94"/>
      <c r="E203" s="94"/>
      <c r="F203" s="94"/>
      <c r="G203" s="94"/>
      <c r="H203" s="94"/>
      <c r="I203" s="94"/>
      <c r="J203" s="94"/>
      <c r="K203" s="94"/>
      <c r="L203" s="94"/>
      <c r="M203" s="94"/>
      <c r="N203" s="94"/>
      <c r="O203" s="94"/>
      <c r="P203" s="94"/>
      <c r="Q203" s="94"/>
      <c r="R203" s="94"/>
      <c r="S203" s="94"/>
      <c r="T203" s="94"/>
      <c r="U203" s="94"/>
      <c r="V203" s="94"/>
      <c r="W203" s="94"/>
      <c r="X203" s="94"/>
      <c r="Y203" s="94"/>
      <c r="Z203" s="94"/>
      <c r="AA203" s="94"/>
      <c r="AB203" s="94"/>
    </row>
    <row r="204" spans="1:28" x14ac:dyDescent="0.25">
      <c r="A204" s="94"/>
      <c r="B204" s="94"/>
      <c r="C204" s="94"/>
      <c r="D204" s="94"/>
      <c r="E204" s="94"/>
      <c r="F204" s="94"/>
      <c r="G204" s="94"/>
      <c r="H204" s="94"/>
      <c r="I204" s="94"/>
      <c r="J204" s="94"/>
      <c r="K204" s="94"/>
      <c r="L204" s="94"/>
      <c r="M204" s="94"/>
      <c r="N204" s="94"/>
      <c r="O204" s="94"/>
      <c r="P204" s="94"/>
      <c r="Q204" s="94"/>
      <c r="R204" s="94"/>
      <c r="S204" s="94"/>
      <c r="T204" s="94"/>
      <c r="U204" s="94"/>
      <c r="V204" s="94"/>
      <c r="W204" s="94"/>
      <c r="X204" s="94"/>
      <c r="Y204" s="94"/>
      <c r="Z204" s="94"/>
      <c r="AA204" s="94"/>
      <c r="AB204" s="94"/>
    </row>
    <row r="205" spans="1:28" x14ac:dyDescent="0.25">
      <c r="A205" s="94"/>
      <c r="B205" s="94"/>
      <c r="C205" s="94"/>
      <c r="D205" s="94"/>
      <c r="E205" s="94"/>
      <c r="F205" s="94"/>
      <c r="G205" s="94"/>
      <c r="H205" s="94"/>
      <c r="I205" s="94"/>
      <c r="J205" s="94"/>
      <c r="K205" s="94"/>
      <c r="L205" s="94"/>
      <c r="M205" s="94"/>
      <c r="N205" s="94"/>
      <c r="O205" s="94"/>
      <c r="P205" s="94"/>
      <c r="Q205" s="94"/>
      <c r="R205" s="94"/>
      <c r="S205" s="94"/>
      <c r="T205" s="94"/>
      <c r="U205" s="94"/>
      <c r="V205" s="94"/>
      <c r="W205" s="94"/>
      <c r="X205" s="94"/>
      <c r="Y205" s="94"/>
      <c r="Z205" s="94"/>
      <c r="AA205" s="94"/>
      <c r="AB205" s="94"/>
    </row>
    <row r="206" spans="1:28" x14ac:dyDescent="0.25">
      <c r="A206" s="94"/>
      <c r="B206" s="94"/>
      <c r="C206" s="94"/>
      <c r="D206" s="94"/>
      <c r="E206" s="94"/>
      <c r="F206" s="94"/>
      <c r="G206" s="94"/>
      <c r="H206" s="94"/>
      <c r="I206" s="94"/>
      <c r="J206" s="94"/>
      <c r="K206" s="94"/>
      <c r="L206" s="94"/>
      <c r="M206" s="94"/>
      <c r="N206" s="94"/>
      <c r="O206" s="94"/>
      <c r="P206" s="94"/>
      <c r="Q206" s="94"/>
      <c r="R206" s="94"/>
      <c r="S206" s="94"/>
      <c r="T206" s="94"/>
      <c r="U206" s="94"/>
      <c r="V206" s="94"/>
      <c r="W206" s="94"/>
      <c r="X206" s="94"/>
      <c r="Y206" s="94"/>
      <c r="Z206" s="94"/>
      <c r="AA206" s="94"/>
      <c r="AB206" s="94"/>
    </row>
    <row r="207" spans="1:28" x14ac:dyDescent="0.25">
      <c r="A207" s="94"/>
      <c r="B207" s="94"/>
      <c r="C207" s="94"/>
      <c r="D207" s="94"/>
      <c r="E207" s="94"/>
      <c r="F207" s="94"/>
      <c r="G207" s="94"/>
      <c r="H207" s="94"/>
      <c r="I207" s="94"/>
      <c r="J207" s="94"/>
      <c r="K207" s="94"/>
      <c r="L207" s="94"/>
      <c r="M207" s="94"/>
      <c r="N207" s="94"/>
      <c r="O207" s="94"/>
      <c r="P207" s="94"/>
      <c r="Q207" s="94"/>
      <c r="R207" s="94"/>
      <c r="S207" s="94"/>
      <c r="T207" s="94"/>
      <c r="U207" s="94"/>
      <c r="V207" s="94"/>
      <c r="W207" s="94"/>
      <c r="X207" s="94"/>
      <c r="Y207" s="94"/>
      <c r="Z207" s="94"/>
      <c r="AA207" s="94"/>
      <c r="AB207" s="94"/>
    </row>
    <row r="208" spans="1:28" x14ac:dyDescent="0.25">
      <c r="A208" s="94"/>
      <c r="B208" s="94"/>
      <c r="C208" s="94"/>
      <c r="D208" s="94"/>
      <c r="E208" s="94"/>
      <c r="F208" s="94"/>
      <c r="G208" s="94"/>
      <c r="H208" s="94"/>
      <c r="I208" s="94"/>
      <c r="J208" s="94"/>
      <c r="K208" s="94"/>
      <c r="L208" s="94"/>
      <c r="M208" s="94"/>
      <c r="N208" s="94"/>
      <c r="O208" s="94"/>
      <c r="P208" s="94"/>
      <c r="Q208" s="94"/>
      <c r="R208" s="94"/>
      <c r="S208" s="94"/>
      <c r="T208" s="94"/>
      <c r="U208" s="94"/>
      <c r="V208" s="94"/>
      <c r="W208" s="94"/>
      <c r="X208" s="94"/>
      <c r="Y208" s="94"/>
      <c r="Z208" s="94"/>
      <c r="AA208" s="94"/>
      <c r="AB208" s="94"/>
    </row>
    <row r="209" spans="1:28" x14ac:dyDescent="0.25">
      <c r="A209" s="94"/>
      <c r="B209" s="94"/>
      <c r="C209" s="94"/>
      <c r="D209" s="94"/>
      <c r="E209" s="94"/>
      <c r="F209" s="94"/>
      <c r="G209" s="94"/>
      <c r="H209" s="94"/>
      <c r="I209" s="94"/>
      <c r="J209" s="94"/>
      <c r="K209" s="94"/>
      <c r="L209" s="94"/>
      <c r="M209" s="94"/>
      <c r="N209" s="94"/>
      <c r="O209" s="94"/>
      <c r="P209" s="94"/>
      <c r="Q209" s="94"/>
      <c r="R209" s="94"/>
      <c r="S209" s="94"/>
      <c r="T209" s="94"/>
      <c r="U209" s="94"/>
      <c r="V209" s="94"/>
      <c r="W209" s="94"/>
      <c r="X209" s="94"/>
      <c r="Y209" s="94"/>
      <c r="Z209" s="94"/>
      <c r="AA209" s="94"/>
      <c r="AB209" s="94"/>
    </row>
    <row r="210" spans="1:28" x14ac:dyDescent="0.25">
      <c r="A210" s="94"/>
      <c r="B210" s="94"/>
      <c r="C210" s="94"/>
      <c r="D210" s="94"/>
      <c r="E210" s="94"/>
      <c r="F210" s="94"/>
      <c r="G210" s="94"/>
      <c r="H210" s="94"/>
      <c r="I210" s="94"/>
      <c r="J210" s="94"/>
      <c r="K210" s="94"/>
      <c r="L210" s="94"/>
      <c r="M210" s="94"/>
      <c r="N210" s="94"/>
      <c r="O210" s="94"/>
      <c r="P210" s="94"/>
      <c r="Q210" s="94"/>
      <c r="R210" s="94"/>
      <c r="S210" s="94"/>
      <c r="T210" s="94"/>
      <c r="U210" s="94"/>
      <c r="V210" s="94"/>
      <c r="W210" s="94"/>
      <c r="X210" s="94"/>
      <c r="Y210" s="94"/>
      <c r="Z210" s="94"/>
      <c r="AA210" s="94"/>
      <c r="AB210" s="94"/>
    </row>
    <row r="211" spans="1:28" x14ac:dyDescent="0.25">
      <c r="A211" s="94"/>
      <c r="B211" s="94"/>
      <c r="C211" s="94"/>
      <c r="D211" s="94"/>
      <c r="E211" s="94"/>
      <c r="F211" s="94"/>
      <c r="G211" s="94"/>
      <c r="H211" s="94"/>
      <c r="I211" s="94"/>
      <c r="J211" s="94"/>
      <c r="K211" s="94"/>
      <c r="L211" s="94"/>
      <c r="M211" s="94"/>
      <c r="N211" s="94"/>
      <c r="O211" s="94"/>
      <c r="P211" s="94"/>
      <c r="Q211" s="94"/>
      <c r="R211" s="94"/>
      <c r="S211" s="94"/>
      <c r="T211" s="94"/>
      <c r="U211" s="94"/>
      <c r="V211" s="94"/>
      <c r="W211" s="94"/>
      <c r="X211" s="94"/>
      <c r="Y211" s="94"/>
      <c r="Z211" s="94"/>
      <c r="AA211" s="94"/>
      <c r="AB211" s="94"/>
    </row>
    <row r="212" spans="1:28" x14ac:dyDescent="0.25">
      <c r="A212" s="94"/>
      <c r="B212" s="94"/>
      <c r="C212" s="94"/>
      <c r="D212" s="94"/>
      <c r="E212" s="94"/>
      <c r="F212" s="94"/>
      <c r="G212" s="94"/>
      <c r="H212" s="94"/>
      <c r="I212" s="94"/>
      <c r="J212" s="94"/>
      <c r="K212" s="94"/>
      <c r="L212" s="94"/>
      <c r="M212" s="94"/>
      <c r="N212" s="94"/>
      <c r="O212" s="94"/>
      <c r="P212" s="94"/>
      <c r="Q212" s="94"/>
      <c r="R212" s="94"/>
      <c r="S212" s="94"/>
      <c r="T212" s="94"/>
      <c r="U212" s="94"/>
      <c r="V212" s="94"/>
      <c r="W212" s="94"/>
      <c r="X212" s="94"/>
      <c r="Y212" s="94"/>
      <c r="Z212" s="94"/>
      <c r="AA212" s="94"/>
      <c r="AB212" s="94"/>
    </row>
    <row r="213" spans="1:28" x14ac:dyDescent="0.25">
      <c r="A213" s="94"/>
      <c r="B213" s="94"/>
      <c r="C213" s="94"/>
      <c r="D213" s="94"/>
      <c r="E213" s="94"/>
      <c r="F213" s="94"/>
      <c r="G213" s="94"/>
      <c r="H213" s="94"/>
      <c r="I213" s="94"/>
      <c r="J213" s="94"/>
      <c r="K213" s="94"/>
      <c r="L213" s="94"/>
      <c r="M213" s="94"/>
      <c r="N213" s="94"/>
      <c r="O213" s="94"/>
      <c r="P213" s="94"/>
      <c r="Q213" s="94"/>
      <c r="R213" s="94"/>
      <c r="S213" s="94"/>
      <c r="T213" s="94"/>
      <c r="U213" s="94"/>
      <c r="V213" s="94"/>
      <c r="W213" s="94"/>
      <c r="X213" s="94"/>
      <c r="Y213" s="94"/>
      <c r="Z213" s="94"/>
      <c r="AA213" s="94"/>
      <c r="AB213" s="94"/>
    </row>
    <row r="214" spans="1:28" x14ac:dyDescent="0.25">
      <c r="A214" s="94"/>
      <c r="B214" s="94"/>
      <c r="C214" s="94"/>
      <c r="D214" s="94"/>
      <c r="E214" s="94"/>
      <c r="F214" s="94"/>
      <c r="G214" s="94"/>
      <c r="H214" s="94"/>
      <c r="I214" s="94"/>
      <c r="J214" s="94"/>
      <c r="K214" s="94"/>
      <c r="L214" s="94"/>
      <c r="M214" s="94"/>
      <c r="N214" s="94"/>
      <c r="O214" s="94"/>
      <c r="P214" s="94"/>
      <c r="Q214" s="94"/>
      <c r="R214" s="94"/>
      <c r="S214" s="94"/>
      <c r="T214" s="94"/>
      <c r="U214" s="94"/>
      <c r="V214" s="94"/>
      <c r="W214" s="94"/>
      <c r="X214" s="94"/>
      <c r="Y214" s="94"/>
      <c r="Z214" s="94"/>
      <c r="AA214" s="94"/>
      <c r="AB214" s="94"/>
    </row>
    <row r="215" spans="1:28" x14ac:dyDescent="0.25">
      <c r="A215" s="94"/>
      <c r="B215" s="94"/>
      <c r="C215" s="94"/>
      <c r="D215" s="94"/>
      <c r="E215" s="94"/>
      <c r="F215" s="94"/>
      <c r="G215" s="94"/>
      <c r="H215" s="94"/>
      <c r="I215" s="94"/>
      <c r="J215" s="94"/>
      <c r="K215" s="94"/>
      <c r="L215" s="94"/>
      <c r="M215" s="94"/>
      <c r="N215" s="94"/>
      <c r="O215" s="94"/>
      <c r="P215" s="94"/>
      <c r="Q215" s="94"/>
      <c r="R215" s="94"/>
      <c r="S215" s="94"/>
      <c r="T215" s="94"/>
      <c r="U215" s="94"/>
      <c r="V215" s="94"/>
      <c r="W215" s="94"/>
      <c r="X215" s="94"/>
      <c r="Y215" s="94"/>
      <c r="Z215" s="94"/>
      <c r="AA215" s="94"/>
      <c r="AB215" s="94"/>
    </row>
    <row r="216" spans="1:28" x14ac:dyDescent="0.25">
      <c r="A216" s="94"/>
      <c r="B216" s="94"/>
      <c r="C216" s="94"/>
      <c r="D216" s="94"/>
      <c r="E216" s="94"/>
      <c r="F216" s="94"/>
      <c r="G216" s="94"/>
      <c r="H216" s="94"/>
      <c r="I216" s="94"/>
      <c r="J216" s="94"/>
      <c r="K216" s="94"/>
      <c r="L216" s="94"/>
      <c r="M216" s="94"/>
      <c r="N216" s="94"/>
      <c r="O216" s="94"/>
      <c r="P216" s="94"/>
      <c r="Q216" s="94"/>
      <c r="R216" s="94"/>
      <c r="S216" s="94"/>
      <c r="T216" s="94"/>
      <c r="U216" s="94"/>
      <c r="V216" s="94"/>
      <c r="W216" s="94"/>
      <c r="X216" s="94"/>
      <c r="Y216" s="94"/>
      <c r="Z216" s="94"/>
      <c r="AA216" s="94"/>
      <c r="AB216" s="94"/>
    </row>
    <row r="217" spans="1:28" x14ac:dyDescent="0.25">
      <c r="A217" s="94"/>
      <c r="B217" s="94"/>
      <c r="C217" s="94"/>
      <c r="D217" s="94"/>
      <c r="E217" s="94"/>
      <c r="F217" s="94"/>
      <c r="G217" s="94"/>
      <c r="H217" s="94"/>
      <c r="I217" s="94"/>
      <c r="J217" s="94"/>
      <c r="K217" s="94"/>
      <c r="L217" s="94"/>
      <c r="M217" s="94"/>
      <c r="N217" s="94"/>
      <c r="O217" s="94"/>
      <c r="P217" s="94"/>
      <c r="Q217" s="94"/>
      <c r="R217" s="94"/>
      <c r="S217" s="94"/>
      <c r="T217" s="94"/>
      <c r="U217" s="94"/>
      <c r="V217" s="94"/>
      <c r="W217" s="94"/>
      <c r="X217" s="94"/>
      <c r="Y217" s="94"/>
      <c r="Z217" s="94"/>
      <c r="AA217" s="94"/>
      <c r="AB217" s="94"/>
    </row>
    <row r="218" spans="1:28" x14ac:dyDescent="0.25">
      <c r="A218" s="94"/>
      <c r="B218" s="94"/>
      <c r="C218" s="94"/>
      <c r="D218" s="94"/>
      <c r="E218" s="94"/>
      <c r="F218" s="94"/>
      <c r="G218" s="94"/>
      <c r="H218" s="94"/>
      <c r="I218" s="94"/>
      <c r="J218" s="94"/>
      <c r="K218" s="94"/>
      <c r="L218" s="94"/>
      <c r="M218" s="94"/>
      <c r="N218" s="94"/>
      <c r="O218" s="94"/>
      <c r="P218" s="94"/>
      <c r="Q218" s="94"/>
      <c r="R218" s="94"/>
      <c r="S218" s="94"/>
      <c r="T218" s="94"/>
      <c r="U218" s="94"/>
      <c r="V218" s="94"/>
      <c r="W218" s="94"/>
      <c r="X218" s="94"/>
      <c r="Y218" s="94"/>
      <c r="Z218" s="94"/>
      <c r="AA218" s="94"/>
      <c r="AB218" s="94"/>
    </row>
    <row r="219" spans="1:28" x14ac:dyDescent="0.25">
      <c r="A219" s="94"/>
      <c r="B219" s="94"/>
      <c r="C219" s="94"/>
      <c r="D219" s="94"/>
      <c r="E219" s="94"/>
      <c r="F219" s="94"/>
      <c r="G219" s="94"/>
      <c r="H219" s="94"/>
      <c r="I219" s="94"/>
      <c r="J219" s="94"/>
      <c r="K219" s="94"/>
      <c r="L219" s="94"/>
      <c r="M219" s="94"/>
      <c r="N219" s="94"/>
      <c r="O219" s="94"/>
      <c r="P219" s="94"/>
      <c r="Q219" s="94"/>
      <c r="R219" s="94"/>
      <c r="S219" s="94"/>
      <c r="T219" s="94"/>
      <c r="U219" s="94"/>
      <c r="V219" s="94"/>
      <c r="W219" s="94"/>
      <c r="X219" s="94"/>
      <c r="Y219" s="94"/>
      <c r="Z219" s="94"/>
      <c r="AA219" s="94"/>
      <c r="AB219" s="94"/>
    </row>
    <row r="220" spans="1:28" x14ac:dyDescent="0.25">
      <c r="A220" s="94"/>
      <c r="B220" s="94"/>
      <c r="C220" s="94"/>
      <c r="D220" s="94"/>
      <c r="E220" s="94"/>
      <c r="F220" s="94"/>
      <c r="G220" s="94"/>
      <c r="H220" s="94"/>
      <c r="I220" s="94"/>
      <c r="J220" s="94"/>
      <c r="K220" s="94"/>
      <c r="L220" s="94"/>
      <c r="M220" s="94"/>
      <c r="N220" s="94"/>
      <c r="O220" s="94"/>
      <c r="P220" s="94"/>
      <c r="Q220" s="94"/>
      <c r="R220" s="94"/>
      <c r="S220" s="94"/>
      <c r="T220" s="94"/>
      <c r="U220" s="94"/>
      <c r="V220" s="94"/>
      <c r="W220" s="94"/>
      <c r="X220" s="94"/>
      <c r="Y220" s="94"/>
      <c r="Z220" s="94"/>
      <c r="AA220" s="94"/>
      <c r="AB220" s="94"/>
    </row>
    <row r="221" spans="1:28" x14ac:dyDescent="0.25">
      <c r="A221" s="94"/>
      <c r="B221" s="94"/>
      <c r="C221" s="94"/>
      <c r="D221" s="94"/>
      <c r="E221" s="94"/>
      <c r="F221" s="94"/>
      <c r="G221" s="94"/>
      <c r="H221" s="94"/>
      <c r="I221" s="94"/>
      <c r="J221" s="94"/>
      <c r="K221" s="94"/>
      <c r="L221" s="94"/>
      <c r="M221" s="94"/>
      <c r="N221" s="94"/>
      <c r="O221" s="94"/>
      <c r="P221" s="94"/>
      <c r="Q221" s="94"/>
      <c r="R221" s="94"/>
      <c r="S221" s="94"/>
      <c r="T221" s="94"/>
      <c r="U221" s="94"/>
      <c r="V221" s="94"/>
      <c r="W221" s="94"/>
      <c r="X221" s="94"/>
      <c r="Y221" s="94"/>
      <c r="Z221" s="94"/>
      <c r="AA221" s="94"/>
      <c r="AB221" s="94"/>
    </row>
    <row r="222" spans="1:28" x14ac:dyDescent="0.25">
      <c r="A222" s="94"/>
      <c r="B222" s="94"/>
      <c r="C222" s="94"/>
      <c r="D222" s="94"/>
      <c r="E222" s="94"/>
      <c r="F222" s="94"/>
      <c r="G222" s="94"/>
      <c r="H222" s="94"/>
      <c r="I222" s="94"/>
      <c r="J222" s="94"/>
      <c r="K222" s="94"/>
      <c r="L222" s="94"/>
      <c r="M222" s="94"/>
      <c r="N222" s="94"/>
      <c r="O222" s="94"/>
      <c r="P222" s="94"/>
      <c r="Q222" s="94"/>
      <c r="R222" s="94"/>
      <c r="S222" s="94"/>
      <c r="T222" s="94"/>
      <c r="U222" s="94"/>
      <c r="V222" s="94"/>
      <c r="W222" s="94"/>
      <c r="X222" s="94"/>
      <c r="Y222" s="94"/>
      <c r="Z222" s="94"/>
      <c r="AA222" s="94"/>
      <c r="AB222" s="94"/>
    </row>
    <row r="223" spans="1:28" x14ac:dyDescent="0.25">
      <c r="A223" s="94"/>
      <c r="B223" s="94"/>
      <c r="C223" s="94"/>
      <c r="D223" s="94"/>
      <c r="E223" s="94"/>
      <c r="F223" s="94"/>
      <c r="G223" s="94"/>
      <c r="H223" s="94"/>
      <c r="I223" s="94"/>
      <c r="J223" s="94"/>
      <c r="K223" s="94"/>
      <c r="L223" s="94"/>
      <c r="M223" s="94"/>
      <c r="N223" s="94"/>
      <c r="O223" s="94"/>
      <c r="P223" s="94"/>
      <c r="Q223" s="94"/>
      <c r="R223" s="94"/>
      <c r="S223" s="94"/>
      <c r="T223" s="94"/>
      <c r="U223" s="94"/>
      <c r="V223" s="94"/>
      <c r="W223" s="94"/>
      <c r="X223" s="94"/>
      <c r="Y223" s="94"/>
      <c r="Z223" s="94"/>
      <c r="AA223" s="94"/>
      <c r="AB223" s="94"/>
    </row>
    <row r="224" spans="1:28" x14ac:dyDescent="0.25">
      <c r="A224" s="94"/>
      <c r="B224" s="94"/>
      <c r="C224" s="94"/>
      <c r="D224" s="94"/>
      <c r="E224" s="94"/>
      <c r="F224" s="94"/>
      <c r="G224" s="94"/>
      <c r="H224" s="94"/>
      <c r="I224" s="94"/>
      <c r="J224" s="94"/>
      <c r="K224" s="94"/>
      <c r="L224" s="94"/>
      <c r="M224" s="94"/>
      <c r="N224" s="94"/>
      <c r="O224" s="94"/>
      <c r="P224" s="94"/>
      <c r="Q224" s="94"/>
      <c r="R224" s="94"/>
      <c r="S224" s="94"/>
      <c r="T224" s="94"/>
      <c r="U224" s="94"/>
      <c r="V224" s="94"/>
      <c r="W224" s="94"/>
      <c r="X224" s="94"/>
      <c r="Y224" s="94"/>
      <c r="Z224" s="94"/>
      <c r="AA224" s="94"/>
      <c r="AB224" s="94"/>
    </row>
    <row r="225" spans="1:28" x14ac:dyDescent="0.25">
      <c r="A225" s="94"/>
      <c r="B225" s="94"/>
      <c r="C225" s="94"/>
      <c r="D225" s="94"/>
      <c r="E225" s="94"/>
      <c r="F225" s="94"/>
      <c r="G225" s="94"/>
      <c r="H225" s="94"/>
      <c r="I225" s="94"/>
      <c r="J225" s="94"/>
      <c r="K225" s="94"/>
      <c r="L225" s="94"/>
      <c r="M225" s="94"/>
      <c r="N225" s="94"/>
      <c r="O225" s="94"/>
      <c r="P225" s="94"/>
      <c r="Q225" s="94"/>
      <c r="R225" s="94"/>
      <c r="S225" s="94"/>
      <c r="T225" s="94"/>
      <c r="U225" s="94"/>
      <c r="V225" s="94"/>
      <c r="W225" s="94"/>
      <c r="X225" s="94"/>
      <c r="Y225" s="94"/>
      <c r="Z225" s="94"/>
      <c r="AA225" s="94"/>
      <c r="AB225" s="94"/>
    </row>
    <row r="226" spans="1:28" x14ac:dyDescent="0.25">
      <c r="A226" s="94"/>
      <c r="B226" s="94"/>
      <c r="C226" s="94"/>
      <c r="D226" s="94"/>
      <c r="E226" s="94"/>
      <c r="F226" s="94"/>
      <c r="G226" s="94"/>
      <c r="H226" s="94"/>
      <c r="I226" s="94"/>
      <c r="J226" s="94"/>
      <c r="K226" s="94"/>
      <c r="L226" s="94"/>
      <c r="M226" s="94"/>
      <c r="N226" s="94"/>
      <c r="O226" s="94"/>
      <c r="P226" s="94"/>
      <c r="Q226" s="94"/>
      <c r="R226" s="94"/>
      <c r="S226" s="94"/>
      <c r="T226" s="94"/>
      <c r="U226" s="94"/>
      <c r="V226" s="94"/>
      <c r="W226" s="94"/>
      <c r="X226" s="94"/>
      <c r="Y226" s="94"/>
      <c r="Z226" s="94"/>
      <c r="AA226" s="94"/>
      <c r="AB226" s="94"/>
    </row>
    <row r="227" spans="1:28" x14ac:dyDescent="0.25">
      <c r="A227" s="94"/>
      <c r="B227" s="94"/>
      <c r="C227" s="94"/>
      <c r="D227" s="94"/>
      <c r="E227" s="94"/>
      <c r="F227" s="94"/>
      <c r="G227" s="94"/>
      <c r="H227" s="94"/>
      <c r="I227" s="94"/>
      <c r="J227" s="94"/>
      <c r="K227" s="94"/>
      <c r="L227" s="94"/>
      <c r="M227" s="94"/>
      <c r="N227" s="94"/>
      <c r="O227" s="94"/>
      <c r="P227" s="94"/>
      <c r="Q227" s="94"/>
      <c r="R227" s="94"/>
      <c r="S227" s="94"/>
      <c r="T227" s="94"/>
      <c r="U227" s="94"/>
      <c r="V227" s="94"/>
      <c r="W227" s="94"/>
      <c r="X227" s="94"/>
      <c r="Y227" s="94"/>
      <c r="Z227" s="94"/>
      <c r="AA227" s="94"/>
      <c r="AB227" s="94"/>
    </row>
    <row r="228" spans="1:28" x14ac:dyDescent="0.25">
      <c r="A228" s="94"/>
      <c r="B228" s="94"/>
      <c r="C228" s="94"/>
      <c r="D228" s="94"/>
      <c r="E228" s="94"/>
      <c r="F228" s="94"/>
      <c r="G228" s="94"/>
      <c r="H228" s="94"/>
      <c r="I228" s="94"/>
      <c r="J228" s="94"/>
      <c r="K228" s="94"/>
      <c r="L228" s="94"/>
      <c r="M228" s="94"/>
      <c r="N228" s="94"/>
      <c r="O228" s="94"/>
      <c r="P228" s="94"/>
      <c r="Q228" s="94"/>
      <c r="R228" s="94"/>
      <c r="S228" s="94"/>
      <c r="T228" s="94"/>
      <c r="U228" s="94"/>
      <c r="V228" s="94"/>
      <c r="W228" s="94"/>
      <c r="X228" s="94"/>
      <c r="Y228" s="94"/>
      <c r="Z228" s="94"/>
      <c r="AA228" s="94"/>
      <c r="AB228" s="94"/>
    </row>
    <row r="229" spans="1:28" x14ac:dyDescent="0.25">
      <c r="A229" s="94"/>
      <c r="B229" s="94"/>
      <c r="C229" s="94"/>
      <c r="D229" s="94"/>
      <c r="E229" s="94"/>
      <c r="F229" s="94"/>
      <c r="G229" s="94"/>
      <c r="H229" s="94"/>
      <c r="I229" s="94"/>
      <c r="J229" s="94"/>
      <c r="K229" s="94"/>
      <c r="L229" s="94"/>
      <c r="M229" s="94"/>
      <c r="N229" s="94"/>
      <c r="O229" s="94"/>
      <c r="P229" s="94"/>
      <c r="Q229" s="94"/>
      <c r="R229" s="94"/>
      <c r="S229" s="94"/>
      <c r="T229" s="94"/>
      <c r="U229" s="94"/>
      <c r="V229" s="94"/>
      <c r="W229" s="94"/>
      <c r="X229" s="94"/>
      <c r="Y229" s="94"/>
      <c r="Z229" s="94"/>
      <c r="AA229" s="94"/>
      <c r="AB229" s="94"/>
    </row>
    <row r="230" spans="1:28" x14ac:dyDescent="0.25">
      <c r="A230" s="94"/>
      <c r="B230" s="94"/>
      <c r="C230" s="94"/>
      <c r="D230" s="94"/>
      <c r="E230" s="94"/>
      <c r="F230" s="94"/>
      <c r="G230" s="94"/>
      <c r="H230" s="94"/>
      <c r="I230" s="94"/>
      <c r="J230" s="94"/>
      <c r="K230" s="94"/>
      <c r="L230" s="94"/>
      <c r="M230" s="94"/>
      <c r="N230" s="94"/>
      <c r="O230" s="94"/>
      <c r="P230" s="94"/>
      <c r="Q230" s="94"/>
      <c r="R230" s="94"/>
      <c r="S230" s="94"/>
      <c r="T230" s="94"/>
      <c r="U230" s="94"/>
      <c r="V230" s="94"/>
      <c r="W230" s="94"/>
      <c r="X230" s="94"/>
      <c r="Y230" s="94"/>
      <c r="Z230" s="94"/>
      <c r="AA230" s="94"/>
      <c r="AB230" s="94"/>
    </row>
    <row r="231" spans="1:28" x14ac:dyDescent="0.25">
      <c r="A231" s="94"/>
      <c r="B231" s="94"/>
      <c r="C231" s="94"/>
      <c r="D231" s="94"/>
      <c r="E231" s="94"/>
      <c r="F231" s="94"/>
      <c r="G231" s="94"/>
      <c r="H231" s="94"/>
      <c r="I231" s="94"/>
      <c r="J231" s="94"/>
      <c r="K231" s="94"/>
      <c r="L231" s="94"/>
      <c r="M231" s="94"/>
      <c r="N231" s="94"/>
      <c r="O231" s="94"/>
      <c r="P231" s="94"/>
      <c r="Q231" s="94"/>
      <c r="R231" s="94"/>
      <c r="S231" s="94"/>
      <c r="T231" s="94"/>
      <c r="U231" s="94"/>
      <c r="V231" s="94"/>
      <c r="W231" s="94"/>
      <c r="X231" s="94"/>
      <c r="Y231" s="94"/>
      <c r="Z231" s="94"/>
      <c r="AA231" s="94"/>
      <c r="AB231" s="94"/>
    </row>
    <row r="232" spans="1:28" x14ac:dyDescent="0.25">
      <c r="A232" s="94"/>
      <c r="B232" s="94"/>
      <c r="C232" s="94"/>
      <c r="D232" s="94"/>
      <c r="E232" s="94"/>
      <c r="F232" s="94"/>
      <c r="G232" s="94"/>
      <c r="H232" s="94"/>
      <c r="I232" s="94"/>
      <c r="J232" s="94"/>
      <c r="K232" s="94"/>
      <c r="L232" s="94"/>
      <c r="M232" s="94"/>
      <c r="N232" s="94"/>
      <c r="O232" s="94"/>
      <c r="P232" s="94"/>
      <c r="Q232" s="94"/>
      <c r="R232" s="94"/>
      <c r="S232" s="94"/>
      <c r="T232" s="94"/>
      <c r="U232" s="94"/>
      <c r="V232" s="94"/>
      <c r="W232" s="94"/>
      <c r="X232" s="94"/>
      <c r="Y232" s="94"/>
      <c r="Z232" s="94"/>
      <c r="AA232" s="94"/>
      <c r="AB232" s="94"/>
    </row>
    <row r="233" spans="1:28" x14ac:dyDescent="0.25">
      <c r="A233" s="94"/>
      <c r="B233" s="94"/>
      <c r="C233" s="94"/>
      <c r="D233" s="94"/>
      <c r="E233" s="94"/>
      <c r="F233" s="94"/>
      <c r="G233" s="94"/>
      <c r="H233" s="94"/>
      <c r="I233" s="94"/>
      <c r="J233" s="94"/>
      <c r="K233" s="94"/>
      <c r="L233" s="94"/>
      <c r="M233" s="94"/>
      <c r="N233" s="94"/>
      <c r="O233" s="94"/>
      <c r="P233" s="94"/>
      <c r="Q233" s="94"/>
      <c r="R233" s="94"/>
      <c r="S233" s="94"/>
      <c r="T233" s="94"/>
      <c r="U233" s="94"/>
      <c r="V233" s="94"/>
      <c r="W233" s="94"/>
      <c r="X233" s="94"/>
      <c r="Y233" s="94"/>
      <c r="Z233" s="94"/>
      <c r="AA233" s="94"/>
      <c r="AB233" s="94"/>
    </row>
    <row r="234" spans="1:28" x14ac:dyDescent="0.25">
      <c r="A234" s="94"/>
      <c r="B234" s="94"/>
      <c r="C234" s="94"/>
      <c r="D234" s="94"/>
      <c r="E234" s="94"/>
      <c r="F234" s="94"/>
      <c r="G234" s="94"/>
      <c r="H234" s="94"/>
      <c r="I234" s="94"/>
      <c r="J234" s="94"/>
      <c r="K234" s="94"/>
      <c r="L234" s="94"/>
      <c r="M234" s="94"/>
      <c r="N234" s="94"/>
      <c r="O234" s="94"/>
      <c r="P234" s="94"/>
      <c r="Q234" s="94"/>
      <c r="R234" s="94"/>
      <c r="S234" s="94"/>
      <c r="T234" s="94"/>
      <c r="U234" s="94"/>
      <c r="V234" s="94"/>
      <c r="W234" s="94"/>
      <c r="X234" s="94"/>
      <c r="Y234" s="94"/>
      <c r="Z234" s="94"/>
      <c r="AA234" s="94"/>
      <c r="AB234" s="94"/>
    </row>
    <row r="235" spans="1:28" x14ac:dyDescent="0.25">
      <c r="A235" s="94"/>
      <c r="B235" s="94"/>
      <c r="C235" s="94"/>
      <c r="D235" s="94"/>
      <c r="E235" s="94"/>
      <c r="F235" s="94"/>
      <c r="G235" s="94"/>
      <c r="H235" s="94"/>
      <c r="I235" s="94"/>
      <c r="J235" s="94"/>
      <c r="K235" s="94"/>
      <c r="L235" s="94"/>
      <c r="M235" s="94"/>
      <c r="N235" s="94"/>
      <c r="O235" s="94"/>
      <c r="P235" s="94"/>
      <c r="Q235" s="94"/>
      <c r="R235" s="94"/>
      <c r="S235" s="94"/>
      <c r="T235" s="94"/>
      <c r="U235" s="94"/>
      <c r="V235" s="94"/>
      <c r="W235" s="94"/>
      <c r="X235" s="94"/>
      <c r="Y235" s="94"/>
      <c r="Z235" s="94"/>
      <c r="AA235" s="94"/>
      <c r="AB235" s="94"/>
    </row>
    <row r="236" spans="1:28" x14ac:dyDescent="0.25">
      <c r="A236" s="94"/>
      <c r="B236" s="94"/>
      <c r="C236" s="94"/>
      <c r="D236" s="94"/>
      <c r="E236" s="94"/>
      <c r="F236" s="94"/>
      <c r="G236" s="94"/>
      <c r="H236" s="94"/>
      <c r="I236" s="94"/>
      <c r="J236" s="94"/>
      <c r="K236" s="94"/>
      <c r="L236" s="94"/>
      <c r="M236" s="94"/>
      <c r="N236" s="94"/>
      <c r="O236" s="94"/>
      <c r="P236" s="94"/>
      <c r="Q236" s="94"/>
      <c r="R236" s="94"/>
      <c r="S236" s="94"/>
      <c r="T236" s="94"/>
      <c r="U236" s="94"/>
      <c r="V236" s="94"/>
      <c r="W236" s="94"/>
      <c r="X236" s="94"/>
      <c r="Y236" s="94"/>
      <c r="Z236" s="94"/>
      <c r="AA236" s="94"/>
      <c r="AB236" s="94"/>
    </row>
    <row r="237" spans="1:28" x14ac:dyDescent="0.25">
      <c r="A237" s="94"/>
      <c r="B237" s="94"/>
      <c r="C237" s="94"/>
      <c r="D237" s="94"/>
      <c r="E237" s="94"/>
      <c r="F237" s="94"/>
      <c r="G237" s="94"/>
      <c r="H237" s="94"/>
      <c r="I237" s="94"/>
      <c r="J237" s="94"/>
      <c r="K237" s="94"/>
      <c r="L237" s="94"/>
      <c r="M237" s="94"/>
      <c r="N237" s="94"/>
      <c r="O237" s="94"/>
      <c r="P237" s="94"/>
      <c r="Q237" s="94"/>
      <c r="R237" s="94"/>
      <c r="S237" s="94"/>
      <c r="T237" s="94"/>
      <c r="U237" s="94"/>
      <c r="V237" s="94"/>
      <c r="W237" s="94"/>
      <c r="X237" s="94"/>
      <c r="Y237" s="94"/>
      <c r="Z237" s="94"/>
      <c r="AA237" s="94"/>
      <c r="AB237" s="94"/>
    </row>
    <row r="238" spans="1:28" x14ac:dyDescent="0.25">
      <c r="A238" s="94"/>
      <c r="B238" s="94"/>
      <c r="C238" s="94"/>
      <c r="D238" s="94"/>
      <c r="E238" s="94"/>
      <c r="F238" s="94"/>
      <c r="G238" s="94"/>
      <c r="H238" s="94"/>
      <c r="I238" s="94"/>
      <c r="J238" s="94"/>
      <c r="K238" s="94"/>
      <c r="L238" s="94"/>
      <c r="M238" s="94"/>
      <c r="N238" s="94"/>
      <c r="O238" s="94"/>
      <c r="P238" s="94"/>
      <c r="Q238" s="94"/>
      <c r="R238" s="94"/>
      <c r="S238" s="94"/>
      <c r="T238" s="94"/>
      <c r="U238" s="94"/>
      <c r="V238" s="94"/>
      <c r="W238" s="94"/>
      <c r="X238" s="94"/>
      <c r="Y238" s="94"/>
      <c r="Z238" s="94"/>
      <c r="AA238" s="94"/>
      <c r="AB238" s="94"/>
    </row>
    <row r="239" spans="1:28" x14ac:dyDescent="0.25">
      <c r="A239" s="94"/>
      <c r="B239" s="94"/>
      <c r="C239" s="94"/>
      <c r="D239" s="94"/>
      <c r="E239" s="94"/>
      <c r="F239" s="94"/>
      <c r="G239" s="94"/>
      <c r="H239" s="94"/>
      <c r="I239" s="94"/>
      <c r="J239" s="94"/>
      <c r="K239" s="94"/>
      <c r="L239" s="94"/>
      <c r="M239" s="94"/>
      <c r="N239" s="94"/>
      <c r="O239" s="94"/>
      <c r="P239" s="94"/>
      <c r="Q239" s="94"/>
      <c r="R239" s="94"/>
      <c r="S239" s="94"/>
      <c r="T239" s="94"/>
      <c r="U239" s="94"/>
      <c r="V239" s="94"/>
      <c r="W239" s="94"/>
      <c r="X239" s="94"/>
      <c r="Y239" s="94"/>
      <c r="Z239" s="94"/>
      <c r="AA239" s="94"/>
      <c r="AB239" s="94"/>
    </row>
    <row r="240" spans="1:28" x14ac:dyDescent="0.25">
      <c r="A240" s="94"/>
      <c r="B240" s="94"/>
      <c r="C240" s="94"/>
      <c r="D240" s="94"/>
      <c r="E240" s="94"/>
      <c r="F240" s="94"/>
      <c r="G240" s="94"/>
      <c r="H240" s="94"/>
      <c r="I240" s="94"/>
      <c r="J240" s="94"/>
      <c r="K240" s="94"/>
      <c r="L240" s="94"/>
      <c r="M240" s="94"/>
      <c r="N240" s="94"/>
      <c r="O240" s="94"/>
      <c r="P240" s="94"/>
      <c r="Q240" s="94"/>
      <c r="R240" s="94"/>
      <c r="S240" s="94"/>
      <c r="T240" s="94"/>
      <c r="U240" s="94"/>
      <c r="V240" s="94"/>
      <c r="W240" s="94"/>
      <c r="X240" s="94"/>
      <c r="Y240" s="94"/>
      <c r="Z240" s="94"/>
      <c r="AA240" s="94"/>
      <c r="AB240" s="94"/>
    </row>
    <row r="241" spans="1:28" x14ac:dyDescent="0.25">
      <c r="A241" s="94"/>
      <c r="B241" s="94"/>
      <c r="C241" s="94"/>
      <c r="D241" s="94"/>
      <c r="E241" s="94"/>
      <c r="F241" s="94"/>
      <c r="G241" s="94"/>
      <c r="H241" s="94"/>
      <c r="I241" s="94"/>
      <c r="J241" s="94"/>
      <c r="K241" s="94"/>
      <c r="L241" s="94"/>
      <c r="M241" s="94"/>
      <c r="N241" s="94"/>
      <c r="O241" s="94"/>
      <c r="P241" s="94"/>
      <c r="Q241" s="94"/>
      <c r="R241" s="94"/>
      <c r="S241" s="94"/>
      <c r="T241" s="94"/>
      <c r="U241" s="94"/>
      <c r="V241" s="94"/>
      <c r="W241" s="94"/>
      <c r="X241" s="94"/>
      <c r="Y241" s="94"/>
      <c r="Z241" s="94"/>
      <c r="AA241" s="94"/>
      <c r="AB241" s="94"/>
    </row>
    <row r="242" spans="1:28" x14ac:dyDescent="0.25">
      <c r="A242" s="94"/>
      <c r="B242" s="94"/>
      <c r="C242" s="94"/>
      <c r="D242" s="94"/>
      <c r="E242" s="94"/>
      <c r="F242" s="94"/>
      <c r="G242" s="94"/>
      <c r="H242" s="94"/>
      <c r="I242" s="94"/>
      <c r="J242" s="94"/>
      <c r="K242" s="94"/>
      <c r="L242" s="94"/>
      <c r="M242" s="94"/>
      <c r="N242" s="94"/>
      <c r="O242" s="94"/>
      <c r="P242" s="94"/>
      <c r="Q242" s="94"/>
      <c r="R242" s="94"/>
      <c r="S242" s="94"/>
      <c r="T242" s="94"/>
      <c r="U242" s="94"/>
      <c r="V242" s="94"/>
      <c r="W242" s="94"/>
      <c r="X242" s="94"/>
      <c r="Y242" s="94"/>
      <c r="Z242" s="94"/>
      <c r="AA242" s="94"/>
      <c r="AB242" s="94"/>
    </row>
    <row r="243" spans="1:28" x14ac:dyDescent="0.25">
      <c r="A243" s="94"/>
      <c r="B243" s="94"/>
      <c r="C243" s="94"/>
      <c r="D243" s="94"/>
      <c r="E243" s="94"/>
      <c r="F243" s="94"/>
      <c r="G243" s="94"/>
      <c r="H243" s="94"/>
      <c r="I243" s="94"/>
      <c r="J243" s="94"/>
      <c r="K243" s="94"/>
      <c r="L243" s="94"/>
      <c r="M243" s="94"/>
      <c r="N243" s="94"/>
      <c r="O243" s="94"/>
      <c r="P243" s="94"/>
      <c r="Q243" s="94"/>
      <c r="R243" s="94"/>
      <c r="S243" s="94"/>
      <c r="T243" s="94"/>
      <c r="U243" s="94"/>
      <c r="V243" s="94"/>
      <c r="W243" s="94"/>
      <c r="X243" s="94"/>
      <c r="Y243" s="94"/>
      <c r="Z243" s="94"/>
      <c r="AA243" s="94"/>
      <c r="AB243" s="94"/>
    </row>
    <row r="244" spans="1:28" x14ac:dyDescent="0.25">
      <c r="A244" s="94"/>
      <c r="B244" s="94"/>
      <c r="C244" s="94"/>
      <c r="D244" s="94"/>
      <c r="E244" s="94"/>
      <c r="F244" s="94"/>
      <c r="G244" s="94"/>
      <c r="H244" s="94"/>
      <c r="I244" s="94"/>
      <c r="J244" s="94"/>
      <c r="K244" s="94"/>
      <c r="L244" s="94"/>
      <c r="M244" s="94"/>
      <c r="N244" s="94"/>
      <c r="O244" s="94"/>
      <c r="P244" s="94"/>
      <c r="Q244" s="94"/>
      <c r="R244" s="94"/>
      <c r="S244" s="94"/>
      <c r="T244" s="94"/>
      <c r="U244" s="94"/>
      <c r="V244" s="94"/>
      <c r="W244" s="94"/>
      <c r="X244" s="94"/>
      <c r="Y244" s="94"/>
      <c r="Z244" s="94"/>
      <c r="AA244" s="94"/>
      <c r="AB244" s="94"/>
    </row>
    <row r="245" spans="1:28" x14ac:dyDescent="0.25">
      <c r="A245" s="94"/>
      <c r="B245" s="94"/>
      <c r="C245" s="94"/>
      <c r="D245" s="94"/>
      <c r="E245" s="94"/>
      <c r="F245" s="94"/>
      <c r="G245" s="94"/>
      <c r="H245" s="94"/>
      <c r="I245" s="94"/>
      <c r="J245" s="94"/>
      <c r="K245" s="94"/>
      <c r="L245" s="94"/>
      <c r="M245" s="94"/>
      <c r="N245" s="94"/>
      <c r="O245" s="94"/>
      <c r="P245" s="94"/>
      <c r="Q245" s="94"/>
      <c r="R245" s="94"/>
      <c r="S245" s="94"/>
      <c r="T245" s="94"/>
      <c r="U245" s="94"/>
      <c r="V245" s="94"/>
      <c r="W245" s="94"/>
      <c r="X245" s="94"/>
      <c r="Y245" s="94"/>
      <c r="Z245" s="94"/>
      <c r="AA245" s="94"/>
      <c r="AB245" s="94"/>
    </row>
    <row r="246" spans="1:28" x14ac:dyDescent="0.25">
      <c r="A246" s="94"/>
      <c r="B246" s="94"/>
      <c r="C246" s="94"/>
      <c r="D246" s="94"/>
      <c r="E246" s="94"/>
      <c r="F246" s="94"/>
      <c r="G246" s="94"/>
      <c r="H246" s="94"/>
      <c r="I246" s="94"/>
      <c r="J246" s="94"/>
      <c r="K246" s="94"/>
      <c r="L246" s="94"/>
      <c r="M246" s="94"/>
      <c r="N246" s="94"/>
      <c r="O246" s="94"/>
      <c r="P246" s="94"/>
      <c r="Q246" s="94"/>
      <c r="R246" s="94"/>
      <c r="S246" s="94"/>
      <c r="T246" s="94"/>
      <c r="U246" s="94"/>
      <c r="V246" s="94"/>
      <c r="W246" s="94"/>
      <c r="X246" s="94"/>
      <c r="Y246" s="94"/>
      <c r="Z246" s="94"/>
      <c r="AA246" s="94"/>
      <c r="AB246" s="94"/>
    </row>
    <row r="247" spans="1:28" x14ac:dyDescent="0.25">
      <c r="A247" s="94"/>
      <c r="B247" s="94"/>
      <c r="C247" s="94"/>
      <c r="D247" s="94"/>
      <c r="E247" s="94"/>
      <c r="F247" s="94"/>
      <c r="G247" s="94"/>
      <c r="H247" s="94"/>
      <c r="I247" s="94"/>
      <c r="J247" s="94"/>
      <c r="K247" s="94"/>
      <c r="L247" s="94"/>
      <c r="M247" s="94"/>
      <c r="N247" s="94"/>
      <c r="O247" s="94"/>
      <c r="P247" s="94"/>
      <c r="Q247" s="94"/>
      <c r="R247" s="94"/>
      <c r="S247" s="94"/>
      <c r="T247" s="94"/>
      <c r="U247" s="94"/>
      <c r="V247" s="94"/>
      <c r="W247" s="94"/>
      <c r="X247" s="94"/>
      <c r="Y247" s="94"/>
      <c r="Z247" s="94"/>
      <c r="AA247" s="94"/>
      <c r="AB247" s="94"/>
    </row>
    <row r="248" spans="1:28" x14ac:dyDescent="0.25">
      <c r="A248" s="94"/>
      <c r="B248" s="94"/>
      <c r="C248" s="94"/>
      <c r="D248" s="94"/>
      <c r="E248" s="94"/>
      <c r="F248" s="94"/>
      <c r="G248" s="94"/>
      <c r="H248" s="94"/>
      <c r="I248" s="94"/>
      <c r="J248" s="94"/>
      <c r="K248" s="94"/>
      <c r="L248" s="94"/>
      <c r="M248" s="94"/>
      <c r="N248" s="94"/>
      <c r="O248" s="94"/>
      <c r="P248" s="94"/>
      <c r="Q248" s="94"/>
      <c r="R248" s="94"/>
      <c r="S248" s="94"/>
      <c r="T248" s="94"/>
      <c r="U248" s="94"/>
      <c r="V248" s="94"/>
      <c r="W248" s="94"/>
      <c r="X248" s="94"/>
      <c r="Y248" s="94"/>
      <c r="Z248" s="94"/>
      <c r="AA248" s="94"/>
      <c r="AB248" s="94"/>
    </row>
    <row r="249" spans="1:28" x14ac:dyDescent="0.25">
      <c r="A249" s="94"/>
      <c r="B249" s="94"/>
      <c r="C249" s="94"/>
      <c r="D249" s="94"/>
      <c r="E249" s="94"/>
      <c r="F249" s="94"/>
      <c r="G249" s="94"/>
      <c r="H249" s="94"/>
      <c r="I249" s="94"/>
      <c r="J249" s="94"/>
      <c r="K249" s="94"/>
      <c r="L249" s="94"/>
      <c r="M249" s="94"/>
      <c r="N249" s="94"/>
      <c r="O249" s="94"/>
      <c r="P249" s="94"/>
      <c r="Q249" s="94"/>
      <c r="R249" s="94"/>
      <c r="S249" s="94"/>
      <c r="T249" s="94"/>
      <c r="U249" s="94"/>
      <c r="V249" s="94"/>
      <c r="W249" s="94"/>
      <c r="X249" s="94"/>
      <c r="Y249" s="94"/>
      <c r="Z249" s="94"/>
      <c r="AA249" s="94"/>
      <c r="AB249" s="94"/>
    </row>
    <row r="250" spans="1:28" x14ac:dyDescent="0.25">
      <c r="A250" s="94"/>
      <c r="B250" s="94"/>
      <c r="C250" s="94"/>
      <c r="D250" s="94"/>
      <c r="E250" s="94"/>
      <c r="F250" s="94"/>
      <c r="G250" s="94"/>
      <c r="H250" s="94"/>
      <c r="I250" s="94"/>
      <c r="J250" s="94"/>
      <c r="K250" s="94"/>
      <c r="L250" s="94"/>
      <c r="M250" s="94"/>
      <c r="N250" s="94"/>
      <c r="O250" s="94"/>
      <c r="P250" s="94"/>
      <c r="Q250" s="94"/>
      <c r="R250" s="94"/>
      <c r="S250" s="94"/>
      <c r="T250" s="94"/>
      <c r="U250" s="94"/>
      <c r="V250" s="94"/>
      <c r="W250" s="94"/>
      <c r="X250" s="94"/>
      <c r="Y250" s="94"/>
      <c r="Z250" s="94"/>
      <c r="AA250" s="94"/>
      <c r="AB250" s="94"/>
    </row>
    <row r="251" spans="1:28" x14ac:dyDescent="0.25">
      <c r="A251" s="94"/>
      <c r="B251" s="94"/>
      <c r="C251" s="94"/>
      <c r="D251" s="94"/>
      <c r="E251" s="94"/>
      <c r="F251" s="94"/>
      <c r="G251" s="94"/>
      <c r="H251" s="94"/>
      <c r="I251" s="94"/>
      <c r="J251" s="94"/>
      <c r="K251" s="94"/>
      <c r="L251" s="94"/>
      <c r="M251" s="94"/>
      <c r="N251" s="94"/>
      <c r="O251" s="94"/>
      <c r="P251" s="94"/>
      <c r="Q251" s="94"/>
      <c r="R251" s="94"/>
      <c r="S251" s="94"/>
      <c r="T251" s="94"/>
      <c r="U251" s="94"/>
      <c r="V251" s="94"/>
      <c r="W251" s="94"/>
      <c r="X251" s="94"/>
      <c r="Y251" s="94"/>
      <c r="Z251" s="94"/>
      <c r="AA251" s="94"/>
      <c r="AB251" s="94"/>
    </row>
    <row r="252" spans="1:28" x14ac:dyDescent="0.25">
      <c r="A252" s="94"/>
      <c r="B252" s="94"/>
      <c r="C252" s="94"/>
      <c r="D252" s="94"/>
      <c r="E252" s="94"/>
      <c r="F252" s="94"/>
      <c r="G252" s="94"/>
      <c r="H252" s="94"/>
      <c r="I252" s="94"/>
      <c r="J252" s="94"/>
      <c r="K252" s="94"/>
      <c r="L252" s="94"/>
      <c r="M252" s="94"/>
      <c r="N252" s="94"/>
      <c r="O252" s="94"/>
      <c r="P252" s="94"/>
      <c r="Q252" s="94"/>
      <c r="R252" s="94"/>
      <c r="S252" s="94"/>
      <c r="T252" s="94"/>
      <c r="U252" s="94"/>
      <c r="V252" s="94"/>
      <c r="W252" s="94"/>
      <c r="X252" s="94"/>
      <c r="Y252" s="94"/>
      <c r="Z252" s="94"/>
      <c r="AA252" s="94"/>
      <c r="AB252" s="94"/>
    </row>
    <row r="253" spans="1:28" x14ac:dyDescent="0.25">
      <c r="A253" s="94"/>
      <c r="B253" s="94"/>
      <c r="C253" s="94"/>
      <c r="D253" s="94"/>
      <c r="E253" s="94"/>
      <c r="F253" s="94"/>
      <c r="G253" s="94"/>
      <c r="H253" s="94"/>
      <c r="I253" s="94"/>
      <c r="J253" s="94"/>
      <c r="K253" s="94"/>
      <c r="L253" s="94"/>
      <c r="M253" s="94"/>
      <c r="N253" s="94"/>
      <c r="O253" s="94"/>
      <c r="P253" s="94"/>
      <c r="Q253" s="94"/>
      <c r="R253" s="94"/>
      <c r="S253" s="94"/>
      <c r="T253" s="94"/>
      <c r="U253" s="94"/>
      <c r="V253" s="94"/>
      <c r="W253" s="94"/>
      <c r="X253" s="94"/>
      <c r="Y253" s="94"/>
      <c r="Z253" s="94"/>
      <c r="AA253" s="94"/>
      <c r="AB253" s="94"/>
    </row>
    <row r="254" spans="1:28" x14ac:dyDescent="0.25">
      <c r="A254" s="94"/>
      <c r="B254" s="94"/>
      <c r="C254" s="94"/>
      <c r="D254" s="94"/>
      <c r="E254" s="94"/>
      <c r="F254" s="94"/>
      <c r="G254" s="94"/>
      <c r="H254" s="94"/>
      <c r="I254" s="94"/>
      <c r="J254" s="94"/>
      <c r="K254" s="94"/>
      <c r="L254" s="94"/>
      <c r="M254" s="94"/>
      <c r="N254" s="94"/>
      <c r="O254" s="94"/>
      <c r="P254" s="94"/>
      <c r="Q254" s="94"/>
      <c r="R254" s="94"/>
      <c r="S254" s="94"/>
      <c r="T254" s="94"/>
      <c r="U254" s="94"/>
      <c r="V254" s="94"/>
      <c r="W254" s="94"/>
      <c r="X254" s="94"/>
      <c r="Y254" s="94"/>
      <c r="Z254" s="94"/>
      <c r="AA254" s="94"/>
      <c r="AB254" s="94"/>
    </row>
    <row r="255" spans="1:28" x14ac:dyDescent="0.25">
      <c r="A255" s="94"/>
      <c r="B255" s="94"/>
      <c r="C255" s="94"/>
      <c r="D255" s="94"/>
      <c r="E255" s="94"/>
      <c r="F255" s="94"/>
      <c r="G255" s="94"/>
      <c r="H255" s="94"/>
      <c r="I255" s="94"/>
      <c r="J255" s="94"/>
      <c r="K255" s="94"/>
      <c r="L255" s="94"/>
      <c r="M255" s="94"/>
      <c r="N255" s="94"/>
      <c r="O255" s="94"/>
      <c r="P255" s="94"/>
      <c r="Q255" s="94"/>
      <c r="R255" s="94"/>
      <c r="S255" s="94"/>
      <c r="T255" s="94"/>
      <c r="U255" s="94"/>
      <c r="V255" s="94"/>
      <c r="W255" s="94"/>
      <c r="X255" s="94"/>
      <c r="Y255" s="94"/>
      <c r="Z255" s="94"/>
      <c r="AA255" s="94"/>
      <c r="AB255" s="94"/>
    </row>
    <row r="256" spans="1:28" x14ac:dyDescent="0.25">
      <c r="A256" s="94"/>
      <c r="B256" s="94"/>
      <c r="C256" s="94"/>
      <c r="D256" s="94"/>
      <c r="E256" s="94"/>
      <c r="F256" s="94"/>
      <c r="G256" s="94"/>
      <c r="H256" s="94"/>
      <c r="I256" s="94"/>
      <c r="J256" s="94"/>
      <c r="K256" s="94"/>
      <c r="L256" s="94"/>
      <c r="M256" s="94"/>
      <c r="N256" s="94"/>
      <c r="O256" s="94"/>
      <c r="P256" s="94"/>
      <c r="Q256" s="94"/>
      <c r="R256" s="94"/>
      <c r="S256" s="94"/>
      <c r="T256" s="94"/>
      <c r="U256" s="94"/>
      <c r="V256" s="94"/>
      <c r="W256" s="94"/>
      <c r="X256" s="94"/>
      <c r="Y256" s="94"/>
      <c r="Z256" s="94"/>
      <c r="AA256" s="94"/>
      <c r="AB256" s="94"/>
    </row>
    <row r="257" spans="1:28" x14ac:dyDescent="0.25">
      <c r="A257" s="94"/>
      <c r="B257" s="94"/>
      <c r="C257" s="94"/>
      <c r="D257" s="94"/>
      <c r="E257" s="94"/>
      <c r="F257" s="94"/>
      <c r="G257" s="94"/>
      <c r="H257" s="94"/>
      <c r="I257" s="94"/>
      <c r="J257" s="94"/>
      <c r="K257" s="94"/>
      <c r="L257" s="94"/>
      <c r="M257" s="94"/>
      <c r="N257" s="94"/>
      <c r="O257" s="94"/>
      <c r="P257" s="94"/>
      <c r="Q257" s="94"/>
      <c r="R257" s="94"/>
      <c r="S257" s="94"/>
      <c r="T257" s="94"/>
      <c r="U257" s="94"/>
      <c r="V257" s="94"/>
      <c r="W257" s="94"/>
      <c r="X257" s="94"/>
      <c r="Y257" s="94"/>
      <c r="Z257" s="94"/>
      <c r="AA257" s="94"/>
      <c r="AB257" s="94"/>
    </row>
    <row r="258" spans="1:28" x14ac:dyDescent="0.25">
      <c r="A258" s="94"/>
      <c r="B258" s="94"/>
      <c r="C258" s="94"/>
      <c r="D258" s="94"/>
      <c r="E258" s="94"/>
      <c r="F258" s="94"/>
      <c r="G258" s="94"/>
      <c r="H258" s="94"/>
      <c r="I258" s="94"/>
      <c r="J258" s="94"/>
      <c r="K258" s="94"/>
      <c r="L258" s="94"/>
      <c r="M258" s="94"/>
      <c r="N258" s="94"/>
      <c r="O258" s="94"/>
      <c r="P258" s="94"/>
      <c r="Q258" s="94"/>
      <c r="R258" s="94"/>
      <c r="S258" s="94"/>
      <c r="T258" s="94"/>
      <c r="U258" s="94"/>
      <c r="V258" s="94"/>
      <c r="W258" s="94"/>
      <c r="X258" s="94"/>
      <c r="Y258" s="94"/>
      <c r="Z258" s="94"/>
      <c r="AA258" s="94"/>
      <c r="AB258" s="94"/>
    </row>
    <row r="259" spans="1:28" x14ac:dyDescent="0.25">
      <c r="A259" s="94"/>
      <c r="B259" s="94"/>
      <c r="C259" s="94"/>
      <c r="D259" s="94"/>
      <c r="E259" s="94"/>
      <c r="F259" s="94"/>
      <c r="G259" s="94"/>
      <c r="H259" s="94"/>
      <c r="I259" s="94"/>
      <c r="J259" s="94"/>
      <c r="K259" s="94"/>
      <c r="L259" s="94"/>
      <c r="M259" s="94"/>
      <c r="N259" s="94"/>
      <c r="O259" s="94"/>
      <c r="P259" s="94"/>
      <c r="Q259" s="94"/>
      <c r="R259" s="94"/>
      <c r="S259" s="94"/>
      <c r="T259" s="94"/>
      <c r="U259" s="94"/>
      <c r="V259" s="94"/>
      <c r="W259" s="94"/>
      <c r="X259" s="94"/>
      <c r="Y259" s="94"/>
      <c r="Z259" s="94"/>
      <c r="AA259" s="94"/>
      <c r="AB259" s="94"/>
    </row>
    <row r="260" spans="1:28" x14ac:dyDescent="0.25">
      <c r="A260" s="94"/>
      <c r="B260" s="94"/>
      <c r="C260" s="94"/>
      <c r="D260" s="94"/>
      <c r="E260" s="94"/>
      <c r="F260" s="94"/>
      <c r="G260" s="94"/>
      <c r="H260" s="94"/>
      <c r="I260" s="94"/>
      <c r="J260" s="94"/>
      <c r="K260" s="94"/>
      <c r="L260" s="94"/>
      <c r="M260" s="94"/>
      <c r="N260" s="94"/>
      <c r="O260" s="94"/>
      <c r="P260" s="94"/>
      <c r="Q260" s="94"/>
      <c r="R260" s="94"/>
      <c r="S260" s="94"/>
      <c r="T260" s="94"/>
      <c r="U260" s="94"/>
      <c r="V260" s="94"/>
      <c r="W260" s="94"/>
      <c r="X260" s="94"/>
      <c r="Y260" s="94"/>
      <c r="Z260" s="94"/>
      <c r="AA260" s="94"/>
      <c r="AB260" s="94"/>
    </row>
    <row r="261" spans="1:28" x14ac:dyDescent="0.25">
      <c r="A261" s="94"/>
      <c r="B261" s="94"/>
      <c r="C261" s="94"/>
      <c r="D261" s="94"/>
      <c r="E261" s="94"/>
      <c r="F261" s="94"/>
      <c r="G261" s="94"/>
      <c r="H261" s="94"/>
      <c r="I261" s="94"/>
      <c r="J261" s="94"/>
      <c r="K261" s="94"/>
      <c r="L261" s="94"/>
      <c r="M261" s="94"/>
      <c r="N261" s="94"/>
      <c r="O261" s="94"/>
      <c r="P261" s="94"/>
      <c r="Q261" s="94"/>
      <c r="R261" s="94"/>
      <c r="S261" s="94"/>
      <c r="T261" s="94"/>
      <c r="U261" s="94"/>
      <c r="V261" s="94"/>
      <c r="W261" s="94"/>
      <c r="X261" s="94"/>
      <c r="Y261" s="94"/>
      <c r="Z261" s="94"/>
      <c r="AA261" s="94"/>
      <c r="AB261" s="94"/>
    </row>
    <row r="262" spans="1:28" x14ac:dyDescent="0.25">
      <c r="A262" s="94"/>
      <c r="B262" s="94"/>
      <c r="C262" s="94"/>
      <c r="D262" s="94"/>
      <c r="E262" s="94"/>
      <c r="F262" s="94"/>
      <c r="G262" s="94"/>
      <c r="H262" s="94"/>
      <c r="I262" s="94"/>
      <c r="J262" s="94"/>
      <c r="K262" s="94"/>
      <c r="L262" s="94"/>
      <c r="M262" s="94"/>
      <c r="N262" s="94"/>
      <c r="O262" s="94"/>
      <c r="P262" s="94"/>
      <c r="Q262" s="94"/>
      <c r="R262" s="94"/>
      <c r="S262" s="94"/>
      <c r="T262" s="94"/>
      <c r="U262" s="94"/>
      <c r="V262" s="94"/>
      <c r="W262" s="94"/>
      <c r="X262" s="94"/>
      <c r="Y262" s="94"/>
      <c r="Z262" s="94"/>
      <c r="AA262" s="94"/>
      <c r="AB262" s="94"/>
    </row>
    <row r="263" spans="1:28" x14ac:dyDescent="0.25">
      <c r="A263" s="94"/>
      <c r="B263" s="94"/>
      <c r="C263" s="94"/>
      <c r="D263" s="94"/>
      <c r="E263" s="94"/>
      <c r="F263" s="94"/>
      <c r="G263" s="94"/>
      <c r="H263" s="94"/>
      <c r="I263" s="94"/>
      <c r="J263" s="94"/>
      <c r="K263" s="94"/>
      <c r="L263" s="94"/>
      <c r="M263" s="94"/>
      <c r="N263" s="94"/>
      <c r="O263" s="94"/>
      <c r="P263" s="94"/>
      <c r="Q263" s="94"/>
      <c r="R263" s="94"/>
      <c r="S263" s="94"/>
      <c r="T263" s="94"/>
      <c r="U263" s="94"/>
      <c r="V263" s="94"/>
      <c r="W263" s="94"/>
      <c r="X263" s="94"/>
      <c r="Y263" s="94"/>
      <c r="Z263" s="94"/>
      <c r="AA263" s="94"/>
      <c r="AB263" s="94"/>
    </row>
    <row r="264" spans="1:28" x14ac:dyDescent="0.25">
      <c r="A264" s="94"/>
      <c r="B264" s="94"/>
      <c r="C264" s="94"/>
      <c r="D264" s="94"/>
      <c r="E264" s="94"/>
      <c r="F264" s="94"/>
      <c r="G264" s="94"/>
      <c r="H264" s="94"/>
      <c r="I264" s="94"/>
      <c r="J264" s="94"/>
      <c r="K264" s="94"/>
      <c r="L264" s="94"/>
      <c r="M264" s="94"/>
      <c r="N264" s="94"/>
      <c r="O264" s="94"/>
      <c r="P264" s="94"/>
      <c r="Q264" s="94"/>
      <c r="R264" s="94"/>
      <c r="S264" s="94"/>
      <c r="T264" s="94"/>
      <c r="U264" s="94"/>
      <c r="V264" s="94"/>
      <c r="W264" s="94"/>
      <c r="X264" s="94"/>
      <c r="Y264" s="94"/>
      <c r="Z264" s="94"/>
      <c r="AA264" s="94"/>
      <c r="AB264" s="94"/>
    </row>
    <row r="265" spans="1:28" x14ac:dyDescent="0.25">
      <c r="A265" s="94"/>
      <c r="B265" s="94"/>
      <c r="C265" s="94"/>
      <c r="D265" s="94"/>
      <c r="E265" s="94"/>
      <c r="F265" s="94"/>
      <c r="G265" s="94"/>
      <c r="H265" s="94"/>
      <c r="I265" s="94"/>
      <c r="J265" s="94"/>
      <c r="K265" s="94"/>
      <c r="L265" s="94"/>
      <c r="M265" s="94"/>
      <c r="N265" s="94"/>
      <c r="O265" s="94"/>
      <c r="P265" s="94"/>
      <c r="Q265" s="94"/>
      <c r="R265" s="94"/>
      <c r="S265" s="94"/>
      <c r="T265" s="94"/>
      <c r="U265" s="94"/>
      <c r="V265" s="94"/>
      <c r="W265" s="94"/>
      <c r="X265" s="94"/>
      <c r="Y265" s="94"/>
      <c r="Z265" s="94"/>
      <c r="AA265" s="94"/>
      <c r="AB265" s="94"/>
    </row>
    <row r="266" spans="1:28" x14ac:dyDescent="0.25">
      <c r="A266" s="94"/>
      <c r="B266" s="94"/>
      <c r="C266" s="94"/>
      <c r="D266" s="94"/>
      <c r="E266" s="94"/>
      <c r="F266" s="94"/>
      <c r="G266" s="94"/>
      <c r="H266" s="94"/>
      <c r="I266" s="94"/>
      <c r="J266" s="94"/>
      <c r="K266" s="94"/>
      <c r="L266" s="94"/>
      <c r="M266" s="94"/>
      <c r="N266" s="94"/>
      <c r="O266" s="94"/>
      <c r="P266" s="94"/>
      <c r="Q266" s="94"/>
      <c r="R266" s="94"/>
      <c r="S266" s="94"/>
      <c r="T266" s="94"/>
      <c r="U266" s="94"/>
      <c r="V266" s="94"/>
      <c r="W266" s="94"/>
      <c r="X266" s="94"/>
      <c r="Y266" s="94"/>
      <c r="Z266" s="94"/>
      <c r="AA266" s="94"/>
      <c r="AB266" s="94"/>
    </row>
    <row r="267" spans="1:28" x14ac:dyDescent="0.25">
      <c r="A267" s="94"/>
      <c r="B267" s="94"/>
      <c r="C267" s="94"/>
      <c r="D267" s="94"/>
      <c r="E267" s="94"/>
      <c r="F267" s="94"/>
      <c r="G267" s="94"/>
      <c r="H267" s="94"/>
      <c r="I267" s="94"/>
      <c r="J267" s="94"/>
      <c r="K267" s="94"/>
      <c r="L267" s="94"/>
      <c r="M267" s="94"/>
      <c r="N267" s="94"/>
      <c r="O267" s="94"/>
      <c r="P267" s="94"/>
      <c r="Q267" s="94"/>
      <c r="R267" s="94"/>
      <c r="S267" s="94"/>
      <c r="T267" s="94"/>
      <c r="U267" s="94"/>
      <c r="V267" s="94"/>
      <c r="W267" s="94"/>
      <c r="X267" s="94"/>
      <c r="Y267" s="94"/>
      <c r="Z267" s="94"/>
      <c r="AA267" s="94"/>
      <c r="AB267" s="94"/>
    </row>
    <row r="268" spans="1:28" x14ac:dyDescent="0.25">
      <c r="A268" s="94"/>
      <c r="B268" s="94"/>
      <c r="C268" s="94"/>
      <c r="D268" s="94"/>
      <c r="E268" s="94"/>
      <c r="F268" s="94"/>
      <c r="G268" s="94"/>
      <c r="H268" s="94"/>
      <c r="I268" s="94"/>
      <c r="J268" s="94"/>
      <c r="K268" s="94"/>
      <c r="L268" s="94"/>
      <c r="M268" s="94"/>
      <c r="N268" s="94"/>
      <c r="O268" s="94"/>
      <c r="P268" s="94"/>
      <c r="Q268" s="94"/>
      <c r="R268" s="94"/>
      <c r="S268" s="94"/>
      <c r="T268" s="94"/>
      <c r="U268" s="94"/>
      <c r="V268" s="94"/>
      <c r="W268" s="94"/>
      <c r="X268" s="94"/>
      <c r="Y268" s="94"/>
      <c r="Z268" s="94"/>
      <c r="AA268" s="94"/>
      <c r="AB268" s="94"/>
    </row>
    <row r="269" spans="1:28" x14ac:dyDescent="0.25">
      <c r="A269" s="94"/>
      <c r="B269" s="94"/>
      <c r="C269" s="94"/>
      <c r="D269" s="94"/>
      <c r="E269" s="94"/>
      <c r="F269" s="94"/>
      <c r="G269" s="94"/>
      <c r="H269" s="94"/>
      <c r="I269" s="94"/>
      <c r="J269" s="94"/>
      <c r="K269" s="94"/>
      <c r="L269" s="94"/>
      <c r="M269" s="94"/>
      <c r="N269" s="94"/>
      <c r="O269" s="94"/>
      <c r="P269" s="94"/>
      <c r="Q269" s="94"/>
      <c r="R269" s="94"/>
      <c r="S269" s="94"/>
      <c r="T269" s="94"/>
      <c r="U269" s="94"/>
      <c r="V269" s="94"/>
      <c r="W269" s="94"/>
      <c r="X269" s="94"/>
      <c r="Y269" s="94"/>
      <c r="Z269" s="94"/>
      <c r="AA269" s="94"/>
      <c r="AB269" s="94"/>
    </row>
    <row r="270" spans="1:28" x14ac:dyDescent="0.25">
      <c r="A270" s="94"/>
      <c r="B270" s="94"/>
      <c r="C270" s="94"/>
      <c r="D270" s="94"/>
      <c r="E270" s="94"/>
      <c r="F270" s="94"/>
      <c r="G270" s="94"/>
      <c r="H270" s="94"/>
      <c r="I270" s="94"/>
      <c r="J270" s="94"/>
      <c r="K270" s="94"/>
      <c r="L270" s="94"/>
      <c r="M270" s="94"/>
      <c r="N270" s="94"/>
      <c r="O270" s="94"/>
      <c r="P270" s="94"/>
      <c r="Q270" s="94"/>
      <c r="R270" s="94"/>
      <c r="S270" s="94"/>
      <c r="T270" s="94"/>
      <c r="U270" s="94"/>
      <c r="V270" s="94"/>
      <c r="W270" s="94"/>
      <c r="X270" s="94"/>
      <c r="Y270" s="94"/>
      <c r="Z270" s="94"/>
      <c r="AA270" s="94"/>
      <c r="AB270" s="94"/>
    </row>
    <row r="271" spans="1:28" x14ac:dyDescent="0.25">
      <c r="A271" s="94"/>
      <c r="B271" s="94"/>
      <c r="C271" s="94"/>
      <c r="D271" s="94"/>
      <c r="E271" s="94"/>
      <c r="F271" s="94"/>
      <c r="G271" s="94"/>
      <c r="H271" s="94"/>
      <c r="I271" s="94"/>
      <c r="J271" s="94"/>
      <c r="K271" s="94"/>
      <c r="L271" s="94"/>
      <c r="M271" s="94"/>
      <c r="N271" s="94"/>
      <c r="O271" s="94"/>
      <c r="P271" s="94"/>
      <c r="Q271" s="94"/>
      <c r="R271" s="94"/>
      <c r="S271" s="94"/>
      <c r="T271" s="94"/>
      <c r="U271" s="94"/>
      <c r="V271" s="94"/>
      <c r="W271" s="94"/>
      <c r="X271" s="94"/>
      <c r="Y271" s="94"/>
      <c r="Z271" s="94"/>
      <c r="AA271" s="94"/>
      <c r="AB271" s="94"/>
    </row>
    <row r="272" spans="1:28" x14ac:dyDescent="0.25">
      <c r="A272" s="94"/>
      <c r="B272" s="94"/>
      <c r="C272" s="94"/>
      <c r="D272" s="94"/>
      <c r="E272" s="94"/>
      <c r="F272" s="94"/>
      <c r="G272" s="94"/>
      <c r="H272" s="94"/>
      <c r="I272" s="94"/>
      <c r="J272" s="94"/>
      <c r="K272" s="94"/>
      <c r="L272" s="94"/>
      <c r="M272" s="94"/>
      <c r="N272" s="94"/>
      <c r="O272" s="94"/>
      <c r="P272" s="94"/>
      <c r="Q272" s="94"/>
      <c r="R272" s="94"/>
      <c r="S272" s="94"/>
      <c r="T272" s="94"/>
      <c r="U272" s="94"/>
      <c r="V272" s="94"/>
      <c r="W272" s="94"/>
      <c r="X272" s="94"/>
      <c r="Y272" s="94"/>
      <c r="Z272" s="94"/>
      <c r="AA272" s="94"/>
      <c r="AB272" s="94"/>
    </row>
    <row r="273" spans="1:28" x14ac:dyDescent="0.25">
      <c r="A273" s="94"/>
      <c r="B273" s="94"/>
      <c r="C273" s="94"/>
      <c r="D273" s="94"/>
      <c r="E273" s="94"/>
      <c r="F273" s="94"/>
      <c r="G273" s="94"/>
      <c r="H273" s="94"/>
      <c r="I273" s="94"/>
      <c r="J273" s="94"/>
      <c r="K273" s="94"/>
      <c r="L273" s="94"/>
      <c r="M273" s="94"/>
      <c r="N273" s="94"/>
      <c r="O273" s="94"/>
      <c r="P273" s="94"/>
      <c r="Q273" s="94"/>
      <c r="R273" s="94"/>
      <c r="S273" s="94"/>
      <c r="T273" s="94"/>
      <c r="U273" s="94"/>
      <c r="V273" s="94"/>
      <c r="W273" s="94"/>
      <c r="X273" s="94"/>
      <c r="Y273" s="94"/>
      <c r="Z273" s="94"/>
      <c r="AA273" s="94"/>
      <c r="AB273" s="94"/>
    </row>
    <row r="274" spans="1:28" x14ac:dyDescent="0.25">
      <c r="A274" s="94"/>
      <c r="B274" s="94"/>
      <c r="C274" s="94"/>
      <c r="D274" s="94"/>
      <c r="E274" s="94"/>
      <c r="F274" s="94"/>
      <c r="G274" s="94"/>
      <c r="H274" s="94"/>
      <c r="I274" s="94"/>
      <c r="J274" s="94"/>
      <c r="K274" s="94"/>
      <c r="L274" s="94"/>
      <c r="M274" s="94"/>
      <c r="N274" s="94"/>
      <c r="O274" s="94"/>
      <c r="P274" s="94"/>
      <c r="Q274" s="94"/>
      <c r="R274" s="94"/>
      <c r="S274" s="94"/>
      <c r="T274" s="94"/>
      <c r="U274" s="94"/>
      <c r="V274" s="94"/>
      <c r="W274" s="94"/>
      <c r="X274" s="94"/>
      <c r="Y274" s="94"/>
      <c r="Z274" s="94"/>
      <c r="AA274" s="94"/>
      <c r="AB274" s="94"/>
    </row>
    <row r="275" spans="1:28" x14ac:dyDescent="0.25">
      <c r="A275" s="94"/>
      <c r="B275" s="94"/>
      <c r="C275" s="94"/>
      <c r="D275" s="94"/>
      <c r="E275" s="94"/>
      <c r="F275" s="94"/>
      <c r="G275" s="94"/>
      <c r="H275" s="94"/>
      <c r="I275" s="94"/>
      <c r="J275" s="94"/>
      <c r="K275" s="94"/>
      <c r="L275" s="94"/>
      <c r="M275" s="94"/>
      <c r="N275" s="94"/>
      <c r="O275" s="94"/>
      <c r="P275" s="94"/>
      <c r="Q275" s="94"/>
      <c r="R275" s="94"/>
      <c r="S275" s="94"/>
      <c r="T275" s="94"/>
      <c r="U275" s="94"/>
      <c r="V275" s="94"/>
      <c r="W275" s="94"/>
      <c r="X275" s="94"/>
      <c r="Y275" s="94"/>
      <c r="Z275" s="94"/>
      <c r="AA275" s="94"/>
      <c r="AB275" s="94"/>
    </row>
    <row r="276" spans="1:28" x14ac:dyDescent="0.25">
      <c r="A276" s="94"/>
      <c r="B276" s="94"/>
      <c r="C276" s="94"/>
      <c r="D276" s="94"/>
      <c r="E276" s="94"/>
      <c r="F276" s="94"/>
      <c r="G276" s="94"/>
      <c r="H276" s="94"/>
      <c r="I276" s="94"/>
      <c r="J276" s="94"/>
      <c r="K276" s="94"/>
      <c r="L276" s="94"/>
      <c r="M276" s="94"/>
      <c r="N276" s="94"/>
      <c r="O276" s="94"/>
      <c r="P276" s="94"/>
      <c r="Q276" s="94"/>
      <c r="R276" s="94"/>
      <c r="S276" s="94"/>
      <c r="T276" s="94"/>
      <c r="U276" s="94"/>
      <c r="V276" s="94"/>
      <c r="W276" s="94"/>
      <c r="X276" s="94"/>
      <c r="Y276" s="94"/>
      <c r="Z276" s="94"/>
      <c r="AA276" s="94"/>
      <c r="AB276" s="94"/>
    </row>
    <row r="277" spans="1:28" x14ac:dyDescent="0.25">
      <c r="A277" s="94"/>
      <c r="B277" s="94"/>
      <c r="C277" s="94"/>
      <c r="D277" s="94"/>
      <c r="E277" s="94"/>
      <c r="F277" s="94"/>
      <c r="G277" s="94"/>
      <c r="H277" s="94"/>
      <c r="I277" s="94"/>
      <c r="J277" s="94"/>
      <c r="K277" s="94"/>
      <c r="L277" s="94"/>
      <c r="M277" s="94"/>
      <c r="N277" s="94"/>
      <c r="O277" s="94"/>
      <c r="P277" s="94"/>
      <c r="Q277" s="94"/>
      <c r="R277" s="94"/>
      <c r="S277" s="94"/>
      <c r="T277" s="94"/>
      <c r="U277" s="94"/>
      <c r="V277" s="94"/>
      <c r="W277" s="94"/>
      <c r="X277" s="94"/>
      <c r="Y277" s="94"/>
      <c r="Z277" s="94"/>
      <c r="AA277" s="94"/>
      <c r="AB277" s="94"/>
    </row>
    <row r="278" spans="1:28" x14ac:dyDescent="0.25">
      <c r="A278" s="94"/>
      <c r="B278" s="94"/>
      <c r="C278" s="94"/>
      <c r="D278" s="94"/>
      <c r="E278" s="94"/>
      <c r="F278" s="94"/>
      <c r="G278" s="94"/>
      <c r="H278" s="94"/>
      <c r="I278" s="94"/>
      <c r="J278" s="94"/>
      <c r="K278" s="94"/>
      <c r="L278" s="94"/>
      <c r="M278" s="94"/>
      <c r="N278" s="94"/>
      <c r="O278" s="94"/>
      <c r="P278" s="94"/>
      <c r="Q278" s="94"/>
      <c r="R278" s="94"/>
      <c r="S278" s="94"/>
      <c r="T278" s="94"/>
      <c r="U278" s="94"/>
      <c r="V278" s="94"/>
      <c r="W278" s="94"/>
      <c r="X278" s="94"/>
      <c r="Y278" s="94"/>
      <c r="Z278" s="94"/>
      <c r="AA278" s="94"/>
      <c r="AB278" s="94"/>
    </row>
    <row r="279" spans="1:28" x14ac:dyDescent="0.25">
      <c r="A279" s="94"/>
      <c r="B279" s="94"/>
      <c r="C279" s="94"/>
      <c r="D279" s="94"/>
      <c r="E279" s="94"/>
      <c r="F279" s="94"/>
      <c r="G279" s="94"/>
      <c r="H279" s="94"/>
      <c r="I279" s="94"/>
      <c r="J279" s="94"/>
      <c r="K279" s="94"/>
      <c r="L279" s="94"/>
      <c r="M279" s="94"/>
      <c r="N279" s="94"/>
      <c r="O279" s="94"/>
      <c r="P279" s="94"/>
      <c r="Q279" s="94"/>
      <c r="R279" s="94"/>
      <c r="S279" s="94"/>
      <c r="T279" s="94"/>
      <c r="U279" s="94"/>
      <c r="V279" s="94"/>
      <c r="W279" s="94"/>
      <c r="X279" s="94"/>
      <c r="Y279" s="94"/>
      <c r="Z279" s="94"/>
      <c r="AA279" s="94"/>
      <c r="AB279" s="94"/>
    </row>
    <row r="280" spans="1:28" x14ac:dyDescent="0.25">
      <c r="A280" s="94"/>
      <c r="B280" s="94"/>
      <c r="C280" s="94"/>
      <c r="D280" s="94"/>
      <c r="E280" s="94"/>
      <c r="F280" s="94"/>
      <c r="G280" s="94"/>
      <c r="H280" s="94"/>
      <c r="I280" s="94"/>
      <c r="J280" s="94"/>
      <c r="K280" s="94"/>
      <c r="L280" s="94"/>
      <c r="M280" s="94"/>
      <c r="N280" s="94"/>
      <c r="O280" s="94"/>
      <c r="P280" s="94"/>
      <c r="Q280" s="94"/>
      <c r="R280" s="94"/>
      <c r="S280" s="94"/>
      <c r="T280" s="94"/>
      <c r="U280" s="94"/>
      <c r="V280" s="94"/>
      <c r="W280" s="94"/>
      <c r="X280" s="94"/>
      <c r="Y280" s="94"/>
      <c r="Z280" s="94"/>
      <c r="AA280" s="94"/>
      <c r="AB280" s="94"/>
    </row>
    <row r="281" spans="1:28" x14ac:dyDescent="0.25">
      <c r="A281" s="94"/>
      <c r="B281" s="94"/>
      <c r="C281" s="94"/>
      <c r="D281" s="94"/>
      <c r="E281" s="94"/>
      <c r="F281" s="94"/>
      <c r="G281" s="94"/>
      <c r="H281" s="94"/>
      <c r="I281" s="94"/>
      <c r="J281" s="94"/>
      <c r="K281" s="94"/>
      <c r="L281" s="94"/>
      <c r="M281" s="94"/>
      <c r="N281" s="94"/>
      <c r="O281" s="94"/>
      <c r="P281" s="94"/>
      <c r="Q281" s="94"/>
      <c r="R281" s="94"/>
      <c r="S281" s="94"/>
      <c r="T281" s="94"/>
      <c r="U281" s="94"/>
      <c r="V281" s="94"/>
      <c r="W281" s="94"/>
      <c r="X281" s="94"/>
      <c r="Y281" s="94"/>
      <c r="Z281" s="94"/>
      <c r="AA281" s="94"/>
      <c r="AB281" s="94"/>
    </row>
    <row r="282" spans="1:28" x14ac:dyDescent="0.25">
      <c r="A282" s="94"/>
      <c r="B282" s="94"/>
      <c r="C282" s="94"/>
      <c r="D282" s="94"/>
      <c r="E282" s="94"/>
      <c r="F282" s="94"/>
      <c r="G282" s="94"/>
      <c r="H282" s="94"/>
      <c r="I282" s="94"/>
      <c r="J282" s="94"/>
      <c r="K282" s="94"/>
      <c r="L282" s="94"/>
      <c r="M282" s="94"/>
      <c r="N282" s="94"/>
      <c r="O282" s="94"/>
      <c r="P282" s="94"/>
      <c r="Q282" s="94"/>
      <c r="R282" s="94"/>
      <c r="S282" s="94"/>
      <c r="T282" s="94"/>
      <c r="U282" s="94"/>
      <c r="V282" s="94"/>
      <c r="W282" s="94"/>
      <c r="X282" s="94"/>
      <c r="Y282" s="94"/>
      <c r="Z282" s="94"/>
      <c r="AA282" s="94"/>
      <c r="AB282" s="94"/>
    </row>
    <row r="283" spans="1:28" x14ac:dyDescent="0.25">
      <c r="A283" s="94"/>
      <c r="B283" s="94"/>
      <c r="C283" s="94"/>
      <c r="D283" s="94"/>
      <c r="E283" s="94"/>
      <c r="F283" s="94"/>
      <c r="G283" s="94"/>
      <c r="H283" s="94"/>
      <c r="I283" s="94"/>
      <c r="J283" s="94"/>
      <c r="K283" s="94"/>
      <c r="L283" s="94"/>
      <c r="M283" s="94"/>
      <c r="N283" s="94"/>
      <c r="O283" s="94"/>
      <c r="P283" s="94"/>
      <c r="Q283" s="94"/>
      <c r="R283" s="94"/>
      <c r="S283" s="94"/>
      <c r="T283" s="94"/>
      <c r="U283" s="94"/>
      <c r="V283" s="94"/>
      <c r="W283" s="94"/>
      <c r="X283" s="94"/>
      <c r="Y283" s="94"/>
      <c r="Z283" s="94"/>
      <c r="AA283" s="94"/>
      <c r="AB283" s="94"/>
    </row>
    <row r="284" spans="1:28" x14ac:dyDescent="0.25">
      <c r="A284" s="94"/>
      <c r="B284" s="94"/>
      <c r="C284" s="94"/>
      <c r="D284" s="94"/>
      <c r="E284" s="94"/>
      <c r="F284" s="94"/>
      <c r="G284" s="94"/>
      <c r="H284" s="94"/>
      <c r="I284" s="94"/>
      <c r="J284" s="94"/>
      <c r="K284" s="94"/>
      <c r="L284" s="94"/>
      <c r="M284" s="94"/>
      <c r="N284" s="94"/>
      <c r="O284" s="94"/>
      <c r="P284" s="94"/>
      <c r="Q284" s="94"/>
      <c r="R284" s="94"/>
      <c r="S284" s="94"/>
      <c r="T284" s="94"/>
      <c r="U284" s="94"/>
      <c r="V284" s="94"/>
      <c r="W284" s="94"/>
      <c r="X284" s="94"/>
      <c r="Y284" s="94"/>
      <c r="Z284" s="94"/>
      <c r="AA284" s="94"/>
      <c r="AB284" s="94"/>
    </row>
    <row r="285" spans="1:28" x14ac:dyDescent="0.25">
      <c r="A285" s="94"/>
      <c r="B285" s="94"/>
      <c r="C285" s="94"/>
      <c r="D285" s="94"/>
      <c r="E285" s="94"/>
      <c r="F285" s="94"/>
      <c r="G285" s="94"/>
      <c r="H285" s="94"/>
      <c r="I285" s="94"/>
      <c r="J285" s="94"/>
      <c r="K285" s="94"/>
      <c r="L285" s="94"/>
      <c r="M285" s="94"/>
      <c r="N285" s="94"/>
      <c r="O285" s="94"/>
      <c r="P285" s="94"/>
      <c r="Q285" s="94"/>
      <c r="R285" s="94"/>
      <c r="S285" s="94"/>
      <c r="T285" s="94"/>
      <c r="U285" s="94"/>
      <c r="V285" s="94"/>
      <c r="W285" s="94"/>
      <c r="X285" s="94"/>
      <c r="Y285" s="94"/>
      <c r="Z285" s="94"/>
      <c r="AA285" s="94"/>
      <c r="AB285" s="94"/>
    </row>
    <row r="286" spans="1:28" x14ac:dyDescent="0.25">
      <c r="A286" s="94"/>
      <c r="B286" s="94"/>
      <c r="C286" s="94"/>
      <c r="D286" s="94"/>
      <c r="E286" s="94"/>
      <c r="F286" s="94"/>
      <c r="G286" s="94"/>
      <c r="H286" s="94"/>
      <c r="I286" s="94"/>
      <c r="J286" s="94"/>
      <c r="K286" s="94"/>
      <c r="L286" s="94"/>
      <c r="M286" s="94"/>
      <c r="N286" s="94"/>
      <c r="O286" s="94"/>
      <c r="P286" s="94"/>
      <c r="Q286" s="94"/>
      <c r="R286" s="94"/>
      <c r="S286" s="94"/>
      <c r="T286" s="94"/>
      <c r="U286" s="94"/>
      <c r="V286" s="94"/>
      <c r="W286" s="94"/>
      <c r="X286" s="94"/>
      <c r="Y286" s="94"/>
      <c r="Z286" s="94"/>
      <c r="AA286" s="94"/>
      <c r="AB286" s="94"/>
    </row>
    <row r="287" spans="1:28" x14ac:dyDescent="0.25">
      <c r="A287" s="94"/>
      <c r="B287" s="94"/>
      <c r="C287" s="94"/>
      <c r="D287" s="94"/>
      <c r="E287" s="94"/>
      <c r="F287" s="94"/>
      <c r="G287" s="94"/>
      <c r="H287" s="94"/>
      <c r="I287" s="94"/>
      <c r="J287" s="94"/>
      <c r="K287" s="94"/>
      <c r="L287" s="94"/>
      <c r="M287" s="94"/>
      <c r="N287" s="94"/>
      <c r="O287" s="94"/>
      <c r="P287" s="94"/>
      <c r="Q287" s="94"/>
      <c r="R287" s="94"/>
      <c r="S287" s="94"/>
      <c r="T287" s="94"/>
      <c r="U287" s="94"/>
      <c r="V287" s="94"/>
      <c r="W287" s="94"/>
      <c r="X287" s="94"/>
      <c r="Y287" s="94"/>
      <c r="Z287" s="94"/>
      <c r="AA287" s="94"/>
      <c r="AB287" s="94"/>
    </row>
    <row r="288" spans="1:28" x14ac:dyDescent="0.25">
      <c r="A288" s="94"/>
      <c r="B288" s="94"/>
      <c r="C288" s="94"/>
      <c r="D288" s="94"/>
      <c r="E288" s="94"/>
      <c r="F288" s="94"/>
      <c r="G288" s="94"/>
      <c r="H288" s="94"/>
      <c r="I288" s="94"/>
      <c r="J288" s="94"/>
      <c r="K288" s="94"/>
      <c r="L288" s="94"/>
      <c r="M288" s="94"/>
      <c r="N288" s="94"/>
      <c r="O288" s="94"/>
      <c r="P288" s="94"/>
      <c r="Q288" s="94"/>
      <c r="R288" s="94"/>
      <c r="S288" s="94"/>
      <c r="T288" s="94"/>
      <c r="U288" s="94"/>
      <c r="V288" s="94"/>
      <c r="W288" s="94"/>
      <c r="X288" s="94"/>
      <c r="Y288" s="94"/>
      <c r="Z288" s="94"/>
      <c r="AA288" s="94"/>
      <c r="AB288" s="94"/>
    </row>
    <row r="289" spans="1:28" x14ac:dyDescent="0.25">
      <c r="A289" s="94"/>
      <c r="B289" s="94"/>
      <c r="C289" s="94"/>
      <c r="D289" s="94"/>
      <c r="E289" s="94"/>
      <c r="F289" s="94"/>
      <c r="G289" s="94"/>
      <c r="H289" s="94"/>
      <c r="I289" s="94"/>
      <c r="J289" s="94"/>
      <c r="K289" s="94"/>
      <c r="L289" s="94"/>
      <c r="M289" s="94"/>
      <c r="N289" s="94"/>
      <c r="O289" s="94"/>
      <c r="P289" s="94"/>
      <c r="Q289" s="94"/>
      <c r="R289" s="94"/>
      <c r="S289" s="94"/>
      <c r="T289" s="94"/>
      <c r="U289" s="94"/>
      <c r="V289" s="94"/>
      <c r="W289" s="94"/>
      <c r="X289" s="94"/>
      <c r="Y289" s="94"/>
      <c r="Z289" s="94"/>
      <c r="AA289" s="94"/>
      <c r="AB289" s="94"/>
    </row>
    <row r="290" spans="1:28" x14ac:dyDescent="0.25">
      <c r="A290" s="94"/>
      <c r="B290" s="94"/>
      <c r="C290" s="94"/>
      <c r="D290" s="94"/>
      <c r="E290" s="94"/>
      <c r="F290" s="94"/>
      <c r="G290" s="94"/>
      <c r="H290" s="94"/>
      <c r="I290" s="94"/>
      <c r="J290" s="94"/>
      <c r="K290" s="94"/>
      <c r="L290" s="94"/>
      <c r="M290" s="94"/>
      <c r="N290" s="94"/>
      <c r="O290" s="94"/>
      <c r="P290" s="94"/>
      <c r="Q290" s="94"/>
      <c r="R290" s="94"/>
      <c r="S290" s="94"/>
      <c r="T290" s="94"/>
      <c r="U290" s="94"/>
      <c r="V290" s="94"/>
      <c r="W290" s="94"/>
      <c r="X290" s="94"/>
      <c r="Y290" s="94"/>
      <c r="Z290" s="94"/>
      <c r="AA290" s="94"/>
      <c r="AB290" s="94"/>
    </row>
    <row r="291" spans="1:28" x14ac:dyDescent="0.25">
      <c r="A291" s="94"/>
      <c r="B291" s="94"/>
      <c r="C291" s="94"/>
      <c r="D291" s="94"/>
      <c r="E291" s="94"/>
      <c r="F291" s="94"/>
      <c r="G291" s="94"/>
      <c r="H291" s="94"/>
      <c r="I291" s="94"/>
      <c r="J291" s="94"/>
      <c r="K291" s="94"/>
      <c r="L291" s="94"/>
      <c r="M291" s="94"/>
      <c r="N291" s="94"/>
      <c r="O291" s="94"/>
      <c r="P291" s="94"/>
      <c r="Q291" s="94"/>
      <c r="R291" s="94"/>
      <c r="S291" s="94"/>
      <c r="T291" s="94"/>
      <c r="U291" s="94"/>
      <c r="V291" s="94"/>
      <c r="W291" s="94"/>
      <c r="X291" s="94"/>
      <c r="Y291" s="94"/>
      <c r="Z291" s="94"/>
      <c r="AA291" s="94"/>
      <c r="AB291" s="94"/>
    </row>
    <row r="292" spans="1:28" x14ac:dyDescent="0.25">
      <c r="A292" s="94"/>
      <c r="B292" s="94"/>
      <c r="C292" s="94"/>
      <c r="D292" s="94"/>
      <c r="E292" s="94"/>
      <c r="F292" s="94"/>
      <c r="G292" s="94"/>
      <c r="H292" s="94"/>
      <c r="I292" s="94"/>
      <c r="J292" s="94"/>
      <c r="K292" s="94"/>
      <c r="L292" s="94"/>
      <c r="M292" s="94"/>
      <c r="N292" s="94"/>
      <c r="O292" s="94"/>
      <c r="P292" s="94"/>
      <c r="Q292" s="94"/>
      <c r="R292" s="94"/>
      <c r="S292" s="94"/>
      <c r="T292" s="94"/>
      <c r="U292" s="94"/>
      <c r="V292" s="94"/>
      <c r="W292" s="94"/>
      <c r="X292" s="94"/>
      <c r="Y292" s="94"/>
      <c r="Z292" s="94"/>
      <c r="AA292" s="94"/>
      <c r="AB292" s="94"/>
    </row>
    <row r="293" spans="1:28" x14ac:dyDescent="0.25">
      <c r="A293" s="94"/>
      <c r="B293" s="94"/>
      <c r="C293" s="94"/>
      <c r="D293" s="94"/>
      <c r="E293" s="94"/>
      <c r="F293" s="94"/>
      <c r="G293" s="94"/>
      <c r="H293" s="94"/>
      <c r="I293" s="94"/>
      <c r="J293" s="94"/>
      <c r="K293" s="94"/>
      <c r="L293" s="94"/>
      <c r="M293" s="94"/>
      <c r="N293" s="94"/>
      <c r="O293" s="94"/>
      <c r="P293" s="94"/>
      <c r="Q293" s="94"/>
      <c r="R293" s="94"/>
      <c r="S293" s="94"/>
      <c r="T293" s="94"/>
      <c r="U293" s="94"/>
      <c r="V293" s="94"/>
      <c r="W293" s="94"/>
      <c r="X293" s="94"/>
      <c r="Y293" s="94"/>
      <c r="Z293" s="94"/>
      <c r="AA293" s="94"/>
      <c r="AB293" s="94"/>
    </row>
    <row r="294" spans="1:28" x14ac:dyDescent="0.25">
      <c r="A294" s="94"/>
      <c r="B294" s="94"/>
      <c r="C294" s="94"/>
      <c r="D294" s="94"/>
      <c r="E294" s="94"/>
      <c r="F294" s="94"/>
      <c r="G294" s="94"/>
      <c r="H294" s="94"/>
      <c r="I294" s="94"/>
      <c r="J294" s="94"/>
      <c r="K294" s="94"/>
      <c r="L294" s="94"/>
      <c r="M294" s="94"/>
      <c r="N294" s="94"/>
      <c r="O294" s="94"/>
      <c r="P294" s="94"/>
      <c r="Q294" s="94"/>
      <c r="R294" s="94"/>
      <c r="S294" s="94"/>
      <c r="T294" s="94"/>
      <c r="U294" s="94"/>
      <c r="V294" s="94"/>
      <c r="W294" s="94"/>
      <c r="X294" s="94"/>
      <c r="Y294" s="94"/>
      <c r="Z294" s="94"/>
      <c r="AA294" s="94"/>
      <c r="AB294" s="94"/>
    </row>
    <row r="295" spans="1:28" x14ac:dyDescent="0.25">
      <c r="A295" s="94"/>
      <c r="B295" s="94"/>
      <c r="C295" s="94"/>
      <c r="D295" s="94"/>
      <c r="E295" s="94"/>
      <c r="F295" s="94"/>
      <c r="G295" s="94"/>
      <c r="H295" s="94"/>
      <c r="I295" s="94"/>
      <c r="J295" s="94"/>
      <c r="K295" s="94"/>
      <c r="L295" s="94"/>
      <c r="M295" s="94"/>
      <c r="N295" s="94"/>
      <c r="O295" s="94"/>
      <c r="P295" s="94"/>
      <c r="Q295" s="94"/>
      <c r="R295" s="94"/>
      <c r="S295" s="94"/>
      <c r="T295" s="94"/>
      <c r="U295" s="94"/>
      <c r="V295" s="94"/>
      <c r="W295" s="94"/>
      <c r="X295" s="94"/>
      <c r="Y295" s="94"/>
      <c r="Z295" s="94"/>
      <c r="AA295" s="94"/>
      <c r="AB295" s="94"/>
    </row>
    <row r="296" spans="1:28" x14ac:dyDescent="0.25">
      <c r="A296" s="94"/>
      <c r="B296" s="94"/>
      <c r="C296" s="94"/>
      <c r="D296" s="94"/>
      <c r="E296" s="94"/>
      <c r="F296" s="94"/>
      <c r="G296" s="94"/>
      <c r="H296" s="94"/>
      <c r="I296" s="94"/>
      <c r="J296" s="94"/>
      <c r="K296" s="94"/>
      <c r="L296" s="94"/>
      <c r="M296" s="94"/>
      <c r="N296" s="94"/>
      <c r="O296" s="94"/>
      <c r="P296" s="94"/>
      <c r="Q296" s="94"/>
      <c r="R296" s="94"/>
      <c r="S296" s="94"/>
      <c r="T296" s="94"/>
      <c r="U296" s="94"/>
      <c r="V296" s="94"/>
      <c r="W296" s="94"/>
      <c r="X296" s="94"/>
      <c r="Y296" s="94"/>
      <c r="Z296" s="94"/>
      <c r="AA296" s="94"/>
      <c r="AB296" s="94"/>
    </row>
    <row r="297" spans="1:28" x14ac:dyDescent="0.25">
      <c r="A297" s="94"/>
      <c r="B297" s="94"/>
      <c r="C297" s="94"/>
      <c r="D297" s="94"/>
      <c r="E297" s="94"/>
      <c r="F297" s="94"/>
      <c r="G297" s="94"/>
      <c r="H297" s="94"/>
      <c r="I297" s="94"/>
      <c r="J297" s="94"/>
      <c r="K297" s="94"/>
      <c r="L297" s="94"/>
      <c r="M297" s="94"/>
      <c r="N297" s="94"/>
      <c r="O297" s="94"/>
      <c r="P297" s="94"/>
      <c r="Q297" s="94"/>
      <c r="R297" s="94"/>
      <c r="S297" s="94"/>
      <c r="T297" s="94"/>
      <c r="U297" s="94"/>
      <c r="V297" s="94"/>
      <c r="W297" s="94"/>
      <c r="X297" s="94"/>
      <c r="Y297" s="94"/>
      <c r="Z297" s="94"/>
      <c r="AA297" s="94"/>
      <c r="AB297" s="94"/>
    </row>
    <row r="298" spans="1:28" x14ac:dyDescent="0.25">
      <c r="A298" s="94"/>
      <c r="B298" s="94"/>
      <c r="C298" s="94"/>
      <c r="D298" s="94"/>
      <c r="E298" s="94"/>
      <c r="F298" s="94"/>
      <c r="G298" s="94"/>
      <c r="H298" s="94"/>
      <c r="I298" s="94"/>
      <c r="J298" s="94"/>
      <c r="K298" s="94"/>
      <c r="L298" s="94"/>
      <c r="M298" s="94"/>
      <c r="N298" s="94"/>
      <c r="O298" s="94"/>
      <c r="P298" s="94"/>
      <c r="Q298" s="94"/>
      <c r="R298" s="94"/>
      <c r="S298" s="94"/>
      <c r="T298" s="94"/>
      <c r="U298" s="94"/>
      <c r="V298" s="94"/>
      <c r="W298" s="94"/>
      <c r="X298" s="94"/>
      <c r="Y298" s="94"/>
      <c r="Z298" s="94"/>
      <c r="AA298" s="94"/>
      <c r="AB298" s="94"/>
    </row>
    <row r="299" spans="1:28" x14ac:dyDescent="0.25">
      <c r="A299" s="94"/>
      <c r="B299" s="94"/>
      <c r="C299" s="94"/>
      <c r="D299" s="94"/>
      <c r="E299" s="94"/>
      <c r="F299" s="94"/>
      <c r="G299" s="94"/>
      <c r="H299" s="94"/>
      <c r="I299" s="94"/>
      <c r="J299" s="94"/>
      <c r="K299" s="94"/>
      <c r="L299" s="94"/>
      <c r="M299" s="94"/>
      <c r="N299" s="94"/>
      <c r="O299" s="94"/>
      <c r="P299" s="94"/>
      <c r="Q299" s="94"/>
      <c r="R299" s="94"/>
      <c r="S299" s="94"/>
      <c r="T299" s="94"/>
      <c r="U299" s="94"/>
      <c r="V299" s="94"/>
      <c r="W299" s="94"/>
      <c r="X299" s="94"/>
      <c r="Y299" s="94"/>
      <c r="Z299" s="94"/>
      <c r="AA299" s="94"/>
      <c r="AB299" s="94"/>
    </row>
    <row r="300" spans="1:28" x14ac:dyDescent="0.25">
      <c r="A300" s="94"/>
      <c r="B300" s="94"/>
      <c r="C300" s="94"/>
      <c r="D300" s="94"/>
      <c r="E300" s="94"/>
      <c r="F300" s="94"/>
      <c r="G300" s="94"/>
      <c r="H300" s="94"/>
      <c r="I300" s="94"/>
      <c r="J300" s="94"/>
      <c r="K300" s="94"/>
      <c r="L300" s="94"/>
      <c r="M300" s="94"/>
      <c r="N300" s="94"/>
      <c r="O300" s="94"/>
      <c r="P300" s="94"/>
      <c r="Q300" s="94"/>
      <c r="R300" s="94"/>
      <c r="S300" s="94"/>
      <c r="T300" s="94"/>
      <c r="U300" s="94"/>
      <c r="V300" s="94"/>
      <c r="W300" s="94"/>
      <c r="X300" s="94"/>
      <c r="Y300" s="94"/>
      <c r="Z300" s="94"/>
      <c r="AA300" s="94"/>
      <c r="AB300" s="94"/>
    </row>
    <row r="301" spans="1:28" x14ac:dyDescent="0.25">
      <c r="A301" s="94"/>
      <c r="B301" s="94"/>
      <c r="C301" s="94"/>
      <c r="D301" s="94"/>
      <c r="E301" s="94"/>
      <c r="F301" s="94"/>
      <c r="G301" s="94"/>
      <c r="H301" s="94"/>
      <c r="I301" s="94"/>
      <c r="J301" s="94"/>
      <c r="K301" s="94"/>
      <c r="L301" s="94"/>
      <c r="M301" s="94"/>
      <c r="N301" s="94"/>
      <c r="O301" s="94"/>
      <c r="P301" s="94"/>
      <c r="Q301" s="94"/>
      <c r="R301" s="94"/>
      <c r="S301" s="94"/>
      <c r="T301" s="94"/>
      <c r="U301" s="94"/>
      <c r="V301" s="94"/>
      <c r="W301" s="94"/>
      <c r="X301" s="94"/>
      <c r="Y301" s="94"/>
      <c r="Z301" s="94"/>
      <c r="AA301" s="94"/>
      <c r="AB301" s="94"/>
    </row>
    <row r="302" spans="1:28" x14ac:dyDescent="0.25">
      <c r="A302" s="94"/>
      <c r="B302" s="94"/>
      <c r="C302" s="94"/>
      <c r="D302" s="94"/>
      <c r="E302" s="94"/>
      <c r="F302" s="94"/>
      <c r="G302" s="94"/>
      <c r="H302" s="94"/>
      <c r="I302" s="94"/>
      <c r="J302" s="94"/>
      <c r="K302" s="94"/>
      <c r="L302" s="94"/>
      <c r="M302" s="94"/>
      <c r="N302" s="94"/>
      <c r="O302" s="94"/>
      <c r="P302" s="94"/>
      <c r="Q302" s="94"/>
      <c r="R302" s="94"/>
      <c r="S302" s="94"/>
      <c r="T302" s="94"/>
      <c r="U302" s="94"/>
      <c r="V302" s="94"/>
      <c r="W302" s="94"/>
      <c r="X302" s="94"/>
      <c r="Y302" s="94"/>
      <c r="Z302" s="94"/>
      <c r="AA302" s="94"/>
      <c r="AB302" s="94"/>
    </row>
    <row r="303" spans="1:28" x14ac:dyDescent="0.25">
      <c r="A303" s="94"/>
      <c r="B303" s="94"/>
      <c r="C303" s="94"/>
      <c r="D303" s="94"/>
      <c r="E303" s="94"/>
      <c r="F303" s="94"/>
      <c r="G303" s="94"/>
      <c r="H303" s="94"/>
      <c r="I303" s="94"/>
      <c r="J303" s="94"/>
      <c r="K303" s="94"/>
      <c r="L303" s="94"/>
      <c r="M303" s="94"/>
      <c r="N303" s="94"/>
      <c r="O303" s="94"/>
      <c r="P303" s="94"/>
      <c r="Q303" s="94"/>
      <c r="R303" s="94"/>
      <c r="S303" s="94"/>
      <c r="T303" s="94"/>
      <c r="U303" s="94"/>
      <c r="V303" s="94"/>
      <c r="W303" s="94"/>
      <c r="X303" s="94"/>
      <c r="Y303" s="94"/>
      <c r="Z303" s="94"/>
      <c r="AA303" s="94"/>
      <c r="AB303" s="94"/>
    </row>
    <row r="304" spans="1:28" x14ac:dyDescent="0.25">
      <c r="A304" s="94"/>
      <c r="B304" s="94"/>
      <c r="C304" s="94"/>
      <c r="D304" s="94"/>
      <c r="E304" s="94"/>
      <c r="F304" s="94"/>
      <c r="G304" s="94"/>
      <c r="H304" s="94"/>
      <c r="I304" s="94"/>
      <c r="J304" s="94"/>
      <c r="K304" s="94"/>
      <c r="L304" s="94"/>
      <c r="M304" s="94"/>
      <c r="N304" s="94"/>
      <c r="O304" s="94"/>
      <c r="P304" s="94"/>
      <c r="Q304" s="94"/>
      <c r="R304" s="94"/>
      <c r="S304" s="94"/>
      <c r="T304" s="94"/>
      <c r="U304" s="94"/>
      <c r="V304" s="94"/>
      <c r="W304" s="94"/>
      <c r="X304" s="94"/>
      <c r="Y304" s="94"/>
      <c r="Z304" s="94"/>
      <c r="AA304" s="94"/>
      <c r="AB304" s="94"/>
    </row>
    <row r="305" spans="1:28" x14ac:dyDescent="0.25">
      <c r="A305" s="94"/>
      <c r="B305" s="94"/>
      <c r="C305" s="94"/>
      <c r="D305" s="94"/>
      <c r="E305" s="94"/>
      <c r="F305" s="94"/>
      <c r="G305" s="94"/>
      <c r="H305" s="94"/>
      <c r="I305" s="94"/>
      <c r="J305" s="94"/>
      <c r="K305" s="94"/>
      <c r="L305" s="94"/>
      <c r="M305" s="94"/>
      <c r="N305" s="94"/>
      <c r="O305" s="94"/>
      <c r="P305" s="94"/>
      <c r="Q305" s="94"/>
      <c r="R305" s="94"/>
      <c r="S305" s="94"/>
      <c r="T305" s="94"/>
      <c r="U305" s="94"/>
      <c r="V305" s="94"/>
      <c r="W305" s="94"/>
      <c r="X305" s="94"/>
      <c r="Y305" s="94"/>
      <c r="Z305" s="94"/>
      <c r="AA305" s="94"/>
      <c r="AB305" s="94"/>
    </row>
    <row r="306" spans="1:28" x14ac:dyDescent="0.25">
      <c r="A306" s="94"/>
      <c r="B306" s="94"/>
      <c r="C306" s="94"/>
      <c r="D306" s="94"/>
      <c r="E306" s="94"/>
      <c r="F306" s="94"/>
      <c r="G306" s="94"/>
      <c r="H306" s="94"/>
      <c r="I306" s="94"/>
      <c r="J306" s="94"/>
      <c r="K306" s="94"/>
      <c r="L306" s="94"/>
      <c r="M306" s="94"/>
      <c r="N306" s="94"/>
      <c r="O306" s="94"/>
      <c r="P306" s="94"/>
      <c r="Q306" s="94"/>
      <c r="R306" s="94"/>
      <c r="S306" s="94"/>
      <c r="T306" s="94"/>
      <c r="U306" s="94"/>
      <c r="V306" s="94"/>
      <c r="W306" s="94"/>
      <c r="X306" s="94"/>
      <c r="Y306" s="94"/>
      <c r="Z306" s="94"/>
      <c r="AA306" s="94"/>
      <c r="AB306" s="94"/>
    </row>
    <row r="307" spans="1:28" x14ac:dyDescent="0.25">
      <c r="A307" s="94"/>
      <c r="B307" s="94"/>
      <c r="C307" s="94"/>
      <c r="D307" s="94"/>
      <c r="E307" s="94"/>
      <c r="F307" s="94"/>
      <c r="G307" s="94"/>
      <c r="H307" s="94"/>
      <c r="I307" s="94"/>
      <c r="J307" s="94"/>
      <c r="K307" s="94"/>
      <c r="L307" s="94"/>
      <c r="M307" s="94"/>
      <c r="N307" s="94"/>
      <c r="O307" s="94"/>
      <c r="P307" s="94"/>
      <c r="Q307" s="94"/>
      <c r="R307" s="94"/>
      <c r="S307" s="94"/>
      <c r="T307" s="94"/>
      <c r="U307" s="94"/>
      <c r="V307" s="94"/>
      <c r="W307" s="94"/>
      <c r="X307" s="94"/>
      <c r="Y307" s="94"/>
      <c r="Z307" s="94"/>
      <c r="AA307" s="94"/>
      <c r="AB307" s="94"/>
    </row>
    <row r="308" spans="1:28" x14ac:dyDescent="0.25">
      <c r="A308" s="94"/>
      <c r="B308" s="94"/>
      <c r="C308" s="94"/>
      <c r="D308" s="94"/>
      <c r="E308" s="94"/>
      <c r="F308" s="94"/>
      <c r="G308" s="94"/>
      <c r="H308" s="94"/>
      <c r="I308" s="94"/>
      <c r="J308" s="94"/>
      <c r="K308" s="94"/>
      <c r="L308" s="94"/>
      <c r="M308" s="94"/>
      <c r="N308" s="94"/>
      <c r="O308" s="94"/>
      <c r="P308" s="94"/>
      <c r="Q308" s="94"/>
      <c r="R308" s="94"/>
      <c r="S308" s="94"/>
      <c r="T308" s="94"/>
      <c r="U308" s="94"/>
      <c r="V308" s="94"/>
      <c r="W308" s="94"/>
      <c r="X308" s="94"/>
      <c r="Y308" s="94"/>
      <c r="Z308" s="94"/>
      <c r="AA308" s="94"/>
      <c r="AB308" s="94"/>
    </row>
    <row r="309" spans="1:28" x14ac:dyDescent="0.25">
      <c r="A309" s="94"/>
      <c r="B309" s="94"/>
      <c r="C309" s="94"/>
      <c r="D309" s="94"/>
      <c r="E309" s="94"/>
      <c r="F309" s="94"/>
      <c r="G309" s="94"/>
      <c r="H309" s="94"/>
      <c r="I309" s="94"/>
      <c r="J309" s="94"/>
      <c r="K309" s="94"/>
      <c r="L309" s="94"/>
      <c r="M309" s="94"/>
      <c r="N309" s="94"/>
      <c r="O309" s="94"/>
      <c r="P309" s="94"/>
      <c r="Q309" s="94"/>
      <c r="R309" s="94"/>
      <c r="S309" s="94"/>
      <c r="T309" s="94"/>
      <c r="U309" s="94"/>
      <c r="V309" s="94"/>
      <c r="W309" s="94"/>
      <c r="X309" s="94"/>
      <c r="Y309" s="94"/>
      <c r="Z309" s="94"/>
      <c r="AA309" s="94"/>
      <c r="AB309" s="94"/>
    </row>
    <row r="310" spans="1:28" x14ac:dyDescent="0.25">
      <c r="A310" s="94"/>
      <c r="B310" s="94"/>
      <c r="C310" s="94"/>
      <c r="D310" s="94"/>
      <c r="E310" s="94"/>
      <c r="F310" s="94"/>
      <c r="G310" s="94"/>
      <c r="H310" s="94"/>
      <c r="I310" s="94"/>
      <c r="J310" s="94"/>
      <c r="K310" s="94"/>
      <c r="L310" s="94"/>
      <c r="M310" s="94"/>
      <c r="N310" s="94"/>
      <c r="O310" s="94"/>
      <c r="P310" s="94"/>
      <c r="Q310" s="94"/>
      <c r="R310" s="94"/>
      <c r="S310" s="94"/>
      <c r="T310" s="94"/>
      <c r="U310" s="94"/>
      <c r="V310" s="94"/>
      <c r="W310" s="94"/>
      <c r="X310" s="94"/>
      <c r="Y310" s="94"/>
      <c r="Z310" s="94"/>
      <c r="AA310" s="94"/>
      <c r="AB310" s="94"/>
    </row>
    <row r="311" spans="1:28" x14ac:dyDescent="0.25">
      <c r="A311" s="94"/>
      <c r="B311" s="94"/>
      <c r="C311" s="94"/>
      <c r="D311" s="94"/>
      <c r="E311" s="94"/>
      <c r="F311" s="94"/>
      <c r="G311" s="94"/>
      <c r="H311" s="94"/>
      <c r="I311" s="94"/>
      <c r="J311" s="94"/>
      <c r="K311" s="94"/>
      <c r="L311" s="94"/>
      <c r="M311" s="94"/>
      <c r="N311" s="94"/>
      <c r="O311" s="94"/>
      <c r="P311" s="94"/>
      <c r="Q311" s="94"/>
      <c r="R311" s="94"/>
      <c r="S311" s="94"/>
      <c r="T311" s="94"/>
      <c r="U311" s="94"/>
      <c r="V311" s="94"/>
      <c r="W311" s="94"/>
      <c r="X311" s="94"/>
      <c r="Y311" s="94"/>
      <c r="Z311" s="94"/>
      <c r="AA311" s="94"/>
      <c r="AB311" s="94"/>
    </row>
    <row r="312" spans="1:28" x14ac:dyDescent="0.25">
      <c r="A312" s="94"/>
      <c r="B312" s="94"/>
      <c r="C312" s="94"/>
      <c r="D312" s="94"/>
      <c r="E312" s="94"/>
      <c r="F312" s="94"/>
      <c r="G312" s="94"/>
      <c r="H312" s="94"/>
      <c r="I312" s="94"/>
      <c r="J312" s="94"/>
      <c r="K312" s="94"/>
      <c r="L312" s="94"/>
      <c r="M312" s="94"/>
      <c r="N312" s="94"/>
      <c r="O312" s="94"/>
      <c r="P312" s="94"/>
      <c r="Q312" s="94"/>
      <c r="R312" s="94"/>
      <c r="S312" s="94"/>
      <c r="T312" s="94"/>
      <c r="U312" s="94"/>
      <c r="V312" s="94"/>
      <c r="W312" s="94"/>
      <c r="X312" s="94"/>
      <c r="Y312" s="94"/>
      <c r="Z312" s="94"/>
      <c r="AA312" s="94"/>
      <c r="AB312" s="94"/>
    </row>
    <row r="313" spans="1:28" x14ac:dyDescent="0.25">
      <c r="A313" s="94"/>
      <c r="B313" s="94"/>
      <c r="C313" s="94"/>
      <c r="D313" s="94"/>
      <c r="E313" s="94"/>
      <c r="F313" s="94"/>
      <c r="G313" s="94"/>
      <c r="H313" s="94"/>
      <c r="I313" s="94"/>
      <c r="J313" s="94"/>
      <c r="K313" s="94"/>
      <c r="L313" s="94"/>
      <c r="M313" s="94"/>
      <c r="N313" s="94"/>
      <c r="O313" s="94"/>
      <c r="P313" s="94"/>
      <c r="Q313" s="94"/>
      <c r="R313" s="94"/>
      <c r="S313" s="94"/>
      <c r="T313" s="94"/>
      <c r="U313" s="94"/>
      <c r="V313" s="94"/>
      <c r="W313" s="94"/>
      <c r="X313" s="94"/>
      <c r="Y313" s="94"/>
      <c r="Z313" s="94"/>
      <c r="AA313" s="94"/>
      <c r="AB313" s="94"/>
    </row>
    <row r="314" spans="1:28" x14ac:dyDescent="0.25">
      <c r="A314" s="94"/>
      <c r="B314" s="94"/>
      <c r="C314" s="94"/>
      <c r="D314" s="94"/>
      <c r="E314" s="94"/>
      <c r="F314" s="94"/>
      <c r="G314" s="94"/>
      <c r="H314" s="94"/>
      <c r="I314" s="94"/>
      <c r="J314" s="94"/>
      <c r="K314" s="94"/>
      <c r="L314" s="94"/>
      <c r="M314" s="94"/>
      <c r="N314" s="94"/>
      <c r="O314" s="94"/>
      <c r="P314" s="94"/>
      <c r="Q314" s="94"/>
      <c r="R314" s="94"/>
      <c r="S314" s="94"/>
      <c r="T314" s="94"/>
      <c r="U314" s="94"/>
      <c r="V314" s="94"/>
      <c r="W314" s="94"/>
      <c r="X314" s="94"/>
      <c r="Y314" s="94"/>
      <c r="Z314" s="94"/>
      <c r="AA314" s="94"/>
      <c r="AB314" s="94"/>
    </row>
    <row r="315" spans="1:28" x14ac:dyDescent="0.25">
      <c r="A315" s="94"/>
      <c r="B315" s="94"/>
      <c r="C315" s="94"/>
      <c r="D315" s="94"/>
      <c r="E315" s="94"/>
      <c r="F315" s="94"/>
      <c r="G315" s="94"/>
      <c r="H315" s="94"/>
      <c r="I315" s="94"/>
      <c r="J315" s="94"/>
      <c r="K315" s="94"/>
      <c r="L315" s="94"/>
      <c r="M315" s="94"/>
      <c r="N315" s="94"/>
      <c r="O315" s="94"/>
      <c r="P315" s="94"/>
      <c r="Q315" s="94"/>
      <c r="R315" s="94"/>
      <c r="S315" s="94"/>
      <c r="T315" s="94"/>
      <c r="U315" s="94"/>
      <c r="V315" s="94"/>
      <c r="W315" s="94"/>
      <c r="X315" s="94"/>
      <c r="Y315" s="94"/>
      <c r="Z315" s="94"/>
      <c r="AA315" s="94"/>
      <c r="AB315" s="94"/>
    </row>
    <row r="316" spans="1:28" x14ac:dyDescent="0.25">
      <c r="A316" s="94"/>
      <c r="B316" s="94"/>
      <c r="C316" s="94"/>
      <c r="D316" s="94"/>
      <c r="E316" s="94"/>
      <c r="F316" s="94"/>
      <c r="G316" s="94"/>
      <c r="H316" s="94"/>
      <c r="I316" s="94"/>
      <c r="J316" s="94"/>
      <c r="K316" s="94"/>
      <c r="L316" s="94"/>
      <c r="M316" s="94"/>
      <c r="N316" s="94"/>
      <c r="O316" s="94"/>
      <c r="P316" s="94"/>
      <c r="Q316" s="94"/>
      <c r="R316" s="94"/>
      <c r="S316" s="94"/>
      <c r="T316" s="94"/>
      <c r="U316" s="94"/>
      <c r="V316" s="94"/>
      <c r="W316" s="94"/>
      <c r="X316" s="94"/>
      <c r="Y316" s="94"/>
      <c r="Z316" s="94"/>
      <c r="AA316" s="94"/>
      <c r="AB316" s="94"/>
    </row>
    <row r="317" spans="1:28" x14ac:dyDescent="0.25">
      <c r="A317" s="94"/>
      <c r="B317" s="94"/>
      <c r="C317" s="94"/>
      <c r="D317" s="94"/>
      <c r="E317" s="94"/>
      <c r="F317" s="94"/>
      <c r="G317" s="94"/>
      <c r="H317" s="94"/>
      <c r="I317" s="94"/>
      <c r="J317" s="94"/>
      <c r="K317" s="94"/>
      <c r="L317" s="94"/>
      <c r="M317" s="94"/>
      <c r="N317" s="94"/>
      <c r="O317" s="94"/>
      <c r="P317" s="94"/>
      <c r="Q317" s="94"/>
      <c r="R317" s="94"/>
      <c r="S317" s="94"/>
      <c r="T317" s="94"/>
      <c r="U317" s="94"/>
      <c r="V317" s="94"/>
      <c r="W317" s="94"/>
      <c r="X317" s="94"/>
      <c r="Y317" s="94"/>
      <c r="Z317" s="94"/>
      <c r="AA317" s="94"/>
      <c r="AB317" s="94"/>
    </row>
    <row r="318" spans="1:28" x14ac:dyDescent="0.25">
      <c r="A318" s="94"/>
      <c r="B318" s="94"/>
      <c r="C318" s="94"/>
      <c r="D318" s="94"/>
      <c r="E318" s="94"/>
      <c r="F318" s="94"/>
      <c r="G318" s="94"/>
      <c r="H318" s="94"/>
      <c r="I318" s="94"/>
      <c r="J318" s="94"/>
      <c r="K318" s="94"/>
      <c r="L318" s="94"/>
      <c r="M318" s="94"/>
      <c r="N318" s="94"/>
      <c r="O318" s="94"/>
      <c r="P318" s="94"/>
      <c r="Q318" s="94"/>
      <c r="R318" s="94"/>
      <c r="S318" s="94"/>
      <c r="T318" s="94"/>
      <c r="U318" s="94"/>
      <c r="V318" s="94"/>
      <c r="W318" s="94"/>
      <c r="X318" s="94"/>
      <c r="Y318" s="94"/>
      <c r="Z318" s="94"/>
      <c r="AA318" s="94"/>
      <c r="AB318" s="94"/>
    </row>
    <row r="319" spans="1:28" x14ac:dyDescent="0.25">
      <c r="A319" s="94"/>
      <c r="B319" s="94"/>
      <c r="C319" s="94"/>
      <c r="D319" s="94"/>
      <c r="E319" s="94"/>
      <c r="F319" s="94"/>
      <c r="G319" s="94"/>
      <c r="H319" s="94"/>
      <c r="I319" s="94"/>
      <c r="J319" s="94"/>
      <c r="K319" s="94"/>
      <c r="L319" s="94"/>
      <c r="M319" s="94"/>
      <c r="N319" s="94"/>
      <c r="O319" s="94"/>
      <c r="P319" s="94"/>
      <c r="Q319" s="94"/>
      <c r="R319" s="94"/>
      <c r="S319" s="94"/>
      <c r="T319" s="94"/>
      <c r="U319" s="94"/>
      <c r="V319" s="94"/>
      <c r="W319" s="94"/>
      <c r="X319" s="94"/>
      <c r="Y319" s="94"/>
      <c r="Z319" s="94"/>
      <c r="AA319" s="94"/>
      <c r="AB319" s="94"/>
    </row>
    <row r="320" spans="1:28" x14ac:dyDescent="0.25">
      <c r="A320" s="94"/>
      <c r="B320" s="94"/>
      <c r="C320" s="94"/>
      <c r="D320" s="94"/>
      <c r="E320" s="94"/>
      <c r="F320" s="94"/>
      <c r="G320" s="94"/>
      <c r="H320" s="94"/>
      <c r="I320" s="94"/>
      <c r="J320" s="94"/>
      <c r="K320" s="94"/>
      <c r="L320" s="94"/>
      <c r="M320" s="94"/>
      <c r="N320" s="94"/>
      <c r="O320" s="94"/>
      <c r="P320" s="94"/>
      <c r="Q320" s="94"/>
      <c r="R320" s="94"/>
      <c r="S320" s="94"/>
      <c r="T320" s="94"/>
      <c r="U320" s="94"/>
      <c r="V320" s="94"/>
      <c r="W320" s="94"/>
      <c r="X320" s="94"/>
      <c r="Y320" s="94"/>
      <c r="Z320" s="94"/>
      <c r="AA320" s="94"/>
      <c r="AB320" s="94"/>
    </row>
    <row r="321" spans="1:28" x14ac:dyDescent="0.25">
      <c r="A321" s="94"/>
      <c r="B321" s="94"/>
      <c r="C321" s="94"/>
      <c r="D321" s="94"/>
      <c r="E321" s="94"/>
      <c r="F321" s="94"/>
      <c r="G321" s="94"/>
      <c r="H321" s="94"/>
      <c r="I321" s="94"/>
      <c r="J321" s="94"/>
      <c r="K321" s="94"/>
      <c r="L321" s="94"/>
      <c r="M321" s="94"/>
      <c r="N321" s="94"/>
      <c r="O321" s="94"/>
      <c r="P321" s="94"/>
      <c r="Q321" s="94"/>
      <c r="R321" s="94"/>
      <c r="S321" s="94"/>
      <c r="T321" s="94"/>
      <c r="U321" s="94"/>
      <c r="V321" s="94"/>
      <c r="W321" s="94"/>
      <c r="X321" s="94"/>
      <c r="Y321" s="94"/>
      <c r="Z321" s="94"/>
      <c r="AA321" s="94"/>
      <c r="AB321" s="94"/>
    </row>
    <row r="322" spans="1:28" x14ac:dyDescent="0.25">
      <c r="A322" s="94"/>
      <c r="B322" s="94"/>
      <c r="C322" s="94"/>
      <c r="D322" s="94"/>
      <c r="E322" s="94"/>
      <c r="F322" s="94"/>
      <c r="G322" s="94"/>
      <c r="H322" s="94"/>
      <c r="I322" s="94"/>
      <c r="J322" s="94"/>
      <c r="K322" s="94"/>
      <c r="L322" s="94"/>
      <c r="M322" s="94"/>
      <c r="N322" s="94"/>
      <c r="O322" s="94"/>
      <c r="P322" s="94"/>
      <c r="Q322" s="94"/>
      <c r="R322" s="94"/>
      <c r="S322" s="94"/>
      <c r="T322" s="94"/>
      <c r="U322" s="94"/>
      <c r="V322" s="94"/>
      <c r="W322" s="94"/>
      <c r="X322" s="94"/>
      <c r="Y322" s="94"/>
      <c r="Z322" s="94"/>
      <c r="AA322" s="94"/>
      <c r="AB322" s="94"/>
    </row>
    <row r="323" spans="1:28" x14ac:dyDescent="0.25">
      <c r="A323" s="94"/>
      <c r="B323" s="94"/>
      <c r="C323" s="94"/>
      <c r="D323" s="94"/>
      <c r="E323" s="94"/>
      <c r="F323" s="94"/>
      <c r="G323" s="94"/>
      <c r="H323" s="94"/>
      <c r="I323" s="94"/>
      <c r="J323" s="94"/>
      <c r="K323" s="94"/>
      <c r="L323" s="94"/>
      <c r="M323" s="94"/>
      <c r="N323" s="94"/>
      <c r="O323" s="94"/>
      <c r="P323" s="94"/>
      <c r="Q323" s="94"/>
      <c r="R323" s="94"/>
      <c r="S323" s="94"/>
      <c r="T323" s="94"/>
      <c r="U323" s="94"/>
      <c r="V323" s="94"/>
      <c r="W323" s="94"/>
      <c r="X323" s="94"/>
      <c r="Y323" s="94"/>
      <c r="Z323" s="94"/>
      <c r="AA323" s="94"/>
      <c r="AB323" s="94"/>
    </row>
    <row r="324" spans="1:28" x14ac:dyDescent="0.25">
      <c r="A324" s="94"/>
      <c r="B324" s="94"/>
      <c r="C324" s="94"/>
      <c r="D324" s="94"/>
      <c r="E324" s="94"/>
      <c r="F324" s="94"/>
      <c r="G324" s="94"/>
      <c r="H324" s="94"/>
      <c r="I324" s="94"/>
      <c r="J324" s="94"/>
      <c r="K324" s="94"/>
      <c r="L324" s="94"/>
      <c r="M324" s="94"/>
      <c r="N324" s="94"/>
      <c r="O324" s="94"/>
      <c r="P324" s="94"/>
      <c r="Q324" s="94"/>
      <c r="R324" s="94"/>
      <c r="S324" s="94"/>
      <c r="T324" s="94"/>
      <c r="U324" s="94"/>
      <c r="V324" s="94"/>
      <c r="W324" s="94"/>
      <c r="X324" s="94"/>
      <c r="Y324" s="94"/>
      <c r="Z324" s="94"/>
      <c r="AA324" s="94"/>
      <c r="AB324" s="94"/>
    </row>
    <row r="325" spans="1:28" x14ac:dyDescent="0.25">
      <c r="A325" s="94"/>
      <c r="B325" s="94"/>
      <c r="C325" s="94"/>
      <c r="D325" s="94"/>
      <c r="E325" s="94"/>
      <c r="F325" s="94"/>
      <c r="G325" s="94"/>
      <c r="H325" s="94"/>
      <c r="I325" s="94"/>
      <c r="J325" s="94"/>
      <c r="K325" s="94"/>
      <c r="L325" s="94"/>
      <c r="M325" s="94"/>
      <c r="N325" s="94"/>
      <c r="O325" s="94"/>
      <c r="P325" s="94"/>
      <c r="Q325" s="94"/>
      <c r="R325" s="94"/>
      <c r="S325" s="94"/>
      <c r="T325" s="94"/>
      <c r="U325" s="94"/>
      <c r="V325" s="94"/>
      <c r="W325" s="94"/>
      <c r="X325" s="94"/>
      <c r="Y325" s="94"/>
      <c r="Z325" s="94"/>
      <c r="AA325" s="94"/>
      <c r="AB325" s="94"/>
    </row>
    <row r="326" spans="1:28" x14ac:dyDescent="0.25">
      <c r="A326" s="94"/>
      <c r="B326" s="94"/>
      <c r="C326" s="94"/>
      <c r="D326" s="94"/>
      <c r="E326" s="94"/>
      <c r="F326" s="94"/>
      <c r="G326" s="94"/>
      <c r="H326" s="94"/>
      <c r="I326" s="94"/>
      <c r="J326" s="94"/>
      <c r="K326" s="94"/>
      <c r="L326" s="94"/>
      <c r="M326" s="94"/>
      <c r="N326" s="94"/>
      <c r="O326" s="94"/>
      <c r="P326" s="94"/>
      <c r="Q326" s="94"/>
      <c r="R326" s="94"/>
      <c r="S326" s="94"/>
      <c r="T326" s="94"/>
      <c r="U326" s="94"/>
      <c r="V326" s="94"/>
      <c r="W326" s="94"/>
      <c r="X326" s="94"/>
      <c r="Y326" s="94"/>
      <c r="Z326" s="94"/>
      <c r="AA326" s="94"/>
      <c r="AB326" s="94"/>
    </row>
    <row r="327" spans="1:28" x14ac:dyDescent="0.25">
      <c r="A327" s="94"/>
      <c r="B327" s="94"/>
      <c r="C327" s="94"/>
      <c r="D327" s="94"/>
      <c r="E327" s="94"/>
      <c r="F327" s="94"/>
      <c r="G327" s="94"/>
      <c r="H327" s="94"/>
      <c r="I327" s="94"/>
      <c r="J327" s="94"/>
      <c r="K327" s="94"/>
      <c r="L327" s="94"/>
      <c r="M327" s="94"/>
      <c r="N327" s="94"/>
      <c r="O327" s="94"/>
      <c r="P327" s="94"/>
      <c r="Q327" s="94"/>
      <c r="R327" s="94"/>
      <c r="S327" s="94"/>
      <c r="T327" s="94"/>
      <c r="U327" s="94"/>
      <c r="V327" s="94"/>
      <c r="W327" s="94"/>
      <c r="X327" s="94"/>
      <c r="Y327" s="94"/>
      <c r="Z327" s="94"/>
      <c r="AA327" s="94"/>
      <c r="AB327" s="94"/>
    </row>
    <row r="328" spans="1:28" x14ac:dyDescent="0.25">
      <c r="A328" s="94"/>
      <c r="B328" s="94"/>
      <c r="C328" s="94"/>
      <c r="D328" s="94"/>
      <c r="E328" s="94"/>
      <c r="F328" s="94"/>
      <c r="G328" s="94"/>
      <c r="H328" s="94"/>
      <c r="I328" s="94"/>
      <c r="J328" s="94"/>
      <c r="K328" s="94"/>
      <c r="L328" s="94"/>
      <c r="M328" s="94"/>
      <c r="N328" s="94"/>
      <c r="O328" s="94"/>
      <c r="P328" s="94"/>
      <c r="Q328" s="94"/>
      <c r="R328" s="94"/>
      <c r="S328" s="94"/>
      <c r="T328" s="94"/>
      <c r="U328" s="94"/>
      <c r="V328" s="94"/>
      <c r="W328" s="94"/>
      <c r="X328" s="94"/>
      <c r="Y328" s="94"/>
      <c r="Z328" s="94"/>
      <c r="AA328" s="94"/>
      <c r="AB328" s="94"/>
    </row>
    <row r="329" spans="1:28" x14ac:dyDescent="0.25">
      <c r="A329" s="94"/>
      <c r="B329" s="94"/>
      <c r="C329" s="94"/>
      <c r="D329" s="94"/>
      <c r="E329" s="94"/>
      <c r="F329" s="94"/>
      <c r="G329" s="94"/>
      <c r="H329" s="94"/>
      <c r="I329" s="94"/>
      <c r="J329" s="94"/>
      <c r="K329" s="94"/>
      <c r="L329" s="94"/>
      <c r="M329" s="94"/>
      <c r="N329" s="94"/>
      <c r="O329" s="94"/>
      <c r="P329" s="94"/>
      <c r="Q329" s="94"/>
      <c r="R329" s="94"/>
      <c r="S329" s="94"/>
      <c r="T329" s="94"/>
      <c r="U329" s="94"/>
      <c r="V329" s="94"/>
      <c r="W329" s="94"/>
      <c r="X329" s="94"/>
      <c r="Y329" s="94"/>
      <c r="Z329" s="94"/>
      <c r="AA329" s="94"/>
      <c r="AB329" s="94"/>
    </row>
    <row r="330" spans="1:28" x14ac:dyDescent="0.25">
      <c r="A330" s="94"/>
      <c r="B330" s="94"/>
      <c r="C330" s="94"/>
      <c r="D330" s="94"/>
      <c r="E330" s="94"/>
      <c r="F330" s="94"/>
      <c r="G330" s="94"/>
      <c r="H330" s="94"/>
      <c r="I330" s="94"/>
      <c r="J330" s="94"/>
      <c r="K330" s="94"/>
      <c r="L330" s="94"/>
      <c r="M330" s="94"/>
      <c r="N330" s="94"/>
      <c r="O330" s="94"/>
      <c r="P330" s="94"/>
      <c r="Q330" s="94"/>
      <c r="R330" s="94"/>
      <c r="S330" s="94"/>
      <c r="T330" s="94"/>
      <c r="U330" s="94"/>
      <c r="V330" s="94"/>
      <c r="W330" s="94"/>
      <c r="X330" s="94"/>
      <c r="Y330" s="94"/>
      <c r="Z330" s="94"/>
      <c r="AA330" s="94"/>
      <c r="AB330" s="94"/>
    </row>
    <row r="331" spans="1:28" x14ac:dyDescent="0.25">
      <c r="A331" s="94"/>
      <c r="B331" s="94"/>
      <c r="C331" s="94"/>
      <c r="D331" s="94"/>
      <c r="E331" s="94"/>
      <c r="F331" s="94"/>
      <c r="G331" s="94"/>
      <c r="H331" s="94"/>
      <c r="I331" s="94"/>
      <c r="J331" s="94"/>
      <c r="K331" s="94"/>
      <c r="L331" s="94"/>
      <c r="M331" s="94"/>
      <c r="N331" s="94"/>
      <c r="O331" s="94"/>
      <c r="P331" s="94"/>
      <c r="Q331" s="94"/>
      <c r="R331" s="94"/>
      <c r="S331" s="94"/>
      <c r="T331" s="94"/>
      <c r="U331" s="94"/>
      <c r="V331" s="94"/>
      <c r="W331" s="94"/>
      <c r="X331" s="94"/>
      <c r="Y331" s="94"/>
      <c r="Z331" s="94"/>
      <c r="AA331" s="94"/>
      <c r="AB331" s="94"/>
    </row>
    <row r="332" spans="1:28" x14ac:dyDescent="0.25">
      <c r="A332" s="94"/>
      <c r="B332" s="94"/>
      <c r="C332" s="94"/>
      <c r="D332" s="94"/>
      <c r="E332" s="94"/>
      <c r="F332" s="94"/>
      <c r="G332" s="94"/>
      <c r="H332" s="94"/>
      <c r="I332" s="94"/>
      <c r="J332" s="94"/>
      <c r="K332" s="94"/>
      <c r="L332" s="94"/>
      <c r="M332" s="94"/>
      <c r="N332" s="94"/>
      <c r="O332" s="94"/>
      <c r="P332" s="94"/>
      <c r="Q332" s="94"/>
      <c r="R332" s="94"/>
      <c r="S332" s="94"/>
      <c r="T332" s="94"/>
      <c r="U332" s="94"/>
      <c r="V332" s="94"/>
      <c r="W332" s="94"/>
      <c r="X332" s="94"/>
      <c r="Y332" s="94"/>
      <c r="Z332" s="94"/>
      <c r="AA332" s="94"/>
      <c r="AB332" s="94"/>
    </row>
    <row r="333" spans="1:28" x14ac:dyDescent="0.25">
      <c r="A333" s="94"/>
      <c r="B333" s="94"/>
      <c r="C333" s="94"/>
      <c r="D333" s="94"/>
      <c r="E333" s="94"/>
      <c r="F333" s="94"/>
      <c r="G333" s="94"/>
      <c r="H333" s="94"/>
      <c r="I333" s="94"/>
      <c r="J333" s="94"/>
      <c r="K333" s="94"/>
      <c r="L333" s="94"/>
      <c r="M333" s="94"/>
      <c r="N333" s="94"/>
      <c r="O333" s="94"/>
      <c r="P333" s="94"/>
      <c r="Q333" s="94"/>
      <c r="R333" s="94"/>
      <c r="S333" s="94"/>
      <c r="T333" s="94"/>
      <c r="U333" s="94"/>
      <c r="V333" s="94"/>
      <c r="W333" s="94"/>
      <c r="X333" s="94"/>
      <c r="Y333" s="94"/>
      <c r="Z333" s="94"/>
      <c r="AA333" s="94"/>
      <c r="AB333" s="94"/>
    </row>
    <row r="334" spans="1:28" x14ac:dyDescent="0.25">
      <c r="A334" s="94"/>
      <c r="B334" s="94"/>
      <c r="C334" s="94"/>
      <c r="D334" s="94"/>
      <c r="E334" s="94"/>
      <c r="F334" s="94"/>
      <c r="G334" s="94"/>
      <c r="H334" s="94"/>
      <c r="I334" s="94"/>
      <c r="J334" s="94"/>
      <c r="K334" s="94"/>
      <c r="L334" s="94"/>
      <c r="M334" s="94"/>
      <c r="N334" s="94"/>
      <c r="O334" s="94"/>
      <c r="P334" s="94"/>
      <c r="Q334" s="94"/>
      <c r="R334" s="94"/>
      <c r="S334" s="94"/>
      <c r="T334" s="94"/>
      <c r="U334" s="94"/>
      <c r="V334" s="94"/>
      <c r="W334" s="94"/>
      <c r="X334" s="94"/>
      <c r="Y334" s="94"/>
      <c r="Z334" s="94"/>
      <c r="AA334" s="94"/>
      <c r="AB334" s="94"/>
    </row>
    <row r="335" spans="1:28" x14ac:dyDescent="0.25">
      <c r="A335" s="94"/>
      <c r="B335" s="94"/>
      <c r="C335" s="94"/>
      <c r="D335" s="94"/>
      <c r="E335" s="94"/>
      <c r="F335" s="94"/>
      <c r="G335" s="94"/>
      <c r="H335" s="94"/>
      <c r="I335" s="94"/>
      <c r="J335" s="94"/>
      <c r="K335" s="94"/>
      <c r="L335" s="94"/>
      <c r="M335" s="94"/>
      <c r="N335" s="94"/>
      <c r="O335" s="94"/>
      <c r="P335" s="94"/>
      <c r="Q335" s="94"/>
      <c r="R335" s="94"/>
      <c r="S335" s="94"/>
      <c r="T335" s="94"/>
      <c r="U335" s="94"/>
      <c r="V335" s="94"/>
      <c r="W335" s="94"/>
      <c r="X335" s="94"/>
      <c r="Y335" s="94"/>
      <c r="Z335" s="94"/>
      <c r="AA335" s="94"/>
      <c r="AB335" s="94"/>
    </row>
    <row r="336" spans="1:28" x14ac:dyDescent="0.25">
      <c r="A336" s="94"/>
      <c r="B336" s="94"/>
      <c r="C336" s="94"/>
      <c r="D336" s="94"/>
      <c r="E336" s="94"/>
      <c r="F336" s="94"/>
      <c r="G336" s="94"/>
      <c r="H336" s="94"/>
      <c r="I336" s="94"/>
      <c r="J336" s="94"/>
      <c r="K336" s="94"/>
      <c r="L336" s="94"/>
      <c r="M336" s="94"/>
      <c r="N336" s="94"/>
      <c r="O336" s="94"/>
      <c r="P336" s="94"/>
      <c r="Q336" s="94"/>
      <c r="R336" s="94"/>
      <c r="S336" s="94"/>
      <c r="T336" s="94"/>
      <c r="U336" s="94"/>
      <c r="V336" s="94"/>
      <c r="W336" s="94"/>
      <c r="X336" s="94"/>
      <c r="Y336" s="94"/>
      <c r="Z336" s="94"/>
      <c r="AA336" s="94"/>
      <c r="AB336" s="94"/>
    </row>
    <row r="337" spans="1:28" x14ac:dyDescent="0.25">
      <c r="A337" s="94"/>
      <c r="B337" s="94"/>
      <c r="C337" s="94"/>
      <c r="D337" s="94"/>
      <c r="E337" s="94"/>
      <c r="F337" s="94"/>
      <c r="G337" s="94"/>
      <c r="H337" s="94"/>
      <c r="I337" s="94"/>
      <c r="J337" s="94"/>
      <c r="K337" s="94"/>
      <c r="L337" s="94"/>
      <c r="M337" s="94"/>
      <c r="N337" s="94"/>
      <c r="O337" s="94"/>
      <c r="P337" s="94"/>
      <c r="Q337" s="94"/>
      <c r="R337" s="94"/>
      <c r="S337" s="94"/>
      <c r="T337" s="94"/>
      <c r="U337" s="94"/>
      <c r="V337" s="94"/>
      <c r="W337" s="94"/>
      <c r="X337" s="94"/>
      <c r="Y337" s="94"/>
      <c r="Z337" s="94"/>
      <c r="AA337" s="94"/>
      <c r="AB337" s="94"/>
    </row>
    <row r="338" spans="1:28" x14ac:dyDescent="0.25">
      <c r="A338" s="94"/>
      <c r="B338" s="94"/>
      <c r="C338" s="94"/>
      <c r="D338" s="94"/>
      <c r="E338" s="94"/>
      <c r="F338" s="94"/>
      <c r="G338" s="94"/>
      <c r="H338" s="94"/>
      <c r="I338" s="94"/>
      <c r="J338" s="94"/>
      <c r="K338" s="94"/>
      <c r="L338" s="94"/>
      <c r="M338" s="94"/>
      <c r="N338" s="94"/>
      <c r="O338" s="94"/>
      <c r="P338" s="94"/>
      <c r="Q338" s="94"/>
      <c r="R338" s="94"/>
      <c r="S338" s="94"/>
      <c r="T338" s="94"/>
      <c r="U338" s="94"/>
      <c r="V338" s="94"/>
      <c r="W338" s="94"/>
      <c r="X338" s="94"/>
      <c r="Y338" s="94"/>
      <c r="Z338" s="94"/>
      <c r="AA338" s="94"/>
      <c r="AB338" s="94"/>
    </row>
    <row r="339" spans="1:28" x14ac:dyDescent="0.25">
      <c r="A339" s="94"/>
      <c r="B339" s="94"/>
      <c r="C339" s="94"/>
      <c r="D339" s="94"/>
      <c r="E339" s="94"/>
      <c r="F339" s="94"/>
      <c r="G339" s="94"/>
      <c r="H339" s="94"/>
      <c r="I339" s="94"/>
      <c r="J339" s="94"/>
      <c r="K339" s="94"/>
      <c r="L339" s="94"/>
      <c r="M339" s="94"/>
      <c r="N339" s="94"/>
      <c r="O339" s="94"/>
      <c r="P339" s="94"/>
      <c r="Q339" s="94"/>
      <c r="R339" s="94"/>
      <c r="S339" s="94"/>
      <c r="T339" s="94"/>
      <c r="U339" s="94"/>
      <c r="V339" s="94"/>
      <c r="W339" s="94"/>
      <c r="X339" s="94"/>
      <c r="Y339" s="94"/>
      <c r="Z339" s="94"/>
      <c r="AA339" s="94"/>
      <c r="AB339" s="94"/>
    </row>
    <row r="340" spans="1:28" x14ac:dyDescent="0.25">
      <c r="A340" s="94"/>
      <c r="B340" s="94"/>
      <c r="C340" s="94"/>
      <c r="D340" s="94"/>
      <c r="E340" s="94"/>
      <c r="F340" s="94"/>
      <c r="G340" s="94"/>
      <c r="H340" s="94"/>
      <c r="I340" s="94"/>
      <c r="J340" s="94"/>
      <c r="K340" s="94"/>
      <c r="L340" s="94"/>
      <c r="M340" s="94"/>
      <c r="N340" s="94"/>
      <c r="O340" s="94"/>
      <c r="P340" s="94"/>
      <c r="Q340" s="94"/>
      <c r="R340" s="94"/>
      <c r="S340" s="94"/>
      <c r="T340" s="94"/>
      <c r="U340" s="94"/>
      <c r="V340" s="94"/>
      <c r="W340" s="94"/>
      <c r="X340" s="94"/>
      <c r="Y340" s="94"/>
      <c r="Z340" s="94"/>
      <c r="AA340" s="94"/>
      <c r="AB340" s="94"/>
    </row>
    <row r="341" spans="1:28" x14ac:dyDescent="0.25">
      <c r="A341" s="94"/>
      <c r="B341" s="94"/>
      <c r="C341" s="94"/>
      <c r="D341" s="94"/>
      <c r="E341" s="94"/>
      <c r="F341" s="94"/>
      <c r="G341" s="94"/>
      <c r="H341" s="94"/>
      <c r="I341" s="94"/>
      <c r="J341" s="94"/>
      <c r="K341" s="94"/>
      <c r="L341" s="94"/>
      <c r="M341" s="94"/>
      <c r="N341" s="94"/>
      <c r="O341" s="94"/>
      <c r="P341" s="94"/>
      <c r="Q341" s="94"/>
      <c r="R341" s="94"/>
      <c r="S341" s="94"/>
      <c r="T341" s="94"/>
      <c r="U341" s="94"/>
      <c r="V341" s="94"/>
      <c r="W341" s="94"/>
      <c r="X341" s="94"/>
      <c r="Y341" s="94"/>
      <c r="Z341" s="94"/>
      <c r="AA341" s="94"/>
      <c r="AB341" s="94"/>
    </row>
    <row r="342" spans="1:28" x14ac:dyDescent="0.25">
      <c r="A342" s="94"/>
      <c r="B342" s="94"/>
      <c r="C342" s="94"/>
      <c r="D342" s="94"/>
      <c r="E342" s="94"/>
      <c r="F342" s="94"/>
      <c r="G342" s="94"/>
      <c r="H342" s="94"/>
      <c r="I342" s="94"/>
      <c r="J342" s="94"/>
      <c r="K342" s="94"/>
      <c r="L342" s="94"/>
      <c r="M342" s="94"/>
      <c r="N342" s="94"/>
      <c r="O342" s="94"/>
      <c r="P342" s="94"/>
      <c r="Q342" s="94"/>
      <c r="R342" s="94"/>
      <c r="S342" s="94"/>
      <c r="T342" s="94"/>
      <c r="U342" s="94"/>
      <c r="V342" s="94"/>
      <c r="W342" s="94"/>
      <c r="X342" s="94"/>
      <c r="Y342" s="94"/>
      <c r="Z342" s="94"/>
      <c r="AA342" s="94"/>
      <c r="AB342" s="94"/>
    </row>
    <row r="343" spans="1:28" x14ac:dyDescent="0.25">
      <c r="A343" s="94"/>
      <c r="B343" s="94"/>
      <c r="C343" s="94"/>
      <c r="D343" s="94"/>
      <c r="E343" s="94"/>
      <c r="F343" s="94"/>
      <c r="G343" s="94"/>
      <c r="H343" s="94"/>
      <c r="I343" s="94"/>
      <c r="J343" s="94"/>
      <c r="K343" s="94"/>
      <c r="L343" s="94"/>
      <c r="M343" s="94"/>
      <c r="N343" s="94"/>
      <c r="O343" s="94"/>
      <c r="P343" s="94"/>
      <c r="Q343" s="94"/>
      <c r="R343" s="94"/>
      <c r="S343" s="94"/>
      <c r="T343" s="94"/>
      <c r="U343" s="94"/>
      <c r="V343" s="94"/>
      <c r="W343" s="94"/>
      <c r="X343" s="94"/>
      <c r="Y343" s="94"/>
      <c r="Z343" s="94"/>
      <c r="AA343" s="94"/>
      <c r="AB343" s="94"/>
    </row>
    <row r="344" spans="1:28" x14ac:dyDescent="0.25">
      <c r="A344" s="94"/>
      <c r="B344" s="94"/>
      <c r="C344" s="94"/>
      <c r="D344" s="94"/>
      <c r="E344" s="94"/>
      <c r="F344" s="94"/>
      <c r="G344" s="94"/>
      <c r="H344" s="94"/>
      <c r="I344" s="94"/>
      <c r="J344" s="94"/>
      <c r="K344" s="94"/>
      <c r="L344" s="94"/>
      <c r="M344" s="94"/>
      <c r="N344" s="94"/>
      <c r="O344" s="94"/>
      <c r="P344" s="94"/>
      <c r="Q344" s="94"/>
      <c r="R344" s="94"/>
      <c r="S344" s="94"/>
      <c r="T344" s="94"/>
      <c r="U344" s="94"/>
      <c r="V344" s="94"/>
      <c r="W344" s="94"/>
      <c r="X344" s="94"/>
      <c r="Y344" s="94"/>
      <c r="Z344" s="94"/>
      <c r="AA344" s="94"/>
      <c r="AB344" s="94"/>
    </row>
    <row r="345" spans="1:28" x14ac:dyDescent="0.25">
      <c r="A345" s="94"/>
      <c r="B345" s="94"/>
      <c r="C345" s="94"/>
      <c r="D345" s="94"/>
      <c r="E345" s="94"/>
      <c r="F345" s="94"/>
      <c r="G345" s="94"/>
      <c r="H345" s="94"/>
      <c r="I345" s="94"/>
      <c r="J345" s="94"/>
      <c r="K345" s="94"/>
      <c r="L345" s="94"/>
      <c r="M345" s="94"/>
      <c r="N345" s="94"/>
      <c r="O345" s="94"/>
      <c r="P345" s="94"/>
      <c r="Q345" s="94"/>
      <c r="R345" s="94"/>
      <c r="S345" s="94"/>
      <c r="T345" s="94"/>
      <c r="U345" s="94"/>
      <c r="V345" s="94"/>
      <c r="W345" s="94"/>
      <c r="X345" s="94"/>
      <c r="Y345" s="94"/>
      <c r="Z345" s="94"/>
      <c r="AA345" s="94"/>
      <c r="AB345" s="94"/>
    </row>
    <row r="346" spans="1:28" x14ac:dyDescent="0.25">
      <c r="A346" s="94"/>
      <c r="B346" s="94"/>
      <c r="C346" s="94"/>
      <c r="D346" s="94"/>
      <c r="E346" s="94"/>
      <c r="F346" s="94"/>
      <c r="G346" s="94"/>
      <c r="H346" s="94"/>
      <c r="I346" s="94"/>
      <c r="J346" s="94"/>
      <c r="K346" s="94"/>
      <c r="L346" s="94"/>
      <c r="M346" s="94"/>
      <c r="N346" s="94"/>
      <c r="O346" s="94"/>
      <c r="P346" s="94"/>
      <c r="Q346" s="94"/>
      <c r="R346" s="94"/>
      <c r="S346" s="94"/>
      <c r="T346" s="94"/>
      <c r="U346" s="94"/>
      <c r="V346" s="94"/>
      <c r="W346" s="94"/>
      <c r="X346" s="94"/>
      <c r="Y346" s="94"/>
      <c r="Z346" s="94"/>
      <c r="AA346" s="94"/>
      <c r="AB346" s="94"/>
    </row>
    <row r="347" spans="1:28" x14ac:dyDescent="0.25">
      <c r="A347" s="94"/>
      <c r="B347" s="94"/>
      <c r="C347" s="94"/>
      <c r="D347" s="94"/>
      <c r="E347" s="94"/>
      <c r="F347" s="94"/>
      <c r="G347" s="94"/>
      <c r="H347" s="94"/>
      <c r="I347" s="94"/>
      <c r="J347" s="94"/>
      <c r="K347" s="94"/>
      <c r="L347" s="94"/>
      <c r="M347" s="94"/>
      <c r="N347" s="94"/>
      <c r="O347" s="94"/>
      <c r="P347" s="94"/>
      <c r="Q347" s="94"/>
      <c r="R347" s="94"/>
      <c r="S347" s="94"/>
      <c r="T347" s="94"/>
      <c r="U347" s="94"/>
      <c r="V347" s="94"/>
      <c r="W347" s="94"/>
      <c r="X347" s="94"/>
      <c r="Y347" s="94"/>
      <c r="Z347" s="94"/>
      <c r="AA347" s="94"/>
      <c r="AB347" s="94"/>
    </row>
    <row r="348" spans="1:28" x14ac:dyDescent="0.25">
      <c r="A348" s="94"/>
      <c r="B348" s="94"/>
      <c r="C348" s="94"/>
      <c r="D348" s="94"/>
      <c r="E348" s="94"/>
      <c r="F348" s="94"/>
      <c r="G348" s="94"/>
      <c r="H348" s="94"/>
      <c r="I348" s="94"/>
      <c r="J348" s="94"/>
      <c r="K348" s="94"/>
      <c r="L348" s="94"/>
      <c r="M348" s="94"/>
      <c r="N348" s="94"/>
      <c r="O348" s="94"/>
      <c r="P348" s="94"/>
      <c r="Q348" s="94"/>
      <c r="R348" s="94"/>
      <c r="S348" s="94"/>
      <c r="T348" s="94"/>
      <c r="U348" s="94"/>
      <c r="V348" s="94"/>
      <c r="W348" s="94"/>
      <c r="X348" s="94"/>
      <c r="Y348" s="94"/>
      <c r="Z348" s="94"/>
      <c r="AA348" s="94"/>
      <c r="AB348" s="94"/>
    </row>
    <row r="349" spans="1:28" x14ac:dyDescent="0.25">
      <c r="A349" s="94"/>
      <c r="B349" s="94"/>
      <c r="C349" s="94"/>
      <c r="D349" s="94"/>
      <c r="E349" s="94"/>
      <c r="F349" s="94"/>
      <c r="G349" s="94"/>
      <c r="H349" s="94"/>
      <c r="I349" s="94"/>
      <c r="J349" s="94"/>
      <c r="K349" s="94"/>
      <c r="L349" s="94"/>
      <c r="M349" s="94"/>
      <c r="N349" s="94"/>
      <c r="O349" s="94"/>
      <c r="P349" s="94"/>
      <c r="Q349" s="94"/>
      <c r="R349" s="94"/>
      <c r="S349" s="94"/>
      <c r="T349" s="94"/>
      <c r="U349" s="94"/>
      <c r="V349" s="94"/>
      <c r="W349" s="94"/>
      <c r="X349" s="94"/>
      <c r="Y349" s="94"/>
      <c r="Z349" s="94"/>
      <c r="AA349" s="94"/>
      <c r="AB349" s="94"/>
    </row>
    <row r="350" spans="1:28" x14ac:dyDescent="0.25">
      <c r="A350" s="94"/>
      <c r="B350" s="94"/>
      <c r="C350" s="94"/>
      <c r="D350" s="94"/>
      <c r="E350" s="94"/>
      <c r="F350" s="94"/>
      <c r="G350" s="94"/>
      <c r="H350" s="94"/>
      <c r="I350" s="94"/>
      <c r="J350" s="94"/>
      <c r="K350" s="94"/>
      <c r="L350" s="94"/>
      <c r="M350" s="94"/>
      <c r="N350" s="94"/>
      <c r="O350" s="94"/>
      <c r="P350" s="94"/>
      <c r="Q350" s="94"/>
      <c r="R350" s="94"/>
      <c r="S350" s="94"/>
      <c r="T350" s="94"/>
      <c r="U350" s="94"/>
      <c r="V350" s="94"/>
      <c r="W350" s="94"/>
      <c r="X350" s="94"/>
      <c r="Y350" s="94"/>
      <c r="Z350" s="94"/>
      <c r="AA350" s="94"/>
      <c r="AB350" s="94"/>
    </row>
    <row r="351" spans="1:28" x14ac:dyDescent="0.25">
      <c r="A351" s="94"/>
      <c r="B351" s="94"/>
      <c r="C351" s="94"/>
      <c r="D351" s="94"/>
      <c r="E351" s="94"/>
      <c r="F351" s="94"/>
      <c r="G351" s="94"/>
      <c r="H351" s="94"/>
      <c r="I351" s="94"/>
      <c r="J351" s="94"/>
      <c r="K351" s="94"/>
      <c r="L351" s="94"/>
      <c r="M351" s="94"/>
      <c r="N351" s="94"/>
      <c r="O351" s="94"/>
      <c r="P351" s="94"/>
      <c r="Q351" s="94"/>
      <c r="R351" s="94"/>
      <c r="S351" s="94"/>
      <c r="T351" s="94"/>
      <c r="U351" s="94"/>
      <c r="V351" s="94"/>
      <c r="W351" s="94"/>
      <c r="X351" s="94"/>
      <c r="Y351" s="94"/>
      <c r="Z351" s="94"/>
      <c r="AA351" s="94"/>
      <c r="AB351" s="94"/>
    </row>
    <row r="352" spans="1:28" x14ac:dyDescent="0.25">
      <c r="A352" s="94"/>
      <c r="B352" s="94"/>
      <c r="C352" s="94"/>
      <c r="D352" s="94"/>
      <c r="E352" s="94"/>
      <c r="F352" s="94"/>
      <c r="G352" s="94"/>
      <c r="H352" s="94"/>
      <c r="I352" s="94"/>
      <c r="J352" s="94"/>
      <c r="K352" s="94"/>
      <c r="L352" s="94"/>
      <c r="M352" s="94"/>
      <c r="N352" s="94"/>
      <c r="O352" s="94"/>
      <c r="P352" s="94"/>
      <c r="Q352" s="94"/>
      <c r="R352" s="94"/>
      <c r="S352" s="94"/>
      <c r="T352" s="94"/>
      <c r="U352" s="94"/>
      <c r="V352" s="94"/>
      <c r="W352" s="94"/>
      <c r="X352" s="94"/>
      <c r="Y352" s="94"/>
      <c r="Z352" s="94"/>
      <c r="AA352" s="94"/>
      <c r="AB352" s="94"/>
    </row>
    <row r="353" spans="1:28" x14ac:dyDescent="0.25">
      <c r="A353" s="94"/>
      <c r="B353" s="94"/>
      <c r="C353" s="94"/>
      <c r="D353" s="94"/>
      <c r="E353" s="94"/>
      <c r="F353" s="94"/>
      <c r="G353" s="94"/>
      <c r="H353" s="94"/>
      <c r="I353" s="94"/>
      <c r="J353" s="94"/>
      <c r="K353" s="94"/>
      <c r="L353" s="94"/>
      <c r="M353" s="94"/>
      <c r="N353" s="94"/>
      <c r="O353" s="94"/>
      <c r="P353" s="94"/>
      <c r="Q353" s="94"/>
      <c r="R353" s="94"/>
      <c r="S353" s="94"/>
      <c r="T353" s="94"/>
      <c r="U353" s="94"/>
      <c r="V353" s="94"/>
      <c r="W353" s="94"/>
      <c r="X353" s="94"/>
      <c r="Y353" s="94"/>
      <c r="Z353" s="94"/>
      <c r="AA353" s="94"/>
      <c r="AB353" s="94"/>
    </row>
    <row r="354" spans="1:28" x14ac:dyDescent="0.25">
      <c r="A354" s="94"/>
      <c r="B354" s="94"/>
      <c r="C354" s="94"/>
      <c r="D354" s="94"/>
      <c r="E354" s="94"/>
      <c r="F354" s="94"/>
      <c r="G354" s="94"/>
      <c r="H354" s="94"/>
      <c r="I354" s="94"/>
      <c r="J354" s="94"/>
      <c r="K354" s="94"/>
      <c r="L354" s="94"/>
      <c r="M354" s="94"/>
      <c r="N354" s="94"/>
      <c r="O354" s="94"/>
      <c r="P354" s="94"/>
      <c r="Q354" s="94"/>
      <c r="R354" s="94"/>
      <c r="S354" s="94"/>
      <c r="T354" s="94"/>
      <c r="U354" s="94"/>
      <c r="V354" s="94"/>
      <c r="W354" s="94"/>
      <c r="X354" s="94"/>
      <c r="Y354" s="94"/>
      <c r="Z354" s="94"/>
      <c r="AA354" s="94"/>
      <c r="AB354" s="94"/>
    </row>
    <row r="355" spans="1:28" x14ac:dyDescent="0.25">
      <c r="A355" s="94"/>
      <c r="B355" s="94"/>
      <c r="C355" s="94"/>
      <c r="D355" s="94"/>
      <c r="E355" s="94"/>
      <c r="F355" s="94"/>
      <c r="G355" s="94"/>
      <c r="H355" s="94"/>
      <c r="I355" s="94"/>
      <c r="J355" s="94"/>
      <c r="K355" s="94"/>
      <c r="L355" s="94"/>
      <c r="M355" s="94"/>
      <c r="N355" s="94"/>
      <c r="O355" s="94"/>
      <c r="P355" s="94"/>
      <c r="Q355" s="94"/>
      <c r="R355" s="94"/>
      <c r="S355" s="94"/>
      <c r="T355" s="94"/>
      <c r="U355" s="94"/>
      <c r="V355" s="94"/>
      <c r="W355" s="94"/>
      <c r="X355" s="94"/>
      <c r="Y355" s="94"/>
      <c r="Z355" s="94"/>
      <c r="AA355" s="94"/>
      <c r="AB355" s="94"/>
    </row>
    <row r="356" spans="1:28" x14ac:dyDescent="0.25">
      <c r="A356" s="94"/>
      <c r="B356" s="94"/>
      <c r="C356" s="94"/>
      <c r="D356" s="94"/>
      <c r="E356" s="94"/>
      <c r="F356" s="94"/>
      <c r="G356" s="94"/>
      <c r="H356" s="94"/>
      <c r="I356" s="94"/>
      <c r="J356" s="94"/>
      <c r="K356" s="94"/>
      <c r="L356" s="94"/>
      <c r="M356" s="94"/>
      <c r="N356" s="94"/>
      <c r="O356" s="94"/>
      <c r="P356" s="94"/>
      <c r="Q356" s="94"/>
      <c r="R356" s="94"/>
      <c r="S356" s="94"/>
      <c r="T356" s="94"/>
      <c r="U356" s="94"/>
      <c r="V356" s="94"/>
      <c r="W356" s="94"/>
      <c r="X356" s="94"/>
      <c r="Y356" s="94"/>
      <c r="Z356" s="94"/>
      <c r="AA356" s="94"/>
      <c r="AB356" s="94"/>
    </row>
    <row r="357" spans="1:28" x14ac:dyDescent="0.25">
      <c r="A357" s="94"/>
      <c r="B357" s="94"/>
      <c r="C357" s="94"/>
      <c r="D357" s="94"/>
      <c r="E357" s="94"/>
      <c r="F357" s="94"/>
      <c r="G357" s="94"/>
      <c r="H357" s="94"/>
      <c r="I357" s="94"/>
      <c r="J357" s="94"/>
      <c r="K357" s="94"/>
      <c r="L357" s="94"/>
      <c r="M357" s="94"/>
      <c r="N357" s="94"/>
      <c r="O357" s="94"/>
      <c r="P357" s="94"/>
      <c r="Q357" s="94"/>
      <c r="R357" s="94"/>
      <c r="S357" s="94"/>
      <c r="T357" s="94"/>
      <c r="U357" s="94"/>
      <c r="V357" s="94"/>
      <c r="W357" s="94"/>
      <c r="X357" s="94"/>
      <c r="Y357" s="94"/>
      <c r="Z357" s="94"/>
      <c r="AA357" s="94"/>
      <c r="AB357" s="94"/>
    </row>
    <row r="358" spans="1:28" x14ac:dyDescent="0.25">
      <c r="A358" s="94"/>
      <c r="B358" s="94"/>
      <c r="C358" s="94"/>
      <c r="D358" s="94"/>
      <c r="E358" s="94"/>
      <c r="F358" s="94"/>
      <c r="G358" s="94"/>
      <c r="H358" s="94"/>
      <c r="I358" s="94"/>
      <c r="J358" s="94"/>
      <c r="K358" s="94"/>
      <c r="L358" s="94"/>
      <c r="M358" s="94"/>
      <c r="N358" s="94"/>
      <c r="O358" s="94"/>
      <c r="P358" s="94"/>
      <c r="Q358" s="94"/>
      <c r="R358" s="94"/>
      <c r="S358" s="94"/>
      <c r="T358" s="94"/>
      <c r="U358" s="94"/>
      <c r="V358" s="94"/>
      <c r="W358" s="94"/>
      <c r="X358" s="94"/>
      <c r="Y358" s="94"/>
      <c r="Z358" s="94"/>
      <c r="AA358" s="94"/>
      <c r="AB358" s="94"/>
    </row>
    <row r="359" spans="1:28" x14ac:dyDescent="0.25">
      <c r="A359" s="94"/>
      <c r="B359" s="94"/>
      <c r="C359" s="94"/>
      <c r="D359" s="94"/>
      <c r="E359" s="94"/>
      <c r="F359" s="94"/>
      <c r="G359" s="94"/>
      <c r="H359" s="94"/>
      <c r="I359" s="94"/>
      <c r="J359" s="94"/>
      <c r="K359" s="94"/>
      <c r="L359" s="94"/>
      <c r="M359" s="94"/>
      <c r="N359" s="94"/>
      <c r="O359" s="94"/>
      <c r="P359" s="94"/>
      <c r="Q359" s="94"/>
      <c r="R359" s="94"/>
      <c r="S359" s="94"/>
      <c r="T359" s="94"/>
      <c r="U359" s="94"/>
      <c r="V359" s="94"/>
      <c r="W359" s="94"/>
      <c r="X359" s="94"/>
      <c r="Y359" s="94"/>
      <c r="Z359" s="94"/>
      <c r="AA359" s="94"/>
      <c r="AB359" s="94"/>
    </row>
    <row r="360" spans="1:28" x14ac:dyDescent="0.25">
      <c r="A360" s="94"/>
      <c r="B360" s="94"/>
      <c r="C360" s="94"/>
      <c r="D360" s="94"/>
      <c r="E360" s="94"/>
      <c r="F360" s="94"/>
      <c r="G360" s="94"/>
      <c r="H360" s="94"/>
      <c r="I360" s="94"/>
      <c r="J360" s="94"/>
      <c r="K360" s="94"/>
      <c r="L360" s="94"/>
      <c r="M360" s="94"/>
      <c r="N360" s="94"/>
      <c r="O360" s="94"/>
      <c r="P360" s="94"/>
      <c r="Q360" s="94"/>
      <c r="R360" s="94"/>
      <c r="S360" s="94"/>
      <c r="T360" s="94"/>
      <c r="U360" s="94"/>
      <c r="V360" s="94"/>
      <c r="W360" s="94"/>
      <c r="X360" s="94"/>
      <c r="Y360" s="94"/>
      <c r="Z360" s="94"/>
      <c r="AA360" s="94"/>
      <c r="AB360" s="94"/>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60"/>
  <sheetViews>
    <sheetView view="pageBreakPreview" topLeftCell="A19" zoomScale="90" zoomScaleNormal="60" zoomScaleSheetLayoutView="90" workbookViewId="0">
      <pane xSplit="3" ySplit="5" topLeftCell="D30" activePane="bottomRight" state="frozen"/>
      <selection activeCell="A19" sqref="A19"/>
      <selection pane="topRight" activeCell="D19" sqref="D19"/>
      <selection pane="bottomLeft" activeCell="A24" sqref="A24"/>
      <selection pane="bottomRight" activeCell="U19" sqref="U1:V1048576"/>
    </sheetView>
  </sheetViews>
  <sheetFormatPr defaultColWidth="10.7109375" defaultRowHeight="15.75" x14ac:dyDescent="0.25"/>
  <cols>
    <col min="1" max="1" width="9.5703125" style="6" customWidth="1"/>
    <col min="2" max="3" width="15.140625" style="6" customWidth="1"/>
    <col min="4" max="4" width="16.140625" style="6" customWidth="1"/>
    <col min="5" max="5" width="11.140625" style="6" customWidth="1"/>
    <col min="6" max="6" width="11" style="6" customWidth="1"/>
    <col min="7" max="8" width="8.7109375" style="6" customWidth="1"/>
    <col min="9" max="9" width="10.28515625" style="6" customWidth="1"/>
    <col min="10" max="10" width="9.28515625" style="6" customWidth="1"/>
    <col min="11" max="11" width="10.28515625" style="6" customWidth="1"/>
    <col min="12" max="14" width="8.7109375" style="6" customWidth="1"/>
    <col min="15" max="15" width="8.7109375" style="320" customWidth="1"/>
    <col min="16" max="16" width="19.42578125" style="6" customWidth="1"/>
    <col min="17" max="17" width="21.7109375" style="6" customWidth="1"/>
    <col min="18" max="18" width="22" style="6" customWidth="1"/>
    <col min="19" max="19" width="19.7109375" style="6" customWidth="1"/>
    <col min="20" max="20" width="18.42578125" style="6" customWidth="1"/>
    <col min="21" max="22" width="10.7109375" style="6" hidden="1" customWidth="1"/>
    <col min="23" max="237" width="10.7109375" style="6"/>
    <col min="238" max="242" width="15.7109375" style="6" customWidth="1"/>
    <col min="243" max="246" width="12.7109375" style="6" customWidth="1"/>
    <col min="247" max="250" width="15.7109375" style="6" customWidth="1"/>
    <col min="251" max="251" width="22.85546875" style="6" customWidth="1"/>
    <col min="252" max="252" width="20.7109375" style="6" customWidth="1"/>
    <col min="253" max="253" width="16.7109375" style="6" customWidth="1"/>
    <col min="254" max="493" width="10.7109375" style="6"/>
    <col min="494" max="498" width="15.7109375" style="6" customWidth="1"/>
    <col min="499" max="502" width="12.7109375" style="6" customWidth="1"/>
    <col min="503" max="506" width="15.7109375" style="6" customWidth="1"/>
    <col min="507" max="507" width="22.85546875" style="6" customWidth="1"/>
    <col min="508" max="508" width="20.7109375" style="6" customWidth="1"/>
    <col min="509" max="509" width="16.7109375" style="6" customWidth="1"/>
    <col min="510" max="749" width="10.7109375" style="6"/>
    <col min="750" max="754" width="15.7109375" style="6" customWidth="1"/>
    <col min="755" max="758" width="12.7109375" style="6" customWidth="1"/>
    <col min="759" max="762" width="15.7109375" style="6" customWidth="1"/>
    <col min="763" max="763" width="22.85546875" style="6" customWidth="1"/>
    <col min="764" max="764" width="20.7109375" style="6" customWidth="1"/>
    <col min="765" max="765" width="16.7109375" style="6" customWidth="1"/>
    <col min="766" max="1005" width="10.7109375" style="6"/>
    <col min="1006" max="1010" width="15.7109375" style="6" customWidth="1"/>
    <col min="1011" max="1014" width="12.7109375" style="6" customWidth="1"/>
    <col min="1015" max="1018" width="15.7109375" style="6" customWidth="1"/>
    <col min="1019" max="1019" width="22.85546875" style="6" customWidth="1"/>
    <col min="1020" max="1020" width="20.7109375" style="6" customWidth="1"/>
    <col min="1021" max="1021" width="16.7109375" style="6" customWidth="1"/>
    <col min="1022" max="1261" width="10.7109375" style="6"/>
    <col min="1262" max="1266" width="15.7109375" style="6" customWidth="1"/>
    <col min="1267" max="1270" width="12.7109375" style="6" customWidth="1"/>
    <col min="1271" max="1274" width="15.7109375" style="6" customWidth="1"/>
    <col min="1275" max="1275" width="22.85546875" style="6" customWidth="1"/>
    <col min="1276" max="1276" width="20.7109375" style="6" customWidth="1"/>
    <col min="1277" max="1277" width="16.7109375" style="6" customWidth="1"/>
    <col min="1278" max="1517" width="10.7109375" style="6"/>
    <col min="1518" max="1522" width="15.7109375" style="6" customWidth="1"/>
    <col min="1523" max="1526" width="12.7109375" style="6" customWidth="1"/>
    <col min="1527" max="1530" width="15.7109375" style="6" customWidth="1"/>
    <col min="1531" max="1531" width="22.85546875" style="6" customWidth="1"/>
    <col min="1532" max="1532" width="20.7109375" style="6" customWidth="1"/>
    <col min="1533" max="1533" width="16.7109375" style="6" customWidth="1"/>
    <col min="1534" max="1773" width="10.7109375" style="6"/>
    <col min="1774" max="1778" width="15.7109375" style="6" customWidth="1"/>
    <col min="1779" max="1782" width="12.7109375" style="6" customWidth="1"/>
    <col min="1783" max="1786" width="15.7109375" style="6" customWidth="1"/>
    <col min="1787" max="1787" width="22.85546875" style="6" customWidth="1"/>
    <col min="1788" max="1788" width="20.7109375" style="6" customWidth="1"/>
    <col min="1789" max="1789" width="16.7109375" style="6" customWidth="1"/>
    <col min="1790" max="2029" width="10.7109375" style="6"/>
    <col min="2030" max="2034" width="15.7109375" style="6" customWidth="1"/>
    <col min="2035" max="2038" width="12.7109375" style="6" customWidth="1"/>
    <col min="2039" max="2042" width="15.7109375" style="6" customWidth="1"/>
    <col min="2043" max="2043" width="22.85546875" style="6" customWidth="1"/>
    <col min="2044" max="2044" width="20.7109375" style="6" customWidth="1"/>
    <col min="2045" max="2045" width="16.7109375" style="6" customWidth="1"/>
    <col min="2046" max="2285" width="10.7109375" style="6"/>
    <col min="2286" max="2290" width="15.7109375" style="6" customWidth="1"/>
    <col min="2291" max="2294" width="12.7109375" style="6" customWidth="1"/>
    <col min="2295" max="2298" width="15.7109375" style="6" customWidth="1"/>
    <col min="2299" max="2299" width="22.85546875" style="6" customWidth="1"/>
    <col min="2300" max="2300" width="20.7109375" style="6" customWidth="1"/>
    <col min="2301" max="2301" width="16.7109375" style="6" customWidth="1"/>
    <col min="2302" max="2541" width="10.7109375" style="6"/>
    <col min="2542" max="2546" width="15.7109375" style="6" customWidth="1"/>
    <col min="2547" max="2550" width="12.7109375" style="6" customWidth="1"/>
    <col min="2551" max="2554" width="15.7109375" style="6" customWidth="1"/>
    <col min="2555" max="2555" width="22.85546875" style="6" customWidth="1"/>
    <col min="2556" max="2556" width="20.7109375" style="6" customWidth="1"/>
    <col min="2557" max="2557" width="16.7109375" style="6" customWidth="1"/>
    <col min="2558" max="2797" width="10.7109375" style="6"/>
    <col min="2798" max="2802" width="15.7109375" style="6" customWidth="1"/>
    <col min="2803" max="2806" width="12.7109375" style="6" customWidth="1"/>
    <col min="2807" max="2810" width="15.7109375" style="6" customWidth="1"/>
    <col min="2811" max="2811" width="22.85546875" style="6" customWidth="1"/>
    <col min="2812" max="2812" width="20.7109375" style="6" customWidth="1"/>
    <col min="2813" max="2813" width="16.7109375" style="6" customWidth="1"/>
    <col min="2814" max="3053" width="10.7109375" style="6"/>
    <col min="3054" max="3058" width="15.7109375" style="6" customWidth="1"/>
    <col min="3059" max="3062" width="12.7109375" style="6" customWidth="1"/>
    <col min="3063" max="3066" width="15.7109375" style="6" customWidth="1"/>
    <col min="3067" max="3067" width="22.85546875" style="6" customWidth="1"/>
    <col min="3068" max="3068" width="20.7109375" style="6" customWidth="1"/>
    <col min="3069" max="3069" width="16.7109375" style="6" customWidth="1"/>
    <col min="3070" max="3309" width="10.7109375" style="6"/>
    <col min="3310" max="3314" width="15.7109375" style="6" customWidth="1"/>
    <col min="3315" max="3318" width="12.7109375" style="6" customWidth="1"/>
    <col min="3319" max="3322" width="15.7109375" style="6" customWidth="1"/>
    <col min="3323" max="3323" width="22.85546875" style="6" customWidth="1"/>
    <col min="3324" max="3324" width="20.7109375" style="6" customWidth="1"/>
    <col min="3325" max="3325" width="16.7109375" style="6" customWidth="1"/>
    <col min="3326" max="3565" width="10.7109375" style="6"/>
    <col min="3566" max="3570" width="15.7109375" style="6" customWidth="1"/>
    <col min="3571" max="3574" width="12.7109375" style="6" customWidth="1"/>
    <col min="3575" max="3578" width="15.7109375" style="6" customWidth="1"/>
    <col min="3579" max="3579" width="22.85546875" style="6" customWidth="1"/>
    <col min="3580" max="3580" width="20.7109375" style="6" customWidth="1"/>
    <col min="3581" max="3581" width="16.7109375" style="6" customWidth="1"/>
    <col min="3582" max="3821" width="10.7109375" style="6"/>
    <col min="3822" max="3826" width="15.7109375" style="6" customWidth="1"/>
    <col min="3827" max="3830" width="12.7109375" style="6" customWidth="1"/>
    <col min="3831" max="3834" width="15.7109375" style="6" customWidth="1"/>
    <col min="3835" max="3835" width="22.85546875" style="6" customWidth="1"/>
    <col min="3836" max="3836" width="20.7109375" style="6" customWidth="1"/>
    <col min="3837" max="3837" width="16.7109375" style="6" customWidth="1"/>
    <col min="3838" max="4077" width="10.7109375" style="6"/>
    <col min="4078" max="4082" width="15.7109375" style="6" customWidth="1"/>
    <col min="4083" max="4086" width="12.7109375" style="6" customWidth="1"/>
    <col min="4087" max="4090" width="15.7109375" style="6" customWidth="1"/>
    <col min="4091" max="4091" width="22.85546875" style="6" customWidth="1"/>
    <col min="4092" max="4092" width="20.7109375" style="6" customWidth="1"/>
    <col min="4093" max="4093" width="16.7109375" style="6" customWidth="1"/>
    <col min="4094" max="4333" width="10.7109375" style="6"/>
    <col min="4334" max="4338" width="15.7109375" style="6" customWidth="1"/>
    <col min="4339" max="4342" width="12.7109375" style="6" customWidth="1"/>
    <col min="4343" max="4346" width="15.7109375" style="6" customWidth="1"/>
    <col min="4347" max="4347" width="22.85546875" style="6" customWidth="1"/>
    <col min="4348" max="4348" width="20.7109375" style="6" customWidth="1"/>
    <col min="4349" max="4349" width="16.7109375" style="6" customWidth="1"/>
    <col min="4350" max="4589" width="10.7109375" style="6"/>
    <col min="4590" max="4594" width="15.7109375" style="6" customWidth="1"/>
    <col min="4595" max="4598" width="12.7109375" style="6" customWidth="1"/>
    <col min="4599" max="4602" width="15.7109375" style="6" customWidth="1"/>
    <col min="4603" max="4603" width="22.85546875" style="6" customWidth="1"/>
    <col min="4604" max="4604" width="20.7109375" style="6" customWidth="1"/>
    <col min="4605" max="4605" width="16.7109375" style="6" customWidth="1"/>
    <col min="4606" max="4845" width="10.7109375" style="6"/>
    <col min="4846" max="4850" width="15.7109375" style="6" customWidth="1"/>
    <col min="4851" max="4854" width="12.7109375" style="6" customWidth="1"/>
    <col min="4855" max="4858" width="15.7109375" style="6" customWidth="1"/>
    <col min="4859" max="4859" width="22.85546875" style="6" customWidth="1"/>
    <col min="4860" max="4860" width="20.7109375" style="6" customWidth="1"/>
    <col min="4861" max="4861" width="16.7109375" style="6" customWidth="1"/>
    <col min="4862" max="5101" width="10.7109375" style="6"/>
    <col min="5102" max="5106" width="15.7109375" style="6" customWidth="1"/>
    <col min="5107" max="5110" width="12.7109375" style="6" customWidth="1"/>
    <col min="5111" max="5114" width="15.7109375" style="6" customWidth="1"/>
    <col min="5115" max="5115" width="22.85546875" style="6" customWidth="1"/>
    <col min="5116" max="5116" width="20.7109375" style="6" customWidth="1"/>
    <col min="5117" max="5117" width="16.7109375" style="6" customWidth="1"/>
    <col min="5118" max="5357" width="10.7109375" style="6"/>
    <col min="5358" max="5362" width="15.7109375" style="6" customWidth="1"/>
    <col min="5363" max="5366" width="12.7109375" style="6" customWidth="1"/>
    <col min="5367" max="5370" width="15.7109375" style="6" customWidth="1"/>
    <col min="5371" max="5371" width="22.85546875" style="6" customWidth="1"/>
    <col min="5372" max="5372" width="20.7109375" style="6" customWidth="1"/>
    <col min="5373" max="5373" width="16.7109375" style="6" customWidth="1"/>
    <col min="5374" max="5613" width="10.7109375" style="6"/>
    <col min="5614" max="5618" width="15.7109375" style="6" customWidth="1"/>
    <col min="5619" max="5622" width="12.7109375" style="6" customWidth="1"/>
    <col min="5623" max="5626" width="15.7109375" style="6" customWidth="1"/>
    <col min="5627" max="5627" width="22.85546875" style="6" customWidth="1"/>
    <col min="5628" max="5628" width="20.7109375" style="6" customWidth="1"/>
    <col min="5629" max="5629" width="16.7109375" style="6" customWidth="1"/>
    <col min="5630" max="5869" width="10.7109375" style="6"/>
    <col min="5870" max="5874" width="15.7109375" style="6" customWidth="1"/>
    <col min="5875" max="5878" width="12.7109375" style="6" customWidth="1"/>
    <col min="5879" max="5882" width="15.7109375" style="6" customWidth="1"/>
    <col min="5883" max="5883" width="22.85546875" style="6" customWidth="1"/>
    <col min="5884" max="5884" width="20.7109375" style="6" customWidth="1"/>
    <col min="5885" max="5885" width="16.7109375" style="6" customWidth="1"/>
    <col min="5886" max="6125" width="10.7109375" style="6"/>
    <col min="6126" max="6130" width="15.7109375" style="6" customWidth="1"/>
    <col min="6131" max="6134" width="12.7109375" style="6" customWidth="1"/>
    <col min="6135" max="6138" width="15.7109375" style="6" customWidth="1"/>
    <col min="6139" max="6139" width="22.85546875" style="6" customWidth="1"/>
    <col min="6140" max="6140" width="20.7109375" style="6" customWidth="1"/>
    <col min="6141" max="6141" width="16.7109375" style="6" customWidth="1"/>
    <col min="6142" max="6381" width="10.7109375" style="6"/>
    <col min="6382" max="6386" width="15.7109375" style="6" customWidth="1"/>
    <col min="6387" max="6390" width="12.7109375" style="6" customWidth="1"/>
    <col min="6391" max="6394" width="15.7109375" style="6" customWidth="1"/>
    <col min="6395" max="6395" width="22.85546875" style="6" customWidth="1"/>
    <col min="6396" max="6396" width="20.7109375" style="6" customWidth="1"/>
    <col min="6397" max="6397" width="16.7109375" style="6" customWidth="1"/>
    <col min="6398" max="6637" width="10.7109375" style="6"/>
    <col min="6638" max="6642" width="15.7109375" style="6" customWidth="1"/>
    <col min="6643" max="6646" width="12.7109375" style="6" customWidth="1"/>
    <col min="6647" max="6650" width="15.7109375" style="6" customWidth="1"/>
    <col min="6651" max="6651" width="22.85546875" style="6" customWidth="1"/>
    <col min="6652" max="6652" width="20.7109375" style="6" customWidth="1"/>
    <col min="6653" max="6653" width="16.7109375" style="6" customWidth="1"/>
    <col min="6654" max="6893" width="10.7109375" style="6"/>
    <col min="6894" max="6898" width="15.7109375" style="6" customWidth="1"/>
    <col min="6899" max="6902" width="12.7109375" style="6" customWidth="1"/>
    <col min="6903" max="6906" width="15.7109375" style="6" customWidth="1"/>
    <col min="6907" max="6907" width="22.85546875" style="6" customWidth="1"/>
    <col min="6908" max="6908" width="20.7109375" style="6" customWidth="1"/>
    <col min="6909" max="6909" width="16.7109375" style="6" customWidth="1"/>
    <col min="6910" max="7149" width="10.7109375" style="6"/>
    <col min="7150" max="7154" width="15.7109375" style="6" customWidth="1"/>
    <col min="7155" max="7158" width="12.7109375" style="6" customWidth="1"/>
    <col min="7159" max="7162" width="15.7109375" style="6" customWidth="1"/>
    <col min="7163" max="7163" width="22.85546875" style="6" customWidth="1"/>
    <col min="7164" max="7164" width="20.7109375" style="6" customWidth="1"/>
    <col min="7165" max="7165" width="16.7109375" style="6" customWidth="1"/>
    <col min="7166" max="7405" width="10.7109375" style="6"/>
    <col min="7406" max="7410" width="15.7109375" style="6" customWidth="1"/>
    <col min="7411" max="7414" width="12.7109375" style="6" customWidth="1"/>
    <col min="7415" max="7418" width="15.7109375" style="6" customWidth="1"/>
    <col min="7419" max="7419" width="22.85546875" style="6" customWidth="1"/>
    <col min="7420" max="7420" width="20.7109375" style="6" customWidth="1"/>
    <col min="7421" max="7421" width="16.7109375" style="6" customWidth="1"/>
    <col min="7422" max="7661" width="10.7109375" style="6"/>
    <col min="7662" max="7666" width="15.7109375" style="6" customWidth="1"/>
    <col min="7667" max="7670" width="12.7109375" style="6" customWidth="1"/>
    <col min="7671" max="7674" width="15.7109375" style="6" customWidth="1"/>
    <col min="7675" max="7675" width="22.85546875" style="6" customWidth="1"/>
    <col min="7676" max="7676" width="20.7109375" style="6" customWidth="1"/>
    <col min="7677" max="7677" width="16.7109375" style="6" customWidth="1"/>
    <col min="7678" max="7917" width="10.7109375" style="6"/>
    <col min="7918" max="7922" width="15.7109375" style="6" customWidth="1"/>
    <col min="7923" max="7926" width="12.7109375" style="6" customWidth="1"/>
    <col min="7927" max="7930" width="15.7109375" style="6" customWidth="1"/>
    <col min="7931" max="7931" width="22.85546875" style="6" customWidth="1"/>
    <col min="7932" max="7932" width="20.7109375" style="6" customWidth="1"/>
    <col min="7933" max="7933" width="16.7109375" style="6" customWidth="1"/>
    <col min="7934" max="8173" width="10.7109375" style="6"/>
    <col min="8174" max="8178" width="15.7109375" style="6" customWidth="1"/>
    <col min="8179" max="8182" width="12.7109375" style="6" customWidth="1"/>
    <col min="8183" max="8186" width="15.7109375" style="6" customWidth="1"/>
    <col min="8187" max="8187" width="22.85546875" style="6" customWidth="1"/>
    <col min="8188" max="8188" width="20.7109375" style="6" customWidth="1"/>
    <col min="8189" max="8189" width="16.7109375" style="6" customWidth="1"/>
    <col min="8190" max="8429" width="10.7109375" style="6"/>
    <col min="8430" max="8434" width="15.7109375" style="6" customWidth="1"/>
    <col min="8435" max="8438" width="12.7109375" style="6" customWidth="1"/>
    <col min="8439" max="8442" width="15.7109375" style="6" customWidth="1"/>
    <col min="8443" max="8443" width="22.85546875" style="6" customWidth="1"/>
    <col min="8444" max="8444" width="20.7109375" style="6" customWidth="1"/>
    <col min="8445" max="8445" width="16.7109375" style="6" customWidth="1"/>
    <col min="8446" max="8685" width="10.7109375" style="6"/>
    <col min="8686" max="8690" width="15.7109375" style="6" customWidth="1"/>
    <col min="8691" max="8694" width="12.7109375" style="6" customWidth="1"/>
    <col min="8695" max="8698" width="15.7109375" style="6" customWidth="1"/>
    <col min="8699" max="8699" width="22.85546875" style="6" customWidth="1"/>
    <col min="8700" max="8700" width="20.7109375" style="6" customWidth="1"/>
    <col min="8701" max="8701" width="16.7109375" style="6" customWidth="1"/>
    <col min="8702" max="8941" width="10.7109375" style="6"/>
    <col min="8942" max="8946" width="15.7109375" style="6" customWidth="1"/>
    <col min="8947" max="8950" width="12.7109375" style="6" customWidth="1"/>
    <col min="8951" max="8954" width="15.7109375" style="6" customWidth="1"/>
    <col min="8955" max="8955" width="22.85546875" style="6" customWidth="1"/>
    <col min="8956" max="8956" width="20.7109375" style="6" customWidth="1"/>
    <col min="8957" max="8957" width="16.7109375" style="6" customWidth="1"/>
    <col min="8958" max="9197" width="10.7109375" style="6"/>
    <col min="9198" max="9202" width="15.7109375" style="6" customWidth="1"/>
    <col min="9203" max="9206" width="12.7109375" style="6" customWidth="1"/>
    <col min="9207" max="9210" width="15.7109375" style="6" customWidth="1"/>
    <col min="9211" max="9211" width="22.85546875" style="6" customWidth="1"/>
    <col min="9212" max="9212" width="20.7109375" style="6" customWidth="1"/>
    <col min="9213" max="9213" width="16.7109375" style="6" customWidth="1"/>
    <col min="9214" max="9453" width="10.7109375" style="6"/>
    <col min="9454" max="9458" width="15.7109375" style="6" customWidth="1"/>
    <col min="9459" max="9462" width="12.7109375" style="6" customWidth="1"/>
    <col min="9463" max="9466" width="15.7109375" style="6" customWidth="1"/>
    <col min="9467" max="9467" width="22.85546875" style="6" customWidth="1"/>
    <col min="9468" max="9468" width="20.7109375" style="6" customWidth="1"/>
    <col min="9469" max="9469" width="16.7109375" style="6" customWidth="1"/>
    <col min="9470" max="9709" width="10.7109375" style="6"/>
    <col min="9710" max="9714" width="15.7109375" style="6" customWidth="1"/>
    <col min="9715" max="9718" width="12.7109375" style="6" customWidth="1"/>
    <col min="9719" max="9722" width="15.7109375" style="6" customWidth="1"/>
    <col min="9723" max="9723" width="22.85546875" style="6" customWidth="1"/>
    <col min="9724" max="9724" width="20.7109375" style="6" customWidth="1"/>
    <col min="9725" max="9725" width="16.7109375" style="6" customWidth="1"/>
    <col min="9726" max="9965" width="10.7109375" style="6"/>
    <col min="9966" max="9970" width="15.7109375" style="6" customWidth="1"/>
    <col min="9971" max="9974" width="12.7109375" style="6" customWidth="1"/>
    <col min="9975" max="9978" width="15.7109375" style="6" customWidth="1"/>
    <col min="9979" max="9979" width="22.85546875" style="6" customWidth="1"/>
    <col min="9980" max="9980" width="20.7109375" style="6" customWidth="1"/>
    <col min="9981" max="9981" width="16.7109375" style="6" customWidth="1"/>
    <col min="9982" max="10221" width="10.7109375" style="6"/>
    <col min="10222" max="10226" width="15.7109375" style="6" customWidth="1"/>
    <col min="10227" max="10230" width="12.7109375" style="6" customWidth="1"/>
    <col min="10231" max="10234" width="15.7109375" style="6" customWidth="1"/>
    <col min="10235" max="10235" width="22.85546875" style="6" customWidth="1"/>
    <col min="10236" max="10236" width="20.7109375" style="6" customWidth="1"/>
    <col min="10237" max="10237" width="16.7109375" style="6" customWidth="1"/>
    <col min="10238" max="10477" width="10.7109375" style="6"/>
    <col min="10478" max="10482" width="15.7109375" style="6" customWidth="1"/>
    <col min="10483" max="10486" width="12.7109375" style="6" customWidth="1"/>
    <col min="10487" max="10490" width="15.7109375" style="6" customWidth="1"/>
    <col min="10491" max="10491" width="22.85546875" style="6" customWidth="1"/>
    <col min="10492" max="10492" width="20.7109375" style="6" customWidth="1"/>
    <col min="10493" max="10493" width="16.7109375" style="6" customWidth="1"/>
    <col min="10494" max="10733" width="10.7109375" style="6"/>
    <col min="10734" max="10738" width="15.7109375" style="6" customWidth="1"/>
    <col min="10739" max="10742" width="12.7109375" style="6" customWidth="1"/>
    <col min="10743" max="10746" width="15.7109375" style="6" customWidth="1"/>
    <col min="10747" max="10747" width="22.85546875" style="6" customWidth="1"/>
    <col min="10748" max="10748" width="20.7109375" style="6" customWidth="1"/>
    <col min="10749" max="10749" width="16.7109375" style="6" customWidth="1"/>
    <col min="10750" max="10989" width="10.7109375" style="6"/>
    <col min="10990" max="10994" width="15.7109375" style="6" customWidth="1"/>
    <col min="10995" max="10998" width="12.7109375" style="6" customWidth="1"/>
    <col min="10999" max="11002" width="15.7109375" style="6" customWidth="1"/>
    <col min="11003" max="11003" width="22.85546875" style="6" customWidth="1"/>
    <col min="11004" max="11004" width="20.7109375" style="6" customWidth="1"/>
    <col min="11005" max="11005" width="16.7109375" style="6" customWidth="1"/>
    <col min="11006" max="11245" width="10.7109375" style="6"/>
    <col min="11246" max="11250" width="15.7109375" style="6" customWidth="1"/>
    <col min="11251" max="11254" width="12.7109375" style="6" customWidth="1"/>
    <col min="11255" max="11258" width="15.7109375" style="6" customWidth="1"/>
    <col min="11259" max="11259" width="22.85546875" style="6" customWidth="1"/>
    <col min="11260" max="11260" width="20.7109375" style="6" customWidth="1"/>
    <col min="11261" max="11261" width="16.7109375" style="6" customWidth="1"/>
    <col min="11262" max="11501" width="10.7109375" style="6"/>
    <col min="11502" max="11506" width="15.7109375" style="6" customWidth="1"/>
    <col min="11507" max="11510" width="12.7109375" style="6" customWidth="1"/>
    <col min="11511" max="11514" width="15.7109375" style="6" customWidth="1"/>
    <col min="11515" max="11515" width="22.85546875" style="6" customWidth="1"/>
    <col min="11516" max="11516" width="20.7109375" style="6" customWidth="1"/>
    <col min="11517" max="11517" width="16.7109375" style="6" customWidth="1"/>
    <col min="11518" max="11757" width="10.7109375" style="6"/>
    <col min="11758" max="11762" width="15.7109375" style="6" customWidth="1"/>
    <col min="11763" max="11766" width="12.7109375" style="6" customWidth="1"/>
    <col min="11767" max="11770" width="15.7109375" style="6" customWidth="1"/>
    <col min="11771" max="11771" width="22.85546875" style="6" customWidth="1"/>
    <col min="11772" max="11772" width="20.7109375" style="6" customWidth="1"/>
    <col min="11773" max="11773" width="16.7109375" style="6" customWidth="1"/>
    <col min="11774" max="12013" width="10.7109375" style="6"/>
    <col min="12014" max="12018" width="15.7109375" style="6" customWidth="1"/>
    <col min="12019" max="12022" width="12.7109375" style="6" customWidth="1"/>
    <col min="12023" max="12026" width="15.7109375" style="6" customWidth="1"/>
    <col min="12027" max="12027" width="22.85546875" style="6" customWidth="1"/>
    <col min="12028" max="12028" width="20.7109375" style="6" customWidth="1"/>
    <col min="12029" max="12029" width="16.7109375" style="6" customWidth="1"/>
    <col min="12030" max="12269" width="10.7109375" style="6"/>
    <col min="12270" max="12274" width="15.7109375" style="6" customWidth="1"/>
    <col min="12275" max="12278" width="12.7109375" style="6" customWidth="1"/>
    <col min="12279" max="12282" width="15.7109375" style="6" customWidth="1"/>
    <col min="12283" max="12283" width="22.85546875" style="6" customWidth="1"/>
    <col min="12284" max="12284" width="20.7109375" style="6" customWidth="1"/>
    <col min="12285" max="12285" width="16.7109375" style="6" customWidth="1"/>
    <col min="12286" max="12525" width="10.7109375" style="6"/>
    <col min="12526" max="12530" width="15.7109375" style="6" customWidth="1"/>
    <col min="12531" max="12534" width="12.7109375" style="6" customWidth="1"/>
    <col min="12535" max="12538" width="15.7109375" style="6" customWidth="1"/>
    <col min="12539" max="12539" width="22.85546875" style="6" customWidth="1"/>
    <col min="12540" max="12540" width="20.7109375" style="6" customWidth="1"/>
    <col min="12541" max="12541" width="16.7109375" style="6" customWidth="1"/>
    <col min="12542" max="12781" width="10.7109375" style="6"/>
    <col min="12782" max="12786" width="15.7109375" style="6" customWidth="1"/>
    <col min="12787" max="12790" width="12.7109375" style="6" customWidth="1"/>
    <col min="12791" max="12794" width="15.7109375" style="6" customWidth="1"/>
    <col min="12795" max="12795" width="22.85546875" style="6" customWidth="1"/>
    <col min="12796" max="12796" width="20.7109375" style="6" customWidth="1"/>
    <col min="12797" max="12797" width="16.7109375" style="6" customWidth="1"/>
    <col min="12798" max="13037" width="10.7109375" style="6"/>
    <col min="13038" max="13042" width="15.7109375" style="6" customWidth="1"/>
    <col min="13043" max="13046" width="12.7109375" style="6" customWidth="1"/>
    <col min="13047" max="13050" width="15.7109375" style="6" customWidth="1"/>
    <col min="13051" max="13051" width="22.85546875" style="6" customWidth="1"/>
    <col min="13052" max="13052" width="20.7109375" style="6" customWidth="1"/>
    <col min="13053" max="13053" width="16.7109375" style="6" customWidth="1"/>
    <col min="13054" max="13293" width="10.7109375" style="6"/>
    <col min="13294" max="13298" width="15.7109375" style="6" customWidth="1"/>
    <col min="13299" max="13302" width="12.7109375" style="6" customWidth="1"/>
    <col min="13303" max="13306" width="15.7109375" style="6" customWidth="1"/>
    <col min="13307" max="13307" width="22.85546875" style="6" customWidth="1"/>
    <col min="13308" max="13308" width="20.7109375" style="6" customWidth="1"/>
    <col min="13309" max="13309" width="16.7109375" style="6" customWidth="1"/>
    <col min="13310" max="13549" width="10.7109375" style="6"/>
    <col min="13550" max="13554" width="15.7109375" style="6" customWidth="1"/>
    <col min="13555" max="13558" width="12.7109375" style="6" customWidth="1"/>
    <col min="13559" max="13562" width="15.7109375" style="6" customWidth="1"/>
    <col min="13563" max="13563" width="22.85546875" style="6" customWidth="1"/>
    <col min="13564" max="13564" width="20.7109375" style="6" customWidth="1"/>
    <col min="13565" max="13565" width="16.7109375" style="6" customWidth="1"/>
    <col min="13566" max="13805" width="10.7109375" style="6"/>
    <col min="13806" max="13810" width="15.7109375" style="6" customWidth="1"/>
    <col min="13811" max="13814" width="12.7109375" style="6" customWidth="1"/>
    <col min="13815" max="13818" width="15.7109375" style="6" customWidth="1"/>
    <col min="13819" max="13819" width="22.85546875" style="6" customWidth="1"/>
    <col min="13820" max="13820" width="20.7109375" style="6" customWidth="1"/>
    <col min="13821" max="13821" width="16.7109375" style="6" customWidth="1"/>
    <col min="13822" max="14061" width="10.7109375" style="6"/>
    <col min="14062" max="14066" width="15.7109375" style="6" customWidth="1"/>
    <col min="14067" max="14070" width="12.7109375" style="6" customWidth="1"/>
    <col min="14071" max="14074" width="15.7109375" style="6" customWidth="1"/>
    <col min="14075" max="14075" width="22.85546875" style="6" customWidth="1"/>
    <col min="14076" max="14076" width="20.7109375" style="6" customWidth="1"/>
    <col min="14077" max="14077" width="16.7109375" style="6" customWidth="1"/>
    <col min="14078" max="14317" width="10.7109375" style="6"/>
    <col min="14318" max="14322" width="15.7109375" style="6" customWidth="1"/>
    <col min="14323" max="14326" width="12.7109375" style="6" customWidth="1"/>
    <col min="14327" max="14330" width="15.7109375" style="6" customWidth="1"/>
    <col min="14331" max="14331" width="22.85546875" style="6" customWidth="1"/>
    <col min="14332" max="14332" width="20.7109375" style="6" customWidth="1"/>
    <col min="14333" max="14333" width="16.7109375" style="6" customWidth="1"/>
    <col min="14334" max="14573" width="10.7109375" style="6"/>
    <col min="14574" max="14578" width="15.7109375" style="6" customWidth="1"/>
    <col min="14579" max="14582" width="12.7109375" style="6" customWidth="1"/>
    <col min="14583" max="14586" width="15.7109375" style="6" customWidth="1"/>
    <col min="14587" max="14587" width="22.85546875" style="6" customWidth="1"/>
    <col min="14588" max="14588" width="20.7109375" style="6" customWidth="1"/>
    <col min="14589" max="14589" width="16.7109375" style="6" customWidth="1"/>
    <col min="14590" max="14829" width="10.7109375" style="6"/>
    <col min="14830" max="14834" width="15.7109375" style="6" customWidth="1"/>
    <col min="14835" max="14838" width="12.7109375" style="6" customWidth="1"/>
    <col min="14839" max="14842" width="15.7109375" style="6" customWidth="1"/>
    <col min="14843" max="14843" width="22.85546875" style="6" customWidth="1"/>
    <col min="14844" max="14844" width="20.7109375" style="6" customWidth="1"/>
    <col min="14845" max="14845" width="16.7109375" style="6" customWidth="1"/>
    <col min="14846" max="15085" width="10.7109375" style="6"/>
    <col min="15086" max="15090" width="15.7109375" style="6" customWidth="1"/>
    <col min="15091" max="15094" width="12.7109375" style="6" customWidth="1"/>
    <col min="15095" max="15098" width="15.7109375" style="6" customWidth="1"/>
    <col min="15099" max="15099" width="22.85546875" style="6" customWidth="1"/>
    <col min="15100" max="15100" width="20.7109375" style="6" customWidth="1"/>
    <col min="15101" max="15101" width="16.7109375" style="6" customWidth="1"/>
    <col min="15102" max="15341" width="10.7109375" style="6"/>
    <col min="15342" max="15346" width="15.7109375" style="6" customWidth="1"/>
    <col min="15347" max="15350" width="12.7109375" style="6" customWidth="1"/>
    <col min="15351" max="15354" width="15.7109375" style="6" customWidth="1"/>
    <col min="15355" max="15355" width="22.85546875" style="6" customWidth="1"/>
    <col min="15356" max="15356" width="20.7109375" style="6" customWidth="1"/>
    <col min="15357" max="15357" width="16.7109375" style="6" customWidth="1"/>
    <col min="15358" max="15597" width="10.7109375" style="6"/>
    <col min="15598" max="15602" width="15.7109375" style="6" customWidth="1"/>
    <col min="15603" max="15606" width="12.7109375" style="6" customWidth="1"/>
    <col min="15607" max="15610" width="15.7109375" style="6" customWidth="1"/>
    <col min="15611" max="15611" width="22.85546875" style="6" customWidth="1"/>
    <col min="15612" max="15612" width="20.7109375" style="6" customWidth="1"/>
    <col min="15613" max="15613" width="16.7109375" style="6" customWidth="1"/>
    <col min="15614" max="15853" width="10.7109375" style="6"/>
    <col min="15854" max="15858" width="15.7109375" style="6" customWidth="1"/>
    <col min="15859" max="15862" width="12.7109375" style="6" customWidth="1"/>
    <col min="15863" max="15866" width="15.7109375" style="6" customWidth="1"/>
    <col min="15867" max="15867" width="22.85546875" style="6" customWidth="1"/>
    <col min="15868" max="15868" width="20.7109375" style="6" customWidth="1"/>
    <col min="15869" max="15869" width="16.7109375" style="6" customWidth="1"/>
    <col min="15870" max="16109" width="10.7109375" style="6"/>
    <col min="16110" max="16114" width="15.7109375" style="6" customWidth="1"/>
    <col min="16115" max="16118" width="12.7109375" style="6" customWidth="1"/>
    <col min="16119" max="16122" width="15.7109375" style="6" customWidth="1"/>
    <col min="16123" max="16123" width="22.85546875" style="6" customWidth="1"/>
    <col min="16124" max="16124" width="20.7109375" style="6" customWidth="1"/>
    <col min="16125" max="16125" width="16.7109375" style="6" customWidth="1"/>
    <col min="16126" max="16384" width="10.7109375" style="6"/>
  </cols>
  <sheetData>
    <row r="1" spans="1:20" ht="15" customHeight="1" x14ac:dyDescent="0.25">
      <c r="T1" s="4" t="s">
        <v>65</v>
      </c>
    </row>
    <row r="2" spans="1:20" s="2" customFormat="1" ht="18.75" customHeight="1" x14ac:dyDescent="0.3">
      <c r="H2" s="68"/>
      <c r="O2" s="68"/>
      <c r="T2" s="1" t="s">
        <v>7</v>
      </c>
    </row>
    <row r="3" spans="1:20" s="2" customFormat="1" ht="18.75" customHeight="1" x14ac:dyDescent="0.3">
      <c r="H3" s="68"/>
      <c r="O3" s="68"/>
      <c r="T3" s="1" t="s">
        <v>64</v>
      </c>
    </row>
    <row r="4" spans="1:20" s="2" customFormat="1" ht="18.75" customHeight="1" x14ac:dyDescent="0.3">
      <c r="H4" s="68"/>
      <c r="O4" s="68"/>
      <c r="T4" s="1"/>
    </row>
    <row r="5" spans="1:20" s="2" customFormat="1" x14ac:dyDescent="0.2">
      <c r="A5" s="420" t="str">
        <f>'2. паспорт  ТП'!A4</f>
        <v>Год раскрытия информации: 2022 год</v>
      </c>
      <c r="B5" s="420"/>
      <c r="C5" s="420"/>
      <c r="D5" s="420"/>
      <c r="E5" s="420"/>
      <c r="F5" s="420"/>
      <c r="G5" s="420"/>
      <c r="H5" s="420"/>
      <c r="I5" s="420"/>
      <c r="J5" s="420"/>
      <c r="K5" s="420"/>
      <c r="L5" s="420"/>
      <c r="M5" s="420"/>
      <c r="N5" s="420"/>
      <c r="O5" s="420"/>
      <c r="P5" s="420"/>
      <c r="Q5" s="420"/>
      <c r="R5" s="420"/>
      <c r="S5" s="420"/>
      <c r="T5" s="420"/>
    </row>
    <row r="6" spans="1:20" s="2" customFormat="1" x14ac:dyDescent="0.2">
      <c r="A6" s="69"/>
      <c r="H6" s="68"/>
      <c r="O6" s="68"/>
    </row>
    <row r="7" spans="1:20" s="2" customFormat="1" ht="18.75" x14ac:dyDescent="0.2">
      <c r="A7" s="422" t="s">
        <v>6</v>
      </c>
      <c r="B7" s="422"/>
      <c r="C7" s="422"/>
      <c r="D7" s="422"/>
      <c r="E7" s="422"/>
      <c r="F7" s="422"/>
      <c r="G7" s="422"/>
      <c r="H7" s="422"/>
      <c r="I7" s="422"/>
      <c r="J7" s="422"/>
      <c r="K7" s="422"/>
      <c r="L7" s="422"/>
      <c r="M7" s="422"/>
      <c r="N7" s="422"/>
      <c r="O7" s="422"/>
      <c r="P7" s="422"/>
      <c r="Q7" s="422"/>
      <c r="R7" s="422"/>
      <c r="S7" s="422"/>
      <c r="T7" s="422"/>
    </row>
    <row r="8" spans="1:20" s="2" customFormat="1" ht="18.75" x14ac:dyDescent="0.2">
      <c r="A8" s="422"/>
      <c r="B8" s="422"/>
      <c r="C8" s="422"/>
      <c r="D8" s="422"/>
      <c r="E8" s="422"/>
      <c r="F8" s="422"/>
      <c r="G8" s="422"/>
      <c r="H8" s="422"/>
      <c r="I8" s="422"/>
      <c r="J8" s="422"/>
      <c r="K8" s="422"/>
      <c r="L8" s="422"/>
      <c r="M8" s="422"/>
      <c r="N8" s="422"/>
      <c r="O8" s="422"/>
      <c r="P8" s="422"/>
      <c r="Q8" s="422"/>
      <c r="R8" s="422"/>
      <c r="S8" s="422"/>
      <c r="T8" s="422"/>
    </row>
    <row r="9" spans="1:20" s="2" customFormat="1" ht="18.75" customHeight="1" x14ac:dyDescent="0.2">
      <c r="A9" s="425" t="str">
        <f>'2. паспорт  ТП'!A8</f>
        <v>Акционерное общество "Янтарьэнерго" ДЗО  ПАО "Россети"</v>
      </c>
      <c r="B9" s="425"/>
      <c r="C9" s="425"/>
      <c r="D9" s="425"/>
      <c r="E9" s="425"/>
      <c r="F9" s="425"/>
      <c r="G9" s="425"/>
      <c r="H9" s="425"/>
      <c r="I9" s="425"/>
      <c r="J9" s="425"/>
      <c r="K9" s="425"/>
      <c r="L9" s="425"/>
      <c r="M9" s="425"/>
      <c r="N9" s="425"/>
      <c r="O9" s="425"/>
      <c r="P9" s="425"/>
      <c r="Q9" s="425"/>
      <c r="R9" s="425"/>
      <c r="S9" s="425"/>
      <c r="T9" s="425"/>
    </row>
    <row r="10" spans="1:20" s="2" customFormat="1" ht="18.75" customHeight="1" x14ac:dyDescent="0.2">
      <c r="A10" s="423" t="s">
        <v>5</v>
      </c>
      <c r="B10" s="423"/>
      <c r="C10" s="423"/>
      <c r="D10" s="423"/>
      <c r="E10" s="423"/>
      <c r="F10" s="423"/>
      <c r="G10" s="423"/>
      <c r="H10" s="423"/>
      <c r="I10" s="423"/>
      <c r="J10" s="423"/>
      <c r="K10" s="423"/>
      <c r="L10" s="423"/>
      <c r="M10" s="423"/>
      <c r="N10" s="423"/>
      <c r="O10" s="423"/>
      <c r="P10" s="423"/>
      <c r="Q10" s="423"/>
      <c r="R10" s="423"/>
      <c r="S10" s="423"/>
      <c r="T10" s="423"/>
    </row>
    <row r="11" spans="1:20" s="2" customFormat="1" ht="18.75" x14ac:dyDescent="0.2">
      <c r="A11" s="422"/>
      <c r="B11" s="422"/>
      <c r="C11" s="422"/>
      <c r="D11" s="422"/>
      <c r="E11" s="422"/>
      <c r="F11" s="422"/>
      <c r="G11" s="422"/>
      <c r="H11" s="422"/>
      <c r="I11" s="422"/>
      <c r="J11" s="422"/>
      <c r="K11" s="422"/>
      <c r="L11" s="422"/>
      <c r="M11" s="422"/>
      <c r="N11" s="422"/>
      <c r="O11" s="422"/>
      <c r="P11" s="422"/>
      <c r="Q11" s="422"/>
      <c r="R11" s="422"/>
      <c r="S11" s="422"/>
      <c r="T11" s="422"/>
    </row>
    <row r="12" spans="1:20" s="2" customFormat="1" ht="18.75" customHeight="1" x14ac:dyDescent="0.2">
      <c r="A12" s="425" t="str">
        <f>'2. паспорт  ТП'!A11</f>
        <v>H_2737</v>
      </c>
      <c r="B12" s="425"/>
      <c r="C12" s="425"/>
      <c r="D12" s="425"/>
      <c r="E12" s="425"/>
      <c r="F12" s="425"/>
      <c r="G12" s="425"/>
      <c r="H12" s="425"/>
      <c r="I12" s="425"/>
      <c r="J12" s="425"/>
      <c r="K12" s="425"/>
      <c r="L12" s="425"/>
      <c r="M12" s="425"/>
      <c r="N12" s="425"/>
      <c r="O12" s="425"/>
      <c r="P12" s="425"/>
      <c r="Q12" s="425"/>
      <c r="R12" s="425"/>
      <c r="S12" s="425"/>
      <c r="T12" s="425"/>
    </row>
    <row r="13" spans="1:20" s="2" customFormat="1" ht="18.75" customHeight="1" x14ac:dyDescent="0.2">
      <c r="A13" s="423" t="s">
        <v>4</v>
      </c>
      <c r="B13" s="423"/>
      <c r="C13" s="423"/>
      <c r="D13" s="423"/>
      <c r="E13" s="423"/>
      <c r="F13" s="423"/>
      <c r="G13" s="423"/>
      <c r="H13" s="423"/>
      <c r="I13" s="423"/>
      <c r="J13" s="423"/>
      <c r="K13" s="423"/>
      <c r="L13" s="423"/>
      <c r="M13" s="423"/>
      <c r="N13" s="423"/>
      <c r="O13" s="423"/>
      <c r="P13" s="423"/>
      <c r="Q13" s="423"/>
      <c r="R13" s="423"/>
      <c r="S13" s="423"/>
      <c r="T13" s="423"/>
    </row>
    <row r="14" spans="1:20" s="75" customFormat="1" ht="15.75" customHeight="1" x14ac:dyDescent="0.2">
      <c r="A14" s="433"/>
      <c r="B14" s="433"/>
      <c r="C14" s="433"/>
      <c r="D14" s="433"/>
      <c r="E14" s="433"/>
      <c r="F14" s="433"/>
      <c r="G14" s="433"/>
      <c r="H14" s="433"/>
      <c r="I14" s="433"/>
      <c r="J14" s="433"/>
      <c r="K14" s="433"/>
      <c r="L14" s="433"/>
      <c r="M14" s="433"/>
      <c r="N14" s="433"/>
      <c r="O14" s="433"/>
      <c r="P14" s="433"/>
      <c r="Q14" s="433"/>
      <c r="R14" s="433"/>
      <c r="S14" s="433"/>
      <c r="T14" s="433"/>
    </row>
    <row r="15" spans="1:20" s="76" customFormat="1" ht="34.5" customHeight="1" x14ac:dyDescent="0.2">
      <c r="A15" s="434" t="str">
        <f>'2. паспорт  ТП'!A14</f>
        <v>Перевод потребителей с напряжения 0,23 кВ на 0,4 кВ в городе Калининграде со строительством и реконструкцией 42 трансформаторных подстанций мощностью 12,22 МВА и 98,05 км линий электропередачи</v>
      </c>
      <c r="B15" s="434"/>
      <c r="C15" s="434"/>
      <c r="D15" s="434"/>
      <c r="E15" s="434"/>
      <c r="F15" s="434"/>
      <c r="G15" s="434"/>
      <c r="H15" s="434"/>
      <c r="I15" s="434"/>
      <c r="J15" s="434"/>
      <c r="K15" s="434"/>
      <c r="L15" s="434"/>
      <c r="M15" s="434"/>
      <c r="N15" s="434"/>
      <c r="O15" s="434"/>
      <c r="P15" s="434"/>
      <c r="Q15" s="434"/>
      <c r="R15" s="434"/>
      <c r="S15" s="434"/>
      <c r="T15" s="434"/>
    </row>
    <row r="16" spans="1:20" s="76" customFormat="1" ht="15" customHeight="1" x14ac:dyDescent="0.2">
      <c r="A16" s="423" t="s">
        <v>3</v>
      </c>
      <c r="B16" s="423"/>
      <c r="C16" s="423"/>
      <c r="D16" s="423"/>
      <c r="E16" s="423"/>
      <c r="F16" s="423"/>
      <c r="G16" s="423"/>
      <c r="H16" s="423"/>
      <c r="I16" s="423"/>
      <c r="J16" s="423"/>
      <c r="K16" s="423"/>
      <c r="L16" s="423"/>
      <c r="M16" s="423"/>
      <c r="N16" s="423"/>
      <c r="O16" s="423"/>
      <c r="P16" s="423"/>
      <c r="Q16" s="423"/>
      <c r="R16" s="423"/>
      <c r="S16" s="423"/>
      <c r="T16" s="423"/>
    </row>
    <row r="17" spans="1:22" s="76" customFormat="1" ht="15" customHeight="1" x14ac:dyDescent="0.2">
      <c r="A17" s="435"/>
      <c r="B17" s="435"/>
      <c r="C17" s="435"/>
      <c r="D17" s="435"/>
      <c r="E17" s="435"/>
      <c r="F17" s="435"/>
      <c r="G17" s="435"/>
      <c r="H17" s="435"/>
      <c r="I17" s="435"/>
      <c r="J17" s="435"/>
      <c r="K17" s="435"/>
      <c r="L17" s="435"/>
      <c r="M17" s="435"/>
      <c r="N17" s="435"/>
      <c r="O17" s="435"/>
      <c r="P17" s="435"/>
      <c r="Q17" s="435"/>
      <c r="R17" s="435"/>
      <c r="S17" s="435"/>
      <c r="T17" s="435"/>
    </row>
    <row r="18" spans="1:22" s="76" customFormat="1" ht="15" customHeight="1" x14ac:dyDescent="0.2">
      <c r="A18" s="424" t="s">
        <v>343</v>
      </c>
      <c r="B18" s="424"/>
      <c r="C18" s="424"/>
      <c r="D18" s="424"/>
      <c r="E18" s="424"/>
      <c r="F18" s="424"/>
      <c r="G18" s="424"/>
      <c r="H18" s="424"/>
      <c r="I18" s="424"/>
      <c r="J18" s="424"/>
      <c r="K18" s="424"/>
      <c r="L18" s="424"/>
      <c r="M18" s="424"/>
      <c r="N18" s="424"/>
      <c r="O18" s="424"/>
      <c r="P18" s="424"/>
      <c r="Q18" s="424"/>
      <c r="R18" s="424"/>
      <c r="S18" s="424"/>
      <c r="T18" s="424"/>
    </row>
    <row r="19" spans="1:22" s="13" customFormat="1" ht="21" customHeight="1" x14ac:dyDescent="0.25">
      <c r="A19" s="439"/>
      <c r="B19" s="439"/>
      <c r="C19" s="439"/>
      <c r="D19" s="439"/>
      <c r="E19" s="439"/>
      <c r="F19" s="439"/>
      <c r="G19" s="439"/>
      <c r="H19" s="439"/>
      <c r="I19" s="439"/>
      <c r="J19" s="439"/>
      <c r="K19" s="439"/>
      <c r="L19" s="439"/>
      <c r="M19" s="439"/>
      <c r="N19" s="439"/>
      <c r="O19" s="439"/>
      <c r="P19" s="439"/>
      <c r="Q19" s="439"/>
      <c r="R19" s="439"/>
      <c r="S19" s="439"/>
      <c r="T19" s="439"/>
    </row>
    <row r="20" spans="1:22" ht="46.5" customHeight="1" x14ac:dyDescent="0.25">
      <c r="A20" s="440" t="s">
        <v>2</v>
      </c>
      <c r="B20" s="445" t="s">
        <v>192</v>
      </c>
      <c r="C20" s="446"/>
      <c r="D20" s="449" t="s">
        <v>115</v>
      </c>
      <c r="E20" s="445" t="s">
        <v>371</v>
      </c>
      <c r="F20" s="446"/>
      <c r="G20" s="445" t="s">
        <v>210</v>
      </c>
      <c r="H20" s="446"/>
      <c r="I20" s="445" t="s">
        <v>114</v>
      </c>
      <c r="J20" s="446"/>
      <c r="K20" s="449" t="s">
        <v>113</v>
      </c>
      <c r="L20" s="445" t="s">
        <v>112</v>
      </c>
      <c r="M20" s="446"/>
      <c r="N20" s="445" t="s">
        <v>586</v>
      </c>
      <c r="O20" s="446"/>
      <c r="P20" s="449" t="s">
        <v>111</v>
      </c>
      <c r="Q20" s="452" t="s">
        <v>110</v>
      </c>
      <c r="R20" s="453"/>
      <c r="S20" s="452" t="s">
        <v>109</v>
      </c>
      <c r="T20" s="454"/>
    </row>
    <row r="21" spans="1:22" ht="128.25" customHeight="1" x14ac:dyDescent="0.25">
      <c r="A21" s="441"/>
      <c r="B21" s="447"/>
      <c r="C21" s="448"/>
      <c r="D21" s="451"/>
      <c r="E21" s="447"/>
      <c r="F21" s="448"/>
      <c r="G21" s="447"/>
      <c r="H21" s="448"/>
      <c r="I21" s="447"/>
      <c r="J21" s="448"/>
      <c r="K21" s="450"/>
      <c r="L21" s="447"/>
      <c r="M21" s="448"/>
      <c r="N21" s="447"/>
      <c r="O21" s="448"/>
      <c r="P21" s="450"/>
      <c r="Q21" s="24" t="s">
        <v>108</v>
      </c>
      <c r="R21" s="24" t="s">
        <v>342</v>
      </c>
      <c r="S21" s="24" t="s">
        <v>107</v>
      </c>
      <c r="T21" s="24" t="s">
        <v>106</v>
      </c>
    </row>
    <row r="22" spans="1:22" ht="24" customHeight="1" x14ac:dyDescent="0.25">
      <c r="A22" s="442"/>
      <c r="B22" s="43" t="s">
        <v>104</v>
      </c>
      <c r="C22" s="43" t="s">
        <v>105</v>
      </c>
      <c r="D22" s="450"/>
      <c r="E22" s="43" t="s">
        <v>104</v>
      </c>
      <c r="F22" s="43" t="s">
        <v>105</v>
      </c>
      <c r="G22" s="43" t="s">
        <v>104</v>
      </c>
      <c r="H22" s="43" t="s">
        <v>105</v>
      </c>
      <c r="I22" s="43" t="s">
        <v>104</v>
      </c>
      <c r="J22" s="43" t="s">
        <v>105</v>
      </c>
      <c r="K22" s="43" t="s">
        <v>104</v>
      </c>
      <c r="L22" s="43" t="s">
        <v>104</v>
      </c>
      <c r="M22" s="43" t="s">
        <v>105</v>
      </c>
      <c r="N22" s="43" t="s">
        <v>104</v>
      </c>
      <c r="O22" s="43" t="s">
        <v>105</v>
      </c>
      <c r="P22" s="65" t="s">
        <v>104</v>
      </c>
      <c r="Q22" s="24" t="s">
        <v>104</v>
      </c>
      <c r="R22" s="24" t="s">
        <v>104</v>
      </c>
      <c r="S22" s="24" t="s">
        <v>104</v>
      </c>
      <c r="T22" s="24" t="s">
        <v>104</v>
      </c>
    </row>
    <row r="23" spans="1:22" x14ac:dyDescent="0.25">
      <c r="A23" s="14">
        <v>1</v>
      </c>
      <c r="B23" s="14">
        <v>2</v>
      </c>
      <c r="C23" s="14">
        <v>3</v>
      </c>
      <c r="D23" s="14">
        <v>4</v>
      </c>
      <c r="E23" s="14">
        <v>5</v>
      </c>
      <c r="F23" s="14">
        <v>6</v>
      </c>
      <c r="G23" s="14">
        <v>7</v>
      </c>
      <c r="H23" s="14">
        <v>8</v>
      </c>
      <c r="I23" s="14">
        <v>9</v>
      </c>
      <c r="J23" s="14">
        <v>10</v>
      </c>
      <c r="K23" s="14">
        <v>11</v>
      </c>
      <c r="L23" s="14">
        <v>12</v>
      </c>
      <c r="M23" s="14">
        <v>13</v>
      </c>
      <c r="N23" s="14">
        <v>14</v>
      </c>
      <c r="O23" s="321">
        <v>15</v>
      </c>
      <c r="P23" s="14">
        <v>16</v>
      </c>
      <c r="Q23" s="14">
        <v>17</v>
      </c>
      <c r="R23" s="14">
        <v>18</v>
      </c>
      <c r="S23" s="14">
        <v>19</v>
      </c>
      <c r="T23" s="14">
        <v>20</v>
      </c>
    </row>
    <row r="24" spans="1:22" s="316" customFormat="1" ht="47.25" x14ac:dyDescent="0.25">
      <c r="A24" s="327">
        <v>1</v>
      </c>
      <c r="B24" s="327" t="s">
        <v>728</v>
      </c>
      <c r="C24" s="327" t="s">
        <v>728</v>
      </c>
      <c r="D24" s="327" t="s">
        <v>100</v>
      </c>
      <c r="E24" s="327" t="s">
        <v>730</v>
      </c>
      <c r="F24" s="327" t="s">
        <v>731</v>
      </c>
      <c r="G24" s="327" t="s">
        <v>732</v>
      </c>
      <c r="H24" s="327" t="s">
        <v>732</v>
      </c>
      <c r="I24" s="327">
        <v>1987</v>
      </c>
      <c r="J24" s="327">
        <v>2016</v>
      </c>
      <c r="K24" s="327">
        <v>1987</v>
      </c>
      <c r="L24" s="327">
        <v>10</v>
      </c>
      <c r="M24" s="327">
        <v>6</v>
      </c>
      <c r="N24" s="327">
        <v>0.18</v>
      </c>
      <c r="O24" s="327">
        <v>0.25</v>
      </c>
      <c r="P24" s="327" t="s">
        <v>260</v>
      </c>
      <c r="Q24" s="327" t="s">
        <v>260</v>
      </c>
      <c r="R24" s="327" t="s">
        <v>260</v>
      </c>
      <c r="S24" s="437" t="s">
        <v>758</v>
      </c>
      <c r="T24" s="437" t="s">
        <v>759</v>
      </c>
      <c r="U24" s="316" t="s">
        <v>809</v>
      </c>
      <c r="V24" s="316">
        <f>O24-N24</f>
        <v>7.0000000000000007E-2</v>
      </c>
    </row>
    <row r="25" spans="1:22" s="316" customFormat="1" ht="47.25" x14ac:dyDescent="0.25">
      <c r="A25" s="327">
        <v>2</v>
      </c>
      <c r="B25" s="327" t="s">
        <v>733</v>
      </c>
      <c r="C25" s="327" t="s">
        <v>733</v>
      </c>
      <c r="D25" s="327" t="s">
        <v>100</v>
      </c>
      <c r="E25" s="327" t="s">
        <v>734</v>
      </c>
      <c r="F25" s="327" t="s">
        <v>731</v>
      </c>
      <c r="G25" s="327" t="s">
        <v>729</v>
      </c>
      <c r="H25" s="327" t="s">
        <v>729</v>
      </c>
      <c r="I25" s="327">
        <v>1962</v>
      </c>
      <c r="J25" s="327">
        <v>2016</v>
      </c>
      <c r="K25" s="327">
        <v>1962</v>
      </c>
      <c r="L25" s="327">
        <v>6</v>
      </c>
      <c r="M25" s="327">
        <v>6</v>
      </c>
      <c r="N25" s="327">
        <v>0.18</v>
      </c>
      <c r="O25" s="327">
        <v>0.4</v>
      </c>
      <c r="P25" s="327" t="s">
        <v>260</v>
      </c>
      <c r="Q25" s="327" t="s">
        <v>260</v>
      </c>
      <c r="R25" s="327" t="s">
        <v>260</v>
      </c>
      <c r="S25" s="443"/>
      <c r="T25" s="443"/>
      <c r="U25" s="316" t="s">
        <v>809</v>
      </c>
      <c r="V25" s="316">
        <f t="shared" ref="V25:V42" si="0">O25-N25</f>
        <v>0.22000000000000003</v>
      </c>
    </row>
    <row r="26" spans="1:22" s="316" customFormat="1" ht="47.25" x14ac:dyDescent="0.25">
      <c r="A26" s="387">
        <v>3</v>
      </c>
      <c r="B26" s="387" t="s">
        <v>735</v>
      </c>
      <c r="C26" s="387" t="s">
        <v>735</v>
      </c>
      <c r="D26" s="327" t="s">
        <v>100</v>
      </c>
      <c r="E26" s="328" t="s">
        <v>730</v>
      </c>
      <c r="F26" s="328" t="s">
        <v>736</v>
      </c>
      <c r="G26" s="328" t="s">
        <v>729</v>
      </c>
      <c r="H26" s="328" t="s">
        <v>729</v>
      </c>
      <c r="I26" s="327">
        <v>1985</v>
      </c>
      <c r="J26" s="328">
        <v>2016</v>
      </c>
      <c r="K26" s="327">
        <v>1985</v>
      </c>
      <c r="L26" s="328">
        <v>10</v>
      </c>
      <c r="M26" s="328">
        <v>10</v>
      </c>
      <c r="N26" s="328">
        <v>0.25</v>
      </c>
      <c r="O26" s="327">
        <v>0.25</v>
      </c>
      <c r="P26" s="328" t="s">
        <v>260</v>
      </c>
      <c r="Q26" s="328" t="s">
        <v>260</v>
      </c>
      <c r="R26" s="328" t="s">
        <v>260</v>
      </c>
      <c r="S26" s="443"/>
      <c r="T26" s="443"/>
      <c r="U26" s="316" t="s">
        <v>809</v>
      </c>
      <c r="V26" s="316">
        <f t="shared" si="0"/>
        <v>0</v>
      </c>
    </row>
    <row r="27" spans="1:22" s="51" customFormat="1" ht="47.25" x14ac:dyDescent="0.25">
      <c r="A27" s="437">
        <v>4</v>
      </c>
      <c r="B27" s="437" t="s">
        <v>738</v>
      </c>
      <c r="C27" s="437" t="s">
        <v>738</v>
      </c>
      <c r="D27" s="327" t="s">
        <v>100</v>
      </c>
      <c r="E27" s="328" t="s">
        <v>730</v>
      </c>
      <c r="F27" s="328" t="s">
        <v>736</v>
      </c>
      <c r="G27" s="328" t="s">
        <v>729</v>
      </c>
      <c r="H27" s="328" t="s">
        <v>729</v>
      </c>
      <c r="I27" s="327">
        <v>1981</v>
      </c>
      <c r="J27" s="328">
        <v>2016</v>
      </c>
      <c r="K27" s="327">
        <v>1981</v>
      </c>
      <c r="L27" s="328">
        <v>10</v>
      </c>
      <c r="M27" s="328">
        <v>10</v>
      </c>
      <c r="N27" s="328">
        <v>0.1</v>
      </c>
      <c r="O27" s="327">
        <v>0.4</v>
      </c>
      <c r="P27" s="328" t="s">
        <v>260</v>
      </c>
      <c r="Q27" s="328" t="s">
        <v>260</v>
      </c>
      <c r="R27" s="328" t="s">
        <v>260</v>
      </c>
      <c r="S27" s="443"/>
      <c r="T27" s="443"/>
      <c r="U27" s="316" t="s">
        <v>809</v>
      </c>
      <c r="V27" s="316">
        <f t="shared" si="0"/>
        <v>0.30000000000000004</v>
      </c>
    </row>
    <row r="28" spans="1:22" s="51" customFormat="1" ht="47.25" x14ac:dyDescent="0.25">
      <c r="A28" s="438"/>
      <c r="B28" s="438"/>
      <c r="C28" s="438"/>
      <c r="D28" s="327" t="s">
        <v>757</v>
      </c>
      <c r="E28" s="328" t="s">
        <v>260</v>
      </c>
      <c r="F28" s="328" t="s">
        <v>739</v>
      </c>
      <c r="G28" s="328" t="s">
        <v>260</v>
      </c>
      <c r="H28" s="328" t="s">
        <v>732</v>
      </c>
      <c r="I28" s="327" t="s">
        <v>260</v>
      </c>
      <c r="J28" s="328">
        <v>2016</v>
      </c>
      <c r="K28" s="327" t="s">
        <v>260</v>
      </c>
      <c r="L28" s="328" t="s">
        <v>260</v>
      </c>
      <c r="M28" s="328">
        <v>0.4</v>
      </c>
      <c r="N28" s="328" t="s">
        <v>260</v>
      </c>
      <c r="O28" s="327">
        <v>0.25</v>
      </c>
      <c r="P28" s="328" t="s">
        <v>260</v>
      </c>
      <c r="Q28" s="328" t="s">
        <v>260</v>
      </c>
      <c r="R28" s="328" t="s">
        <v>260</v>
      </c>
      <c r="S28" s="443"/>
      <c r="T28" s="443"/>
      <c r="U28" s="316" t="s">
        <v>809</v>
      </c>
      <c r="V28" s="316"/>
    </row>
    <row r="29" spans="1:22" s="51" customFormat="1" ht="31.5" x14ac:dyDescent="0.25">
      <c r="A29" s="327">
        <v>5</v>
      </c>
      <c r="B29" s="328" t="s">
        <v>740</v>
      </c>
      <c r="C29" s="328" t="s">
        <v>740</v>
      </c>
      <c r="D29" s="327" t="s">
        <v>757</v>
      </c>
      <c r="E29" s="328" t="s">
        <v>737</v>
      </c>
      <c r="F29" s="328" t="s">
        <v>741</v>
      </c>
      <c r="G29" s="328" t="s">
        <v>742</v>
      </c>
      <c r="H29" s="328" t="s">
        <v>742</v>
      </c>
      <c r="I29" s="327">
        <v>1998</v>
      </c>
      <c r="J29" s="328">
        <v>2017</v>
      </c>
      <c r="K29" s="327">
        <v>1998</v>
      </c>
      <c r="L29" s="328">
        <v>10</v>
      </c>
      <c r="M29" s="328">
        <v>10</v>
      </c>
      <c r="N29" s="328">
        <v>0.1</v>
      </c>
      <c r="O29" s="327">
        <v>0.25</v>
      </c>
      <c r="P29" s="328" t="s">
        <v>260</v>
      </c>
      <c r="Q29" s="328" t="s">
        <v>260</v>
      </c>
      <c r="R29" s="328" t="s">
        <v>260</v>
      </c>
      <c r="S29" s="443"/>
      <c r="T29" s="443"/>
      <c r="U29" s="316" t="s">
        <v>809</v>
      </c>
      <c r="V29" s="316">
        <f t="shared" si="0"/>
        <v>0.15</v>
      </c>
    </row>
    <row r="30" spans="1:22" s="51" customFormat="1" ht="47.25" x14ac:dyDescent="0.25">
      <c r="A30" s="327">
        <v>6</v>
      </c>
      <c r="B30" s="328" t="s">
        <v>743</v>
      </c>
      <c r="C30" s="328" t="s">
        <v>743</v>
      </c>
      <c r="D30" s="327" t="s">
        <v>100</v>
      </c>
      <c r="E30" s="328" t="s">
        <v>730</v>
      </c>
      <c r="F30" s="328" t="s">
        <v>736</v>
      </c>
      <c r="G30" s="328" t="s">
        <v>729</v>
      </c>
      <c r="H30" s="328" t="s">
        <v>729</v>
      </c>
      <c r="I30" s="327">
        <v>1984</v>
      </c>
      <c r="J30" s="327">
        <v>2017</v>
      </c>
      <c r="K30" s="327">
        <v>1984</v>
      </c>
      <c r="L30" s="328">
        <v>10</v>
      </c>
      <c r="M30" s="328">
        <v>10</v>
      </c>
      <c r="N30" s="328">
        <v>0.25</v>
      </c>
      <c r="O30" s="327">
        <v>0.4</v>
      </c>
      <c r="P30" s="328" t="s">
        <v>260</v>
      </c>
      <c r="Q30" s="328" t="s">
        <v>260</v>
      </c>
      <c r="R30" s="328" t="s">
        <v>260</v>
      </c>
      <c r="S30" s="443"/>
      <c r="T30" s="443"/>
      <c r="U30" s="316" t="s">
        <v>809</v>
      </c>
      <c r="V30" s="316">
        <f t="shared" si="0"/>
        <v>0.15000000000000002</v>
      </c>
    </row>
    <row r="31" spans="1:22" s="51" customFormat="1" ht="47.25" x14ac:dyDescent="0.25">
      <c r="A31" s="327">
        <v>7</v>
      </c>
      <c r="B31" s="328" t="s">
        <v>744</v>
      </c>
      <c r="C31" s="328" t="s">
        <v>744</v>
      </c>
      <c r="D31" s="327" t="s">
        <v>100</v>
      </c>
      <c r="E31" s="328" t="s">
        <v>730</v>
      </c>
      <c r="F31" s="328" t="s">
        <v>736</v>
      </c>
      <c r="G31" s="328" t="s">
        <v>729</v>
      </c>
      <c r="H31" s="328" t="s">
        <v>729</v>
      </c>
      <c r="I31" s="327">
        <v>1984</v>
      </c>
      <c r="J31" s="328">
        <v>2018</v>
      </c>
      <c r="K31" s="327">
        <v>1984</v>
      </c>
      <c r="L31" s="328">
        <v>10</v>
      </c>
      <c r="M31" s="328">
        <v>10</v>
      </c>
      <c r="N31" s="328">
        <v>0.18</v>
      </c>
      <c r="O31" s="327">
        <v>0.4</v>
      </c>
      <c r="P31" s="328" t="s">
        <v>260</v>
      </c>
      <c r="Q31" s="328" t="s">
        <v>260</v>
      </c>
      <c r="R31" s="328" t="s">
        <v>260</v>
      </c>
      <c r="S31" s="443"/>
      <c r="T31" s="443"/>
      <c r="U31" s="51" t="s">
        <v>808</v>
      </c>
      <c r="V31" s="402">
        <f>O31-N31</f>
        <v>0.22000000000000003</v>
      </c>
    </row>
    <row r="32" spans="1:22" s="51" customFormat="1" ht="47.25" x14ac:dyDescent="0.25">
      <c r="A32" s="327">
        <v>8</v>
      </c>
      <c r="B32" s="328" t="s">
        <v>745</v>
      </c>
      <c r="C32" s="328" t="s">
        <v>745</v>
      </c>
      <c r="D32" s="327" t="s">
        <v>100</v>
      </c>
      <c r="E32" s="328" t="s">
        <v>730</v>
      </c>
      <c r="F32" s="328" t="s">
        <v>736</v>
      </c>
      <c r="G32" s="328" t="s">
        <v>729</v>
      </c>
      <c r="H32" s="328" t="s">
        <v>729</v>
      </c>
      <c r="I32" s="327">
        <v>1998</v>
      </c>
      <c r="J32" s="328">
        <v>2018</v>
      </c>
      <c r="K32" s="327">
        <v>1998</v>
      </c>
      <c r="L32" s="328">
        <v>10</v>
      </c>
      <c r="M32" s="328">
        <v>10</v>
      </c>
      <c r="N32" s="328">
        <v>0.18</v>
      </c>
      <c r="O32" s="327">
        <v>0.25</v>
      </c>
      <c r="P32" s="328" t="s">
        <v>260</v>
      </c>
      <c r="Q32" s="328" t="s">
        <v>260</v>
      </c>
      <c r="R32" s="328" t="s">
        <v>260</v>
      </c>
      <c r="S32" s="443"/>
      <c r="T32" s="443"/>
      <c r="U32" s="51" t="s">
        <v>808</v>
      </c>
      <c r="V32" s="402">
        <f t="shared" si="0"/>
        <v>7.0000000000000007E-2</v>
      </c>
    </row>
    <row r="33" spans="1:113" s="51" customFormat="1" ht="47.25" x14ac:dyDescent="0.25">
      <c r="A33" s="327">
        <v>9</v>
      </c>
      <c r="B33" s="328" t="s">
        <v>746</v>
      </c>
      <c r="C33" s="328" t="s">
        <v>746</v>
      </c>
      <c r="D33" s="327" t="s">
        <v>100</v>
      </c>
      <c r="E33" s="328" t="s">
        <v>730</v>
      </c>
      <c r="F33" s="328" t="s">
        <v>736</v>
      </c>
      <c r="G33" s="328" t="s">
        <v>732</v>
      </c>
      <c r="H33" s="328" t="s">
        <v>732</v>
      </c>
      <c r="I33" s="327">
        <v>1976</v>
      </c>
      <c r="J33" s="328">
        <v>2018</v>
      </c>
      <c r="K33" s="327">
        <v>1976</v>
      </c>
      <c r="L33" s="328">
        <v>10</v>
      </c>
      <c r="M33" s="328">
        <v>10</v>
      </c>
      <c r="N33" s="328">
        <v>0.16</v>
      </c>
      <c r="O33" s="327">
        <v>0.16</v>
      </c>
      <c r="P33" s="328" t="s">
        <v>260</v>
      </c>
      <c r="Q33" s="328" t="s">
        <v>260</v>
      </c>
      <c r="R33" s="328" t="s">
        <v>260</v>
      </c>
      <c r="S33" s="443"/>
      <c r="T33" s="443"/>
      <c r="U33" s="51" t="s">
        <v>808</v>
      </c>
      <c r="V33" s="402">
        <f t="shared" si="0"/>
        <v>0</v>
      </c>
    </row>
    <row r="34" spans="1:113" s="51" customFormat="1" ht="47.25" x14ac:dyDescent="0.25">
      <c r="A34" s="327">
        <v>10</v>
      </c>
      <c r="B34" s="329" t="s">
        <v>747</v>
      </c>
      <c r="C34" s="328" t="s">
        <v>747</v>
      </c>
      <c r="D34" s="327" t="s">
        <v>100</v>
      </c>
      <c r="E34" s="328" t="s">
        <v>730</v>
      </c>
      <c r="F34" s="328" t="s">
        <v>736</v>
      </c>
      <c r="G34" s="329" t="s">
        <v>732</v>
      </c>
      <c r="H34" s="329" t="s">
        <v>732</v>
      </c>
      <c r="I34" s="327">
        <v>1976</v>
      </c>
      <c r="J34" s="329">
        <v>2018</v>
      </c>
      <c r="K34" s="327">
        <v>1976</v>
      </c>
      <c r="L34" s="329">
        <v>10</v>
      </c>
      <c r="M34" s="329">
        <v>10</v>
      </c>
      <c r="N34" s="329">
        <v>0.1</v>
      </c>
      <c r="O34" s="330">
        <v>0.25</v>
      </c>
      <c r="P34" s="329" t="s">
        <v>260</v>
      </c>
      <c r="Q34" s="329" t="s">
        <v>260</v>
      </c>
      <c r="R34" s="329" t="s">
        <v>260</v>
      </c>
      <c r="S34" s="443"/>
      <c r="T34" s="443"/>
      <c r="U34" s="13" t="s">
        <v>808</v>
      </c>
      <c r="V34" s="402">
        <f t="shared" si="0"/>
        <v>0.15</v>
      </c>
    </row>
    <row r="35" spans="1:113" s="51" customFormat="1" ht="47.25" x14ac:dyDescent="0.25">
      <c r="A35" s="437">
        <v>11</v>
      </c>
      <c r="B35" s="437" t="s">
        <v>748</v>
      </c>
      <c r="C35" s="437" t="s">
        <v>749</v>
      </c>
      <c r="D35" s="327" t="s">
        <v>100</v>
      </c>
      <c r="E35" s="328" t="s">
        <v>730</v>
      </c>
      <c r="F35" s="328" t="s">
        <v>736</v>
      </c>
      <c r="G35" s="329" t="s">
        <v>729</v>
      </c>
      <c r="H35" s="329" t="s">
        <v>729</v>
      </c>
      <c r="I35" s="327">
        <v>1989</v>
      </c>
      <c r="J35" s="329">
        <v>2018</v>
      </c>
      <c r="K35" s="327">
        <v>1989</v>
      </c>
      <c r="L35" s="329">
        <v>10</v>
      </c>
      <c r="M35" s="329">
        <v>10</v>
      </c>
      <c r="N35" s="329">
        <v>0.1</v>
      </c>
      <c r="O35" s="330">
        <v>0.25</v>
      </c>
      <c r="P35" s="329" t="s">
        <v>260</v>
      </c>
      <c r="Q35" s="329" t="s">
        <v>260</v>
      </c>
      <c r="R35" s="329" t="s">
        <v>260</v>
      </c>
      <c r="S35" s="443"/>
      <c r="T35" s="443"/>
      <c r="U35" s="13" t="s">
        <v>808</v>
      </c>
      <c r="V35" s="402">
        <f t="shared" si="0"/>
        <v>0.15</v>
      </c>
    </row>
    <row r="36" spans="1:113" s="51" customFormat="1" ht="47.25" x14ac:dyDescent="0.25">
      <c r="A36" s="438"/>
      <c r="B36" s="438"/>
      <c r="C36" s="438"/>
      <c r="D36" s="327" t="s">
        <v>757</v>
      </c>
      <c r="E36" s="327" t="s">
        <v>260</v>
      </c>
      <c r="F36" s="327" t="s">
        <v>739</v>
      </c>
      <c r="G36" s="327" t="s">
        <v>260</v>
      </c>
      <c r="H36" s="327" t="s">
        <v>732</v>
      </c>
      <c r="I36" s="327" t="s">
        <v>260</v>
      </c>
      <c r="J36" s="327">
        <v>2018</v>
      </c>
      <c r="K36" s="327" t="s">
        <v>260</v>
      </c>
      <c r="L36" s="327" t="s">
        <v>260</v>
      </c>
      <c r="M36" s="327">
        <v>0.4</v>
      </c>
      <c r="N36" s="327" t="s">
        <v>260</v>
      </c>
      <c r="O36" s="327">
        <v>0.1</v>
      </c>
      <c r="P36" s="327" t="s">
        <v>260</v>
      </c>
      <c r="Q36" s="327" t="s">
        <v>260</v>
      </c>
      <c r="R36" s="327" t="s">
        <v>260</v>
      </c>
      <c r="S36" s="443"/>
      <c r="T36" s="443"/>
      <c r="U36" s="316" t="s">
        <v>808</v>
      </c>
      <c r="V36" s="402"/>
    </row>
    <row r="37" spans="1:113" s="316" customFormat="1" ht="47.25" x14ac:dyDescent="0.25">
      <c r="A37" s="327">
        <v>12</v>
      </c>
      <c r="B37" s="328" t="s">
        <v>750</v>
      </c>
      <c r="C37" s="328" t="s">
        <v>750</v>
      </c>
      <c r="D37" s="327" t="s">
        <v>100</v>
      </c>
      <c r="E37" s="328" t="s">
        <v>730</v>
      </c>
      <c r="F37" s="328" t="s">
        <v>736</v>
      </c>
      <c r="G37" s="328" t="s">
        <v>729</v>
      </c>
      <c r="H37" s="328" t="s">
        <v>729</v>
      </c>
      <c r="I37" s="327">
        <v>1978</v>
      </c>
      <c r="J37" s="328">
        <v>2018</v>
      </c>
      <c r="K37" s="327">
        <v>1978</v>
      </c>
      <c r="L37" s="328">
        <v>10</v>
      </c>
      <c r="M37" s="328">
        <v>10</v>
      </c>
      <c r="N37" s="328">
        <v>0.1</v>
      </c>
      <c r="O37" s="327">
        <v>0.16</v>
      </c>
      <c r="P37" s="328" t="s">
        <v>260</v>
      </c>
      <c r="Q37" s="328" t="s">
        <v>260</v>
      </c>
      <c r="R37" s="328" t="s">
        <v>260</v>
      </c>
      <c r="S37" s="443"/>
      <c r="T37" s="443"/>
      <c r="U37" s="51" t="s">
        <v>808</v>
      </c>
      <c r="V37" s="402">
        <f t="shared" si="0"/>
        <v>0.06</v>
      </c>
    </row>
    <row r="38" spans="1:113" s="51" customFormat="1" ht="47.25" x14ac:dyDescent="0.25">
      <c r="A38" s="327">
        <v>13</v>
      </c>
      <c r="B38" s="328" t="s">
        <v>751</v>
      </c>
      <c r="C38" s="328" t="s">
        <v>751</v>
      </c>
      <c r="D38" s="327" t="s">
        <v>100</v>
      </c>
      <c r="E38" s="328" t="s">
        <v>730</v>
      </c>
      <c r="F38" s="328" t="s">
        <v>736</v>
      </c>
      <c r="G38" s="328" t="s">
        <v>729</v>
      </c>
      <c r="H38" s="328" t="s">
        <v>729</v>
      </c>
      <c r="I38" s="327">
        <v>1981</v>
      </c>
      <c r="J38" s="328">
        <v>2019</v>
      </c>
      <c r="K38" s="327">
        <v>1981</v>
      </c>
      <c r="L38" s="328">
        <v>10</v>
      </c>
      <c r="M38" s="328">
        <v>10</v>
      </c>
      <c r="N38" s="328">
        <v>0.25</v>
      </c>
      <c r="O38" s="327">
        <v>0.4</v>
      </c>
      <c r="P38" s="328" t="s">
        <v>260</v>
      </c>
      <c r="Q38" s="328" t="s">
        <v>260</v>
      </c>
      <c r="R38" s="328" t="s">
        <v>260</v>
      </c>
      <c r="S38" s="443"/>
      <c r="T38" s="443"/>
      <c r="U38" s="51" t="s">
        <v>808</v>
      </c>
      <c r="V38" s="402">
        <f t="shared" si="0"/>
        <v>0.15000000000000002</v>
      </c>
    </row>
    <row r="39" spans="1:113" s="51" customFormat="1" ht="47.25" x14ac:dyDescent="0.25">
      <c r="A39" s="327">
        <v>14</v>
      </c>
      <c r="B39" s="328" t="s">
        <v>752</v>
      </c>
      <c r="C39" s="328" t="s">
        <v>752</v>
      </c>
      <c r="D39" s="327" t="s">
        <v>100</v>
      </c>
      <c r="E39" s="328" t="s">
        <v>730</v>
      </c>
      <c r="F39" s="328" t="s">
        <v>736</v>
      </c>
      <c r="G39" s="328" t="s">
        <v>729</v>
      </c>
      <c r="H39" s="328" t="s">
        <v>729</v>
      </c>
      <c r="I39" s="327">
        <v>1999</v>
      </c>
      <c r="J39" s="328">
        <v>2019</v>
      </c>
      <c r="K39" s="327">
        <v>1999</v>
      </c>
      <c r="L39" s="328">
        <v>10</v>
      </c>
      <c r="M39" s="328">
        <v>10</v>
      </c>
      <c r="N39" s="328">
        <v>0.16</v>
      </c>
      <c r="O39" s="327">
        <v>0.25</v>
      </c>
      <c r="P39" s="328" t="s">
        <v>260</v>
      </c>
      <c r="Q39" s="328" t="s">
        <v>260</v>
      </c>
      <c r="R39" s="328" t="s">
        <v>260</v>
      </c>
      <c r="S39" s="443"/>
      <c r="T39" s="443"/>
      <c r="U39" s="316" t="s">
        <v>809</v>
      </c>
      <c r="V39" s="316">
        <f t="shared" si="0"/>
        <v>0.09</v>
      </c>
    </row>
    <row r="40" spans="1:113" s="51" customFormat="1" ht="47.25" x14ac:dyDescent="0.25">
      <c r="A40" s="327">
        <v>15</v>
      </c>
      <c r="B40" s="335" t="s">
        <v>753</v>
      </c>
      <c r="C40" s="335" t="s">
        <v>753</v>
      </c>
      <c r="D40" s="327" t="s">
        <v>100</v>
      </c>
      <c r="E40" s="328" t="s">
        <v>737</v>
      </c>
      <c r="F40" s="328" t="s">
        <v>736</v>
      </c>
      <c r="G40" s="328" t="s">
        <v>732</v>
      </c>
      <c r="H40" s="328" t="s">
        <v>732</v>
      </c>
      <c r="I40" s="327">
        <v>1998</v>
      </c>
      <c r="J40" s="328">
        <v>2019</v>
      </c>
      <c r="K40" s="327">
        <v>1998</v>
      </c>
      <c r="L40" s="328">
        <v>10</v>
      </c>
      <c r="M40" s="328">
        <v>10</v>
      </c>
      <c r="N40" s="328">
        <v>0.1</v>
      </c>
      <c r="O40" s="327">
        <v>0.25</v>
      </c>
      <c r="P40" s="328" t="s">
        <v>260</v>
      </c>
      <c r="Q40" s="328" t="s">
        <v>260</v>
      </c>
      <c r="R40" s="328" t="s">
        <v>260</v>
      </c>
      <c r="S40" s="443"/>
      <c r="T40" s="443"/>
      <c r="U40" s="316" t="s">
        <v>809</v>
      </c>
      <c r="V40" s="316">
        <f t="shared" si="0"/>
        <v>0.15</v>
      </c>
    </row>
    <row r="41" spans="1:113" s="51" customFormat="1" ht="47.25" x14ac:dyDescent="0.25">
      <c r="A41" s="327">
        <v>16</v>
      </c>
      <c r="B41" s="327" t="s">
        <v>754</v>
      </c>
      <c r="C41" s="327" t="s">
        <v>754</v>
      </c>
      <c r="D41" s="327" t="s">
        <v>100</v>
      </c>
      <c r="E41" s="327" t="s">
        <v>734</v>
      </c>
      <c r="F41" s="327" t="s">
        <v>731</v>
      </c>
      <c r="G41" s="327" t="s">
        <v>732</v>
      </c>
      <c r="H41" s="327" t="s">
        <v>732</v>
      </c>
      <c r="I41" s="327">
        <v>1960</v>
      </c>
      <c r="J41" s="327">
        <v>2019</v>
      </c>
      <c r="K41" s="327">
        <v>1960</v>
      </c>
      <c r="L41" s="327">
        <v>6</v>
      </c>
      <c r="M41" s="327">
        <v>6</v>
      </c>
      <c r="N41" s="327">
        <v>0.18</v>
      </c>
      <c r="O41" s="327">
        <v>0.4</v>
      </c>
      <c r="P41" s="327" t="s">
        <v>260</v>
      </c>
      <c r="Q41" s="327" t="s">
        <v>260</v>
      </c>
      <c r="R41" s="327" t="s">
        <v>260</v>
      </c>
      <c r="S41" s="443"/>
      <c r="T41" s="443"/>
      <c r="U41" s="316" t="s">
        <v>809</v>
      </c>
      <c r="V41" s="316">
        <f t="shared" si="0"/>
        <v>0.22000000000000003</v>
      </c>
    </row>
    <row r="42" spans="1:113" s="51" customFormat="1" ht="47.25" x14ac:dyDescent="0.25">
      <c r="A42" s="327">
        <v>17</v>
      </c>
      <c r="B42" s="328" t="s">
        <v>755</v>
      </c>
      <c r="C42" s="328" t="s">
        <v>755</v>
      </c>
      <c r="D42" s="327" t="s">
        <v>100</v>
      </c>
      <c r="E42" s="328" t="s">
        <v>734</v>
      </c>
      <c r="F42" s="328" t="s">
        <v>731</v>
      </c>
      <c r="G42" s="328" t="s">
        <v>729</v>
      </c>
      <c r="H42" s="328" t="s">
        <v>729</v>
      </c>
      <c r="I42" s="327">
        <v>1971</v>
      </c>
      <c r="J42" s="328">
        <v>2019</v>
      </c>
      <c r="K42" s="327">
        <v>1971</v>
      </c>
      <c r="L42" s="327">
        <v>6</v>
      </c>
      <c r="M42" s="327">
        <v>6</v>
      </c>
      <c r="N42" s="328">
        <v>0.2</v>
      </c>
      <c r="O42" s="327">
        <v>0.25</v>
      </c>
      <c r="P42" s="328" t="s">
        <v>260</v>
      </c>
      <c r="Q42" s="328" t="s">
        <v>260</v>
      </c>
      <c r="R42" s="328" t="s">
        <v>260</v>
      </c>
      <c r="S42" s="443"/>
      <c r="T42" s="443"/>
      <c r="U42" s="316" t="s">
        <v>809</v>
      </c>
      <c r="V42" s="316">
        <f t="shared" si="0"/>
        <v>4.9999999999999989E-2</v>
      </c>
    </row>
    <row r="43" spans="1:113" x14ac:dyDescent="0.25">
      <c r="A43" s="318" t="s">
        <v>756</v>
      </c>
      <c r="B43" s="319"/>
      <c r="C43" s="319"/>
      <c r="D43" s="319"/>
      <c r="E43" s="319"/>
      <c r="F43" s="319"/>
      <c r="G43" s="319"/>
      <c r="H43" s="319"/>
      <c r="I43" s="319"/>
      <c r="J43" s="319"/>
      <c r="K43" s="319"/>
      <c r="L43" s="319"/>
      <c r="M43" s="319"/>
      <c r="N43" s="318">
        <f>SUM(N24:N42)</f>
        <v>2.7700000000000005</v>
      </c>
      <c r="O43" s="322">
        <f>SUM(O24:O42)-O36-O28</f>
        <v>4.9700000000000015</v>
      </c>
      <c r="P43" s="319">
        <f>O43-N43</f>
        <v>2.2000000000000011</v>
      </c>
      <c r="Q43" s="319"/>
      <c r="R43" s="319"/>
      <c r="S43" s="319"/>
      <c r="T43" s="319"/>
    </row>
    <row r="44" spans="1:113" ht="3" customHeight="1" x14ac:dyDescent="0.25"/>
    <row r="45" spans="1:113" s="12" customFormat="1" ht="12.75" x14ac:dyDescent="0.2">
      <c r="O45" s="323"/>
    </row>
    <row r="46" spans="1:113" s="12" customFormat="1" x14ac:dyDescent="0.25">
      <c r="B46" s="10" t="s">
        <v>103</v>
      </c>
      <c r="C46" s="10"/>
      <c r="D46" s="10"/>
      <c r="E46" s="10"/>
      <c r="F46" s="10"/>
      <c r="G46" s="10"/>
      <c r="H46" s="10"/>
      <c r="I46" s="10"/>
      <c r="J46" s="10"/>
      <c r="K46" s="10"/>
      <c r="L46" s="10"/>
      <c r="M46" s="10"/>
      <c r="N46" s="10"/>
      <c r="O46" s="324"/>
      <c r="P46" s="10"/>
      <c r="Q46" s="10"/>
      <c r="R46" s="10"/>
    </row>
    <row r="47" spans="1:113" x14ac:dyDescent="0.25">
      <c r="B47" s="444" t="s">
        <v>377</v>
      </c>
      <c r="C47" s="444"/>
      <c r="D47" s="444"/>
      <c r="E47" s="444"/>
      <c r="F47" s="444"/>
      <c r="G47" s="444"/>
      <c r="H47" s="444"/>
      <c r="I47" s="444"/>
      <c r="J47" s="444"/>
      <c r="K47" s="444"/>
      <c r="L47" s="444"/>
      <c r="M47" s="444"/>
      <c r="N47" s="444"/>
      <c r="O47" s="444"/>
      <c r="P47" s="444"/>
      <c r="Q47" s="444"/>
      <c r="R47" s="444"/>
    </row>
    <row r="48" spans="1:113" x14ac:dyDescent="0.25">
      <c r="B48" s="10"/>
      <c r="C48" s="10"/>
      <c r="D48" s="10"/>
      <c r="E48" s="10"/>
      <c r="F48" s="10"/>
      <c r="G48" s="10"/>
      <c r="H48" s="10"/>
      <c r="I48" s="10"/>
      <c r="J48" s="10"/>
      <c r="K48" s="10"/>
      <c r="L48" s="10"/>
      <c r="M48" s="10"/>
      <c r="N48" s="10"/>
      <c r="O48" s="324"/>
      <c r="P48" s="10"/>
      <c r="Q48" s="10"/>
      <c r="R48" s="10"/>
      <c r="S48" s="10"/>
      <c r="T48" s="10"/>
      <c r="U48" s="10"/>
      <c r="V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row>
    <row r="49" spans="2:113" x14ac:dyDescent="0.25">
      <c r="B49" s="9" t="s">
        <v>341</v>
      </c>
      <c r="C49" s="9"/>
      <c r="D49" s="9"/>
      <c r="E49" s="9"/>
      <c r="F49" s="7"/>
      <c r="G49" s="7"/>
      <c r="H49" s="9"/>
      <c r="I49" s="9"/>
      <c r="J49" s="9"/>
      <c r="K49" s="9"/>
      <c r="L49" s="9"/>
      <c r="M49" s="9"/>
      <c r="N49" s="9"/>
      <c r="O49" s="325"/>
      <c r="P49" s="9"/>
      <c r="Q49" s="9"/>
      <c r="R49" s="9"/>
      <c r="S49" s="11"/>
      <c r="T49" s="11"/>
      <c r="U49" s="11"/>
      <c r="V49" s="11"/>
      <c r="AN49" s="11"/>
      <c r="AO49" s="11"/>
      <c r="AP49" s="11"/>
      <c r="AQ49" s="11"/>
      <c r="AR49" s="11"/>
      <c r="AS49" s="11"/>
      <c r="AT49" s="11"/>
      <c r="AU49" s="11"/>
      <c r="AV49" s="11"/>
      <c r="AW49" s="11"/>
      <c r="AX49" s="11"/>
      <c r="AY49" s="11"/>
      <c r="AZ49" s="11"/>
      <c r="BA49" s="11"/>
      <c r="BB49" s="11"/>
      <c r="BC49" s="11"/>
      <c r="BD49" s="11"/>
      <c r="BE49" s="11"/>
      <c r="BF49" s="11"/>
      <c r="BG49" s="11"/>
      <c r="BH49" s="11"/>
      <c r="BI49" s="11"/>
      <c r="BJ49" s="11"/>
      <c r="BK49" s="11"/>
      <c r="BL49" s="11"/>
      <c r="BM49" s="11"/>
      <c r="BN49" s="11"/>
      <c r="BO49" s="11"/>
      <c r="BP49" s="11"/>
      <c r="BQ49" s="11"/>
      <c r="BR49" s="11"/>
      <c r="BS49" s="11"/>
      <c r="BT49" s="11"/>
      <c r="BU49" s="11"/>
      <c r="BV49" s="11"/>
      <c r="BW49" s="11"/>
      <c r="BX49" s="11"/>
      <c r="BY49" s="11"/>
      <c r="BZ49" s="11"/>
      <c r="CA49" s="11"/>
      <c r="CB49" s="11"/>
      <c r="CC49" s="11"/>
      <c r="CD49" s="11"/>
      <c r="CE49" s="11"/>
      <c r="CF49" s="11"/>
      <c r="CG49" s="11"/>
      <c r="CH49" s="11"/>
      <c r="CI49" s="11"/>
      <c r="CJ49" s="11"/>
      <c r="CK49" s="11"/>
      <c r="CL49" s="11"/>
      <c r="CM49" s="11"/>
      <c r="CN49" s="11"/>
      <c r="CO49" s="11"/>
      <c r="CP49" s="11"/>
      <c r="CQ49" s="11"/>
      <c r="CR49" s="11"/>
      <c r="CS49" s="11"/>
      <c r="CT49" s="11"/>
      <c r="CU49" s="11"/>
      <c r="CV49" s="11"/>
      <c r="CW49" s="11"/>
      <c r="CX49" s="11"/>
      <c r="CY49" s="11"/>
      <c r="CZ49" s="11"/>
      <c r="DA49" s="11"/>
      <c r="DB49" s="11"/>
      <c r="DC49" s="11"/>
      <c r="DD49" s="11"/>
      <c r="DE49" s="11"/>
      <c r="DF49" s="11"/>
      <c r="DG49" s="11"/>
      <c r="DH49" s="11"/>
      <c r="DI49" s="11"/>
    </row>
    <row r="50" spans="2:113" x14ac:dyDescent="0.25">
      <c r="B50" s="9" t="s">
        <v>102</v>
      </c>
      <c r="C50" s="9"/>
      <c r="D50" s="9"/>
      <c r="E50" s="9"/>
      <c r="F50" s="7"/>
      <c r="G50" s="7"/>
      <c r="H50" s="9"/>
      <c r="I50" s="9"/>
      <c r="J50" s="9"/>
      <c r="K50" s="9"/>
      <c r="L50" s="9"/>
      <c r="M50" s="9"/>
      <c r="N50" s="9"/>
      <c r="O50" s="325"/>
      <c r="P50" s="9"/>
      <c r="Q50" s="9"/>
      <c r="R50" s="9"/>
      <c r="AN50" s="10"/>
      <c r="AO50" s="10"/>
      <c r="AP50" s="10"/>
      <c r="AQ50" s="10"/>
      <c r="AR50" s="10"/>
      <c r="AS50" s="10"/>
      <c r="AT50" s="10"/>
      <c r="AU50" s="10"/>
      <c r="AV50" s="10"/>
      <c r="AW50" s="10"/>
      <c r="AX50" s="10"/>
      <c r="AY50" s="10"/>
      <c r="AZ50" s="10"/>
      <c r="BA50" s="10"/>
      <c r="BB50" s="10"/>
      <c r="BC50" s="10"/>
      <c r="BD50" s="10"/>
      <c r="BE50" s="10"/>
      <c r="BF50" s="10"/>
      <c r="BG50" s="10"/>
      <c r="BH50" s="10"/>
      <c r="BI50" s="10"/>
      <c r="BJ50" s="10"/>
      <c r="BK50" s="10"/>
      <c r="BL50" s="10"/>
      <c r="BM50" s="10"/>
      <c r="BN50" s="10"/>
      <c r="BO50" s="10"/>
      <c r="BP50" s="10"/>
      <c r="BQ50" s="10"/>
      <c r="BR50" s="10"/>
      <c r="BS50" s="10"/>
      <c r="BT50" s="10"/>
      <c r="BU50" s="10"/>
      <c r="BV50" s="10"/>
      <c r="BW50" s="10"/>
      <c r="BX50" s="10"/>
      <c r="BY50" s="10"/>
      <c r="BZ50" s="10"/>
      <c r="CA50" s="10"/>
      <c r="CB50" s="10"/>
      <c r="CC50" s="10"/>
      <c r="CD50" s="10"/>
      <c r="CE50" s="10"/>
      <c r="CF50" s="10"/>
      <c r="CG50" s="10"/>
      <c r="CH50" s="10"/>
      <c r="CI50" s="10"/>
      <c r="CJ50" s="10"/>
      <c r="CK50" s="10"/>
      <c r="CL50" s="10"/>
      <c r="CM50" s="10"/>
      <c r="CN50" s="10"/>
      <c r="CO50" s="10"/>
      <c r="CP50" s="10"/>
      <c r="CQ50" s="10"/>
      <c r="CR50" s="10"/>
      <c r="CS50" s="10"/>
      <c r="CT50" s="10"/>
      <c r="CU50" s="10"/>
      <c r="CV50" s="10"/>
      <c r="CW50" s="10"/>
      <c r="CX50" s="10"/>
      <c r="CY50" s="10"/>
      <c r="CZ50" s="10"/>
      <c r="DA50" s="10"/>
      <c r="DB50" s="10"/>
      <c r="DC50" s="10"/>
      <c r="DD50" s="10"/>
      <c r="DE50" s="10"/>
      <c r="DF50" s="10"/>
      <c r="DG50" s="10"/>
      <c r="DH50" s="10"/>
      <c r="DI50" s="10"/>
    </row>
    <row r="51" spans="2:113" s="7" customFormat="1" x14ac:dyDescent="0.25">
      <c r="B51" s="9" t="s">
        <v>101</v>
      </c>
      <c r="C51" s="9"/>
      <c r="D51" s="9"/>
      <c r="E51" s="9"/>
      <c r="H51" s="9"/>
      <c r="I51" s="9"/>
      <c r="J51" s="9"/>
      <c r="K51" s="9"/>
      <c r="L51" s="9"/>
      <c r="M51" s="9"/>
      <c r="N51" s="9"/>
      <c r="O51" s="325"/>
      <c r="P51" s="9"/>
      <c r="Q51" s="9"/>
      <c r="R51" s="9"/>
      <c r="AN51" s="9"/>
      <c r="AO51" s="9"/>
      <c r="AP51" s="9"/>
      <c r="AQ51" s="9"/>
      <c r="AR51" s="9"/>
      <c r="AS51" s="9"/>
      <c r="AT51" s="9"/>
      <c r="AU51" s="9"/>
      <c r="AV51" s="9"/>
      <c r="AW51" s="9"/>
      <c r="AX51" s="9"/>
      <c r="AY51" s="9"/>
      <c r="AZ51" s="9"/>
      <c r="BA51" s="9"/>
      <c r="BB51" s="9"/>
      <c r="BC51" s="9"/>
      <c r="BD51" s="9"/>
      <c r="BE51" s="9"/>
      <c r="BF51" s="9"/>
      <c r="BG51" s="9"/>
      <c r="BH51" s="9"/>
      <c r="BI51" s="9"/>
      <c r="BJ51" s="9"/>
      <c r="BK51" s="8"/>
      <c r="BL51" s="8"/>
      <c r="BM51" s="8"/>
      <c r="BN51" s="8"/>
      <c r="BO51" s="8"/>
      <c r="BP51" s="8"/>
      <c r="BQ51" s="8"/>
      <c r="BR51" s="8"/>
      <c r="BS51" s="8"/>
      <c r="BT51" s="8"/>
      <c r="BU51" s="8"/>
      <c r="BV51" s="8"/>
      <c r="BW51" s="8"/>
      <c r="BX51" s="8"/>
      <c r="BY51" s="8"/>
      <c r="BZ51" s="8"/>
      <c r="CA51" s="8"/>
      <c r="CB51" s="8"/>
      <c r="CC51" s="8"/>
      <c r="CD51" s="8"/>
      <c r="CE51" s="8"/>
      <c r="CF51" s="8"/>
      <c r="CG51" s="8"/>
      <c r="CH51" s="8"/>
      <c r="CI51" s="8"/>
      <c r="CJ51" s="8"/>
      <c r="CK51" s="8"/>
      <c r="CL51" s="8"/>
      <c r="CM51" s="8"/>
      <c r="CN51" s="8"/>
      <c r="CO51" s="8"/>
      <c r="CP51" s="8"/>
      <c r="CQ51" s="8"/>
      <c r="CR51" s="8"/>
      <c r="CS51" s="8"/>
      <c r="CT51" s="8"/>
      <c r="CU51" s="8"/>
      <c r="CV51" s="8"/>
      <c r="CW51" s="8"/>
      <c r="CX51" s="8"/>
      <c r="CY51" s="8"/>
      <c r="CZ51" s="8"/>
      <c r="DA51" s="8"/>
      <c r="DB51" s="8"/>
      <c r="DC51" s="8"/>
      <c r="DD51" s="8"/>
      <c r="DE51" s="8"/>
      <c r="DF51" s="8"/>
      <c r="DG51" s="8"/>
      <c r="DH51" s="8"/>
      <c r="DI51" s="8"/>
    </row>
    <row r="52" spans="2:113" s="7" customFormat="1" x14ac:dyDescent="0.25">
      <c r="B52" s="9" t="s">
        <v>100</v>
      </c>
      <c r="C52" s="9"/>
      <c r="D52" s="9"/>
      <c r="E52" s="9"/>
      <c r="H52" s="9"/>
      <c r="I52" s="9"/>
      <c r="J52" s="9"/>
      <c r="K52" s="9"/>
      <c r="L52" s="9"/>
      <c r="M52" s="9"/>
      <c r="N52" s="9"/>
      <c r="O52" s="325"/>
      <c r="P52" s="9"/>
      <c r="Q52" s="9"/>
      <c r="R52" s="9"/>
      <c r="S52" s="9"/>
      <c r="T52" s="9"/>
      <c r="U52" s="9"/>
      <c r="V52" s="9"/>
      <c r="AN52" s="9"/>
      <c r="AO52" s="9"/>
      <c r="AP52" s="9"/>
      <c r="AQ52" s="9"/>
      <c r="AR52" s="9"/>
      <c r="AS52" s="9"/>
      <c r="AT52" s="9"/>
      <c r="AU52" s="9"/>
      <c r="AV52" s="9"/>
      <c r="AW52" s="9"/>
      <c r="AX52" s="9"/>
      <c r="AY52" s="9"/>
      <c r="AZ52" s="9"/>
      <c r="BA52" s="9"/>
      <c r="BB52" s="9"/>
      <c r="BC52" s="9"/>
      <c r="BD52" s="9"/>
      <c r="BE52" s="9"/>
      <c r="BF52" s="9"/>
      <c r="BG52" s="9"/>
      <c r="BH52" s="9"/>
      <c r="BI52" s="9"/>
      <c r="BJ52" s="9"/>
      <c r="BK52" s="8"/>
      <c r="BL52" s="8"/>
      <c r="BM52" s="8"/>
      <c r="BN52" s="8"/>
      <c r="BO52" s="8"/>
      <c r="BP52" s="8"/>
      <c r="BQ52" s="8"/>
      <c r="BR52" s="8"/>
      <c r="BS52" s="8"/>
      <c r="BT52" s="8"/>
      <c r="BU52" s="8"/>
      <c r="BV52" s="8"/>
      <c r="BW52" s="8"/>
      <c r="BX52" s="8"/>
      <c r="BY52" s="8"/>
      <c r="BZ52" s="8"/>
      <c r="CA52" s="8"/>
      <c r="CB52" s="8"/>
      <c r="CC52" s="8"/>
      <c r="CD52" s="8"/>
      <c r="CE52" s="8"/>
      <c r="CF52" s="8"/>
      <c r="CG52" s="8"/>
      <c r="CH52" s="8"/>
      <c r="CI52" s="8"/>
      <c r="CJ52" s="8"/>
      <c r="CK52" s="8"/>
      <c r="CL52" s="8"/>
      <c r="CM52" s="8"/>
      <c r="CN52" s="8"/>
      <c r="CO52" s="8"/>
      <c r="CP52" s="8"/>
      <c r="CQ52" s="8"/>
      <c r="CR52" s="8"/>
      <c r="CS52" s="8"/>
      <c r="CT52" s="8"/>
      <c r="CU52" s="8"/>
      <c r="CV52" s="8"/>
      <c r="CW52" s="8"/>
      <c r="CX52" s="8"/>
      <c r="CY52" s="8"/>
      <c r="CZ52" s="8"/>
      <c r="DA52" s="8"/>
      <c r="DB52" s="8"/>
      <c r="DC52" s="8"/>
      <c r="DD52" s="8"/>
      <c r="DE52" s="8"/>
      <c r="DF52" s="8"/>
      <c r="DG52" s="8"/>
      <c r="DH52" s="8"/>
      <c r="DI52" s="8"/>
    </row>
    <row r="53" spans="2:113" s="7" customFormat="1" x14ac:dyDescent="0.25">
      <c r="B53" s="9" t="s">
        <v>99</v>
      </c>
      <c r="C53" s="9"/>
      <c r="D53" s="9"/>
      <c r="E53" s="9"/>
      <c r="H53" s="9"/>
      <c r="I53" s="9"/>
      <c r="J53" s="9"/>
      <c r="K53" s="9"/>
      <c r="L53" s="9"/>
      <c r="M53" s="9"/>
      <c r="N53" s="9"/>
      <c r="O53" s="325"/>
      <c r="P53" s="9"/>
      <c r="Q53" s="9"/>
      <c r="R53" s="9"/>
      <c r="S53" s="9"/>
      <c r="T53" s="9"/>
      <c r="U53" s="9"/>
      <c r="V53" s="9"/>
      <c r="AN53" s="9"/>
      <c r="AO53" s="9"/>
      <c r="AP53" s="9"/>
      <c r="AQ53" s="9"/>
      <c r="AR53" s="9"/>
      <c r="AS53" s="9"/>
      <c r="AT53" s="9"/>
      <c r="AU53" s="9"/>
      <c r="AV53" s="9"/>
      <c r="AW53" s="9"/>
      <c r="AX53" s="9"/>
      <c r="AY53" s="9"/>
      <c r="AZ53" s="9"/>
      <c r="BA53" s="9"/>
      <c r="BB53" s="9"/>
      <c r="BC53" s="9"/>
      <c r="BD53" s="9"/>
      <c r="BE53" s="9"/>
      <c r="BF53" s="9"/>
      <c r="BG53" s="9"/>
      <c r="BH53" s="9"/>
      <c r="BI53" s="9"/>
      <c r="BJ53" s="9"/>
      <c r="BK53" s="8"/>
      <c r="BL53" s="8"/>
      <c r="BM53" s="8"/>
      <c r="BN53" s="8"/>
      <c r="BO53" s="8"/>
      <c r="BP53" s="8"/>
      <c r="BQ53" s="8"/>
      <c r="BR53" s="8"/>
      <c r="BS53" s="8"/>
      <c r="BT53" s="8"/>
      <c r="BU53" s="8"/>
      <c r="BV53" s="8"/>
      <c r="BW53" s="8"/>
      <c r="BX53" s="8"/>
      <c r="BY53" s="8"/>
      <c r="BZ53" s="8"/>
      <c r="CA53" s="8"/>
      <c r="CB53" s="8"/>
      <c r="CC53" s="8"/>
      <c r="CD53" s="8"/>
      <c r="CE53" s="8"/>
      <c r="CF53" s="8"/>
      <c r="CG53" s="8"/>
      <c r="CH53" s="8"/>
      <c r="CI53" s="8"/>
      <c r="CJ53" s="8"/>
      <c r="CK53" s="8"/>
      <c r="CL53" s="8"/>
      <c r="CM53" s="8"/>
      <c r="CN53" s="8"/>
      <c r="CO53" s="8"/>
      <c r="CP53" s="8"/>
      <c r="CQ53" s="8"/>
      <c r="CR53" s="8"/>
      <c r="CS53" s="8"/>
      <c r="CT53" s="8"/>
      <c r="CU53" s="8"/>
      <c r="CV53" s="8"/>
      <c r="CW53" s="8"/>
      <c r="CX53" s="8"/>
      <c r="CY53" s="8"/>
      <c r="CZ53" s="8"/>
      <c r="DA53" s="8"/>
      <c r="DB53" s="8"/>
      <c r="DC53" s="8"/>
      <c r="DD53" s="8"/>
      <c r="DE53" s="8"/>
      <c r="DF53" s="8"/>
      <c r="DG53" s="8"/>
      <c r="DH53" s="8"/>
      <c r="DI53" s="8"/>
    </row>
    <row r="54" spans="2:113" s="7" customFormat="1" x14ac:dyDescent="0.25">
      <c r="B54" s="9" t="s">
        <v>98</v>
      </c>
      <c r="C54" s="9"/>
      <c r="D54" s="9"/>
      <c r="E54" s="9"/>
      <c r="H54" s="9"/>
      <c r="I54" s="9"/>
      <c r="J54" s="9"/>
      <c r="K54" s="9"/>
      <c r="L54" s="9"/>
      <c r="M54" s="9"/>
      <c r="N54" s="9"/>
      <c r="O54" s="325"/>
      <c r="P54" s="9"/>
      <c r="Q54" s="9"/>
      <c r="R54" s="9"/>
      <c r="S54" s="9"/>
      <c r="T54" s="9"/>
      <c r="U54" s="9"/>
      <c r="V54" s="9"/>
      <c r="AN54" s="9"/>
      <c r="AO54" s="9"/>
      <c r="AP54" s="9"/>
      <c r="AQ54" s="9"/>
      <c r="AR54" s="9"/>
      <c r="AS54" s="9"/>
      <c r="AT54" s="9"/>
      <c r="AU54" s="9"/>
      <c r="AV54" s="9"/>
      <c r="AW54" s="9"/>
      <c r="AX54" s="9"/>
      <c r="AY54" s="9"/>
      <c r="AZ54" s="9"/>
      <c r="BA54" s="9"/>
      <c r="BB54" s="9"/>
      <c r="BC54" s="9"/>
      <c r="BD54" s="9"/>
      <c r="BE54" s="9"/>
      <c r="BF54" s="9"/>
      <c r="BG54" s="9"/>
      <c r="BH54" s="9"/>
      <c r="BI54" s="9"/>
      <c r="BJ54" s="9"/>
      <c r="BK54" s="8"/>
      <c r="BL54" s="8"/>
      <c r="BM54" s="8"/>
      <c r="BN54" s="8"/>
      <c r="BO54" s="8"/>
      <c r="BP54" s="8"/>
      <c r="BQ54" s="8"/>
      <c r="BR54" s="8"/>
      <c r="BS54" s="8"/>
      <c r="BT54" s="8"/>
      <c r="BU54" s="8"/>
      <c r="BV54" s="8"/>
      <c r="BW54" s="8"/>
      <c r="BX54" s="8"/>
      <c r="BY54" s="8"/>
      <c r="BZ54" s="8"/>
      <c r="CA54" s="8"/>
      <c r="CB54" s="8"/>
      <c r="CC54" s="8"/>
      <c r="CD54" s="8"/>
      <c r="CE54" s="8"/>
      <c r="CF54" s="8"/>
      <c r="CG54" s="8"/>
      <c r="CH54" s="8"/>
      <c r="CI54" s="8"/>
      <c r="CJ54" s="8"/>
      <c r="CK54" s="8"/>
      <c r="CL54" s="8"/>
      <c r="CM54" s="8"/>
      <c r="CN54" s="8"/>
      <c r="CO54" s="8"/>
      <c r="CP54" s="8"/>
      <c r="CQ54" s="8"/>
      <c r="CR54" s="8"/>
      <c r="CS54" s="8"/>
      <c r="CT54" s="8"/>
      <c r="CU54" s="8"/>
      <c r="CV54" s="8"/>
      <c r="CW54" s="8"/>
      <c r="CX54" s="8"/>
      <c r="CY54" s="8"/>
      <c r="CZ54" s="8"/>
      <c r="DA54" s="8"/>
      <c r="DB54" s="8"/>
      <c r="DC54" s="8"/>
      <c r="DD54" s="8"/>
      <c r="DE54" s="8"/>
      <c r="DF54" s="8"/>
      <c r="DG54" s="8"/>
      <c r="DH54" s="8"/>
      <c r="DI54" s="8"/>
    </row>
    <row r="55" spans="2:113" s="7" customFormat="1" x14ac:dyDescent="0.25">
      <c r="B55" s="9" t="s">
        <v>97</v>
      </c>
      <c r="C55" s="9"/>
      <c r="D55" s="9"/>
      <c r="E55" s="9"/>
      <c r="H55" s="9"/>
      <c r="I55" s="9"/>
      <c r="J55" s="9"/>
      <c r="K55" s="9"/>
      <c r="L55" s="9"/>
      <c r="M55" s="9"/>
      <c r="N55" s="9"/>
      <c r="O55" s="325"/>
      <c r="P55" s="9"/>
      <c r="Q55" s="9"/>
      <c r="R55" s="9"/>
      <c r="S55" s="9"/>
      <c r="T55" s="9"/>
      <c r="U55" s="9"/>
      <c r="V55" s="9"/>
      <c r="AN55" s="9"/>
      <c r="AO55" s="9"/>
      <c r="AP55" s="9"/>
      <c r="AQ55" s="9"/>
      <c r="AR55" s="9"/>
      <c r="AS55" s="9"/>
      <c r="AT55" s="9"/>
      <c r="AU55" s="9"/>
      <c r="AV55" s="9"/>
      <c r="AW55" s="9"/>
      <c r="AX55" s="9"/>
      <c r="AY55" s="9"/>
      <c r="AZ55" s="9"/>
      <c r="BA55" s="9"/>
      <c r="BB55" s="9"/>
      <c r="BC55" s="9"/>
      <c r="BD55" s="9"/>
      <c r="BE55" s="9"/>
      <c r="BF55" s="9"/>
      <c r="BG55" s="9"/>
      <c r="BH55" s="9"/>
      <c r="BI55" s="9"/>
      <c r="BJ55" s="9"/>
      <c r="BK55" s="8"/>
      <c r="BL55" s="8"/>
      <c r="BM55" s="8"/>
      <c r="BN55" s="8"/>
      <c r="BO55" s="8"/>
      <c r="BP55" s="8"/>
      <c r="BQ55" s="8"/>
      <c r="BR55" s="8"/>
      <c r="BS55" s="8"/>
      <c r="BT55" s="8"/>
      <c r="BU55" s="8"/>
      <c r="BV55" s="8"/>
      <c r="BW55" s="8"/>
      <c r="BX55" s="8"/>
      <c r="BY55" s="8"/>
      <c r="BZ55" s="8"/>
      <c r="CA55" s="8"/>
      <c r="CB55" s="8"/>
      <c r="CC55" s="8"/>
      <c r="CD55" s="8"/>
      <c r="CE55" s="8"/>
      <c r="CF55" s="8"/>
      <c r="CG55" s="8"/>
      <c r="CH55" s="8"/>
      <c r="CI55" s="8"/>
      <c r="CJ55" s="8"/>
      <c r="CK55" s="8"/>
      <c r="CL55" s="8"/>
      <c r="CM55" s="8"/>
      <c r="CN55" s="8"/>
      <c r="CO55" s="8"/>
      <c r="CP55" s="8"/>
      <c r="CQ55" s="8"/>
      <c r="CR55" s="8"/>
      <c r="CS55" s="8"/>
      <c r="CT55" s="8"/>
      <c r="CU55" s="8"/>
      <c r="CV55" s="8"/>
      <c r="CW55" s="8"/>
      <c r="CX55" s="8"/>
      <c r="CY55" s="8"/>
      <c r="CZ55" s="8"/>
      <c r="DA55" s="8"/>
      <c r="DB55" s="8"/>
      <c r="DC55" s="8"/>
      <c r="DD55" s="8"/>
      <c r="DE55" s="8"/>
      <c r="DF55" s="8"/>
      <c r="DG55" s="8"/>
      <c r="DH55" s="8"/>
      <c r="DI55" s="8"/>
    </row>
    <row r="56" spans="2:113" s="7" customFormat="1" x14ac:dyDescent="0.25">
      <c r="B56" s="9" t="s">
        <v>96</v>
      </c>
      <c r="C56" s="9"/>
      <c r="D56" s="9"/>
      <c r="E56" s="9"/>
      <c r="H56" s="9"/>
      <c r="I56" s="9"/>
      <c r="J56" s="9"/>
      <c r="K56" s="9"/>
      <c r="L56" s="9"/>
      <c r="M56" s="9"/>
      <c r="N56" s="9"/>
      <c r="O56" s="325"/>
      <c r="P56" s="9"/>
      <c r="Q56" s="9"/>
      <c r="R56" s="9"/>
      <c r="S56" s="9"/>
      <c r="T56" s="9"/>
      <c r="U56" s="9"/>
      <c r="V56" s="9"/>
      <c r="AN56" s="9"/>
      <c r="AO56" s="9"/>
      <c r="AP56" s="9"/>
      <c r="AQ56" s="9"/>
      <c r="AR56" s="9"/>
      <c r="AS56" s="9"/>
      <c r="AT56" s="9"/>
      <c r="AU56" s="9"/>
      <c r="AV56" s="9"/>
      <c r="AW56" s="9"/>
      <c r="AX56" s="9"/>
      <c r="AY56" s="9"/>
      <c r="AZ56" s="9"/>
      <c r="BA56" s="9"/>
      <c r="BB56" s="9"/>
      <c r="BC56" s="9"/>
      <c r="BD56" s="9"/>
      <c r="BE56" s="9"/>
      <c r="BF56" s="9"/>
      <c r="BG56" s="9"/>
      <c r="BH56" s="9"/>
      <c r="BI56" s="9"/>
      <c r="BJ56" s="9"/>
      <c r="BK56" s="8"/>
      <c r="BL56" s="8"/>
      <c r="BM56" s="8"/>
      <c r="BN56" s="8"/>
      <c r="BO56" s="8"/>
      <c r="BP56" s="8"/>
      <c r="BQ56" s="8"/>
      <c r="BR56" s="8"/>
      <c r="BS56" s="8"/>
      <c r="BT56" s="8"/>
      <c r="BU56" s="8"/>
      <c r="BV56" s="8"/>
      <c r="BW56" s="8"/>
      <c r="BX56" s="8"/>
      <c r="BY56" s="8"/>
      <c r="BZ56" s="8"/>
      <c r="CA56" s="8"/>
      <c r="CB56" s="8"/>
      <c r="CC56" s="8"/>
      <c r="CD56" s="8"/>
      <c r="CE56" s="8"/>
      <c r="CF56" s="8"/>
      <c r="CG56" s="8"/>
      <c r="CH56" s="8"/>
      <c r="CI56" s="8"/>
      <c r="CJ56" s="8"/>
      <c r="CK56" s="8"/>
      <c r="CL56" s="8"/>
      <c r="CM56" s="8"/>
      <c r="CN56" s="8"/>
      <c r="CO56" s="8"/>
      <c r="CP56" s="8"/>
      <c r="CQ56" s="8"/>
      <c r="CR56" s="8"/>
      <c r="CS56" s="8"/>
      <c r="CT56" s="8"/>
      <c r="CU56" s="8"/>
      <c r="CV56" s="8"/>
      <c r="CW56" s="8"/>
      <c r="CX56" s="8"/>
      <c r="CY56" s="8"/>
      <c r="CZ56" s="8"/>
      <c r="DA56" s="8"/>
      <c r="DB56" s="8"/>
      <c r="DC56" s="8"/>
      <c r="DD56" s="8"/>
      <c r="DE56" s="8"/>
      <c r="DF56" s="8"/>
      <c r="DG56" s="8"/>
      <c r="DH56" s="8"/>
      <c r="DI56" s="8"/>
    </row>
    <row r="57" spans="2:113" s="7" customFormat="1" x14ac:dyDescent="0.25">
      <c r="B57" s="9" t="s">
        <v>95</v>
      </c>
      <c r="C57" s="9"/>
      <c r="D57" s="9"/>
      <c r="E57" s="9"/>
      <c r="H57" s="9"/>
      <c r="I57" s="9"/>
      <c r="J57" s="9"/>
      <c r="K57" s="9"/>
      <c r="L57" s="9"/>
      <c r="M57" s="9"/>
      <c r="N57" s="9"/>
      <c r="O57" s="325"/>
      <c r="P57" s="9"/>
      <c r="Q57" s="9"/>
      <c r="R57" s="9"/>
      <c r="S57" s="9"/>
      <c r="T57" s="9"/>
      <c r="U57" s="9"/>
      <c r="V57" s="9"/>
      <c r="AN57" s="9"/>
      <c r="AO57" s="9"/>
      <c r="AP57" s="9"/>
      <c r="AQ57" s="9"/>
      <c r="AR57" s="9"/>
      <c r="AS57" s="9"/>
      <c r="AT57" s="9"/>
      <c r="AU57" s="9"/>
      <c r="AV57" s="9"/>
      <c r="AW57" s="9"/>
      <c r="AX57" s="9"/>
      <c r="AY57" s="9"/>
      <c r="AZ57" s="9"/>
      <c r="BA57" s="9"/>
      <c r="BB57" s="9"/>
      <c r="BC57" s="9"/>
      <c r="BD57" s="9"/>
      <c r="BE57" s="9"/>
      <c r="BF57" s="9"/>
      <c r="BG57" s="9"/>
      <c r="BH57" s="9"/>
      <c r="BI57" s="9"/>
      <c r="BJ57" s="9"/>
      <c r="BK57" s="8"/>
      <c r="BL57" s="8"/>
      <c r="BM57" s="8"/>
      <c r="BN57" s="8"/>
      <c r="BO57" s="8"/>
      <c r="BP57" s="8"/>
      <c r="BQ57" s="8"/>
      <c r="BR57" s="8"/>
      <c r="BS57" s="8"/>
      <c r="BT57" s="8"/>
      <c r="BU57" s="8"/>
      <c r="BV57" s="8"/>
      <c r="BW57" s="8"/>
      <c r="BX57" s="8"/>
      <c r="BY57" s="8"/>
      <c r="BZ57" s="8"/>
      <c r="CA57" s="8"/>
      <c r="CB57" s="8"/>
      <c r="CC57" s="8"/>
      <c r="CD57" s="8"/>
      <c r="CE57" s="8"/>
      <c r="CF57" s="8"/>
      <c r="CG57" s="8"/>
      <c r="CH57" s="8"/>
      <c r="CI57" s="8"/>
      <c r="CJ57" s="8"/>
      <c r="CK57" s="8"/>
      <c r="CL57" s="8"/>
      <c r="CM57" s="8"/>
      <c r="CN57" s="8"/>
      <c r="CO57" s="8"/>
      <c r="CP57" s="8"/>
      <c r="CQ57" s="8"/>
      <c r="CR57" s="8"/>
      <c r="CS57" s="8"/>
      <c r="CT57" s="8"/>
      <c r="CU57" s="8"/>
      <c r="CV57" s="8"/>
      <c r="CW57" s="8"/>
      <c r="CX57" s="8"/>
      <c r="CY57" s="8"/>
      <c r="CZ57" s="8"/>
      <c r="DA57" s="8"/>
      <c r="DB57" s="8"/>
      <c r="DC57" s="8"/>
      <c r="DD57" s="8"/>
      <c r="DE57" s="8"/>
      <c r="DF57" s="8"/>
      <c r="DG57" s="8"/>
      <c r="DH57" s="8"/>
      <c r="DI57" s="8"/>
    </row>
    <row r="58" spans="2:113" s="7" customFormat="1" x14ac:dyDescent="0.25">
      <c r="B58" s="9" t="s">
        <v>94</v>
      </c>
      <c r="C58" s="9"/>
      <c r="D58" s="9"/>
      <c r="E58" s="9"/>
      <c r="H58" s="9"/>
      <c r="I58" s="9"/>
      <c r="J58" s="9"/>
      <c r="K58" s="9"/>
      <c r="L58" s="9"/>
      <c r="M58" s="9"/>
      <c r="N58" s="9"/>
      <c r="O58" s="325"/>
      <c r="P58" s="9"/>
      <c r="Q58" s="9"/>
      <c r="R58" s="9"/>
      <c r="S58" s="9"/>
      <c r="T58" s="9"/>
      <c r="U58" s="9"/>
      <c r="V58" s="9"/>
      <c r="AN58" s="9"/>
      <c r="AO58" s="9"/>
      <c r="AP58" s="9"/>
      <c r="AQ58" s="9"/>
      <c r="AR58" s="9"/>
      <c r="AS58" s="9"/>
      <c r="AT58" s="9"/>
      <c r="AU58" s="9"/>
      <c r="AV58" s="9"/>
      <c r="AW58" s="9"/>
      <c r="AX58" s="9"/>
      <c r="AY58" s="9"/>
      <c r="AZ58" s="9"/>
      <c r="BA58" s="9"/>
      <c r="BB58" s="9"/>
      <c r="BC58" s="9"/>
      <c r="BD58" s="9"/>
      <c r="BE58" s="9"/>
      <c r="BF58" s="9"/>
      <c r="BG58" s="9"/>
      <c r="BH58" s="9"/>
      <c r="BI58" s="9"/>
      <c r="BJ58" s="9"/>
      <c r="BK58" s="8"/>
      <c r="BL58" s="8"/>
      <c r="BM58" s="8"/>
      <c r="BN58" s="8"/>
      <c r="BO58" s="8"/>
      <c r="BP58" s="8"/>
      <c r="BQ58" s="8"/>
      <c r="BR58" s="8"/>
      <c r="BS58" s="8"/>
      <c r="BT58" s="8"/>
      <c r="BU58" s="8"/>
      <c r="BV58" s="8"/>
      <c r="BW58" s="8"/>
      <c r="BX58" s="8"/>
      <c r="BY58" s="8"/>
      <c r="BZ58" s="8"/>
      <c r="CA58" s="8"/>
      <c r="CB58" s="8"/>
      <c r="CC58" s="8"/>
      <c r="CD58" s="8"/>
      <c r="CE58" s="8"/>
      <c r="CF58" s="8"/>
      <c r="CG58" s="8"/>
      <c r="CH58" s="8"/>
      <c r="CI58" s="8"/>
      <c r="CJ58" s="8"/>
      <c r="CK58" s="8"/>
      <c r="CL58" s="8"/>
      <c r="CM58" s="8"/>
      <c r="CN58" s="8"/>
      <c r="CO58" s="8"/>
      <c r="CP58" s="8"/>
      <c r="CQ58" s="8"/>
      <c r="CR58" s="8"/>
      <c r="CS58" s="8"/>
      <c r="CT58" s="8"/>
      <c r="CU58" s="8"/>
      <c r="CV58" s="8"/>
      <c r="CW58" s="8"/>
      <c r="CX58" s="8"/>
      <c r="CY58" s="8"/>
      <c r="CZ58" s="8"/>
      <c r="DA58" s="8"/>
      <c r="DB58" s="8"/>
      <c r="DC58" s="8"/>
      <c r="DD58" s="8"/>
      <c r="DE58" s="8"/>
      <c r="DF58" s="8"/>
      <c r="DG58" s="8"/>
      <c r="DH58" s="8"/>
      <c r="DI58" s="8"/>
    </row>
    <row r="59" spans="2:113" s="7" customFormat="1" x14ac:dyDescent="0.25">
      <c r="O59" s="326"/>
      <c r="Q59" s="9"/>
      <c r="R59" s="9"/>
      <c r="S59" s="9"/>
      <c r="T59" s="9"/>
      <c r="U59" s="9"/>
      <c r="V59" s="9"/>
      <c r="AN59" s="9"/>
      <c r="AO59" s="9"/>
      <c r="AP59" s="9"/>
      <c r="AQ59" s="9"/>
      <c r="AR59" s="9"/>
      <c r="AS59" s="9"/>
      <c r="AT59" s="9"/>
      <c r="AU59" s="9"/>
      <c r="AV59" s="9"/>
      <c r="AW59" s="9"/>
      <c r="AX59" s="9"/>
      <c r="AY59" s="9"/>
      <c r="AZ59" s="9"/>
      <c r="BA59" s="9"/>
      <c r="BB59" s="9"/>
      <c r="BC59" s="9"/>
      <c r="BD59" s="9"/>
      <c r="BE59" s="9"/>
      <c r="BF59" s="9"/>
      <c r="BG59" s="9"/>
      <c r="BH59" s="9"/>
      <c r="BI59" s="9"/>
      <c r="BJ59" s="9"/>
      <c r="BK59" s="8"/>
      <c r="BL59" s="8"/>
      <c r="BM59" s="8"/>
      <c r="BN59" s="8"/>
      <c r="BO59" s="8"/>
      <c r="BP59" s="8"/>
      <c r="BQ59" s="8"/>
      <c r="BR59" s="8"/>
      <c r="BS59" s="8"/>
      <c r="BT59" s="8"/>
      <c r="BU59" s="8"/>
      <c r="BV59" s="8"/>
      <c r="BW59" s="8"/>
      <c r="BX59" s="8"/>
      <c r="BY59" s="8"/>
      <c r="BZ59" s="8"/>
      <c r="CA59" s="8"/>
      <c r="CB59" s="8"/>
      <c r="CC59" s="8"/>
      <c r="CD59" s="8"/>
      <c r="CE59" s="8"/>
      <c r="CF59" s="8"/>
      <c r="CG59" s="8"/>
      <c r="CH59" s="8"/>
      <c r="CI59" s="8"/>
      <c r="CJ59" s="8"/>
      <c r="CK59" s="8"/>
      <c r="CL59" s="8"/>
      <c r="CM59" s="8"/>
      <c r="CN59" s="8"/>
      <c r="CO59" s="8"/>
      <c r="CP59" s="8"/>
      <c r="CQ59" s="8"/>
      <c r="CR59" s="8"/>
      <c r="CS59" s="8"/>
      <c r="CT59" s="8"/>
      <c r="CU59" s="8"/>
      <c r="CV59" s="8"/>
      <c r="CW59" s="8"/>
      <c r="CX59" s="8"/>
      <c r="CY59" s="8"/>
      <c r="CZ59" s="8"/>
      <c r="DA59" s="8"/>
      <c r="DB59" s="8"/>
      <c r="DC59" s="8"/>
      <c r="DD59" s="8"/>
      <c r="DE59" s="8"/>
      <c r="DF59" s="8"/>
      <c r="DG59" s="8"/>
      <c r="DH59" s="8"/>
      <c r="DI59" s="8"/>
    </row>
    <row r="60" spans="2:113" s="7" customFormat="1" x14ac:dyDescent="0.25">
      <c r="O60" s="326"/>
      <c r="Q60" s="9"/>
      <c r="R60" s="9"/>
      <c r="S60" s="9"/>
      <c r="T60" s="9"/>
      <c r="U60" s="9"/>
      <c r="V60" s="9"/>
      <c r="W60" s="9"/>
      <c r="X60" s="9"/>
      <c r="Y60" s="9"/>
      <c r="Z60" s="9"/>
      <c r="AA60" s="9"/>
      <c r="AB60" s="9"/>
      <c r="AC60" s="9"/>
      <c r="AD60" s="9"/>
      <c r="AE60" s="9"/>
      <c r="AF60" s="9"/>
      <c r="AG60" s="9"/>
      <c r="AH60" s="9"/>
      <c r="AI60" s="9"/>
      <c r="AJ60" s="9"/>
      <c r="AK60" s="9"/>
      <c r="AL60" s="9"/>
      <c r="AM60" s="9"/>
      <c r="AN60" s="9"/>
      <c r="AO60" s="9"/>
      <c r="AP60" s="9"/>
      <c r="AQ60" s="9"/>
      <c r="AR60" s="9"/>
      <c r="AS60" s="9"/>
      <c r="AT60" s="9"/>
      <c r="AU60" s="9"/>
      <c r="AV60" s="9"/>
      <c r="AW60" s="9"/>
      <c r="AX60" s="9"/>
      <c r="AY60" s="9"/>
      <c r="AZ60" s="9"/>
      <c r="BA60" s="9"/>
      <c r="BB60" s="9"/>
      <c r="BC60" s="9"/>
      <c r="BD60" s="9"/>
      <c r="BE60" s="9"/>
      <c r="BF60" s="9"/>
      <c r="BG60" s="9"/>
      <c r="BH60" s="9"/>
      <c r="BI60" s="9"/>
      <c r="BJ60" s="9"/>
      <c r="BK60" s="8"/>
      <c r="BL60" s="8"/>
      <c r="BM60" s="8"/>
      <c r="BN60" s="8"/>
      <c r="BO60" s="8"/>
      <c r="BP60" s="8"/>
      <c r="BQ60" s="8"/>
      <c r="BR60" s="8"/>
      <c r="BS60" s="8"/>
      <c r="BT60" s="8"/>
      <c r="BU60" s="8"/>
      <c r="BV60" s="8"/>
      <c r="BW60" s="8"/>
      <c r="BX60" s="8"/>
      <c r="BY60" s="8"/>
      <c r="BZ60" s="8"/>
      <c r="CA60" s="8"/>
      <c r="CB60" s="8"/>
      <c r="CC60" s="8"/>
      <c r="CD60" s="8"/>
      <c r="CE60" s="8"/>
      <c r="CF60" s="8"/>
      <c r="CG60" s="8"/>
      <c r="CH60" s="8"/>
      <c r="CI60" s="8"/>
      <c r="CJ60" s="8"/>
      <c r="CK60" s="8"/>
      <c r="CL60" s="8"/>
      <c r="CM60" s="8"/>
      <c r="CN60" s="8"/>
      <c r="CO60" s="8"/>
      <c r="CP60" s="8"/>
      <c r="CQ60" s="8"/>
      <c r="CR60" s="8"/>
      <c r="CS60" s="8"/>
      <c r="CT60" s="8"/>
      <c r="CU60" s="8"/>
      <c r="CV60" s="8"/>
      <c r="CW60" s="8"/>
      <c r="CX60" s="8"/>
      <c r="CY60" s="8"/>
      <c r="CZ60" s="8"/>
      <c r="DA60" s="8"/>
      <c r="DB60" s="8"/>
      <c r="DC60" s="8"/>
      <c r="DD60" s="8"/>
      <c r="DE60" s="8"/>
      <c r="DF60" s="8"/>
      <c r="DG60" s="8"/>
      <c r="DH60" s="8"/>
      <c r="DI60" s="8"/>
    </row>
  </sheetData>
  <autoFilter ref="A23:WVE43"/>
  <mergeCells count="35">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B47:R47"/>
    <mergeCell ref="L20:M21"/>
    <mergeCell ref="N20:O21"/>
    <mergeCell ref="P20:P21"/>
    <mergeCell ref="D20:D22"/>
    <mergeCell ref="B20:C21"/>
    <mergeCell ref="E20:F21"/>
    <mergeCell ref="G20:H21"/>
    <mergeCell ref="I20:J21"/>
    <mergeCell ref="K20:K21"/>
    <mergeCell ref="B27:B28"/>
    <mergeCell ref="C27:C28"/>
    <mergeCell ref="A35:A36"/>
    <mergeCell ref="B35:B36"/>
    <mergeCell ref="C35:C36"/>
    <mergeCell ref="A18:T18"/>
    <mergeCell ref="A19:T19"/>
    <mergeCell ref="A20:A22"/>
    <mergeCell ref="A27:A28"/>
    <mergeCell ref="S24:S42"/>
    <mergeCell ref="T24:T42"/>
  </mergeCells>
  <conditionalFormatting sqref="B41:B42 B24:B25 B29:B34 B37:B39">
    <cfRule type="duplicateValues" dxfId="42" priority="1"/>
  </conditionalFormatting>
  <pageMargins left="0.78740157480314965" right="0.78740157480314965" top="0.78740157480314965" bottom="0.39370078740157483" header="0.19685039370078741" footer="0.19685039370078741"/>
  <pageSetup paperSize="8" scale="4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671"/>
  <sheetViews>
    <sheetView view="pageBreakPreview" topLeftCell="A10" zoomScale="80" zoomScaleSheetLayoutView="80" workbookViewId="0">
      <selection activeCell="F22" sqref="F22:G22"/>
    </sheetView>
  </sheetViews>
  <sheetFormatPr defaultColWidth="10.7109375" defaultRowHeight="15.75" x14ac:dyDescent="0.25"/>
  <cols>
    <col min="1" max="1" width="10.7109375" style="320"/>
    <col min="2" max="3" width="37.5703125" style="332" customWidth="1"/>
    <col min="4" max="5" width="37.5703125" style="320" customWidth="1"/>
    <col min="6" max="9" width="9.5703125" style="320" customWidth="1"/>
    <col min="10" max="10" width="20.140625" style="320" customWidth="1"/>
    <col min="11" max="11" width="11.140625" style="320" customWidth="1"/>
    <col min="12" max="12" width="8.85546875" style="320" customWidth="1"/>
    <col min="13" max="14" width="15.28515625" style="320" customWidth="1"/>
    <col min="15" max="16" width="8.7109375" style="320" customWidth="1"/>
    <col min="17" max="17" width="11.85546875" style="320" customWidth="1"/>
    <col min="18" max="18" width="12" style="320" customWidth="1"/>
    <col min="19" max="19" width="18.28515625" style="320" customWidth="1"/>
    <col min="20" max="20" width="22.42578125" style="320" customWidth="1"/>
    <col min="21" max="21" width="30.7109375" style="320" customWidth="1"/>
    <col min="22" max="23" width="8.7109375" style="320" customWidth="1"/>
    <col min="24" max="24" width="24.5703125" style="320" customWidth="1"/>
    <col min="25" max="25" width="15.28515625" style="320" customWidth="1"/>
    <col min="26" max="26" width="18.5703125" style="320" customWidth="1"/>
    <col min="27" max="27" width="19.140625" style="320" customWidth="1"/>
    <col min="28" max="16384" width="10.7109375" style="320"/>
  </cols>
  <sheetData>
    <row r="1" spans="1:27" ht="25.5" customHeight="1" x14ac:dyDescent="0.25">
      <c r="AA1" s="124" t="s">
        <v>65</v>
      </c>
    </row>
    <row r="2" spans="1:27" s="68" customFormat="1" ht="18.75" customHeight="1" x14ac:dyDescent="0.3">
      <c r="B2" s="392"/>
      <c r="C2" s="392"/>
      <c r="AA2" s="125" t="s">
        <v>7</v>
      </c>
    </row>
    <row r="3" spans="1:27" s="68" customFormat="1" ht="18.75" customHeight="1" x14ac:dyDescent="0.3">
      <c r="B3" s="392"/>
      <c r="C3" s="392"/>
      <c r="AA3" s="125" t="s">
        <v>64</v>
      </c>
    </row>
    <row r="4" spans="1:27" s="68" customFormat="1" x14ac:dyDescent="0.2">
      <c r="B4" s="392"/>
      <c r="C4" s="392"/>
      <c r="E4" s="168"/>
    </row>
    <row r="5" spans="1:27" s="68" customFormat="1" x14ac:dyDescent="0.2">
      <c r="A5" s="420" t="str">
        <f>'3.1. паспорт Техсостояние ПС'!A5</f>
        <v>Год раскрытия информации: 2022 год</v>
      </c>
      <c r="B5" s="420"/>
      <c r="C5" s="420"/>
      <c r="D5" s="420"/>
      <c r="E5" s="420"/>
      <c r="F5" s="420"/>
      <c r="G5" s="420"/>
      <c r="H5" s="420"/>
      <c r="I5" s="420"/>
      <c r="J5" s="420"/>
      <c r="K5" s="420"/>
      <c r="L5" s="420"/>
      <c r="M5" s="420"/>
      <c r="N5" s="420"/>
      <c r="O5" s="420"/>
      <c r="P5" s="420"/>
      <c r="Q5" s="420"/>
      <c r="R5" s="420"/>
      <c r="S5" s="420"/>
      <c r="T5" s="420"/>
      <c r="U5" s="420"/>
      <c r="V5" s="420"/>
      <c r="W5" s="420"/>
      <c r="X5" s="420"/>
      <c r="Y5" s="420"/>
      <c r="Z5" s="420"/>
      <c r="AA5" s="420"/>
    </row>
    <row r="6" spans="1:27" s="68" customFormat="1" x14ac:dyDescent="0.2">
      <c r="A6" s="388"/>
      <c r="B6" s="50"/>
      <c r="C6" s="50"/>
      <c r="D6" s="388"/>
      <c r="E6" s="388"/>
      <c r="F6" s="388"/>
      <c r="G6" s="388"/>
      <c r="H6" s="388"/>
      <c r="I6" s="388"/>
      <c r="J6" s="388"/>
      <c r="K6" s="388"/>
      <c r="L6" s="388"/>
      <c r="M6" s="388"/>
      <c r="N6" s="388"/>
      <c r="O6" s="388"/>
      <c r="P6" s="388"/>
      <c r="Q6" s="388"/>
      <c r="R6" s="388"/>
      <c r="S6" s="388"/>
      <c r="T6" s="388"/>
    </row>
    <row r="7" spans="1:27" s="68" customFormat="1" ht="18.75" x14ac:dyDescent="0.2">
      <c r="B7" s="392"/>
      <c r="C7" s="392"/>
      <c r="E7" s="458" t="s">
        <v>6</v>
      </c>
      <c r="F7" s="458"/>
      <c r="G7" s="458"/>
      <c r="H7" s="458"/>
      <c r="I7" s="458"/>
      <c r="J7" s="458"/>
      <c r="K7" s="458"/>
      <c r="L7" s="458"/>
      <c r="M7" s="458"/>
      <c r="N7" s="458"/>
      <c r="O7" s="458"/>
      <c r="P7" s="458"/>
      <c r="Q7" s="458"/>
      <c r="R7" s="458"/>
      <c r="S7" s="458"/>
      <c r="T7" s="458"/>
      <c r="U7" s="458"/>
      <c r="V7" s="458"/>
      <c r="W7" s="458"/>
      <c r="X7" s="458"/>
      <c r="Y7" s="458"/>
    </row>
    <row r="8" spans="1:27" s="68" customFormat="1" ht="18.75" x14ac:dyDescent="0.2">
      <c r="B8" s="392"/>
      <c r="C8" s="392"/>
      <c r="E8" s="391"/>
      <c r="F8" s="391"/>
      <c r="G8" s="391"/>
      <c r="H8" s="391"/>
      <c r="I8" s="391"/>
      <c r="J8" s="391"/>
      <c r="K8" s="391"/>
      <c r="L8" s="391"/>
      <c r="M8" s="391"/>
      <c r="N8" s="391"/>
      <c r="O8" s="391"/>
      <c r="P8" s="391"/>
      <c r="Q8" s="391"/>
      <c r="R8" s="391"/>
      <c r="S8" s="169"/>
      <c r="T8" s="169"/>
      <c r="U8" s="169"/>
      <c r="V8" s="169"/>
      <c r="W8" s="169"/>
    </row>
    <row r="9" spans="1:27" s="68" customFormat="1" ht="18.75" customHeight="1" x14ac:dyDescent="0.2">
      <c r="B9" s="392"/>
      <c r="C9" s="392"/>
      <c r="E9" s="459" t="str">
        <f>'3.1. паспорт Техсостояние ПС'!A9</f>
        <v>Акционерное общество "Янтарьэнерго" ДЗО  ПАО "Россети"</v>
      </c>
      <c r="F9" s="459"/>
      <c r="G9" s="459"/>
      <c r="H9" s="459"/>
      <c r="I9" s="459"/>
      <c r="J9" s="459"/>
      <c r="K9" s="459"/>
      <c r="L9" s="459"/>
      <c r="M9" s="459"/>
      <c r="N9" s="459"/>
      <c r="O9" s="459"/>
      <c r="P9" s="459"/>
      <c r="Q9" s="459"/>
      <c r="R9" s="459"/>
      <c r="S9" s="459"/>
      <c r="T9" s="459"/>
      <c r="U9" s="459"/>
      <c r="V9" s="459"/>
      <c r="W9" s="459"/>
      <c r="X9" s="459"/>
      <c r="Y9" s="459"/>
    </row>
    <row r="10" spans="1:27" s="68" customFormat="1" ht="18.75" customHeight="1" x14ac:dyDescent="0.2">
      <c r="B10" s="392"/>
      <c r="C10" s="392"/>
      <c r="E10" s="456" t="s">
        <v>5</v>
      </c>
      <c r="F10" s="456"/>
      <c r="G10" s="456"/>
      <c r="H10" s="456"/>
      <c r="I10" s="456"/>
      <c r="J10" s="456"/>
      <c r="K10" s="456"/>
      <c r="L10" s="456"/>
      <c r="M10" s="456"/>
      <c r="N10" s="456"/>
      <c r="O10" s="456"/>
      <c r="P10" s="456"/>
      <c r="Q10" s="456"/>
      <c r="R10" s="456"/>
      <c r="S10" s="456"/>
      <c r="T10" s="456"/>
      <c r="U10" s="456"/>
      <c r="V10" s="456"/>
      <c r="W10" s="456"/>
      <c r="X10" s="456"/>
      <c r="Y10" s="456"/>
    </row>
    <row r="11" spans="1:27" s="68" customFormat="1" ht="18.75" x14ac:dyDescent="0.2">
      <c r="B11" s="392"/>
      <c r="C11" s="392"/>
      <c r="E11" s="391"/>
      <c r="F11" s="391"/>
      <c r="G11" s="391"/>
      <c r="H11" s="391"/>
      <c r="I11" s="391"/>
      <c r="J11" s="391"/>
      <c r="K11" s="391"/>
      <c r="L11" s="391"/>
      <c r="M11" s="391"/>
      <c r="N11" s="391"/>
      <c r="O11" s="391"/>
      <c r="P11" s="391"/>
      <c r="Q11" s="391"/>
      <c r="R11" s="391"/>
      <c r="S11" s="169"/>
      <c r="T11" s="169"/>
      <c r="U11" s="169"/>
      <c r="V11" s="169"/>
      <c r="W11" s="169"/>
    </row>
    <row r="12" spans="1:27" s="68" customFormat="1" ht="18.75" customHeight="1" x14ac:dyDescent="0.2">
      <c r="B12" s="392"/>
      <c r="C12" s="392"/>
      <c r="E12" s="459" t="str">
        <f>'1. паспорт местоположение'!A12</f>
        <v>H_2737</v>
      </c>
      <c r="F12" s="459"/>
      <c r="G12" s="459"/>
      <c r="H12" s="459"/>
      <c r="I12" s="459"/>
      <c r="J12" s="459"/>
      <c r="K12" s="459"/>
      <c r="L12" s="459"/>
      <c r="M12" s="459"/>
      <c r="N12" s="459"/>
      <c r="O12" s="459"/>
      <c r="P12" s="459"/>
      <c r="Q12" s="459"/>
      <c r="R12" s="459"/>
      <c r="S12" s="459"/>
      <c r="T12" s="459"/>
      <c r="U12" s="459"/>
      <c r="V12" s="459"/>
      <c r="W12" s="459"/>
      <c r="X12" s="459"/>
      <c r="Y12" s="459"/>
    </row>
    <row r="13" spans="1:27" s="68" customFormat="1" ht="18.75" customHeight="1" x14ac:dyDescent="0.2">
      <c r="B13" s="392"/>
      <c r="C13" s="392"/>
      <c r="E13" s="456" t="s">
        <v>4</v>
      </c>
      <c r="F13" s="456"/>
      <c r="G13" s="456"/>
      <c r="H13" s="456"/>
      <c r="I13" s="456"/>
      <c r="J13" s="456"/>
      <c r="K13" s="456"/>
      <c r="L13" s="456"/>
      <c r="M13" s="456"/>
      <c r="N13" s="456"/>
      <c r="O13" s="456"/>
      <c r="P13" s="456"/>
      <c r="Q13" s="456"/>
      <c r="R13" s="456"/>
      <c r="S13" s="456"/>
      <c r="T13" s="456"/>
      <c r="U13" s="456"/>
      <c r="V13" s="456"/>
      <c r="W13" s="456"/>
      <c r="X13" s="456"/>
      <c r="Y13" s="456"/>
    </row>
    <row r="14" spans="1:27" s="172" customFormat="1" ht="15.75" customHeight="1" x14ac:dyDescent="0.2">
      <c r="B14" s="393"/>
      <c r="C14" s="393"/>
      <c r="E14" s="389"/>
      <c r="F14" s="389"/>
      <c r="G14" s="389"/>
      <c r="H14" s="389"/>
      <c r="I14" s="389"/>
      <c r="J14" s="389"/>
      <c r="K14" s="389"/>
      <c r="L14" s="389"/>
      <c r="M14" s="389"/>
      <c r="N14" s="389"/>
      <c r="O14" s="389"/>
      <c r="P14" s="389"/>
      <c r="Q14" s="389"/>
      <c r="R14" s="389"/>
      <c r="S14" s="389"/>
      <c r="T14" s="389"/>
      <c r="U14" s="389"/>
      <c r="V14" s="389"/>
      <c r="W14" s="389"/>
    </row>
    <row r="15" spans="1:27" s="175" customFormat="1" ht="39" customHeight="1" x14ac:dyDescent="0.2">
      <c r="B15" s="394"/>
      <c r="C15" s="394"/>
      <c r="E15" s="457" t="str">
        <f>'3.1. паспорт Техсостояние ПС'!A15</f>
        <v>Перевод потребителей с напряжения 0,23 кВ на 0,4 кВ в городе Калининграде со строительством и реконструкцией 42 трансформаторных подстанций мощностью 12,22 МВА и 98,05 км линий электропередачи</v>
      </c>
      <c r="F15" s="457"/>
      <c r="G15" s="457"/>
      <c r="H15" s="457"/>
      <c r="I15" s="457"/>
      <c r="J15" s="457"/>
      <c r="K15" s="457"/>
      <c r="L15" s="457"/>
      <c r="M15" s="457"/>
      <c r="N15" s="457"/>
      <c r="O15" s="457"/>
      <c r="P15" s="457"/>
      <c r="Q15" s="457"/>
      <c r="R15" s="457"/>
      <c r="S15" s="457"/>
      <c r="T15" s="457"/>
      <c r="U15" s="457"/>
      <c r="V15" s="457"/>
      <c r="W15" s="457"/>
      <c r="X15" s="457"/>
      <c r="Y15" s="457"/>
    </row>
    <row r="16" spans="1:27" s="175" customFormat="1" ht="15" customHeight="1" x14ac:dyDescent="0.2">
      <c r="B16" s="394"/>
      <c r="C16" s="394"/>
      <c r="E16" s="456" t="s">
        <v>3</v>
      </c>
      <c r="F16" s="456"/>
      <c r="G16" s="456"/>
      <c r="H16" s="456"/>
      <c r="I16" s="456"/>
      <c r="J16" s="456"/>
      <c r="K16" s="456"/>
      <c r="L16" s="456"/>
      <c r="M16" s="456"/>
      <c r="N16" s="456"/>
      <c r="O16" s="456"/>
      <c r="P16" s="456"/>
      <c r="Q16" s="456"/>
      <c r="R16" s="456"/>
      <c r="S16" s="456"/>
      <c r="T16" s="456"/>
      <c r="U16" s="456"/>
      <c r="V16" s="456"/>
      <c r="W16" s="456"/>
      <c r="X16" s="456"/>
      <c r="Y16" s="456"/>
    </row>
    <row r="17" spans="1:27" s="175" customFormat="1" ht="15" customHeight="1" x14ac:dyDescent="0.2">
      <c r="B17" s="394"/>
      <c r="C17" s="394"/>
      <c r="E17" s="174"/>
      <c r="F17" s="174"/>
      <c r="G17" s="174"/>
      <c r="H17" s="174"/>
      <c r="I17" s="174"/>
      <c r="J17" s="174"/>
      <c r="K17" s="174"/>
      <c r="L17" s="174"/>
      <c r="M17" s="174"/>
      <c r="N17" s="174"/>
      <c r="O17" s="174"/>
      <c r="P17" s="174"/>
      <c r="Q17" s="174"/>
      <c r="R17" s="174"/>
      <c r="S17" s="174"/>
      <c r="T17" s="174"/>
      <c r="U17" s="174"/>
      <c r="V17" s="174"/>
      <c r="W17" s="174"/>
    </row>
    <row r="18" spans="1:27" s="175" customFormat="1" ht="15" customHeight="1" x14ac:dyDescent="0.2">
      <c r="B18" s="394"/>
      <c r="C18" s="394"/>
      <c r="E18" s="460"/>
      <c r="F18" s="460"/>
      <c r="G18" s="460"/>
      <c r="H18" s="460"/>
      <c r="I18" s="460"/>
      <c r="J18" s="460"/>
      <c r="K18" s="460"/>
      <c r="L18" s="460"/>
      <c r="M18" s="460"/>
      <c r="N18" s="460"/>
      <c r="O18" s="460"/>
      <c r="P18" s="460"/>
      <c r="Q18" s="460"/>
      <c r="R18" s="460"/>
      <c r="S18" s="460"/>
      <c r="T18" s="460"/>
      <c r="U18" s="460"/>
      <c r="V18" s="460"/>
      <c r="W18" s="460"/>
      <c r="X18" s="460"/>
      <c r="Y18" s="460"/>
    </row>
    <row r="19" spans="1:27" ht="25.5" customHeight="1" x14ac:dyDescent="0.25">
      <c r="A19" s="460" t="s">
        <v>345</v>
      </c>
      <c r="B19" s="460"/>
      <c r="C19" s="460"/>
      <c r="D19" s="460"/>
      <c r="E19" s="460"/>
      <c r="F19" s="460"/>
      <c r="G19" s="460"/>
      <c r="H19" s="460"/>
      <c r="I19" s="460"/>
      <c r="J19" s="460"/>
      <c r="K19" s="460"/>
      <c r="L19" s="460"/>
      <c r="M19" s="460"/>
      <c r="N19" s="460"/>
      <c r="O19" s="460"/>
      <c r="P19" s="460"/>
      <c r="Q19" s="460"/>
      <c r="R19" s="460"/>
      <c r="S19" s="460"/>
      <c r="T19" s="460"/>
      <c r="U19" s="460"/>
      <c r="V19" s="460"/>
      <c r="W19" s="460"/>
      <c r="X19" s="460"/>
      <c r="Y19" s="460"/>
      <c r="Z19" s="460"/>
      <c r="AA19" s="460"/>
    </row>
    <row r="20" spans="1:27" s="317" customFormat="1" ht="21" customHeight="1" x14ac:dyDescent="0.25">
      <c r="B20" s="316"/>
      <c r="C20" s="316"/>
    </row>
    <row r="21" spans="1:27" ht="42" customHeight="1" x14ac:dyDescent="0.25">
      <c r="A21" s="449" t="s">
        <v>2</v>
      </c>
      <c r="B21" s="445" t="s">
        <v>352</v>
      </c>
      <c r="C21" s="446"/>
      <c r="D21" s="445" t="s">
        <v>354</v>
      </c>
      <c r="E21" s="446"/>
      <c r="F21" s="461" t="s">
        <v>87</v>
      </c>
      <c r="G21" s="462"/>
      <c r="H21" s="462"/>
      <c r="I21" s="463"/>
      <c r="J21" s="449" t="s">
        <v>355</v>
      </c>
      <c r="K21" s="445" t="s">
        <v>356</v>
      </c>
      <c r="L21" s="446"/>
      <c r="M21" s="445" t="s">
        <v>357</v>
      </c>
      <c r="N21" s="446"/>
      <c r="O21" s="445" t="s">
        <v>344</v>
      </c>
      <c r="P21" s="446"/>
      <c r="Q21" s="445" t="s">
        <v>120</v>
      </c>
      <c r="R21" s="446"/>
      <c r="S21" s="449" t="s">
        <v>119</v>
      </c>
      <c r="T21" s="449" t="s">
        <v>358</v>
      </c>
      <c r="U21" s="449" t="s">
        <v>353</v>
      </c>
      <c r="V21" s="445" t="s">
        <v>118</v>
      </c>
      <c r="W21" s="446"/>
      <c r="X21" s="461" t="s">
        <v>110</v>
      </c>
      <c r="Y21" s="462"/>
      <c r="Z21" s="461" t="s">
        <v>109</v>
      </c>
      <c r="AA21" s="462"/>
    </row>
    <row r="22" spans="1:27" ht="141.75" x14ac:dyDescent="0.25">
      <c r="A22" s="451"/>
      <c r="B22" s="447"/>
      <c r="C22" s="448"/>
      <c r="D22" s="447"/>
      <c r="E22" s="448"/>
      <c r="F22" s="461" t="s">
        <v>117</v>
      </c>
      <c r="G22" s="463"/>
      <c r="H22" s="461" t="s">
        <v>116</v>
      </c>
      <c r="I22" s="463"/>
      <c r="J22" s="450"/>
      <c r="K22" s="447"/>
      <c r="L22" s="448"/>
      <c r="M22" s="447"/>
      <c r="N22" s="448"/>
      <c r="O22" s="447"/>
      <c r="P22" s="448"/>
      <c r="Q22" s="447"/>
      <c r="R22" s="448"/>
      <c r="S22" s="450"/>
      <c r="T22" s="450"/>
      <c r="U22" s="450"/>
      <c r="V22" s="447"/>
      <c r="W22" s="448"/>
      <c r="X22" s="43" t="s">
        <v>108</v>
      </c>
      <c r="Y22" s="43" t="s">
        <v>342</v>
      </c>
      <c r="Z22" s="43" t="s">
        <v>107</v>
      </c>
      <c r="AA22" s="43" t="s">
        <v>106</v>
      </c>
    </row>
    <row r="23" spans="1:27" ht="19.5" customHeight="1" x14ac:dyDescent="0.25">
      <c r="A23" s="450"/>
      <c r="B23" s="390" t="s">
        <v>104</v>
      </c>
      <c r="C23" s="390" t="s">
        <v>105</v>
      </c>
      <c r="D23" s="390" t="s">
        <v>104</v>
      </c>
      <c r="E23" s="390" t="s">
        <v>105</v>
      </c>
      <c r="F23" s="390" t="s">
        <v>104</v>
      </c>
      <c r="G23" s="390" t="s">
        <v>105</v>
      </c>
      <c r="H23" s="390" t="s">
        <v>104</v>
      </c>
      <c r="I23" s="390" t="s">
        <v>105</v>
      </c>
      <c r="J23" s="390" t="s">
        <v>104</v>
      </c>
      <c r="K23" s="390" t="s">
        <v>104</v>
      </c>
      <c r="L23" s="390" t="s">
        <v>105</v>
      </c>
      <c r="M23" s="390" t="s">
        <v>104</v>
      </c>
      <c r="N23" s="390" t="s">
        <v>105</v>
      </c>
      <c r="O23" s="390" t="s">
        <v>104</v>
      </c>
      <c r="P23" s="390" t="s">
        <v>105</v>
      </c>
      <c r="Q23" s="390" t="s">
        <v>104</v>
      </c>
      <c r="R23" s="390" t="s">
        <v>105</v>
      </c>
      <c r="S23" s="390" t="s">
        <v>104</v>
      </c>
      <c r="T23" s="390" t="s">
        <v>104</v>
      </c>
      <c r="U23" s="390" t="s">
        <v>104</v>
      </c>
      <c r="V23" s="390" t="s">
        <v>104</v>
      </c>
      <c r="W23" s="390" t="s">
        <v>105</v>
      </c>
      <c r="X23" s="390" t="s">
        <v>104</v>
      </c>
      <c r="Y23" s="390" t="s">
        <v>104</v>
      </c>
      <c r="Z23" s="43" t="s">
        <v>104</v>
      </c>
      <c r="AA23" s="43" t="s">
        <v>104</v>
      </c>
    </row>
    <row r="24" spans="1:27" x14ac:dyDescent="0.25">
      <c r="A24" s="396">
        <v>1</v>
      </c>
      <c r="B24" s="397">
        <v>2</v>
      </c>
      <c r="C24" s="397">
        <v>3</v>
      </c>
      <c r="D24" s="396">
        <v>4</v>
      </c>
      <c r="E24" s="396">
        <v>5</v>
      </c>
      <c r="F24" s="396">
        <v>6</v>
      </c>
      <c r="G24" s="396">
        <v>7</v>
      </c>
      <c r="H24" s="396">
        <v>8</v>
      </c>
      <c r="I24" s="396">
        <v>9</v>
      </c>
      <c r="J24" s="396">
        <v>10</v>
      </c>
      <c r="K24" s="396">
        <v>11</v>
      </c>
      <c r="L24" s="396">
        <v>12</v>
      </c>
      <c r="M24" s="396">
        <v>13</v>
      </c>
      <c r="N24" s="396">
        <v>14</v>
      </c>
      <c r="O24" s="396">
        <v>15</v>
      </c>
      <c r="P24" s="396">
        <v>16</v>
      </c>
      <c r="Q24" s="396">
        <v>19</v>
      </c>
      <c r="R24" s="396">
        <v>20</v>
      </c>
      <c r="S24" s="396">
        <v>21</v>
      </c>
      <c r="T24" s="396">
        <v>22</v>
      </c>
      <c r="U24" s="396">
        <v>23</v>
      </c>
      <c r="V24" s="396">
        <v>24</v>
      </c>
      <c r="W24" s="396">
        <v>25</v>
      </c>
      <c r="X24" s="396">
        <v>26</v>
      </c>
      <c r="Y24" s="396">
        <v>27</v>
      </c>
      <c r="Z24" s="396">
        <v>28</v>
      </c>
      <c r="AA24" s="396">
        <v>29</v>
      </c>
    </row>
    <row r="25" spans="1:27" s="331" customFormat="1" ht="30" customHeight="1" x14ac:dyDescent="0.25">
      <c r="A25" s="398">
        <v>1</v>
      </c>
      <c r="B25" s="399" t="s">
        <v>811</v>
      </c>
      <c r="C25" s="399" t="s">
        <v>811</v>
      </c>
      <c r="D25" s="399" t="s">
        <v>811</v>
      </c>
      <c r="E25" s="399" t="s">
        <v>811</v>
      </c>
      <c r="F25" s="400">
        <v>0.23</v>
      </c>
      <c r="G25" s="400">
        <v>0.4</v>
      </c>
      <c r="H25" s="400">
        <v>0.23</v>
      </c>
      <c r="I25" s="400">
        <v>0.4</v>
      </c>
      <c r="J25" s="400" t="s">
        <v>411</v>
      </c>
      <c r="K25" s="400">
        <v>1</v>
      </c>
      <c r="L25" s="400">
        <v>1</v>
      </c>
      <c r="M25" s="401" t="s">
        <v>412</v>
      </c>
      <c r="N25" s="401" t="s">
        <v>762</v>
      </c>
      <c r="O25" s="398" t="s">
        <v>414</v>
      </c>
      <c r="P25" s="398" t="s">
        <v>414</v>
      </c>
      <c r="Q25" s="398">
        <v>0.11</v>
      </c>
      <c r="R25" s="398">
        <v>0.11</v>
      </c>
      <c r="S25" s="398" t="s">
        <v>260</v>
      </c>
      <c r="T25" s="398" t="s">
        <v>260</v>
      </c>
      <c r="U25" s="398" t="s">
        <v>260</v>
      </c>
      <c r="V25" s="400" t="s">
        <v>415</v>
      </c>
      <c r="W25" s="400" t="s">
        <v>415</v>
      </c>
      <c r="X25" s="398" t="s">
        <v>260</v>
      </c>
      <c r="Y25" s="398" t="s">
        <v>260</v>
      </c>
      <c r="Z25" s="455" t="s">
        <v>758</v>
      </c>
      <c r="AA25" s="455" t="s">
        <v>759</v>
      </c>
    </row>
    <row r="26" spans="1:27" s="316" customFormat="1" x14ac:dyDescent="0.25">
      <c r="A26" s="398">
        <v>2</v>
      </c>
      <c r="B26" s="399" t="s">
        <v>812</v>
      </c>
      <c r="C26" s="399" t="s">
        <v>812</v>
      </c>
      <c r="D26" s="399" t="s">
        <v>812</v>
      </c>
      <c r="E26" s="399" t="s">
        <v>812</v>
      </c>
      <c r="F26" s="400">
        <v>0.23</v>
      </c>
      <c r="G26" s="400">
        <v>0.4</v>
      </c>
      <c r="H26" s="400">
        <v>0.23</v>
      </c>
      <c r="I26" s="400">
        <v>0.4</v>
      </c>
      <c r="J26" s="400" t="s">
        <v>411</v>
      </c>
      <c r="K26" s="400">
        <v>1</v>
      </c>
      <c r="L26" s="400">
        <v>1</v>
      </c>
      <c r="M26" s="401" t="s">
        <v>412</v>
      </c>
      <c r="N26" s="401" t="s">
        <v>413</v>
      </c>
      <c r="O26" s="398" t="s">
        <v>414</v>
      </c>
      <c r="P26" s="398" t="s">
        <v>414</v>
      </c>
      <c r="Q26" s="398">
        <v>0.09</v>
      </c>
      <c r="R26" s="398">
        <v>0.09</v>
      </c>
      <c r="S26" s="398" t="s">
        <v>260</v>
      </c>
      <c r="T26" s="398" t="s">
        <v>260</v>
      </c>
      <c r="U26" s="398" t="s">
        <v>260</v>
      </c>
      <c r="V26" s="400" t="s">
        <v>415</v>
      </c>
      <c r="W26" s="400" t="s">
        <v>415</v>
      </c>
      <c r="X26" s="398" t="s">
        <v>260</v>
      </c>
      <c r="Y26" s="398" t="s">
        <v>260</v>
      </c>
      <c r="Z26" s="443"/>
      <c r="AA26" s="443"/>
    </row>
    <row r="27" spans="1:27" s="316" customFormat="1" ht="30" x14ac:dyDescent="0.25">
      <c r="A27" s="398">
        <v>3</v>
      </c>
      <c r="B27" s="399" t="s">
        <v>813</v>
      </c>
      <c r="C27" s="399" t="s">
        <v>813</v>
      </c>
      <c r="D27" s="399" t="s">
        <v>813</v>
      </c>
      <c r="E27" s="399" t="s">
        <v>813</v>
      </c>
      <c r="F27" s="400">
        <v>0.23</v>
      </c>
      <c r="G27" s="400">
        <v>0.4</v>
      </c>
      <c r="H27" s="400">
        <v>0.23</v>
      </c>
      <c r="I27" s="400">
        <v>0.4</v>
      </c>
      <c r="J27" s="400" t="s">
        <v>411</v>
      </c>
      <c r="K27" s="400">
        <v>1</v>
      </c>
      <c r="L27" s="400">
        <v>1</v>
      </c>
      <c r="M27" s="401" t="s">
        <v>412</v>
      </c>
      <c r="N27" s="401" t="s">
        <v>762</v>
      </c>
      <c r="O27" s="398" t="s">
        <v>414</v>
      </c>
      <c r="P27" s="398" t="s">
        <v>414</v>
      </c>
      <c r="Q27" s="398">
        <v>0.03</v>
      </c>
      <c r="R27" s="398">
        <v>0.03</v>
      </c>
      <c r="S27" s="398" t="s">
        <v>260</v>
      </c>
      <c r="T27" s="398" t="s">
        <v>260</v>
      </c>
      <c r="U27" s="398" t="s">
        <v>260</v>
      </c>
      <c r="V27" s="400" t="s">
        <v>415</v>
      </c>
      <c r="W27" s="400" t="s">
        <v>415</v>
      </c>
      <c r="X27" s="398" t="s">
        <v>260</v>
      </c>
      <c r="Y27" s="398" t="s">
        <v>260</v>
      </c>
      <c r="Z27" s="443"/>
      <c r="AA27" s="443"/>
    </row>
    <row r="28" spans="1:27" s="316" customFormat="1" ht="30" x14ac:dyDescent="0.25">
      <c r="A28" s="398">
        <v>4</v>
      </c>
      <c r="B28" s="399" t="s">
        <v>814</v>
      </c>
      <c r="C28" s="399" t="s">
        <v>814</v>
      </c>
      <c r="D28" s="399" t="s">
        <v>814</v>
      </c>
      <c r="E28" s="399" t="s">
        <v>814</v>
      </c>
      <c r="F28" s="400">
        <v>0.23</v>
      </c>
      <c r="G28" s="400">
        <v>0.4</v>
      </c>
      <c r="H28" s="400">
        <v>0.23</v>
      </c>
      <c r="I28" s="400">
        <v>0.4</v>
      </c>
      <c r="J28" s="400" t="s">
        <v>411</v>
      </c>
      <c r="K28" s="400">
        <v>1</v>
      </c>
      <c r="L28" s="400">
        <v>1</v>
      </c>
      <c r="M28" s="401" t="s">
        <v>815</v>
      </c>
      <c r="N28" s="401" t="s">
        <v>816</v>
      </c>
      <c r="O28" s="398" t="s">
        <v>414</v>
      </c>
      <c r="P28" s="398" t="s">
        <v>414</v>
      </c>
      <c r="Q28" s="398">
        <v>0.45900000000000002</v>
      </c>
      <c r="R28" s="398">
        <v>0.45900000000000002</v>
      </c>
      <c r="S28" s="398" t="s">
        <v>260</v>
      </c>
      <c r="T28" s="398" t="s">
        <v>260</v>
      </c>
      <c r="U28" s="398" t="s">
        <v>260</v>
      </c>
      <c r="V28" s="400" t="s">
        <v>415</v>
      </c>
      <c r="W28" s="400" t="s">
        <v>415</v>
      </c>
      <c r="X28" s="398" t="s">
        <v>260</v>
      </c>
      <c r="Y28" s="398" t="s">
        <v>260</v>
      </c>
      <c r="Z28" s="443"/>
      <c r="AA28" s="443"/>
    </row>
    <row r="29" spans="1:27" s="316" customFormat="1" ht="30" x14ac:dyDescent="0.25">
      <c r="A29" s="398">
        <v>5</v>
      </c>
      <c r="B29" s="399" t="s">
        <v>817</v>
      </c>
      <c r="C29" s="399" t="s">
        <v>817</v>
      </c>
      <c r="D29" s="399" t="s">
        <v>817</v>
      </c>
      <c r="E29" s="399" t="s">
        <v>817</v>
      </c>
      <c r="F29" s="400">
        <v>0.23</v>
      </c>
      <c r="G29" s="400">
        <v>0.4</v>
      </c>
      <c r="H29" s="400">
        <v>0.23</v>
      </c>
      <c r="I29" s="400">
        <v>0.4</v>
      </c>
      <c r="J29" s="400" t="s">
        <v>411</v>
      </c>
      <c r="K29" s="400">
        <v>1</v>
      </c>
      <c r="L29" s="400">
        <v>1</v>
      </c>
      <c r="M29" s="401" t="s">
        <v>818</v>
      </c>
      <c r="N29" s="401" t="s">
        <v>819</v>
      </c>
      <c r="O29" s="398" t="s">
        <v>414</v>
      </c>
      <c r="P29" s="398" t="s">
        <v>414</v>
      </c>
      <c r="Q29" s="398">
        <v>0.10199999999999999</v>
      </c>
      <c r="R29" s="398">
        <v>0.10199999999999999</v>
      </c>
      <c r="S29" s="398" t="s">
        <v>260</v>
      </c>
      <c r="T29" s="398" t="s">
        <v>260</v>
      </c>
      <c r="U29" s="398" t="s">
        <v>260</v>
      </c>
      <c r="V29" s="400" t="s">
        <v>415</v>
      </c>
      <c r="W29" s="400" t="s">
        <v>415</v>
      </c>
      <c r="X29" s="398" t="s">
        <v>260</v>
      </c>
      <c r="Y29" s="398" t="s">
        <v>260</v>
      </c>
      <c r="Z29" s="443"/>
      <c r="AA29" s="443"/>
    </row>
    <row r="30" spans="1:27" s="332" customFormat="1" ht="30" x14ac:dyDescent="0.25">
      <c r="A30" s="398">
        <v>6</v>
      </c>
      <c r="B30" s="399" t="s">
        <v>820</v>
      </c>
      <c r="C30" s="399" t="s">
        <v>820</v>
      </c>
      <c r="D30" s="399" t="s">
        <v>820</v>
      </c>
      <c r="E30" s="399" t="s">
        <v>820</v>
      </c>
      <c r="F30" s="400">
        <v>0.23</v>
      </c>
      <c r="G30" s="400">
        <v>0.4</v>
      </c>
      <c r="H30" s="400">
        <v>0.23</v>
      </c>
      <c r="I30" s="400">
        <v>0.4</v>
      </c>
      <c r="J30" s="400" t="s">
        <v>411</v>
      </c>
      <c r="K30" s="400">
        <v>1</v>
      </c>
      <c r="L30" s="400">
        <v>1</v>
      </c>
      <c r="M30" s="401" t="s">
        <v>821</v>
      </c>
      <c r="N30" s="401" t="s">
        <v>413</v>
      </c>
      <c r="O30" s="398" t="s">
        <v>414</v>
      </c>
      <c r="P30" s="398" t="s">
        <v>414</v>
      </c>
      <c r="Q30" s="398">
        <v>0.114</v>
      </c>
      <c r="R30" s="398">
        <v>0.114</v>
      </c>
      <c r="S30" s="398" t="s">
        <v>260</v>
      </c>
      <c r="T30" s="398" t="s">
        <v>260</v>
      </c>
      <c r="U30" s="398" t="s">
        <v>260</v>
      </c>
      <c r="V30" s="400" t="s">
        <v>415</v>
      </c>
      <c r="W30" s="400" t="s">
        <v>415</v>
      </c>
      <c r="X30" s="398" t="s">
        <v>260</v>
      </c>
      <c r="Y30" s="398" t="s">
        <v>260</v>
      </c>
      <c r="Z30" s="443"/>
      <c r="AA30" s="443"/>
    </row>
    <row r="31" spans="1:27" s="332" customFormat="1" x14ac:dyDescent="0.25">
      <c r="A31" s="398">
        <v>7</v>
      </c>
      <c r="B31" s="399" t="s">
        <v>822</v>
      </c>
      <c r="C31" s="399" t="s">
        <v>822</v>
      </c>
      <c r="D31" s="399" t="s">
        <v>822</v>
      </c>
      <c r="E31" s="399" t="s">
        <v>822</v>
      </c>
      <c r="F31" s="400">
        <v>0.23</v>
      </c>
      <c r="G31" s="400">
        <v>0.4</v>
      </c>
      <c r="H31" s="400">
        <v>0.23</v>
      </c>
      <c r="I31" s="400">
        <v>0.4</v>
      </c>
      <c r="J31" s="400" t="s">
        <v>411</v>
      </c>
      <c r="K31" s="400">
        <v>1</v>
      </c>
      <c r="L31" s="400">
        <v>1</v>
      </c>
      <c r="M31" s="401" t="s">
        <v>823</v>
      </c>
      <c r="N31" s="401" t="s">
        <v>769</v>
      </c>
      <c r="O31" s="398" t="s">
        <v>414</v>
      </c>
      <c r="P31" s="398" t="s">
        <v>414</v>
      </c>
      <c r="Q31" s="398">
        <v>0.11799999999999999</v>
      </c>
      <c r="R31" s="398">
        <v>0.11799999999999999</v>
      </c>
      <c r="S31" s="398" t="s">
        <v>260</v>
      </c>
      <c r="T31" s="398" t="s">
        <v>260</v>
      </c>
      <c r="U31" s="398" t="s">
        <v>260</v>
      </c>
      <c r="V31" s="400" t="s">
        <v>415</v>
      </c>
      <c r="W31" s="400" t="s">
        <v>415</v>
      </c>
      <c r="X31" s="398" t="s">
        <v>260</v>
      </c>
      <c r="Y31" s="398" t="s">
        <v>260</v>
      </c>
      <c r="Z31" s="443"/>
      <c r="AA31" s="443"/>
    </row>
    <row r="32" spans="1:27" s="332" customFormat="1" ht="45" x14ac:dyDescent="0.25">
      <c r="A32" s="398">
        <v>8</v>
      </c>
      <c r="B32" s="399" t="s">
        <v>824</v>
      </c>
      <c r="C32" s="399" t="s">
        <v>824</v>
      </c>
      <c r="D32" s="399" t="s">
        <v>824</v>
      </c>
      <c r="E32" s="399" t="s">
        <v>824</v>
      </c>
      <c r="F32" s="400">
        <v>0.23</v>
      </c>
      <c r="G32" s="400">
        <v>0.4</v>
      </c>
      <c r="H32" s="400">
        <v>0.23</v>
      </c>
      <c r="I32" s="400">
        <v>0.4</v>
      </c>
      <c r="J32" s="400" t="s">
        <v>411</v>
      </c>
      <c r="K32" s="400">
        <v>1</v>
      </c>
      <c r="L32" s="400">
        <v>1</v>
      </c>
      <c r="M32" s="401" t="s">
        <v>825</v>
      </c>
      <c r="N32" s="401" t="s">
        <v>761</v>
      </c>
      <c r="O32" s="398" t="s">
        <v>414</v>
      </c>
      <c r="P32" s="398" t="s">
        <v>414</v>
      </c>
      <c r="Q32" s="398">
        <v>0.30099999999999999</v>
      </c>
      <c r="R32" s="398">
        <v>0.30099999999999999</v>
      </c>
      <c r="S32" s="398" t="s">
        <v>260</v>
      </c>
      <c r="T32" s="398" t="s">
        <v>260</v>
      </c>
      <c r="U32" s="398" t="s">
        <v>260</v>
      </c>
      <c r="V32" s="400" t="s">
        <v>415</v>
      </c>
      <c r="W32" s="400" t="s">
        <v>415</v>
      </c>
      <c r="X32" s="398" t="s">
        <v>260</v>
      </c>
      <c r="Y32" s="398" t="s">
        <v>260</v>
      </c>
      <c r="Z32" s="443"/>
      <c r="AA32" s="443"/>
    </row>
    <row r="33" spans="1:27" s="332" customFormat="1" x14ac:dyDescent="0.25">
      <c r="A33" s="398">
        <v>9</v>
      </c>
      <c r="B33" s="399" t="s">
        <v>826</v>
      </c>
      <c r="C33" s="399" t="s">
        <v>826</v>
      </c>
      <c r="D33" s="399" t="s">
        <v>826</v>
      </c>
      <c r="E33" s="399" t="s">
        <v>826</v>
      </c>
      <c r="F33" s="400">
        <v>0.23</v>
      </c>
      <c r="G33" s="400">
        <v>0.4</v>
      </c>
      <c r="H33" s="400">
        <v>0.23</v>
      </c>
      <c r="I33" s="400">
        <v>0.4</v>
      </c>
      <c r="J33" s="400" t="s">
        <v>411</v>
      </c>
      <c r="K33" s="400">
        <v>1</v>
      </c>
      <c r="L33" s="400">
        <v>1</v>
      </c>
      <c r="M33" s="401" t="s">
        <v>823</v>
      </c>
      <c r="N33" s="401" t="s">
        <v>769</v>
      </c>
      <c r="O33" s="398" t="s">
        <v>414</v>
      </c>
      <c r="P33" s="398" t="s">
        <v>414</v>
      </c>
      <c r="Q33" s="398">
        <v>0.12</v>
      </c>
      <c r="R33" s="398">
        <v>0.12</v>
      </c>
      <c r="S33" s="398" t="s">
        <v>260</v>
      </c>
      <c r="T33" s="398" t="s">
        <v>260</v>
      </c>
      <c r="U33" s="398" t="s">
        <v>260</v>
      </c>
      <c r="V33" s="400" t="s">
        <v>415</v>
      </c>
      <c r="W33" s="400" t="s">
        <v>415</v>
      </c>
      <c r="X33" s="398" t="s">
        <v>260</v>
      </c>
      <c r="Y33" s="398" t="s">
        <v>260</v>
      </c>
      <c r="Z33" s="443"/>
      <c r="AA33" s="443"/>
    </row>
    <row r="34" spans="1:27" s="332" customFormat="1" ht="30" x14ac:dyDescent="0.25">
      <c r="A34" s="398">
        <v>10</v>
      </c>
      <c r="B34" s="399" t="s">
        <v>827</v>
      </c>
      <c r="C34" s="399" t="s">
        <v>827</v>
      </c>
      <c r="D34" s="399" t="s">
        <v>827</v>
      </c>
      <c r="E34" s="399" t="s">
        <v>827</v>
      </c>
      <c r="F34" s="400">
        <v>0.23</v>
      </c>
      <c r="G34" s="400">
        <v>0.4</v>
      </c>
      <c r="H34" s="400">
        <v>0.23</v>
      </c>
      <c r="I34" s="400">
        <v>0.4</v>
      </c>
      <c r="J34" s="400" t="s">
        <v>411</v>
      </c>
      <c r="K34" s="400">
        <v>1</v>
      </c>
      <c r="L34" s="400">
        <v>1</v>
      </c>
      <c r="M34" s="401" t="s">
        <v>828</v>
      </c>
      <c r="N34" s="401" t="s">
        <v>829</v>
      </c>
      <c r="O34" s="398" t="s">
        <v>414</v>
      </c>
      <c r="P34" s="398" t="s">
        <v>414</v>
      </c>
      <c r="Q34" s="398">
        <v>0.19500000000000001</v>
      </c>
      <c r="R34" s="398">
        <v>0.19500000000000001</v>
      </c>
      <c r="S34" s="398" t="s">
        <v>260</v>
      </c>
      <c r="T34" s="398" t="s">
        <v>260</v>
      </c>
      <c r="U34" s="398" t="s">
        <v>260</v>
      </c>
      <c r="V34" s="400" t="s">
        <v>415</v>
      </c>
      <c r="W34" s="400" t="s">
        <v>415</v>
      </c>
      <c r="X34" s="398" t="s">
        <v>260</v>
      </c>
      <c r="Y34" s="398" t="s">
        <v>260</v>
      </c>
      <c r="Z34" s="443"/>
      <c r="AA34" s="443"/>
    </row>
    <row r="35" spans="1:27" s="332" customFormat="1" x14ac:dyDescent="0.25">
      <c r="A35" s="398">
        <v>11</v>
      </c>
      <c r="B35" s="399" t="s">
        <v>830</v>
      </c>
      <c r="C35" s="399" t="s">
        <v>830</v>
      </c>
      <c r="D35" s="399" t="s">
        <v>830</v>
      </c>
      <c r="E35" s="399" t="s">
        <v>830</v>
      </c>
      <c r="F35" s="400">
        <v>0.23</v>
      </c>
      <c r="G35" s="400">
        <v>0.4</v>
      </c>
      <c r="H35" s="400">
        <v>0.23</v>
      </c>
      <c r="I35" s="400">
        <v>0.4</v>
      </c>
      <c r="J35" s="400" t="s">
        <v>411</v>
      </c>
      <c r="K35" s="400">
        <v>1</v>
      </c>
      <c r="L35" s="400">
        <v>1</v>
      </c>
      <c r="M35" s="401" t="s">
        <v>821</v>
      </c>
      <c r="N35" s="401" t="s">
        <v>413</v>
      </c>
      <c r="O35" s="398" t="s">
        <v>414</v>
      </c>
      <c r="P35" s="398" t="s">
        <v>414</v>
      </c>
      <c r="Q35" s="398">
        <v>5.3999999999999999E-2</v>
      </c>
      <c r="R35" s="398">
        <v>5.3999999999999999E-2</v>
      </c>
      <c r="S35" s="398" t="s">
        <v>260</v>
      </c>
      <c r="T35" s="398" t="s">
        <v>260</v>
      </c>
      <c r="U35" s="398" t="s">
        <v>260</v>
      </c>
      <c r="V35" s="400" t="s">
        <v>415</v>
      </c>
      <c r="W35" s="400" t="s">
        <v>415</v>
      </c>
      <c r="X35" s="398" t="s">
        <v>260</v>
      </c>
      <c r="Y35" s="398" t="s">
        <v>260</v>
      </c>
      <c r="Z35" s="443"/>
      <c r="AA35" s="443"/>
    </row>
    <row r="36" spans="1:27" s="332" customFormat="1" ht="30" x14ac:dyDescent="0.25">
      <c r="A36" s="398">
        <v>12</v>
      </c>
      <c r="B36" s="399" t="s">
        <v>831</v>
      </c>
      <c r="C36" s="399" t="s">
        <v>831</v>
      </c>
      <c r="D36" s="399" t="s">
        <v>831</v>
      </c>
      <c r="E36" s="399" t="s">
        <v>831</v>
      </c>
      <c r="F36" s="400">
        <v>0.23</v>
      </c>
      <c r="G36" s="400">
        <v>0.4</v>
      </c>
      <c r="H36" s="400">
        <v>0.23</v>
      </c>
      <c r="I36" s="400">
        <v>0.4</v>
      </c>
      <c r="J36" s="400" t="s">
        <v>411</v>
      </c>
      <c r="K36" s="400">
        <v>1</v>
      </c>
      <c r="L36" s="400">
        <v>1</v>
      </c>
      <c r="M36" s="401" t="s">
        <v>828</v>
      </c>
      <c r="N36" s="401" t="s">
        <v>832</v>
      </c>
      <c r="O36" s="398" t="s">
        <v>414</v>
      </c>
      <c r="P36" s="398" t="s">
        <v>414</v>
      </c>
      <c r="Q36" s="398">
        <v>0.26100000000000001</v>
      </c>
      <c r="R36" s="398">
        <v>0.26100000000000001</v>
      </c>
      <c r="S36" s="398" t="s">
        <v>260</v>
      </c>
      <c r="T36" s="398" t="s">
        <v>260</v>
      </c>
      <c r="U36" s="398" t="s">
        <v>260</v>
      </c>
      <c r="V36" s="400" t="s">
        <v>415</v>
      </c>
      <c r="W36" s="400" t="s">
        <v>415</v>
      </c>
      <c r="X36" s="398" t="s">
        <v>260</v>
      </c>
      <c r="Y36" s="398" t="s">
        <v>260</v>
      </c>
      <c r="Z36" s="443"/>
      <c r="AA36" s="443"/>
    </row>
    <row r="37" spans="1:27" s="332" customFormat="1" ht="30" x14ac:dyDescent="0.25">
      <c r="A37" s="398">
        <v>13</v>
      </c>
      <c r="B37" s="399" t="s">
        <v>833</v>
      </c>
      <c r="C37" s="399" t="s">
        <v>833</v>
      </c>
      <c r="D37" s="399" t="s">
        <v>833</v>
      </c>
      <c r="E37" s="399" t="s">
        <v>833</v>
      </c>
      <c r="F37" s="400">
        <v>0.23</v>
      </c>
      <c r="G37" s="400">
        <v>0.4</v>
      </c>
      <c r="H37" s="400">
        <v>0.23</v>
      </c>
      <c r="I37" s="400">
        <v>0.4</v>
      </c>
      <c r="J37" s="400" t="s">
        <v>411</v>
      </c>
      <c r="K37" s="400">
        <v>1</v>
      </c>
      <c r="L37" s="400">
        <v>1</v>
      </c>
      <c r="M37" s="401" t="s">
        <v>834</v>
      </c>
      <c r="N37" s="401" t="s">
        <v>835</v>
      </c>
      <c r="O37" s="398" t="s">
        <v>414</v>
      </c>
      <c r="P37" s="398" t="s">
        <v>414</v>
      </c>
      <c r="Q37" s="398">
        <v>5.0000000000000001E-3</v>
      </c>
      <c r="R37" s="398">
        <v>5.0000000000000001E-3</v>
      </c>
      <c r="S37" s="398" t="s">
        <v>260</v>
      </c>
      <c r="T37" s="398" t="s">
        <v>260</v>
      </c>
      <c r="U37" s="398" t="s">
        <v>260</v>
      </c>
      <c r="V37" s="400" t="s">
        <v>415</v>
      </c>
      <c r="W37" s="400" t="s">
        <v>415</v>
      </c>
      <c r="X37" s="398" t="s">
        <v>260</v>
      </c>
      <c r="Y37" s="398" t="s">
        <v>260</v>
      </c>
      <c r="Z37" s="443"/>
      <c r="AA37" s="443"/>
    </row>
    <row r="38" spans="1:27" s="332" customFormat="1" ht="30" x14ac:dyDescent="0.25">
      <c r="A38" s="398">
        <v>14</v>
      </c>
      <c r="B38" s="399" t="s">
        <v>836</v>
      </c>
      <c r="C38" s="399" t="s">
        <v>836</v>
      </c>
      <c r="D38" s="399" t="s">
        <v>836</v>
      </c>
      <c r="E38" s="399" t="s">
        <v>836</v>
      </c>
      <c r="F38" s="400">
        <v>0.23</v>
      </c>
      <c r="G38" s="400">
        <v>0.4</v>
      </c>
      <c r="H38" s="400">
        <v>0.23</v>
      </c>
      <c r="I38" s="400">
        <v>0.4</v>
      </c>
      <c r="J38" s="400" t="s">
        <v>411</v>
      </c>
      <c r="K38" s="400">
        <v>1</v>
      </c>
      <c r="L38" s="400">
        <v>1</v>
      </c>
      <c r="M38" s="401" t="s">
        <v>825</v>
      </c>
      <c r="N38" s="401" t="s">
        <v>761</v>
      </c>
      <c r="O38" s="398" t="s">
        <v>414</v>
      </c>
      <c r="P38" s="398" t="s">
        <v>414</v>
      </c>
      <c r="Q38" s="398">
        <v>6.0999999999999999E-2</v>
      </c>
      <c r="R38" s="398">
        <v>6.0999999999999999E-2</v>
      </c>
      <c r="S38" s="398" t="s">
        <v>260</v>
      </c>
      <c r="T38" s="398" t="s">
        <v>260</v>
      </c>
      <c r="U38" s="398" t="s">
        <v>260</v>
      </c>
      <c r="V38" s="400" t="s">
        <v>415</v>
      </c>
      <c r="W38" s="400" t="s">
        <v>415</v>
      </c>
      <c r="X38" s="398" t="s">
        <v>260</v>
      </c>
      <c r="Y38" s="398" t="s">
        <v>260</v>
      </c>
      <c r="Z38" s="443"/>
      <c r="AA38" s="443"/>
    </row>
    <row r="39" spans="1:27" s="332" customFormat="1" ht="30" x14ac:dyDescent="0.25">
      <c r="A39" s="398">
        <v>15</v>
      </c>
      <c r="B39" s="399" t="s">
        <v>837</v>
      </c>
      <c r="C39" s="399" t="s">
        <v>837</v>
      </c>
      <c r="D39" s="399" t="s">
        <v>837</v>
      </c>
      <c r="E39" s="399" t="s">
        <v>837</v>
      </c>
      <c r="F39" s="400">
        <v>0.23</v>
      </c>
      <c r="G39" s="400">
        <v>0.4</v>
      </c>
      <c r="H39" s="400">
        <v>0.23</v>
      </c>
      <c r="I39" s="400">
        <v>0.4</v>
      </c>
      <c r="J39" s="400" t="s">
        <v>411</v>
      </c>
      <c r="K39" s="400">
        <v>1</v>
      </c>
      <c r="L39" s="400">
        <v>1</v>
      </c>
      <c r="M39" s="401" t="s">
        <v>838</v>
      </c>
      <c r="N39" s="401" t="s">
        <v>835</v>
      </c>
      <c r="O39" s="398" t="s">
        <v>414</v>
      </c>
      <c r="P39" s="398" t="s">
        <v>414</v>
      </c>
      <c r="Q39" s="398">
        <v>5.0000000000000001E-3</v>
      </c>
      <c r="R39" s="398">
        <v>5.0000000000000001E-3</v>
      </c>
      <c r="S39" s="398" t="s">
        <v>260</v>
      </c>
      <c r="T39" s="398" t="s">
        <v>260</v>
      </c>
      <c r="U39" s="398" t="s">
        <v>260</v>
      </c>
      <c r="V39" s="400" t="s">
        <v>415</v>
      </c>
      <c r="W39" s="400" t="s">
        <v>415</v>
      </c>
      <c r="X39" s="398" t="s">
        <v>260</v>
      </c>
      <c r="Y39" s="398" t="s">
        <v>260</v>
      </c>
      <c r="Z39" s="443"/>
      <c r="AA39" s="443"/>
    </row>
    <row r="40" spans="1:27" s="332" customFormat="1" ht="30" x14ac:dyDescent="0.25">
      <c r="A40" s="398">
        <v>16</v>
      </c>
      <c r="B40" s="399" t="s">
        <v>839</v>
      </c>
      <c r="C40" s="399" t="s">
        <v>839</v>
      </c>
      <c r="D40" s="399" t="s">
        <v>839</v>
      </c>
      <c r="E40" s="399" t="s">
        <v>839</v>
      </c>
      <c r="F40" s="400">
        <v>0.23</v>
      </c>
      <c r="G40" s="400">
        <v>0.4</v>
      </c>
      <c r="H40" s="400">
        <v>0.23</v>
      </c>
      <c r="I40" s="400">
        <v>0.4</v>
      </c>
      <c r="J40" s="400" t="s">
        <v>411</v>
      </c>
      <c r="K40" s="400">
        <v>1</v>
      </c>
      <c r="L40" s="400">
        <v>1</v>
      </c>
      <c r="M40" s="401" t="s">
        <v>825</v>
      </c>
      <c r="N40" s="401" t="s">
        <v>761</v>
      </c>
      <c r="O40" s="398" t="s">
        <v>414</v>
      </c>
      <c r="P40" s="398" t="s">
        <v>414</v>
      </c>
      <c r="Q40" s="398">
        <v>5.0000000000000001E-3</v>
      </c>
      <c r="R40" s="398">
        <v>5.0000000000000001E-3</v>
      </c>
      <c r="S40" s="398" t="s">
        <v>260</v>
      </c>
      <c r="T40" s="398" t="s">
        <v>260</v>
      </c>
      <c r="U40" s="398" t="s">
        <v>260</v>
      </c>
      <c r="V40" s="400" t="s">
        <v>415</v>
      </c>
      <c r="W40" s="400" t="s">
        <v>415</v>
      </c>
      <c r="X40" s="398" t="s">
        <v>260</v>
      </c>
      <c r="Y40" s="398" t="s">
        <v>260</v>
      </c>
      <c r="Z40" s="443"/>
      <c r="AA40" s="443"/>
    </row>
    <row r="41" spans="1:27" s="332" customFormat="1" ht="30" x14ac:dyDescent="0.25">
      <c r="A41" s="398">
        <v>17</v>
      </c>
      <c r="B41" s="399" t="s">
        <v>840</v>
      </c>
      <c r="C41" s="399" t="s">
        <v>840</v>
      </c>
      <c r="D41" s="399" t="s">
        <v>840</v>
      </c>
      <c r="E41" s="399" t="s">
        <v>840</v>
      </c>
      <c r="F41" s="400">
        <v>0.23</v>
      </c>
      <c r="G41" s="400">
        <v>0.4</v>
      </c>
      <c r="H41" s="400">
        <v>0.23</v>
      </c>
      <c r="I41" s="400">
        <v>0.4</v>
      </c>
      <c r="J41" s="400" t="s">
        <v>411</v>
      </c>
      <c r="K41" s="400">
        <v>1</v>
      </c>
      <c r="L41" s="400">
        <v>1</v>
      </c>
      <c r="M41" s="401" t="s">
        <v>825</v>
      </c>
      <c r="N41" s="401" t="s">
        <v>761</v>
      </c>
      <c r="O41" s="398" t="s">
        <v>414</v>
      </c>
      <c r="P41" s="398" t="s">
        <v>414</v>
      </c>
      <c r="Q41" s="398">
        <v>5.0000000000000001E-3</v>
      </c>
      <c r="R41" s="398">
        <v>5.0000000000000001E-3</v>
      </c>
      <c r="S41" s="398" t="s">
        <v>260</v>
      </c>
      <c r="T41" s="398" t="s">
        <v>260</v>
      </c>
      <c r="U41" s="398" t="s">
        <v>260</v>
      </c>
      <c r="V41" s="400" t="s">
        <v>415</v>
      </c>
      <c r="W41" s="400" t="s">
        <v>415</v>
      </c>
      <c r="X41" s="398" t="s">
        <v>260</v>
      </c>
      <c r="Y41" s="398" t="s">
        <v>260</v>
      </c>
      <c r="Z41" s="443"/>
      <c r="AA41" s="443"/>
    </row>
    <row r="42" spans="1:27" s="332" customFormat="1" ht="30" x14ac:dyDescent="0.25">
      <c r="A42" s="398">
        <v>18</v>
      </c>
      <c r="B42" s="399" t="s">
        <v>841</v>
      </c>
      <c r="C42" s="399" t="s">
        <v>841</v>
      </c>
      <c r="D42" s="399" t="s">
        <v>841</v>
      </c>
      <c r="E42" s="399" t="s">
        <v>841</v>
      </c>
      <c r="F42" s="400">
        <v>0.23</v>
      </c>
      <c r="G42" s="400">
        <v>0.4</v>
      </c>
      <c r="H42" s="400">
        <v>0.23</v>
      </c>
      <c r="I42" s="400">
        <v>0.4</v>
      </c>
      <c r="J42" s="400" t="s">
        <v>411</v>
      </c>
      <c r="K42" s="400">
        <v>1</v>
      </c>
      <c r="L42" s="400">
        <v>1</v>
      </c>
      <c r="M42" s="401" t="s">
        <v>821</v>
      </c>
      <c r="N42" s="401" t="s">
        <v>413</v>
      </c>
      <c r="O42" s="398" t="s">
        <v>414</v>
      </c>
      <c r="P42" s="398" t="s">
        <v>414</v>
      </c>
      <c r="Q42" s="398">
        <v>5.0000000000000001E-3</v>
      </c>
      <c r="R42" s="398">
        <v>5.0000000000000001E-3</v>
      </c>
      <c r="S42" s="398" t="s">
        <v>260</v>
      </c>
      <c r="T42" s="398" t="s">
        <v>260</v>
      </c>
      <c r="U42" s="398" t="s">
        <v>260</v>
      </c>
      <c r="V42" s="400" t="s">
        <v>415</v>
      </c>
      <c r="W42" s="400" t="s">
        <v>415</v>
      </c>
      <c r="X42" s="398" t="s">
        <v>260</v>
      </c>
      <c r="Y42" s="398" t="s">
        <v>260</v>
      </c>
      <c r="Z42" s="443"/>
      <c r="AA42" s="443"/>
    </row>
    <row r="43" spans="1:27" s="332" customFormat="1" ht="30" x14ac:dyDescent="0.25">
      <c r="A43" s="398">
        <v>19</v>
      </c>
      <c r="B43" s="399" t="s">
        <v>842</v>
      </c>
      <c r="C43" s="399" t="s">
        <v>842</v>
      </c>
      <c r="D43" s="399" t="s">
        <v>842</v>
      </c>
      <c r="E43" s="399" t="s">
        <v>842</v>
      </c>
      <c r="F43" s="400">
        <v>0.23</v>
      </c>
      <c r="G43" s="400">
        <v>0.4</v>
      </c>
      <c r="H43" s="400">
        <v>0.23</v>
      </c>
      <c r="I43" s="400">
        <v>0.4</v>
      </c>
      <c r="J43" s="400" t="s">
        <v>411</v>
      </c>
      <c r="K43" s="400">
        <v>1</v>
      </c>
      <c r="L43" s="400">
        <v>1</v>
      </c>
      <c r="M43" s="401" t="s">
        <v>821</v>
      </c>
      <c r="N43" s="401" t="s">
        <v>413</v>
      </c>
      <c r="O43" s="398" t="s">
        <v>414</v>
      </c>
      <c r="P43" s="398" t="s">
        <v>414</v>
      </c>
      <c r="Q43" s="398">
        <v>5.0000000000000001E-3</v>
      </c>
      <c r="R43" s="398">
        <v>5.0000000000000001E-3</v>
      </c>
      <c r="S43" s="398" t="s">
        <v>260</v>
      </c>
      <c r="T43" s="398" t="s">
        <v>260</v>
      </c>
      <c r="U43" s="398" t="s">
        <v>260</v>
      </c>
      <c r="V43" s="400" t="s">
        <v>415</v>
      </c>
      <c r="W43" s="400" t="s">
        <v>415</v>
      </c>
      <c r="X43" s="398" t="s">
        <v>260</v>
      </c>
      <c r="Y43" s="398" t="s">
        <v>260</v>
      </c>
      <c r="Z43" s="443"/>
      <c r="AA43" s="443"/>
    </row>
    <row r="44" spans="1:27" s="332" customFormat="1" ht="30" x14ac:dyDescent="0.25">
      <c r="A44" s="398">
        <v>20</v>
      </c>
      <c r="B44" s="399" t="s">
        <v>843</v>
      </c>
      <c r="C44" s="399" t="s">
        <v>843</v>
      </c>
      <c r="D44" s="399" t="s">
        <v>843</v>
      </c>
      <c r="E44" s="399" t="s">
        <v>843</v>
      </c>
      <c r="F44" s="400">
        <v>0.23</v>
      </c>
      <c r="G44" s="400">
        <v>0.4</v>
      </c>
      <c r="H44" s="400">
        <v>0.23</v>
      </c>
      <c r="I44" s="400">
        <v>0.4</v>
      </c>
      <c r="J44" s="400" t="s">
        <v>411</v>
      </c>
      <c r="K44" s="400">
        <v>1</v>
      </c>
      <c r="L44" s="400">
        <v>1</v>
      </c>
      <c r="M44" s="401" t="s">
        <v>825</v>
      </c>
      <c r="N44" s="401" t="s">
        <v>761</v>
      </c>
      <c r="O44" s="398" t="s">
        <v>414</v>
      </c>
      <c r="P44" s="398" t="s">
        <v>414</v>
      </c>
      <c r="Q44" s="398">
        <v>5.0000000000000001E-3</v>
      </c>
      <c r="R44" s="398">
        <v>5.0000000000000001E-3</v>
      </c>
      <c r="S44" s="398" t="s">
        <v>260</v>
      </c>
      <c r="T44" s="398" t="s">
        <v>260</v>
      </c>
      <c r="U44" s="398" t="s">
        <v>260</v>
      </c>
      <c r="V44" s="400" t="s">
        <v>415</v>
      </c>
      <c r="W44" s="400" t="s">
        <v>415</v>
      </c>
      <c r="X44" s="398" t="s">
        <v>260</v>
      </c>
      <c r="Y44" s="398" t="s">
        <v>260</v>
      </c>
      <c r="Z44" s="443"/>
      <c r="AA44" s="443"/>
    </row>
    <row r="45" spans="1:27" s="332" customFormat="1" ht="30" x14ac:dyDescent="0.25">
      <c r="A45" s="398">
        <v>21</v>
      </c>
      <c r="B45" s="399" t="s">
        <v>844</v>
      </c>
      <c r="C45" s="399" t="s">
        <v>844</v>
      </c>
      <c r="D45" s="399" t="s">
        <v>844</v>
      </c>
      <c r="E45" s="399" t="s">
        <v>844</v>
      </c>
      <c r="F45" s="400">
        <v>0.23</v>
      </c>
      <c r="G45" s="400">
        <v>0.4</v>
      </c>
      <c r="H45" s="400">
        <v>0.23</v>
      </c>
      <c r="I45" s="400">
        <v>0.4</v>
      </c>
      <c r="J45" s="400" t="s">
        <v>411</v>
      </c>
      <c r="K45" s="400">
        <v>1</v>
      </c>
      <c r="L45" s="400">
        <v>1</v>
      </c>
      <c r="M45" s="401" t="s">
        <v>834</v>
      </c>
      <c r="N45" s="401" t="s">
        <v>835</v>
      </c>
      <c r="O45" s="398" t="s">
        <v>414</v>
      </c>
      <c r="P45" s="398" t="s">
        <v>414</v>
      </c>
      <c r="Q45" s="398">
        <v>5.0000000000000001E-3</v>
      </c>
      <c r="R45" s="398">
        <v>5.0000000000000001E-3</v>
      </c>
      <c r="S45" s="398" t="s">
        <v>260</v>
      </c>
      <c r="T45" s="398" t="s">
        <v>260</v>
      </c>
      <c r="U45" s="398" t="s">
        <v>260</v>
      </c>
      <c r="V45" s="400" t="s">
        <v>415</v>
      </c>
      <c r="W45" s="400" t="s">
        <v>415</v>
      </c>
      <c r="X45" s="398" t="s">
        <v>260</v>
      </c>
      <c r="Y45" s="398" t="s">
        <v>260</v>
      </c>
      <c r="Z45" s="443"/>
      <c r="AA45" s="443"/>
    </row>
    <row r="46" spans="1:27" s="332" customFormat="1" x14ac:dyDescent="0.25">
      <c r="A46" s="398">
        <v>22</v>
      </c>
      <c r="B46" s="399" t="s">
        <v>845</v>
      </c>
      <c r="C46" s="399" t="s">
        <v>845</v>
      </c>
      <c r="D46" s="399" t="s">
        <v>845</v>
      </c>
      <c r="E46" s="399" t="s">
        <v>845</v>
      </c>
      <c r="F46" s="400">
        <v>0.23</v>
      </c>
      <c r="G46" s="400">
        <v>0.4</v>
      </c>
      <c r="H46" s="400">
        <v>0.23</v>
      </c>
      <c r="I46" s="400">
        <v>0.4</v>
      </c>
      <c r="J46" s="400" t="s">
        <v>411</v>
      </c>
      <c r="K46" s="400">
        <v>1</v>
      </c>
      <c r="L46" s="400">
        <v>1</v>
      </c>
      <c r="M46" s="401" t="s">
        <v>846</v>
      </c>
      <c r="N46" s="401" t="s">
        <v>763</v>
      </c>
      <c r="O46" s="398" t="s">
        <v>414</v>
      </c>
      <c r="P46" s="398" t="s">
        <v>414</v>
      </c>
      <c r="Q46" s="398">
        <v>7.3999999999999996E-2</v>
      </c>
      <c r="R46" s="398">
        <v>7.3999999999999996E-2</v>
      </c>
      <c r="S46" s="398" t="s">
        <v>260</v>
      </c>
      <c r="T46" s="398" t="s">
        <v>260</v>
      </c>
      <c r="U46" s="398" t="s">
        <v>260</v>
      </c>
      <c r="V46" s="400" t="s">
        <v>415</v>
      </c>
      <c r="W46" s="400" t="s">
        <v>415</v>
      </c>
      <c r="X46" s="398" t="s">
        <v>260</v>
      </c>
      <c r="Y46" s="398" t="s">
        <v>260</v>
      </c>
      <c r="Z46" s="443"/>
      <c r="AA46" s="443"/>
    </row>
    <row r="47" spans="1:27" s="332" customFormat="1" ht="45" x14ac:dyDescent="0.25">
      <c r="A47" s="398">
        <v>23</v>
      </c>
      <c r="B47" s="399" t="s">
        <v>847</v>
      </c>
      <c r="C47" s="399" t="s">
        <v>847</v>
      </c>
      <c r="D47" s="399" t="s">
        <v>847</v>
      </c>
      <c r="E47" s="399" t="s">
        <v>847</v>
      </c>
      <c r="F47" s="400">
        <v>0.23</v>
      </c>
      <c r="G47" s="400">
        <v>0.4</v>
      </c>
      <c r="H47" s="400">
        <v>0.23</v>
      </c>
      <c r="I47" s="400">
        <v>0.4</v>
      </c>
      <c r="J47" s="400" t="s">
        <v>411</v>
      </c>
      <c r="K47" s="400">
        <v>1</v>
      </c>
      <c r="L47" s="400">
        <v>1</v>
      </c>
      <c r="M47" s="401" t="s">
        <v>828</v>
      </c>
      <c r="N47" s="401" t="s">
        <v>832</v>
      </c>
      <c r="O47" s="398" t="s">
        <v>414</v>
      </c>
      <c r="P47" s="398" t="s">
        <v>414</v>
      </c>
      <c r="Q47" s="398">
        <v>0.40799999999999997</v>
      </c>
      <c r="R47" s="398">
        <v>0.40799999999999997</v>
      </c>
      <c r="S47" s="398" t="s">
        <v>260</v>
      </c>
      <c r="T47" s="398" t="s">
        <v>260</v>
      </c>
      <c r="U47" s="398" t="s">
        <v>260</v>
      </c>
      <c r="V47" s="400" t="s">
        <v>415</v>
      </c>
      <c r="W47" s="400" t="s">
        <v>415</v>
      </c>
      <c r="X47" s="398" t="s">
        <v>260</v>
      </c>
      <c r="Y47" s="398" t="s">
        <v>260</v>
      </c>
      <c r="Z47" s="443"/>
      <c r="AA47" s="443"/>
    </row>
    <row r="48" spans="1:27" s="332" customFormat="1" x14ac:dyDescent="0.25">
      <c r="A48" s="398">
        <v>24</v>
      </c>
      <c r="B48" s="399" t="s">
        <v>848</v>
      </c>
      <c r="C48" s="399" t="s">
        <v>848</v>
      </c>
      <c r="D48" s="399" t="s">
        <v>848</v>
      </c>
      <c r="E48" s="399" t="s">
        <v>848</v>
      </c>
      <c r="F48" s="400">
        <v>0.23</v>
      </c>
      <c r="G48" s="400">
        <v>0.4</v>
      </c>
      <c r="H48" s="400">
        <v>0.23</v>
      </c>
      <c r="I48" s="400">
        <v>0.4</v>
      </c>
      <c r="J48" s="400" t="s">
        <v>411</v>
      </c>
      <c r="K48" s="400">
        <v>1</v>
      </c>
      <c r="L48" s="400">
        <v>1</v>
      </c>
      <c r="M48" s="401" t="s">
        <v>846</v>
      </c>
      <c r="N48" s="401" t="s">
        <v>763</v>
      </c>
      <c r="O48" s="398" t="s">
        <v>414</v>
      </c>
      <c r="P48" s="398" t="s">
        <v>414</v>
      </c>
      <c r="Q48" s="398">
        <v>0.16500000000000001</v>
      </c>
      <c r="R48" s="398">
        <v>0.16500000000000001</v>
      </c>
      <c r="S48" s="398" t="s">
        <v>260</v>
      </c>
      <c r="T48" s="398" t="s">
        <v>260</v>
      </c>
      <c r="U48" s="398" t="s">
        <v>260</v>
      </c>
      <c r="V48" s="400" t="s">
        <v>415</v>
      </c>
      <c r="W48" s="400" t="s">
        <v>415</v>
      </c>
      <c r="X48" s="398" t="s">
        <v>260</v>
      </c>
      <c r="Y48" s="398" t="s">
        <v>260</v>
      </c>
      <c r="Z48" s="443"/>
      <c r="AA48" s="443"/>
    </row>
    <row r="49" spans="1:27" s="332" customFormat="1" ht="30" x14ac:dyDescent="0.25">
      <c r="A49" s="398">
        <v>25</v>
      </c>
      <c r="B49" s="399" t="s">
        <v>849</v>
      </c>
      <c r="C49" s="399" t="s">
        <v>849</v>
      </c>
      <c r="D49" s="399" t="s">
        <v>849</v>
      </c>
      <c r="E49" s="399" t="s">
        <v>849</v>
      </c>
      <c r="F49" s="400">
        <v>0.23</v>
      </c>
      <c r="G49" s="400">
        <v>0.4</v>
      </c>
      <c r="H49" s="400">
        <v>0.23</v>
      </c>
      <c r="I49" s="400">
        <v>0.4</v>
      </c>
      <c r="J49" s="400" t="s">
        <v>411</v>
      </c>
      <c r="K49" s="400">
        <v>1</v>
      </c>
      <c r="L49" s="400">
        <v>1</v>
      </c>
      <c r="M49" s="401" t="s">
        <v>828</v>
      </c>
      <c r="N49" s="401" t="s">
        <v>829</v>
      </c>
      <c r="O49" s="398" t="s">
        <v>414</v>
      </c>
      <c r="P49" s="398" t="s">
        <v>414</v>
      </c>
      <c r="Q49" s="398">
        <v>0.218</v>
      </c>
      <c r="R49" s="398">
        <v>0.218</v>
      </c>
      <c r="S49" s="398" t="s">
        <v>260</v>
      </c>
      <c r="T49" s="398" t="s">
        <v>260</v>
      </c>
      <c r="U49" s="398" t="s">
        <v>260</v>
      </c>
      <c r="V49" s="400" t="s">
        <v>415</v>
      </c>
      <c r="W49" s="400" t="s">
        <v>415</v>
      </c>
      <c r="X49" s="398" t="s">
        <v>260</v>
      </c>
      <c r="Y49" s="398" t="s">
        <v>260</v>
      </c>
      <c r="Z49" s="443"/>
      <c r="AA49" s="443"/>
    </row>
    <row r="50" spans="1:27" s="332" customFormat="1" x14ac:dyDescent="0.25">
      <c r="A50" s="398">
        <v>26</v>
      </c>
      <c r="B50" s="399" t="s">
        <v>850</v>
      </c>
      <c r="C50" s="399" t="s">
        <v>850</v>
      </c>
      <c r="D50" s="399" t="s">
        <v>850</v>
      </c>
      <c r="E50" s="399" t="s">
        <v>850</v>
      </c>
      <c r="F50" s="400">
        <v>0.23</v>
      </c>
      <c r="G50" s="400">
        <v>0.4</v>
      </c>
      <c r="H50" s="400">
        <v>0.23</v>
      </c>
      <c r="I50" s="400">
        <v>0.4</v>
      </c>
      <c r="J50" s="400" t="s">
        <v>411</v>
      </c>
      <c r="K50" s="400">
        <v>1</v>
      </c>
      <c r="L50" s="400">
        <v>1</v>
      </c>
      <c r="M50" s="401" t="s">
        <v>846</v>
      </c>
      <c r="N50" s="401" t="s">
        <v>763</v>
      </c>
      <c r="O50" s="398" t="s">
        <v>414</v>
      </c>
      <c r="P50" s="398" t="s">
        <v>414</v>
      </c>
      <c r="Q50" s="398">
        <v>9.9000000000000005E-2</v>
      </c>
      <c r="R50" s="398">
        <v>9.9000000000000005E-2</v>
      </c>
      <c r="S50" s="398" t="s">
        <v>260</v>
      </c>
      <c r="T50" s="398" t="s">
        <v>260</v>
      </c>
      <c r="U50" s="398" t="s">
        <v>260</v>
      </c>
      <c r="V50" s="400" t="s">
        <v>415</v>
      </c>
      <c r="W50" s="400" t="s">
        <v>415</v>
      </c>
      <c r="X50" s="398" t="s">
        <v>260</v>
      </c>
      <c r="Y50" s="398" t="s">
        <v>260</v>
      </c>
      <c r="Z50" s="443"/>
      <c r="AA50" s="443"/>
    </row>
    <row r="51" spans="1:27" s="332" customFormat="1" x14ac:dyDescent="0.25">
      <c r="A51" s="398">
        <v>27</v>
      </c>
      <c r="B51" s="399" t="s">
        <v>851</v>
      </c>
      <c r="C51" s="399" t="s">
        <v>851</v>
      </c>
      <c r="D51" s="399" t="s">
        <v>851</v>
      </c>
      <c r="E51" s="399" t="s">
        <v>851</v>
      </c>
      <c r="F51" s="400">
        <v>0.23</v>
      </c>
      <c r="G51" s="400">
        <v>0.4</v>
      </c>
      <c r="H51" s="400">
        <v>0.23</v>
      </c>
      <c r="I51" s="400">
        <v>0.4</v>
      </c>
      <c r="J51" s="400" t="s">
        <v>411</v>
      </c>
      <c r="K51" s="400">
        <v>1</v>
      </c>
      <c r="L51" s="400">
        <v>1</v>
      </c>
      <c r="M51" s="401" t="s">
        <v>846</v>
      </c>
      <c r="N51" s="401" t="s">
        <v>763</v>
      </c>
      <c r="O51" s="398" t="s">
        <v>414</v>
      </c>
      <c r="P51" s="398" t="s">
        <v>414</v>
      </c>
      <c r="Q51" s="398">
        <v>0.13800000000000001</v>
      </c>
      <c r="R51" s="398">
        <v>0.13800000000000001</v>
      </c>
      <c r="S51" s="398" t="s">
        <v>260</v>
      </c>
      <c r="T51" s="398" t="s">
        <v>260</v>
      </c>
      <c r="U51" s="398" t="s">
        <v>260</v>
      </c>
      <c r="V51" s="400" t="s">
        <v>415</v>
      </c>
      <c r="W51" s="400" t="s">
        <v>415</v>
      </c>
      <c r="X51" s="398" t="s">
        <v>260</v>
      </c>
      <c r="Y51" s="398" t="s">
        <v>260</v>
      </c>
      <c r="Z51" s="443"/>
      <c r="AA51" s="443"/>
    </row>
    <row r="52" spans="1:27" s="332" customFormat="1" ht="30" x14ac:dyDescent="0.25">
      <c r="A52" s="398">
        <v>28</v>
      </c>
      <c r="B52" s="399" t="s">
        <v>852</v>
      </c>
      <c r="C52" s="399" t="s">
        <v>852</v>
      </c>
      <c r="D52" s="399" t="s">
        <v>852</v>
      </c>
      <c r="E52" s="399" t="s">
        <v>852</v>
      </c>
      <c r="F52" s="400">
        <v>0.23</v>
      </c>
      <c r="G52" s="400">
        <v>0.4</v>
      </c>
      <c r="H52" s="400">
        <v>0.23</v>
      </c>
      <c r="I52" s="400">
        <v>0.4</v>
      </c>
      <c r="J52" s="400" t="s">
        <v>411</v>
      </c>
      <c r="K52" s="400">
        <v>1</v>
      </c>
      <c r="L52" s="400">
        <v>1</v>
      </c>
      <c r="M52" s="401" t="s">
        <v>412</v>
      </c>
      <c r="N52" s="401" t="s">
        <v>765</v>
      </c>
      <c r="O52" s="398" t="s">
        <v>414</v>
      </c>
      <c r="P52" s="398" t="s">
        <v>414</v>
      </c>
      <c r="Q52" s="398">
        <v>8.0000000000000002E-3</v>
      </c>
      <c r="R52" s="398">
        <v>8.0000000000000002E-3</v>
      </c>
      <c r="S52" s="398" t="s">
        <v>260</v>
      </c>
      <c r="T52" s="398" t="s">
        <v>260</v>
      </c>
      <c r="U52" s="398" t="s">
        <v>260</v>
      </c>
      <c r="V52" s="400" t="s">
        <v>415</v>
      </c>
      <c r="W52" s="400" t="s">
        <v>415</v>
      </c>
      <c r="X52" s="398" t="s">
        <v>260</v>
      </c>
      <c r="Y52" s="398" t="s">
        <v>260</v>
      </c>
      <c r="Z52" s="443"/>
      <c r="AA52" s="443"/>
    </row>
    <row r="53" spans="1:27" s="332" customFormat="1" x14ac:dyDescent="0.25">
      <c r="A53" s="398">
        <v>29</v>
      </c>
      <c r="B53" s="399" t="s">
        <v>853</v>
      </c>
      <c r="C53" s="399" t="s">
        <v>853</v>
      </c>
      <c r="D53" s="399" t="s">
        <v>853</v>
      </c>
      <c r="E53" s="399" t="s">
        <v>853</v>
      </c>
      <c r="F53" s="400">
        <v>0.23</v>
      </c>
      <c r="G53" s="400">
        <v>0.4</v>
      </c>
      <c r="H53" s="400">
        <v>0.23</v>
      </c>
      <c r="I53" s="400">
        <v>0.4</v>
      </c>
      <c r="J53" s="400" t="s">
        <v>411</v>
      </c>
      <c r="K53" s="400">
        <v>1</v>
      </c>
      <c r="L53" s="400">
        <v>1</v>
      </c>
      <c r="M53" s="401" t="s">
        <v>821</v>
      </c>
      <c r="N53" s="401" t="s">
        <v>413</v>
      </c>
      <c r="O53" s="398" t="s">
        <v>414</v>
      </c>
      <c r="P53" s="398" t="s">
        <v>414</v>
      </c>
      <c r="Q53" s="398">
        <v>0.1</v>
      </c>
      <c r="R53" s="398">
        <v>0.1</v>
      </c>
      <c r="S53" s="398" t="s">
        <v>260</v>
      </c>
      <c r="T53" s="398" t="s">
        <v>260</v>
      </c>
      <c r="U53" s="398" t="s">
        <v>260</v>
      </c>
      <c r="V53" s="400" t="s">
        <v>415</v>
      </c>
      <c r="W53" s="400" t="s">
        <v>415</v>
      </c>
      <c r="X53" s="398" t="s">
        <v>260</v>
      </c>
      <c r="Y53" s="398" t="s">
        <v>260</v>
      </c>
      <c r="Z53" s="443"/>
      <c r="AA53" s="443"/>
    </row>
    <row r="54" spans="1:27" s="332" customFormat="1" ht="30" x14ac:dyDescent="0.25">
      <c r="A54" s="398">
        <v>30</v>
      </c>
      <c r="B54" s="399" t="s">
        <v>854</v>
      </c>
      <c r="C54" s="399" t="s">
        <v>854</v>
      </c>
      <c r="D54" s="399" t="s">
        <v>854</v>
      </c>
      <c r="E54" s="399" t="s">
        <v>854</v>
      </c>
      <c r="F54" s="400">
        <v>0.23</v>
      </c>
      <c r="G54" s="400">
        <v>0.4</v>
      </c>
      <c r="H54" s="400">
        <v>0.23</v>
      </c>
      <c r="I54" s="400">
        <v>0.4</v>
      </c>
      <c r="J54" s="400" t="s">
        <v>411</v>
      </c>
      <c r="K54" s="400">
        <v>1</v>
      </c>
      <c r="L54" s="400">
        <v>1</v>
      </c>
      <c r="M54" s="401" t="s">
        <v>855</v>
      </c>
      <c r="N54" s="401" t="s">
        <v>856</v>
      </c>
      <c r="O54" s="398" t="s">
        <v>414</v>
      </c>
      <c r="P54" s="398" t="s">
        <v>414</v>
      </c>
      <c r="Q54" s="398">
        <v>5.1999999999999998E-2</v>
      </c>
      <c r="R54" s="398">
        <v>5.1999999999999998E-2</v>
      </c>
      <c r="S54" s="398" t="s">
        <v>260</v>
      </c>
      <c r="T54" s="398" t="s">
        <v>260</v>
      </c>
      <c r="U54" s="398" t="s">
        <v>260</v>
      </c>
      <c r="V54" s="400" t="s">
        <v>415</v>
      </c>
      <c r="W54" s="400" t="s">
        <v>415</v>
      </c>
      <c r="X54" s="398" t="s">
        <v>260</v>
      </c>
      <c r="Y54" s="398" t="s">
        <v>260</v>
      </c>
      <c r="Z54" s="443"/>
      <c r="AA54" s="443"/>
    </row>
    <row r="55" spans="1:27" s="332" customFormat="1" x14ac:dyDescent="0.25">
      <c r="A55" s="398">
        <v>31</v>
      </c>
      <c r="B55" s="399" t="s">
        <v>857</v>
      </c>
      <c r="C55" s="399" t="s">
        <v>857</v>
      </c>
      <c r="D55" s="399" t="s">
        <v>857</v>
      </c>
      <c r="E55" s="399" t="s">
        <v>857</v>
      </c>
      <c r="F55" s="400">
        <v>0.23</v>
      </c>
      <c r="G55" s="400">
        <v>0.4</v>
      </c>
      <c r="H55" s="400">
        <v>0.23</v>
      </c>
      <c r="I55" s="400">
        <v>0.4</v>
      </c>
      <c r="J55" s="400" t="s">
        <v>411</v>
      </c>
      <c r="K55" s="400">
        <v>1</v>
      </c>
      <c r="L55" s="400">
        <v>1</v>
      </c>
      <c r="M55" s="401" t="s">
        <v>846</v>
      </c>
      <c r="N55" s="401" t="s">
        <v>763</v>
      </c>
      <c r="O55" s="398" t="s">
        <v>414</v>
      </c>
      <c r="P55" s="398" t="s">
        <v>414</v>
      </c>
      <c r="Q55" s="398">
        <v>9.1999999999999998E-2</v>
      </c>
      <c r="R55" s="398">
        <v>9.1999999999999998E-2</v>
      </c>
      <c r="S55" s="398" t="s">
        <v>260</v>
      </c>
      <c r="T55" s="398" t="s">
        <v>260</v>
      </c>
      <c r="U55" s="398" t="s">
        <v>260</v>
      </c>
      <c r="V55" s="400" t="s">
        <v>415</v>
      </c>
      <c r="W55" s="400" t="s">
        <v>415</v>
      </c>
      <c r="X55" s="398" t="s">
        <v>260</v>
      </c>
      <c r="Y55" s="398" t="s">
        <v>260</v>
      </c>
      <c r="Z55" s="443"/>
      <c r="AA55" s="443"/>
    </row>
    <row r="56" spans="1:27" s="332" customFormat="1" ht="30" x14ac:dyDescent="0.25">
      <c r="A56" s="398">
        <v>32</v>
      </c>
      <c r="B56" s="399" t="s">
        <v>858</v>
      </c>
      <c r="C56" s="399" t="s">
        <v>858</v>
      </c>
      <c r="D56" s="399" t="s">
        <v>858</v>
      </c>
      <c r="E56" s="399" t="s">
        <v>858</v>
      </c>
      <c r="F56" s="400">
        <v>0.23</v>
      </c>
      <c r="G56" s="400">
        <v>0.4</v>
      </c>
      <c r="H56" s="400">
        <v>0.23</v>
      </c>
      <c r="I56" s="400">
        <v>0.4</v>
      </c>
      <c r="J56" s="400" t="s">
        <v>411</v>
      </c>
      <c r="K56" s="400">
        <v>1</v>
      </c>
      <c r="L56" s="400">
        <v>1</v>
      </c>
      <c r="M56" s="401" t="s">
        <v>859</v>
      </c>
      <c r="N56" s="401" t="s">
        <v>760</v>
      </c>
      <c r="O56" s="398" t="s">
        <v>414</v>
      </c>
      <c r="P56" s="398" t="s">
        <v>414</v>
      </c>
      <c r="Q56" s="398">
        <v>0.23100000000000001</v>
      </c>
      <c r="R56" s="398">
        <v>0.23100000000000001</v>
      </c>
      <c r="S56" s="398" t="s">
        <v>260</v>
      </c>
      <c r="T56" s="398" t="s">
        <v>260</v>
      </c>
      <c r="U56" s="398" t="s">
        <v>260</v>
      </c>
      <c r="V56" s="400" t="s">
        <v>415</v>
      </c>
      <c r="W56" s="400" t="s">
        <v>415</v>
      </c>
      <c r="X56" s="398" t="s">
        <v>260</v>
      </c>
      <c r="Y56" s="398" t="s">
        <v>260</v>
      </c>
      <c r="Z56" s="443"/>
      <c r="AA56" s="443"/>
    </row>
    <row r="57" spans="1:27" s="332" customFormat="1" x14ac:dyDescent="0.25">
      <c r="A57" s="398">
        <v>33</v>
      </c>
      <c r="B57" s="399" t="s">
        <v>860</v>
      </c>
      <c r="C57" s="399" t="s">
        <v>860</v>
      </c>
      <c r="D57" s="399" t="s">
        <v>860</v>
      </c>
      <c r="E57" s="399" t="s">
        <v>860</v>
      </c>
      <c r="F57" s="400">
        <v>0.23</v>
      </c>
      <c r="G57" s="400">
        <v>0.4</v>
      </c>
      <c r="H57" s="400">
        <v>0.23</v>
      </c>
      <c r="I57" s="400">
        <v>0.4</v>
      </c>
      <c r="J57" s="400" t="s">
        <v>411</v>
      </c>
      <c r="K57" s="400">
        <v>1</v>
      </c>
      <c r="L57" s="400">
        <v>1</v>
      </c>
      <c r="M57" s="401" t="s">
        <v>846</v>
      </c>
      <c r="N57" s="401" t="s">
        <v>763</v>
      </c>
      <c r="O57" s="398" t="s">
        <v>414</v>
      </c>
      <c r="P57" s="398" t="s">
        <v>414</v>
      </c>
      <c r="Q57" s="398">
        <v>0.17199999999999999</v>
      </c>
      <c r="R57" s="398">
        <v>0.17199999999999999</v>
      </c>
      <c r="S57" s="398" t="s">
        <v>260</v>
      </c>
      <c r="T57" s="398" t="s">
        <v>260</v>
      </c>
      <c r="U57" s="398" t="s">
        <v>260</v>
      </c>
      <c r="V57" s="400" t="s">
        <v>415</v>
      </c>
      <c r="W57" s="400" t="s">
        <v>415</v>
      </c>
      <c r="X57" s="398" t="s">
        <v>260</v>
      </c>
      <c r="Y57" s="398" t="s">
        <v>260</v>
      </c>
      <c r="Z57" s="443"/>
      <c r="AA57" s="443"/>
    </row>
    <row r="58" spans="1:27" s="332" customFormat="1" x14ac:dyDescent="0.25">
      <c r="A58" s="398">
        <v>34</v>
      </c>
      <c r="B58" s="399" t="s">
        <v>861</v>
      </c>
      <c r="C58" s="399" t="s">
        <v>861</v>
      </c>
      <c r="D58" s="399" t="s">
        <v>861</v>
      </c>
      <c r="E58" s="399" t="s">
        <v>861</v>
      </c>
      <c r="F58" s="400">
        <v>0.23</v>
      </c>
      <c r="G58" s="400">
        <v>0.4</v>
      </c>
      <c r="H58" s="400">
        <v>0.23</v>
      </c>
      <c r="I58" s="400">
        <v>0.4</v>
      </c>
      <c r="J58" s="400" t="s">
        <v>411</v>
      </c>
      <c r="K58" s="400">
        <v>1</v>
      </c>
      <c r="L58" s="400">
        <v>1</v>
      </c>
      <c r="M58" s="401" t="s">
        <v>846</v>
      </c>
      <c r="N58" s="401" t="s">
        <v>763</v>
      </c>
      <c r="O58" s="398" t="s">
        <v>414</v>
      </c>
      <c r="P58" s="398" t="s">
        <v>414</v>
      </c>
      <c r="Q58" s="398">
        <v>0.186</v>
      </c>
      <c r="R58" s="398">
        <v>0.186</v>
      </c>
      <c r="S58" s="398" t="s">
        <v>260</v>
      </c>
      <c r="T58" s="398" t="s">
        <v>260</v>
      </c>
      <c r="U58" s="398" t="s">
        <v>260</v>
      </c>
      <c r="V58" s="400" t="s">
        <v>415</v>
      </c>
      <c r="W58" s="400" t="s">
        <v>415</v>
      </c>
      <c r="X58" s="398" t="s">
        <v>260</v>
      </c>
      <c r="Y58" s="398" t="s">
        <v>260</v>
      </c>
      <c r="Z58" s="443"/>
      <c r="AA58" s="443"/>
    </row>
    <row r="59" spans="1:27" s="332" customFormat="1" ht="45" x14ac:dyDescent="0.25">
      <c r="A59" s="398">
        <v>35</v>
      </c>
      <c r="B59" s="399" t="s">
        <v>862</v>
      </c>
      <c r="C59" s="399" t="s">
        <v>862</v>
      </c>
      <c r="D59" s="399" t="s">
        <v>862</v>
      </c>
      <c r="E59" s="399" t="s">
        <v>862</v>
      </c>
      <c r="F59" s="400">
        <v>0.23</v>
      </c>
      <c r="G59" s="400">
        <v>0.4</v>
      </c>
      <c r="H59" s="400">
        <v>0.23</v>
      </c>
      <c r="I59" s="400">
        <v>0.4</v>
      </c>
      <c r="J59" s="400" t="s">
        <v>411</v>
      </c>
      <c r="K59" s="400">
        <v>1</v>
      </c>
      <c r="L59" s="400">
        <v>1</v>
      </c>
      <c r="M59" s="401" t="s">
        <v>863</v>
      </c>
      <c r="N59" s="401" t="s">
        <v>864</v>
      </c>
      <c r="O59" s="398" t="s">
        <v>414</v>
      </c>
      <c r="P59" s="398" t="s">
        <v>414</v>
      </c>
      <c r="Q59" s="398">
        <v>0.40300000000000002</v>
      </c>
      <c r="R59" s="398">
        <v>0.40300000000000002</v>
      </c>
      <c r="S59" s="398" t="s">
        <v>260</v>
      </c>
      <c r="T59" s="398" t="s">
        <v>260</v>
      </c>
      <c r="U59" s="398" t="s">
        <v>260</v>
      </c>
      <c r="V59" s="400" t="s">
        <v>415</v>
      </c>
      <c r="W59" s="400" t="s">
        <v>415</v>
      </c>
      <c r="X59" s="398" t="s">
        <v>260</v>
      </c>
      <c r="Y59" s="398" t="s">
        <v>260</v>
      </c>
      <c r="Z59" s="443"/>
      <c r="AA59" s="443"/>
    </row>
    <row r="60" spans="1:27" s="332" customFormat="1" x14ac:dyDescent="0.25">
      <c r="A60" s="398">
        <v>36</v>
      </c>
      <c r="B60" s="399" t="s">
        <v>865</v>
      </c>
      <c r="C60" s="399" t="s">
        <v>865</v>
      </c>
      <c r="D60" s="399" t="s">
        <v>865</v>
      </c>
      <c r="E60" s="399" t="s">
        <v>865</v>
      </c>
      <c r="F60" s="400">
        <v>0.23</v>
      </c>
      <c r="G60" s="400">
        <v>0.4</v>
      </c>
      <c r="H60" s="400">
        <v>0.23</v>
      </c>
      <c r="I60" s="400">
        <v>0.4</v>
      </c>
      <c r="J60" s="400" t="s">
        <v>411</v>
      </c>
      <c r="K60" s="400">
        <v>1</v>
      </c>
      <c r="L60" s="400">
        <v>1</v>
      </c>
      <c r="M60" s="401" t="s">
        <v>846</v>
      </c>
      <c r="N60" s="401" t="s">
        <v>763</v>
      </c>
      <c r="O60" s="398" t="s">
        <v>414</v>
      </c>
      <c r="P60" s="398" t="s">
        <v>414</v>
      </c>
      <c r="Q60" s="398">
        <v>0.19800000000000001</v>
      </c>
      <c r="R60" s="398">
        <v>0.19800000000000001</v>
      </c>
      <c r="S60" s="398" t="s">
        <v>260</v>
      </c>
      <c r="T60" s="398" t="s">
        <v>260</v>
      </c>
      <c r="U60" s="398" t="s">
        <v>260</v>
      </c>
      <c r="V60" s="400" t="s">
        <v>415</v>
      </c>
      <c r="W60" s="400" t="s">
        <v>415</v>
      </c>
      <c r="X60" s="398" t="s">
        <v>260</v>
      </c>
      <c r="Y60" s="398" t="s">
        <v>260</v>
      </c>
      <c r="Z60" s="443"/>
      <c r="AA60" s="443"/>
    </row>
    <row r="61" spans="1:27" s="332" customFormat="1" ht="30" x14ac:dyDescent="0.25">
      <c r="A61" s="398">
        <v>37</v>
      </c>
      <c r="B61" s="399" t="s">
        <v>866</v>
      </c>
      <c r="C61" s="399" t="s">
        <v>866</v>
      </c>
      <c r="D61" s="399" t="s">
        <v>866</v>
      </c>
      <c r="E61" s="399" t="s">
        <v>866</v>
      </c>
      <c r="F61" s="400">
        <v>0.23</v>
      </c>
      <c r="G61" s="400">
        <v>0.4</v>
      </c>
      <c r="H61" s="400">
        <v>0.23</v>
      </c>
      <c r="I61" s="400">
        <v>0.4</v>
      </c>
      <c r="J61" s="400" t="s">
        <v>411</v>
      </c>
      <c r="K61" s="400">
        <v>1</v>
      </c>
      <c r="L61" s="400">
        <v>1</v>
      </c>
      <c r="M61" s="401" t="s">
        <v>867</v>
      </c>
      <c r="N61" s="401" t="s">
        <v>868</v>
      </c>
      <c r="O61" s="398" t="s">
        <v>414</v>
      </c>
      <c r="P61" s="398" t="s">
        <v>414</v>
      </c>
      <c r="Q61" s="398">
        <v>0.3</v>
      </c>
      <c r="R61" s="398">
        <v>0.3</v>
      </c>
      <c r="S61" s="398" t="s">
        <v>260</v>
      </c>
      <c r="T61" s="398" t="s">
        <v>260</v>
      </c>
      <c r="U61" s="398" t="s">
        <v>260</v>
      </c>
      <c r="V61" s="400" t="s">
        <v>415</v>
      </c>
      <c r="W61" s="400" t="s">
        <v>415</v>
      </c>
      <c r="X61" s="398" t="s">
        <v>260</v>
      </c>
      <c r="Y61" s="398" t="s">
        <v>260</v>
      </c>
      <c r="Z61" s="443"/>
      <c r="AA61" s="443"/>
    </row>
    <row r="62" spans="1:27" s="332" customFormat="1" x14ac:dyDescent="0.25">
      <c r="A62" s="398">
        <v>38</v>
      </c>
      <c r="B62" s="399" t="s">
        <v>869</v>
      </c>
      <c r="C62" s="399" t="s">
        <v>869</v>
      </c>
      <c r="D62" s="399" t="s">
        <v>869</v>
      </c>
      <c r="E62" s="399" t="s">
        <v>869</v>
      </c>
      <c r="F62" s="400">
        <v>0.23</v>
      </c>
      <c r="G62" s="400">
        <v>0.4</v>
      </c>
      <c r="H62" s="400">
        <v>0.23</v>
      </c>
      <c r="I62" s="400">
        <v>0.4</v>
      </c>
      <c r="J62" s="400" t="s">
        <v>411</v>
      </c>
      <c r="K62" s="400">
        <v>1</v>
      </c>
      <c r="L62" s="400">
        <v>1</v>
      </c>
      <c r="M62" s="401" t="s">
        <v>846</v>
      </c>
      <c r="N62" s="401" t="s">
        <v>763</v>
      </c>
      <c r="O62" s="398" t="s">
        <v>414</v>
      </c>
      <c r="P62" s="398" t="s">
        <v>414</v>
      </c>
      <c r="Q62" s="398">
        <v>1.4999999999999999E-2</v>
      </c>
      <c r="R62" s="398">
        <v>1.4999999999999999E-2</v>
      </c>
      <c r="S62" s="398" t="s">
        <v>260</v>
      </c>
      <c r="T62" s="398" t="s">
        <v>260</v>
      </c>
      <c r="U62" s="398" t="s">
        <v>260</v>
      </c>
      <c r="V62" s="400" t="s">
        <v>415</v>
      </c>
      <c r="W62" s="400" t="s">
        <v>415</v>
      </c>
      <c r="X62" s="398" t="s">
        <v>260</v>
      </c>
      <c r="Y62" s="398" t="s">
        <v>260</v>
      </c>
      <c r="Z62" s="443"/>
      <c r="AA62" s="443"/>
    </row>
    <row r="63" spans="1:27" s="332" customFormat="1" ht="30" x14ac:dyDescent="0.25">
      <c r="A63" s="398">
        <v>39</v>
      </c>
      <c r="B63" s="399" t="s">
        <v>870</v>
      </c>
      <c r="C63" s="399" t="s">
        <v>870</v>
      </c>
      <c r="D63" s="399" t="s">
        <v>870</v>
      </c>
      <c r="E63" s="399" t="s">
        <v>870</v>
      </c>
      <c r="F63" s="400">
        <v>0.23</v>
      </c>
      <c r="G63" s="400">
        <v>0.4</v>
      </c>
      <c r="H63" s="400">
        <v>0.23</v>
      </c>
      <c r="I63" s="400">
        <v>0.4</v>
      </c>
      <c r="J63" s="400" t="s">
        <v>411</v>
      </c>
      <c r="K63" s="400">
        <v>1</v>
      </c>
      <c r="L63" s="400">
        <v>1</v>
      </c>
      <c r="M63" s="401" t="s">
        <v>867</v>
      </c>
      <c r="N63" s="401" t="s">
        <v>868</v>
      </c>
      <c r="O63" s="398" t="s">
        <v>414</v>
      </c>
      <c r="P63" s="398" t="s">
        <v>414</v>
      </c>
      <c r="Q63" s="398">
        <v>0.38700000000000001</v>
      </c>
      <c r="R63" s="398">
        <v>0.38700000000000001</v>
      </c>
      <c r="S63" s="398" t="s">
        <v>260</v>
      </c>
      <c r="T63" s="398" t="s">
        <v>260</v>
      </c>
      <c r="U63" s="398" t="s">
        <v>260</v>
      </c>
      <c r="V63" s="400" t="s">
        <v>415</v>
      </c>
      <c r="W63" s="400" t="s">
        <v>415</v>
      </c>
      <c r="X63" s="398" t="s">
        <v>260</v>
      </c>
      <c r="Y63" s="398" t="s">
        <v>260</v>
      </c>
      <c r="Z63" s="443"/>
      <c r="AA63" s="443"/>
    </row>
    <row r="64" spans="1:27" s="332" customFormat="1" x14ac:dyDescent="0.25">
      <c r="A64" s="398">
        <v>40</v>
      </c>
      <c r="B64" s="399" t="s">
        <v>871</v>
      </c>
      <c r="C64" s="399" t="s">
        <v>871</v>
      </c>
      <c r="D64" s="399" t="s">
        <v>871</v>
      </c>
      <c r="E64" s="399" t="s">
        <v>871</v>
      </c>
      <c r="F64" s="400">
        <v>0.23</v>
      </c>
      <c r="G64" s="400">
        <v>0.4</v>
      </c>
      <c r="H64" s="400">
        <v>0.23</v>
      </c>
      <c r="I64" s="400">
        <v>0.4</v>
      </c>
      <c r="J64" s="400" t="s">
        <v>411</v>
      </c>
      <c r="K64" s="400">
        <v>1</v>
      </c>
      <c r="L64" s="400">
        <v>1</v>
      </c>
      <c r="M64" s="401" t="s">
        <v>821</v>
      </c>
      <c r="N64" s="401" t="s">
        <v>413</v>
      </c>
      <c r="O64" s="398" t="s">
        <v>414</v>
      </c>
      <c r="P64" s="398" t="s">
        <v>414</v>
      </c>
      <c r="Q64" s="398">
        <v>7.8E-2</v>
      </c>
      <c r="R64" s="398">
        <v>7.8E-2</v>
      </c>
      <c r="S64" s="398" t="s">
        <v>260</v>
      </c>
      <c r="T64" s="398" t="s">
        <v>260</v>
      </c>
      <c r="U64" s="398" t="s">
        <v>260</v>
      </c>
      <c r="V64" s="400" t="s">
        <v>415</v>
      </c>
      <c r="W64" s="400" t="s">
        <v>415</v>
      </c>
      <c r="X64" s="398" t="s">
        <v>260</v>
      </c>
      <c r="Y64" s="398" t="s">
        <v>260</v>
      </c>
      <c r="Z64" s="443"/>
      <c r="AA64" s="443"/>
    </row>
    <row r="65" spans="1:27" s="332" customFormat="1" ht="30" x14ac:dyDescent="0.25">
      <c r="A65" s="398">
        <v>41</v>
      </c>
      <c r="B65" s="399" t="s">
        <v>872</v>
      </c>
      <c r="C65" s="399" t="s">
        <v>872</v>
      </c>
      <c r="D65" s="399" t="s">
        <v>872</v>
      </c>
      <c r="E65" s="399" t="s">
        <v>872</v>
      </c>
      <c r="F65" s="400">
        <v>0.23</v>
      </c>
      <c r="G65" s="400">
        <v>0.4</v>
      </c>
      <c r="H65" s="400">
        <v>0.23</v>
      </c>
      <c r="I65" s="400">
        <v>0.4</v>
      </c>
      <c r="J65" s="400" t="s">
        <v>411</v>
      </c>
      <c r="K65" s="400">
        <v>1</v>
      </c>
      <c r="L65" s="400">
        <v>1</v>
      </c>
      <c r="M65" s="401" t="s">
        <v>825</v>
      </c>
      <c r="N65" s="401" t="s">
        <v>761</v>
      </c>
      <c r="O65" s="398" t="s">
        <v>414</v>
      </c>
      <c r="P65" s="398" t="s">
        <v>414</v>
      </c>
      <c r="Q65" s="398">
        <v>0.11899999999999999</v>
      </c>
      <c r="R65" s="398">
        <v>0.11899999999999999</v>
      </c>
      <c r="S65" s="398" t="s">
        <v>260</v>
      </c>
      <c r="T65" s="398" t="s">
        <v>260</v>
      </c>
      <c r="U65" s="398" t="s">
        <v>260</v>
      </c>
      <c r="V65" s="400" t="s">
        <v>415</v>
      </c>
      <c r="W65" s="400" t="s">
        <v>415</v>
      </c>
      <c r="X65" s="398" t="s">
        <v>260</v>
      </c>
      <c r="Y65" s="398" t="s">
        <v>260</v>
      </c>
      <c r="Z65" s="443"/>
      <c r="AA65" s="443"/>
    </row>
    <row r="66" spans="1:27" s="332" customFormat="1" x14ac:dyDescent="0.25">
      <c r="A66" s="398">
        <v>42</v>
      </c>
      <c r="B66" s="399" t="s">
        <v>873</v>
      </c>
      <c r="C66" s="399" t="s">
        <v>873</v>
      </c>
      <c r="D66" s="399" t="s">
        <v>873</v>
      </c>
      <c r="E66" s="399" t="s">
        <v>873</v>
      </c>
      <c r="F66" s="400">
        <v>0.23</v>
      </c>
      <c r="G66" s="400">
        <v>0.4</v>
      </c>
      <c r="H66" s="400">
        <v>0.23</v>
      </c>
      <c r="I66" s="400">
        <v>0.4</v>
      </c>
      <c r="J66" s="400" t="s">
        <v>411</v>
      </c>
      <c r="K66" s="400">
        <v>1</v>
      </c>
      <c r="L66" s="400">
        <v>1</v>
      </c>
      <c r="M66" s="401" t="s">
        <v>412</v>
      </c>
      <c r="N66" s="401" t="s">
        <v>762</v>
      </c>
      <c r="O66" s="398" t="s">
        <v>414</v>
      </c>
      <c r="P66" s="398" t="s">
        <v>414</v>
      </c>
      <c r="Q66" s="398">
        <v>0.218</v>
      </c>
      <c r="R66" s="398">
        <v>0.218</v>
      </c>
      <c r="S66" s="398" t="s">
        <v>260</v>
      </c>
      <c r="T66" s="398" t="s">
        <v>260</v>
      </c>
      <c r="U66" s="398" t="s">
        <v>260</v>
      </c>
      <c r="V66" s="400" t="s">
        <v>415</v>
      </c>
      <c r="W66" s="400" t="s">
        <v>415</v>
      </c>
      <c r="X66" s="398" t="s">
        <v>260</v>
      </c>
      <c r="Y66" s="398" t="s">
        <v>260</v>
      </c>
      <c r="Z66" s="443"/>
      <c r="AA66" s="443"/>
    </row>
    <row r="67" spans="1:27" s="332" customFormat="1" ht="30" x14ac:dyDescent="0.25">
      <c r="A67" s="398">
        <v>43</v>
      </c>
      <c r="B67" s="399" t="s">
        <v>874</v>
      </c>
      <c r="C67" s="399" t="s">
        <v>874</v>
      </c>
      <c r="D67" s="399" t="s">
        <v>874</v>
      </c>
      <c r="E67" s="399" t="s">
        <v>874</v>
      </c>
      <c r="F67" s="400">
        <v>0.23</v>
      </c>
      <c r="G67" s="400">
        <v>0.4</v>
      </c>
      <c r="H67" s="400">
        <v>0.23</v>
      </c>
      <c r="I67" s="400">
        <v>0.4</v>
      </c>
      <c r="J67" s="400" t="s">
        <v>411</v>
      </c>
      <c r="K67" s="400">
        <v>1</v>
      </c>
      <c r="L67" s="400">
        <v>1</v>
      </c>
      <c r="M67" s="401" t="s">
        <v>875</v>
      </c>
      <c r="N67" s="401" t="s">
        <v>876</v>
      </c>
      <c r="O67" s="398" t="s">
        <v>416</v>
      </c>
      <c r="P67" s="398" t="s">
        <v>416</v>
      </c>
      <c r="Q67" s="398">
        <v>0.129</v>
      </c>
      <c r="R67" s="398">
        <v>0.129</v>
      </c>
      <c r="S67" s="398" t="s">
        <v>260</v>
      </c>
      <c r="T67" s="398" t="s">
        <v>260</v>
      </c>
      <c r="U67" s="398" t="s">
        <v>260</v>
      </c>
      <c r="V67" s="400" t="s">
        <v>417</v>
      </c>
      <c r="W67" s="400" t="s">
        <v>770</v>
      </c>
      <c r="X67" s="398" t="s">
        <v>260</v>
      </c>
      <c r="Y67" s="398" t="s">
        <v>260</v>
      </c>
      <c r="Z67" s="443"/>
      <c r="AA67" s="443"/>
    </row>
    <row r="68" spans="1:27" s="332" customFormat="1" ht="30" x14ac:dyDescent="0.25">
      <c r="A68" s="398">
        <v>44</v>
      </c>
      <c r="B68" s="399" t="s">
        <v>877</v>
      </c>
      <c r="C68" s="399" t="s">
        <v>877</v>
      </c>
      <c r="D68" s="399" t="s">
        <v>877</v>
      </c>
      <c r="E68" s="399" t="s">
        <v>877</v>
      </c>
      <c r="F68" s="400">
        <v>0.23</v>
      </c>
      <c r="G68" s="400">
        <v>0.4</v>
      </c>
      <c r="H68" s="400">
        <v>0.23</v>
      </c>
      <c r="I68" s="400">
        <v>0.4</v>
      </c>
      <c r="J68" s="400" t="s">
        <v>411</v>
      </c>
      <c r="K68" s="400">
        <v>1</v>
      </c>
      <c r="L68" s="400">
        <v>1</v>
      </c>
      <c r="M68" s="401" t="s">
        <v>878</v>
      </c>
      <c r="N68" s="401" t="s">
        <v>879</v>
      </c>
      <c r="O68" s="398" t="s">
        <v>414</v>
      </c>
      <c r="P68" s="398" t="s">
        <v>414</v>
      </c>
      <c r="Q68" s="398">
        <v>0.18099999999999999</v>
      </c>
      <c r="R68" s="398">
        <v>0.18099999999999999</v>
      </c>
      <c r="S68" s="398" t="s">
        <v>260</v>
      </c>
      <c r="T68" s="398" t="s">
        <v>260</v>
      </c>
      <c r="U68" s="398" t="s">
        <v>260</v>
      </c>
      <c r="V68" s="400" t="s">
        <v>415</v>
      </c>
      <c r="W68" s="400" t="s">
        <v>415</v>
      </c>
      <c r="X68" s="398" t="s">
        <v>260</v>
      </c>
      <c r="Y68" s="398" t="s">
        <v>260</v>
      </c>
      <c r="Z68" s="443"/>
      <c r="AA68" s="443"/>
    </row>
    <row r="69" spans="1:27" s="332" customFormat="1" x14ac:dyDescent="0.25">
      <c r="A69" s="398">
        <v>45</v>
      </c>
      <c r="B69" s="399" t="s">
        <v>880</v>
      </c>
      <c r="C69" s="399" t="s">
        <v>880</v>
      </c>
      <c r="D69" s="399" t="s">
        <v>880</v>
      </c>
      <c r="E69" s="399" t="s">
        <v>880</v>
      </c>
      <c r="F69" s="400">
        <v>0.23</v>
      </c>
      <c r="G69" s="400">
        <v>0.4</v>
      </c>
      <c r="H69" s="400">
        <v>0.23</v>
      </c>
      <c r="I69" s="400">
        <v>0.4</v>
      </c>
      <c r="J69" s="400" t="s">
        <v>411</v>
      </c>
      <c r="K69" s="400">
        <v>1</v>
      </c>
      <c r="L69" s="400">
        <v>1</v>
      </c>
      <c r="M69" s="401" t="s">
        <v>412</v>
      </c>
      <c r="N69" s="401" t="s">
        <v>762</v>
      </c>
      <c r="O69" s="398" t="s">
        <v>414</v>
      </c>
      <c r="P69" s="398" t="s">
        <v>414</v>
      </c>
      <c r="Q69" s="398">
        <v>2.7E-2</v>
      </c>
      <c r="R69" s="398">
        <v>2.7E-2</v>
      </c>
      <c r="S69" s="398" t="s">
        <v>260</v>
      </c>
      <c r="T69" s="398" t="s">
        <v>260</v>
      </c>
      <c r="U69" s="398" t="s">
        <v>260</v>
      </c>
      <c r="V69" s="400" t="s">
        <v>415</v>
      </c>
      <c r="W69" s="400" t="s">
        <v>415</v>
      </c>
      <c r="X69" s="398" t="s">
        <v>260</v>
      </c>
      <c r="Y69" s="398" t="s">
        <v>260</v>
      </c>
      <c r="Z69" s="443"/>
      <c r="AA69" s="443"/>
    </row>
    <row r="70" spans="1:27" s="332" customFormat="1" x14ac:dyDescent="0.25">
      <c r="A70" s="398">
        <v>46</v>
      </c>
      <c r="B70" s="399" t="s">
        <v>881</v>
      </c>
      <c r="C70" s="399" t="s">
        <v>881</v>
      </c>
      <c r="D70" s="399" t="s">
        <v>881</v>
      </c>
      <c r="E70" s="399" t="s">
        <v>881</v>
      </c>
      <c r="F70" s="400">
        <v>0.23</v>
      </c>
      <c r="G70" s="400">
        <v>0.4</v>
      </c>
      <c r="H70" s="400">
        <v>0.23</v>
      </c>
      <c r="I70" s="400">
        <v>0.4</v>
      </c>
      <c r="J70" s="400" t="s">
        <v>411</v>
      </c>
      <c r="K70" s="400">
        <v>1</v>
      </c>
      <c r="L70" s="400">
        <v>1</v>
      </c>
      <c r="M70" s="401" t="s">
        <v>846</v>
      </c>
      <c r="N70" s="401" t="s">
        <v>763</v>
      </c>
      <c r="O70" s="398" t="s">
        <v>414</v>
      </c>
      <c r="P70" s="398" t="s">
        <v>414</v>
      </c>
      <c r="Q70" s="398">
        <v>3.1E-2</v>
      </c>
      <c r="R70" s="398">
        <v>3.1E-2</v>
      </c>
      <c r="S70" s="398" t="s">
        <v>260</v>
      </c>
      <c r="T70" s="398" t="s">
        <v>260</v>
      </c>
      <c r="U70" s="398" t="s">
        <v>260</v>
      </c>
      <c r="V70" s="400" t="s">
        <v>415</v>
      </c>
      <c r="W70" s="400" t="s">
        <v>415</v>
      </c>
      <c r="X70" s="398" t="s">
        <v>260</v>
      </c>
      <c r="Y70" s="398" t="s">
        <v>260</v>
      </c>
      <c r="Z70" s="443"/>
      <c r="AA70" s="443"/>
    </row>
    <row r="71" spans="1:27" s="332" customFormat="1" ht="30" x14ac:dyDescent="0.25">
      <c r="A71" s="398">
        <v>47</v>
      </c>
      <c r="B71" s="399" t="s">
        <v>882</v>
      </c>
      <c r="C71" s="399" t="s">
        <v>882</v>
      </c>
      <c r="D71" s="399" t="s">
        <v>882</v>
      </c>
      <c r="E71" s="399" t="s">
        <v>882</v>
      </c>
      <c r="F71" s="400">
        <v>0.23</v>
      </c>
      <c r="G71" s="400">
        <v>0.4</v>
      </c>
      <c r="H71" s="400">
        <v>0.23</v>
      </c>
      <c r="I71" s="400">
        <v>0.4</v>
      </c>
      <c r="J71" s="400" t="s">
        <v>411</v>
      </c>
      <c r="K71" s="400">
        <v>1</v>
      </c>
      <c r="L71" s="400">
        <v>1</v>
      </c>
      <c r="M71" s="401" t="s">
        <v>859</v>
      </c>
      <c r="N71" s="401" t="s">
        <v>760</v>
      </c>
      <c r="O71" s="398" t="s">
        <v>414</v>
      </c>
      <c r="P71" s="398" t="s">
        <v>414</v>
      </c>
      <c r="Q71" s="398">
        <v>9.7000000000000003E-2</v>
      </c>
      <c r="R71" s="398">
        <v>9.7000000000000003E-2</v>
      </c>
      <c r="S71" s="398" t="s">
        <v>260</v>
      </c>
      <c r="T71" s="398" t="s">
        <v>260</v>
      </c>
      <c r="U71" s="398" t="s">
        <v>260</v>
      </c>
      <c r="V71" s="400" t="s">
        <v>415</v>
      </c>
      <c r="W71" s="400" t="s">
        <v>415</v>
      </c>
      <c r="X71" s="398" t="s">
        <v>260</v>
      </c>
      <c r="Y71" s="398" t="s">
        <v>260</v>
      </c>
      <c r="Z71" s="443"/>
      <c r="AA71" s="443"/>
    </row>
    <row r="72" spans="1:27" s="332" customFormat="1" x14ac:dyDescent="0.25">
      <c r="A72" s="398">
        <v>48</v>
      </c>
      <c r="B72" s="399" t="s">
        <v>883</v>
      </c>
      <c r="C72" s="399" t="s">
        <v>883</v>
      </c>
      <c r="D72" s="399" t="s">
        <v>883</v>
      </c>
      <c r="E72" s="399" t="s">
        <v>883</v>
      </c>
      <c r="F72" s="400">
        <v>0.23</v>
      </c>
      <c r="G72" s="400">
        <v>0.4</v>
      </c>
      <c r="H72" s="400">
        <v>0.23</v>
      </c>
      <c r="I72" s="400">
        <v>0.4</v>
      </c>
      <c r="J72" s="400" t="s">
        <v>411</v>
      </c>
      <c r="K72" s="400">
        <v>1</v>
      </c>
      <c r="L72" s="400">
        <v>1</v>
      </c>
      <c r="M72" s="401" t="s">
        <v>821</v>
      </c>
      <c r="N72" s="401" t="s">
        <v>413</v>
      </c>
      <c r="O72" s="398" t="s">
        <v>414</v>
      </c>
      <c r="P72" s="398" t="s">
        <v>414</v>
      </c>
      <c r="Q72" s="398">
        <v>7.3999999999999996E-2</v>
      </c>
      <c r="R72" s="398">
        <v>7.3999999999999996E-2</v>
      </c>
      <c r="S72" s="398" t="s">
        <v>260</v>
      </c>
      <c r="T72" s="398" t="s">
        <v>260</v>
      </c>
      <c r="U72" s="398" t="s">
        <v>260</v>
      </c>
      <c r="V72" s="400" t="s">
        <v>415</v>
      </c>
      <c r="W72" s="400" t="s">
        <v>415</v>
      </c>
      <c r="X72" s="398" t="s">
        <v>260</v>
      </c>
      <c r="Y72" s="398" t="s">
        <v>260</v>
      </c>
      <c r="Z72" s="443"/>
      <c r="AA72" s="443"/>
    </row>
    <row r="73" spans="1:27" s="332" customFormat="1" ht="30" x14ac:dyDescent="0.25">
      <c r="A73" s="398">
        <v>49</v>
      </c>
      <c r="B73" s="399" t="s">
        <v>884</v>
      </c>
      <c r="C73" s="399" t="s">
        <v>884</v>
      </c>
      <c r="D73" s="399" t="s">
        <v>884</v>
      </c>
      <c r="E73" s="399" t="s">
        <v>884</v>
      </c>
      <c r="F73" s="400">
        <v>0.23</v>
      </c>
      <c r="G73" s="400">
        <v>0.4</v>
      </c>
      <c r="H73" s="400">
        <v>0.23</v>
      </c>
      <c r="I73" s="400">
        <v>0.4</v>
      </c>
      <c r="J73" s="400" t="s">
        <v>411</v>
      </c>
      <c r="K73" s="400">
        <v>1</v>
      </c>
      <c r="L73" s="400">
        <v>1</v>
      </c>
      <c r="M73" s="401" t="s">
        <v>859</v>
      </c>
      <c r="N73" s="401" t="s">
        <v>760</v>
      </c>
      <c r="O73" s="398" t="s">
        <v>414</v>
      </c>
      <c r="P73" s="398" t="s">
        <v>414</v>
      </c>
      <c r="Q73" s="398">
        <v>0.13800000000000001</v>
      </c>
      <c r="R73" s="398">
        <v>0.13800000000000001</v>
      </c>
      <c r="S73" s="398" t="s">
        <v>260</v>
      </c>
      <c r="T73" s="398" t="s">
        <v>260</v>
      </c>
      <c r="U73" s="398" t="s">
        <v>260</v>
      </c>
      <c r="V73" s="400" t="s">
        <v>415</v>
      </c>
      <c r="W73" s="400" t="s">
        <v>415</v>
      </c>
      <c r="X73" s="398" t="s">
        <v>260</v>
      </c>
      <c r="Y73" s="398" t="s">
        <v>260</v>
      </c>
      <c r="Z73" s="443"/>
      <c r="AA73" s="443"/>
    </row>
    <row r="74" spans="1:27" s="332" customFormat="1" ht="30" x14ac:dyDescent="0.25">
      <c r="A74" s="398">
        <v>50</v>
      </c>
      <c r="B74" s="399" t="s">
        <v>885</v>
      </c>
      <c r="C74" s="399" t="s">
        <v>885</v>
      </c>
      <c r="D74" s="399" t="s">
        <v>885</v>
      </c>
      <c r="E74" s="399" t="s">
        <v>885</v>
      </c>
      <c r="F74" s="400">
        <v>0.23</v>
      </c>
      <c r="G74" s="400">
        <v>0.4</v>
      </c>
      <c r="H74" s="400">
        <v>0.23</v>
      </c>
      <c r="I74" s="400">
        <v>0.4</v>
      </c>
      <c r="J74" s="400" t="s">
        <v>411</v>
      </c>
      <c r="K74" s="400">
        <v>1</v>
      </c>
      <c r="L74" s="400">
        <v>1</v>
      </c>
      <c r="M74" s="401" t="s">
        <v>846</v>
      </c>
      <c r="N74" s="401" t="s">
        <v>763</v>
      </c>
      <c r="O74" s="398" t="s">
        <v>414</v>
      </c>
      <c r="P74" s="398" t="s">
        <v>414</v>
      </c>
      <c r="Q74" s="398">
        <v>0.01</v>
      </c>
      <c r="R74" s="398">
        <v>0.01</v>
      </c>
      <c r="S74" s="398" t="s">
        <v>260</v>
      </c>
      <c r="T74" s="398" t="s">
        <v>260</v>
      </c>
      <c r="U74" s="398" t="s">
        <v>260</v>
      </c>
      <c r="V74" s="400" t="s">
        <v>415</v>
      </c>
      <c r="W74" s="400" t="s">
        <v>415</v>
      </c>
      <c r="X74" s="398" t="s">
        <v>260</v>
      </c>
      <c r="Y74" s="398" t="s">
        <v>260</v>
      </c>
      <c r="Z74" s="443"/>
      <c r="AA74" s="443"/>
    </row>
    <row r="75" spans="1:27" s="332" customFormat="1" x14ac:dyDescent="0.25">
      <c r="A75" s="398">
        <v>51</v>
      </c>
      <c r="B75" s="399" t="s">
        <v>886</v>
      </c>
      <c r="C75" s="399" t="s">
        <v>886</v>
      </c>
      <c r="D75" s="399" t="s">
        <v>886</v>
      </c>
      <c r="E75" s="399" t="s">
        <v>886</v>
      </c>
      <c r="F75" s="400">
        <v>0.23</v>
      </c>
      <c r="G75" s="400">
        <v>0.4</v>
      </c>
      <c r="H75" s="400">
        <v>0.23</v>
      </c>
      <c r="I75" s="400">
        <v>0.4</v>
      </c>
      <c r="J75" s="400" t="s">
        <v>411</v>
      </c>
      <c r="K75" s="400">
        <v>1</v>
      </c>
      <c r="L75" s="400">
        <v>1</v>
      </c>
      <c r="M75" s="401" t="s">
        <v>821</v>
      </c>
      <c r="N75" s="401" t="s">
        <v>413</v>
      </c>
      <c r="O75" s="398" t="s">
        <v>414</v>
      </c>
      <c r="P75" s="398" t="s">
        <v>414</v>
      </c>
      <c r="Q75" s="398">
        <v>1.2E-2</v>
      </c>
      <c r="R75" s="398">
        <v>1.2E-2</v>
      </c>
      <c r="S75" s="398" t="s">
        <v>260</v>
      </c>
      <c r="T75" s="398" t="s">
        <v>260</v>
      </c>
      <c r="U75" s="398" t="s">
        <v>260</v>
      </c>
      <c r="V75" s="400" t="s">
        <v>415</v>
      </c>
      <c r="W75" s="400" t="s">
        <v>415</v>
      </c>
      <c r="X75" s="398" t="s">
        <v>260</v>
      </c>
      <c r="Y75" s="398" t="s">
        <v>260</v>
      </c>
      <c r="Z75" s="443"/>
      <c r="AA75" s="443"/>
    </row>
    <row r="76" spans="1:27" s="332" customFormat="1" ht="30" x14ac:dyDescent="0.25">
      <c r="A76" s="398">
        <v>52</v>
      </c>
      <c r="B76" s="399" t="s">
        <v>887</v>
      </c>
      <c r="C76" s="399" t="s">
        <v>887</v>
      </c>
      <c r="D76" s="399" t="s">
        <v>887</v>
      </c>
      <c r="E76" s="399" t="s">
        <v>887</v>
      </c>
      <c r="F76" s="400">
        <v>0.23</v>
      </c>
      <c r="G76" s="400">
        <v>0.4</v>
      </c>
      <c r="H76" s="400">
        <v>0.23</v>
      </c>
      <c r="I76" s="400">
        <v>0.4</v>
      </c>
      <c r="J76" s="400" t="s">
        <v>411</v>
      </c>
      <c r="K76" s="400">
        <v>1</v>
      </c>
      <c r="L76" s="400">
        <v>1</v>
      </c>
      <c r="M76" s="401" t="s">
        <v>888</v>
      </c>
      <c r="N76" s="401" t="s">
        <v>889</v>
      </c>
      <c r="O76" s="398" t="s">
        <v>414</v>
      </c>
      <c r="P76" s="398" t="s">
        <v>414</v>
      </c>
      <c r="Q76" s="398">
        <v>0.311</v>
      </c>
      <c r="R76" s="398">
        <v>0.311</v>
      </c>
      <c r="S76" s="398" t="s">
        <v>260</v>
      </c>
      <c r="T76" s="398" t="s">
        <v>260</v>
      </c>
      <c r="U76" s="398" t="s">
        <v>260</v>
      </c>
      <c r="V76" s="400" t="s">
        <v>415</v>
      </c>
      <c r="W76" s="400" t="s">
        <v>415</v>
      </c>
      <c r="X76" s="398" t="s">
        <v>260</v>
      </c>
      <c r="Y76" s="398" t="s">
        <v>260</v>
      </c>
      <c r="Z76" s="443"/>
      <c r="AA76" s="443"/>
    </row>
    <row r="77" spans="1:27" s="332" customFormat="1" x14ac:dyDescent="0.25">
      <c r="A77" s="398">
        <v>53</v>
      </c>
      <c r="B77" s="399" t="s">
        <v>890</v>
      </c>
      <c r="C77" s="399" t="s">
        <v>890</v>
      </c>
      <c r="D77" s="399" t="s">
        <v>890</v>
      </c>
      <c r="E77" s="399" t="s">
        <v>890</v>
      </c>
      <c r="F77" s="400">
        <v>0.23</v>
      </c>
      <c r="G77" s="400">
        <v>0.4</v>
      </c>
      <c r="H77" s="400">
        <v>0.23</v>
      </c>
      <c r="I77" s="400">
        <v>0.4</v>
      </c>
      <c r="J77" s="400" t="s">
        <v>411</v>
      </c>
      <c r="K77" s="400">
        <v>1</v>
      </c>
      <c r="L77" s="400">
        <v>1</v>
      </c>
      <c r="M77" s="401" t="s">
        <v>821</v>
      </c>
      <c r="N77" s="401" t="s">
        <v>413</v>
      </c>
      <c r="O77" s="398" t="s">
        <v>414</v>
      </c>
      <c r="P77" s="398" t="s">
        <v>414</v>
      </c>
      <c r="Q77" s="398">
        <v>0.129</v>
      </c>
      <c r="R77" s="398">
        <v>0.129</v>
      </c>
      <c r="S77" s="398" t="s">
        <v>260</v>
      </c>
      <c r="T77" s="398" t="s">
        <v>260</v>
      </c>
      <c r="U77" s="398" t="s">
        <v>260</v>
      </c>
      <c r="V77" s="400" t="s">
        <v>415</v>
      </c>
      <c r="W77" s="400" t="s">
        <v>415</v>
      </c>
      <c r="X77" s="398" t="s">
        <v>260</v>
      </c>
      <c r="Y77" s="398" t="s">
        <v>260</v>
      </c>
      <c r="Z77" s="443"/>
      <c r="AA77" s="443"/>
    </row>
    <row r="78" spans="1:27" s="332" customFormat="1" ht="30" x14ac:dyDescent="0.25">
      <c r="A78" s="398">
        <v>54</v>
      </c>
      <c r="B78" s="399" t="s">
        <v>891</v>
      </c>
      <c r="C78" s="399" t="s">
        <v>891</v>
      </c>
      <c r="D78" s="399" t="s">
        <v>891</v>
      </c>
      <c r="E78" s="399" t="s">
        <v>891</v>
      </c>
      <c r="F78" s="400">
        <v>0.23</v>
      </c>
      <c r="G78" s="400">
        <v>0.4</v>
      </c>
      <c r="H78" s="400">
        <v>0.23</v>
      </c>
      <c r="I78" s="400">
        <v>0.4</v>
      </c>
      <c r="J78" s="400" t="s">
        <v>411</v>
      </c>
      <c r="K78" s="400">
        <v>1</v>
      </c>
      <c r="L78" s="400">
        <v>1</v>
      </c>
      <c r="M78" s="401" t="s">
        <v>867</v>
      </c>
      <c r="N78" s="401" t="s">
        <v>868</v>
      </c>
      <c r="O78" s="398" t="s">
        <v>414</v>
      </c>
      <c r="P78" s="398" t="s">
        <v>414</v>
      </c>
      <c r="Q78" s="398">
        <v>0.158</v>
      </c>
      <c r="R78" s="398">
        <v>0.158</v>
      </c>
      <c r="S78" s="398" t="s">
        <v>260</v>
      </c>
      <c r="T78" s="398" t="s">
        <v>260</v>
      </c>
      <c r="U78" s="398" t="s">
        <v>260</v>
      </c>
      <c r="V78" s="400" t="s">
        <v>415</v>
      </c>
      <c r="W78" s="400" t="s">
        <v>415</v>
      </c>
      <c r="X78" s="398" t="s">
        <v>260</v>
      </c>
      <c r="Y78" s="398" t="s">
        <v>260</v>
      </c>
      <c r="Z78" s="443"/>
      <c r="AA78" s="443"/>
    </row>
    <row r="79" spans="1:27" s="332" customFormat="1" ht="30" x14ac:dyDescent="0.25">
      <c r="A79" s="398">
        <v>55</v>
      </c>
      <c r="B79" s="399" t="s">
        <v>892</v>
      </c>
      <c r="C79" s="399" t="s">
        <v>892</v>
      </c>
      <c r="D79" s="399" t="s">
        <v>892</v>
      </c>
      <c r="E79" s="399" t="s">
        <v>892</v>
      </c>
      <c r="F79" s="400">
        <v>0.23</v>
      </c>
      <c r="G79" s="400">
        <v>0.4</v>
      </c>
      <c r="H79" s="400">
        <v>0.23</v>
      </c>
      <c r="I79" s="400">
        <v>0.4</v>
      </c>
      <c r="J79" s="400" t="s">
        <v>411</v>
      </c>
      <c r="K79" s="400">
        <v>1</v>
      </c>
      <c r="L79" s="400">
        <v>1</v>
      </c>
      <c r="M79" s="401" t="s">
        <v>825</v>
      </c>
      <c r="N79" s="401" t="s">
        <v>761</v>
      </c>
      <c r="O79" s="398" t="s">
        <v>414</v>
      </c>
      <c r="P79" s="398" t="s">
        <v>414</v>
      </c>
      <c r="Q79" s="398">
        <v>5.1999999999999998E-2</v>
      </c>
      <c r="R79" s="398">
        <v>5.1999999999999998E-2</v>
      </c>
      <c r="S79" s="398" t="s">
        <v>260</v>
      </c>
      <c r="T79" s="398" t="s">
        <v>260</v>
      </c>
      <c r="U79" s="398" t="s">
        <v>260</v>
      </c>
      <c r="V79" s="400" t="s">
        <v>415</v>
      </c>
      <c r="W79" s="400" t="s">
        <v>415</v>
      </c>
      <c r="X79" s="398" t="s">
        <v>260</v>
      </c>
      <c r="Y79" s="398" t="s">
        <v>260</v>
      </c>
      <c r="Z79" s="443"/>
      <c r="AA79" s="443"/>
    </row>
    <row r="80" spans="1:27" s="332" customFormat="1" ht="30" x14ac:dyDescent="0.25">
      <c r="A80" s="398">
        <v>56</v>
      </c>
      <c r="B80" s="399" t="s">
        <v>893</v>
      </c>
      <c r="C80" s="399" t="s">
        <v>893</v>
      </c>
      <c r="D80" s="399" t="s">
        <v>893</v>
      </c>
      <c r="E80" s="399" t="s">
        <v>893</v>
      </c>
      <c r="F80" s="400">
        <v>0.23</v>
      </c>
      <c r="G80" s="400">
        <v>0.4</v>
      </c>
      <c r="H80" s="400">
        <v>0.23</v>
      </c>
      <c r="I80" s="400">
        <v>0.4</v>
      </c>
      <c r="J80" s="400" t="s">
        <v>411</v>
      </c>
      <c r="K80" s="400">
        <v>1</v>
      </c>
      <c r="L80" s="400">
        <v>1</v>
      </c>
      <c r="M80" s="401" t="s">
        <v>859</v>
      </c>
      <c r="N80" s="401" t="s">
        <v>760</v>
      </c>
      <c r="O80" s="398" t="s">
        <v>414</v>
      </c>
      <c r="P80" s="398" t="s">
        <v>414</v>
      </c>
      <c r="Q80" s="398">
        <v>0.13300000000000001</v>
      </c>
      <c r="R80" s="398">
        <v>0.13300000000000001</v>
      </c>
      <c r="S80" s="398" t="s">
        <v>260</v>
      </c>
      <c r="T80" s="398" t="s">
        <v>260</v>
      </c>
      <c r="U80" s="398" t="s">
        <v>260</v>
      </c>
      <c r="V80" s="400" t="s">
        <v>415</v>
      </c>
      <c r="W80" s="400" t="s">
        <v>415</v>
      </c>
      <c r="X80" s="398" t="s">
        <v>260</v>
      </c>
      <c r="Y80" s="398" t="s">
        <v>260</v>
      </c>
      <c r="Z80" s="443"/>
      <c r="AA80" s="443"/>
    </row>
    <row r="81" spans="1:27" s="332" customFormat="1" ht="30" x14ac:dyDescent="0.25">
      <c r="A81" s="398">
        <v>57</v>
      </c>
      <c r="B81" s="399" t="s">
        <v>894</v>
      </c>
      <c r="C81" s="399" t="s">
        <v>894</v>
      </c>
      <c r="D81" s="399" t="s">
        <v>894</v>
      </c>
      <c r="E81" s="399" t="s">
        <v>894</v>
      </c>
      <c r="F81" s="400">
        <v>0.23</v>
      </c>
      <c r="G81" s="400">
        <v>0.4</v>
      </c>
      <c r="H81" s="400">
        <v>0.23</v>
      </c>
      <c r="I81" s="400">
        <v>0.4</v>
      </c>
      <c r="J81" s="400" t="s">
        <v>411</v>
      </c>
      <c r="K81" s="400">
        <v>1</v>
      </c>
      <c r="L81" s="400">
        <v>1</v>
      </c>
      <c r="M81" s="401" t="s">
        <v>859</v>
      </c>
      <c r="N81" s="401" t="s">
        <v>760</v>
      </c>
      <c r="O81" s="398" t="s">
        <v>414</v>
      </c>
      <c r="P81" s="398" t="s">
        <v>414</v>
      </c>
      <c r="Q81" s="398">
        <v>0.123</v>
      </c>
      <c r="R81" s="398">
        <v>0.123</v>
      </c>
      <c r="S81" s="398" t="s">
        <v>260</v>
      </c>
      <c r="T81" s="398" t="s">
        <v>260</v>
      </c>
      <c r="U81" s="398" t="s">
        <v>260</v>
      </c>
      <c r="V81" s="400" t="s">
        <v>415</v>
      </c>
      <c r="W81" s="400" t="s">
        <v>415</v>
      </c>
      <c r="X81" s="398" t="s">
        <v>260</v>
      </c>
      <c r="Y81" s="398" t="s">
        <v>260</v>
      </c>
      <c r="Z81" s="443"/>
      <c r="AA81" s="443"/>
    </row>
    <row r="82" spans="1:27" s="332" customFormat="1" x14ac:dyDescent="0.25">
      <c r="A82" s="398">
        <v>58</v>
      </c>
      <c r="B82" s="399" t="s">
        <v>895</v>
      </c>
      <c r="C82" s="399" t="s">
        <v>895</v>
      </c>
      <c r="D82" s="399" t="s">
        <v>895</v>
      </c>
      <c r="E82" s="399" t="s">
        <v>895</v>
      </c>
      <c r="F82" s="400">
        <v>0.23</v>
      </c>
      <c r="G82" s="400">
        <v>0.4</v>
      </c>
      <c r="H82" s="400">
        <v>0.23</v>
      </c>
      <c r="I82" s="400">
        <v>0.4</v>
      </c>
      <c r="J82" s="400" t="s">
        <v>411</v>
      </c>
      <c r="K82" s="400">
        <v>1</v>
      </c>
      <c r="L82" s="400">
        <v>1</v>
      </c>
      <c r="M82" s="401" t="s">
        <v>821</v>
      </c>
      <c r="N82" s="401" t="s">
        <v>413</v>
      </c>
      <c r="O82" s="398" t="s">
        <v>414</v>
      </c>
      <c r="P82" s="398" t="s">
        <v>414</v>
      </c>
      <c r="Q82" s="398">
        <v>0.20499999999999999</v>
      </c>
      <c r="R82" s="398">
        <v>0.20499999999999999</v>
      </c>
      <c r="S82" s="398" t="s">
        <v>260</v>
      </c>
      <c r="T82" s="398" t="s">
        <v>260</v>
      </c>
      <c r="U82" s="398" t="s">
        <v>260</v>
      </c>
      <c r="V82" s="400" t="s">
        <v>415</v>
      </c>
      <c r="W82" s="400" t="s">
        <v>415</v>
      </c>
      <c r="X82" s="398" t="s">
        <v>260</v>
      </c>
      <c r="Y82" s="398" t="s">
        <v>260</v>
      </c>
      <c r="Z82" s="443"/>
      <c r="AA82" s="443"/>
    </row>
    <row r="83" spans="1:27" s="332" customFormat="1" ht="30" x14ac:dyDescent="0.25">
      <c r="A83" s="398">
        <v>59</v>
      </c>
      <c r="B83" s="399" t="s">
        <v>896</v>
      </c>
      <c r="C83" s="399" t="s">
        <v>896</v>
      </c>
      <c r="D83" s="399" t="s">
        <v>896</v>
      </c>
      <c r="E83" s="399" t="s">
        <v>896</v>
      </c>
      <c r="F83" s="400">
        <v>0.23</v>
      </c>
      <c r="G83" s="400">
        <v>0.4</v>
      </c>
      <c r="H83" s="400">
        <v>0.23</v>
      </c>
      <c r="I83" s="400">
        <v>0.4</v>
      </c>
      <c r="J83" s="400" t="s">
        <v>411</v>
      </c>
      <c r="K83" s="400">
        <v>1</v>
      </c>
      <c r="L83" s="400">
        <v>1</v>
      </c>
      <c r="M83" s="401" t="s">
        <v>825</v>
      </c>
      <c r="N83" s="401" t="s">
        <v>761</v>
      </c>
      <c r="O83" s="398" t="s">
        <v>414</v>
      </c>
      <c r="P83" s="398" t="s">
        <v>414</v>
      </c>
      <c r="Q83" s="398">
        <v>0.51100000000000001</v>
      </c>
      <c r="R83" s="398">
        <v>0.51100000000000001</v>
      </c>
      <c r="S83" s="398" t="s">
        <v>260</v>
      </c>
      <c r="T83" s="398" t="s">
        <v>260</v>
      </c>
      <c r="U83" s="398" t="s">
        <v>260</v>
      </c>
      <c r="V83" s="400" t="s">
        <v>415</v>
      </c>
      <c r="W83" s="400" t="s">
        <v>415</v>
      </c>
      <c r="X83" s="398" t="s">
        <v>260</v>
      </c>
      <c r="Y83" s="398" t="s">
        <v>260</v>
      </c>
      <c r="Z83" s="443"/>
      <c r="AA83" s="443"/>
    </row>
    <row r="84" spans="1:27" s="332" customFormat="1" x14ac:dyDescent="0.25">
      <c r="A84" s="398">
        <v>60</v>
      </c>
      <c r="B84" s="399" t="s">
        <v>897</v>
      </c>
      <c r="C84" s="399" t="s">
        <v>897</v>
      </c>
      <c r="D84" s="399" t="s">
        <v>897</v>
      </c>
      <c r="E84" s="399" t="s">
        <v>897</v>
      </c>
      <c r="F84" s="400">
        <v>0.23</v>
      </c>
      <c r="G84" s="400">
        <v>0.4</v>
      </c>
      <c r="H84" s="400">
        <v>0.23</v>
      </c>
      <c r="I84" s="400">
        <v>0.4</v>
      </c>
      <c r="J84" s="400" t="s">
        <v>411</v>
      </c>
      <c r="K84" s="400">
        <v>1</v>
      </c>
      <c r="L84" s="400">
        <v>1</v>
      </c>
      <c r="M84" s="401" t="s">
        <v>846</v>
      </c>
      <c r="N84" s="401" t="s">
        <v>763</v>
      </c>
      <c r="O84" s="398" t="s">
        <v>414</v>
      </c>
      <c r="P84" s="398" t="s">
        <v>414</v>
      </c>
      <c r="Q84" s="398">
        <v>0.14299999999999999</v>
      </c>
      <c r="R84" s="398">
        <v>0.14299999999999999</v>
      </c>
      <c r="S84" s="398" t="s">
        <v>260</v>
      </c>
      <c r="T84" s="398" t="s">
        <v>260</v>
      </c>
      <c r="U84" s="398" t="s">
        <v>260</v>
      </c>
      <c r="V84" s="400" t="s">
        <v>415</v>
      </c>
      <c r="W84" s="400" t="s">
        <v>415</v>
      </c>
      <c r="X84" s="398" t="s">
        <v>260</v>
      </c>
      <c r="Y84" s="398" t="s">
        <v>260</v>
      </c>
      <c r="Z84" s="443"/>
      <c r="AA84" s="443"/>
    </row>
    <row r="85" spans="1:27" s="332" customFormat="1" x14ac:dyDescent="0.25">
      <c r="A85" s="398">
        <v>61</v>
      </c>
      <c r="B85" s="399" t="s">
        <v>898</v>
      </c>
      <c r="C85" s="399" t="s">
        <v>898</v>
      </c>
      <c r="D85" s="399" t="s">
        <v>898</v>
      </c>
      <c r="E85" s="399" t="s">
        <v>898</v>
      </c>
      <c r="F85" s="400">
        <v>0.23</v>
      </c>
      <c r="G85" s="400">
        <v>0.4</v>
      </c>
      <c r="H85" s="400">
        <v>0.23</v>
      </c>
      <c r="I85" s="400">
        <v>0.4</v>
      </c>
      <c r="J85" s="400" t="s">
        <v>411</v>
      </c>
      <c r="K85" s="400">
        <v>1</v>
      </c>
      <c r="L85" s="400">
        <v>1</v>
      </c>
      <c r="M85" s="401" t="s">
        <v>821</v>
      </c>
      <c r="N85" s="401" t="s">
        <v>413</v>
      </c>
      <c r="O85" s="398" t="s">
        <v>414</v>
      </c>
      <c r="P85" s="398" t="s">
        <v>414</v>
      </c>
      <c r="Q85" s="398">
        <v>5.8000000000000003E-2</v>
      </c>
      <c r="R85" s="398">
        <v>5.8000000000000003E-2</v>
      </c>
      <c r="S85" s="398" t="s">
        <v>260</v>
      </c>
      <c r="T85" s="398" t="s">
        <v>260</v>
      </c>
      <c r="U85" s="398" t="s">
        <v>260</v>
      </c>
      <c r="V85" s="400" t="s">
        <v>415</v>
      </c>
      <c r="W85" s="400" t="s">
        <v>415</v>
      </c>
      <c r="X85" s="398" t="s">
        <v>260</v>
      </c>
      <c r="Y85" s="398" t="s">
        <v>260</v>
      </c>
      <c r="Z85" s="443"/>
      <c r="AA85" s="443"/>
    </row>
    <row r="86" spans="1:27" s="332" customFormat="1" ht="60" x14ac:dyDescent="0.25">
      <c r="A86" s="398">
        <v>62</v>
      </c>
      <c r="B86" s="399" t="s">
        <v>899</v>
      </c>
      <c r="C86" s="399" t="s">
        <v>899</v>
      </c>
      <c r="D86" s="399" t="s">
        <v>899</v>
      </c>
      <c r="E86" s="399" t="s">
        <v>899</v>
      </c>
      <c r="F86" s="400">
        <v>0.23</v>
      </c>
      <c r="G86" s="400">
        <v>0.4</v>
      </c>
      <c r="H86" s="400">
        <v>0.23</v>
      </c>
      <c r="I86" s="400">
        <v>0.4</v>
      </c>
      <c r="J86" s="400" t="s">
        <v>411</v>
      </c>
      <c r="K86" s="400">
        <v>1</v>
      </c>
      <c r="L86" s="400">
        <v>1</v>
      </c>
      <c r="M86" s="401" t="s">
        <v>855</v>
      </c>
      <c r="N86" s="401" t="s">
        <v>900</v>
      </c>
      <c r="O86" s="398" t="s">
        <v>414</v>
      </c>
      <c r="P86" s="398" t="s">
        <v>414</v>
      </c>
      <c r="Q86" s="398">
        <v>0.59499999999999997</v>
      </c>
      <c r="R86" s="398">
        <v>0.59499999999999997</v>
      </c>
      <c r="S86" s="398" t="s">
        <v>260</v>
      </c>
      <c r="T86" s="398" t="s">
        <v>260</v>
      </c>
      <c r="U86" s="398" t="s">
        <v>260</v>
      </c>
      <c r="V86" s="400" t="s">
        <v>415</v>
      </c>
      <c r="W86" s="400" t="s">
        <v>415</v>
      </c>
      <c r="X86" s="398" t="s">
        <v>260</v>
      </c>
      <c r="Y86" s="398" t="s">
        <v>260</v>
      </c>
      <c r="Z86" s="443"/>
      <c r="AA86" s="443"/>
    </row>
    <row r="87" spans="1:27" s="332" customFormat="1" ht="30" x14ac:dyDescent="0.25">
      <c r="A87" s="398">
        <v>63</v>
      </c>
      <c r="B87" s="399" t="s">
        <v>901</v>
      </c>
      <c r="C87" s="399" t="s">
        <v>901</v>
      </c>
      <c r="D87" s="399" t="s">
        <v>901</v>
      </c>
      <c r="E87" s="399" t="s">
        <v>901</v>
      </c>
      <c r="F87" s="400">
        <v>0.23</v>
      </c>
      <c r="G87" s="400">
        <v>0.4</v>
      </c>
      <c r="H87" s="400">
        <v>0.23</v>
      </c>
      <c r="I87" s="400">
        <v>0.4</v>
      </c>
      <c r="J87" s="400" t="s">
        <v>411</v>
      </c>
      <c r="K87" s="400">
        <v>1</v>
      </c>
      <c r="L87" s="400">
        <v>1</v>
      </c>
      <c r="M87" s="401" t="s">
        <v>825</v>
      </c>
      <c r="N87" s="401" t="s">
        <v>761</v>
      </c>
      <c r="O87" s="398" t="s">
        <v>414</v>
      </c>
      <c r="P87" s="398" t="s">
        <v>414</v>
      </c>
      <c r="Q87" s="398">
        <v>0.19900000000000001</v>
      </c>
      <c r="R87" s="398">
        <v>0.19900000000000001</v>
      </c>
      <c r="S87" s="398" t="s">
        <v>260</v>
      </c>
      <c r="T87" s="398" t="s">
        <v>260</v>
      </c>
      <c r="U87" s="398" t="s">
        <v>260</v>
      </c>
      <c r="V87" s="400" t="s">
        <v>415</v>
      </c>
      <c r="W87" s="400" t="s">
        <v>415</v>
      </c>
      <c r="X87" s="398" t="s">
        <v>260</v>
      </c>
      <c r="Y87" s="398" t="s">
        <v>260</v>
      </c>
      <c r="Z87" s="443"/>
      <c r="AA87" s="443"/>
    </row>
    <row r="88" spans="1:27" s="332" customFormat="1" ht="30" x14ac:dyDescent="0.25">
      <c r="A88" s="398">
        <v>64</v>
      </c>
      <c r="B88" s="399" t="s">
        <v>902</v>
      </c>
      <c r="C88" s="399" t="s">
        <v>902</v>
      </c>
      <c r="D88" s="399" t="s">
        <v>902</v>
      </c>
      <c r="E88" s="399" t="s">
        <v>902</v>
      </c>
      <c r="F88" s="400">
        <v>0.23</v>
      </c>
      <c r="G88" s="400">
        <v>0.4</v>
      </c>
      <c r="H88" s="400">
        <v>0.23</v>
      </c>
      <c r="I88" s="400">
        <v>0.4</v>
      </c>
      <c r="J88" s="400" t="s">
        <v>411</v>
      </c>
      <c r="K88" s="400">
        <v>1</v>
      </c>
      <c r="L88" s="400">
        <v>1</v>
      </c>
      <c r="M88" s="401" t="s">
        <v>825</v>
      </c>
      <c r="N88" s="401" t="s">
        <v>761</v>
      </c>
      <c r="O88" s="398" t="s">
        <v>414</v>
      </c>
      <c r="P88" s="398" t="s">
        <v>414</v>
      </c>
      <c r="Q88" s="398">
        <v>9.7000000000000003E-2</v>
      </c>
      <c r="R88" s="398">
        <v>9.7000000000000003E-2</v>
      </c>
      <c r="S88" s="398" t="s">
        <v>260</v>
      </c>
      <c r="T88" s="398" t="s">
        <v>260</v>
      </c>
      <c r="U88" s="398" t="s">
        <v>260</v>
      </c>
      <c r="V88" s="400" t="s">
        <v>415</v>
      </c>
      <c r="W88" s="400" t="s">
        <v>415</v>
      </c>
      <c r="X88" s="398" t="s">
        <v>260</v>
      </c>
      <c r="Y88" s="398" t="s">
        <v>260</v>
      </c>
      <c r="Z88" s="443"/>
      <c r="AA88" s="443"/>
    </row>
    <row r="89" spans="1:27" s="332" customFormat="1" ht="30" x14ac:dyDescent="0.25">
      <c r="A89" s="398">
        <v>65</v>
      </c>
      <c r="B89" s="399" t="s">
        <v>903</v>
      </c>
      <c r="C89" s="399" t="s">
        <v>903</v>
      </c>
      <c r="D89" s="399" t="s">
        <v>903</v>
      </c>
      <c r="E89" s="399" t="s">
        <v>903</v>
      </c>
      <c r="F89" s="400">
        <v>0.23</v>
      </c>
      <c r="G89" s="400">
        <v>0.4</v>
      </c>
      <c r="H89" s="400">
        <v>0.23</v>
      </c>
      <c r="I89" s="400">
        <v>0.4</v>
      </c>
      <c r="J89" s="400" t="s">
        <v>411</v>
      </c>
      <c r="K89" s="400">
        <v>1</v>
      </c>
      <c r="L89" s="400">
        <v>1</v>
      </c>
      <c r="M89" s="401" t="s">
        <v>828</v>
      </c>
      <c r="N89" s="401" t="s">
        <v>832</v>
      </c>
      <c r="O89" s="398" t="s">
        <v>414</v>
      </c>
      <c r="P89" s="398" t="s">
        <v>414</v>
      </c>
      <c r="Q89" s="398">
        <v>0.17</v>
      </c>
      <c r="R89" s="398">
        <v>0.17</v>
      </c>
      <c r="S89" s="398" t="s">
        <v>260</v>
      </c>
      <c r="T89" s="398" t="s">
        <v>260</v>
      </c>
      <c r="U89" s="398" t="s">
        <v>260</v>
      </c>
      <c r="V89" s="400" t="s">
        <v>415</v>
      </c>
      <c r="W89" s="400" t="s">
        <v>415</v>
      </c>
      <c r="X89" s="398" t="s">
        <v>260</v>
      </c>
      <c r="Y89" s="398" t="s">
        <v>260</v>
      </c>
      <c r="Z89" s="443"/>
      <c r="AA89" s="443"/>
    </row>
    <row r="90" spans="1:27" s="332" customFormat="1" x14ac:dyDescent="0.25">
      <c r="A90" s="398">
        <v>66</v>
      </c>
      <c r="B90" s="399" t="s">
        <v>904</v>
      </c>
      <c r="C90" s="399" t="s">
        <v>904</v>
      </c>
      <c r="D90" s="399" t="s">
        <v>904</v>
      </c>
      <c r="E90" s="399" t="s">
        <v>904</v>
      </c>
      <c r="F90" s="400">
        <v>0.23</v>
      </c>
      <c r="G90" s="400">
        <v>0.4</v>
      </c>
      <c r="H90" s="400">
        <v>0.23</v>
      </c>
      <c r="I90" s="400">
        <v>0.4</v>
      </c>
      <c r="J90" s="400" t="s">
        <v>411</v>
      </c>
      <c r="K90" s="400">
        <v>1</v>
      </c>
      <c r="L90" s="400">
        <v>1</v>
      </c>
      <c r="M90" s="401" t="s">
        <v>825</v>
      </c>
      <c r="N90" s="401" t="s">
        <v>761</v>
      </c>
      <c r="O90" s="398" t="s">
        <v>414</v>
      </c>
      <c r="P90" s="398" t="s">
        <v>414</v>
      </c>
      <c r="Q90" s="398">
        <v>0.15</v>
      </c>
      <c r="R90" s="398">
        <v>0.15</v>
      </c>
      <c r="S90" s="398" t="s">
        <v>260</v>
      </c>
      <c r="T90" s="398" t="s">
        <v>260</v>
      </c>
      <c r="U90" s="398" t="s">
        <v>260</v>
      </c>
      <c r="V90" s="400" t="s">
        <v>415</v>
      </c>
      <c r="W90" s="400" t="s">
        <v>415</v>
      </c>
      <c r="X90" s="398" t="s">
        <v>260</v>
      </c>
      <c r="Y90" s="398" t="s">
        <v>260</v>
      </c>
      <c r="Z90" s="443"/>
      <c r="AA90" s="443"/>
    </row>
    <row r="91" spans="1:27" s="332" customFormat="1" ht="30" x14ac:dyDescent="0.25">
      <c r="A91" s="398">
        <v>67</v>
      </c>
      <c r="B91" s="399" t="s">
        <v>905</v>
      </c>
      <c r="C91" s="399" t="s">
        <v>905</v>
      </c>
      <c r="D91" s="399" t="s">
        <v>905</v>
      </c>
      <c r="E91" s="399" t="s">
        <v>905</v>
      </c>
      <c r="F91" s="400">
        <v>10</v>
      </c>
      <c r="G91" s="400">
        <v>10</v>
      </c>
      <c r="H91" s="400">
        <v>10</v>
      </c>
      <c r="I91" s="400">
        <v>10</v>
      </c>
      <c r="J91" s="400" t="s">
        <v>411</v>
      </c>
      <c r="K91" s="400">
        <v>1</v>
      </c>
      <c r="L91" s="400">
        <v>1</v>
      </c>
      <c r="M91" s="401" t="s">
        <v>838</v>
      </c>
      <c r="N91" s="401" t="s">
        <v>821</v>
      </c>
      <c r="O91" s="398" t="s">
        <v>414</v>
      </c>
      <c r="P91" s="398" t="s">
        <v>414</v>
      </c>
      <c r="Q91" s="398">
        <v>3.2000000000000001E-2</v>
      </c>
      <c r="R91" s="398">
        <v>3.2000000000000001E-2</v>
      </c>
      <c r="S91" s="398" t="s">
        <v>260</v>
      </c>
      <c r="T91" s="398" t="s">
        <v>260</v>
      </c>
      <c r="U91" s="398" t="s">
        <v>260</v>
      </c>
      <c r="V91" s="400" t="s">
        <v>415</v>
      </c>
      <c r="W91" s="400" t="s">
        <v>415</v>
      </c>
      <c r="X91" s="398" t="s">
        <v>260</v>
      </c>
      <c r="Y91" s="398" t="s">
        <v>260</v>
      </c>
      <c r="Z91" s="443"/>
      <c r="AA91" s="443"/>
    </row>
    <row r="92" spans="1:27" s="332" customFormat="1" ht="30" x14ac:dyDescent="0.25">
      <c r="A92" s="398">
        <v>68</v>
      </c>
      <c r="B92" s="399" t="s">
        <v>906</v>
      </c>
      <c r="C92" s="399" t="s">
        <v>906</v>
      </c>
      <c r="D92" s="399" t="s">
        <v>906</v>
      </c>
      <c r="E92" s="399" t="s">
        <v>906</v>
      </c>
      <c r="F92" s="400">
        <v>10</v>
      </c>
      <c r="G92" s="400">
        <v>10</v>
      </c>
      <c r="H92" s="400">
        <v>10</v>
      </c>
      <c r="I92" s="400">
        <v>10</v>
      </c>
      <c r="J92" s="400" t="s">
        <v>411</v>
      </c>
      <c r="K92" s="400">
        <v>1</v>
      </c>
      <c r="L92" s="400">
        <v>1</v>
      </c>
      <c r="M92" s="401" t="s">
        <v>821</v>
      </c>
      <c r="N92" s="401" t="s">
        <v>821</v>
      </c>
      <c r="O92" s="398" t="s">
        <v>414</v>
      </c>
      <c r="P92" s="398" t="s">
        <v>414</v>
      </c>
      <c r="Q92" s="398">
        <v>1.4E-2</v>
      </c>
      <c r="R92" s="398">
        <v>1.4E-2</v>
      </c>
      <c r="S92" s="398" t="s">
        <v>260</v>
      </c>
      <c r="T92" s="398" t="s">
        <v>260</v>
      </c>
      <c r="U92" s="398" t="s">
        <v>260</v>
      </c>
      <c r="V92" s="400" t="s">
        <v>415</v>
      </c>
      <c r="W92" s="400" t="s">
        <v>415</v>
      </c>
      <c r="X92" s="398" t="s">
        <v>260</v>
      </c>
      <c r="Y92" s="398" t="s">
        <v>260</v>
      </c>
      <c r="Z92" s="443"/>
      <c r="AA92" s="443"/>
    </row>
    <row r="93" spans="1:27" s="332" customFormat="1" ht="30" x14ac:dyDescent="0.25">
      <c r="A93" s="398">
        <v>69</v>
      </c>
      <c r="B93" s="399" t="s">
        <v>907</v>
      </c>
      <c r="C93" s="399" t="s">
        <v>907</v>
      </c>
      <c r="D93" s="399" t="s">
        <v>907</v>
      </c>
      <c r="E93" s="399" t="s">
        <v>907</v>
      </c>
      <c r="F93" s="400">
        <v>10</v>
      </c>
      <c r="G93" s="400">
        <v>10</v>
      </c>
      <c r="H93" s="400">
        <v>10</v>
      </c>
      <c r="I93" s="400">
        <v>10</v>
      </c>
      <c r="J93" s="400" t="s">
        <v>411</v>
      </c>
      <c r="K93" s="400">
        <v>1</v>
      </c>
      <c r="L93" s="400">
        <v>1</v>
      </c>
      <c r="M93" s="401" t="s">
        <v>412</v>
      </c>
      <c r="N93" s="401" t="s">
        <v>412</v>
      </c>
      <c r="O93" s="398" t="s">
        <v>414</v>
      </c>
      <c r="P93" s="398" t="s">
        <v>414</v>
      </c>
      <c r="Q93" s="398">
        <v>2.8000000000000001E-2</v>
      </c>
      <c r="R93" s="398">
        <v>2.8000000000000001E-2</v>
      </c>
      <c r="S93" s="398" t="s">
        <v>260</v>
      </c>
      <c r="T93" s="398" t="s">
        <v>260</v>
      </c>
      <c r="U93" s="398" t="s">
        <v>260</v>
      </c>
      <c r="V93" s="400" t="s">
        <v>415</v>
      </c>
      <c r="W93" s="400" t="s">
        <v>415</v>
      </c>
      <c r="X93" s="398" t="s">
        <v>260</v>
      </c>
      <c r="Y93" s="398" t="s">
        <v>260</v>
      </c>
      <c r="Z93" s="443"/>
      <c r="AA93" s="443"/>
    </row>
    <row r="94" spans="1:27" s="332" customFormat="1" ht="45" x14ac:dyDescent="0.25">
      <c r="A94" s="398">
        <v>70</v>
      </c>
      <c r="B94" s="399" t="s">
        <v>908</v>
      </c>
      <c r="C94" s="399" t="s">
        <v>908</v>
      </c>
      <c r="D94" s="399" t="s">
        <v>908</v>
      </c>
      <c r="E94" s="399" t="s">
        <v>908</v>
      </c>
      <c r="F94" s="400">
        <v>0.23</v>
      </c>
      <c r="G94" s="400">
        <v>0.4</v>
      </c>
      <c r="H94" s="400">
        <v>0.23</v>
      </c>
      <c r="I94" s="400">
        <v>0.4</v>
      </c>
      <c r="J94" s="400" t="s">
        <v>411</v>
      </c>
      <c r="K94" s="400">
        <v>1</v>
      </c>
      <c r="L94" s="400">
        <v>1</v>
      </c>
      <c r="M94" s="401" t="s">
        <v>825</v>
      </c>
      <c r="N94" s="401" t="s">
        <v>832</v>
      </c>
      <c r="O94" s="398" t="s">
        <v>414</v>
      </c>
      <c r="P94" s="398" t="s">
        <v>414</v>
      </c>
      <c r="Q94" s="398">
        <v>0.53400000000000003</v>
      </c>
      <c r="R94" s="398">
        <v>0.53400000000000003</v>
      </c>
      <c r="S94" s="398" t="s">
        <v>260</v>
      </c>
      <c r="T94" s="398" t="s">
        <v>260</v>
      </c>
      <c r="U94" s="398" t="s">
        <v>260</v>
      </c>
      <c r="V94" s="400" t="s">
        <v>415</v>
      </c>
      <c r="W94" s="400" t="s">
        <v>415</v>
      </c>
      <c r="X94" s="398" t="s">
        <v>260</v>
      </c>
      <c r="Y94" s="398" t="s">
        <v>260</v>
      </c>
      <c r="Z94" s="443"/>
      <c r="AA94" s="443"/>
    </row>
    <row r="95" spans="1:27" s="332" customFormat="1" ht="30" x14ac:dyDescent="0.25">
      <c r="A95" s="398">
        <v>71</v>
      </c>
      <c r="B95" s="399" t="s">
        <v>909</v>
      </c>
      <c r="C95" s="399" t="s">
        <v>909</v>
      </c>
      <c r="D95" s="399" t="s">
        <v>909</v>
      </c>
      <c r="E95" s="399" t="s">
        <v>909</v>
      </c>
      <c r="F95" s="400">
        <v>0.23</v>
      </c>
      <c r="G95" s="400">
        <v>0.4</v>
      </c>
      <c r="H95" s="400">
        <v>0.23</v>
      </c>
      <c r="I95" s="400">
        <v>0.4</v>
      </c>
      <c r="J95" s="400" t="s">
        <v>411</v>
      </c>
      <c r="K95" s="400">
        <v>1</v>
      </c>
      <c r="L95" s="400">
        <v>1</v>
      </c>
      <c r="M95" s="401" t="s">
        <v>828</v>
      </c>
      <c r="N95" s="401" t="s">
        <v>832</v>
      </c>
      <c r="O95" s="398" t="s">
        <v>414</v>
      </c>
      <c r="P95" s="398" t="s">
        <v>414</v>
      </c>
      <c r="Q95" s="398">
        <v>0.248</v>
      </c>
      <c r="R95" s="398">
        <v>0.248</v>
      </c>
      <c r="S95" s="398" t="s">
        <v>260</v>
      </c>
      <c r="T95" s="398" t="s">
        <v>260</v>
      </c>
      <c r="U95" s="398" t="s">
        <v>260</v>
      </c>
      <c r="V95" s="400" t="s">
        <v>415</v>
      </c>
      <c r="W95" s="400" t="s">
        <v>415</v>
      </c>
      <c r="X95" s="398" t="s">
        <v>260</v>
      </c>
      <c r="Y95" s="398" t="s">
        <v>260</v>
      </c>
      <c r="Z95" s="443"/>
      <c r="AA95" s="443"/>
    </row>
    <row r="96" spans="1:27" s="332" customFormat="1" ht="30" x14ac:dyDescent="0.25">
      <c r="A96" s="398">
        <v>72</v>
      </c>
      <c r="B96" s="399" t="s">
        <v>910</v>
      </c>
      <c r="C96" s="399" t="s">
        <v>910</v>
      </c>
      <c r="D96" s="399" t="s">
        <v>910</v>
      </c>
      <c r="E96" s="399" t="s">
        <v>910</v>
      </c>
      <c r="F96" s="400">
        <v>0.23</v>
      </c>
      <c r="G96" s="400">
        <v>0.4</v>
      </c>
      <c r="H96" s="400">
        <v>0.23</v>
      </c>
      <c r="I96" s="400">
        <v>0.4</v>
      </c>
      <c r="J96" s="400" t="s">
        <v>411</v>
      </c>
      <c r="K96" s="400">
        <v>1</v>
      </c>
      <c r="L96" s="400">
        <v>1</v>
      </c>
      <c r="M96" s="401" t="s">
        <v>821</v>
      </c>
      <c r="N96" s="401" t="s">
        <v>413</v>
      </c>
      <c r="O96" s="398" t="s">
        <v>414</v>
      </c>
      <c r="P96" s="398" t="s">
        <v>414</v>
      </c>
      <c r="Q96" s="398">
        <v>0.05</v>
      </c>
      <c r="R96" s="398">
        <v>0.05</v>
      </c>
      <c r="S96" s="398" t="s">
        <v>260</v>
      </c>
      <c r="T96" s="398" t="s">
        <v>260</v>
      </c>
      <c r="U96" s="398" t="s">
        <v>260</v>
      </c>
      <c r="V96" s="400" t="s">
        <v>415</v>
      </c>
      <c r="W96" s="400" t="s">
        <v>415</v>
      </c>
      <c r="X96" s="398" t="s">
        <v>260</v>
      </c>
      <c r="Y96" s="398" t="s">
        <v>260</v>
      </c>
      <c r="Z96" s="443"/>
      <c r="AA96" s="443"/>
    </row>
    <row r="97" spans="1:27" s="332" customFormat="1" ht="30" x14ac:dyDescent="0.25">
      <c r="A97" s="398">
        <v>73</v>
      </c>
      <c r="B97" s="399" t="s">
        <v>911</v>
      </c>
      <c r="C97" s="399" t="s">
        <v>911</v>
      </c>
      <c r="D97" s="399" t="s">
        <v>911</v>
      </c>
      <c r="E97" s="399" t="s">
        <v>911</v>
      </c>
      <c r="F97" s="400">
        <v>0.23</v>
      </c>
      <c r="G97" s="400">
        <v>0.4</v>
      </c>
      <c r="H97" s="400">
        <v>0.23</v>
      </c>
      <c r="I97" s="400">
        <v>0.4</v>
      </c>
      <c r="J97" s="400" t="s">
        <v>411</v>
      </c>
      <c r="K97" s="400">
        <v>1</v>
      </c>
      <c r="L97" s="400">
        <v>1</v>
      </c>
      <c r="M97" s="401" t="s">
        <v>838</v>
      </c>
      <c r="N97" s="401" t="s">
        <v>765</v>
      </c>
      <c r="O97" s="398" t="s">
        <v>414</v>
      </c>
      <c r="P97" s="398" t="s">
        <v>414</v>
      </c>
      <c r="Q97" s="398">
        <v>8.3000000000000004E-2</v>
      </c>
      <c r="R97" s="398">
        <v>8.3000000000000004E-2</v>
      </c>
      <c r="S97" s="398" t="s">
        <v>260</v>
      </c>
      <c r="T97" s="398" t="s">
        <v>260</v>
      </c>
      <c r="U97" s="398" t="s">
        <v>260</v>
      </c>
      <c r="V97" s="400" t="s">
        <v>415</v>
      </c>
      <c r="W97" s="400" t="s">
        <v>415</v>
      </c>
      <c r="X97" s="398" t="s">
        <v>260</v>
      </c>
      <c r="Y97" s="398" t="s">
        <v>260</v>
      </c>
      <c r="Z97" s="443"/>
      <c r="AA97" s="443"/>
    </row>
    <row r="98" spans="1:27" s="332" customFormat="1" x14ac:dyDescent="0.25">
      <c r="A98" s="398">
        <v>74</v>
      </c>
      <c r="B98" s="399" t="s">
        <v>912</v>
      </c>
      <c r="C98" s="399" t="s">
        <v>912</v>
      </c>
      <c r="D98" s="399" t="s">
        <v>912</v>
      </c>
      <c r="E98" s="399" t="s">
        <v>912</v>
      </c>
      <c r="F98" s="400">
        <v>0.23</v>
      </c>
      <c r="G98" s="400">
        <v>0.4</v>
      </c>
      <c r="H98" s="400">
        <v>0.23</v>
      </c>
      <c r="I98" s="400">
        <v>0.4</v>
      </c>
      <c r="J98" s="400" t="s">
        <v>411</v>
      </c>
      <c r="K98" s="400">
        <v>1</v>
      </c>
      <c r="L98" s="400">
        <v>1</v>
      </c>
      <c r="M98" s="401" t="s">
        <v>846</v>
      </c>
      <c r="N98" s="401" t="s">
        <v>763</v>
      </c>
      <c r="O98" s="398" t="s">
        <v>414</v>
      </c>
      <c r="P98" s="398" t="s">
        <v>414</v>
      </c>
      <c r="Q98" s="398">
        <v>0.18</v>
      </c>
      <c r="R98" s="398">
        <v>0.18</v>
      </c>
      <c r="S98" s="398" t="s">
        <v>260</v>
      </c>
      <c r="T98" s="398" t="s">
        <v>260</v>
      </c>
      <c r="U98" s="398" t="s">
        <v>260</v>
      </c>
      <c r="V98" s="400" t="s">
        <v>415</v>
      </c>
      <c r="W98" s="400" t="s">
        <v>415</v>
      </c>
      <c r="X98" s="398" t="s">
        <v>260</v>
      </c>
      <c r="Y98" s="398" t="s">
        <v>260</v>
      </c>
      <c r="Z98" s="443"/>
      <c r="AA98" s="443"/>
    </row>
    <row r="99" spans="1:27" s="332" customFormat="1" ht="30" x14ac:dyDescent="0.25">
      <c r="A99" s="398">
        <v>75</v>
      </c>
      <c r="B99" s="399" t="s">
        <v>913</v>
      </c>
      <c r="C99" s="399" t="s">
        <v>913</v>
      </c>
      <c r="D99" s="399" t="s">
        <v>913</v>
      </c>
      <c r="E99" s="399" t="s">
        <v>913</v>
      </c>
      <c r="F99" s="400">
        <v>0.23</v>
      </c>
      <c r="G99" s="400">
        <v>0.4</v>
      </c>
      <c r="H99" s="400">
        <v>0.23</v>
      </c>
      <c r="I99" s="400">
        <v>0.4</v>
      </c>
      <c r="J99" s="400" t="s">
        <v>411</v>
      </c>
      <c r="K99" s="400">
        <v>1</v>
      </c>
      <c r="L99" s="400">
        <v>1</v>
      </c>
      <c r="M99" s="401" t="s">
        <v>914</v>
      </c>
      <c r="N99" s="401" t="s">
        <v>915</v>
      </c>
      <c r="O99" s="398" t="s">
        <v>414</v>
      </c>
      <c r="P99" s="398" t="s">
        <v>414</v>
      </c>
      <c r="Q99" s="398">
        <v>0.14599999999999999</v>
      </c>
      <c r="R99" s="398">
        <v>0.14599999999999999</v>
      </c>
      <c r="S99" s="398" t="s">
        <v>260</v>
      </c>
      <c r="T99" s="398" t="s">
        <v>260</v>
      </c>
      <c r="U99" s="398" t="s">
        <v>260</v>
      </c>
      <c r="V99" s="400" t="s">
        <v>415</v>
      </c>
      <c r="W99" s="400" t="s">
        <v>415</v>
      </c>
      <c r="X99" s="398" t="s">
        <v>260</v>
      </c>
      <c r="Y99" s="398" t="s">
        <v>260</v>
      </c>
      <c r="Z99" s="443"/>
      <c r="AA99" s="443"/>
    </row>
    <row r="100" spans="1:27" s="332" customFormat="1" x14ac:dyDescent="0.25">
      <c r="A100" s="398">
        <v>76</v>
      </c>
      <c r="B100" s="399" t="s">
        <v>916</v>
      </c>
      <c r="C100" s="399" t="s">
        <v>916</v>
      </c>
      <c r="D100" s="399" t="s">
        <v>916</v>
      </c>
      <c r="E100" s="399" t="s">
        <v>916</v>
      </c>
      <c r="F100" s="400">
        <v>0.23</v>
      </c>
      <c r="G100" s="400">
        <v>0.4</v>
      </c>
      <c r="H100" s="400">
        <v>0.23</v>
      </c>
      <c r="I100" s="400">
        <v>0.4</v>
      </c>
      <c r="J100" s="400" t="s">
        <v>411</v>
      </c>
      <c r="K100" s="400">
        <v>1</v>
      </c>
      <c r="L100" s="400">
        <v>1</v>
      </c>
      <c r="M100" s="401" t="s">
        <v>917</v>
      </c>
      <c r="N100" s="401" t="s">
        <v>918</v>
      </c>
      <c r="O100" s="398" t="s">
        <v>416</v>
      </c>
      <c r="P100" s="398" t="s">
        <v>416</v>
      </c>
      <c r="Q100" s="398">
        <v>9.2999999999999999E-2</v>
      </c>
      <c r="R100" s="398">
        <v>9.2999999999999999E-2</v>
      </c>
      <c r="S100" s="398" t="s">
        <v>260</v>
      </c>
      <c r="T100" s="398" t="s">
        <v>260</v>
      </c>
      <c r="U100" s="398" t="s">
        <v>260</v>
      </c>
      <c r="V100" s="400" t="s">
        <v>417</v>
      </c>
      <c r="W100" s="400" t="s">
        <v>770</v>
      </c>
      <c r="X100" s="398" t="s">
        <v>260</v>
      </c>
      <c r="Y100" s="398" t="s">
        <v>260</v>
      </c>
      <c r="Z100" s="443"/>
      <c r="AA100" s="443"/>
    </row>
    <row r="101" spans="1:27" s="332" customFormat="1" ht="30" x14ac:dyDescent="0.25">
      <c r="A101" s="398">
        <v>77</v>
      </c>
      <c r="B101" s="399" t="s">
        <v>919</v>
      </c>
      <c r="C101" s="399" t="s">
        <v>919</v>
      </c>
      <c r="D101" s="399" t="s">
        <v>919</v>
      </c>
      <c r="E101" s="399" t="s">
        <v>919</v>
      </c>
      <c r="F101" s="400">
        <v>0.23</v>
      </c>
      <c r="G101" s="400">
        <v>0.4</v>
      </c>
      <c r="H101" s="400">
        <v>0.23</v>
      </c>
      <c r="I101" s="400">
        <v>0.4</v>
      </c>
      <c r="J101" s="400" t="s">
        <v>411</v>
      </c>
      <c r="K101" s="400">
        <v>1</v>
      </c>
      <c r="L101" s="400">
        <v>1</v>
      </c>
      <c r="M101" s="401" t="s">
        <v>825</v>
      </c>
      <c r="N101" s="401" t="s">
        <v>900</v>
      </c>
      <c r="O101" s="398" t="s">
        <v>414</v>
      </c>
      <c r="P101" s="398" t="s">
        <v>414</v>
      </c>
      <c r="Q101" s="398">
        <v>0.26100000000000001</v>
      </c>
      <c r="R101" s="398">
        <v>0.26100000000000001</v>
      </c>
      <c r="S101" s="398" t="s">
        <v>260</v>
      </c>
      <c r="T101" s="398" t="s">
        <v>260</v>
      </c>
      <c r="U101" s="398" t="s">
        <v>260</v>
      </c>
      <c r="V101" s="400" t="s">
        <v>415</v>
      </c>
      <c r="W101" s="400" t="s">
        <v>415</v>
      </c>
      <c r="X101" s="398" t="s">
        <v>260</v>
      </c>
      <c r="Y101" s="398" t="s">
        <v>260</v>
      </c>
      <c r="Z101" s="443"/>
      <c r="AA101" s="443"/>
    </row>
    <row r="102" spans="1:27" s="332" customFormat="1" x14ac:dyDescent="0.25">
      <c r="A102" s="398">
        <v>78</v>
      </c>
      <c r="B102" s="399" t="s">
        <v>920</v>
      </c>
      <c r="C102" s="399" t="s">
        <v>920</v>
      </c>
      <c r="D102" s="399" t="s">
        <v>920</v>
      </c>
      <c r="E102" s="399" t="s">
        <v>920</v>
      </c>
      <c r="F102" s="400">
        <v>0.23</v>
      </c>
      <c r="G102" s="400">
        <v>0.4</v>
      </c>
      <c r="H102" s="400">
        <v>0.23</v>
      </c>
      <c r="I102" s="400">
        <v>0.4</v>
      </c>
      <c r="J102" s="400" t="s">
        <v>411</v>
      </c>
      <c r="K102" s="400">
        <v>1</v>
      </c>
      <c r="L102" s="400">
        <v>1</v>
      </c>
      <c r="M102" s="401" t="s">
        <v>846</v>
      </c>
      <c r="N102" s="401" t="s">
        <v>763</v>
      </c>
      <c r="O102" s="398" t="s">
        <v>414</v>
      </c>
      <c r="P102" s="398" t="s">
        <v>414</v>
      </c>
      <c r="Q102" s="398">
        <v>7.0000000000000007E-2</v>
      </c>
      <c r="R102" s="398">
        <v>7.0000000000000007E-2</v>
      </c>
      <c r="S102" s="398" t="s">
        <v>260</v>
      </c>
      <c r="T102" s="398" t="s">
        <v>260</v>
      </c>
      <c r="U102" s="398" t="s">
        <v>260</v>
      </c>
      <c r="V102" s="400" t="s">
        <v>415</v>
      </c>
      <c r="W102" s="400" t="s">
        <v>415</v>
      </c>
      <c r="X102" s="398" t="s">
        <v>260</v>
      </c>
      <c r="Y102" s="398" t="s">
        <v>260</v>
      </c>
      <c r="Z102" s="443"/>
      <c r="AA102" s="443"/>
    </row>
    <row r="103" spans="1:27" s="332" customFormat="1" ht="30" x14ac:dyDescent="0.25">
      <c r="A103" s="398">
        <v>79</v>
      </c>
      <c r="B103" s="399" t="s">
        <v>921</v>
      </c>
      <c r="C103" s="399" t="s">
        <v>921</v>
      </c>
      <c r="D103" s="399" t="s">
        <v>921</v>
      </c>
      <c r="E103" s="399" t="s">
        <v>921</v>
      </c>
      <c r="F103" s="400">
        <v>0.23</v>
      </c>
      <c r="G103" s="400">
        <v>0.4</v>
      </c>
      <c r="H103" s="400">
        <v>0.23</v>
      </c>
      <c r="I103" s="400">
        <v>0.4</v>
      </c>
      <c r="J103" s="400" t="s">
        <v>411</v>
      </c>
      <c r="K103" s="400">
        <v>1</v>
      </c>
      <c r="L103" s="400">
        <v>1</v>
      </c>
      <c r="M103" s="401" t="s">
        <v>412</v>
      </c>
      <c r="N103" s="401" t="s">
        <v>762</v>
      </c>
      <c r="O103" s="398" t="s">
        <v>414</v>
      </c>
      <c r="P103" s="398" t="s">
        <v>414</v>
      </c>
      <c r="Q103" s="398">
        <v>1.4999999999999999E-2</v>
      </c>
      <c r="R103" s="398">
        <v>1.4999999999999999E-2</v>
      </c>
      <c r="S103" s="398" t="s">
        <v>260</v>
      </c>
      <c r="T103" s="398" t="s">
        <v>260</v>
      </c>
      <c r="U103" s="398" t="s">
        <v>260</v>
      </c>
      <c r="V103" s="400" t="s">
        <v>415</v>
      </c>
      <c r="W103" s="400" t="s">
        <v>415</v>
      </c>
      <c r="X103" s="398" t="s">
        <v>260</v>
      </c>
      <c r="Y103" s="398" t="s">
        <v>260</v>
      </c>
      <c r="Z103" s="443"/>
      <c r="AA103" s="443"/>
    </row>
    <row r="104" spans="1:27" s="332" customFormat="1" ht="30" x14ac:dyDescent="0.25">
      <c r="A104" s="398">
        <v>80</v>
      </c>
      <c r="B104" s="399" t="s">
        <v>922</v>
      </c>
      <c r="C104" s="399" t="s">
        <v>922</v>
      </c>
      <c r="D104" s="399" t="s">
        <v>922</v>
      </c>
      <c r="E104" s="399" t="s">
        <v>922</v>
      </c>
      <c r="F104" s="400">
        <v>0.23</v>
      </c>
      <c r="G104" s="400">
        <v>0.4</v>
      </c>
      <c r="H104" s="400">
        <v>0.23</v>
      </c>
      <c r="I104" s="400">
        <v>0.4</v>
      </c>
      <c r="J104" s="400" t="s">
        <v>411</v>
      </c>
      <c r="K104" s="400">
        <v>1</v>
      </c>
      <c r="L104" s="400">
        <v>1</v>
      </c>
      <c r="M104" s="401" t="s">
        <v>825</v>
      </c>
      <c r="N104" s="401" t="s">
        <v>761</v>
      </c>
      <c r="O104" s="398" t="s">
        <v>414</v>
      </c>
      <c r="P104" s="398" t="s">
        <v>414</v>
      </c>
      <c r="Q104" s="398">
        <v>0.158</v>
      </c>
      <c r="R104" s="398">
        <v>0.158</v>
      </c>
      <c r="S104" s="398" t="s">
        <v>260</v>
      </c>
      <c r="T104" s="398" t="s">
        <v>260</v>
      </c>
      <c r="U104" s="398" t="s">
        <v>260</v>
      </c>
      <c r="V104" s="400" t="s">
        <v>415</v>
      </c>
      <c r="W104" s="400" t="s">
        <v>415</v>
      </c>
      <c r="X104" s="398" t="s">
        <v>260</v>
      </c>
      <c r="Y104" s="398" t="s">
        <v>260</v>
      </c>
      <c r="Z104" s="443"/>
      <c r="AA104" s="443"/>
    </row>
    <row r="105" spans="1:27" s="332" customFormat="1" x14ac:dyDescent="0.25">
      <c r="A105" s="398">
        <v>81</v>
      </c>
      <c r="B105" s="399" t="s">
        <v>923</v>
      </c>
      <c r="C105" s="399" t="s">
        <v>923</v>
      </c>
      <c r="D105" s="399" t="s">
        <v>923</v>
      </c>
      <c r="E105" s="399" t="s">
        <v>923</v>
      </c>
      <c r="F105" s="400">
        <v>0.23</v>
      </c>
      <c r="G105" s="400">
        <v>0.4</v>
      </c>
      <c r="H105" s="400">
        <v>0.23</v>
      </c>
      <c r="I105" s="400">
        <v>0.4</v>
      </c>
      <c r="J105" s="400" t="s">
        <v>411</v>
      </c>
      <c r="K105" s="400">
        <v>1</v>
      </c>
      <c r="L105" s="400">
        <v>1</v>
      </c>
      <c r="M105" s="401" t="s">
        <v>846</v>
      </c>
      <c r="N105" s="401" t="s">
        <v>763</v>
      </c>
      <c r="O105" s="398" t="s">
        <v>414</v>
      </c>
      <c r="P105" s="398" t="s">
        <v>414</v>
      </c>
      <c r="Q105" s="398">
        <v>0.191</v>
      </c>
      <c r="R105" s="398">
        <v>0.191</v>
      </c>
      <c r="S105" s="398" t="s">
        <v>260</v>
      </c>
      <c r="T105" s="398" t="s">
        <v>260</v>
      </c>
      <c r="U105" s="398" t="s">
        <v>260</v>
      </c>
      <c r="V105" s="400" t="s">
        <v>415</v>
      </c>
      <c r="W105" s="400" t="s">
        <v>415</v>
      </c>
      <c r="X105" s="398" t="s">
        <v>260</v>
      </c>
      <c r="Y105" s="398" t="s">
        <v>260</v>
      </c>
      <c r="Z105" s="443"/>
      <c r="AA105" s="443"/>
    </row>
    <row r="106" spans="1:27" s="332" customFormat="1" ht="45" x14ac:dyDescent="0.25">
      <c r="A106" s="398">
        <v>82</v>
      </c>
      <c r="B106" s="399" t="s">
        <v>924</v>
      </c>
      <c r="C106" s="399" t="s">
        <v>924</v>
      </c>
      <c r="D106" s="399" t="s">
        <v>924</v>
      </c>
      <c r="E106" s="399" t="s">
        <v>924</v>
      </c>
      <c r="F106" s="400">
        <v>0.23</v>
      </c>
      <c r="G106" s="400">
        <v>0.4</v>
      </c>
      <c r="H106" s="400">
        <v>0.23</v>
      </c>
      <c r="I106" s="400">
        <v>0.4</v>
      </c>
      <c r="J106" s="400" t="s">
        <v>411</v>
      </c>
      <c r="K106" s="400">
        <v>1</v>
      </c>
      <c r="L106" s="400">
        <v>1</v>
      </c>
      <c r="M106" s="401" t="s">
        <v>925</v>
      </c>
      <c r="N106" s="401" t="s">
        <v>926</v>
      </c>
      <c r="O106" s="398" t="s">
        <v>414</v>
      </c>
      <c r="P106" s="398" t="s">
        <v>414</v>
      </c>
      <c r="Q106" s="398">
        <v>0.23899999999999999</v>
      </c>
      <c r="R106" s="398">
        <v>0.23899999999999999</v>
      </c>
      <c r="S106" s="398" t="s">
        <v>260</v>
      </c>
      <c r="T106" s="398" t="s">
        <v>260</v>
      </c>
      <c r="U106" s="398" t="s">
        <v>260</v>
      </c>
      <c r="V106" s="400" t="s">
        <v>415</v>
      </c>
      <c r="W106" s="400" t="s">
        <v>415</v>
      </c>
      <c r="X106" s="398" t="s">
        <v>260</v>
      </c>
      <c r="Y106" s="398" t="s">
        <v>260</v>
      </c>
      <c r="Z106" s="443"/>
      <c r="AA106" s="443"/>
    </row>
    <row r="107" spans="1:27" s="332" customFormat="1" ht="30" x14ac:dyDescent="0.25">
      <c r="A107" s="398">
        <v>83</v>
      </c>
      <c r="B107" s="399" t="s">
        <v>927</v>
      </c>
      <c r="C107" s="399" t="s">
        <v>927</v>
      </c>
      <c r="D107" s="399" t="s">
        <v>927</v>
      </c>
      <c r="E107" s="399" t="s">
        <v>927</v>
      </c>
      <c r="F107" s="400">
        <v>0.23</v>
      </c>
      <c r="G107" s="400">
        <v>0.4</v>
      </c>
      <c r="H107" s="400">
        <v>0.23</v>
      </c>
      <c r="I107" s="400">
        <v>0.4</v>
      </c>
      <c r="J107" s="400" t="s">
        <v>411</v>
      </c>
      <c r="K107" s="400">
        <v>1</v>
      </c>
      <c r="L107" s="400">
        <v>1</v>
      </c>
      <c r="M107" s="401" t="s">
        <v>928</v>
      </c>
      <c r="N107" s="401" t="s">
        <v>929</v>
      </c>
      <c r="O107" s="398" t="s">
        <v>414</v>
      </c>
      <c r="P107" s="398" t="s">
        <v>414</v>
      </c>
      <c r="Q107" s="398">
        <v>0.40200000000000002</v>
      </c>
      <c r="R107" s="398">
        <v>0.40200000000000002</v>
      </c>
      <c r="S107" s="398" t="s">
        <v>260</v>
      </c>
      <c r="T107" s="398" t="s">
        <v>260</v>
      </c>
      <c r="U107" s="398" t="s">
        <v>260</v>
      </c>
      <c r="V107" s="400" t="s">
        <v>415</v>
      </c>
      <c r="W107" s="400" t="s">
        <v>415</v>
      </c>
      <c r="X107" s="398" t="s">
        <v>260</v>
      </c>
      <c r="Y107" s="398" t="s">
        <v>260</v>
      </c>
      <c r="Z107" s="443"/>
      <c r="AA107" s="443"/>
    </row>
    <row r="108" spans="1:27" s="332" customFormat="1" ht="45" customHeight="1" x14ac:dyDescent="0.25">
      <c r="A108" s="398">
        <v>84</v>
      </c>
      <c r="B108" s="399" t="s">
        <v>930</v>
      </c>
      <c r="C108" s="399" t="s">
        <v>930</v>
      </c>
      <c r="D108" s="399" t="s">
        <v>930</v>
      </c>
      <c r="E108" s="399" t="s">
        <v>930</v>
      </c>
      <c r="F108" s="400">
        <v>0.23</v>
      </c>
      <c r="G108" s="400">
        <v>0.4</v>
      </c>
      <c r="H108" s="400">
        <v>0.23</v>
      </c>
      <c r="I108" s="400">
        <v>0.4</v>
      </c>
      <c r="J108" s="400" t="s">
        <v>411</v>
      </c>
      <c r="K108" s="400">
        <v>1</v>
      </c>
      <c r="L108" s="400">
        <v>1</v>
      </c>
      <c r="M108" s="401" t="s">
        <v>846</v>
      </c>
      <c r="N108" s="401" t="s">
        <v>763</v>
      </c>
      <c r="O108" s="398" t="s">
        <v>414</v>
      </c>
      <c r="P108" s="398" t="s">
        <v>414</v>
      </c>
      <c r="Q108" s="398">
        <v>9.4E-2</v>
      </c>
      <c r="R108" s="398">
        <v>9.4E-2</v>
      </c>
      <c r="S108" s="398" t="s">
        <v>260</v>
      </c>
      <c r="T108" s="398" t="s">
        <v>260</v>
      </c>
      <c r="U108" s="398" t="s">
        <v>260</v>
      </c>
      <c r="V108" s="400" t="s">
        <v>415</v>
      </c>
      <c r="W108" s="400" t="s">
        <v>415</v>
      </c>
      <c r="X108" s="398" t="s">
        <v>260</v>
      </c>
      <c r="Y108" s="398" t="s">
        <v>260</v>
      </c>
      <c r="Z108" s="443"/>
      <c r="AA108" s="443"/>
    </row>
    <row r="109" spans="1:27" s="332" customFormat="1" ht="30" x14ac:dyDescent="0.25">
      <c r="A109" s="398">
        <v>85</v>
      </c>
      <c r="B109" s="399" t="s">
        <v>931</v>
      </c>
      <c r="C109" s="399" t="s">
        <v>931</v>
      </c>
      <c r="D109" s="399" t="s">
        <v>931</v>
      </c>
      <c r="E109" s="399" t="s">
        <v>931</v>
      </c>
      <c r="F109" s="400">
        <v>0.23</v>
      </c>
      <c r="G109" s="400">
        <v>0.4</v>
      </c>
      <c r="H109" s="400">
        <v>0.23</v>
      </c>
      <c r="I109" s="400">
        <v>0.4</v>
      </c>
      <c r="J109" s="400" t="s">
        <v>411</v>
      </c>
      <c r="K109" s="400">
        <v>1</v>
      </c>
      <c r="L109" s="400">
        <v>1</v>
      </c>
      <c r="M109" s="401" t="s">
        <v>859</v>
      </c>
      <c r="N109" s="401" t="s">
        <v>760</v>
      </c>
      <c r="O109" s="398" t="s">
        <v>414</v>
      </c>
      <c r="P109" s="398" t="s">
        <v>414</v>
      </c>
      <c r="Q109" s="398">
        <v>0.05</v>
      </c>
      <c r="R109" s="398">
        <v>0.05</v>
      </c>
      <c r="S109" s="398" t="s">
        <v>260</v>
      </c>
      <c r="T109" s="398" t="s">
        <v>260</v>
      </c>
      <c r="U109" s="398" t="s">
        <v>260</v>
      </c>
      <c r="V109" s="400" t="s">
        <v>415</v>
      </c>
      <c r="W109" s="400" t="s">
        <v>415</v>
      </c>
      <c r="X109" s="398" t="s">
        <v>260</v>
      </c>
      <c r="Y109" s="398" t="s">
        <v>260</v>
      </c>
      <c r="Z109" s="443"/>
      <c r="AA109" s="443"/>
    </row>
    <row r="110" spans="1:27" s="332" customFormat="1" ht="30" x14ac:dyDescent="0.25">
      <c r="A110" s="398">
        <v>86</v>
      </c>
      <c r="B110" s="399" t="s">
        <v>932</v>
      </c>
      <c r="C110" s="399" t="s">
        <v>932</v>
      </c>
      <c r="D110" s="399" t="s">
        <v>932</v>
      </c>
      <c r="E110" s="399" t="s">
        <v>932</v>
      </c>
      <c r="F110" s="400">
        <v>0.23</v>
      </c>
      <c r="G110" s="400">
        <v>0.4</v>
      </c>
      <c r="H110" s="400">
        <v>0.23</v>
      </c>
      <c r="I110" s="400">
        <v>0.4</v>
      </c>
      <c r="J110" s="400" t="s">
        <v>411</v>
      </c>
      <c r="K110" s="400">
        <v>1</v>
      </c>
      <c r="L110" s="400">
        <v>1</v>
      </c>
      <c r="M110" s="401" t="s">
        <v>859</v>
      </c>
      <c r="N110" s="401" t="s">
        <v>760</v>
      </c>
      <c r="O110" s="398" t="s">
        <v>414</v>
      </c>
      <c r="P110" s="398" t="s">
        <v>414</v>
      </c>
      <c r="Q110" s="398">
        <v>0.19500000000000001</v>
      </c>
      <c r="R110" s="398">
        <v>0.19500000000000001</v>
      </c>
      <c r="S110" s="398" t="s">
        <v>260</v>
      </c>
      <c r="T110" s="398" t="s">
        <v>260</v>
      </c>
      <c r="U110" s="398" t="s">
        <v>260</v>
      </c>
      <c r="V110" s="400" t="s">
        <v>415</v>
      </c>
      <c r="W110" s="400" t="s">
        <v>415</v>
      </c>
      <c r="X110" s="398" t="s">
        <v>260</v>
      </c>
      <c r="Y110" s="398" t="s">
        <v>260</v>
      </c>
      <c r="Z110" s="443"/>
      <c r="AA110" s="443"/>
    </row>
    <row r="111" spans="1:27" s="332" customFormat="1" x14ac:dyDescent="0.25">
      <c r="A111" s="398">
        <v>87</v>
      </c>
      <c r="B111" s="399" t="s">
        <v>933</v>
      </c>
      <c r="C111" s="399" t="s">
        <v>933</v>
      </c>
      <c r="D111" s="399" t="s">
        <v>933</v>
      </c>
      <c r="E111" s="399" t="s">
        <v>933</v>
      </c>
      <c r="F111" s="400">
        <v>0.23</v>
      </c>
      <c r="G111" s="400">
        <v>0.4</v>
      </c>
      <c r="H111" s="400">
        <v>0.23</v>
      </c>
      <c r="I111" s="400">
        <v>0.4</v>
      </c>
      <c r="J111" s="400" t="s">
        <v>411</v>
      </c>
      <c r="K111" s="400">
        <v>1</v>
      </c>
      <c r="L111" s="400">
        <v>1</v>
      </c>
      <c r="M111" s="401" t="s">
        <v>846</v>
      </c>
      <c r="N111" s="401" t="s">
        <v>763</v>
      </c>
      <c r="O111" s="398" t="s">
        <v>414</v>
      </c>
      <c r="P111" s="398" t="s">
        <v>414</v>
      </c>
      <c r="Q111" s="398">
        <v>0.02</v>
      </c>
      <c r="R111" s="398">
        <v>0.02</v>
      </c>
      <c r="S111" s="398" t="s">
        <v>260</v>
      </c>
      <c r="T111" s="398" t="s">
        <v>260</v>
      </c>
      <c r="U111" s="398" t="s">
        <v>260</v>
      </c>
      <c r="V111" s="400" t="s">
        <v>415</v>
      </c>
      <c r="W111" s="400" t="s">
        <v>415</v>
      </c>
      <c r="X111" s="398" t="s">
        <v>260</v>
      </c>
      <c r="Y111" s="398" t="s">
        <v>260</v>
      </c>
      <c r="Z111" s="443"/>
      <c r="AA111" s="443"/>
    </row>
    <row r="112" spans="1:27" s="332" customFormat="1" ht="30" x14ac:dyDescent="0.25">
      <c r="A112" s="398">
        <v>88</v>
      </c>
      <c r="B112" s="399" t="s">
        <v>934</v>
      </c>
      <c r="C112" s="399" t="s">
        <v>934</v>
      </c>
      <c r="D112" s="399" t="s">
        <v>934</v>
      </c>
      <c r="E112" s="399" t="s">
        <v>934</v>
      </c>
      <c r="F112" s="400">
        <v>0.23</v>
      </c>
      <c r="G112" s="400">
        <v>0.4</v>
      </c>
      <c r="H112" s="400">
        <v>0.23</v>
      </c>
      <c r="I112" s="400">
        <v>0.4</v>
      </c>
      <c r="J112" s="400" t="s">
        <v>411</v>
      </c>
      <c r="K112" s="400">
        <v>1</v>
      </c>
      <c r="L112" s="400">
        <v>1</v>
      </c>
      <c r="M112" s="401" t="s">
        <v>859</v>
      </c>
      <c r="N112" s="401" t="s">
        <v>760</v>
      </c>
      <c r="O112" s="398" t="s">
        <v>414</v>
      </c>
      <c r="P112" s="398" t="s">
        <v>414</v>
      </c>
      <c r="Q112" s="398">
        <v>0.14199999999999999</v>
      </c>
      <c r="R112" s="398">
        <v>0.14199999999999999</v>
      </c>
      <c r="S112" s="398" t="s">
        <v>260</v>
      </c>
      <c r="T112" s="398" t="s">
        <v>260</v>
      </c>
      <c r="U112" s="398" t="s">
        <v>260</v>
      </c>
      <c r="V112" s="400" t="s">
        <v>415</v>
      </c>
      <c r="W112" s="400" t="s">
        <v>415</v>
      </c>
      <c r="X112" s="398" t="s">
        <v>260</v>
      </c>
      <c r="Y112" s="398" t="s">
        <v>260</v>
      </c>
      <c r="Z112" s="443"/>
      <c r="AA112" s="443"/>
    </row>
    <row r="113" spans="1:27" s="332" customFormat="1" x14ac:dyDescent="0.25">
      <c r="A113" s="398">
        <v>89</v>
      </c>
      <c r="B113" s="399" t="s">
        <v>935</v>
      </c>
      <c r="C113" s="399" t="s">
        <v>935</v>
      </c>
      <c r="D113" s="399" t="s">
        <v>935</v>
      </c>
      <c r="E113" s="399" t="s">
        <v>935</v>
      </c>
      <c r="F113" s="400">
        <v>0.23</v>
      </c>
      <c r="G113" s="400">
        <v>0.4</v>
      </c>
      <c r="H113" s="400">
        <v>0.23</v>
      </c>
      <c r="I113" s="400">
        <v>0.4</v>
      </c>
      <c r="J113" s="400" t="s">
        <v>411</v>
      </c>
      <c r="K113" s="400">
        <v>1</v>
      </c>
      <c r="L113" s="400">
        <v>1</v>
      </c>
      <c r="M113" s="401" t="s">
        <v>846</v>
      </c>
      <c r="N113" s="401" t="s">
        <v>763</v>
      </c>
      <c r="O113" s="398" t="s">
        <v>414</v>
      </c>
      <c r="P113" s="398" t="s">
        <v>414</v>
      </c>
      <c r="Q113" s="398">
        <v>8.8999999999999996E-2</v>
      </c>
      <c r="R113" s="398">
        <v>8.8999999999999996E-2</v>
      </c>
      <c r="S113" s="398" t="s">
        <v>260</v>
      </c>
      <c r="T113" s="398" t="s">
        <v>260</v>
      </c>
      <c r="U113" s="398" t="s">
        <v>260</v>
      </c>
      <c r="V113" s="400" t="s">
        <v>415</v>
      </c>
      <c r="W113" s="400" t="s">
        <v>415</v>
      </c>
      <c r="X113" s="398" t="s">
        <v>260</v>
      </c>
      <c r="Y113" s="398" t="s">
        <v>260</v>
      </c>
      <c r="Z113" s="443"/>
      <c r="AA113" s="443"/>
    </row>
    <row r="114" spans="1:27" s="332" customFormat="1" ht="30" x14ac:dyDescent="0.25">
      <c r="A114" s="398">
        <v>90</v>
      </c>
      <c r="B114" s="399" t="s">
        <v>936</v>
      </c>
      <c r="C114" s="399" t="s">
        <v>936</v>
      </c>
      <c r="D114" s="399" t="s">
        <v>936</v>
      </c>
      <c r="E114" s="399" t="s">
        <v>936</v>
      </c>
      <c r="F114" s="400">
        <v>0.23</v>
      </c>
      <c r="G114" s="400">
        <v>0.4</v>
      </c>
      <c r="H114" s="400">
        <v>0.23</v>
      </c>
      <c r="I114" s="400">
        <v>0.4</v>
      </c>
      <c r="J114" s="400" t="s">
        <v>411</v>
      </c>
      <c r="K114" s="400">
        <v>1</v>
      </c>
      <c r="L114" s="400">
        <v>1</v>
      </c>
      <c r="M114" s="401" t="s">
        <v>859</v>
      </c>
      <c r="N114" s="401" t="s">
        <v>760</v>
      </c>
      <c r="O114" s="398" t="s">
        <v>414</v>
      </c>
      <c r="P114" s="398" t="s">
        <v>414</v>
      </c>
      <c r="Q114" s="398">
        <v>0.34899999999999998</v>
      </c>
      <c r="R114" s="398">
        <v>0.34899999999999998</v>
      </c>
      <c r="S114" s="398" t="s">
        <v>260</v>
      </c>
      <c r="T114" s="398" t="s">
        <v>260</v>
      </c>
      <c r="U114" s="398" t="s">
        <v>260</v>
      </c>
      <c r="V114" s="400" t="s">
        <v>415</v>
      </c>
      <c r="W114" s="400" t="s">
        <v>415</v>
      </c>
      <c r="X114" s="398" t="s">
        <v>260</v>
      </c>
      <c r="Y114" s="398" t="s">
        <v>260</v>
      </c>
      <c r="Z114" s="443"/>
      <c r="AA114" s="443"/>
    </row>
    <row r="115" spans="1:27" s="332" customFormat="1" x14ac:dyDescent="0.25">
      <c r="A115" s="398">
        <v>91</v>
      </c>
      <c r="B115" s="399" t="s">
        <v>937</v>
      </c>
      <c r="C115" s="399" t="s">
        <v>937</v>
      </c>
      <c r="D115" s="399" t="s">
        <v>937</v>
      </c>
      <c r="E115" s="399" t="s">
        <v>937</v>
      </c>
      <c r="F115" s="400">
        <v>0.23</v>
      </c>
      <c r="G115" s="400">
        <v>0.4</v>
      </c>
      <c r="H115" s="400">
        <v>0.23</v>
      </c>
      <c r="I115" s="400">
        <v>0.4</v>
      </c>
      <c r="J115" s="400" t="s">
        <v>411</v>
      </c>
      <c r="K115" s="400">
        <v>1</v>
      </c>
      <c r="L115" s="400">
        <v>1</v>
      </c>
      <c r="M115" s="401" t="s">
        <v>846</v>
      </c>
      <c r="N115" s="401" t="s">
        <v>763</v>
      </c>
      <c r="O115" s="398" t="s">
        <v>414</v>
      </c>
      <c r="P115" s="398" t="s">
        <v>414</v>
      </c>
      <c r="Q115" s="398">
        <v>0.10199999999999999</v>
      </c>
      <c r="R115" s="398">
        <v>0.10199999999999999</v>
      </c>
      <c r="S115" s="398" t="s">
        <v>260</v>
      </c>
      <c r="T115" s="398" t="s">
        <v>260</v>
      </c>
      <c r="U115" s="398" t="s">
        <v>260</v>
      </c>
      <c r="V115" s="400" t="s">
        <v>415</v>
      </c>
      <c r="W115" s="400" t="s">
        <v>415</v>
      </c>
      <c r="X115" s="398" t="s">
        <v>260</v>
      </c>
      <c r="Y115" s="398" t="s">
        <v>260</v>
      </c>
      <c r="Z115" s="443"/>
      <c r="AA115" s="443"/>
    </row>
    <row r="116" spans="1:27" s="332" customFormat="1" ht="30" x14ac:dyDescent="0.25">
      <c r="A116" s="398">
        <v>92</v>
      </c>
      <c r="B116" s="399" t="s">
        <v>938</v>
      </c>
      <c r="C116" s="399" t="s">
        <v>938</v>
      </c>
      <c r="D116" s="399" t="s">
        <v>938</v>
      </c>
      <c r="E116" s="399" t="s">
        <v>938</v>
      </c>
      <c r="F116" s="400">
        <v>0.23</v>
      </c>
      <c r="G116" s="400">
        <v>0.4</v>
      </c>
      <c r="H116" s="400">
        <v>0.23</v>
      </c>
      <c r="I116" s="400">
        <v>0.4</v>
      </c>
      <c r="J116" s="400" t="s">
        <v>411</v>
      </c>
      <c r="K116" s="400">
        <v>1</v>
      </c>
      <c r="L116" s="400">
        <v>1</v>
      </c>
      <c r="M116" s="401" t="s">
        <v>859</v>
      </c>
      <c r="N116" s="401" t="s">
        <v>760</v>
      </c>
      <c r="O116" s="398" t="s">
        <v>414</v>
      </c>
      <c r="P116" s="398" t="s">
        <v>414</v>
      </c>
      <c r="Q116" s="398">
        <v>0.20799999999999999</v>
      </c>
      <c r="R116" s="398">
        <v>0.20799999999999999</v>
      </c>
      <c r="S116" s="398" t="s">
        <v>260</v>
      </c>
      <c r="T116" s="398" t="s">
        <v>260</v>
      </c>
      <c r="U116" s="398" t="s">
        <v>260</v>
      </c>
      <c r="V116" s="400" t="s">
        <v>415</v>
      </c>
      <c r="W116" s="400" t="s">
        <v>415</v>
      </c>
      <c r="X116" s="398" t="s">
        <v>260</v>
      </c>
      <c r="Y116" s="398" t="s">
        <v>260</v>
      </c>
      <c r="Z116" s="443"/>
      <c r="AA116" s="443"/>
    </row>
    <row r="117" spans="1:27" s="332" customFormat="1" x14ac:dyDescent="0.25">
      <c r="A117" s="398">
        <v>93</v>
      </c>
      <c r="B117" s="399" t="s">
        <v>939</v>
      </c>
      <c r="C117" s="399" t="s">
        <v>939</v>
      </c>
      <c r="D117" s="399" t="s">
        <v>939</v>
      </c>
      <c r="E117" s="399" t="s">
        <v>939</v>
      </c>
      <c r="F117" s="400">
        <v>0.23</v>
      </c>
      <c r="G117" s="400">
        <v>0.4</v>
      </c>
      <c r="H117" s="400">
        <v>0.23</v>
      </c>
      <c r="I117" s="400">
        <v>0.4</v>
      </c>
      <c r="J117" s="400" t="s">
        <v>411</v>
      </c>
      <c r="K117" s="400">
        <v>1</v>
      </c>
      <c r="L117" s="400">
        <v>1</v>
      </c>
      <c r="M117" s="401" t="s">
        <v>846</v>
      </c>
      <c r="N117" s="401" t="s">
        <v>763</v>
      </c>
      <c r="O117" s="398" t="s">
        <v>414</v>
      </c>
      <c r="P117" s="398" t="s">
        <v>414</v>
      </c>
      <c r="Q117" s="398">
        <v>3.1E-2</v>
      </c>
      <c r="R117" s="398">
        <v>3.1E-2</v>
      </c>
      <c r="S117" s="398" t="s">
        <v>260</v>
      </c>
      <c r="T117" s="398" t="s">
        <v>260</v>
      </c>
      <c r="U117" s="398" t="s">
        <v>260</v>
      </c>
      <c r="V117" s="400" t="s">
        <v>415</v>
      </c>
      <c r="W117" s="400" t="s">
        <v>415</v>
      </c>
      <c r="X117" s="398" t="s">
        <v>260</v>
      </c>
      <c r="Y117" s="398" t="s">
        <v>260</v>
      </c>
      <c r="Z117" s="443"/>
      <c r="AA117" s="443"/>
    </row>
    <row r="118" spans="1:27" s="332" customFormat="1" ht="30" x14ac:dyDescent="0.25">
      <c r="A118" s="398">
        <v>94</v>
      </c>
      <c r="B118" s="399" t="s">
        <v>940</v>
      </c>
      <c r="C118" s="399" t="s">
        <v>940</v>
      </c>
      <c r="D118" s="399" t="s">
        <v>940</v>
      </c>
      <c r="E118" s="399" t="s">
        <v>940</v>
      </c>
      <c r="F118" s="400">
        <v>0.23</v>
      </c>
      <c r="G118" s="400">
        <v>0.4</v>
      </c>
      <c r="H118" s="400">
        <v>0.23</v>
      </c>
      <c r="I118" s="400">
        <v>0.4</v>
      </c>
      <c r="J118" s="400" t="s">
        <v>411</v>
      </c>
      <c r="K118" s="400">
        <v>1</v>
      </c>
      <c r="L118" s="400">
        <v>1</v>
      </c>
      <c r="M118" s="401" t="s">
        <v>867</v>
      </c>
      <c r="N118" s="401" t="s">
        <v>868</v>
      </c>
      <c r="O118" s="398" t="s">
        <v>414</v>
      </c>
      <c r="P118" s="398" t="s">
        <v>414</v>
      </c>
      <c r="Q118" s="398">
        <v>0.13900000000000001</v>
      </c>
      <c r="R118" s="398">
        <v>0.13900000000000001</v>
      </c>
      <c r="S118" s="398" t="s">
        <v>260</v>
      </c>
      <c r="T118" s="398" t="s">
        <v>260</v>
      </c>
      <c r="U118" s="398" t="s">
        <v>260</v>
      </c>
      <c r="V118" s="400" t="s">
        <v>415</v>
      </c>
      <c r="W118" s="400" t="s">
        <v>415</v>
      </c>
      <c r="X118" s="398" t="s">
        <v>260</v>
      </c>
      <c r="Y118" s="398" t="s">
        <v>260</v>
      </c>
      <c r="Z118" s="443"/>
      <c r="AA118" s="443"/>
    </row>
    <row r="119" spans="1:27" s="332" customFormat="1" x14ac:dyDescent="0.25">
      <c r="A119" s="398">
        <v>95</v>
      </c>
      <c r="B119" s="399" t="s">
        <v>941</v>
      </c>
      <c r="C119" s="399" t="s">
        <v>941</v>
      </c>
      <c r="D119" s="399" t="s">
        <v>941</v>
      </c>
      <c r="E119" s="399" t="s">
        <v>941</v>
      </c>
      <c r="F119" s="400">
        <v>0.23</v>
      </c>
      <c r="G119" s="400">
        <v>0.4</v>
      </c>
      <c r="H119" s="400">
        <v>0.23</v>
      </c>
      <c r="I119" s="400">
        <v>0.4</v>
      </c>
      <c r="J119" s="400" t="s">
        <v>411</v>
      </c>
      <c r="K119" s="400">
        <v>1</v>
      </c>
      <c r="L119" s="400">
        <v>1</v>
      </c>
      <c r="M119" s="401" t="s">
        <v>821</v>
      </c>
      <c r="N119" s="401" t="s">
        <v>413</v>
      </c>
      <c r="O119" s="398" t="s">
        <v>414</v>
      </c>
      <c r="P119" s="398" t="s">
        <v>414</v>
      </c>
      <c r="Q119" s="398">
        <v>5.7000000000000002E-2</v>
      </c>
      <c r="R119" s="398">
        <v>5.7000000000000002E-2</v>
      </c>
      <c r="S119" s="398" t="s">
        <v>260</v>
      </c>
      <c r="T119" s="398" t="s">
        <v>260</v>
      </c>
      <c r="U119" s="398" t="s">
        <v>260</v>
      </c>
      <c r="V119" s="400" t="s">
        <v>415</v>
      </c>
      <c r="W119" s="400" t="s">
        <v>415</v>
      </c>
      <c r="X119" s="398" t="s">
        <v>260</v>
      </c>
      <c r="Y119" s="398" t="s">
        <v>260</v>
      </c>
      <c r="Z119" s="443"/>
      <c r="AA119" s="443"/>
    </row>
    <row r="120" spans="1:27" s="332" customFormat="1" ht="30" x14ac:dyDescent="0.25">
      <c r="A120" s="398">
        <v>96</v>
      </c>
      <c r="B120" s="399" t="s">
        <v>942</v>
      </c>
      <c r="C120" s="399" t="s">
        <v>942</v>
      </c>
      <c r="D120" s="399" t="s">
        <v>942</v>
      </c>
      <c r="E120" s="399" t="s">
        <v>942</v>
      </c>
      <c r="F120" s="400">
        <v>0.23</v>
      </c>
      <c r="G120" s="400">
        <v>0.4</v>
      </c>
      <c r="H120" s="400">
        <v>0.23</v>
      </c>
      <c r="I120" s="400">
        <v>0.4</v>
      </c>
      <c r="J120" s="400" t="s">
        <v>411</v>
      </c>
      <c r="K120" s="400">
        <v>1</v>
      </c>
      <c r="L120" s="400">
        <v>1</v>
      </c>
      <c r="M120" s="401" t="s">
        <v>859</v>
      </c>
      <c r="N120" s="401" t="s">
        <v>760</v>
      </c>
      <c r="O120" s="398" t="s">
        <v>414</v>
      </c>
      <c r="P120" s="398" t="s">
        <v>414</v>
      </c>
      <c r="Q120" s="398">
        <v>9.0999999999999998E-2</v>
      </c>
      <c r="R120" s="398">
        <v>9.0999999999999998E-2</v>
      </c>
      <c r="S120" s="398" t="s">
        <v>260</v>
      </c>
      <c r="T120" s="398" t="s">
        <v>260</v>
      </c>
      <c r="U120" s="398" t="s">
        <v>260</v>
      </c>
      <c r="V120" s="400" t="s">
        <v>415</v>
      </c>
      <c r="W120" s="400" t="s">
        <v>415</v>
      </c>
      <c r="X120" s="398" t="s">
        <v>260</v>
      </c>
      <c r="Y120" s="398" t="s">
        <v>260</v>
      </c>
      <c r="Z120" s="443"/>
      <c r="AA120" s="443"/>
    </row>
    <row r="121" spans="1:27" s="332" customFormat="1" x14ac:dyDescent="0.25">
      <c r="A121" s="398">
        <v>97</v>
      </c>
      <c r="B121" s="399" t="s">
        <v>943</v>
      </c>
      <c r="C121" s="399" t="s">
        <v>943</v>
      </c>
      <c r="D121" s="399" t="s">
        <v>943</v>
      </c>
      <c r="E121" s="399" t="s">
        <v>943</v>
      </c>
      <c r="F121" s="400">
        <v>0.23</v>
      </c>
      <c r="G121" s="400">
        <v>0.4</v>
      </c>
      <c r="H121" s="400">
        <v>0.23</v>
      </c>
      <c r="I121" s="400">
        <v>0.4</v>
      </c>
      <c r="J121" s="400" t="s">
        <v>411</v>
      </c>
      <c r="K121" s="400">
        <v>1</v>
      </c>
      <c r="L121" s="400">
        <v>1</v>
      </c>
      <c r="M121" s="401" t="s">
        <v>821</v>
      </c>
      <c r="N121" s="401" t="s">
        <v>413</v>
      </c>
      <c r="O121" s="398" t="s">
        <v>414</v>
      </c>
      <c r="P121" s="398" t="s">
        <v>414</v>
      </c>
      <c r="Q121" s="398">
        <v>6.8000000000000005E-2</v>
      </c>
      <c r="R121" s="398">
        <v>6.8000000000000005E-2</v>
      </c>
      <c r="S121" s="398" t="s">
        <v>260</v>
      </c>
      <c r="T121" s="398" t="s">
        <v>260</v>
      </c>
      <c r="U121" s="398" t="s">
        <v>260</v>
      </c>
      <c r="V121" s="400" t="s">
        <v>415</v>
      </c>
      <c r="W121" s="400" t="s">
        <v>415</v>
      </c>
      <c r="X121" s="398" t="s">
        <v>260</v>
      </c>
      <c r="Y121" s="398" t="s">
        <v>260</v>
      </c>
      <c r="Z121" s="443"/>
      <c r="AA121" s="443"/>
    </row>
    <row r="122" spans="1:27" s="332" customFormat="1" ht="30" x14ac:dyDescent="0.25">
      <c r="A122" s="398">
        <v>98</v>
      </c>
      <c r="B122" s="399" t="s">
        <v>944</v>
      </c>
      <c r="C122" s="399" t="s">
        <v>944</v>
      </c>
      <c r="D122" s="399" t="s">
        <v>944</v>
      </c>
      <c r="E122" s="399" t="s">
        <v>944</v>
      </c>
      <c r="F122" s="400">
        <v>0.23</v>
      </c>
      <c r="G122" s="400">
        <v>0.4</v>
      </c>
      <c r="H122" s="400">
        <v>0.23</v>
      </c>
      <c r="I122" s="400">
        <v>0.4</v>
      </c>
      <c r="J122" s="400" t="s">
        <v>411</v>
      </c>
      <c r="K122" s="400">
        <v>1</v>
      </c>
      <c r="L122" s="400">
        <v>1</v>
      </c>
      <c r="M122" s="401" t="s">
        <v>859</v>
      </c>
      <c r="N122" s="401" t="s">
        <v>760</v>
      </c>
      <c r="O122" s="398" t="s">
        <v>414</v>
      </c>
      <c r="P122" s="398" t="s">
        <v>414</v>
      </c>
      <c r="Q122" s="398">
        <v>5.7000000000000002E-2</v>
      </c>
      <c r="R122" s="398">
        <v>5.7000000000000002E-2</v>
      </c>
      <c r="S122" s="398" t="s">
        <v>260</v>
      </c>
      <c r="T122" s="398" t="s">
        <v>260</v>
      </c>
      <c r="U122" s="398" t="s">
        <v>260</v>
      </c>
      <c r="V122" s="400" t="s">
        <v>415</v>
      </c>
      <c r="W122" s="400" t="s">
        <v>415</v>
      </c>
      <c r="X122" s="398" t="s">
        <v>260</v>
      </c>
      <c r="Y122" s="398" t="s">
        <v>260</v>
      </c>
      <c r="Z122" s="443"/>
      <c r="AA122" s="443"/>
    </row>
    <row r="123" spans="1:27" s="332" customFormat="1" x14ac:dyDescent="0.25">
      <c r="A123" s="398">
        <v>99</v>
      </c>
      <c r="B123" s="399" t="s">
        <v>945</v>
      </c>
      <c r="C123" s="399" t="s">
        <v>945</v>
      </c>
      <c r="D123" s="399" t="s">
        <v>945</v>
      </c>
      <c r="E123" s="399" t="s">
        <v>945</v>
      </c>
      <c r="F123" s="400">
        <v>0.23</v>
      </c>
      <c r="G123" s="400">
        <v>0.4</v>
      </c>
      <c r="H123" s="400">
        <v>0.23</v>
      </c>
      <c r="I123" s="400">
        <v>0.4</v>
      </c>
      <c r="J123" s="400" t="s">
        <v>411</v>
      </c>
      <c r="K123" s="400">
        <v>1</v>
      </c>
      <c r="L123" s="400">
        <v>1</v>
      </c>
      <c r="M123" s="401" t="s">
        <v>846</v>
      </c>
      <c r="N123" s="401" t="s">
        <v>763</v>
      </c>
      <c r="O123" s="398" t="s">
        <v>414</v>
      </c>
      <c r="P123" s="398" t="s">
        <v>414</v>
      </c>
      <c r="Q123" s="398">
        <v>0.13600000000000001</v>
      </c>
      <c r="R123" s="398">
        <v>0.13600000000000001</v>
      </c>
      <c r="S123" s="398" t="s">
        <v>260</v>
      </c>
      <c r="T123" s="398" t="s">
        <v>260</v>
      </c>
      <c r="U123" s="398" t="s">
        <v>260</v>
      </c>
      <c r="V123" s="400" t="s">
        <v>415</v>
      </c>
      <c r="W123" s="400" t="s">
        <v>415</v>
      </c>
      <c r="X123" s="398" t="s">
        <v>260</v>
      </c>
      <c r="Y123" s="398" t="s">
        <v>260</v>
      </c>
      <c r="Z123" s="443"/>
      <c r="AA123" s="443"/>
    </row>
    <row r="124" spans="1:27" s="332" customFormat="1" ht="30" x14ac:dyDescent="0.25">
      <c r="A124" s="398">
        <v>100</v>
      </c>
      <c r="B124" s="399" t="s">
        <v>946</v>
      </c>
      <c r="C124" s="399" t="s">
        <v>946</v>
      </c>
      <c r="D124" s="399" t="s">
        <v>946</v>
      </c>
      <c r="E124" s="399" t="s">
        <v>946</v>
      </c>
      <c r="F124" s="400">
        <v>0.23</v>
      </c>
      <c r="G124" s="400">
        <v>0.4</v>
      </c>
      <c r="H124" s="400">
        <v>0.23</v>
      </c>
      <c r="I124" s="400">
        <v>0.4</v>
      </c>
      <c r="J124" s="400" t="s">
        <v>411</v>
      </c>
      <c r="K124" s="400">
        <v>1</v>
      </c>
      <c r="L124" s="400">
        <v>1</v>
      </c>
      <c r="M124" s="401" t="s">
        <v>859</v>
      </c>
      <c r="N124" s="401" t="s">
        <v>760</v>
      </c>
      <c r="O124" s="398" t="s">
        <v>414</v>
      </c>
      <c r="P124" s="398" t="s">
        <v>414</v>
      </c>
      <c r="Q124" s="398">
        <v>3.3000000000000002E-2</v>
      </c>
      <c r="R124" s="398">
        <v>3.3000000000000002E-2</v>
      </c>
      <c r="S124" s="398" t="s">
        <v>260</v>
      </c>
      <c r="T124" s="398" t="s">
        <v>260</v>
      </c>
      <c r="U124" s="398" t="s">
        <v>260</v>
      </c>
      <c r="V124" s="400" t="s">
        <v>415</v>
      </c>
      <c r="W124" s="400" t="s">
        <v>415</v>
      </c>
      <c r="X124" s="398" t="s">
        <v>260</v>
      </c>
      <c r="Y124" s="398" t="s">
        <v>260</v>
      </c>
      <c r="Z124" s="443"/>
      <c r="AA124" s="443"/>
    </row>
    <row r="125" spans="1:27" s="332" customFormat="1" x14ac:dyDescent="0.25">
      <c r="A125" s="398">
        <v>101</v>
      </c>
      <c r="B125" s="399" t="s">
        <v>947</v>
      </c>
      <c r="C125" s="399" t="s">
        <v>947</v>
      </c>
      <c r="D125" s="399" t="s">
        <v>947</v>
      </c>
      <c r="E125" s="399" t="s">
        <v>947</v>
      </c>
      <c r="F125" s="400">
        <v>0.23</v>
      </c>
      <c r="G125" s="400">
        <v>0.4</v>
      </c>
      <c r="H125" s="400">
        <v>0.23</v>
      </c>
      <c r="I125" s="400">
        <v>0.4</v>
      </c>
      <c r="J125" s="400" t="s">
        <v>411</v>
      </c>
      <c r="K125" s="400">
        <v>1</v>
      </c>
      <c r="L125" s="400">
        <v>1</v>
      </c>
      <c r="M125" s="401" t="s">
        <v>846</v>
      </c>
      <c r="N125" s="401" t="s">
        <v>763</v>
      </c>
      <c r="O125" s="398" t="s">
        <v>414</v>
      </c>
      <c r="P125" s="398" t="s">
        <v>414</v>
      </c>
      <c r="Q125" s="398">
        <v>9.8000000000000004E-2</v>
      </c>
      <c r="R125" s="398">
        <v>9.8000000000000004E-2</v>
      </c>
      <c r="S125" s="398" t="s">
        <v>260</v>
      </c>
      <c r="T125" s="398" t="s">
        <v>260</v>
      </c>
      <c r="U125" s="398" t="s">
        <v>260</v>
      </c>
      <c r="V125" s="400" t="s">
        <v>415</v>
      </c>
      <c r="W125" s="400" t="s">
        <v>415</v>
      </c>
      <c r="X125" s="398" t="s">
        <v>260</v>
      </c>
      <c r="Y125" s="398" t="s">
        <v>260</v>
      </c>
      <c r="Z125" s="443"/>
      <c r="AA125" s="443"/>
    </row>
    <row r="126" spans="1:27" s="332" customFormat="1" ht="30" x14ac:dyDescent="0.25">
      <c r="A126" s="398">
        <v>102</v>
      </c>
      <c r="B126" s="399" t="s">
        <v>948</v>
      </c>
      <c r="C126" s="399" t="s">
        <v>948</v>
      </c>
      <c r="D126" s="399" t="s">
        <v>948</v>
      </c>
      <c r="E126" s="399" t="s">
        <v>948</v>
      </c>
      <c r="F126" s="400">
        <v>0.23</v>
      </c>
      <c r="G126" s="400">
        <v>0.4</v>
      </c>
      <c r="H126" s="400">
        <v>0.23</v>
      </c>
      <c r="I126" s="400">
        <v>0.4</v>
      </c>
      <c r="J126" s="400" t="s">
        <v>411</v>
      </c>
      <c r="K126" s="400">
        <v>1</v>
      </c>
      <c r="L126" s="400">
        <v>1</v>
      </c>
      <c r="M126" s="401" t="s">
        <v>867</v>
      </c>
      <c r="N126" s="401" t="s">
        <v>868</v>
      </c>
      <c r="O126" s="398" t="s">
        <v>414</v>
      </c>
      <c r="P126" s="398" t="s">
        <v>414</v>
      </c>
      <c r="Q126" s="398">
        <v>0.12</v>
      </c>
      <c r="R126" s="398">
        <v>0.12</v>
      </c>
      <c r="S126" s="398" t="s">
        <v>260</v>
      </c>
      <c r="T126" s="398" t="s">
        <v>260</v>
      </c>
      <c r="U126" s="398" t="s">
        <v>260</v>
      </c>
      <c r="V126" s="400" t="s">
        <v>415</v>
      </c>
      <c r="W126" s="400" t="s">
        <v>415</v>
      </c>
      <c r="X126" s="398" t="s">
        <v>260</v>
      </c>
      <c r="Y126" s="398" t="s">
        <v>260</v>
      </c>
      <c r="Z126" s="443"/>
      <c r="AA126" s="443"/>
    </row>
    <row r="127" spans="1:27" s="332" customFormat="1" x14ac:dyDescent="0.25">
      <c r="A127" s="398">
        <v>103</v>
      </c>
      <c r="B127" s="399" t="s">
        <v>949</v>
      </c>
      <c r="C127" s="399" t="s">
        <v>949</v>
      </c>
      <c r="D127" s="399" t="s">
        <v>949</v>
      </c>
      <c r="E127" s="399" t="s">
        <v>949</v>
      </c>
      <c r="F127" s="400">
        <v>0.23</v>
      </c>
      <c r="G127" s="400">
        <v>0.4</v>
      </c>
      <c r="H127" s="400">
        <v>0.23</v>
      </c>
      <c r="I127" s="400">
        <v>0.4</v>
      </c>
      <c r="J127" s="400" t="s">
        <v>411</v>
      </c>
      <c r="K127" s="400">
        <v>1</v>
      </c>
      <c r="L127" s="400">
        <v>1</v>
      </c>
      <c r="M127" s="401" t="s">
        <v>846</v>
      </c>
      <c r="N127" s="401" t="s">
        <v>763</v>
      </c>
      <c r="O127" s="398" t="s">
        <v>414</v>
      </c>
      <c r="P127" s="398" t="s">
        <v>414</v>
      </c>
      <c r="Q127" s="398">
        <v>7.9000000000000001E-2</v>
      </c>
      <c r="R127" s="398">
        <v>7.9000000000000001E-2</v>
      </c>
      <c r="S127" s="398" t="s">
        <v>260</v>
      </c>
      <c r="T127" s="398" t="s">
        <v>260</v>
      </c>
      <c r="U127" s="398" t="s">
        <v>260</v>
      </c>
      <c r="V127" s="400" t="s">
        <v>415</v>
      </c>
      <c r="W127" s="400" t="s">
        <v>415</v>
      </c>
      <c r="X127" s="398" t="s">
        <v>260</v>
      </c>
      <c r="Y127" s="398" t="s">
        <v>260</v>
      </c>
      <c r="Z127" s="443"/>
      <c r="AA127" s="443"/>
    </row>
    <row r="128" spans="1:27" s="332" customFormat="1" ht="45" x14ac:dyDescent="0.25">
      <c r="A128" s="398">
        <v>104</v>
      </c>
      <c r="B128" s="399" t="s">
        <v>950</v>
      </c>
      <c r="C128" s="399" t="s">
        <v>950</v>
      </c>
      <c r="D128" s="399" t="s">
        <v>950</v>
      </c>
      <c r="E128" s="399" t="s">
        <v>950</v>
      </c>
      <c r="F128" s="400">
        <v>0.23</v>
      </c>
      <c r="G128" s="400">
        <v>0.4</v>
      </c>
      <c r="H128" s="400">
        <v>0.23</v>
      </c>
      <c r="I128" s="400">
        <v>0.4</v>
      </c>
      <c r="J128" s="400" t="s">
        <v>411</v>
      </c>
      <c r="K128" s="400">
        <v>1</v>
      </c>
      <c r="L128" s="400">
        <v>1</v>
      </c>
      <c r="M128" s="401" t="s">
        <v>951</v>
      </c>
      <c r="N128" s="401" t="s">
        <v>868</v>
      </c>
      <c r="O128" s="398" t="s">
        <v>414</v>
      </c>
      <c r="P128" s="398" t="s">
        <v>414</v>
      </c>
      <c r="Q128" s="398">
        <v>0.17699999999999999</v>
      </c>
      <c r="R128" s="398">
        <v>0.17699999999999999</v>
      </c>
      <c r="S128" s="398" t="s">
        <v>260</v>
      </c>
      <c r="T128" s="398" t="s">
        <v>260</v>
      </c>
      <c r="U128" s="398" t="s">
        <v>260</v>
      </c>
      <c r="V128" s="400" t="s">
        <v>415</v>
      </c>
      <c r="W128" s="400" t="s">
        <v>415</v>
      </c>
      <c r="X128" s="398" t="s">
        <v>260</v>
      </c>
      <c r="Y128" s="398" t="s">
        <v>260</v>
      </c>
      <c r="Z128" s="443"/>
      <c r="AA128" s="443"/>
    </row>
    <row r="129" spans="1:27" s="332" customFormat="1" x14ac:dyDescent="0.25">
      <c r="A129" s="398">
        <v>105</v>
      </c>
      <c r="B129" s="399" t="s">
        <v>952</v>
      </c>
      <c r="C129" s="399" t="s">
        <v>952</v>
      </c>
      <c r="D129" s="399" t="s">
        <v>952</v>
      </c>
      <c r="E129" s="399" t="s">
        <v>952</v>
      </c>
      <c r="F129" s="400">
        <v>0.23</v>
      </c>
      <c r="G129" s="400">
        <v>0.4</v>
      </c>
      <c r="H129" s="400">
        <v>0.23</v>
      </c>
      <c r="I129" s="400">
        <v>0.4</v>
      </c>
      <c r="J129" s="400" t="s">
        <v>411</v>
      </c>
      <c r="K129" s="400">
        <v>1</v>
      </c>
      <c r="L129" s="400">
        <v>1</v>
      </c>
      <c r="M129" s="401" t="s">
        <v>846</v>
      </c>
      <c r="N129" s="401" t="s">
        <v>763</v>
      </c>
      <c r="O129" s="398" t="s">
        <v>414</v>
      </c>
      <c r="P129" s="398" t="s">
        <v>414</v>
      </c>
      <c r="Q129" s="398">
        <v>7.9000000000000001E-2</v>
      </c>
      <c r="R129" s="398">
        <v>7.9000000000000001E-2</v>
      </c>
      <c r="S129" s="398" t="s">
        <v>260</v>
      </c>
      <c r="T129" s="398" t="s">
        <v>260</v>
      </c>
      <c r="U129" s="398" t="s">
        <v>260</v>
      </c>
      <c r="V129" s="400" t="s">
        <v>415</v>
      </c>
      <c r="W129" s="400" t="s">
        <v>415</v>
      </c>
      <c r="X129" s="398" t="s">
        <v>260</v>
      </c>
      <c r="Y129" s="398" t="s">
        <v>260</v>
      </c>
      <c r="Z129" s="443"/>
      <c r="AA129" s="443"/>
    </row>
    <row r="130" spans="1:27" s="332" customFormat="1" ht="30" x14ac:dyDescent="0.25">
      <c r="A130" s="398">
        <v>106</v>
      </c>
      <c r="B130" s="399" t="s">
        <v>953</v>
      </c>
      <c r="C130" s="399" t="s">
        <v>953</v>
      </c>
      <c r="D130" s="399" t="s">
        <v>953</v>
      </c>
      <c r="E130" s="399" t="s">
        <v>953</v>
      </c>
      <c r="F130" s="400">
        <v>0.23</v>
      </c>
      <c r="G130" s="400">
        <v>0.4</v>
      </c>
      <c r="H130" s="400">
        <v>0.23</v>
      </c>
      <c r="I130" s="400">
        <v>0.4</v>
      </c>
      <c r="J130" s="400" t="s">
        <v>411</v>
      </c>
      <c r="K130" s="400">
        <v>1</v>
      </c>
      <c r="L130" s="400">
        <v>1</v>
      </c>
      <c r="M130" s="401" t="s">
        <v>951</v>
      </c>
      <c r="N130" s="401" t="s">
        <v>900</v>
      </c>
      <c r="O130" s="398" t="s">
        <v>414</v>
      </c>
      <c r="P130" s="398" t="s">
        <v>414</v>
      </c>
      <c r="Q130" s="398">
        <v>0.17299999999999999</v>
      </c>
      <c r="R130" s="398">
        <v>0.17299999999999999</v>
      </c>
      <c r="S130" s="398" t="s">
        <v>260</v>
      </c>
      <c r="T130" s="398" t="s">
        <v>260</v>
      </c>
      <c r="U130" s="398" t="s">
        <v>260</v>
      </c>
      <c r="V130" s="400" t="s">
        <v>415</v>
      </c>
      <c r="W130" s="400" t="s">
        <v>415</v>
      </c>
      <c r="X130" s="398" t="s">
        <v>260</v>
      </c>
      <c r="Y130" s="398" t="s">
        <v>260</v>
      </c>
      <c r="Z130" s="443"/>
      <c r="AA130" s="443"/>
    </row>
    <row r="131" spans="1:27" s="332" customFormat="1" x14ac:dyDescent="0.25">
      <c r="A131" s="398">
        <v>107</v>
      </c>
      <c r="B131" s="399" t="s">
        <v>954</v>
      </c>
      <c r="C131" s="399" t="s">
        <v>954</v>
      </c>
      <c r="D131" s="399" t="s">
        <v>954</v>
      </c>
      <c r="E131" s="399" t="s">
        <v>954</v>
      </c>
      <c r="F131" s="400">
        <v>0.23</v>
      </c>
      <c r="G131" s="400">
        <v>0.4</v>
      </c>
      <c r="H131" s="400">
        <v>0.23</v>
      </c>
      <c r="I131" s="400">
        <v>0.4</v>
      </c>
      <c r="J131" s="400" t="s">
        <v>411</v>
      </c>
      <c r="K131" s="400">
        <v>1</v>
      </c>
      <c r="L131" s="400">
        <v>1</v>
      </c>
      <c r="M131" s="401" t="s">
        <v>846</v>
      </c>
      <c r="N131" s="401" t="s">
        <v>763</v>
      </c>
      <c r="O131" s="398" t="s">
        <v>414</v>
      </c>
      <c r="P131" s="398" t="s">
        <v>414</v>
      </c>
      <c r="Q131" s="398">
        <v>6.8000000000000005E-2</v>
      </c>
      <c r="R131" s="398">
        <v>6.8000000000000005E-2</v>
      </c>
      <c r="S131" s="398" t="s">
        <v>260</v>
      </c>
      <c r="T131" s="398" t="s">
        <v>260</v>
      </c>
      <c r="U131" s="398" t="s">
        <v>260</v>
      </c>
      <c r="V131" s="400" t="s">
        <v>415</v>
      </c>
      <c r="W131" s="400" t="s">
        <v>415</v>
      </c>
      <c r="X131" s="398" t="s">
        <v>260</v>
      </c>
      <c r="Y131" s="398" t="s">
        <v>260</v>
      </c>
      <c r="Z131" s="443"/>
      <c r="AA131" s="443"/>
    </row>
    <row r="132" spans="1:27" s="332" customFormat="1" x14ac:dyDescent="0.25">
      <c r="A132" s="398">
        <v>108</v>
      </c>
      <c r="B132" s="399" t="s">
        <v>955</v>
      </c>
      <c r="C132" s="399" t="s">
        <v>955</v>
      </c>
      <c r="D132" s="399" t="s">
        <v>955</v>
      </c>
      <c r="E132" s="399" t="s">
        <v>955</v>
      </c>
      <c r="F132" s="400">
        <v>0.23</v>
      </c>
      <c r="G132" s="400">
        <v>0.4</v>
      </c>
      <c r="H132" s="400">
        <v>0.23</v>
      </c>
      <c r="I132" s="400">
        <v>0.4</v>
      </c>
      <c r="J132" s="400" t="s">
        <v>411</v>
      </c>
      <c r="K132" s="400">
        <v>1</v>
      </c>
      <c r="L132" s="400">
        <v>1</v>
      </c>
      <c r="M132" s="401" t="s">
        <v>846</v>
      </c>
      <c r="N132" s="401" t="s">
        <v>763</v>
      </c>
      <c r="O132" s="398" t="s">
        <v>414</v>
      </c>
      <c r="P132" s="398" t="s">
        <v>414</v>
      </c>
      <c r="Q132" s="398">
        <v>0.13200000000000001</v>
      </c>
      <c r="R132" s="398">
        <v>0.13200000000000001</v>
      </c>
      <c r="S132" s="398" t="s">
        <v>260</v>
      </c>
      <c r="T132" s="398" t="s">
        <v>260</v>
      </c>
      <c r="U132" s="398" t="s">
        <v>260</v>
      </c>
      <c r="V132" s="400" t="s">
        <v>415</v>
      </c>
      <c r="W132" s="400" t="s">
        <v>415</v>
      </c>
      <c r="X132" s="398" t="s">
        <v>260</v>
      </c>
      <c r="Y132" s="398" t="s">
        <v>260</v>
      </c>
      <c r="Z132" s="443"/>
      <c r="AA132" s="443"/>
    </row>
    <row r="133" spans="1:27" s="332" customFormat="1" ht="30" x14ac:dyDescent="0.25">
      <c r="A133" s="398">
        <v>109</v>
      </c>
      <c r="B133" s="399" t="s">
        <v>956</v>
      </c>
      <c r="C133" s="399" t="s">
        <v>956</v>
      </c>
      <c r="D133" s="399" t="s">
        <v>956</v>
      </c>
      <c r="E133" s="399" t="s">
        <v>956</v>
      </c>
      <c r="F133" s="400">
        <v>0.23</v>
      </c>
      <c r="G133" s="400">
        <v>0.4</v>
      </c>
      <c r="H133" s="400">
        <v>0.23</v>
      </c>
      <c r="I133" s="400">
        <v>0.4</v>
      </c>
      <c r="J133" s="400" t="s">
        <v>411</v>
      </c>
      <c r="K133" s="400">
        <v>1</v>
      </c>
      <c r="L133" s="400">
        <v>1</v>
      </c>
      <c r="M133" s="401" t="s">
        <v>825</v>
      </c>
      <c r="N133" s="401" t="s">
        <v>761</v>
      </c>
      <c r="O133" s="398" t="s">
        <v>414</v>
      </c>
      <c r="P133" s="398" t="s">
        <v>414</v>
      </c>
      <c r="Q133" s="398">
        <v>0.29499999999999998</v>
      </c>
      <c r="R133" s="398">
        <v>0.29499999999999998</v>
      </c>
      <c r="S133" s="398" t="s">
        <v>260</v>
      </c>
      <c r="T133" s="398" t="s">
        <v>260</v>
      </c>
      <c r="U133" s="398" t="s">
        <v>260</v>
      </c>
      <c r="V133" s="400" t="s">
        <v>415</v>
      </c>
      <c r="W133" s="400" t="s">
        <v>415</v>
      </c>
      <c r="X133" s="398" t="s">
        <v>260</v>
      </c>
      <c r="Y133" s="398" t="s">
        <v>260</v>
      </c>
      <c r="Z133" s="443"/>
      <c r="AA133" s="443"/>
    </row>
    <row r="134" spans="1:27" s="332" customFormat="1" ht="30" x14ac:dyDescent="0.25">
      <c r="A134" s="398">
        <v>110</v>
      </c>
      <c r="B134" s="399" t="s">
        <v>957</v>
      </c>
      <c r="C134" s="399" t="s">
        <v>957</v>
      </c>
      <c r="D134" s="399" t="s">
        <v>957</v>
      </c>
      <c r="E134" s="399" t="s">
        <v>957</v>
      </c>
      <c r="F134" s="400">
        <v>0.23</v>
      </c>
      <c r="G134" s="400">
        <v>0.4</v>
      </c>
      <c r="H134" s="400">
        <v>0.23</v>
      </c>
      <c r="I134" s="400">
        <v>0.4</v>
      </c>
      <c r="J134" s="400" t="s">
        <v>411</v>
      </c>
      <c r="K134" s="400">
        <v>1</v>
      </c>
      <c r="L134" s="400">
        <v>1</v>
      </c>
      <c r="M134" s="401" t="s">
        <v>825</v>
      </c>
      <c r="N134" s="401" t="s">
        <v>761</v>
      </c>
      <c r="O134" s="398" t="s">
        <v>414</v>
      </c>
      <c r="P134" s="398" t="s">
        <v>414</v>
      </c>
      <c r="Q134" s="398">
        <v>0.184</v>
      </c>
      <c r="R134" s="398">
        <v>0.184</v>
      </c>
      <c r="S134" s="398" t="s">
        <v>260</v>
      </c>
      <c r="T134" s="398" t="s">
        <v>260</v>
      </c>
      <c r="U134" s="398" t="s">
        <v>260</v>
      </c>
      <c r="V134" s="400" t="s">
        <v>415</v>
      </c>
      <c r="W134" s="400" t="s">
        <v>415</v>
      </c>
      <c r="X134" s="398" t="s">
        <v>260</v>
      </c>
      <c r="Y134" s="398" t="s">
        <v>260</v>
      </c>
      <c r="Z134" s="443"/>
      <c r="AA134" s="443"/>
    </row>
    <row r="135" spans="1:27" s="332" customFormat="1" x14ac:dyDescent="0.25">
      <c r="A135" s="398">
        <v>111</v>
      </c>
      <c r="B135" s="399" t="s">
        <v>958</v>
      </c>
      <c r="C135" s="399" t="s">
        <v>958</v>
      </c>
      <c r="D135" s="399" t="s">
        <v>958</v>
      </c>
      <c r="E135" s="399" t="s">
        <v>958</v>
      </c>
      <c r="F135" s="400">
        <v>0.23</v>
      </c>
      <c r="G135" s="400">
        <v>0.4</v>
      </c>
      <c r="H135" s="400">
        <v>0.23</v>
      </c>
      <c r="I135" s="400">
        <v>0.4</v>
      </c>
      <c r="J135" s="400" t="s">
        <v>411</v>
      </c>
      <c r="K135" s="400">
        <v>1</v>
      </c>
      <c r="L135" s="400">
        <v>1</v>
      </c>
      <c r="M135" s="401" t="s">
        <v>846</v>
      </c>
      <c r="N135" s="401" t="s">
        <v>763</v>
      </c>
      <c r="O135" s="398" t="s">
        <v>414</v>
      </c>
      <c r="P135" s="398" t="s">
        <v>414</v>
      </c>
      <c r="Q135" s="398">
        <v>0.13700000000000001</v>
      </c>
      <c r="R135" s="398">
        <v>0.13700000000000001</v>
      </c>
      <c r="S135" s="398" t="s">
        <v>260</v>
      </c>
      <c r="T135" s="398" t="s">
        <v>260</v>
      </c>
      <c r="U135" s="398" t="s">
        <v>260</v>
      </c>
      <c r="V135" s="400" t="s">
        <v>415</v>
      </c>
      <c r="W135" s="400" t="s">
        <v>415</v>
      </c>
      <c r="X135" s="398" t="s">
        <v>260</v>
      </c>
      <c r="Y135" s="398" t="s">
        <v>260</v>
      </c>
      <c r="Z135" s="443"/>
      <c r="AA135" s="443"/>
    </row>
    <row r="136" spans="1:27" s="332" customFormat="1" x14ac:dyDescent="0.25">
      <c r="A136" s="398">
        <v>112</v>
      </c>
      <c r="B136" s="399" t="s">
        <v>959</v>
      </c>
      <c r="C136" s="399" t="s">
        <v>959</v>
      </c>
      <c r="D136" s="399" t="s">
        <v>959</v>
      </c>
      <c r="E136" s="399" t="s">
        <v>959</v>
      </c>
      <c r="F136" s="400">
        <v>0.23</v>
      </c>
      <c r="G136" s="400">
        <v>0.4</v>
      </c>
      <c r="H136" s="400">
        <v>0.23</v>
      </c>
      <c r="I136" s="400">
        <v>0.4</v>
      </c>
      <c r="J136" s="400" t="s">
        <v>411</v>
      </c>
      <c r="K136" s="400">
        <v>1</v>
      </c>
      <c r="L136" s="400">
        <v>1</v>
      </c>
      <c r="M136" s="401" t="s">
        <v>846</v>
      </c>
      <c r="N136" s="401" t="s">
        <v>763</v>
      </c>
      <c r="O136" s="398" t="s">
        <v>414</v>
      </c>
      <c r="P136" s="398" t="s">
        <v>414</v>
      </c>
      <c r="Q136" s="398">
        <v>4.4999999999999998E-2</v>
      </c>
      <c r="R136" s="398">
        <v>4.4999999999999998E-2</v>
      </c>
      <c r="S136" s="398" t="s">
        <v>260</v>
      </c>
      <c r="T136" s="398" t="s">
        <v>260</v>
      </c>
      <c r="U136" s="398" t="s">
        <v>260</v>
      </c>
      <c r="V136" s="400" t="s">
        <v>415</v>
      </c>
      <c r="W136" s="400" t="s">
        <v>415</v>
      </c>
      <c r="X136" s="398" t="s">
        <v>260</v>
      </c>
      <c r="Y136" s="398" t="s">
        <v>260</v>
      </c>
      <c r="Z136" s="443"/>
      <c r="AA136" s="443"/>
    </row>
    <row r="137" spans="1:27" s="332" customFormat="1" x14ac:dyDescent="0.25">
      <c r="A137" s="398">
        <v>113</v>
      </c>
      <c r="B137" s="399" t="s">
        <v>960</v>
      </c>
      <c r="C137" s="399" t="s">
        <v>960</v>
      </c>
      <c r="D137" s="399" t="s">
        <v>960</v>
      </c>
      <c r="E137" s="399" t="s">
        <v>960</v>
      </c>
      <c r="F137" s="400">
        <v>0.23</v>
      </c>
      <c r="G137" s="400">
        <v>0.4</v>
      </c>
      <c r="H137" s="400">
        <v>0.23</v>
      </c>
      <c r="I137" s="400">
        <v>0.4</v>
      </c>
      <c r="J137" s="400" t="s">
        <v>411</v>
      </c>
      <c r="K137" s="400">
        <v>1</v>
      </c>
      <c r="L137" s="400">
        <v>1</v>
      </c>
      <c r="M137" s="401" t="s">
        <v>846</v>
      </c>
      <c r="N137" s="401" t="s">
        <v>763</v>
      </c>
      <c r="O137" s="398" t="s">
        <v>414</v>
      </c>
      <c r="P137" s="398" t="s">
        <v>414</v>
      </c>
      <c r="Q137" s="398">
        <v>0.112</v>
      </c>
      <c r="R137" s="398">
        <v>0.112</v>
      </c>
      <c r="S137" s="398" t="s">
        <v>260</v>
      </c>
      <c r="T137" s="398" t="s">
        <v>260</v>
      </c>
      <c r="U137" s="398" t="s">
        <v>260</v>
      </c>
      <c r="V137" s="400" t="s">
        <v>415</v>
      </c>
      <c r="W137" s="400" t="s">
        <v>415</v>
      </c>
      <c r="X137" s="398" t="s">
        <v>260</v>
      </c>
      <c r="Y137" s="398" t="s">
        <v>260</v>
      </c>
      <c r="Z137" s="443"/>
      <c r="AA137" s="443"/>
    </row>
    <row r="138" spans="1:27" s="332" customFormat="1" x14ac:dyDescent="0.25">
      <c r="A138" s="398">
        <v>114</v>
      </c>
      <c r="B138" s="399" t="s">
        <v>961</v>
      </c>
      <c r="C138" s="399" t="s">
        <v>961</v>
      </c>
      <c r="D138" s="399" t="s">
        <v>961</v>
      </c>
      <c r="E138" s="399" t="s">
        <v>961</v>
      </c>
      <c r="F138" s="400">
        <v>0.23</v>
      </c>
      <c r="G138" s="400">
        <v>0.4</v>
      </c>
      <c r="H138" s="400">
        <v>0.23</v>
      </c>
      <c r="I138" s="400">
        <v>0.4</v>
      </c>
      <c r="J138" s="400" t="s">
        <v>411</v>
      </c>
      <c r="K138" s="400">
        <v>1</v>
      </c>
      <c r="L138" s="400">
        <v>1</v>
      </c>
      <c r="M138" s="401" t="s">
        <v>846</v>
      </c>
      <c r="N138" s="401" t="s">
        <v>763</v>
      </c>
      <c r="O138" s="398" t="s">
        <v>414</v>
      </c>
      <c r="P138" s="398" t="s">
        <v>414</v>
      </c>
      <c r="Q138" s="398">
        <v>3.5000000000000003E-2</v>
      </c>
      <c r="R138" s="398">
        <v>3.5000000000000003E-2</v>
      </c>
      <c r="S138" s="398" t="s">
        <v>260</v>
      </c>
      <c r="T138" s="398" t="s">
        <v>260</v>
      </c>
      <c r="U138" s="398" t="s">
        <v>260</v>
      </c>
      <c r="V138" s="400" t="s">
        <v>415</v>
      </c>
      <c r="W138" s="400" t="s">
        <v>415</v>
      </c>
      <c r="X138" s="398" t="s">
        <v>260</v>
      </c>
      <c r="Y138" s="398" t="s">
        <v>260</v>
      </c>
      <c r="Z138" s="443"/>
      <c r="AA138" s="443"/>
    </row>
    <row r="139" spans="1:27" s="332" customFormat="1" x14ac:dyDescent="0.25">
      <c r="A139" s="398">
        <v>115</v>
      </c>
      <c r="B139" s="399" t="s">
        <v>961</v>
      </c>
      <c r="C139" s="399" t="s">
        <v>961</v>
      </c>
      <c r="D139" s="399" t="s">
        <v>961</v>
      </c>
      <c r="E139" s="399" t="s">
        <v>961</v>
      </c>
      <c r="F139" s="400">
        <v>0.23</v>
      </c>
      <c r="G139" s="400">
        <v>0.4</v>
      </c>
      <c r="H139" s="400">
        <v>0.23</v>
      </c>
      <c r="I139" s="400">
        <v>0.4</v>
      </c>
      <c r="J139" s="400" t="s">
        <v>411</v>
      </c>
      <c r="K139" s="400">
        <v>1</v>
      </c>
      <c r="L139" s="400">
        <v>1</v>
      </c>
      <c r="M139" s="401" t="s">
        <v>821</v>
      </c>
      <c r="N139" s="401" t="s">
        <v>413</v>
      </c>
      <c r="O139" s="398" t="s">
        <v>414</v>
      </c>
      <c r="P139" s="398" t="s">
        <v>414</v>
      </c>
      <c r="Q139" s="398">
        <v>3.5000000000000003E-2</v>
      </c>
      <c r="R139" s="398">
        <v>3.5000000000000003E-2</v>
      </c>
      <c r="S139" s="398" t="s">
        <v>260</v>
      </c>
      <c r="T139" s="398" t="s">
        <v>260</v>
      </c>
      <c r="U139" s="398" t="s">
        <v>260</v>
      </c>
      <c r="V139" s="400" t="s">
        <v>415</v>
      </c>
      <c r="W139" s="400" t="s">
        <v>415</v>
      </c>
      <c r="X139" s="398" t="s">
        <v>260</v>
      </c>
      <c r="Y139" s="398" t="s">
        <v>260</v>
      </c>
      <c r="Z139" s="443"/>
      <c r="AA139" s="443"/>
    </row>
    <row r="140" spans="1:27" s="332" customFormat="1" x14ac:dyDescent="0.25">
      <c r="A140" s="398">
        <v>116</v>
      </c>
      <c r="B140" s="399" t="s">
        <v>962</v>
      </c>
      <c r="C140" s="399" t="s">
        <v>962</v>
      </c>
      <c r="D140" s="399" t="s">
        <v>962</v>
      </c>
      <c r="E140" s="399" t="s">
        <v>962</v>
      </c>
      <c r="F140" s="400">
        <v>0.23</v>
      </c>
      <c r="G140" s="400">
        <v>0.4</v>
      </c>
      <c r="H140" s="400">
        <v>0.23</v>
      </c>
      <c r="I140" s="400">
        <v>0.4</v>
      </c>
      <c r="J140" s="400" t="s">
        <v>411</v>
      </c>
      <c r="K140" s="400">
        <v>1</v>
      </c>
      <c r="L140" s="400">
        <v>1</v>
      </c>
      <c r="M140" s="401" t="s">
        <v>846</v>
      </c>
      <c r="N140" s="401" t="s">
        <v>763</v>
      </c>
      <c r="O140" s="398" t="s">
        <v>414</v>
      </c>
      <c r="P140" s="398" t="s">
        <v>414</v>
      </c>
      <c r="Q140" s="398">
        <v>8.7999999999999995E-2</v>
      </c>
      <c r="R140" s="398">
        <v>8.7999999999999995E-2</v>
      </c>
      <c r="S140" s="398" t="s">
        <v>260</v>
      </c>
      <c r="T140" s="398" t="s">
        <v>260</v>
      </c>
      <c r="U140" s="398" t="s">
        <v>260</v>
      </c>
      <c r="V140" s="400" t="s">
        <v>415</v>
      </c>
      <c r="W140" s="400" t="s">
        <v>415</v>
      </c>
      <c r="X140" s="398" t="s">
        <v>260</v>
      </c>
      <c r="Y140" s="398" t="s">
        <v>260</v>
      </c>
      <c r="Z140" s="443"/>
      <c r="AA140" s="443"/>
    </row>
    <row r="141" spans="1:27" s="332" customFormat="1" x14ac:dyDescent="0.25">
      <c r="A141" s="398">
        <v>117</v>
      </c>
      <c r="B141" s="399" t="s">
        <v>963</v>
      </c>
      <c r="C141" s="399" t="s">
        <v>963</v>
      </c>
      <c r="D141" s="399" t="s">
        <v>963</v>
      </c>
      <c r="E141" s="399" t="s">
        <v>963</v>
      </c>
      <c r="F141" s="400">
        <v>0.23</v>
      </c>
      <c r="G141" s="400">
        <v>0.4</v>
      </c>
      <c r="H141" s="400">
        <v>0.23</v>
      </c>
      <c r="I141" s="400">
        <v>0.4</v>
      </c>
      <c r="J141" s="400" t="s">
        <v>411</v>
      </c>
      <c r="K141" s="400">
        <v>1</v>
      </c>
      <c r="L141" s="400">
        <v>1</v>
      </c>
      <c r="M141" s="401" t="s">
        <v>846</v>
      </c>
      <c r="N141" s="401" t="s">
        <v>763</v>
      </c>
      <c r="O141" s="398" t="s">
        <v>414</v>
      </c>
      <c r="P141" s="398" t="s">
        <v>414</v>
      </c>
      <c r="Q141" s="398">
        <v>0.156</v>
      </c>
      <c r="R141" s="398">
        <v>0.156</v>
      </c>
      <c r="S141" s="398" t="s">
        <v>260</v>
      </c>
      <c r="T141" s="398" t="s">
        <v>260</v>
      </c>
      <c r="U141" s="398" t="s">
        <v>260</v>
      </c>
      <c r="V141" s="400" t="s">
        <v>415</v>
      </c>
      <c r="W141" s="400" t="s">
        <v>415</v>
      </c>
      <c r="X141" s="398" t="s">
        <v>260</v>
      </c>
      <c r="Y141" s="398" t="s">
        <v>260</v>
      </c>
      <c r="Z141" s="443"/>
      <c r="AA141" s="443"/>
    </row>
    <row r="142" spans="1:27" s="332" customFormat="1" x14ac:dyDescent="0.25">
      <c r="A142" s="398">
        <v>118</v>
      </c>
      <c r="B142" s="399" t="s">
        <v>964</v>
      </c>
      <c r="C142" s="399" t="s">
        <v>964</v>
      </c>
      <c r="D142" s="399" t="s">
        <v>964</v>
      </c>
      <c r="E142" s="399" t="s">
        <v>964</v>
      </c>
      <c r="F142" s="400">
        <v>0.23</v>
      </c>
      <c r="G142" s="400">
        <v>0.4</v>
      </c>
      <c r="H142" s="400">
        <v>0.23</v>
      </c>
      <c r="I142" s="400">
        <v>0.4</v>
      </c>
      <c r="J142" s="400" t="s">
        <v>411</v>
      </c>
      <c r="K142" s="400">
        <v>1</v>
      </c>
      <c r="L142" s="400">
        <v>1</v>
      </c>
      <c r="M142" s="401" t="s">
        <v>846</v>
      </c>
      <c r="N142" s="401" t="s">
        <v>763</v>
      </c>
      <c r="O142" s="398" t="s">
        <v>414</v>
      </c>
      <c r="P142" s="398" t="s">
        <v>414</v>
      </c>
      <c r="Q142" s="398">
        <v>0.25</v>
      </c>
      <c r="R142" s="398">
        <v>0.25</v>
      </c>
      <c r="S142" s="398" t="s">
        <v>260</v>
      </c>
      <c r="T142" s="398" t="s">
        <v>260</v>
      </c>
      <c r="U142" s="398" t="s">
        <v>260</v>
      </c>
      <c r="V142" s="400" t="s">
        <v>415</v>
      </c>
      <c r="W142" s="400" t="s">
        <v>415</v>
      </c>
      <c r="X142" s="398" t="s">
        <v>260</v>
      </c>
      <c r="Y142" s="398" t="s">
        <v>260</v>
      </c>
      <c r="Z142" s="443"/>
      <c r="AA142" s="443"/>
    </row>
    <row r="143" spans="1:27" s="332" customFormat="1" x14ac:dyDescent="0.25">
      <c r="A143" s="398">
        <v>119</v>
      </c>
      <c r="B143" s="399" t="s">
        <v>965</v>
      </c>
      <c r="C143" s="399" t="s">
        <v>965</v>
      </c>
      <c r="D143" s="399" t="s">
        <v>965</v>
      </c>
      <c r="E143" s="399" t="s">
        <v>965</v>
      </c>
      <c r="F143" s="400">
        <v>0.23</v>
      </c>
      <c r="G143" s="400">
        <v>0.4</v>
      </c>
      <c r="H143" s="400">
        <v>0.23</v>
      </c>
      <c r="I143" s="400">
        <v>0.4</v>
      </c>
      <c r="J143" s="400" t="s">
        <v>411</v>
      </c>
      <c r="K143" s="400">
        <v>1</v>
      </c>
      <c r="L143" s="400">
        <v>1</v>
      </c>
      <c r="M143" s="401" t="s">
        <v>846</v>
      </c>
      <c r="N143" s="401" t="s">
        <v>763</v>
      </c>
      <c r="O143" s="398" t="s">
        <v>414</v>
      </c>
      <c r="P143" s="398" t="s">
        <v>414</v>
      </c>
      <c r="Q143" s="398">
        <v>6.5000000000000002E-2</v>
      </c>
      <c r="R143" s="398">
        <v>6.5000000000000002E-2</v>
      </c>
      <c r="S143" s="398" t="s">
        <v>260</v>
      </c>
      <c r="T143" s="398" t="s">
        <v>260</v>
      </c>
      <c r="U143" s="398" t="s">
        <v>260</v>
      </c>
      <c r="V143" s="400" t="s">
        <v>415</v>
      </c>
      <c r="W143" s="400" t="s">
        <v>415</v>
      </c>
      <c r="X143" s="398" t="s">
        <v>260</v>
      </c>
      <c r="Y143" s="398" t="s">
        <v>260</v>
      </c>
      <c r="Z143" s="443"/>
      <c r="AA143" s="443"/>
    </row>
    <row r="144" spans="1:27" s="332" customFormat="1" ht="30" x14ac:dyDescent="0.25">
      <c r="A144" s="398">
        <v>120</v>
      </c>
      <c r="B144" s="399" t="s">
        <v>966</v>
      </c>
      <c r="C144" s="399" t="s">
        <v>966</v>
      </c>
      <c r="D144" s="399" t="s">
        <v>966</v>
      </c>
      <c r="E144" s="399" t="s">
        <v>966</v>
      </c>
      <c r="F144" s="400">
        <v>0.23</v>
      </c>
      <c r="G144" s="400">
        <v>0.4</v>
      </c>
      <c r="H144" s="400">
        <v>0.23</v>
      </c>
      <c r="I144" s="400">
        <v>0.4</v>
      </c>
      <c r="J144" s="400" t="s">
        <v>411</v>
      </c>
      <c r="K144" s="400">
        <v>1</v>
      </c>
      <c r="L144" s="400">
        <v>1</v>
      </c>
      <c r="M144" s="401" t="s">
        <v>825</v>
      </c>
      <c r="N144" s="401" t="s">
        <v>761</v>
      </c>
      <c r="O144" s="398" t="s">
        <v>414</v>
      </c>
      <c r="P144" s="398" t="s">
        <v>414</v>
      </c>
      <c r="Q144" s="398">
        <v>0.14299999999999999</v>
      </c>
      <c r="R144" s="398">
        <v>0.14299999999999999</v>
      </c>
      <c r="S144" s="398" t="s">
        <v>260</v>
      </c>
      <c r="T144" s="398" t="s">
        <v>260</v>
      </c>
      <c r="U144" s="398" t="s">
        <v>260</v>
      </c>
      <c r="V144" s="400" t="s">
        <v>415</v>
      </c>
      <c r="W144" s="400" t="s">
        <v>415</v>
      </c>
      <c r="X144" s="398" t="s">
        <v>260</v>
      </c>
      <c r="Y144" s="398" t="s">
        <v>260</v>
      </c>
      <c r="Z144" s="443"/>
      <c r="AA144" s="443"/>
    </row>
    <row r="145" spans="1:27" s="332" customFormat="1" x14ac:dyDescent="0.25">
      <c r="A145" s="398">
        <v>121</v>
      </c>
      <c r="B145" s="399" t="s">
        <v>967</v>
      </c>
      <c r="C145" s="399" t="s">
        <v>967</v>
      </c>
      <c r="D145" s="399" t="s">
        <v>967</v>
      </c>
      <c r="E145" s="399" t="s">
        <v>967</v>
      </c>
      <c r="F145" s="400">
        <v>0.23</v>
      </c>
      <c r="G145" s="400">
        <v>0.4</v>
      </c>
      <c r="H145" s="400">
        <v>0.23</v>
      </c>
      <c r="I145" s="400">
        <v>0.4</v>
      </c>
      <c r="J145" s="400" t="s">
        <v>411</v>
      </c>
      <c r="K145" s="400">
        <v>1</v>
      </c>
      <c r="L145" s="400">
        <v>1</v>
      </c>
      <c r="M145" s="401" t="s">
        <v>825</v>
      </c>
      <c r="N145" s="401" t="s">
        <v>761</v>
      </c>
      <c r="O145" s="398" t="s">
        <v>414</v>
      </c>
      <c r="P145" s="398" t="s">
        <v>414</v>
      </c>
      <c r="Q145" s="398">
        <v>0.13400000000000001</v>
      </c>
      <c r="R145" s="398">
        <v>0.13400000000000001</v>
      </c>
      <c r="S145" s="398" t="s">
        <v>260</v>
      </c>
      <c r="T145" s="398" t="s">
        <v>260</v>
      </c>
      <c r="U145" s="398" t="s">
        <v>260</v>
      </c>
      <c r="V145" s="400" t="s">
        <v>415</v>
      </c>
      <c r="W145" s="400" t="s">
        <v>415</v>
      </c>
      <c r="X145" s="398" t="s">
        <v>260</v>
      </c>
      <c r="Y145" s="398" t="s">
        <v>260</v>
      </c>
      <c r="Z145" s="443"/>
      <c r="AA145" s="443"/>
    </row>
    <row r="146" spans="1:27" s="332" customFormat="1" ht="30" x14ac:dyDescent="0.25">
      <c r="A146" s="398">
        <v>122</v>
      </c>
      <c r="B146" s="399" t="s">
        <v>968</v>
      </c>
      <c r="C146" s="399" t="s">
        <v>968</v>
      </c>
      <c r="D146" s="399" t="s">
        <v>968</v>
      </c>
      <c r="E146" s="399" t="s">
        <v>968</v>
      </c>
      <c r="F146" s="400">
        <v>0.23</v>
      </c>
      <c r="G146" s="400">
        <v>0.4</v>
      </c>
      <c r="H146" s="400">
        <v>0.23</v>
      </c>
      <c r="I146" s="400">
        <v>0.4</v>
      </c>
      <c r="J146" s="400" t="s">
        <v>411</v>
      </c>
      <c r="K146" s="400">
        <v>1</v>
      </c>
      <c r="L146" s="400">
        <v>1</v>
      </c>
      <c r="M146" s="401" t="s">
        <v>825</v>
      </c>
      <c r="N146" s="401" t="s">
        <v>761</v>
      </c>
      <c r="O146" s="398" t="s">
        <v>414</v>
      </c>
      <c r="P146" s="398" t="s">
        <v>414</v>
      </c>
      <c r="Q146" s="398">
        <v>0.16900000000000001</v>
      </c>
      <c r="R146" s="398">
        <v>0.16900000000000001</v>
      </c>
      <c r="S146" s="398" t="s">
        <v>260</v>
      </c>
      <c r="T146" s="398" t="s">
        <v>260</v>
      </c>
      <c r="U146" s="398" t="s">
        <v>260</v>
      </c>
      <c r="V146" s="400" t="s">
        <v>415</v>
      </c>
      <c r="W146" s="400" t="s">
        <v>415</v>
      </c>
      <c r="X146" s="398" t="s">
        <v>260</v>
      </c>
      <c r="Y146" s="398" t="s">
        <v>260</v>
      </c>
      <c r="Z146" s="443"/>
      <c r="AA146" s="443"/>
    </row>
    <row r="147" spans="1:27" s="332" customFormat="1" ht="45" x14ac:dyDescent="0.25">
      <c r="A147" s="398">
        <v>123</v>
      </c>
      <c r="B147" s="399" t="s">
        <v>969</v>
      </c>
      <c r="C147" s="399" t="s">
        <v>969</v>
      </c>
      <c r="D147" s="399" t="s">
        <v>969</v>
      </c>
      <c r="E147" s="399" t="s">
        <v>969</v>
      </c>
      <c r="F147" s="400">
        <v>0.23</v>
      </c>
      <c r="G147" s="400">
        <v>0.4</v>
      </c>
      <c r="H147" s="400">
        <v>0.23</v>
      </c>
      <c r="I147" s="400">
        <v>0.4</v>
      </c>
      <c r="J147" s="400" t="s">
        <v>411</v>
      </c>
      <c r="K147" s="400">
        <v>1</v>
      </c>
      <c r="L147" s="400">
        <v>1</v>
      </c>
      <c r="M147" s="401" t="s">
        <v>825</v>
      </c>
      <c r="N147" s="401" t="s">
        <v>761</v>
      </c>
      <c r="O147" s="398" t="s">
        <v>414</v>
      </c>
      <c r="P147" s="398" t="s">
        <v>414</v>
      </c>
      <c r="Q147" s="398">
        <v>0.437</v>
      </c>
      <c r="R147" s="398">
        <v>0.437</v>
      </c>
      <c r="S147" s="398" t="s">
        <v>260</v>
      </c>
      <c r="T147" s="398" t="s">
        <v>260</v>
      </c>
      <c r="U147" s="398" t="s">
        <v>260</v>
      </c>
      <c r="V147" s="400" t="s">
        <v>415</v>
      </c>
      <c r="W147" s="400" t="s">
        <v>415</v>
      </c>
      <c r="X147" s="398" t="s">
        <v>260</v>
      </c>
      <c r="Y147" s="398" t="s">
        <v>260</v>
      </c>
      <c r="Z147" s="443"/>
      <c r="AA147" s="443"/>
    </row>
    <row r="148" spans="1:27" s="332" customFormat="1" ht="45" x14ac:dyDescent="0.25">
      <c r="A148" s="398">
        <v>124</v>
      </c>
      <c r="B148" s="399" t="s">
        <v>970</v>
      </c>
      <c r="C148" s="399" t="s">
        <v>970</v>
      </c>
      <c r="D148" s="399" t="s">
        <v>970</v>
      </c>
      <c r="E148" s="399" t="s">
        <v>970</v>
      </c>
      <c r="F148" s="400">
        <v>0.23</v>
      </c>
      <c r="G148" s="400">
        <v>0.4</v>
      </c>
      <c r="H148" s="400">
        <v>0.23</v>
      </c>
      <c r="I148" s="400">
        <v>0.4</v>
      </c>
      <c r="J148" s="400" t="s">
        <v>411</v>
      </c>
      <c r="K148" s="400">
        <v>1</v>
      </c>
      <c r="L148" s="400">
        <v>1</v>
      </c>
      <c r="M148" s="401" t="s">
        <v>825</v>
      </c>
      <c r="N148" s="401" t="s">
        <v>761</v>
      </c>
      <c r="O148" s="398" t="s">
        <v>414</v>
      </c>
      <c r="P148" s="398" t="s">
        <v>414</v>
      </c>
      <c r="Q148" s="398">
        <v>0.40500000000000003</v>
      </c>
      <c r="R148" s="398">
        <v>0.40500000000000003</v>
      </c>
      <c r="S148" s="398" t="s">
        <v>260</v>
      </c>
      <c r="T148" s="398" t="s">
        <v>260</v>
      </c>
      <c r="U148" s="398" t="s">
        <v>260</v>
      </c>
      <c r="V148" s="400" t="s">
        <v>415</v>
      </c>
      <c r="W148" s="400" t="s">
        <v>415</v>
      </c>
      <c r="X148" s="398" t="s">
        <v>260</v>
      </c>
      <c r="Y148" s="398" t="s">
        <v>260</v>
      </c>
      <c r="Z148" s="443"/>
      <c r="AA148" s="443"/>
    </row>
    <row r="149" spans="1:27" s="332" customFormat="1" x14ac:dyDescent="0.25">
      <c r="A149" s="398">
        <v>125</v>
      </c>
      <c r="B149" s="399" t="s">
        <v>971</v>
      </c>
      <c r="C149" s="399" t="s">
        <v>971</v>
      </c>
      <c r="D149" s="399" t="s">
        <v>971</v>
      </c>
      <c r="E149" s="399" t="s">
        <v>971</v>
      </c>
      <c r="F149" s="400">
        <v>0.23</v>
      </c>
      <c r="G149" s="400">
        <v>0.4</v>
      </c>
      <c r="H149" s="400">
        <v>0.23</v>
      </c>
      <c r="I149" s="400">
        <v>0.4</v>
      </c>
      <c r="J149" s="400" t="s">
        <v>411</v>
      </c>
      <c r="K149" s="400">
        <v>1</v>
      </c>
      <c r="L149" s="400">
        <v>1</v>
      </c>
      <c r="M149" s="401" t="s">
        <v>821</v>
      </c>
      <c r="N149" s="401" t="s">
        <v>763</v>
      </c>
      <c r="O149" s="398" t="s">
        <v>414</v>
      </c>
      <c r="P149" s="398" t="s">
        <v>414</v>
      </c>
      <c r="Q149" s="398">
        <v>0.10199999999999999</v>
      </c>
      <c r="R149" s="398">
        <v>0.10199999999999999</v>
      </c>
      <c r="S149" s="398" t="s">
        <v>260</v>
      </c>
      <c r="T149" s="398" t="s">
        <v>260</v>
      </c>
      <c r="U149" s="398" t="s">
        <v>260</v>
      </c>
      <c r="V149" s="400" t="s">
        <v>415</v>
      </c>
      <c r="W149" s="400" t="s">
        <v>415</v>
      </c>
      <c r="X149" s="398" t="s">
        <v>260</v>
      </c>
      <c r="Y149" s="398" t="s">
        <v>260</v>
      </c>
      <c r="Z149" s="443"/>
      <c r="AA149" s="443"/>
    </row>
    <row r="150" spans="1:27" s="332" customFormat="1" x14ac:dyDescent="0.25">
      <c r="A150" s="398">
        <v>126</v>
      </c>
      <c r="B150" s="399" t="s">
        <v>972</v>
      </c>
      <c r="C150" s="399" t="s">
        <v>972</v>
      </c>
      <c r="D150" s="399" t="s">
        <v>972</v>
      </c>
      <c r="E150" s="399" t="s">
        <v>972</v>
      </c>
      <c r="F150" s="400">
        <v>0.23</v>
      </c>
      <c r="G150" s="400">
        <v>0.4</v>
      </c>
      <c r="H150" s="400">
        <v>0.23</v>
      </c>
      <c r="I150" s="400">
        <v>0.4</v>
      </c>
      <c r="J150" s="400" t="s">
        <v>411</v>
      </c>
      <c r="K150" s="400">
        <v>1</v>
      </c>
      <c r="L150" s="400">
        <v>1</v>
      </c>
      <c r="M150" s="401" t="s">
        <v>821</v>
      </c>
      <c r="N150" s="401" t="s">
        <v>763</v>
      </c>
      <c r="O150" s="398" t="s">
        <v>414</v>
      </c>
      <c r="P150" s="398" t="s">
        <v>414</v>
      </c>
      <c r="Q150" s="398">
        <v>0.20200000000000001</v>
      </c>
      <c r="R150" s="398">
        <v>0.20200000000000001</v>
      </c>
      <c r="S150" s="398" t="s">
        <v>260</v>
      </c>
      <c r="T150" s="398" t="s">
        <v>260</v>
      </c>
      <c r="U150" s="398" t="s">
        <v>260</v>
      </c>
      <c r="V150" s="400" t="s">
        <v>415</v>
      </c>
      <c r="W150" s="400" t="s">
        <v>415</v>
      </c>
      <c r="X150" s="398" t="s">
        <v>260</v>
      </c>
      <c r="Y150" s="398" t="s">
        <v>260</v>
      </c>
      <c r="Z150" s="443"/>
      <c r="AA150" s="443"/>
    </row>
    <row r="151" spans="1:27" s="332" customFormat="1" x14ac:dyDescent="0.25">
      <c r="A151" s="398">
        <v>127</v>
      </c>
      <c r="B151" s="399" t="s">
        <v>973</v>
      </c>
      <c r="C151" s="399" t="s">
        <v>973</v>
      </c>
      <c r="D151" s="399" t="s">
        <v>973</v>
      </c>
      <c r="E151" s="399" t="s">
        <v>973</v>
      </c>
      <c r="F151" s="400">
        <v>0.23</v>
      </c>
      <c r="G151" s="400">
        <v>0.4</v>
      </c>
      <c r="H151" s="400">
        <v>0.23</v>
      </c>
      <c r="I151" s="400">
        <v>0.4</v>
      </c>
      <c r="J151" s="400" t="s">
        <v>411</v>
      </c>
      <c r="K151" s="400">
        <v>1</v>
      </c>
      <c r="L151" s="400">
        <v>1</v>
      </c>
      <c r="M151" s="401" t="s">
        <v>821</v>
      </c>
      <c r="N151" s="401" t="s">
        <v>763</v>
      </c>
      <c r="O151" s="398" t="s">
        <v>414</v>
      </c>
      <c r="P151" s="398" t="s">
        <v>414</v>
      </c>
      <c r="Q151" s="398">
        <v>0.14199999999999999</v>
      </c>
      <c r="R151" s="398">
        <v>0.14199999999999999</v>
      </c>
      <c r="S151" s="398" t="s">
        <v>260</v>
      </c>
      <c r="T151" s="398" t="s">
        <v>260</v>
      </c>
      <c r="U151" s="398" t="s">
        <v>260</v>
      </c>
      <c r="V151" s="400" t="s">
        <v>415</v>
      </c>
      <c r="W151" s="400" t="s">
        <v>415</v>
      </c>
      <c r="X151" s="398" t="s">
        <v>260</v>
      </c>
      <c r="Y151" s="398" t="s">
        <v>260</v>
      </c>
      <c r="Z151" s="443"/>
      <c r="AA151" s="443"/>
    </row>
    <row r="152" spans="1:27" s="332" customFormat="1" x14ac:dyDescent="0.25">
      <c r="A152" s="398">
        <v>128</v>
      </c>
      <c r="B152" s="399" t="s">
        <v>974</v>
      </c>
      <c r="C152" s="399" t="s">
        <v>974</v>
      </c>
      <c r="D152" s="399" t="s">
        <v>974</v>
      </c>
      <c r="E152" s="399" t="s">
        <v>974</v>
      </c>
      <c r="F152" s="400">
        <v>0.23</v>
      </c>
      <c r="G152" s="400">
        <v>0.4</v>
      </c>
      <c r="H152" s="400">
        <v>0.23</v>
      </c>
      <c r="I152" s="400">
        <v>0.4</v>
      </c>
      <c r="J152" s="400" t="s">
        <v>411</v>
      </c>
      <c r="K152" s="400">
        <v>1</v>
      </c>
      <c r="L152" s="400">
        <v>1</v>
      </c>
      <c r="M152" s="401" t="s">
        <v>821</v>
      </c>
      <c r="N152" s="401" t="s">
        <v>763</v>
      </c>
      <c r="O152" s="398" t="s">
        <v>414</v>
      </c>
      <c r="P152" s="398" t="s">
        <v>414</v>
      </c>
      <c r="Q152" s="398">
        <v>0.14599999999999999</v>
      </c>
      <c r="R152" s="398">
        <v>0.14599999999999999</v>
      </c>
      <c r="S152" s="398" t="s">
        <v>260</v>
      </c>
      <c r="T152" s="398" t="s">
        <v>260</v>
      </c>
      <c r="U152" s="398" t="s">
        <v>260</v>
      </c>
      <c r="V152" s="400" t="s">
        <v>415</v>
      </c>
      <c r="W152" s="400" t="s">
        <v>415</v>
      </c>
      <c r="X152" s="398" t="s">
        <v>260</v>
      </c>
      <c r="Y152" s="398" t="s">
        <v>260</v>
      </c>
      <c r="Z152" s="443"/>
      <c r="AA152" s="443"/>
    </row>
    <row r="153" spans="1:27" s="332" customFormat="1" x14ac:dyDescent="0.25">
      <c r="A153" s="398">
        <v>129</v>
      </c>
      <c r="B153" s="399" t="s">
        <v>975</v>
      </c>
      <c r="C153" s="399" t="s">
        <v>975</v>
      </c>
      <c r="D153" s="399" t="s">
        <v>975</v>
      </c>
      <c r="E153" s="399" t="s">
        <v>975</v>
      </c>
      <c r="F153" s="400">
        <v>0.23</v>
      </c>
      <c r="G153" s="400">
        <v>0.4</v>
      </c>
      <c r="H153" s="400">
        <v>0.23</v>
      </c>
      <c r="I153" s="400">
        <v>0.4</v>
      </c>
      <c r="J153" s="400" t="s">
        <v>411</v>
      </c>
      <c r="K153" s="400">
        <v>1</v>
      </c>
      <c r="L153" s="400">
        <v>1</v>
      </c>
      <c r="M153" s="401" t="s">
        <v>821</v>
      </c>
      <c r="N153" s="401" t="s">
        <v>763</v>
      </c>
      <c r="O153" s="398" t="s">
        <v>414</v>
      </c>
      <c r="P153" s="398" t="s">
        <v>414</v>
      </c>
      <c r="Q153" s="398">
        <v>0.34799999999999998</v>
      </c>
      <c r="R153" s="398">
        <v>0.34799999999999998</v>
      </c>
      <c r="S153" s="398" t="s">
        <v>260</v>
      </c>
      <c r="T153" s="398" t="s">
        <v>260</v>
      </c>
      <c r="U153" s="398" t="s">
        <v>260</v>
      </c>
      <c r="V153" s="400" t="s">
        <v>415</v>
      </c>
      <c r="W153" s="400" t="s">
        <v>415</v>
      </c>
      <c r="X153" s="398" t="s">
        <v>260</v>
      </c>
      <c r="Y153" s="398" t="s">
        <v>260</v>
      </c>
      <c r="Z153" s="443"/>
      <c r="AA153" s="443"/>
    </row>
    <row r="154" spans="1:27" s="332" customFormat="1" x14ac:dyDescent="0.25">
      <c r="A154" s="398">
        <v>130</v>
      </c>
      <c r="B154" s="399" t="s">
        <v>976</v>
      </c>
      <c r="C154" s="399" t="s">
        <v>976</v>
      </c>
      <c r="D154" s="399" t="s">
        <v>976</v>
      </c>
      <c r="E154" s="399" t="s">
        <v>976</v>
      </c>
      <c r="F154" s="400">
        <v>0.23</v>
      </c>
      <c r="G154" s="400">
        <v>0.4</v>
      </c>
      <c r="H154" s="400">
        <v>0.23</v>
      </c>
      <c r="I154" s="400">
        <v>0.4</v>
      </c>
      <c r="J154" s="400" t="s">
        <v>411</v>
      </c>
      <c r="K154" s="400">
        <v>1</v>
      </c>
      <c r="L154" s="400">
        <v>1</v>
      </c>
      <c r="M154" s="401" t="s">
        <v>821</v>
      </c>
      <c r="N154" s="401" t="s">
        <v>763</v>
      </c>
      <c r="O154" s="398" t="s">
        <v>414</v>
      </c>
      <c r="P154" s="398" t="s">
        <v>414</v>
      </c>
      <c r="Q154" s="398">
        <v>7.5999999999999998E-2</v>
      </c>
      <c r="R154" s="398">
        <v>7.5999999999999998E-2</v>
      </c>
      <c r="S154" s="398" t="s">
        <v>260</v>
      </c>
      <c r="T154" s="398" t="s">
        <v>260</v>
      </c>
      <c r="U154" s="398" t="s">
        <v>260</v>
      </c>
      <c r="V154" s="400" t="s">
        <v>415</v>
      </c>
      <c r="W154" s="400" t="s">
        <v>415</v>
      </c>
      <c r="X154" s="398" t="s">
        <v>260</v>
      </c>
      <c r="Y154" s="398" t="s">
        <v>260</v>
      </c>
      <c r="Z154" s="443"/>
      <c r="AA154" s="443"/>
    </row>
    <row r="155" spans="1:27" s="332" customFormat="1" ht="30" x14ac:dyDescent="0.25">
      <c r="A155" s="398">
        <v>131</v>
      </c>
      <c r="B155" s="399" t="s">
        <v>977</v>
      </c>
      <c r="C155" s="399" t="s">
        <v>977</v>
      </c>
      <c r="D155" s="399" t="s">
        <v>977</v>
      </c>
      <c r="E155" s="399" t="s">
        <v>977</v>
      </c>
      <c r="F155" s="400">
        <v>0.23</v>
      </c>
      <c r="G155" s="400">
        <v>0.4</v>
      </c>
      <c r="H155" s="400">
        <v>0.23</v>
      </c>
      <c r="I155" s="400">
        <v>0.4</v>
      </c>
      <c r="J155" s="400" t="s">
        <v>411</v>
      </c>
      <c r="K155" s="400">
        <v>1</v>
      </c>
      <c r="L155" s="400">
        <v>1</v>
      </c>
      <c r="M155" s="401" t="s">
        <v>825</v>
      </c>
      <c r="N155" s="401" t="s">
        <v>761</v>
      </c>
      <c r="O155" s="398" t="s">
        <v>414</v>
      </c>
      <c r="P155" s="398" t="s">
        <v>414</v>
      </c>
      <c r="Q155" s="398">
        <v>0.433</v>
      </c>
      <c r="R155" s="398">
        <v>0.433</v>
      </c>
      <c r="S155" s="398" t="s">
        <v>260</v>
      </c>
      <c r="T155" s="398" t="s">
        <v>260</v>
      </c>
      <c r="U155" s="398" t="s">
        <v>260</v>
      </c>
      <c r="V155" s="400" t="s">
        <v>415</v>
      </c>
      <c r="W155" s="400" t="s">
        <v>415</v>
      </c>
      <c r="X155" s="398" t="s">
        <v>260</v>
      </c>
      <c r="Y155" s="398" t="s">
        <v>260</v>
      </c>
      <c r="Z155" s="443"/>
      <c r="AA155" s="443"/>
    </row>
    <row r="156" spans="1:27" s="332" customFormat="1" ht="36.75" customHeight="1" x14ac:dyDescent="0.25">
      <c r="A156" s="398">
        <v>132</v>
      </c>
      <c r="B156" s="399" t="s">
        <v>978</v>
      </c>
      <c r="C156" s="399" t="s">
        <v>978</v>
      </c>
      <c r="D156" s="399" t="s">
        <v>978</v>
      </c>
      <c r="E156" s="399" t="s">
        <v>978</v>
      </c>
      <c r="F156" s="400">
        <v>0.23</v>
      </c>
      <c r="G156" s="400">
        <v>0.4</v>
      </c>
      <c r="H156" s="400">
        <v>0.23</v>
      </c>
      <c r="I156" s="400">
        <v>0.4</v>
      </c>
      <c r="J156" s="400" t="s">
        <v>411</v>
      </c>
      <c r="K156" s="400">
        <v>1</v>
      </c>
      <c r="L156" s="400">
        <v>1</v>
      </c>
      <c r="M156" s="401" t="s">
        <v>821</v>
      </c>
      <c r="N156" s="401" t="s">
        <v>763</v>
      </c>
      <c r="O156" s="398" t="s">
        <v>414</v>
      </c>
      <c r="P156" s="398" t="s">
        <v>414</v>
      </c>
      <c r="Q156" s="398">
        <v>0.1</v>
      </c>
      <c r="R156" s="398">
        <v>0.1</v>
      </c>
      <c r="S156" s="398" t="s">
        <v>260</v>
      </c>
      <c r="T156" s="398" t="s">
        <v>260</v>
      </c>
      <c r="U156" s="398" t="s">
        <v>260</v>
      </c>
      <c r="V156" s="400" t="s">
        <v>415</v>
      </c>
      <c r="W156" s="400" t="s">
        <v>415</v>
      </c>
      <c r="X156" s="398" t="s">
        <v>260</v>
      </c>
      <c r="Y156" s="398" t="s">
        <v>260</v>
      </c>
      <c r="Z156" s="443"/>
      <c r="AA156" s="443"/>
    </row>
    <row r="157" spans="1:27" s="332" customFormat="1" ht="30" x14ac:dyDescent="0.25">
      <c r="A157" s="398">
        <v>133</v>
      </c>
      <c r="B157" s="399" t="s">
        <v>979</v>
      </c>
      <c r="C157" s="399" t="s">
        <v>979</v>
      </c>
      <c r="D157" s="399" t="s">
        <v>979</v>
      </c>
      <c r="E157" s="399" t="s">
        <v>979</v>
      </c>
      <c r="F157" s="400">
        <v>0.23</v>
      </c>
      <c r="G157" s="400">
        <v>0.4</v>
      </c>
      <c r="H157" s="400">
        <v>0.23</v>
      </c>
      <c r="I157" s="400">
        <v>0.4</v>
      </c>
      <c r="J157" s="400" t="s">
        <v>411</v>
      </c>
      <c r="K157" s="400">
        <v>1</v>
      </c>
      <c r="L157" s="400">
        <v>1</v>
      </c>
      <c r="M157" s="401" t="s">
        <v>825</v>
      </c>
      <c r="N157" s="401" t="s">
        <v>761</v>
      </c>
      <c r="O157" s="398" t="s">
        <v>414</v>
      </c>
      <c r="P157" s="398" t="s">
        <v>414</v>
      </c>
      <c r="Q157" s="398">
        <v>0.20399999999999999</v>
      </c>
      <c r="R157" s="398">
        <v>0.20399999999999999</v>
      </c>
      <c r="S157" s="398" t="s">
        <v>260</v>
      </c>
      <c r="T157" s="398" t="s">
        <v>260</v>
      </c>
      <c r="U157" s="398" t="s">
        <v>260</v>
      </c>
      <c r="V157" s="400" t="s">
        <v>415</v>
      </c>
      <c r="W157" s="400" t="s">
        <v>415</v>
      </c>
      <c r="X157" s="398" t="s">
        <v>260</v>
      </c>
      <c r="Y157" s="398" t="s">
        <v>260</v>
      </c>
      <c r="Z157" s="443"/>
      <c r="AA157" s="443"/>
    </row>
    <row r="158" spans="1:27" s="332" customFormat="1" ht="30" x14ac:dyDescent="0.25">
      <c r="A158" s="398">
        <v>134</v>
      </c>
      <c r="B158" s="399" t="s">
        <v>980</v>
      </c>
      <c r="C158" s="399" t="s">
        <v>980</v>
      </c>
      <c r="D158" s="399" t="s">
        <v>980</v>
      </c>
      <c r="E158" s="399" t="s">
        <v>980</v>
      </c>
      <c r="F158" s="400">
        <v>0.23</v>
      </c>
      <c r="G158" s="400">
        <v>0.4</v>
      </c>
      <c r="H158" s="400">
        <v>0.23</v>
      </c>
      <c r="I158" s="400">
        <v>0.4</v>
      </c>
      <c r="J158" s="400" t="s">
        <v>411</v>
      </c>
      <c r="K158" s="400">
        <v>1</v>
      </c>
      <c r="L158" s="400">
        <v>1</v>
      </c>
      <c r="M158" s="401" t="s">
        <v>825</v>
      </c>
      <c r="N158" s="401" t="s">
        <v>761</v>
      </c>
      <c r="O158" s="398" t="s">
        <v>414</v>
      </c>
      <c r="P158" s="398" t="s">
        <v>414</v>
      </c>
      <c r="Q158" s="398">
        <v>0.26</v>
      </c>
      <c r="R158" s="398">
        <v>0.26</v>
      </c>
      <c r="S158" s="398" t="s">
        <v>260</v>
      </c>
      <c r="T158" s="398" t="s">
        <v>260</v>
      </c>
      <c r="U158" s="398" t="s">
        <v>260</v>
      </c>
      <c r="V158" s="400" t="s">
        <v>415</v>
      </c>
      <c r="W158" s="400" t="s">
        <v>415</v>
      </c>
      <c r="X158" s="398" t="s">
        <v>260</v>
      </c>
      <c r="Y158" s="398" t="s">
        <v>260</v>
      </c>
      <c r="Z158" s="443"/>
      <c r="AA158" s="443"/>
    </row>
    <row r="159" spans="1:27" s="332" customFormat="1" ht="30" x14ac:dyDescent="0.25">
      <c r="A159" s="398">
        <v>135</v>
      </c>
      <c r="B159" s="399" t="s">
        <v>981</v>
      </c>
      <c r="C159" s="399" t="s">
        <v>981</v>
      </c>
      <c r="D159" s="399" t="s">
        <v>981</v>
      </c>
      <c r="E159" s="399" t="s">
        <v>981</v>
      </c>
      <c r="F159" s="400">
        <v>0.23</v>
      </c>
      <c r="G159" s="400">
        <v>0.4</v>
      </c>
      <c r="H159" s="400">
        <v>0.23</v>
      </c>
      <c r="I159" s="400">
        <v>0.4</v>
      </c>
      <c r="J159" s="400" t="s">
        <v>411</v>
      </c>
      <c r="K159" s="400">
        <v>1</v>
      </c>
      <c r="L159" s="400">
        <v>1</v>
      </c>
      <c r="M159" s="401" t="s">
        <v>825</v>
      </c>
      <c r="N159" s="401" t="s">
        <v>761</v>
      </c>
      <c r="O159" s="398" t="s">
        <v>414</v>
      </c>
      <c r="P159" s="398" t="s">
        <v>414</v>
      </c>
      <c r="Q159" s="398">
        <v>0.24099999999999999</v>
      </c>
      <c r="R159" s="398">
        <v>0.24099999999999999</v>
      </c>
      <c r="S159" s="398" t="s">
        <v>260</v>
      </c>
      <c r="T159" s="398" t="s">
        <v>260</v>
      </c>
      <c r="U159" s="398" t="s">
        <v>260</v>
      </c>
      <c r="V159" s="400" t="s">
        <v>415</v>
      </c>
      <c r="W159" s="400" t="s">
        <v>415</v>
      </c>
      <c r="X159" s="398" t="s">
        <v>260</v>
      </c>
      <c r="Y159" s="398" t="s">
        <v>260</v>
      </c>
      <c r="Z159" s="443"/>
      <c r="AA159" s="443"/>
    </row>
    <row r="160" spans="1:27" s="332" customFormat="1" ht="30" x14ac:dyDescent="0.25">
      <c r="A160" s="398">
        <v>136</v>
      </c>
      <c r="B160" s="399" t="s">
        <v>982</v>
      </c>
      <c r="C160" s="399" t="s">
        <v>982</v>
      </c>
      <c r="D160" s="399" t="s">
        <v>982</v>
      </c>
      <c r="E160" s="399" t="s">
        <v>982</v>
      </c>
      <c r="F160" s="400">
        <v>0.23</v>
      </c>
      <c r="G160" s="400">
        <v>0.4</v>
      </c>
      <c r="H160" s="400">
        <v>0.23</v>
      </c>
      <c r="I160" s="400">
        <v>0.4</v>
      </c>
      <c r="J160" s="400" t="s">
        <v>411</v>
      </c>
      <c r="K160" s="400">
        <v>1</v>
      </c>
      <c r="L160" s="400">
        <v>1</v>
      </c>
      <c r="M160" s="401" t="s">
        <v>825</v>
      </c>
      <c r="N160" s="401" t="s">
        <v>761</v>
      </c>
      <c r="O160" s="398" t="s">
        <v>414</v>
      </c>
      <c r="P160" s="398" t="s">
        <v>414</v>
      </c>
      <c r="Q160" s="398">
        <v>0.36099999999999999</v>
      </c>
      <c r="R160" s="398">
        <v>0.36099999999999999</v>
      </c>
      <c r="S160" s="398" t="s">
        <v>260</v>
      </c>
      <c r="T160" s="398" t="s">
        <v>260</v>
      </c>
      <c r="U160" s="398" t="s">
        <v>260</v>
      </c>
      <c r="V160" s="400" t="s">
        <v>415</v>
      </c>
      <c r="W160" s="400" t="s">
        <v>415</v>
      </c>
      <c r="X160" s="398" t="s">
        <v>260</v>
      </c>
      <c r="Y160" s="398" t="s">
        <v>260</v>
      </c>
      <c r="Z160" s="443"/>
      <c r="AA160" s="443"/>
    </row>
    <row r="161" spans="1:27" s="332" customFormat="1" x14ac:dyDescent="0.25">
      <c r="A161" s="398">
        <v>137</v>
      </c>
      <c r="B161" s="399" t="s">
        <v>983</v>
      </c>
      <c r="C161" s="399" t="s">
        <v>983</v>
      </c>
      <c r="D161" s="399" t="s">
        <v>983</v>
      </c>
      <c r="E161" s="399" t="s">
        <v>983</v>
      </c>
      <c r="F161" s="400">
        <v>0.23</v>
      </c>
      <c r="G161" s="400">
        <v>0.4</v>
      </c>
      <c r="H161" s="400">
        <v>0.23</v>
      </c>
      <c r="I161" s="400">
        <v>0.4</v>
      </c>
      <c r="J161" s="400" t="s">
        <v>411</v>
      </c>
      <c r="K161" s="400">
        <v>1</v>
      </c>
      <c r="L161" s="400">
        <v>1</v>
      </c>
      <c r="M161" s="401" t="s">
        <v>846</v>
      </c>
      <c r="N161" s="401" t="s">
        <v>763</v>
      </c>
      <c r="O161" s="398" t="s">
        <v>414</v>
      </c>
      <c r="P161" s="398" t="s">
        <v>414</v>
      </c>
      <c r="Q161" s="398">
        <v>0.14699999999999999</v>
      </c>
      <c r="R161" s="398">
        <v>0.14699999999999999</v>
      </c>
      <c r="S161" s="398" t="s">
        <v>260</v>
      </c>
      <c r="T161" s="398" t="s">
        <v>260</v>
      </c>
      <c r="U161" s="398" t="s">
        <v>260</v>
      </c>
      <c r="V161" s="400" t="s">
        <v>415</v>
      </c>
      <c r="W161" s="400" t="s">
        <v>415</v>
      </c>
      <c r="X161" s="398" t="s">
        <v>260</v>
      </c>
      <c r="Y161" s="398" t="s">
        <v>260</v>
      </c>
      <c r="Z161" s="443"/>
      <c r="AA161" s="443"/>
    </row>
    <row r="162" spans="1:27" s="332" customFormat="1" x14ac:dyDescent="0.25">
      <c r="A162" s="398">
        <v>138</v>
      </c>
      <c r="B162" s="399" t="s">
        <v>984</v>
      </c>
      <c r="C162" s="399" t="s">
        <v>984</v>
      </c>
      <c r="D162" s="399" t="s">
        <v>984</v>
      </c>
      <c r="E162" s="399" t="s">
        <v>984</v>
      </c>
      <c r="F162" s="400">
        <v>0.23</v>
      </c>
      <c r="G162" s="400">
        <v>0.4</v>
      </c>
      <c r="H162" s="400">
        <v>0.23</v>
      </c>
      <c r="I162" s="400">
        <v>0.4</v>
      </c>
      <c r="J162" s="400" t="s">
        <v>411</v>
      </c>
      <c r="K162" s="400">
        <v>1</v>
      </c>
      <c r="L162" s="400">
        <v>1</v>
      </c>
      <c r="M162" s="401" t="s">
        <v>846</v>
      </c>
      <c r="N162" s="401" t="s">
        <v>763</v>
      </c>
      <c r="O162" s="398" t="s">
        <v>414</v>
      </c>
      <c r="P162" s="398" t="s">
        <v>414</v>
      </c>
      <c r="Q162" s="398">
        <v>8.8999999999999996E-2</v>
      </c>
      <c r="R162" s="398">
        <v>8.8999999999999996E-2</v>
      </c>
      <c r="S162" s="398" t="s">
        <v>260</v>
      </c>
      <c r="T162" s="398" t="s">
        <v>260</v>
      </c>
      <c r="U162" s="398" t="s">
        <v>260</v>
      </c>
      <c r="V162" s="400" t="s">
        <v>415</v>
      </c>
      <c r="W162" s="400" t="s">
        <v>415</v>
      </c>
      <c r="X162" s="398" t="s">
        <v>260</v>
      </c>
      <c r="Y162" s="398" t="s">
        <v>260</v>
      </c>
      <c r="Z162" s="443"/>
      <c r="AA162" s="443"/>
    </row>
    <row r="163" spans="1:27" s="332" customFormat="1" ht="30" x14ac:dyDescent="0.25">
      <c r="A163" s="398">
        <v>139</v>
      </c>
      <c r="B163" s="399" t="s">
        <v>985</v>
      </c>
      <c r="C163" s="399" t="s">
        <v>985</v>
      </c>
      <c r="D163" s="399" t="s">
        <v>985</v>
      </c>
      <c r="E163" s="399" t="s">
        <v>985</v>
      </c>
      <c r="F163" s="400">
        <v>0.23</v>
      </c>
      <c r="G163" s="400">
        <v>0.4</v>
      </c>
      <c r="H163" s="400">
        <v>0.23</v>
      </c>
      <c r="I163" s="400">
        <v>0.4</v>
      </c>
      <c r="J163" s="400" t="s">
        <v>411</v>
      </c>
      <c r="K163" s="400">
        <v>1</v>
      </c>
      <c r="L163" s="400">
        <v>1</v>
      </c>
      <c r="M163" s="401" t="s">
        <v>825</v>
      </c>
      <c r="N163" s="401" t="s">
        <v>761</v>
      </c>
      <c r="O163" s="398" t="s">
        <v>414</v>
      </c>
      <c r="P163" s="398" t="s">
        <v>414</v>
      </c>
      <c r="Q163" s="398">
        <v>0.40600000000000003</v>
      </c>
      <c r="R163" s="398">
        <v>0.40600000000000003</v>
      </c>
      <c r="S163" s="398" t="s">
        <v>260</v>
      </c>
      <c r="T163" s="398" t="s">
        <v>260</v>
      </c>
      <c r="U163" s="398" t="s">
        <v>260</v>
      </c>
      <c r="V163" s="400" t="s">
        <v>415</v>
      </c>
      <c r="W163" s="400" t="s">
        <v>415</v>
      </c>
      <c r="X163" s="398" t="s">
        <v>260</v>
      </c>
      <c r="Y163" s="398" t="s">
        <v>260</v>
      </c>
      <c r="Z163" s="443"/>
      <c r="AA163" s="443"/>
    </row>
    <row r="164" spans="1:27" s="332" customFormat="1" ht="30" x14ac:dyDescent="0.25">
      <c r="A164" s="398">
        <v>140</v>
      </c>
      <c r="B164" s="399" t="s">
        <v>986</v>
      </c>
      <c r="C164" s="399" t="s">
        <v>986</v>
      </c>
      <c r="D164" s="399" t="s">
        <v>986</v>
      </c>
      <c r="E164" s="399" t="s">
        <v>986</v>
      </c>
      <c r="F164" s="400">
        <v>0.23</v>
      </c>
      <c r="G164" s="400">
        <v>0.4</v>
      </c>
      <c r="H164" s="400">
        <v>0.23</v>
      </c>
      <c r="I164" s="400">
        <v>0.4</v>
      </c>
      <c r="J164" s="400" t="s">
        <v>411</v>
      </c>
      <c r="K164" s="400">
        <v>1</v>
      </c>
      <c r="L164" s="400">
        <v>1</v>
      </c>
      <c r="M164" s="401" t="s">
        <v>825</v>
      </c>
      <c r="N164" s="401" t="s">
        <v>761</v>
      </c>
      <c r="O164" s="398" t="s">
        <v>414</v>
      </c>
      <c r="P164" s="398" t="s">
        <v>414</v>
      </c>
      <c r="Q164" s="398">
        <v>0.23899999999999999</v>
      </c>
      <c r="R164" s="398">
        <v>0.23899999999999999</v>
      </c>
      <c r="S164" s="398" t="s">
        <v>260</v>
      </c>
      <c r="T164" s="398" t="s">
        <v>260</v>
      </c>
      <c r="U164" s="398" t="s">
        <v>260</v>
      </c>
      <c r="V164" s="400" t="s">
        <v>415</v>
      </c>
      <c r="W164" s="400" t="s">
        <v>415</v>
      </c>
      <c r="X164" s="398" t="s">
        <v>260</v>
      </c>
      <c r="Y164" s="398" t="s">
        <v>260</v>
      </c>
      <c r="Z164" s="443"/>
      <c r="AA164" s="443"/>
    </row>
    <row r="165" spans="1:27" s="332" customFormat="1" x14ac:dyDescent="0.25">
      <c r="A165" s="398">
        <v>141</v>
      </c>
      <c r="B165" s="399" t="s">
        <v>987</v>
      </c>
      <c r="C165" s="399" t="s">
        <v>987</v>
      </c>
      <c r="D165" s="399" t="s">
        <v>987</v>
      </c>
      <c r="E165" s="399" t="s">
        <v>987</v>
      </c>
      <c r="F165" s="400">
        <v>0.23</v>
      </c>
      <c r="G165" s="400">
        <v>0.4</v>
      </c>
      <c r="H165" s="400">
        <v>0.23</v>
      </c>
      <c r="I165" s="400">
        <v>0.4</v>
      </c>
      <c r="J165" s="400" t="s">
        <v>411</v>
      </c>
      <c r="K165" s="400">
        <v>1</v>
      </c>
      <c r="L165" s="400">
        <v>1</v>
      </c>
      <c r="M165" s="401" t="s">
        <v>821</v>
      </c>
      <c r="N165" s="401" t="s">
        <v>413</v>
      </c>
      <c r="O165" s="398" t="s">
        <v>414</v>
      </c>
      <c r="P165" s="398" t="s">
        <v>414</v>
      </c>
      <c r="Q165" s="398">
        <v>0.22</v>
      </c>
      <c r="R165" s="398">
        <v>0.22</v>
      </c>
      <c r="S165" s="398" t="s">
        <v>260</v>
      </c>
      <c r="T165" s="398" t="s">
        <v>260</v>
      </c>
      <c r="U165" s="398" t="s">
        <v>260</v>
      </c>
      <c r="V165" s="400" t="s">
        <v>415</v>
      </c>
      <c r="W165" s="400" t="s">
        <v>415</v>
      </c>
      <c r="X165" s="398" t="s">
        <v>260</v>
      </c>
      <c r="Y165" s="398" t="s">
        <v>260</v>
      </c>
      <c r="Z165" s="443"/>
      <c r="AA165" s="443"/>
    </row>
    <row r="166" spans="1:27" s="332" customFormat="1" ht="30" x14ac:dyDescent="0.25">
      <c r="A166" s="398">
        <v>142</v>
      </c>
      <c r="B166" s="399" t="s">
        <v>988</v>
      </c>
      <c r="C166" s="399" t="s">
        <v>988</v>
      </c>
      <c r="D166" s="399" t="s">
        <v>988</v>
      </c>
      <c r="E166" s="399" t="s">
        <v>988</v>
      </c>
      <c r="F166" s="400">
        <v>0.23</v>
      </c>
      <c r="G166" s="400">
        <v>0.4</v>
      </c>
      <c r="H166" s="400">
        <v>0.23</v>
      </c>
      <c r="I166" s="400">
        <v>0.4</v>
      </c>
      <c r="J166" s="400" t="s">
        <v>411</v>
      </c>
      <c r="K166" s="400">
        <v>1</v>
      </c>
      <c r="L166" s="400">
        <v>1</v>
      </c>
      <c r="M166" s="401" t="s">
        <v>825</v>
      </c>
      <c r="N166" s="401" t="s">
        <v>761</v>
      </c>
      <c r="O166" s="398" t="s">
        <v>414</v>
      </c>
      <c r="P166" s="398" t="s">
        <v>414</v>
      </c>
      <c r="Q166" s="398">
        <v>0.17199999999999999</v>
      </c>
      <c r="R166" s="398">
        <v>0.17199999999999999</v>
      </c>
      <c r="S166" s="398" t="s">
        <v>260</v>
      </c>
      <c r="T166" s="398" t="s">
        <v>260</v>
      </c>
      <c r="U166" s="398" t="s">
        <v>260</v>
      </c>
      <c r="V166" s="400" t="s">
        <v>415</v>
      </c>
      <c r="W166" s="400" t="s">
        <v>415</v>
      </c>
      <c r="X166" s="398" t="s">
        <v>260</v>
      </c>
      <c r="Y166" s="398" t="s">
        <v>260</v>
      </c>
      <c r="Z166" s="443"/>
      <c r="AA166" s="443"/>
    </row>
    <row r="167" spans="1:27" s="332" customFormat="1" x14ac:dyDescent="0.25">
      <c r="A167" s="398">
        <v>143</v>
      </c>
      <c r="B167" s="399" t="s">
        <v>989</v>
      </c>
      <c r="C167" s="399" t="s">
        <v>989</v>
      </c>
      <c r="D167" s="399" t="s">
        <v>989</v>
      </c>
      <c r="E167" s="399" t="s">
        <v>989</v>
      </c>
      <c r="F167" s="400">
        <v>0.23</v>
      </c>
      <c r="G167" s="400">
        <v>0.4</v>
      </c>
      <c r="H167" s="400">
        <v>0.23</v>
      </c>
      <c r="I167" s="400">
        <v>0.4</v>
      </c>
      <c r="J167" s="400" t="s">
        <v>411</v>
      </c>
      <c r="K167" s="400">
        <v>1</v>
      </c>
      <c r="L167" s="400">
        <v>1</v>
      </c>
      <c r="M167" s="401" t="s">
        <v>821</v>
      </c>
      <c r="N167" s="401" t="s">
        <v>413</v>
      </c>
      <c r="O167" s="398" t="s">
        <v>414</v>
      </c>
      <c r="P167" s="398" t="s">
        <v>414</v>
      </c>
      <c r="Q167" s="398">
        <v>3.4000000000000002E-2</v>
      </c>
      <c r="R167" s="398">
        <v>3.4000000000000002E-2</v>
      </c>
      <c r="S167" s="398" t="s">
        <v>260</v>
      </c>
      <c r="T167" s="398" t="s">
        <v>260</v>
      </c>
      <c r="U167" s="398" t="s">
        <v>260</v>
      </c>
      <c r="V167" s="400" t="s">
        <v>415</v>
      </c>
      <c r="W167" s="400" t="s">
        <v>415</v>
      </c>
      <c r="X167" s="398" t="s">
        <v>260</v>
      </c>
      <c r="Y167" s="398" t="s">
        <v>260</v>
      </c>
      <c r="Z167" s="443"/>
      <c r="AA167" s="443"/>
    </row>
    <row r="168" spans="1:27" s="332" customFormat="1" x14ac:dyDescent="0.25">
      <c r="A168" s="398">
        <v>144</v>
      </c>
      <c r="B168" s="399" t="s">
        <v>990</v>
      </c>
      <c r="C168" s="399" t="s">
        <v>990</v>
      </c>
      <c r="D168" s="399" t="s">
        <v>990</v>
      </c>
      <c r="E168" s="399" t="s">
        <v>990</v>
      </c>
      <c r="F168" s="400">
        <v>0.23</v>
      </c>
      <c r="G168" s="400">
        <v>0.4</v>
      </c>
      <c r="H168" s="400">
        <v>0.23</v>
      </c>
      <c r="I168" s="400">
        <v>0.4</v>
      </c>
      <c r="J168" s="400" t="s">
        <v>411</v>
      </c>
      <c r="K168" s="400">
        <v>1</v>
      </c>
      <c r="L168" s="400">
        <v>1</v>
      </c>
      <c r="M168" s="401" t="s">
        <v>867</v>
      </c>
      <c r="N168" s="401" t="s">
        <v>868</v>
      </c>
      <c r="O168" s="398" t="s">
        <v>414</v>
      </c>
      <c r="P168" s="398" t="s">
        <v>414</v>
      </c>
      <c r="Q168" s="398">
        <v>0.219</v>
      </c>
      <c r="R168" s="398">
        <v>0.219</v>
      </c>
      <c r="S168" s="398" t="s">
        <v>260</v>
      </c>
      <c r="T168" s="398" t="s">
        <v>260</v>
      </c>
      <c r="U168" s="398" t="s">
        <v>260</v>
      </c>
      <c r="V168" s="400" t="s">
        <v>415</v>
      </c>
      <c r="W168" s="400" t="s">
        <v>415</v>
      </c>
      <c r="X168" s="398" t="s">
        <v>260</v>
      </c>
      <c r="Y168" s="398" t="s">
        <v>260</v>
      </c>
      <c r="Z168" s="443"/>
      <c r="AA168" s="443"/>
    </row>
    <row r="169" spans="1:27" s="332" customFormat="1" x14ac:dyDescent="0.25">
      <c r="A169" s="398">
        <v>145</v>
      </c>
      <c r="B169" s="399" t="s">
        <v>991</v>
      </c>
      <c r="C169" s="399" t="s">
        <v>991</v>
      </c>
      <c r="D169" s="399" t="s">
        <v>991</v>
      </c>
      <c r="E169" s="399" t="s">
        <v>991</v>
      </c>
      <c r="F169" s="400">
        <v>0.23</v>
      </c>
      <c r="G169" s="400">
        <v>0.4</v>
      </c>
      <c r="H169" s="400">
        <v>0.23</v>
      </c>
      <c r="I169" s="400">
        <v>0.4</v>
      </c>
      <c r="J169" s="400" t="s">
        <v>411</v>
      </c>
      <c r="K169" s="400">
        <v>1</v>
      </c>
      <c r="L169" s="400">
        <v>1</v>
      </c>
      <c r="M169" s="401" t="s">
        <v>821</v>
      </c>
      <c r="N169" s="401" t="s">
        <v>413</v>
      </c>
      <c r="O169" s="398" t="s">
        <v>414</v>
      </c>
      <c r="P169" s="398" t="s">
        <v>414</v>
      </c>
      <c r="Q169" s="398">
        <v>9.4E-2</v>
      </c>
      <c r="R169" s="398">
        <v>9.4E-2</v>
      </c>
      <c r="S169" s="398" t="s">
        <v>260</v>
      </c>
      <c r="T169" s="398" t="s">
        <v>260</v>
      </c>
      <c r="U169" s="398" t="s">
        <v>260</v>
      </c>
      <c r="V169" s="400" t="s">
        <v>415</v>
      </c>
      <c r="W169" s="400" t="s">
        <v>415</v>
      </c>
      <c r="X169" s="398" t="s">
        <v>260</v>
      </c>
      <c r="Y169" s="398" t="s">
        <v>260</v>
      </c>
      <c r="Z169" s="443"/>
      <c r="AA169" s="443"/>
    </row>
    <row r="170" spans="1:27" s="332" customFormat="1" ht="30" x14ac:dyDescent="0.25">
      <c r="A170" s="398">
        <v>146</v>
      </c>
      <c r="B170" s="399" t="s">
        <v>992</v>
      </c>
      <c r="C170" s="399" t="s">
        <v>992</v>
      </c>
      <c r="D170" s="399" t="s">
        <v>992</v>
      </c>
      <c r="E170" s="399" t="s">
        <v>992</v>
      </c>
      <c r="F170" s="400">
        <v>0.23</v>
      </c>
      <c r="G170" s="400">
        <v>0.4</v>
      </c>
      <c r="H170" s="400">
        <v>0.23</v>
      </c>
      <c r="I170" s="400">
        <v>0.4</v>
      </c>
      <c r="J170" s="400" t="s">
        <v>411</v>
      </c>
      <c r="K170" s="400">
        <v>1</v>
      </c>
      <c r="L170" s="400">
        <v>1</v>
      </c>
      <c r="M170" s="401" t="s">
        <v>867</v>
      </c>
      <c r="N170" s="401" t="s">
        <v>868</v>
      </c>
      <c r="O170" s="398" t="s">
        <v>414</v>
      </c>
      <c r="P170" s="398" t="s">
        <v>414</v>
      </c>
      <c r="Q170" s="398">
        <v>0.22900000000000001</v>
      </c>
      <c r="R170" s="398">
        <v>0.22900000000000001</v>
      </c>
      <c r="S170" s="398" t="s">
        <v>260</v>
      </c>
      <c r="T170" s="398" t="s">
        <v>260</v>
      </c>
      <c r="U170" s="398" t="s">
        <v>260</v>
      </c>
      <c r="V170" s="400" t="s">
        <v>415</v>
      </c>
      <c r="W170" s="400" t="s">
        <v>415</v>
      </c>
      <c r="X170" s="398" t="s">
        <v>260</v>
      </c>
      <c r="Y170" s="398" t="s">
        <v>260</v>
      </c>
      <c r="Z170" s="443"/>
      <c r="AA170" s="443"/>
    </row>
    <row r="171" spans="1:27" s="332" customFormat="1" x14ac:dyDescent="0.25">
      <c r="A171" s="398">
        <v>147</v>
      </c>
      <c r="B171" s="399" t="s">
        <v>993</v>
      </c>
      <c r="C171" s="399" t="s">
        <v>993</v>
      </c>
      <c r="D171" s="399" t="s">
        <v>993</v>
      </c>
      <c r="E171" s="399" t="s">
        <v>993</v>
      </c>
      <c r="F171" s="400">
        <v>0.23</v>
      </c>
      <c r="G171" s="400">
        <v>0.4</v>
      </c>
      <c r="H171" s="400">
        <v>0.23</v>
      </c>
      <c r="I171" s="400">
        <v>0.4</v>
      </c>
      <c r="J171" s="400" t="s">
        <v>411</v>
      </c>
      <c r="K171" s="400">
        <v>1</v>
      </c>
      <c r="L171" s="400">
        <v>1</v>
      </c>
      <c r="M171" s="401" t="s">
        <v>846</v>
      </c>
      <c r="N171" s="401" t="s">
        <v>763</v>
      </c>
      <c r="O171" s="398" t="s">
        <v>414</v>
      </c>
      <c r="P171" s="398" t="s">
        <v>414</v>
      </c>
      <c r="Q171" s="398">
        <v>7.0000000000000001E-3</v>
      </c>
      <c r="R171" s="398">
        <v>7.0000000000000001E-3</v>
      </c>
      <c r="S171" s="398" t="s">
        <v>260</v>
      </c>
      <c r="T171" s="398" t="s">
        <v>260</v>
      </c>
      <c r="U171" s="398" t="s">
        <v>260</v>
      </c>
      <c r="V171" s="400" t="s">
        <v>415</v>
      </c>
      <c r="W171" s="400" t="s">
        <v>415</v>
      </c>
      <c r="X171" s="398" t="s">
        <v>260</v>
      </c>
      <c r="Y171" s="398" t="s">
        <v>260</v>
      </c>
      <c r="Z171" s="443"/>
      <c r="AA171" s="443"/>
    </row>
    <row r="172" spans="1:27" s="332" customFormat="1" x14ac:dyDescent="0.25">
      <c r="A172" s="398">
        <v>148</v>
      </c>
      <c r="B172" s="399" t="s">
        <v>994</v>
      </c>
      <c r="C172" s="399" t="s">
        <v>994</v>
      </c>
      <c r="D172" s="399" t="s">
        <v>994</v>
      </c>
      <c r="E172" s="399" t="s">
        <v>994</v>
      </c>
      <c r="F172" s="400">
        <v>0.23</v>
      </c>
      <c r="G172" s="400">
        <v>0.4</v>
      </c>
      <c r="H172" s="400">
        <v>0.23</v>
      </c>
      <c r="I172" s="400">
        <v>0.4</v>
      </c>
      <c r="J172" s="400" t="s">
        <v>411</v>
      </c>
      <c r="K172" s="400">
        <v>1</v>
      </c>
      <c r="L172" s="400">
        <v>1</v>
      </c>
      <c r="M172" s="401" t="s">
        <v>846</v>
      </c>
      <c r="N172" s="401" t="s">
        <v>763</v>
      </c>
      <c r="O172" s="398" t="s">
        <v>414</v>
      </c>
      <c r="P172" s="398" t="s">
        <v>414</v>
      </c>
      <c r="Q172" s="398">
        <v>0.128</v>
      </c>
      <c r="R172" s="398">
        <v>0.128</v>
      </c>
      <c r="S172" s="398" t="s">
        <v>260</v>
      </c>
      <c r="T172" s="398" t="s">
        <v>260</v>
      </c>
      <c r="U172" s="398" t="s">
        <v>260</v>
      </c>
      <c r="V172" s="400" t="s">
        <v>415</v>
      </c>
      <c r="W172" s="400" t="s">
        <v>415</v>
      </c>
      <c r="X172" s="398" t="s">
        <v>260</v>
      </c>
      <c r="Y172" s="398" t="s">
        <v>260</v>
      </c>
      <c r="Z172" s="443"/>
      <c r="AA172" s="443"/>
    </row>
    <row r="173" spans="1:27" s="332" customFormat="1" ht="45" x14ac:dyDescent="0.25">
      <c r="A173" s="398">
        <v>149</v>
      </c>
      <c r="B173" s="399" t="s">
        <v>995</v>
      </c>
      <c r="C173" s="399" t="s">
        <v>995</v>
      </c>
      <c r="D173" s="399" t="s">
        <v>995</v>
      </c>
      <c r="E173" s="399" t="s">
        <v>995</v>
      </c>
      <c r="F173" s="400">
        <v>0.23</v>
      </c>
      <c r="G173" s="400">
        <v>0.4</v>
      </c>
      <c r="H173" s="400">
        <v>0.23</v>
      </c>
      <c r="I173" s="400">
        <v>0.4</v>
      </c>
      <c r="J173" s="400" t="s">
        <v>411</v>
      </c>
      <c r="K173" s="400">
        <v>1</v>
      </c>
      <c r="L173" s="400">
        <v>1</v>
      </c>
      <c r="M173" s="401" t="s">
        <v>412</v>
      </c>
      <c r="N173" s="401" t="s">
        <v>762</v>
      </c>
      <c r="O173" s="398" t="s">
        <v>414</v>
      </c>
      <c r="P173" s="398" t="s">
        <v>414</v>
      </c>
      <c r="Q173" s="398">
        <v>0.13900000000000001</v>
      </c>
      <c r="R173" s="398">
        <v>0.13900000000000001</v>
      </c>
      <c r="S173" s="398" t="s">
        <v>260</v>
      </c>
      <c r="T173" s="398" t="s">
        <v>260</v>
      </c>
      <c r="U173" s="398" t="s">
        <v>260</v>
      </c>
      <c r="V173" s="400" t="s">
        <v>415</v>
      </c>
      <c r="W173" s="400" t="s">
        <v>415</v>
      </c>
      <c r="X173" s="398" t="s">
        <v>260</v>
      </c>
      <c r="Y173" s="398" t="s">
        <v>260</v>
      </c>
      <c r="Z173" s="443"/>
      <c r="AA173" s="443"/>
    </row>
    <row r="174" spans="1:27" s="332" customFormat="1" x14ac:dyDescent="0.25">
      <c r="A174" s="398">
        <v>150</v>
      </c>
      <c r="B174" s="399" t="s">
        <v>996</v>
      </c>
      <c r="C174" s="399" t="s">
        <v>996</v>
      </c>
      <c r="D174" s="399" t="s">
        <v>996</v>
      </c>
      <c r="E174" s="399" t="s">
        <v>996</v>
      </c>
      <c r="F174" s="400">
        <v>0.23</v>
      </c>
      <c r="G174" s="400">
        <v>0.4</v>
      </c>
      <c r="H174" s="400">
        <v>0.23</v>
      </c>
      <c r="I174" s="400">
        <v>0.4</v>
      </c>
      <c r="J174" s="400" t="s">
        <v>411</v>
      </c>
      <c r="K174" s="400">
        <v>1</v>
      </c>
      <c r="L174" s="400">
        <v>1</v>
      </c>
      <c r="M174" s="401" t="s">
        <v>823</v>
      </c>
      <c r="N174" s="401" t="s">
        <v>769</v>
      </c>
      <c r="O174" s="398" t="s">
        <v>414</v>
      </c>
      <c r="P174" s="398" t="s">
        <v>414</v>
      </c>
      <c r="Q174" s="398">
        <v>7.6999999999999999E-2</v>
      </c>
      <c r="R174" s="398">
        <v>7.6999999999999999E-2</v>
      </c>
      <c r="S174" s="398" t="s">
        <v>260</v>
      </c>
      <c r="T174" s="398" t="s">
        <v>260</v>
      </c>
      <c r="U174" s="398" t="s">
        <v>260</v>
      </c>
      <c r="V174" s="400" t="s">
        <v>415</v>
      </c>
      <c r="W174" s="400" t="s">
        <v>415</v>
      </c>
      <c r="X174" s="398" t="s">
        <v>260</v>
      </c>
      <c r="Y174" s="398" t="s">
        <v>260</v>
      </c>
      <c r="Z174" s="443"/>
      <c r="AA174" s="443"/>
    </row>
    <row r="175" spans="1:27" s="332" customFormat="1" ht="30" x14ac:dyDescent="0.25">
      <c r="A175" s="398">
        <v>151</v>
      </c>
      <c r="B175" s="399" t="s">
        <v>997</v>
      </c>
      <c r="C175" s="399" t="s">
        <v>997</v>
      </c>
      <c r="D175" s="399" t="s">
        <v>997</v>
      </c>
      <c r="E175" s="399" t="s">
        <v>997</v>
      </c>
      <c r="F175" s="400">
        <v>0.23</v>
      </c>
      <c r="G175" s="400">
        <v>0.4</v>
      </c>
      <c r="H175" s="400">
        <v>0.23</v>
      </c>
      <c r="I175" s="400">
        <v>0.4</v>
      </c>
      <c r="J175" s="400" t="s">
        <v>411</v>
      </c>
      <c r="K175" s="400">
        <v>1</v>
      </c>
      <c r="L175" s="400">
        <v>1</v>
      </c>
      <c r="M175" s="401" t="s">
        <v>825</v>
      </c>
      <c r="N175" s="401" t="s">
        <v>761</v>
      </c>
      <c r="O175" s="398" t="s">
        <v>414</v>
      </c>
      <c r="P175" s="398" t="s">
        <v>414</v>
      </c>
      <c r="Q175" s="398">
        <v>7.9000000000000001E-2</v>
      </c>
      <c r="R175" s="398">
        <v>7.9000000000000001E-2</v>
      </c>
      <c r="S175" s="398" t="s">
        <v>260</v>
      </c>
      <c r="T175" s="398" t="s">
        <v>260</v>
      </c>
      <c r="U175" s="398" t="s">
        <v>260</v>
      </c>
      <c r="V175" s="400" t="s">
        <v>415</v>
      </c>
      <c r="W175" s="400" t="s">
        <v>415</v>
      </c>
      <c r="X175" s="398" t="s">
        <v>260</v>
      </c>
      <c r="Y175" s="398" t="s">
        <v>260</v>
      </c>
      <c r="Z175" s="443"/>
      <c r="AA175" s="443"/>
    </row>
    <row r="176" spans="1:27" s="332" customFormat="1" x14ac:dyDescent="0.25">
      <c r="A176" s="398">
        <v>152</v>
      </c>
      <c r="B176" s="399" t="s">
        <v>998</v>
      </c>
      <c r="C176" s="399" t="s">
        <v>998</v>
      </c>
      <c r="D176" s="399" t="s">
        <v>998</v>
      </c>
      <c r="E176" s="399" t="s">
        <v>998</v>
      </c>
      <c r="F176" s="400">
        <v>0.23</v>
      </c>
      <c r="G176" s="400">
        <v>0.4</v>
      </c>
      <c r="H176" s="400">
        <v>0.23</v>
      </c>
      <c r="I176" s="400">
        <v>0.4</v>
      </c>
      <c r="J176" s="400" t="s">
        <v>411</v>
      </c>
      <c r="K176" s="400">
        <v>1</v>
      </c>
      <c r="L176" s="400">
        <v>1</v>
      </c>
      <c r="M176" s="401" t="s">
        <v>823</v>
      </c>
      <c r="N176" s="401" t="s">
        <v>769</v>
      </c>
      <c r="O176" s="398" t="s">
        <v>414</v>
      </c>
      <c r="P176" s="398" t="s">
        <v>414</v>
      </c>
      <c r="Q176" s="398">
        <v>7.9000000000000001E-2</v>
      </c>
      <c r="R176" s="398">
        <v>7.9000000000000001E-2</v>
      </c>
      <c r="S176" s="398" t="s">
        <v>260</v>
      </c>
      <c r="T176" s="398" t="s">
        <v>260</v>
      </c>
      <c r="U176" s="398" t="s">
        <v>260</v>
      </c>
      <c r="V176" s="400" t="s">
        <v>415</v>
      </c>
      <c r="W176" s="400" t="s">
        <v>415</v>
      </c>
      <c r="X176" s="398" t="s">
        <v>260</v>
      </c>
      <c r="Y176" s="398" t="s">
        <v>260</v>
      </c>
      <c r="Z176" s="443"/>
      <c r="AA176" s="443"/>
    </row>
    <row r="177" spans="1:27" s="332" customFormat="1" ht="30" x14ac:dyDescent="0.25">
      <c r="A177" s="398">
        <v>153</v>
      </c>
      <c r="B177" s="399" t="s">
        <v>999</v>
      </c>
      <c r="C177" s="399" t="s">
        <v>999</v>
      </c>
      <c r="D177" s="399" t="s">
        <v>999</v>
      </c>
      <c r="E177" s="399" t="s">
        <v>999</v>
      </c>
      <c r="F177" s="400">
        <v>0.23</v>
      </c>
      <c r="G177" s="400">
        <v>0.4</v>
      </c>
      <c r="H177" s="400">
        <v>0.23</v>
      </c>
      <c r="I177" s="400">
        <v>0.4</v>
      </c>
      <c r="J177" s="400" t="s">
        <v>411</v>
      </c>
      <c r="K177" s="400">
        <v>1</v>
      </c>
      <c r="L177" s="400">
        <v>1</v>
      </c>
      <c r="M177" s="401" t="s">
        <v>828</v>
      </c>
      <c r="N177" s="401" t="s">
        <v>832</v>
      </c>
      <c r="O177" s="398" t="s">
        <v>414</v>
      </c>
      <c r="P177" s="398" t="s">
        <v>414</v>
      </c>
      <c r="Q177" s="398">
        <v>0.09</v>
      </c>
      <c r="R177" s="398">
        <v>0.09</v>
      </c>
      <c r="S177" s="398" t="s">
        <v>260</v>
      </c>
      <c r="T177" s="398" t="s">
        <v>260</v>
      </c>
      <c r="U177" s="398" t="s">
        <v>260</v>
      </c>
      <c r="V177" s="400" t="s">
        <v>415</v>
      </c>
      <c r="W177" s="400" t="s">
        <v>415</v>
      </c>
      <c r="X177" s="398" t="s">
        <v>260</v>
      </c>
      <c r="Y177" s="398" t="s">
        <v>260</v>
      </c>
      <c r="Z177" s="443"/>
      <c r="AA177" s="443"/>
    </row>
    <row r="178" spans="1:27" s="332" customFormat="1" ht="30" x14ac:dyDescent="0.25">
      <c r="A178" s="398">
        <v>154</v>
      </c>
      <c r="B178" s="399" t="s">
        <v>1000</v>
      </c>
      <c r="C178" s="399" t="s">
        <v>1000</v>
      </c>
      <c r="D178" s="399" t="s">
        <v>1000</v>
      </c>
      <c r="E178" s="399" t="s">
        <v>1000</v>
      </c>
      <c r="F178" s="400">
        <v>0.23</v>
      </c>
      <c r="G178" s="400">
        <v>0.4</v>
      </c>
      <c r="H178" s="400">
        <v>0.23</v>
      </c>
      <c r="I178" s="400">
        <v>0.4</v>
      </c>
      <c r="J178" s="400" t="s">
        <v>411</v>
      </c>
      <c r="K178" s="400">
        <v>1</v>
      </c>
      <c r="L178" s="400">
        <v>1</v>
      </c>
      <c r="M178" s="401" t="s">
        <v>828</v>
      </c>
      <c r="N178" s="401" t="s">
        <v>832</v>
      </c>
      <c r="O178" s="398" t="s">
        <v>414</v>
      </c>
      <c r="P178" s="398" t="s">
        <v>414</v>
      </c>
      <c r="Q178" s="398">
        <v>0.108</v>
      </c>
      <c r="R178" s="398">
        <v>0.108</v>
      </c>
      <c r="S178" s="398" t="s">
        <v>260</v>
      </c>
      <c r="T178" s="398" t="s">
        <v>260</v>
      </c>
      <c r="U178" s="398" t="s">
        <v>260</v>
      </c>
      <c r="V178" s="400" t="s">
        <v>415</v>
      </c>
      <c r="W178" s="400" t="s">
        <v>415</v>
      </c>
      <c r="X178" s="398" t="s">
        <v>260</v>
      </c>
      <c r="Y178" s="398" t="s">
        <v>260</v>
      </c>
      <c r="Z178" s="443"/>
      <c r="AA178" s="443"/>
    </row>
    <row r="179" spans="1:27" s="332" customFormat="1" x14ac:dyDescent="0.25">
      <c r="A179" s="398">
        <v>155</v>
      </c>
      <c r="B179" s="399" t="s">
        <v>1001</v>
      </c>
      <c r="C179" s="399" t="s">
        <v>1001</v>
      </c>
      <c r="D179" s="399" t="s">
        <v>1001</v>
      </c>
      <c r="E179" s="399" t="s">
        <v>1001</v>
      </c>
      <c r="F179" s="400">
        <v>0.23</v>
      </c>
      <c r="G179" s="400">
        <v>0.4</v>
      </c>
      <c r="H179" s="400">
        <v>0.23</v>
      </c>
      <c r="I179" s="400">
        <v>0.4</v>
      </c>
      <c r="J179" s="400" t="s">
        <v>411</v>
      </c>
      <c r="K179" s="400">
        <v>1</v>
      </c>
      <c r="L179" s="400">
        <v>1</v>
      </c>
      <c r="M179" s="401" t="s">
        <v>846</v>
      </c>
      <c r="N179" s="401" t="s">
        <v>763</v>
      </c>
      <c r="O179" s="398" t="s">
        <v>414</v>
      </c>
      <c r="P179" s="398" t="s">
        <v>414</v>
      </c>
      <c r="Q179" s="398">
        <v>8.3000000000000004E-2</v>
      </c>
      <c r="R179" s="398">
        <v>8.3000000000000004E-2</v>
      </c>
      <c r="S179" s="398" t="s">
        <v>260</v>
      </c>
      <c r="T179" s="398" t="s">
        <v>260</v>
      </c>
      <c r="U179" s="398" t="s">
        <v>260</v>
      </c>
      <c r="V179" s="400" t="s">
        <v>415</v>
      </c>
      <c r="W179" s="400" t="s">
        <v>415</v>
      </c>
      <c r="X179" s="398" t="s">
        <v>260</v>
      </c>
      <c r="Y179" s="398" t="s">
        <v>260</v>
      </c>
      <c r="Z179" s="443"/>
      <c r="AA179" s="443"/>
    </row>
    <row r="180" spans="1:27" s="332" customFormat="1" ht="30" x14ac:dyDescent="0.25">
      <c r="A180" s="398">
        <v>156</v>
      </c>
      <c r="B180" s="399" t="s">
        <v>1002</v>
      </c>
      <c r="C180" s="399" t="s">
        <v>1002</v>
      </c>
      <c r="D180" s="399" t="s">
        <v>1002</v>
      </c>
      <c r="E180" s="399" t="s">
        <v>1002</v>
      </c>
      <c r="F180" s="400">
        <v>0.23</v>
      </c>
      <c r="G180" s="400">
        <v>0.4</v>
      </c>
      <c r="H180" s="400">
        <v>0.23</v>
      </c>
      <c r="I180" s="400">
        <v>0.4</v>
      </c>
      <c r="J180" s="400" t="s">
        <v>411</v>
      </c>
      <c r="K180" s="400">
        <v>1</v>
      </c>
      <c r="L180" s="400">
        <v>1</v>
      </c>
      <c r="M180" s="401" t="s">
        <v>859</v>
      </c>
      <c r="N180" s="401" t="s">
        <v>760</v>
      </c>
      <c r="O180" s="398" t="s">
        <v>414</v>
      </c>
      <c r="P180" s="398" t="s">
        <v>414</v>
      </c>
      <c r="Q180" s="398">
        <v>0.35899999999999999</v>
      </c>
      <c r="R180" s="398">
        <v>0.35899999999999999</v>
      </c>
      <c r="S180" s="398" t="s">
        <v>260</v>
      </c>
      <c r="T180" s="398" t="s">
        <v>260</v>
      </c>
      <c r="U180" s="398" t="s">
        <v>260</v>
      </c>
      <c r="V180" s="400" t="s">
        <v>415</v>
      </c>
      <c r="W180" s="400" t="s">
        <v>415</v>
      </c>
      <c r="X180" s="398" t="s">
        <v>260</v>
      </c>
      <c r="Y180" s="398" t="s">
        <v>260</v>
      </c>
      <c r="Z180" s="443"/>
      <c r="AA180" s="443"/>
    </row>
    <row r="181" spans="1:27" s="332" customFormat="1" x14ac:dyDescent="0.25">
      <c r="A181" s="398">
        <v>157</v>
      </c>
      <c r="B181" s="399" t="s">
        <v>1003</v>
      </c>
      <c r="C181" s="399" t="s">
        <v>1003</v>
      </c>
      <c r="D181" s="399" t="s">
        <v>1003</v>
      </c>
      <c r="E181" s="399" t="s">
        <v>1003</v>
      </c>
      <c r="F181" s="400">
        <v>0.23</v>
      </c>
      <c r="G181" s="400">
        <v>0.4</v>
      </c>
      <c r="H181" s="400">
        <v>0.23</v>
      </c>
      <c r="I181" s="400">
        <v>0.4</v>
      </c>
      <c r="J181" s="400" t="s">
        <v>411</v>
      </c>
      <c r="K181" s="400">
        <v>1</v>
      </c>
      <c r="L181" s="400">
        <v>1</v>
      </c>
      <c r="M181" s="401" t="s">
        <v>823</v>
      </c>
      <c r="N181" s="401" t="s">
        <v>769</v>
      </c>
      <c r="O181" s="398" t="s">
        <v>414</v>
      </c>
      <c r="P181" s="398" t="s">
        <v>414</v>
      </c>
      <c r="Q181" s="398">
        <v>0.124</v>
      </c>
      <c r="R181" s="398">
        <v>0.124</v>
      </c>
      <c r="S181" s="398" t="s">
        <v>260</v>
      </c>
      <c r="T181" s="398" t="s">
        <v>260</v>
      </c>
      <c r="U181" s="398" t="s">
        <v>260</v>
      </c>
      <c r="V181" s="400" t="s">
        <v>415</v>
      </c>
      <c r="W181" s="400" t="s">
        <v>415</v>
      </c>
      <c r="X181" s="398" t="s">
        <v>260</v>
      </c>
      <c r="Y181" s="398" t="s">
        <v>260</v>
      </c>
      <c r="Z181" s="443"/>
      <c r="AA181" s="443"/>
    </row>
    <row r="182" spans="1:27" s="332" customFormat="1" ht="30" x14ac:dyDescent="0.25">
      <c r="A182" s="398">
        <v>158</v>
      </c>
      <c r="B182" s="399" t="s">
        <v>1004</v>
      </c>
      <c r="C182" s="399" t="s">
        <v>1004</v>
      </c>
      <c r="D182" s="399" t="s">
        <v>1004</v>
      </c>
      <c r="E182" s="399" t="s">
        <v>1004</v>
      </c>
      <c r="F182" s="400">
        <v>0.23</v>
      </c>
      <c r="G182" s="400">
        <v>0.4</v>
      </c>
      <c r="H182" s="400">
        <v>0.23</v>
      </c>
      <c r="I182" s="400">
        <v>0.4</v>
      </c>
      <c r="J182" s="400" t="s">
        <v>411</v>
      </c>
      <c r="K182" s="400">
        <v>1</v>
      </c>
      <c r="L182" s="400">
        <v>1</v>
      </c>
      <c r="M182" s="401" t="s">
        <v>878</v>
      </c>
      <c r="N182" s="401" t="s">
        <v>918</v>
      </c>
      <c r="O182" s="398" t="s">
        <v>414</v>
      </c>
      <c r="P182" s="398" t="s">
        <v>414</v>
      </c>
      <c r="Q182" s="398">
        <v>8.1000000000000003E-2</v>
      </c>
      <c r="R182" s="398">
        <v>8.1000000000000003E-2</v>
      </c>
      <c r="S182" s="398" t="s">
        <v>260</v>
      </c>
      <c r="T182" s="398" t="s">
        <v>260</v>
      </c>
      <c r="U182" s="398" t="s">
        <v>260</v>
      </c>
      <c r="V182" s="400" t="s">
        <v>415</v>
      </c>
      <c r="W182" s="400" t="s">
        <v>415</v>
      </c>
      <c r="X182" s="398" t="s">
        <v>260</v>
      </c>
      <c r="Y182" s="398" t="s">
        <v>260</v>
      </c>
      <c r="Z182" s="443"/>
      <c r="AA182" s="443"/>
    </row>
    <row r="183" spans="1:27" s="332" customFormat="1" x14ac:dyDescent="0.25">
      <c r="A183" s="398">
        <v>159</v>
      </c>
      <c r="B183" s="399" t="s">
        <v>1005</v>
      </c>
      <c r="C183" s="399" t="s">
        <v>1005</v>
      </c>
      <c r="D183" s="399" t="s">
        <v>1005</v>
      </c>
      <c r="E183" s="399" t="s">
        <v>1005</v>
      </c>
      <c r="F183" s="400">
        <v>0.23</v>
      </c>
      <c r="G183" s="400">
        <v>0.4</v>
      </c>
      <c r="H183" s="400">
        <v>0.23</v>
      </c>
      <c r="I183" s="400">
        <v>0.4</v>
      </c>
      <c r="J183" s="400" t="s">
        <v>411</v>
      </c>
      <c r="K183" s="400">
        <v>1</v>
      </c>
      <c r="L183" s="400">
        <v>1</v>
      </c>
      <c r="M183" s="401" t="s">
        <v>846</v>
      </c>
      <c r="N183" s="401" t="s">
        <v>763</v>
      </c>
      <c r="O183" s="398" t="s">
        <v>414</v>
      </c>
      <c r="P183" s="398" t="s">
        <v>414</v>
      </c>
      <c r="Q183" s="398">
        <v>0.17699999999999999</v>
      </c>
      <c r="R183" s="398">
        <v>0.17699999999999999</v>
      </c>
      <c r="S183" s="398" t="s">
        <v>260</v>
      </c>
      <c r="T183" s="398" t="s">
        <v>260</v>
      </c>
      <c r="U183" s="398" t="s">
        <v>260</v>
      </c>
      <c r="V183" s="400" t="s">
        <v>415</v>
      </c>
      <c r="W183" s="400" t="s">
        <v>415</v>
      </c>
      <c r="X183" s="398" t="s">
        <v>260</v>
      </c>
      <c r="Y183" s="398" t="s">
        <v>260</v>
      </c>
      <c r="Z183" s="443"/>
      <c r="AA183" s="443"/>
    </row>
    <row r="184" spans="1:27" s="332" customFormat="1" ht="45" x14ac:dyDescent="0.25">
      <c r="A184" s="398">
        <v>160</v>
      </c>
      <c r="B184" s="399" t="s">
        <v>1006</v>
      </c>
      <c r="C184" s="399" t="s">
        <v>1006</v>
      </c>
      <c r="D184" s="399" t="s">
        <v>1006</v>
      </c>
      <c r="E184" s="399" t="s">
        <v>1006</v>
      </c>
      <c r="F184" s="400">
        <v>0.23</v>
      </c>
      <c r="G184" s="400">
        <v>0.4</v>
      </c>
      <c r="H184" s="400">
        <v>0.23</v>
      </c>
      <c r="I184" s="400">
        <v>0.4</v>
      </c>
      <c r="J184" s="400" t="s">
        <v>411</v>
      </c>
      <c r="K184" s="400">
        <v>1</v>
      </c>
      <c r="L184" s="400">
        <v>1</v>
      </c>
      <c r="M184" s="401" t="s">
        <v>1007</v>
      </c>
      <c r="N184" s="401" t="s">
        <v>1008</v>
      </c>
      <c r="O184" s="398" t="s">
        <v>414</v>
      </c>
      <c r="P184" s="398" t="s">
        <v>414</v>
      </c>
      <c r="Q184" s="398">
        <v>0.27400000000000002</v>
      </c>
      <c r="R184" s="398">
        <v>0.27400000000000002</v>
      </c>
      <c r="S184" s="398" t="s">
        <v>260</v>
      </c>
      <c r="T184" s="398" t="s">
        <v>260</v>
      </c>
      <c r="U184" s="398" t="s">
        <v>260</v>
      </c>
      <c r="V184" s="400" t="s">
        <v>415</v>
      </c>
      <c r="W184" s="400" t="s">
        <v>415</v>
      </c>
      <c r="X184" s="398" t="s">
        <v>260</v>
      </c>
      <c r="Y184" s="398" t="s">
        <v>260</v>
      </c>
      <c r="Z184" s="443"/>
      <c r="AA184" s="443"/>
    </row>
    <row r="185" spans="1:27" s="332" customFormat="1" ht="30" x14ac:dyDescent="0.25">
      <c r="A185" s="398">
        <v>161</v>
      </c>
      <c r="B185" s="399" t="s">
        <v>1009</v>
      </c>
      <c r="C185" s="399" t="s">
        <v>1009</v>
      </c>
      <c r="D185" s="399" t="s">
        <v>1009</v>
      </c>
      <c r="E185" s="399" t="s">
        <v>1009</v>
      </c>
      <c r="F185" s="400">
        <v>0.23</v>
      </c>
      <c r="G185" s="400">
        <v>0.4</v>
      </c>
      <c r="H185" s="400">
        <v>0.23</v>
      </c>
      <c r="I185" s="400">
        <v>0.4</v>
      </c>
      <c r="J185" s="400" t="s">
        <v>411</v>
      </c>
      <c r="K185" s="400">
        <v>1</v>
      </c>
      <c r="L185" s="400">
        <v>1</v>
      </c>
      <c r="M185" s="401" t="s">
        <v>859</v>
      </c>
      <c r="N185" s="401" t="s">
        <v>760</v>
      </c>
      <c r="O185" s="398" t="s">
        <v>414</v>
      </c>
      <c r="P185" s="398" t="s">
        <v>414</v>
      </c>
      <c r="Q185" s="398">
        <v>5.2999999999999999E-2</v>
      </c>
      <c r="R185" s="398">
        <v>5.2999999999999999E-2</v>
      </c>
      <c r="S185" s="398" t="s">
        <v>260</v>
      </c>
      <c r="T185" s="398" t="s">
        <v>260</v>
      </c>
      <c r="U185" s="398" t="s">
        <v>260</v>
      </c>
      <c r="V185" s="400" t="s">
        <v>415</v>
      </c>
      <c r="W185" s="400" t="s">
        <v>415</v>
      </c>
      <c r="X185" s="398" t="s">
        <v>260</v>
      </c>
      <c r="Y185" s="398" t="s">
        <v>260</v>
      </c>
      <c r="Z185" s="443"/>
      <c r="AA185" s="443"/>
    </row>
    <row r="186" spans="1:27" s="332" customFormat="1" x14ac:dyDescent="0.25">
      <c r="A186" s="398">
        <v>162</v>
      </c>
      <c r="B186" s="399" t="s">
        <v>1010</v>
      </c>
      <c r="C186" s="399" t="s">
        <v>1010</v>
      </c>
      <c r="D186" s="399" t="s">
        <v>1010</v>
      </c>
      <c r="E186" s="399" t="s">
        <v>1010</v>
      </c>
      <c r="F186" s="400">
        <v>0.23</v>
      </c>
      <c r="G186" s="400">
        <v>0.4</v>
      </c>
      <c r="H186" s="400">
        <v>0.23</v>
      </c>
      <c r="I186" s="400">
        <v>0.4</v>
      </c>
      <c r="J186" s="400" t="s">
        <v>411</v>
      </c>
      <c r="K186" s="400">
        <v>1</v>
      </c>
      <c r="L186" s="400">
        <v>1</v>
      </c>
      <c r="M186" s="401" t="s">
        <v>846</v>
      </c>
      <c r="N186" s="401" t="s">
        <v>763</v>
      </c>
      <c r="O186" s="398" t="s">
        <v>414</v>
      </c>
      <c r="P186" s="398" t="s">
        <v>414</v>
      </c>
      <c r="Q186" s="398">
        <v>0.01</v>
      </c>
      <c r="R186" s="398">
        <v>0.01</v>
      </c>
      <c r="S186" s="398" t="s">
        <v>260</v>
      </c>
      <c r="T186" s="398" t="s">
        <v>260</v>
      </c>
      <c r="U186" s="398" t="s">
        <v>260</v>
      </c>
      <c r="V186" s="400" t="s">
        <v>415</v>
      </c>
      <c r="W186" s="400" t="s">
        <v>415</v>
      </c>
      <c r="X186" s="398" t="s">
        <v>260</v>
      </c>
      <c r="Y186" s="398" t="s">
        <v>260</v>
      </c>
      <c r="Z186" s="443"/>
      <c r="AA186" s="443"/>
    </row>
    <row r="187" spans="1:27" s="332" customFormat="1" x14ac:dyDescent="0.25">
      <c r="A187" s="398">
        <v>163</v>
      </c>
      <c r="B187" s="399" t="s">
        <v>1011</v>
      </c>
      <c r="C187" s="399" t="s">
        <v>1011</v>
      </c>
      <c r="D187" s="399" t="s">
        <v>1011</v>
      </c>
      <c r="E187" s="399" t="s">
        <v>1011</v>
      </c>
      <c r="F187" s="400">
        <v>0.23</v>
      </c>
      <c r="G187" s="400">
        <v>0.4</v>
      </c>
      <c r="H187" s="400">
        <v>0.23</v>
      </c>
      <c r="I187" s="400">
        <v>0.4</v>
      </c>
      <c r="J187" s="400" t="s">
        <v>411</v>
      </c>
      <c r="K187" s="400">
        <v>1</v>
      </c>
      <c r="L187" s="400">
        <v>1</v>
      </c>
      <c r="M187" s="401" t="s">
        <v>846</v>
      </c>
      <c r="N187" s="401" t="s">
        <v>763</v>
      </c>
      <c r="O187" s="398" t="s">
        <v>414</v>
      </c>
      <c r="P187" s="398" t="s">
        <v>414</v>
      </c>
      <c r="Q187" s="398">
        <v>0.126</v>
      </c>
      <c r="R187" s="398">
        <v>0.126</v>
      </c>
      <c r="S187" s="398" t="s">
        <v>260</v>
      </c>
      <c r="T187" s="398" t="s">
        <v>260</v>
      </c>
      <c r="U187" s="398" t="s">
        <v>260</v>
      </c>
      <c r="V187" s="400" t="s">
        <v>415</v>
      </c>
      <c r="W187" s="400" t="s">
        <v>415</v>
      </c>
      <c r="X187" s="398" t="s">
        <v>260</v>
      </c>
      <c r="Y187" s="398" t="s">
        <v>260</v>
      </c>
      <c r="Z187" s="443"/>
      <c r="AA187" s="443"/>
    </row>
    <row r="188" spans="1:27" s="332" customFormat="1" ht="30" x14ac:dyDescent="0.25">
      <c r="A188" s="398">
        <v>164</v>
      </c>
      <c r="B188" s="399" t="s">
        <v>1012</v>
      </c>
      <c r="C188" s="399" t="s">
        <v>1012</v>
      </c>
      <c r="D188" s="399" t="s">
        <v>1012</v>
      </c>
      <c r="E188" s="399" t="s">
        <v>1012</v>
      </c>
      <c r="F188" s="400">
        <v>0.23</v>
      </c>
      <c r="G188" s="400">
        <v>0.4</v>
      </c>
      <c r="H188" s="400">
        <v>0.23</v>
      </c>
      <c r="I188" s="400">
        <v>0.4</v>
      </c>
      <c r="J188" s="400" t="s">
        <v>411</v>
      </c>
      <c r="K188" s="400">
        <v>1</v>
      </c>
      <c r="L188" s="400">
        <v>1</v>
      </c>
      <c r="M188" s="401" t="s">
        <v>855</v>
      </c>
      <c r="N188" s="401" t="s">
        <v>900</v>
      </c>
      <c r="O188" s="398" t="s">
        <v>414</v>
      </c>
      <c r="P188" s="398" t="s">
        <v>414</v>
      </c>
      <c r="Q188" s="398">
        <v>0.32900000000000001</v>
      </c>
      <c r="R188" s="398">
        <v>0.32900000000000001</v>
      </c>
      <c r="S188" s="398" t="s">
        <v>260</v>
      </c>
      <c r="T188" s="398" t="s">
        <v>260</v>
      </c>
      <c r="U188" s="398" t="s">
        <v>260</v>
      </c>
      <c r="V188" s="400" t="s">
        <v>415</v>
      </c>
      <c r="W188" s="400" t="s">
        <v>415</v>
      </c>
      <c r="X188" s="398" t="s">
        <v>260</v>
      </c>
      <c r="Y188" s="398" t="s">
        <v>260</v>
      </c>
      <c r="Z188" s="443"/>
      <c r="AA188" s="443"/>
    </row>
    <row r="189" spans="1:27" s="332" customFormat="1" x14ac:dyDescent="0.25">
      <c r="A189" s="398">
        <v>165</v>
      </c>
      <c r="B189" s="399" t="s">
        <v>1013</v>
      </c>
      <c r="C189" s="399" t="s">
        <v>1013</v>
      </c>
      <c r="D189" s="399" t="s">
        <v>1013</v>
      </c>
      <c r="E189" s="399" t="s">
        <v>1013</v>
      </c>
      <c r="F189" s="400">
        <v>0.23</v>
      </c>
      <c r="G189" s="400">
        <v>0.4</v>
      </c>
      <c r="H189" s="400">
        <v>0.23</v>
      </c>
      <c r="I189" s="400">
        <v>0.4</v>
      </c>
      <c r="J189" s="400" t="s">
        <v>411</v>
      </c>
      <c r="K189" s="400">
        <v>1</v>
      </c>
      <c r="L189" s="400">
        <v>1</v>
      </c>
      <c r="M189" s="401" t="s">
        <v>846</v>
      </c>
      <c r="N189" s="401" t="s">
        <v>763</v>
      </c>
      <c r="O189" s="398" t="s">
        <v>414</v>
      </c>
      <c r="P189" s="398" t="s">
        <v>414</v>
      </c>
      <c r="Q189" s="398">
        <v>8.3000000000000004E-2</v>
      </c>
      <c r="R189" s="398">
        <v>8.3000000000000004E-2</v>
      </c>
      <c r="S189" s="398" t="s">
        <v>260</v>
      </c>
      <c r="T189" s="398" t="s">
        <v>260</v>
      </c>
      <c r="U189" s="398" t="s">
        <v>260</v>
      </c>
      <c r="V189" s="400" t="s">
        <v>415</v>
      </c>
      <c r="W189" s="400" t="s">
        <v>415</v>
      </c>
      <c r="X189" s="398" t="s">
        <v>260</v>
      </c>
      <c r="Y189" s="398" t="s">
        <v>260</v>
      </c>
      <c r="Z189" s="443"/>
      <c r="AA189" s="443"/>
    </row>
    <row r="190" spans="1:27" s="332" customFormat="1" ht="30" x14ac:dyDescent="0.25">
      <c r="A190" s="398">
        <v>166</v>
      </c>
      <c r="B190" s="399" t="s">
        <v>1014</v>
      </c>
      <c r="C190" s="399" t="s">
        <v>1014</v>
      </c>
      <c r="D190" s="399" t="s">
        <v>1014</v>
      </c>
      <c r="E190" s="399" t="s">
        <v>1014</v>
      </c>
      <c r="F190" s="400">
        <v>0.23</v>
      </c>
      <c r="G190" s="400">
        <v>0.4</v>
      </c>
      <c r="H190" s="400">
        <v>0.23</v>
      </c>
      <c r="I190" s="400">
        <v>0.4</v>
      </c>
      <c r="J190" s="400" t="s">
        <v>411</v>
      </c>
      <c r="K190" s="400">
        <v>1</v>
      </c>
      <c r="L190" s="400">
        <v>1</v>
      </c>
      <c r="M190" s="401" t="s">
        <v>859</v>
      </c>
      <c r="N190" s="401" t="s">
        <v>760</v>
      </c>
      <c r="O190" s="398" t="s">
        <v>414</v>
      </c>
      <c r="P190" s="398" t="s">
        <v>414</v>
      </c>
      <c r="Q190" s="398">
        <v>0.14499999999999999</v>
      </c>
      <c r="R190" s="398">
        <v>0.14499999999999999</v>
      </c>
      <c r="S190" s="398" t="s">
        <v>260</v>
      </c>
      <c r="T190" s="398" t="s">
        <v>260</v>
      </c>
      <c r="U190" s="398" t="s">
        <v>260</v>
      </c>
      <c r="V190" s="400" t="s">
        <v>415</v>
      </c>
      <c r="W190" s="400" t="s">
        <v>415</v>
      </c>
      <c r="X190" s="398" t="s">
        <v>260</v>
      </c>
      <c r="Y190" s="398" t="s">
        <v>260</v>
      </c>
      <c r="Z190" s="443"/>
      <c r="AA190" s="443"/>
    </row>
    <row r="191" spans="1:27" s="332" customFormat="1" x14ac:dyDescent="0.25">
      <c r="A191" s="398">
        <v>167</v>
      </c>
      <c r="B191" s="399" t="s">
        <v>1015</v>
      </c>
      <c r="C191" s="399" t="s">
        <v>1015</v>
      </c>
      <c r="D191" s="399" t="s">
        <v>1015</v>
      </c>
      <c r="E191" s="399" t="s">
        <v>1015</v>
      </c>
      <c r="F191" s="400">
        <v>0.23</v>
      </c>
      <c r="G191" s="400">
        <v>0.4</v>
      </c>
      <c r="H191" s="400">
        <v>0.23</v>
      </c>
      <c r="I191" s="400">
        <v>0.4</v>
      </c>
      <c r="J191" s="400" t="s">
        <v>411</v>
      </c>
      <c r="K191" s="400">
        <v>1</v>
      </c>
      <c r="L191" s="400">
        <v>1</v>
      </c>
      <c r="M191" s="401" t="s">
        <v>846</v>
      </c>
      <c r="N191" s="401" t="s">
        <v>763</v>
      </c>
      <c r="O191" s="398" t="s">
        <v>414</v>
      </c>
      <c r="P191" s="398" t="s">
        <v>414</v>
      </c>
      <c r="Q191" s="398">
        <v>2.1000000000000001E-2</v>
      </c>
      <c r="R191" s="398">
        <v>2.1000000000000001E-2</v>
      </c>
      <c r="S191" s="398" t="s">
        <v>260</v>
      </c>
      <c r="T191" s="398" t="s">
        <v>260</v>
      </c>
      <c r="U191" s="398" t="s">
        <v>260</v>
      </c>
      <c r="V191" s="400" t="s">
        <v>415</v>
      </c>
      <c r="W191" s="400" t="s">
        <v>415</v>
      </c>
      <c r="X191" s="398" t="s">
        <v>260</v>
      </c>
      <c r="Y191" s="398" t="s">
        <v>260</v>
      </c>
      <c r="Z191" s="443"/>
      <c r="AA191" s="443"/>
    </row>
    <row r="192" spans="1:27" s="332" customFormat="1" x14ac:dyDescent="0.25">
      <c r="A192" s="398">
        <v>168</v>
      </c>
      <c r="B192" s="399" t="s">
        <v>1016</v>
      </c>
      <c r="C192" s="399" t="s">
        <v>1016</v>
      </c>
      <c r="D192" s="399" t="s">
        <v>1016</v>
      </c>
      <c r="E192" s="399" t="s">
        <v>1016</v>
      </c>
      <c r="F192" s="400">
        <v>0.23</v>
      </c>
      <c r="G192" s="400">
        <v>0.4</v>
      </c>
      <c r="H192" s="400">
        <v>0.23</v>
      </c>
      <c r="I192" s="400">
        <v>0.4</v>
      </c>
      <c r="J192" s="400" t="s">
        <v>411</v>
      </c>
      <c r="K192" s="400">
        <v>1</v>
      </c>
      <c r="L192" s="400">
        <v>1</v>
      </c>
      <c r="M192" s="401" t="s">
        <v>846</v>
      </c>
      <c r="N192" s="401" t="s">
        <v>763</v>
      </c>
      <c r="O192" s="398" t="s">
        <v>414</v>
      </c>
      <c r="P192" s="398" t="s">
        <v>414</v>
      </c>
      <c r="Q192" s="398">
        <v>0.20799999999999999</v>
      </c>
      <c r="R192" s="398">
        <v>0.20799999999999999</v>
      </c>
      <c r="S192" s="398" t="s">
        <v>260</v>
      </c>
      <c r="T192" s="398" t="s">
        <v>260</v>
      </c>
      <c r="U192" s="398" t="s">
        <v>260</v>
      </c>
      <c r="V192" s="400" t="s">
        <v>415</v>
      </c>
      <c r="W192" s="400" t="s">
        <v>415</v>
      </c>
      <c r="X192" s="398" t="s">
        <v>260</v>
      </c>
      <c r="Y192" s="398" t="s">
        <v>260</v>
      </c>
      <c r="Z192" s="443"/>
      <c r="AA192" s="443"/>
    </row>
    <row r="193" spans="1:27" s="332" customFormat="1" ht="30" x14ac:dyDescent="0.25">
      <c r="A193" s="398">
        <v>169</v>
      </c>
      <c r="B193" s="399" t="s">
        <v>1017</v>
      </c>
      <c r="C193" s="399" t="s">
        <v>1017</v>
      </c>
      <c r="D193" s="399" t="s">
        <v>1017</v>
      </c>
      <c r="E193" s="399" t="s">
        <v>1017</v>
      </c>
      <c r="F193" s="400">
        <v>0.23</v>
      </c>
      <c r="G193" s="400">
        <v>0.4</v>
      </c>
      <c r="H193" s="400">
        <v>0.23</v>
      </c>
      <c r="I193" s="400">
        <v>0.4</v>
      </c>
      <c r="J193" s="400" t="s">
        <v>411</v>
      </c>
      <c r="K193" s="400">
        <v>1</v>
      </c>
      <c r="L193" s="400">
        <v>1</v>
      </c>
      <c r="M193" s="401" t="s">
        <v>867</v>
      </c>
      <c r="N193" s="401" t="s">
        <v>868</v>
      </c>
      <c r="O193" s="398" t="s">
        <v>414</v>
      </c>
      <c r="P193" s="398" t="s">
        <v>414</v>
      </c>
      <c r="Q193" s="398">
        <v>0.124</v>
      </c>
      <c r="R193" s="398">
        <v>0.124</v>
      </c>
      <c r="S193" s="398" t="s">
        <v>260</v>
      </c>
      <c r="T193" s="398" t="s">
        <v>260</v>
      </c>
      <c r="U193" s="398" t="s">
        <v>260</v>
      </c>
      <c r="V193" s="400" t="s">
        <v>415</v>
      </c>
      <c r="W193" s="400" t="s">
        <v>415</v>
      </c>
      <c r="X193" s="398" t="s">
        <v>260</v>
      </c>
      <c r="Y193" s="398" t="s">
        <v>260</v>
      </c>
      <c r="Z193" s="443"/>
      <c r="AA193" s="443"/>
    </row>
    <row r="194" spans="1:27" s="332" customFormat="1" x14ac:dyDescent="0.25">
      <c r="A194" s="398">
        <v>170</v>
      </c>
      <c r="B194" s="399" t="s">
        <v>1018</v>
      </c>
      <c r="C194" s="399" t="s">
        <v>1018</v>
      </c>
      <c r="D194" s="399" t="s">
        <v>1018</v>
      </c>
      <c r="E194" s="399" t="s">
        <v>1018</v>
      </c>
      <c r="F194" s="400">
        <v>0.23</v>
      </c>
      <c r="G194" s="400">
        <v>0.4</v>
      </c>
      <c r="H194" s="400">
        <v>0.23</v>
      </c>
      <c r="I194" s="400">
        <v>0.4</v>
      </c>
      <c r="J194" s="400" t="s">
        <v>411</v>
      </c>
      <c r="K194" s="400">
        <v>1</v>
      </c>
      <c r="L194" s="400">
        <v>1</v>
      </c>
      <c r="M194" s="401" t="s">
        <v>846</v>
      </c>
      <c r="N194" s="401" t="s">
        <v>763</v>
      </c>
      <c r="O194" s="398" t="s">
        <v>414</v>
      </c>
      <c r="P194" s="398" t="s">
        <v>414</v>
      </c>
      <c r="Q194" s="398">
        <v>0.13200000000000001</v>
      </c>
      <c r="R194" s="398">
        <v>0.13200000000000001</v>
      </c>
      <c r="S194" s="398" t="s">
        <v>260</v>
      </c>
      <c r="T194" s="398" t="s">
        <v>260</v>
      </c>
      <c r="U194" s="398" t="s">
        <v>260</v>
      </c>
      <c r="V194" s="400" t="s">
        <v>415</v>
      </c>
      <c r="W194" s="400" t="s">
        <v>415</v>
      </c>
      <c r="X194" s="398" t="s">
        <v>260</v>
      </c>
      <c r="Y194" s="398" t="s">
        <v>260</v>
      </c>
      <c r="Z194" s="443"/>
      <c r="AA194" s="443"/>
    </row>
    <row r="195" spans="1:27" s="332" customFormat="1" x14ac:dyDescent="0.25">
      <c r="A195" s="398">
        <v>171</v>
      </c>
      <c r="B195" s="399" t="s">
        <v>1019</v>
      </c>
      <c r="C195" s="399" t="s">
        <v>1019</v>
      </c>
      <c r="D195" s="399" t="s">
        <v>1019</v>
      </c>
      <c r="E195" s="399" t="s">
        <v>1019</v>
      </c>
      <c r="F195" s="400">
        <v>0.23</v>
      </c>
      <c r="G195" s="400">
        <v>0.4</v>
      </c>
      <c r="H195" s="400">
        <v>0.23</v>
      </c>
      <c r="I195" s="400">
        <v>0.4</v>
      </c>
      <c r="J195" s="400" t="s">
        <v>411</v>
      </c>
      <c r="K195" s="400">
        <v>1</v>
      </c>
      <c r="L195" s="400">
        <v>1</v>
      </c>
      <c r="M195" s="401" t="s">
        <v>846</v>
      </c>
      <c r="N195" s="401" t="s">
        <v>763</v>
      </c>
      <c r="O195" s="398" t="s">
        <v>414</v>
      </c>
      <c r="P195" s="398" t="s">
        <v>414</v>
      </c>
      <c r="Q195" s="398">
        <v>0.107</v>
      </c>
      <c r="R195" s="398">
        <v>0.107</v>
      </c>
      <c r="S195" s="398" t="s">
        <v>260</v>
      </c>
      <c r="T195" s="398" t="s">
        <v>260</v>
      </c>
      <c r="U195" s="398" t="s">
        <v>260</v>
      </c>
      <c r="V195" s="400" t="s">
        <v>415</v>
      </c>
      <c r="W195" s="400" t="s">
        <v>415</v>
      </c>
      <c r="X195" s="398" t="s">
        <v>260</v>
      </c>
      <c r="Y195" s="398" t="s">
        <v>260</v>
      </c>
      <c r="Z195" s="443"/>
      <c r="AA195" s="443"/>
    </row>
    <row r="196" spans="1:27" s="332" customFormat="1" ht="30" x14ac:dyDescent="0.25">
      <c r="A196" s="398">
        <v>172</v>
      </c>
      <c r="B196" s="399" t="s">
        <v>1020</v>
      </c>
      <c r="C196" s="399" t="s">
        <v>1020</v>
      </c>
      <c r="D196" s="399" t="s">
        <v>1020</v>
      </c>
      <c r="E196" s="399" t="s">
        <v>1020</v>
      </c>
      <c r="F196" s="400">
        <v>0.23</v>
      </c>
      <c r="G196" s="400">
        <v>0.4</v>
      </c>
      <c r="H196" s="400">
        <v>0.23</v>
      </c>
      <c r="I196" s="400">
        <v>0.4</v>
      </c>
      <c r="J196" s="400" t="s">
        <v>411</v>
      </c>
      <c r="K196" s="400">
        <v>1</v>
      </c>
      <c r="L196" s="400">
        <v>1</v>
      </c>
      <c r="M196" s="401" t="s">
        <v>825</v>
      </c>
      <c r="N196" s="401" t="s">
        <v>761</v>
      </c>
      <c r="O196" s="398" t="s">
        <v>414</v>
      </c>
      <c r="P196" s="398" t="s">
        <v>414</v>
      </c>
      <c r="Q196" s="398">
        <v>3.3000000000000002E-2</v>
      </c>
      <c r="R196" s="398">
        <v>3.3000000000000002E-2</v>
      </c>
      <c r="S196" s="398" t="s">
        <v>260</v>
      </c>
      <c r="T196" s="398" t="s">
        <v>260</v>
      </c>
      <c r="U196" s="398" t="s">
        <v>260</v>
      </c>
      <c r="V196" s="400" t="s">
        <v>415</v>
      </c>
      <c r="W196" s="400" t="s">
        <v>415</v>
      </c>
      <c r="X196" s="398" t="s">
        <v>260</v>
      </c>
      <c r="Y196" s="398" t="s">
        <v>260</v>
      </c>
      <c r="Z196" s="443"/>
      <c r="AA196" s="443"/>
    </row>
    <row r="197" spans="1:27" s="332" customFormat="1" ht="30" x14ac:dyDescent="0.25">
      <c r="A197" s="398">
        <v>173</v>
      </c>
      <c r="B197" s="399" t="s">
        <v>1021</v>
      </c>
      <c r="C197" s="399" t="s">
        <v>1021</v>
      </c>
      <c r="D197" s="399" t="s">
        <v>1021</v>
      </c>
      <c r="E197" s="399" t="s">
        <v>1021</v>
      </c>
      <c r="F197" s="400">
        <v>0.23</v>
      </c>
      <c r="G197" s="400">
        <v>0.4</v>
      </c>
      <c r="H197" s="400">
        <v>0.23</v>
      </c>
      <c r="I197" s="400">
        <v>0.4</v>
      </c>
      <c r="J197" s="400" t="s">
        <v>411</v>
      </c>
      <c r="K197" s="400">
        <v>1</v>
      </c>
      <c r="L197" s="400">
        <v>1</v>
      </c>
      <c r="M197" s="401" t="s">
        <v>825</v>
      </c>
      <c r="N197" s="401" t="s">
        <v>761</v>
      </c>
      <c r="O197" s="398" t="s">
        <v>414</v>
      </c>
      <c r="P197" s="398" t="s">
        <v>414</v>
      </c>
      <c r="Q197" s="398">
        <v>0.1</v>
      </c>
      <c r="R197" s="398">
        <v>0.1</v>
      </c>
      <c r="S197" s="398" t="s">
        <v>260</v>
      </c>
      <c r="T197" s="398" t="s">
        <v>260</v>
      </c>
      <c r="U197" s="398" t="s">
        <v>260</v>
      </c>
      <c r="V197" s="400" t="s">
        <v>415</v>
      </c>
      <c r="W197" s="400" t="s">
        <v>415</v>
      </c>
      <c r="X197" s="398" t="s">
        <v>260</v>
      </c>
      <c r="Y197" s="398" t="s">
        <v>260</v>
      </c>
      <c r="Z197" s="443"/>
      <c r="AA197" s="443"/>
    </row>
    <row r="198" spans="1:27" s="332" customFormat="1" x14ac:dyDescent="0.25">
      <c r="A198" s="398">
        <v>174</v>
      </c>
      <c r="B198" s="399" t="s">
        <v>1022</v>
      </c>
      <c r="C198" s="399" t="s">
        <v>1022</v>
      </c>
      <c r="D198" s="399" t="s">
        <v>1022</v>
      </c>
      <c r="E198" s="399" t="s">
        <v>1022</v>
      </c>
      <c r="F198" s="400">
        <v>0.23</v>
      </c>
      <c r="G198" s="400">
        <v>0.4</v>
      </c>
      <c r="H198" s="400">
        <v>0.23</v>
      </c>
      <c r="I198" s="400">
        <v>0.4</v>
      </c>
      <c r="J198" s="400" t="s">
        <v>411</v>
      </c>
      <c r="K198" s="400">
        <v>1</v>
      </c>
      <c r="L198" s="400">
        <v>1</v>
      </c>
      <c r="M198" s="401" t="s">
        <v>846</v>
      </c>
      <c r="N198" s="401" t="s">
        <v>763</v>
      </c>
      <c r="O198" s="398" t="s">
        <v>414</v>
      </c>
      <c r="P198" s="398" t="s">
        <v>414</v>
      </c>
      <c r="Q198" s="398">
        <v>0.13800000000000001</v>
      </c>
      <c r="R198" s="398">
        <v>0.13800000000000001</v>
      </c>
      <c r="S198" s="398" t="s">
        <v>260</v>
      </c>
      <c r="T198" s="398" t="s">
        <v>260</v>
      </c>
      <c r="U198" s="398" t="s">
        <v>260</v>
      </c>
      <c r="V198" s="400" t="s">
        <v>415</v>
      </c>
      <c r="W198" s="400" t="s">
        <v>415</v>
      </c>
      <c r="X198" s="398" t="s">
        <v>260</v>
      </c>
      <c r="Y198" s="398" t="s">
        <v>260</v>
      </c>
      <c r="Z198" s="443"/>
      <c r="AA198" s="443"/>
    </row>
    <row r="199" spans="1:27" s="332" customFormat="1" x14ac:dyDescent="0.25">
      <c r="A199" s="398">
        <v>175</v>
      </c>
      <c r="B199" s="399" t="s">
        <v>1023</v>
      </c>
      <c r="C199" s="399" t="s">
        <v>1023</v>
      </c>
      <c r="D199" s="399" t="s">
        <v>1023</v>
      </c>
      <c r="E199" s="399" t="s">
        <v>1023</v>
      </c>
      <c r="F199" s="400">
        <v>0.23</v>
      </c>
      <c r="G199" s="400">
        <v>0.4</v>
      </c>
      <c r="H199" s="400">
        <v>0.23</v>
      </c>
      <c r="I199" s="400">
        <v>0.4</v>
      </c>
      <c r="J199" s="400" t="s">
        <v>411</v>
      </c>
      <c r="K199" s="400">
        <v>1</v>
      </c>
      <c r="L199" s="400">
        <v>1</v>
      </c>
      <c r="M199" s="401" t="s">
        <v>846</v>
      </c>
      <c r="N199" s="401" t="s">
        <v>763</v>
      </c>
      <c r="O199" s="398" t="s">
        <v>414</v>
      </c>
      <c r="P199" s="398" t="s">
        <v>414</v>
      </c>
      <c r="Q199" s="398">
        <v>9.5000000000000001E-2</v>
      </c>
      <c r="R199" s="398">
        <v>9.5000000000000001E-2</v>
      </c>
      <c r="S199" s="398" t="s">
        <v>260</v>
      </c>
      <c r="T199" s="398" t="s">
        <v>260</v>
      </c>
      <c r="U199" s="398" t="s">
        <v>260</v>
      </c>
      <c r="V199" s="400" t="s">
        <v>415</v>
      </c>
      <c r="W199" s="400" t="s">
        <v>415</v>
      </c>
      <c r="X199" s="398" t="s">
        <v>260</v>
      </c>
      <c r="Y199" s="398" t="s">
        <v>260</v>
      </c>
      <c r="Z199" s="443"/>
      <c r="AA199" s="443"/>
    </row>
    <row r="200" spans="1:27" s="332" customFormat="1" ht="30" x14ac:dyDescent="0.25">
      <c r="A200" s="398">
        <v>176</v>
      </c>
      <c r="B200" s="399" t="s">
        <v>1024</v>
      </c>
      <c r="C200" s="399" t="s">
        <v>1024</v>
      </c>
      <c r="D200" s="399" t="s">
        <v>1024</v>
      </c>
      <c r="E200" s="399" t="s">
        <v>1024</v>
      </c>
      <c r="F200" s="400">
        <v>0.23</v>
      </c>
      <c r="G200" s="400">
        <v>0.4</v>
      </c>
      <c r="H200" s="400">
        <v>0.23</v>
      </c>
      <c r="I200" s="400">
        <v>0.4</v>
      </c>
      <c r="J200" s="400" t="s">
        <v>411</v>
      </c>
      <c r="K200" s="400">
        <v>1</v>
      </c>
      <c r="L200" s="400">
        <v>1</v>
      </c>
      <c r="M200" s="401" t="s">
        <v>828</v>
      </c>
      <c r="N200" s="401" t="s">
        <v>832</v>
      </c>
      <c r="O200" s="398" t="s">
        <v>414</v>
      </c>
      <c r="P200" s="398" t="s">
        <v>414</v>
      </c>
      <c r="Q200" s="398">
        <v>6.0999999999999999E-2</v>
      </c>
      <c r="R200" s="398">
        <v>6.0999999999999999E-2</v>
      </c>
      <c r="S200" s="398" t="s">
        <v>260</v>
      </c>
      <c r="T200" s="398" t="s">
        <v>260</v>
      </c>
      <c r="U200" s="398" t="s">
        <v>260</v>
      </c>
      <c r="V200" s="400" t="s">
        <v>415</v>
      </c>
      <c r="W200" s="400" t="s">
        <v>415</v>
      </c>
      <c r="X200" s="398" t="s">
        <v>260</v>
      </c>
      <c r="Y200" s="398" t="s">
        <v>260</v>
      </c>
      <c r="Z200" s="443"/>
      <c r="AA200" s="443"/>
    </row>
    <row r="201" spans="1:27" s="332" customFormat="1" ht="30" x14ac:dyDescent="0.25">
      <c r="A201" s="398">
        <v>177</v>
      </c>
      <c r="B201" s="399" t="s">
        <v>1025</v>
      </c>
      <c r="C201" s="399" t="s">
        <v>1025</v>
      </c>
      <c r="D201" s="399" t="s">
        <v>1025</v>
      </c>
      <c r="E201" s="399" t="s">
        <v>1025</v>
      </c>
      <c r="F201" s="400">
        <v>0.23</v>
      </c>
      <c r="G201" s="400">
        <v>0.4</v>
      </c>
      <c r="H201" s="400">
        <v>0.23</v>
      </c>
      <c r="I201" s="400">
        <v>0.4</v>
      </c>
      <c r="J201" s="400" t="s">
        <v>411</v>
      </c>
      <c r="K201" s="400">
        <v>1</v>
      </c>
      <c r="L201" s="400">
        <v>1</v>
      </c>
      <c r="M201" s="401" t="s">
        <v>1026</v>
      </c>
      <c r="N201" s="401" t="s">
        <v>829</v>
      </c>
      <c r="O201" s="398" t="s">
        <v>414</v>
      </c>
      <c r="P201" s="398" t="s">
        <v>414</v>
      </c>
      <c r="Q201" s="398">
        <v>0.217</v>
      </c>
      <c r="R201" s="398">
        <v>0.217</v>
      </c>
      <c r="S201" s="398" t="s">
        <v>260</v>
      </c>
      <c r="T201" s="398" t="s">
        <v>260</v>
      </c>
      <c r="U201" s="398" t="s">
        <v>260</v>
      </c>
      <c r="V201" s="400" t="s">
        <v>415</v>
      </c>
      <c r="W201" s="400" t="s">
        <v>415</v>
      </c>
      <c r="X201" s="398" t="s">
        <v>260</v>
      </c>
      <c r="Y201" s="398" t="s">
        <v>260</v>
      </c>
      <c r="Z201" s="443"/>
      <c r="AA201" s="443"/>
    </row>
    <row r="202" spans="1:27" s="332" customFormat="1" x14ac:dyDescent="0.25">
      <c r="A202" s="398">
        <v>178</v>
      </c>
      <c r="B202" s="399" t="s">
        <v>1027</v>
      </c>
      <c r="C202" s="399" t="s">
        <v>1027</v>
      </c>
      <c r="D202" s="399" t="s">
        <v>1027</v>
      </c>
      <c r="E202" s="399" t="s">
        <v>1027</v>
      </c>
      <c r="F202" s="400">
        <v>0.23</v>
      </c>
      <c r="G202" s="400">
        <v>0.4</v>
      </c>
      <c r="H202" s="400">
        <v>0.23</v>
      </c>
      <c r="I202" s="400">
        <v>0.4</v>
      </c>
      <c r="J202" s="400" t="s">
        <v>411</v>
      </c>
      <c r="K202" s="400">
        <v>1</v>
      </c>
      <c r="L202" s="400">
        <v>1</v>
      </c>
      <c r="M202" s="401" t="s">
        <v>821</v>
      </c>
      <c r="N202" s="401" t="s">
        <v>413</v>
      </c>
      <c r="O202" s="398" t="s">
        <v>414</v>
      </c>
      <c r="P202" s="398" t="s">
        <v>414</v>
      </c>
      <c r="Q202" s="398">
        <v>0.1</v>
      </c>
      <c r="R202" s="398">
        <v>0.1</v>
      </c>
      <c r="S202" s="398" t="s">
        <v>260</v>
      </c>
      <c r="T202" s="398" t="s">
        <v>260</v>
      </c>
      <c r="U202" s="398" t="s">
        <v>260</v>
      </c>
      <c r="V202" s="400" t="s">
        <v>415</v>
      </c>
      <c r="W202" s="400" t="s">
        <v>415</v>
      </c>
      <c r="X202" s="398" t="s">
        <v>260</v>
      </c>
      <c r="Y202" s="398" t="s">
        <v>260</v>
      </c>
      <c r="Z202" s="443"/>
      <c r="AA202" s="443"/>
    </row>
    <row r="203" spans="1:27" s="332" customFormat="1" ht="30" x14ac:dyDescent="0.25">
      <c r="A203" s="398">
        <v>179</v>
      </c>
      <c r="B203" s="399" t="s">
        <v>1028</v>
      </c>
      <c r="C203" s="399" t="s">
        <v>1028</v>
      </c>
      <c r="D203" s="399" t="s">
        <v>1028</v>
      </c>
      <c r="E203" s="399" t="s">
        <v>1028</v>
      </c>
      <c r="F203" s="400">
        <v>0.23</v>
      </c>
      <c r="G203" s="400">
        <v>0.4</v>
      </c>
      <c r="H203" s="400">
        <v>0.23</v>
      </c>
      <c r="I203" s="400">
        <v>0.4</v>
      </c>
      <c r="J203" s="400" t="s">
        <v>411</v>
      </c>
      <c r="K203" s="400">
        <v>1</v>
      </c>
      <c r="L203" s="400">
        <v>1</v>
      </c>
      <c r="M203" s="401" t="s">
        <v>825</v>
      </c>
      <c r="N203" s="401" t="s">
        <v>761</v>
      </c>
      <c r="O203" s="398" t="s">
        <v>414</v>
      </c>
      <c r="P203" s="398" t="s">
        <v>414</v>
      </c>
      <c r="Q203" s="398">
        <v>1.4999999999999999E-2</v>
      </c>
      <c r="R203" s="398">
        <v>1.4999999999999999E-2</v>
      </c>
      <c r="S203" s="398" t="s">
        <v>260</v>
      </c>
      <c r="T203" s="398" t="s">
        <v>260</v>
      </c>
      <c r="U203" s="398" t="s">
        <v>260</v>
      </c>
      <c r="V203" s="400" t="s">
        <v>415</v>
      </c>
      <c r="W203" s="400" t="s">
        <v>415</v>
      </c>
      <c r="X203" s="398" t="s">
        <v>260</v>
      </c>
      <c r="Y203" s="398" t="s">
        <v>260</v>
      </c>
      <c r="Z203" s="443"/>
      <c r="AA203" s="443"/>
    </row>
    <row r="204" spans="1:27" s="332" customFormat="1" ht="30" x14ac:dyDescent="0.25">
      <c r="A204" s="398">
        <v>180</v>
      </c>
      <c r="B204" s="399" t="s">
        <v>1029</v>
      </c>
      <c r="C204" s="399" t="s">
        <v>1029</v>
      </c>
      <c r="D204" s="399" t="s">
        <v>1029</v>
      </c>
      <c r="E204" s="399" t="s">
        <v>1029</v>
      </c>
      <c r="F204" s="400">
        <v>0.23</v>
      </c>
      <c r="G204" s="400">
        <v>0.4</v>
      </c>
      <c r="H204" s="400">
        <v>0.23</v>
      </c>
      <c r="I204" s="400">
        <v>0.4</v>
      </c>
      <c r="J204" s="400" t="s">
        <v>411</v>
      </c>
      <c r="K204" s="400">
        <v>1</v>
      </c>
      <c r="L204" s="400">
        <v>1</v>
      </c>
      <c r="M204" s="401" t="s">
        <v>825</v>
      </c>
      <c r="N204" s="401" t="s">
        <v>761</v>
      </c>
      <c r="O204" s="398" t="s">
        <v>414</v>
      </c>
      <c r="P204" s="398" t="s">
        <v>414</v>
      </c>
      <c r="Q204" s="398">
        <v>4.8000000000000001E-2</v>
      </c>
      <c r="R204" s="398">
        <v>4.8000000000000001E-2</v>
      </c>
      <c r="S204" s="398" t="s">
        <v>260</v>
      </c>
      <c r="T204" s="398" t="s">
        <v>260</v>
      </c>
      <c r="U204" s="398" t="s">
        <v>260</v>
      </c>
      <c r="V204" s="400" t="s">
        <v>415</v>
      </c>
      <c r="W204" s="400" t="s">
        <v>415</v>
      </c>
      <c r="X204" s="398" t="s">
        <v>260</v>
      </c>
      <c r="Y204" s="398" t="s">
        <v>260</v>
      </c>
      <c r="Z204" s="443"/>
      <c r="AA204" s="443"/>
    </row>
    <row r="205" spans="1:27" s="332" customFormat="1" x14ac:dyDescent="0.25">
      <c r="A205" s="398">
        <v>181</v>
      </c>
      <c r="B205" s="399" t="s">
        <v>1030</v>
      </c>
      <c r="C205" s="399" t="s">
        <v>1030</v>
      </c>
      <c r="D205" s="399" t="s">
        <v>1030</v>
      </c>
      <c r="E205" s="399" t="s">
        <v>1030</v>
      </c>
      <c r="F205" s="400">
        <v>0.23</v>
      </c>
      <c r="G205" s="400">
        <v>0.4</v>
      </c>
      <c r="H205" s="400">
        <v>0.23</v>
      </c>
      <c r="I205" s="400">
        <v>0.4</v>
      </c>
      <c r="J205" s="400" t="s">
        <v>411</v>
      </c>
      <c r="K205" s="400">
        <v>1</v>
      </c>
      <c r="L205" s="400">
        <v>1</v>
      </c>
      <c r="M205" s="401" t="s">
        <v>825</v>
      </c>
      <c r="N205" s="401" t="s">
        <v>761</v>
      </c>
      <c r="O205" s="398" t="s">
        <v>414</v>
      </c>
      <c r="P205" s="398" t="s">
        <v>414</v>
      </c>
      <c r="Q205" s="398">
        <v>8.5999999999999993E-2</v>
      </c>
      <c r="R205" s="398">
        <v>8.5999999999999993E-2</v>
      </c>
      <c r="S205" s="398" t="s">
        <v>260</v>
      </c>
      <c r="T205" s="398" t="s">
        <v>260</v>
      </c>
      <c r="U205" s="398" t="s">
        <v>260</v>
      </c>
      <c r="V205" s="400" t="s">
        <v>415</v>
      </c>
      <c r="W205" s="400" t="s">
        <v>415</v>
      </c>
      <c r="X205" s="398" t="s">
        <v>260</v>
      </c>
      <c r="Y205" s="398" t="s">
        <v>260</v>
      </c>
      <c r="Z205" s="443"/>
      <c r="AA205" s="443"/>
    </row>
    <row r="206" spans="1:27" s="332" customFormat="1" x14ac:dyDescent="0.25">
      <c r="A206" s="398">
        <v>182</v>
      </c>
      <c r="B206" s="399" t="s">
        <v>1031</v>
      </c>
      <c r="C206" s="399" t="s">
        <v>1031</v>
      </c>
      <c r="D206" s="399" t="s">
        <v>1031</v>
      </c>
      <c r="E206" s="399" t="s">
        <v>1031</v>
      </c>
      <c r="F206" s="400">
        <v>0.23</v>
      </c>
      <c r="G206" s="400">
        <v>0.4</v>
      </c>
      <c r="H206" s="400">
        <v>0.23</v>
      </c>
      <c r="I206" s="400">
        <v>0.4</v>
      </c>
      <c r="J206" s="400" t="s">
        <v>411</v>
      </c>
      <c r="K206" s="400">
        <v>1</v>
      </c>
      <c r="L206" s="400">
        <v>1</v>
      </c>
      <c r="M206" s="401" t="s">
        <v>846</v>
      </c>
      <c r="N206" s="401" t="s">
        <v>763</v>
      </c>
      <c r="O206" s="398" t="s">
        <v>414</v>
      </c>
      <c r="P206" s="398" t="s">
        <v>414</v>
      </c>
      <c r="Q206" s="398">
        <v>0.04</v>
      </c>
      <c r="R206" s="398">
        <v>0.04</v>
      </c>
      <c r="S206" s="398" t="s">
        <v>260</v>
      </c>
      <c r="T206" s="398" t="s">
        <v>260</v>
      </c>
      <c r="U206" s="398" t="s">
        <v>260</v>
      </c>
      <c r="V206" s="400" t="s">
        <v>415</v>
      </c>
      <c r="W206" s="400" t="s">
        <v>415</v>
      </c>
      <c r="X206" s="398" t="s">
        <v>260</v>
      </c>
      <c r="Y206" s="398" t="s">
        <v>260</v>
      </c>
      <c r="Z206" s="443"/>
      <c r="AA206" s="443"/>
    </row>
    <row r="207" spans="1:27" s="332" customFormat="1" x14ac:dyDescent="0.25">
      <c r="A207" s="398">
        <v>183</v>
      </c>
      <c r="B207" s="399" t="s">
        <v>1032</v>
      </c>
      <c r="C207" s="399" t="s">
        <v>1032</v>
      </c>
      <c r="D207" s="399" t="s">
        <v>1032</v>
      </c>
      <c r="E207" s="399" t="s">
        <v>1032</v>
      </c>
      <c r="F207" s="400">
        <v>0.23</v>
      </c>
      <c r="G207" s="400">
        <v>0.4</v>
      </c>
      <c r="H207" s="400">
        <v>0.23</v>
      </c>
      <c r="I207" s="400">
        <v>0.4</v>
      </c>
      <c r="J207" s="400" t="s">
        <v>411</v>
      </c>
      <c r="K207" s="400">
        <v>1</v>
      </c>
      <c r="L207" s="400">
        <v>1</v>
      </c>
      <c r="M207" s="401" t="s">
        <v>846</v>
      </c>
      <c r="N207" s="401" t="s">
        <v>763</v>
      </c>
      <c r="O207" s="398" t="s">
        <v>414</v>
      </c>
      <c r="P207" s="398" t="s">
        <v>414</v>
      </c>
      <c r="Q207" s="398">
        <v>8.2000000000000003E-2</v>
      </c>
      <c r="R207" s="398">
        <v>8.2000000000000003E-2</v>
      </c>
      <c r="S207" s="398" t="s">
        <v>260</v>
      </c>
      <c r="T207" s="398" t="s">
        <v>260</v>
      </c>
      <c r="U207" s="398" t="s">
        <v>260</v>
      </c>
      <c r="V207" s="400" t="s">
        <v>415</v>
      </c>
      <c r="W207" s="400" t="s">
        <v>415</v>
      </c>
      <c r="X207" s="398" t="s">
        <v>260</v>
      </c>
      <c r="Y207" s="398" t="s">
        <v>260</v>
      </c>
      <c r="Z207" s="443"/>
      <c r="AA207" s="443"/>
    </row>
    <row r="208" spans="1:27" s="332" customFormat="1" ht="30" x14ac:dyDescent="0.25">
      <c r="A208" s="398">
        <v>184</v>
      </c>
      <c r="B208" s="399" t="s">
        <v>1033</v>
      </c>
      <c r="C208" s="399" t="s">
        <v>1033</v>
      </c>
      <c r="D208" s="399" t="s">
        <v>1033</v>
      </c>
      <c r="E208" s="399" t="s">
        <v>1033</v>
      </c>
      <c r="F208" s="400">
        <v>0.23</v>
      </c>
      <c r="G208" s="400">
        <v>0.4</v>
      </c>
      <c r="H208" s="400">
        <v>0.23</v>
      </c>
      <c r="I208" s="400">
        <v>0.4</v>
      </c>
      <c r="J208" s="400" t="s">
        <v>411</v>
      </c>
      <c r="K208" s="400">
        <v>1</v>
      </c>
      <c r="L208" s="400">
        <v>1</v>
      </c>
      <c r="M208" s="401" t="s">
        <v>867</v>
      </c>
      <c r="N208" s="401" t="s">
        <v>868</v>
      </c>
      <c r="O208" s="398" t="s">
        <v>414</v>
      </c>
      <c r="P208" s="398" t="s">
        <v>414</v>
      </c>
      <c r="Q208" s="398">
        <v>0.154</v>
      </c>
      <c r="R208" s="398">
        <v>0.154</v>
      </c>
      <c r="S208" s="398" t="s">
        <v>260</v>
      </c>
      <c r="T208" s="398" t="s">
        <v>260</v>
      </c>
      <c r="U208" s="398" t="s">
        <v>260</v>
      </c>
      <c r="V208" s="400" t="s">
        <v>415</v>
      </c>
      <c r="W208" s="400" t="s">
        <v>415</v>
      </c>
      <c r="X208" s="398" t="s">
        <v>260</v>
      </c>
      <c r="Y208" s="398" t="s">
        <v>260</v>
      </c>
      <c r="Z208" s="443"/>
      <c r="AA208" s="443"/>
    </row>
    <row r="209" spans="1:27" s="332" customFormat="1" x14ac:dyDescent="0.25">
      <c r="A209" s="398">
        <v>185</v>
      </c>
      <c r="B209" s="399" t="s">
        <v>1034</v>
      </c>
      <c r="C209" s="399" t="s">
        <v>1034</v>
      </c>
      <c r="D209" s="399" t="s">
        <v>1034</v>
      </c>
      <c r="E209" s="399" t="s">
        <v>1034</v>
      </c>
      <c r="F209" s="400">
        <v>0.23</v>
      </c>
      <c r="G209" s="400">
        <v>0.4</v>
      </c>
      <c r="H209" s="400">
        <v>0.23</v>
      </c>
      <c r="I209" s="400">
        <v>0.4</v>
      </c>
      <c r="J209" s="400" t="s">
        <v>411</v>
      </c>
      <c r="K209" s="400">
        <v>1</v>
      </c>
      <c r="L209" s="400">
        <v>1</v>
      </c>
      <c r="M209" s="401" t="s">
        <v>821</v>
      </c>
      <c r="N209" s="401" t="s">
        <v>413</v>
      </c>
      <c r="O209" s="398" t="s">
        <v>414</v>
      </c>
      <c r="P209" s="398" t="s">
        <v>414</v>
      </c>
      <c r="Q209" s="398">
        <v>3.7999999999999999E-2</v>
      </c>
      <c r="R209" s="398">
        <v>3.7999999999999999E-2</v>
      </c>
      <c r="S209" s="398" t="s">
        <v>260</v>
      </c>
      <c r="T209" s="398" t="s">
        <v>260</v>
      </c>
      <c r="U209" s="398" t="s">
        <v>260</v>
      </c>
      <c r="V209" s="400" t="s">
        <v>415</v>
      </c>
      <c r="W209" s="400" t="s">
        <v>415</v>
      </c>
      <c r="X209" s="398" t="s">
        <v>260</v>
      </c>
      <c r="Y209" s="398" t="s">
        <v>260</v>
      </c>
      <c r="Z209" s="443"/>
      <c r="AA209" s="443"/>
    </row>
    <row r="210" spans="1:27" s="332" customFormat="1" ht="30" x14ac:dyDescent="0.25">
      <c r="A210" s="398">
        <v>186</v>
      </c>
      <c r="B210" s="399" t="s">
        <v>1035</v>
      </c>
      <c r="C210" s="399" t="s">
        <v>1035</v>
      </c>
      <c r="D210" s="399" t="s">
        <v>1035</v>
      </c>
      <c r="E210" s="399" t="s">
        <v>1035</v>
      </c>
      <c r="F210" s="400">
        <v>0.23</v>
      </c>
      <c r="G210" s="400">
        <v>0.4</v>
      </c>
      <c r="H210" s="400">
        <v>0.23</v>
      </c>
      <c r="I210" s="400">
        <v>0.4</v>
      </c>
      <c r="J210" s="400" t="s">
        <v>411</v>
      </c>
      <c r="K210" s="400">
        <v>1</v>
      </c>
      <c r="L210" s="400">
        <v>1</v>
      </c>
      <c r="M210" s="401" t="s">
        <v>867</v>
      </c>
      <c r="N210" s="401" t="s">
        <v>868</v>
      </c>
      <c r="O210" s="398" t="s">
        <v>414</v>
      </c>
      <c r="P210" s="398" t="s">
        <v>414</v>
      </c>
      <c r="Q210" s="398">
        <v>0.20699999999999999</v>
      </c>
      <c r="R210" s="398">
        <v>0.20699999999999999</v>
      </c>
      <c r="S210" s="398" t="s">
        <v>260</v>
      </c>
      <c r="T210" s="398" t="s">
        <v>260</v>
      </c>
      <c r="U210" s="398" t="s">
        <v>260</v>
      </c>
      <c r="V210" s="400" t="s">
        <v>415</v>
      </c>
      <c r="W210" s="400" t="s">
        <v>415</v>
      </c>
      <c r="X210" s="398" t="s">
        <v>260</v>
      </c>
      <c r="Y210" s="398" t="s">
        <v>260</v>
      </c>
      <c r="Z210" s="443"/>
      <c r="AA210" s="443"/>
    </row>
    <row r="211" spans="1:27" s="332" customFormat="1" x14ac:dyDescent="0.25">
      <c r="A211" s="398">
        <v>187</v>
      </c>
      <c r="B211" s="399" t="s">
        <v>1036</v>
      </c>
      <c r="C211" s="399" t="s">
        <v>1036</v>
      </c>
      <c r="D211" s="399" t="s">
        <v>1036</v>
      </c>
      <c r="E211" s="399" t="s">
        <v>1036</v>
      </c>
      <c r="F211" s="400">
        <v>0.23</v>
      </c>
      <c r="G211" s="400">
        <v>0.4</v>
      </c>
      <c r="H211" s="400">
        <v>0.23</v>
      </c>
      <c r="I211" s="400">
        <v>0.4</v>
      </c>
      <c r="J211" s="400" t="s">
        <v>411</v>
      </c>
      <c r="K211" s="400">
        <v>1</v>
      </c>
      <c r="L211" s="400">
        <v>1</v>
      </c>
      <c r="M211" s="401" t="s">
        <v>846</v>
      </c>
      <c r="N211" s="401" t="s">
        <v>763</v>
      </c>
      <c r="O211" s="398" t="s">
        <v>414</v>
      </c>
      <c r="P211" s="398" t="s">
        <v>414</v>
      </c>
      <c r="Q211" s="398">
        <v>0.1</v>
      </c>
      <c r="R211" s="398">
        <v>0.1</v>
      </c>
      <c r="S211" s="398" t="s">
        <v>260</v>
      </c>
      <c r="T211" s="398" t="s">
        <v>260</v>
      </c>
      <c r="U211" s="398" t="s">
        <v>260</v>
      </c>
      <c r="V211" s="400" t="s">
        <v>415</v>
      </c>
      <c r="W211" s="400" t="s">
        <v>415</v>
      </c>
      <c r="X211" s="398" t="s">
        <v>260</v>
      </c>
      <c r="Y211" s="398" t="s">
        <v>260</v>
      </c>
      <c r="Z211" s="443"/>
      <c r="AA211" s="443"/>
    </row>
    <row r="212" spans="1:27" s="332" customFormat="1" ht="30" x14ac:dyDescent="0.25">
      <c r="A212" s="398">
        <v>188</v>
      </c>
      <c r="B212" s="399" t="s">
        <v>1037</v>
      </c>
      <c r="C212" s="399" t="s">
        <v>1037</v>
      </c>
      <c r="D212" s="399" t="s">
        <v>1037</v>
      </c>
      <c r="E212" s="399" t="s">
        <v>1037</v>
      </c>
      <c r="F212" s="400">
        <v>0.23</v>
      </c>
      <c r="G212" s="400">
        <v>0.4</v>
      </c>
      <c r="H212" s="400">
        <v>0.23</v>
      </c>
      <c r="I212" s="400">
        <v>0.4</v>
      </c>
      <c r="J212" s="400" t="s">
        <v>411</v>
      </c>
      <c r="K212" s="400">
        <v>1</v>
      </c>
      <c r="L212" s="400">
        <v>1</v>
      </c>
      <c r="M212" s="401" t="s">
        <v>825</v>
      </c>
      <c r="N212" s="401" t="s">
        <v>761</v>
      </c>
      <c r="O212" s="398" t="s">
        <v>414</v>
      </c>
      <c r="P212" s="398" t="s">
        <v>414</v>
      </c>
      <c r="Q212" s="398">
        <v>0.14899999999999999</v>
      </c>
      <c r="R212" s="398">
        <v>0.14899999999999999</v>
      </c>
      <c r="S212" s="398" t="s">
        <v>260</v>
      </c>
      <c r="T212" s="398" t="s">
        <v>260</v>
      </c>
      <c r="U212" s="398" t="s">
        <v>260</v>
      </c>
      <c r="V212" s="400" t="s">
        <v>415</v>
      </c>
      <c r="W212" s="400" t="s">
        <v>415</v>
      </c>
      <c r="X212" s="398" t="s">
        <v>260</v>
      </c>
      <c r="Y212" s="398" t="s">
        <v>260</v>
      </c>
      <c r="Z212" s="443"/>
      <c r="AA212" s="443"/>
    </row>
    <row r="213" spans="1:27" s="332" customFormat="1" x14ac:dyDescent="0.25">
      <c r="A213" s="398">
        <v>189</v>
      </c>
      <c r="B213" s="399" t="s">
        <v>1038</v>
      </c>
      <c r="C213" s="399" t="s">
        <v>1038</v>
      </c>
      <c r="D213" s="399" t="s">
        <v>1038</v>
      </c>
      <c r="E213" s="399" t="s">
        <v>1038</v>
      </c>
      <c r="F213" s="400">
        <v>0.23</v>
      </c>
      <c r="G213" s="400">
        <v>0.4</v>
      </c>
      <c r="H213" s="400">
        <v>0.23</v>
      </c>
      <c r="I213" s="400">
        <v>0.4</v>
      </c>
      <c r="J213" s="400" t="s">
        <v>411</v>
      </c>
      <c r="K213" s="400">
        <v>1</v>
      </c>
      <c r="L213" s="400">
        <v>1</v>
      </c>
      <c r="M213" s="401" t="s">
        <v>846</v>
      </c>
      <c r="N213" s="401" t="s">
        <v>763</v>
      </c>
      <c r="O213" s="398" t="s">
        <v>414</v>
      </c>
      <c r="P213" s="398" t="s">
        <v>414</v>
      </c>
      <c r="Q213" s="398">
        <v>5.2999999999999999E-2</v>
      </c>
      <c r="R213" s="398">
        <v>5.2999999999999999E-2</v>
      </c>
      <c r="S213" s="398" t="s">
        <v>260</v>
      </c>
      <c r="T213" s="398" t="s">
        <v>260</v>
      </c>
      <c r="U213" s="398" t="s">
        <v>260</v>
      </c>
      <c r="V213" s="400" t="s">
        <v>415</v>
      </c>
      <c r="W213" s="400" t="s">
        <v>415</v>
      </c>
      <c r="X213" s="398" t="s">
        <v>260</v>
      </c>
      <c r="Y213" s="398" t="s">
        <v>260</v>
      </c>
      <c r="Z213" s="443"/>
      <c r="AA213" s="443"/>
    </row>
    <row r="214" spans="1:27" s="332" customFormat="1" ht="30" x14ac:dyDescent="0.25">
      <c r="A214" s="398">
        <v>190</v>
      </c>
      <c r="B214" s="399" t="s">
        <v>1039</v>
      </c>
      <c r="C214" s="399" t="s">
        <v>1039</v>
      </c>
      <c r="D214" s="399" t="s">
        <v>1039</v>
      </c>
      <c r="E214" s="399" t="s">
        <v>1039</v>
      </c>
      <c r="F214" s="400">
        <v>0.23</v>
      </c>
      <c r="G214" s="400">
        <v>0.4</v>
      </c>
      <c r="H214" s="400">
        <v>0.23</v>
      </c>
      <c r="I214" s="400">
        <v>0.4</v>
      </c>
      <c r="J214" s="400" t="s">
        <v>411</v>
      </c>
      <c r="K214" s="400">
        <v>1</v>
      </c>
      <c r="L214" s="400">
        <v>1</v>
      </c>
      <c r="M214" s="401" t="s">
        <v>867</v>
      </c>
      <c r="N214" s="401" t="s">
        <v>868</v>
      </c>
      <c r="O214" s="398" t="s">
        <v>414</v>
      </c>
      <c r="P214" s="398" t="s">
        <v>414</v>
      </c>
      <c r="Q214" s="398">
        <v>0.128</v>
      </c>
      <c r="R214" s="398">
        <v>0.128</v>
      </c>
      <c r="S214" s="398" t="s">
        <v>260</v>
      </c>
      <c r="T214" s="398" t="s">
        <v>260</v>
      </c>
      <c r="U214" s="398" t="s">
        <v>260</v>
      </c>
      <c r="V214" s="400" t="s">
        <v>415</v>
      </c>
      <c r="W214" s="400" t="s">
        <v>415</v>
      </c>
      <c r="X214" s="398" t="s">
        <v>260</v>
      </c>
      <c r="Y214" s="398" t="s">
        <v>260</v>
      </c>
      <c r="Z214" s="443"/>
      <c r="AA214" s="443"/>
    </row>
    <row r="215" spans="1:27" s="332" customFormat="1" x14ac:dyDescent="0.25">
      <c r="A215" s="398">
        <v>191</v>
      </c>
      <c r="B215" s="399" t="s">
        <v>1040</v>
      </c>
      <c r="C215" s="399" t="s">
        <v>1040</v>
      </c>
      <c r="D215" s="399" t="s">
        <v>1040</v>
      </c>
      <c r="E215" s="399" t="s">
        <v>1040</v>
      </c>
      <c r="F215" s="400">
        <v>0.23</v>
      </c>
      <c r="G215" s="400">
        <v>0.4</v>
      </c>
      <c r="H215" s="400">
        <v>0.23</v>
      </c>
      <c r="I215" s="400">
        <v>0.4</v>
      </c>
      <c r="J215" s="400" t="s">
        <v>411</v>
      </c>
      <c r="K215" s="400">
        <v>1</v>
      </c>
      <c r="L215" s="400">
        <v>1</v>
      </c>
      <c r="M215" s="401" t="s">
        <v>821</v>
      </c>
      <c r="N215" s="401" t="s">
        <v>413</v>
      </c>
      <c r="O215" s="398" t="s">
        <v>414</v>
      </c>
      <c r="P215" s="398" t="s">
        <v>414</v>
      </c>
      <c r="Q215" s="398">
        <v>0.10199999999999999</v>
      </c>
      <c r="R215" s="398">
        <v>0.10199999999999999</v>
      </c>
      <c r="S215" s="398" t="s">
        <v>260</v>
      </c>
      <c r="T215" s="398" t="s">
        <v>260</v>
      </c>
      <c r="U215" s="398" t="s">
        <v>260</v>
      </c>
      <c r="V215" s="400" t="s">
        <v>415</v>
      </c>
      <c r="W215" s="400" t="s">
        <v>415</v>
      </c>
      <c r="X215" s="398" t="s">
        <v>260</v>
      </c>
      <c r="Y215" s="398" t="s">
        <v>260</v>
      </c>
      <c r="Z215" s="443"/>
      <c r="AA215" s="443"/>
    </row>
    <row r="216" spans="1:27" s="332" customFormat="1" ht="30" x14ac:dyDescent="0.25">
      <c r="A216" s="398">
        <v>192</v>
      </c>
      <c r="B216" s="399" t="s">
        <v>1041</v>
      </c>
      <c r="C216" s="399" t="s">
        <v>1041</v>
      </c>
      <c r="D216" s="399" t="s">
        <v>1041</v>
      </c>
      <c r="E216" s="399" t="s">
        <v>1041</v>
      </c>
      <c r="F216" s="400">
        <v>0.23</v>
      </c>
      <c r="G216" s="400">
        <v>0.4</v>
      </c>
      <c r="H216" s="400">
        <v>0.23</v>
      </c>
      <c r="I216" s="400">
        <v>0.4</v>
      </c>
      <c r="J216" s="400" t="s">
        <v>411</v>
      </c>
      <c r="K216" s="400">
        <v>1</v>
      </c>
      <c r="L216" s="400">
        <v>1</v>
      </c>
      <c r="M216" s="401" t="s">
        <v>859</v>
      </c>
      <c r="N216" s="401" t="s">
        <v>760</v>
      </c>
      <c r="O216" s="398" t="s">
        <v>414</v>
      </c>
      <c r="P216" s="398" t="s">
        <v>414</v>
      </c>
      <c r="Q216" s="398">
        <v>2.1999999999999999E-2</v>
      </c>
      <c r="R216" s="398">
        <v>2.1999999999999999E-2</v>
      </c>
      <c r="S216" s="398" t="s">
        <v>260</v>
      </c>
      <c r="T216" s="398" t="s">
        <v>260</v>
      </c>
      <c r="U216" s="398" t="s">
        <v>260</v>
      </c>
      <c r="V216" s="400" t="s">
        <v>415</v>
      </c>
      <c r="W216" s="400" t="s">
        <v>415</v>
      </c>
      <c r="X216" s="398" t="s">
        <v>260</v>
      </c>
      <c r="Y216" s="398" t="s">
        <v>260</v>
      </c>
      <c r="Z216" s="443"/>
      <c r="AA216" s="443"/>
    </row>
    <row r="217" spans="1:27" s="332" customFormat="1" ht="30" x14ac:dyDescent="0.25">
      <c r="A217" s="398">
        <v>193</v>
      </c>
      <c r="B217" s="399" t="s">
        <v>1042</v>
      </c>
      <c r="C217" s="399" t="s">
        <v>1042</v>
      </c>
      <c r="D217" s="399" t="s">
        <v>1042</v>
      </c>
      <c r="E217" s="399" t="s">
        <v>1042</v>
      </c>
      <c r="F217" s="400">
        <v>0.23</v>
      </c>
      <c r="G217" s="400">
        <v>0.4</v>
      </c>
      <c r="H217" s="400">
        <v>0.23</v>
      </c>
      <c r="I217" s="400">
        <v>0.4</v>
      </c>
      <c r="J217" s="400" t="s">
        <v>411</v>
      </c>
      <c r="K217" s="400">
        <v>1</v>
      </c>
      <c r="L217" s="400">
        <v>1</v>
      </c>
      <c r="M217" s="401" t="s">
        <v>412</v>
      </c>
      <c r="N217" s="401" t="s">
        <v>762</v>
      </c>
      <c r="O217" s="398" t="s">
        <v>414</v>
      </c>
      <c r="P217" s="398" t="s">
        <v>414</v>
      </c>
      <c r="Q217" s="398">
        <v>4.4999999999999998E-2</v>
      </c>
      <c r="R217" s="398">
        <v>4.4999999999999998E-2</v>
      </c>
      <c r="S217" s="398" t="s">
        <v>260</v>
      </c>
      <c r="T217" s="398" t="s">
        <v>260</v>
      </c>
      <c r="U217" s="398" t="s">
        <v>260</v>
      </c>
      <c r="V217" s="400" t="s">
        <v>415</v>
      </c>
      <c r="W217" s="400" t="s">
        <v>415</v>
      </c>
      <c r="X217" s="398" t="s">
        <v>260</v>
      </c>
      <c r="Y217" s="398" t="s">
        <v>260</v>
      </c>
      <c r="Z217" s="443"/>
      <c r="AA217" s="443"/>
    </row>
    <row r="218" spans="1:27" s="332" customFormat="1" x14ac:dyDescent="0.25">
      <c r="A218" s="398">
        <v>194</v>
      </c>
      <c r="B218" s="399" t="s">
        <v>1043</v>
      </c>
      <c r="C218" s="399" t="s">
        <v>1043</v>
      </c>
      <c r="D218" s="399" t="s">
        <v>1043</v>
      </c>
      <c r="E218" s="399" t="s">
        <v>1043</v>
      </c>
      <c r="F218" s="400">
        <v>0.23</v>
      </c>
      <c r="G218" s="400">
        <v>0.4</v>
      </c>
      <c r="H218" s="400">
        <v>0.23</v>
      </c>
      <c r="I218" s="400">
        <v>0.4</v>
      </c>
      <c r="J218" s="400" t="s">
        <v>411</v>
      </c>
      <c r="K218" s="400">
        <v>1</v>
      </c>
      <c r="L218" s="400">
        <v>1</v>
      </c>
      <c r="M218" s="401" t="s">
        <v>821</v>
      </c>
      <c r="N218" s="401" t="s">
        <v>413</v>
      </c>
      <c r="O218" s="398" t="s">
        <v>414</v>
      </c>
      <c r="P218" s="398" t="s">
        <v>414</v>
      </c>
      <c r="Q218" s="398">
        <v>9.7000000000000003E-2</v>
      </c>
      <c r="R218" s="398">
        <v>9.7000000000000003E-2</v>
      </c>
      <c r="S218" s="398" t="s">
        <v>260</v>
      </c>
      <c r="T218" s="398" t="s">
        <v>260</v>
      </c>
      <c r="U218" s="398" t="s">
        <v>260</v>
      </c>
      <c r="V218" s="400" t="s">
        <v>415</v>
      </c>
      <c r="W218" s="400" t="s">
        <v>415</v>
      </c>
      <c r="X218" s="398" t="s">
        <v>260</v>
      </c>
      <c r="Y218" s="398" t="s">
        <v>260</v>
      </c>
      <c r="Z218" s="443"/>
      <c r="AA218" s="443"/>
    </row>
    <row r="219" spans="1:27" s="332" customFormat="1" ht="30" x14ac:dyDescent="0.25">
      <c r="A219" s="398">
        <v>195</v>
      </c>
      <c r="B219" s="399" t="s">
        <v>1044</v>
      </c>
      <c r="C219" s="399" t="s">
        <v>1044</v>
      </c>
      <c r="D219" s="399" t="s">
        <v>1044</v>
      </c>
      <c r="E219" s="399" t="s">
        <v>1044</v>
      </c>
      <c r="F219" s="400">
        <v>0.23</v>
      </c>
      <c r="G219" s="400">
        <v>0.4</v>
      </c>
      <c r="H219" s="400">
        <v>0.23</v>
      </c>
      <c r="I219" s="400">
        <v>0.4</v>
      </c>
      <c r="J219" s="400" t="s">
        <v>411</v>
      </c>
      <c r="K219" s="400">
        <v>1</v>
      </c>
      <c r="L219" s="400">
        <v>1</v>
      </c>
      <c r="M219" s="401" t="s">
        <v>859</v>
      </c>
      <c r="N219" s="401" t="s">
        <v>760</v>
      </c>
      <c r="O219" s="398" t="s">
        <v>414</v>
      </c>
      <c r="P219" s="398" t="s">
        <v>414</v>
      </c>
      <c r="Q219" s="398">
        <v>0.20200000000000001</v>
      </c>
      <c r="R219" s="398">
        <v>0.20200000000000001</v>
      </c>
      <c r="S219" s="398" t="s">
        <v>260</v>
      </c>
      <c r="T219" s="398" t="s">
        <v>260</v>
      </c>
      <c r="U219" s="398" t="s">
        <v>260</v>
      </c>
      <c r="V219" s="400" t="s">
        <v>415</v>
      </c>
      <c r="W219" s="400" t="s">
        <v>415</v>
      </c>
      <c r="X219" s="398" t="s">
        <v>260</v>
      </c>
      <c r="Y219" s="398" t="s">
        <v>260</v>
      </c>
      <c r="Z219" s="443"/>
      <c r="AA219" s="443"/>
    </row>
    <row r="220" spans="1:27" s="332" customFormat="1" x14ac:dyDescent="0.25">
      <c r="A220" s="398">
        <v>196</v>
      </c>
      <c r="B220" s="399" t="s">
        <v>1045</v>
      </c>
      <c r="C220" s="399" t="s">
        <v>1045</v>
      </c>
      <c r="D220" s="399" t="s">
        <v>1045</v>
      </c>
      <c r="E220" s="399" t="s">
        <v>1045</v>
      </c>
      <c r="F220" s="400">
        <v>0.23</v>
      </c>
      <c r="G220" s="400">
        <v>0.4</v>
      </c>
      <c r="H220" s="400">
        <v>0.23</v>
      </c>
      <c r="I220" s="400">
        <v>0.4</v>
      </c>
      <c r="J220" s="400" t="s">
        <v>411</v>
      </c>
      <c r="K220" s="400">
        <v>1</v>
      </c>
      <c r="L220" s="400">
        <v>1</v>
      </c>
      <c r="M220" s="401" t="s">
        <v>846</v>
      </c>
      <c r="N220" s="401" t="s">
        <v>763</v>
      </c>
      <c r="O220" s="398" t="s">
        <v>414</v>
      </c>
      <c r="P220" s="398" t="s">
        <v>414</v>
      </c>
      <c r="Q220" s="398">
        <v>0.06</v>
      </c>
      <c r="R220" s="398">
        <v>0.06</v>
      </c>
      <c r="S220" s="398" t="s">
        <v>260</v>
      </c>
      <c r="T220" s="398" t="s">
        <v>260</v>
      </c>
      <c r="U220" s="398" t="s">
        <v>260</v>
      </c>
      <c r="V220" s="400" t="s">
        <v>415</v>
      </c>
      <c r="W220" s="400" t="s">
        <v>415</v>
      </c>
      <c r="X220" s="398" t="s">
        <v>260</v>
      </c>
      <c r="Y220" s="398" t="s">
        <v>260</v>
      </c>
      <c r="Z220" s="443"/>
      <c r="AA220" s="443"/>
    </row>
    <row r="221" spans="1:27" s="332" customFormat="1" ht="30" x14ac:dyDescent="0.25">
      <c r="A221" s="398">
        <v>197</v>
      </c>
      <c r="B221" s="399" t="s">
        <v>1046</v>
      </c>
      <c r="C221" s="399" t="s">
        <v>1046</v>
      </c>
      <c r="D221" s="399" t="s">
        <v>1046</v>
      </c>
      <c r="E221" s="399" t="s">
        <v>1046</v>
      </c>
      <c r="F221" s="400">
        <v>0.23</v>
      </c>
      <c r="G221" s="400">
        <v>0.4</v>
      </c>
      <c r="H221" s="400">
        <v>0.23</v>
      </c>
      <c r="I221" s="400">
        <v>0.4</v>
      </c>
      <c r="J221" s="400" t="s">
        <v>411</v>
      </c>
      <c r="K221" s="400">
        <v>1</v>
      </c>
      <c r="L221" s="400">
        <v>1</v>
      </c>
      <c r="M221" s="401" t="s">
        <v>867</v>
      </c>
      <c r="N221" s="401" t="s">
        <v>868</v>
      </c>
      <c r="O221" s="398" t="s">
        <v>414</v>
      </c>
      <c r="P221" s="398" t="s">
        <v>414</v>
      </c>
      <c r="Q221" s="398">
        <v>8.2000000000000003E-2</v>
      </c>
      <c r="R221" s="398">
        <v>8.2000000000000003E-2</v>
      </c>
      <c r="S221" s="398" t="s">
        <v>260</v>
      </c>
      <c r="T221" s="398" t="s">
        <v>260</v>
      </c>
      <c r="U221" s="398" t="s">
        <v>260</v>
      </c>
      <c r="V221" s="400" t="s">
        <v>415</v>
      </c>
      <c r="W221" s="400" t="s">
        <v>415</v>
      </c>
      <c r="X221" s="398" t="s">
        <v>260</v>
      </c>
      <c r="Y221" s="398" t="s">
        <v>260</v>
      </c>
      <c r="Z221" s="443"/>
      <c r="AA221" s="443"/>
    </row>
    <row r="222" spans="1:27" s="332" customFormat="1" x14ac:dyDescent="0.25">
      <c r="A222" s="398">
        <v>198</v>
      </c>
      <c r="B222" s="399" t="s">
        <v>1047</v>
      </c>
      <c r="C222" s="399" t="s">
        <v>1047</v>
      </c>
      <c r="D222" s="399" t="s">
        <v>1047</v>
      </c>
      <c r="E222" s="399" t="s">
        <v>1047</v>
      </c>
      <c r="F222" s="400">
        <v>0.23</v>
      </c>
      <c r="G222" s="400">
        <v>0.4</v>
      </c>
      <c r="H222" s="400">
        <v>0.23</v>
      </c>
      <c r="I222" s="400">
        <v>0.4</v>
      </c>
      <c r="J222" s="400" t="s">
        <v>411</v>
      </c>
      <c r="K222" s="400">
        <v>1</v>
      </c>
      <c r="L222" s="400">
        <v>1</v>
      </c>
      <c r="M222" s="401" t="s">
        <v>846</v>
      </c>
      <c r="N222" s="401" t="s">
        <v>763</v>
      </c>
      <c r="O222" s="398" t="s">
        <v>414</v>
      </c>
      <c r="P222" s="398" t="s">
        <v>414</v>
      </c>
      <c r="Q222" s="398">
        <v>0.14399999999999999</v>
      </c>
      <c r="R222" s="398">
        <v>0.14399999999999999</v>
      </c>
      <c r="S222" s="398" t="s">
        <v>260</v>
      </c>
      <c r="T222" s="398" t="s">
        <v>260</v>
      </c>
      <c r="U222" s="398" t="s">
        <v>260</v>
      </c>
      <c r="V222" s="400" t="s">
        <v>415</v>
      </c>
      <c r="W222" s="400" t="s">
        <v>415</v>
      </c>
      <c r="X222" s="398" t="s">
        <v>260</v>
      </c>
      <c r="Y222" s="398" t="s">
        <v>260</v>
      </c>
      <c r="Z222" s="443"/>
      <c r="AA222" s="443"/>
    </row>
    <row r="223" spans="1:27" s="332" customFormat="1" ht="30" x14ac:dyDescent="0.25">
      <c r="A223" s="398">
        <v>199</v>
      </c>
      <c r="B223" s="399" t="s">
        <v>1048</v>
      </c>
      <c r="C223" s="399" t="s">
        <v>1048</v>
      </c>
      <c r="D223" s="399" t="s">
        <v>1048</v>
      </c>
      <c r="E223" s="399" t="s">
        <v>1048</v>
      </c>
      <c r="F223" s="400">
        <v>0.23</v>
      </c>
      <c r="G223" s="400">
        <v>0.4</v>
      </c>
      <c r="H223" s="400">
        <v>0.23</v>
      </c>
      <c r="I223" s="400">
        <v>0.4</v>
      </c>
      <c r="J223" s="400" t="s">
        <v>411</v>
      </c>
      <c r="K223" s="400">
        <v>1</v>
      </c>
      <c r="L223" s="400">
        <v>1</v>
      </c>
      <c r="M223" s="401" t="s">
        <v>867</v>
      </c>
      <c r="N223" s="401" t="s">
        <v>868</v>
      </c>
      <c r="O223" s="398" t="s">
        <v>414</v>
      </c>
      <c r="P223" s="398" t="s">
        <v>414</v>
      </c>
      <c r="Q223" s="398">
        <v>0.186</v>
      </c>
      <c r="R223" s="398">
        <v>0.186</v>
      </c>
      <c r="S223" s="398" t="s">
        <v>260</v>
      </c>
      <c r="T223" s="398" t="s">
        <v>260</v>
      </c>
      <c r="U223" s="398" t="s">
        <v>260</v>
      </c>
      <c r="V223" s="400" t="s">
        <v>415</v>
      </c>
      <c r="W223" s="400" t="s">
        <v>415</v>
      </c>
      <c r="X223" s="398" t="s">
        <v>260</v>
      </c>
      <c r="Y223" s="398" t="s">
        <v>260</v>
      </c>
      <c r="Z223" s="443"/>
      <c r="AA223" s="443"/>
    </row>
    <row r="224" spans="1:27" s="332" customFormat="1" x14ac:dyDescent="0.25">
      <c r="A224" s="398">
        <v>200</v>
      </c>
      <c r="B224" s="399" t="s">
        <v>1049</v>
      </c>
      <c r="C224" s="399" t="s">
        <v>1049</v>
      </c>
      <c r="D224" s="399" t="s">
        <v>1049</v>
      </c>
      <c r="E224" s="399" t="s">
        <v>1049</v>
      </c>
      <c r="F224" s="400">
        <v>0.23</v>
      </c>
      <c r="G224" s="400">
        <v>0.4</v>
      </c>
      <c r="H224" s="400">
        <v>0.23</v>
      </c>
      <c r="I224" s="400">
        <v>0.4</v>
      </c>
      <c r="J224" s="400" t="s">
        <v>411</v>
      </c>
      <c r="K224" s="400">
        <v>1</v>
      </c>
      <c r="L224" s="400">
        <v>1</v>
      </c>
      <c r="M224" s="401" t="s">
        <v>846</v>
      </c>
      <c r="N224" s="401" t="s">
        <v>763</v>
      </c>
      <c r="O224" s="398" t="s">
        <v>414</v>
      </c>
      <c r="P224" s="398" t="s">
        <v>414</v>
      </c>
      <c r="Q224" s="398">
        <v>0.126</v>
      </c>
      <c r="R224" s="398">
        <v>0.126</v>
      </c>
      <c r="S224" s="398" t="s">
        <v>260</v>
      </c>
      <c r="T224" s="398" t="s">
        <v>260</v>
      </c>
      <c r="U224" s="398" t="s">
        <v>260</v>
      </c>
      <c r="V224" s="400" t="s">
        <v>415</v>
      </c>
      <c r="W224" s="400" t="s">
        <v>415</v>
      </c>
      <c r="X224" s="398" t="s">
        <v>260</v>
      </c>
      <c r="Y224" s="398" t="s">
        <v>260</v>
      </c>
      <c r="Z224" s="443"/>
      <c r="AA224" s="443"/>
    </row>
    <row r="225" spans="1:27" s="332" customFormat="1" ht="30" x14ac:dyDescent="0.25">
      <c r="A225" s="398">
        <v>201</v>
      </c>
      <c r="B225" s="399" t="s">
        <v>1050</v>
      </c>
      <c r="C225" s="399" t="s">
        <v>1050</v>
      </c>
      <c r="D225" s="399" t="s">
        <v>1050</v>
      </c>
      <c r="E225" s="399" t="s">
        <v>1050</v>
      </c>
      <c r="F225" s="400">
        <v>0.23</v>
      </c>
      <c r="G225" s="400">
        <v>0.4</v>
      </c>
      <c r="H225" s="400">
        <v>0.23</v>
      </c>
      <c r="I225" s="400">
        <v>0.4</v>
      </c>
      <c r="J225" s="400" t="s">
        <v>411</v>
      </c>
      <c r="K225" s="400">
        <v>1</v>
      </c>
      <c r="L225" s="400">
        <v>1</v>
      </c>
      <c r="M225" s="401" t="s">
        <v>888</v>
      </c>
      <c r="N225" s="401" t="s">
        <v>889</v>
      </c>
      <c r="O225" s="398" t="s">
        <v>414</v>
      </c>
      <c r="P225" s="398" t="s">
        <v>414</v>
      </c>
      <c r="Q225" s="398">
        <v>0.23799999999999999</v>
      </c>
      <c r="R225" s="398">
        <v>0.23799999999999999</v>
      </c>
      <c r="S225" s="398" t="s">
        <v>260</v>
      </c>
      <c r="T225" s="398" t="s">
        <v>260</v>
      </c>
      <c r="U225" s="398" t="s">
        <v>260</v>
      </c>
      <c r="V225" s="400" t="s">
        <v>415</v>
      </c>
      <c r="W225" s="400" t="s">
        <v>415</v>
      </c>
      <c r="X225" s="398" t="s">
        <v>260</v>
      </c>
      <c r="Y225" s="398" t="s">
        <v>260</v>
      </c>
      <c r="Z225" s="443"/>
      <c r="AA225" s="443"/>
    </row>
    <row r="226" spans="1:27" s="332" customFormat="1" x14ac:dyDescent="0.25">
      <c r="A226" s="398">
        <v>202</v>
      </c>
      <c r="B226" s="399" t="s">
        <v>1051</v>
      </c>
      <c r="C226" s="399" t="s">
        <v>1051</v>
      </c>
      <c r="D226" s="399" t="s">
        <v>1051</v>
      </c>
      <c r="E226" s="399" t="s">
        <v>1051</v>
      </c>
      <c r="F226" s="400">
        <v>0.23</v>
      </c>
      <c r="G226" s="400">
        <v>0.4</v>
      </c>
      <c r="H226" s="400">
        <v>0.23</v>
      </c>
      <c r="I226" s="400">
        <v>0.4</v>
      </c>
      <c r="J226" s="400" t="s">
        <v>411</v>
      </c>
      <c r="K226" s="400">
        <v>1</v>
      </c>
      <c r="L226" s="400">
        <v>1</v>
      </c>
      <c r="M226" s="401" t="s">
        <v>846</v>
      </c>
      <c r="N226" s="401" t="s">
        <v>763</v>
      </c>
      <c r="O226" s="398" t="s">
        <v>414</v>
      </c>
      <c r="P226" s="398" t="s">
        <v>414</v>
      </c>
      <c r="Q226" s="398">
        <v>0.126</v>
      </c>
      <c r="R226" s="398">
        <v>0.126</v>
      </c>
      <c r="S226" s="398" t="s">
        <v>260</v>
      </c>
      <c r="T226" s="398" t="s">
        <v>260</v>
      </c>
      <c r="U226" s="398" t="s">
        <v>260</v>
      </c>
      <c r="V226" s="400" t="s">
        <v>415</v>
      </c>
      <c r="W226" s="400" t="s">
        <v>415</v>
      </c>
      <c r="X226" s="398" t="s">
        <v>260</v>
      </c>
      <c r="Y226" s="398" t="s">
        <v>260</v>
      </c>
      <c r="Z226" s="443"/>
      <c r="AA226" s="443"/>
    </row>
    <row r="227" spans="1:27" s="332" customFormat="1" x14ac:dyDescent="0.25">
      <c r="A227" s="398">
        <v>203</v>
      </c>
      <c r="B227" s="399" t="s">
        <v>1052</v>
      </c>
      <c r="C227" s="399" t="s">
        <v>1052</v>
      </c>
      <c r="D227" s="399" t="s">
        <v>1052</v>
      </c>
      <c r="E227" s="399" t="s">
        <v>1052</v>
      </c>
      <c r="F227" s="400">
        <v>0.23</v>
      </c>
      <c r="G227" s="400">
        <v>0.4</v>
      </c>
      <c r="H227" s="400">
        <v>0.23</v>
      </c>
      <c r="I227" s="400">
        <v>0.4</v>
      </c>
      <c r="J227" s="400" t="s">
        <v>411</v>
      </c>
      <c r="K227" s="400">
        <v>1</v>
      </c>
      <c r="L227" s="400">
        <v>1</v>
      </c>
      <c r="M227" s="401" t="s">
        <v>846</v>
      </c>
      <c r="N227" s="401" t="s">
        <v>763</v>
      </c>
      <c r="O227" s="398" t="s">
        <v>414</v>
      </c>
      <c r="P227" s="398" t="s">
        <v>414</v>
      </c>
      <c r="Q227" s="398">
        <v>2.5999999999999999E-2</v>
      </c>
      <c r="R227" s="398">
        <v>2.5999999999999999E-2</v>
      </c>
      <c r="S227" s="398" t="s">
        <v>260</v>
      </c>
      <c r="T227" s="398" t="s">
        <v>260</v>
      </c>
      <c r="U227" s="398" t="s">
        <v>260</v>
      </c>
      <c r="V227" s="400" t="s">
        <v>415</v>
      </c>
      <c r="W227" s="400" t="s">
        <v>415</v>
      </c>
      <c r="X227" s="398" t="s">
        <v>260</v>
      </c>
      <c r="Y227" s="398" t="s">
        <v>260</v>
      </c>
      <c r="Z227" s="443"/>
      <c r="AA227" s="443"/>
    </row>
    <row r="228" spans="1:27" s="332" customFormat="1" ht="30" x14ac:dyDescent="0.25">
      <c r="A228" s="398">
        <v>204</v>
      </c>
      <c r="B228" s="399" t="s">
        <v>1053</v>
      </c>
      <c r="C228" s="399" t="s">
        <v>1053</v>
      </c>
      <c r="D228" s="399" t="s">
        <v>1053</v>
      </c>
      <c r="E228" s="399" t="s">
        <v>1053</v>
      </c>
      <c r="F228" s="400">
        <v>0.23</v>
      </c>
      <c r="G228" s="400">
        <v>0.4</v>
      </c>
      <c r="H228" s="400">
        <v>0.23</v>
      </c>
      <c r="I228" s="400">
        <v>0.4</v>
      </c>
      <c r="J228" s="400" t="s">
        <v>411</v>
      </c>
      <c r="K228" s="400">
        <v>1</v>
      </c>
      <c r="L228" s="400">
        <v>1</v>
      </c>
      <c r="M228" s="401" t="s">
        <v>828</v>
      </c>
      <c r="N228" s="401" t="s">
        <v>832</v>
      </c>
      <c r="O228" s="398" t="s">
        <v>414</v>
      </c>
      <c r="P228" s="398" t="s">
        <v>414</v>
      </c>
      <c r="Q228" s="398">
        <v>0.34399999999999997</v>
      </c>
      <c r="R228" s="398">
        <v>0.34399999999999997</v>
      </c>
      <c r="S228" s="398" t="s">
        <v>260</v>
      </c>
      <c r="T228" s="398" t="s">
        <v>260</v>
      </c>
      <c r="U228" s="398" t="s">
        <v>260</v>
      </c>
      <c r="V228" s="400" t="s">
        <v>415</v>
      </c>
      <c r="W228" s="400" t="s">
        <v>415</v>
      </c>
      <c r="X228" s="398" t="s">
        <v>260</v>
      </c>
      <c r="Y228" s="398" t="s">
        <v>260</v>
      </c>
      <c r="Z228" s="443"/>
      <c r="AA228" s="443"/>
    </row>
    <row r="229" spans="1:27" s="332" customFormat="1" x14ac:dyDescent="0.25">
      <c r="A229" s="398">
        <v>205</v>
      </c>
      <c r="B229" s="399" t="s">
        <v>1054</v>
      </c>
      <c r="C229" s="399" t="s">
        <v>1054</v>
      </c>
      <c r="D229" s="399" t="s">
        <v>1054</v>
      </c>
      <c r="E229" s="399" t="s">
        <v>1054</v>
      </c>
      <c r="F229" s="400">
        <v>0.23</v>
      </c>
      <c r="G229" s="400">
        <v>0.4</v>
      </c>
      <c r="H229" s="400">
        <v>0.23</v>
      </c>
      <c r="I229" s="400">
        <v>0.4</v>
      </c>
      <c r="J229" s="400" t="s">
        <v>411</v>
      </c>
      <c r="K229" s="400">
        <v>1</v>
      </c>
      <c r="L229" s="400">
        <v>1</v>
      </c>
      <c r="M229" s="401" t="s">
        <v>846</v>
      </c>
      <c r="N229" s="401" t="s">
        <v>763</v>
      </c>
      <c r="O229" s="398" t="s">
        <v>414</v>
      </c>
      <c r="P229" s="398" t="s">
        <v>414</v>
      </c>
      <c r="Q229" s="398">
        <v>7.3999999999999996E-2</v>
      </c>
      <c r="R229" s="398">
        <v>7.3999999999999996E-2</v>
      </c>
      <c r="S229" s="398" t="s">
        <v>260</v>
      </c>
      <c r="T229" s="398" t="s">
        <v>260</v>
      </c>
      <c r="U229" s="398" t="s">
        <v>260</v>
      </c>
      <c r="V229" s="400" t="s">
        <v>415</v>
      </c>
      <c r="W229" s="400" t="s">
        <v>415</v>
      </c>
      <c r="X229" s="398" t="s">
        <v>260</v>
      </c>
      <c r="Y229" s="398" t="s">
        <v>260</v>
      </c>
      <c r="Z229" s="443"/>
      <c r="AA229" s="443"/>
    </row>
    <row r="230" spans="1:27" s="332" customFormat="1" ht="45" x14ac:dyDescent="0.25">
      <c r="A230" s="398">
        <v>206</v>
      </c>
      <c r="B230" s="399" t="s">
        <v>1055</v>
      </c>
      <c r="C230" s="399" t="s">
        <v>1055</v>
      </c>
      <c r="D230" s="399" t="s">
        <v>1055</v>
      </c>
      <c r="E230" s="399" t="s">
        <v>1055</v>
      </c>
      <c r="F230" s="400">
        <v>0.23</v>
      </c>
      <c r="G230" s="400">
        <v>0.4</v>
      </c>
      <c r="H230" s="400">
        <v>0.23</v>
      </c>
      <c r="I230" s="400">
        <v>0.4</v>
      </c>
      <c r="J230" s="400" t="s">
        <v>411</v>
      </c>
      <c r="K230" s="400">
        <v>1</v>
      </c>
      <c r="L230" s="400">
        <v>1</v>
      </c>
      <c r="M230" s="401" t="s">
        <v>867</v>
      </c>
      <c r="N230" s="401" t="s">
        <v>868</v>
      </c>
      <c r="O230" s="398" t="s">
        <v>414</v>
      </c>
      <c r="P230" s="398" t="s">
        <v>414</v>
      </c>
      <c r="Q230" s="398">
        <v>0.252</v>
      </c>
      <c r="R230" s="398">
        <v>0.252</v>
      </c>
      <c r="S230" s="398" t="s">
        <v>260</v>
      </c>
      <c r="T230" s="398" t="s">
        <v>260</v>
      </c>
      <c r="U230" s="398" t="s">
        <v>260</v>
      </c>
      <c r="V230" s="400" t="s">
        <v>415</v>
      </c>
      <c r="W230" s="400" t="s">
        <v>415</v>
      </c>
      <c r="X230" s="398" t="s">
        <v>260</v>
      </c>
      <c r="Y230" s="398" t="s">
        <v>260</v>
      </c>
      <c r="Z230" s="443"/>
      <c r="AA230" s="443"/>
    </row>
    <row r="231" spans="1:27" s="332" customFormat="1" x14ac:dyDescent="0.25">
      <c r="A231" s="398">
        <v>207</v>
      </c>
      <c r="B231" s="399" t="s">
        <v>1056</v>
      </c>
      <c r="C231" s="399" t="s">
        <v>1056</v>
      </c>
      <c r="D231" s="399" t="s">
        <v>1056</v>
      </c>
      <c r="E231" s="399" t="s">
        <v>1056</v>
      </c>
      <c r="F231" s="400">
        <v>0.23</v>
      </c>
      <c r="G231" s="400">
        <v>0.4</v>
      </c>
      <c r="H231" s="400">
        <v>0.23</v>
      </c>
      <c r="I231" s="400">
        <v>0.4</v>
      </c>
      <c r="J231" s="400" t="s">
        <v>411</v>
      </c>
      <c r="K231" s="400">
        <v>1</v>
      </c>
      <c r="L231" s="400">
        <v>1</v>
      </c>
      <c r="M231" s="401" t="s">
        <v>846</v>
      </c>
      <c r="N231" s="401" t="s">
        <v>763</v>
      </c>
      <c r="O231" s="398" t="s">
        <v>414</v>
      </c>
      <c r="P231" s="398" t="s">
        <v>414</v>
      </c>
      <c r="Q231" s="398">
        <v>0.124</v>
      </c>
      <c r="R231" s="398">
        <v>0.124</v>
      </c>
      <c r="S231" s="398" t="s">
        <v>260</v>
      </c>
      <c r="T231" s="398" t="s">
        <v>260</v>
      </c>
      <c r="U231" s="398" t="s">
        <v>260</v>
      </c>
      <c r="V231" s="400" t="s">
        <v>415</v>
      </c>
      <c r="W231" s="400" t="s">
        <v>415</v>
      </c>
      <c r="X231" s="398" t="s">
        <v>260</v>
      </c>
      <c r="Y231" s="398" t="s">
        <v>260</v>
      </c>
      <c r="Z231" s="443"/>
      <c r="AA231" s="443"/>
    </row>
    <row r="232" spans="1:27" s="332" customFormat="1" ht="30" x14ac:dyDescent="0.25">
      <c r="A232" s="398">
        <v>208</v>
      </c>
      <c r="B232" s="399" t="s">
        <v>1057</v>
      </c>
      <c r="C232" s="399" t="s">
        <v>1057</v>
      </c>
      <c r="D232" s="399" t="s">
        <v>1057</v>
      </c>
      <c r="E232" s="399" t="s">
        <v>1057</v>
      </c>
      <c r="F232" s="400">
        <v>0.23</v>
      </c>
      <c r="G232" s="400">
        <v>0.4</v>
      </c>
      <c r="H232" s="400">
        <v>0.23</v>
      </c>
      <c r="I232" s="400">
        <v>0.4</v>
      </c>
      <c r="J232" s="400" t="s">
        <v>411</v>
      </c>
      <c r="K232" s="400">
        <v>1</v>
      </c>
      <c r="L232" s="400">
        <v>1</v>
      </c>
      <c r="M232" s="401" t="s">
        <v>825</v>
      </c>
      <c r="N232" s="401" t="s">
        <v>761</v>
      </c>
      <c r="O232" s="398" t="s">
        <v>414</v>
      </c>
      <c r="P232" s="398" t="s">
        <v>414</v>
      </c>
      <c r="Q232" s="398">
        <v>0.26700000000000002</v>
      </c>
      <c r="R232" s="398">
        <v>0.26700000000000002</v>
      </c>
      <c r="S232" s="398" t="s">
        <v>260</v>
      </c>
      <c r="T232" s="398" t="s">
        <v>260</v>
      </c>
      <c r="U232" s="398" t="s">
        <v>260</v>
      </c>
      <c r="V232" s="400" t="s">
        <v>415</v>
      </c>
      <c r="W232" s="400" t="s">
        <v>415</v>
      </c>
      <c r="X232" s="398" t="s">
        <v>260</v>
      </c>
      <c r="Y232" s="398" t="s">
        <v>260</v>
      </c>
      <c r="Z232" s="443"/>
      <c r="AA232" s="443"/>
    </row>
    <row r="233" spans="1:27" s="332" customFormat="1" x14ac:dyDescent="0.25">
      <c r="A233" s="398">
        <v>209</v>
      </c>
      <c r="B233" s="399" t="s">
        <v>1058</v>
      </c>
      <c r="C233" s="399" t="s">
        <v>1058</v>
      </c>
      <c r="D233" s="399" t="s">
        <v>1058</v>
      </c>
      <c r="E233" s="399" t="s">
        <v>1058</v>
      </c>
      <c r="F233" s="400">
        <v>0.23</v>
      </c>
      <c r="G233" s="400">
        <v>0.4</v>
      </c>
      <c r="H233" s="400">
        <v>0.23</v>
      </c>
      <c r="I233" s="400">
        <v>0.4</v>
      </c>
      <c r="J233" s="400" t="s">
        <v>411</v>
      </c>
      <c r="K233" s="400">
        <v>1</v>
      </c>
      <c r="L233" s="400">
        <v>1</v>
      </c>
      <c r="M233" s="401" t="s">
        <v>821</v>
      </c>
      <c r="N233" s="401" t="s">
        <v>413</v>
      </c>
      <c r="O233" s="398" t="s">
        <v>414</v>
      </c>
      <c r="P233" s="398" t="s">
        <v>414</v>
      </c>
      <c r="Q233" s="398">
        <v>0.20100000000000001</v>
      </c>
      <c r="R233" s="398">
        <v>0.20100000000000001</v>
      </c>
      <c r="S233" s="398" t="s">
        <v>260</v>
      </c>
      <c r="T233" s="398" t="s">
        <v>260</v>
      </c>
      <c r="U233" s="398" t="s">
        <v>260</v>
      </c>
      <c r="V233" s="400" t="s">
        <v>415</v>
      </c>
      <c r="W233" s="400" t="s">
        <v>415</v>
      </c>
      <c r="X233" s="398" t="s">
        <v>260</v>
      </c>
      <c r="Y233" s="398" t="s">
        <v>260</v>
      </c>
      <c r="Z233" s="443"/>
      <c r="AA233" s="443"/>
    </row>
    <row r="234" spans="1:27" s="332" customFormat="1" ht="30" x14ac:dyDescent="0.25">
      <c r="A234" s="398">
        <v>210</v>
      </c>
      <c r="B234" s="399" t="s">
        <v>1059</v>
      </c>
      <c r="C234" s="399" t="s">
        <v>1059</v>
      </c>
      <c r="D234" s="399" t="s">
        <v>1059</v>
      </c>
      <c r="E234" s="399" t="s">
        <v>1059</v>
      </c>
      <c r="F234" s="400">
        <v>0.23</v>
      </c>
      <c r="G234" s="400">
        <v>0.4</v>
      </c>
      <c r="H234" s="400">
        <v>0.23</v>
      </c>
      <c r="I234" s="400">
        <v>0.4</v>
      </c>
      <c r="J234" s="400" t="s">
        <v>411</v>
      </c>
      <c r="K234" s="400">
        <v>1</v>
      </c>
      <c r="L234" s="400">
        <v>1</v>
      </c>
      <c r="M234" s="401" t="s">
        <v>828</v>
      </c>
      <c r="N234" s="401" t="s">
        <v>832</v>
      </c>
      <c r="O234" s="398" t="s">
        <v>414</v>
      </c>
      <c r="P234" s="398" t="s">
        <v>414</v>
      </c>
      <c r="Q234" s="398">
        <v>0.19900000000000001</v>
      </c>
      <c r="R234" s="398">
        <v>0.19900000000000001</v>
      </c>
      <c r="S234" s="398" t="s">
        <v>260</v>
      </c>
      <c r="T234" s="398" t="s">
        <v>260</v>
      </c>
      <c r="U234" s="398" t="s">
        <v>260</v>
      </c>
      <c r="V234" s="400" t="s">
        <v>415</v>
      </c>
      <c r="W234" s="400" t="s">
        <v>415</v>
      </c>
      <c r="X234" s="398" t="s">
        <v>260</v>
      </c>
      <c r="Y234" s="398" t="s">
        <v>260</v>
      </c>
      <c r="Z234" s="443"/>
      <c r="AA234" s="443"/>
    </row>
    <row r="235" spans="1:27" s="332" customFormat="1" x14ac:dyDescent="0.25">
      <c r="A235" s="398">
        <v>211</v>
      </c>
      <c r="B235" s="399" t="s">
        <v>1060</v>
      </c>
      <c r="C235" s="399" t="s">
        <v>1060</v>
      </c>
      <c r="D235" s="399" t="s">
        <v>1060</v>
      </c>
      <c r="E235" s="399" t="s">
        <v>1060</v>
      </c>
      <c r="F235" s="400">
        <v>0.23</v>
      </c>
      <c r="G235" s="400">
        <v>0.4</v>
      </c>
      <c r="H235" s="400">
        <v>0.23</v>
      </c>
      <c r="I235" s="400">
        <v>0.4</v>
      </c>
      <c r="J235" s="400" t="s">
        <v>411</v>
      </c>
      <c r="K235" s="400">
        <v>1</v>
      </c>
      <c r="L235" s="400">
        <v>1</v>
      </c>
      <c r="M235" s="401" t="s">
        <v>846</v>
      </c>
      <c r="N235" s="401" t="s">
        <v>763</v>
      </c>
      <c r="O235" s="398" t="s">
        <v>414</v>
      </c>
      <c r="P235" s="398" t="s">
        <v>414</v>
      </c>
      <c r="Q235" s="398">
        <v>0.14299999999999999</v>
      </c>
      <c r="R235" s="398">
        <v>0.14299999999999999</v>
      </c>
      <c r="S235" s="398" t="s">
        <v>260</v>
      </c>
      <c r="T235" s="398" t="s">
        <v>260</v>
      </c>
      <c r="U235" s="398" t="s">
        <v>260</v>
      </c>
      <c r="V235" s="400" t="s">
        <v>415</v>
      </c>
      <c r="W235" s="400" t="s">
        <v>415</v>
      </c>
      <c r="X235" s="398" t="s">
        <v>260</v>
      </c>
      <c r="Y235" s="398" t="s">
        <v>260</v>
      </c>
      <c r="Z235" s="443"/>
      <c r="AA235" s="443"/>
    </row>
    <row r="236" spans="1:27" s="332" customFormat="1" x14ac:dyDescent="0.25">
      <c r="A236" s="398">
        <v>212</v>
      </c>
      <c r="B236" s="399" t="s">
        <v>1061</v>
      </c>
      <c r="C236" s="399" t="s">
        <v>1061</v>
      </c>
      <c r="D236" s="399" t="s">
        <v>1061</v>
      </c>
      <c r="E236" s="399" t="s">
        <v>1061</v>
      </c>
      <c r="F236" s="400">
        <v>0.23</v>
      </c>
      <c r="G236" s="400">
        <v>0.4</v>
      </c>
      <c r="H236" s="400">
        <v>0.23</v>
      </c>
      <c r="I236" s="400">
        <v>0.4</v>
      </c>
      <c r="J236" s="400" t="s">
        <v>411</v>
      </c>
      <c r="K236" s="400">
        <v>1</v>
      </c>
      <c r="L236" s="400">
        <v>1</v>
      </c>
      <c r="M236" s="401" t="s">
        <v>846</v>
      </c>
      <c r="N236" s="401" t="s">
        <v>763</v>
      </c>
      <c r="O236" s="398" t="s">
        <v>414</v>
      </c>
      <c r="P236" s="398" t="s">
        <v>414</v>
      </c>
      <c r="Q236" s="398">
        <v>0.105</v>
      </c>
      <c r="R236" s="398">
        <v>0.105</v>
      </c>
      <c r="S236" s="398" t="s">
        <v>260</v>
      </c>
      <c r="T236" s="398" t="s">
        <v>260</v>
      </c>
      <c r="U236" s="398" t="s">
        <v>260</v>
      </c>
      <c r="V236" s="400" t="s">
        <v>415</v>
      </c>
      <c r="W236" s="400" t="s">
        <v>415</v>
      </c>
      <c r="X236" s="398" t="s">
        <v>260</v>
      </c>
      <c r="Y236" s="398" t="s">
        <v>260</v>
      </c>
      <c r="Z236" s="443"/>
      <c r="AA236" s="443"/>
    </row>
    <row r="237" spans="1:27" s="332" customFormat="1" ht="45" x14ac:dyDescent="0.25">
      <c r="A237" s="398">
        <v>213</v>
      </c>
      <c r="B237" s="399" t="s">
        <v>1062</v>
      </c>
      <c r="C237" s="399" t="s">
        <v>1062</v>
      </c>
      <c r="D237" s="399" t="s">
        <v>1062</v>
      </c>
      <c r="E237" s="399" t="s">
        <v>1062</v>
      </c>
      <c r="F237" s="400">
        <v>0.23</v>
      </c>
      <c r="G237" s="400">
        <v>0.4</v>
      </c>
      <c r="H237" s="400">
        <v>0.23</v>
      </c>
      <c r="I237" s="400">
        <v>0.4</v>
      </c>
      <c r="J237" s="400" t="s">
        <v>411</v>
      </c>
      <c r="K237" s="400">
        <v>1</v>
      </c>
      <c r="L237" s="400">
        <v>1</v>
      </c>
      <c r="M237" s="401" t="s">
        <v>888</v>
      </c>
      <c r="N237" s="401" t="s">
        <v>889</v>
      </c>
      <c r="O237" s="398" t="s">
        <v>414</v>
      </c>
      <c r="P237" s="398" t="s">
        <v>414</v>
      </c>
      <c r="Q237" s="398">
        <v>0.27300000000000002</v>
      </c>
      <c r="R237" s="398">
        <v>0.27300000000000002</v>
      </c>
      <c r="S237" s="398" t="s">
        <v>260</v>
      </c>
      <c r="T237" s="398" t="s">
        <v>260</v>
      </c>
      <c r="U237" s="398" t="s">
        <v>260</v>
      </c>
      <c r="V237" s="400" t="s">
        <v>415</v>
      </c>
      <c r="W237" s="400" t="s">
        <v>415</v>
      </c>
      <c r="X237" s="398" t="s">
        <v>260</v>
      </c>
      <c r="Y237" s="398" t="s">
        <v>260</v>
      </c>
      <c r="Z237" s="443"/>
      <c r="AA237" s="443"/>
    </row>
    <row r="238" spans="1:27" s="332" customFormat="1" x14ac:dyDescent="0.25">
      <c r="A238" s="398">
        <v>214</v>
      </c>
      <c r="B238" s="399" t="s">
        <v>1063</v>
      </c>
      <c r="C238" s="399" t="s">
        <v>1063</v>
      </c>
      <c r="D238" s="399" t="s">
        <v>1063</v>
      </c>
      <c r="E238" s="399" t="s">
        <v>1063</v>
      </c>
      <c r="F238" s="400">
        <v>0.23</v>
      </c>
      <c r="G238" s="400">
        <v>0.4</v>
      </c>
      <c r="H238" s="400">
        <v>0.23</v>
      </c>
      <c r="I238" s="400">
        <v>0.4</v>
      </c>
      <c r="J238" s="400" t="s">
        <v>411</v>
      </c>
      <c r="K238" s="400">
        <v>1</v>
      </c>
      <c r="L238" s="400">
        <v>1</v>
      </c>
      <c r="M238" s="401" t="s">
        <v>846</v>
      </c>
      <c r="N238" s="401" t="s">
        <v>763</v>
      </c>
      <c r="O238" s="398" t="s">
        <v>414</v>
      </c>
      <c r="P238" s="398" t="s">
        <v>414</v>
      </c>
      <c r="Q238" s="398">
        <v>0.14000000000000001</v>
      </c>
      <c r="R238" s="398">
        <v>0.14000000000000001</v>
      </c>
      <c r="S238" s="398" t="s">
        <v>260</v>
      </c>
      <c r="T238" s="398" t="s">
        <v>260</v>
      </c>
      <c r="U238" s="398" t="s">
        <v>260</v>
      </c>
      <c r="V238" s="400" t="s">
        <v>415</v>
      </c>
      <c r="W238" s="400" t="s">
        <v>415</v>
      </c>
      <c r="X238" s="398" t="s">
        <v>260</v>
      </c>
      <c r="Y238" s="398" t="s">
        <v>260</v>
      </c>
      <c r="Z238" s="443"/>
      <c r="AA238" s="443"/>
    </row>
    <row r="239" spans="1:27" s="332" customFormat="1" ht="45" x14ac:dyDescent="0.25">
      <c r="A239" s="398">
        <v>215</v>
      </c>
      <c r="B239" s="399" t="s">
        <v>1064</v>
      </c>
      <c r="C239" s="399" t="s">
        <v>1064</v>
      </c>
      <c r="D239" s="399" t="s">
        <v>1064</v>
      </c>
      <c r="E239" s="399" t="s">
        <v>1064</v>
      </c>
      <c r="F239" s="400">
        <v>0.23</v>
      </c>
      <c r="G239" s="400">
        <v>0.4</v>
      </c>
      <c r="H239" s="400">
        <v>0.23</v>
      </c>
      <c r="I239" s="400">
        <v>0.4</v>
      </c>
      <c r="J239" s="400" t="s">
        <v>411</v>
      </c>
      <c r="K239" s="400">
        <v>1</v>
      </c>
      <c r="L239" s="400">
        <v>1</v>
      </c>
      <c r="M239" s="401" t="s">
        <v>1007</v>
      </c>
      <c r="N239" s="401" t="s">
        <v>1008</v>
      </c>
      <c r="O239" s="398" t="s">
        <v>414</v>
      </c>
      <c r="P239" s="398" t="s">
        <v>414</v>
      </c>
      <c r="Q239" s="398">
        <v>0.28100000000000003</v>
      </c>
      <c r="R239" s="398">
        <v>0.28100000000000003</v>
      </c>
      <c r="S239" s="398" t="s">
        <v>260</v>
      </c>
      <c r="T239" s="398" t="s">
        <v>260</v>
      </c>
      <c r="U239" s="398" t="s">
        <v>260</v>
      </c>
      <c r="V239" s="400" t="s">
        <v>415</v>
      </c>
      <c r="W239" s="400" t="s">
        <v>415</v>
      </c>
      <c r="X239" s="398" t="s">
        <v>260</v>
      </c>
      <c r="Y239" s="398" t="s">
        <v>260</v>
      </c>
      <c r="Z239" s="443"/>
      <c r="AA239" s="443"/>
    </row>
    <row r="240" spans="1:27" s="332" customFormat="1" x14ac:dyDescent="0.25">
      <c r="A240" s="398">
        <v>216</v>
      </c>
      <c r="B240" s="399" t="s">
        <v>1065</v>
      </c>
      <c r="C240" s="399" t="s">
        <v>1065</v>
      </c>
      <c r="D240" s="399" t="s">
        <v>1065</v>
      </c>
      <c r="E240" s="399" t="s">
        <v>1065</v>
      </c>
      <c r="F240" s="400">
        <v>0.23</v>
      </c>
      <c r="G240" s="400">
        <v>0.4</v>
      </c>
      <c r="H240" s="400">
        <v>0.23</v>
      </c>
      <c r="I240" s="400">
        <v>0.4</v>
      </c>
      <c r="J240" s="400" t="s">
        <v>411</v>
      </c>
      <c r="K240" s="400">
        <v>1</v>
      </c>
      <c r="L240" s="400">
        <v>1</v>
      </c>
      <c r="M240" s="401" t="s">
        <v>846</v>
      </c>
      <c r="N240" s="401" t="s">
        <v>763</v>
      </c>
      <c r="O240" s="398" t="s">
        <v>414</v>
      </c>
      <c r="P240" s="398" t="s">
        <v>414</v>
      </c>
      <c r="Q240" s="398">
        <v>0.315</v>
      </c>
      <c r="R240" s="398">
        <v>0.315</v>
      </c>
      <c r="S240" s="398" t="s">
        <v>260</v>
      </c>
      <c r="T240" s="398" t="s">
        <v>260</v>
      </c>
      <c r="U240" s="398" t="s">
        <v>260</v>
      </c>
      <c r="V240" s="400" t="s">
        <v>415</v>
      </c>
      <c r="W240" s="400" t="s">
        <v>415</v>
      </c>
      <c r="X240" s="398" t="s">
        <v>260</v>
      </c>
      <c r="Y240" s="398" t="s">
        <v>260</v>
      </c>
      <c r="Z240" s="443"/>
      <c r="AA240" s="443"/>
    </row>
    <row r="241" spans="1:27" s="332" customFormat="1" ht="45" x14ac:dyDescent="0.25">
      <c r="A241" s="398">
        <v>217</v>
      </c>
      <c r="B241" s="399" t="s">
        <v>1066</v>
      </c>
      <c r="C241" s="399" t="s">
        <v>1066</v>
      </c>
      <c r="D241" s="399" t="s">
        <v>1066</v>
      </c>
      <c r="E241" s="399" t="s">
        <v>1066</v>
      </c>
      <c r="F241" s="400">
        <v>0.23</v>
      </c>
      <c r="G241" s="400">
        <v>0.4</v>
      </c>
      <c r="H241" s="400">
        <v>0.23</v>
      </c>
      <c r="I241" s="400">
        <v>0.4</v>
      </c>
      <c r="J241" s="400" t="s">
        <v>411</v>
      </c>
      <c r="K241" s="400">
        <v>1</v>
      </c>
      <c r="L241" s="400">
        <v>1</v>
      </c>
      <c r="M241" s="401" t="s">
        <v>888</v>
      </c>
      <c r="N241" s="401" t="s">
        <v>889</v>
      </c>
      <c r="O241" s="398" t="s">
        <v>414</v>
      </c>
      <c r="P241" s="398" t="s">
        <v>414</v>
      </c>
      <c r="Q241" s="398">
        <v>0.36099999999999999</v>
      </c>
      <c r="R241" s="398">
        <v>0.36099999999999999</v>
      </c>
      <c r="S241" s="398" t="s">
        <v>260</v>
      </c>
      <c r="T241" s="398" t="s">
        <v>260</v>
      </c>
      <c r="U241" s="398" t="s">
        <v>260</v>
      </c>
      <c r="V241" s="400" t="s">
        <v>415</v>
      </c>
      <c r="W241" s="400" t="s">
        <v>415</v>
      </c>
      <c r="X241" s="398" t="s">
        <v>260</v>
      </c>
      <c r="Y241" s="398" t="s">
        <v>260</v>
      </c>
      <c r="Z241" s="443"/>
      <c r="AA241" s="443"/>
    </row>
    <row r="242" spans="1:27" s="332" customFormat="1" x14ac:dyDescent="0.25">
      <c r="A242" s="398">
        <v>218</v>
      </c>
      <c r="B242" s="399" t="s">
        <v>1067</v>
      </c>
      <c r="C242" s="399" t="s">
        <v>1067</v>
      </c>
      <c r="D242" s="399" t="s">
        <v>1067</v>
      </c>
      <c r="E242" s="399" t="s">
        <v>1067</v>
      </c>
      <c r="F242" s="400">
        <v>0.23</v>
      </c>
      <c r="G242" s="400">
        <v>0.4</v>
      </c>
      <c r="H242" s="400">
        <v>0.23</v>
      </c>
      <c r="I242" s="400">
        <v>0.4</v>
      </c>
      <c r="J242" s="400" t="s">
        <v>411</v>
      </c>
      <c r="K242" s="400">
        <v>1</v>
      </c>
      <c r="L242" s="400">
        <v>1</v>
      </c>
      <c r="M242" s="401" t="s">
        <v>846</v>
      </c>
      <c r="N242" s="401" t="s">
        <v>763</v>
      </c>
      <c r="O242" s="398" t="s">
        <v>414</v>
      </c>
      <c r="P242" s="398" t="s">
        <v>414</v>
      </c>
      <c r="Q242" s="398">
        <v>0.151</v>
      </c>
      <c r="R242" s="398">
        <v>0.151</v>
      </c>
      <c r="S242" s="398" t="s">
        <v>260</v>
      </c>
      <c r="T242" s="398" t="s">
        <v>260</v>
      </c>
      <c r="U242" s="398" t="s">
        <v>260</v>
      </c>
      <c r="V242" s="400" t="s">
        <v>415</v>
      </c>
      <c r="W242" s="400" t="s">
        <v>415</v>
      </c>
      <c r="X242" s="398" t="s">
        <v>260</v>
      </c>
      <c r="Y242" s="398" t="s">
        <v>260</v>
      </c>
      <c r="Z242" s="443"/>
      <c r="AA242" s="443"/>
    </row>
    <row r="243" spans="1:27" s="332" customFormat="1" x14ac:dyDescent="0.25">
      <c r="A243" s="398">
        <v>219</v>
      </c>
      <c r="B243" s="399" t="s">
        <v>1068</v>
      </c>
      <c r="C243" s="399" t="s">
        <v>1068</v>
      </c>
      <c r="D243" s="399" t="s">
        <v>1068</v>
      </c>
      <c r="E243" s="399" t="s">
        <v>1068</v>
      </c>
      <c r="F243" s="400">
        <v>0.23</v>
      </c>
      <c r="G243" s="400">
        <v>0.4</v>
      </c>
      <c r="H243" s="400">
        <v>0.23</v>
      </c>
      <c r="I243" s="400">
        <v>0.4</v>
      </c>
      <c r="J243" s="400" t="s">
        <v>411</v>
      </c>
      <c r="K243" s="400">
        <v>1</v>
      </c>
      <c r="L243" s="400">
        <v>1</v>
      </c>
      <c r="M243" s="401" t="s">
        <v>846</v>
      </c>
      <c r="N243" s="401" t="s">
        <v>763</v>
      </c>
      <c r="O243" s="398" t="s">
        <v>414</v>
      </c>
      <c r="P243" s="398" t="s">
        <v>414</v>
      </c>
      <c r="Q243" s="398">
        <v>2.1999999999999999E-2</v>
      </c>
      <c r="R243" s="398">
        <v>2.1999999999999999E-2</v>
      </c>
      <c r="S243" s="398" t="s">
        <v>260</v>
      </c>
      <c r="T243" s="398" t="s">
        <v>260</v>
      </c>
      <c r="U243" s="398" t="s">
        <v>260</v>
      </c>
      <c r="V243" s="400" t="s">
        <v>415</v>
      </c>
      <c r="W243" s="400" t="s">
        <v>415</v>
      </c>
      <c r="X243" s="398" t="s">
        <v>260</v>
      </c>
      <c r="Y243" s="398" t="s">
        <v>260</v>
      </c>
      <c r="Z243" s="443"/>
      <c r="AA243" s="443"/>
    </row>
    <row r="244" spans="1:27" s="332" customFormat="1" ht="30" x14ac:dyDescent="0.25">
      <c r="A244" s="398">
        <v>220</v>
      </c>
      <c r="B244" s="399" t="s">
        <v>1069</v>
      </c>
      <c r="C244" s="399" t="s">
        <v>1069</v>
      </c>
      <c r="D244" s="399" t="s">
        <v>1069</v>
      </c>
      <c r="E244" s="399" t="s">
        <v>1069</v>
      </c>
      <c r="F244" s="400">
        <v>0.23</v>
      </c>
      <c r="G244" s="400">
        <v>0.4</v>
      </c>
      <c r="H244" s="400">
        <v>0.23</v>
      </c>
      <c r="I244" s="400">
        <v>0.4</v>
      </c>
      <c r="J244" s="400" t="s">
        <v>411</v>
      </c>
      <c r="K244" s="400">
        <v>1</v>
      </c>
      <c r="L244" s="400">
        <v>1</v>
      </c>
      <c r="M244" s="401" t="s">
        <v>828</v>
      </c>
      <c r="N244" s="401" t="s">
        <v>832</v>
      </c>
      <c r="O244" s="398" t="s">
        <v>414</v>
      </c>
      <c r="P244" s="398" t="s">
        <v>414</v>
      </c>
      <c r="Q244" s="398">
        <v>0.22600000000000001</v>
      </c>
      <c r="R244" s="398">
        <v>0.22600000000000001</v>
      </c>
      <c r="S244" s="398" t="s">
        <v>260</v>
      </c>
      <c r="T244" s="398" t="s">
        <v>260</v>
      </c>
      <c r="U244" s="398" t="s">
        <v>260</v>
      </c>
      <c r="V244" s="400" t="s">
        <v>415</v>
      </c>
      <c r="W244" s="400" t="s">
        <v>415</v>
      </c>
      <c r="X244" s="398" t="s">
        <v>260</v>
      </c>
      <c r="Y244" s="398" t="s">
        <v>260</v>
      </c>
      <c r="Z244" s="443"/>
      <c r="AA244" s="443"/>
    </row>
    <row r="245" spans="1:27" s="332" customFormat="1" x14ac:dyDescent="0.25">
      <c r="A245" s="398">
        <v>221</v>
      </c>
      <c r="B245" s="399" t="s">
        <v>1070</v>
      </c>
      <c r="C245" s="399" t="s">
        <v>1070</v>
      </c>
      <c r="D245" s="399" t="s">
        <v>1070</v>
      </c>
      <c r="E245" s="399" t="s">
        <v>1070</v>
      </c>
      <c r="F245" s="400">
        <v>0.23</v>
      </c>
      <c r="G245" s="400">
        <v>0.4</v>
      </c>
      <c r="H245" s="400">
        <v>0.23</v>
      </c>
      <c r="I245" s="400">
        <v>0.4</v>
      </c>
      <c r="J245" s="400" t="s">
        <v>411</v>
      </c>
      <c r="K245" s="400">
        <v>1</v>
      </c>
      <c r="L245" s="400">
        <v>1</v>
      </c>
      <c r="M245" s="401" t="s">
        <v>846</v>
      </c>
      <c r="N245" s="401" t="s">
        <v>763</v>
      </c>
      <c r="O245" s="398" t="s">
        <v>414</v>
      </c>
      <c r="P245" s="398" t="s">
        <v>414</v>
      </c>
      <c r="Q245" s="398">
        <v>0.14899999999999999</v>
      </c>
      <c r="R245" s="398">
        <v>0.14899999999999999</v>
      </c>
      <c r="S245" s="398" t="s">
        <v>260</v>
      </c>
      <c r="T245" s="398" t="s">
        <v>260</v>
      </c>
      <c r="U245" s="398" t="s">
        <v>260</v>
      </c>
      <c r="V245" s="400" t="s">
        <v>415</v>
      </c>
      <c r="W245" s="400" t="s">
        <v>415</v>
      </c>
      <c r="X245" s="398" t="s">
        <v>260</v>
      </c>
      <c r="Y245" s="398" t="s">
        <v>260</v>
      </c>
      <c r="Z245" s="443"/>
      <c r="AA245" s="443"/>
    </row>
    <row r="246" spans="1:27" s="332" customFormat="1" ht="30" x14ac:dyDescent="0.25">
      <c r="A246" s="398">
        <v>222</v>
      </c>
      <c r="B246" s="399" t="s">
        <v>1071</v>
      </c>
      <c r="C246" s="399" t="s">
        <v>1071</v>
      </c>
      <c r="D246" s="399" t="s">
        <v>1071</v>
      </c>
      <c r="E246" s="399" t="s">
        <v>1071</v>
      </c>
      <c r="F246" s="400">
        <v>0.23</v>
      </c>
      <c r="G246" s="400">
        <v>0.4</v>
      </c>
      <c r="H246" s="400">
        <v>0.23</v>
      </c>
      <c r="I246" s="400">
        <v>0.4</v>
      </c>
      <c r="J246" s="400" t="s">
        <v>411</v>
      </c>
      <c r="K246" s="400">
        <v>1</v>
      </c>
      <c r="L246" s="400">
        <v>1</v>
      </c>
      <c r="M246" s="401" t="s">
        <v>828</v>
      </c>
      <c r="N246" s="401" t="s">
        <v>832</v>
      </c>
      <c r="O246" s="398" t="s">
        <v>414</v>
      </c>
      <c r="P246" s="398" t="s">
        <v>414</v>
      </c>
      <c r="Q246" s="398">
        <v>0.17199999999999999</v>
      </c>
      <c r="R246" s="398">
        <v>0.17199999999999999</v>
      </c>
      <c r="S246" s="398" t="s">
        <v>260</v>
      </c>
      <c r="T246" s="398" t="s">
        <v>260</v>
      </c>
      <c r="U246" s="398" t="s">
        <v>260</v>
      </c>
      <c r="V246" s="400" t="s">
        <v>415</v>
      </c>
      <c r="W246" s="400" t="s">
        <v>415</v>
      </c>
      <c r="X246" s="398" t="s">
        <v>260</v>
      </c>
      <c r="Y246" s="398" t="s">
        <v>260</v>
      </c>
      <c r="Z246" s="443"/>
      <c r="AA246" s="443"/>
    </row>
    <row r="247" spans="1:27" s="332" customFormat="1" x14ac:dyDescent="0.25">
      <c r="A247" s="398">
        <v>223</v>
      </c>
      <c r="B247" s="399" t="s">
        <v>1072</v>
      </c>
      <c r="C247" s="399" t="s">
        <v>1072</v>
      </c>
      <c r="D247" s="399" t="s">
        <v>1072</v>
      </c>
      <c r="E247" s="399" t="s">
        <v>1072</v>
      </c>
      <c r="F247" s="400">
        <v>0.23</v>
      </c>
      <c r="G247" s="400">
        <v>0.4</v>
      </c>
      <c r="H247" s="400">
        <v>0.23</v>
      </c>
      <c r="I247" s="400">
        <v>0.4</v>
      </c>
      <c r="J247" s="400" t="s">
        <v>411</v>
      </c>
      <c r="K247" s="400">
        <v>1</v>
      </c>
      <c r="L247" s="400">
        <v>1</v>
      </c>
      <c r="M247" s="401" t="s">
        <v>823</v>
      </c>
      <c r="N247" s="401" t="s">
        <v>769</v>
      </c>
      <c r="O247" s="398" t="s">
        <v>414</v>
      </c>
      <c r="P247" s="398" t="s">
        <v>414</v>
      </c>
      <c r="Q247" s="398">
        <v>1.4E-2</v>
      </c>
      <c r="R247" s="398">
        <v>1.4E-2</v>
      </c>
      <c r="S247" s="398" t="s">
        <v>260</v>
      </c>
      <c r="T247" s="398" t="s">
        <v>260</v>
      </c>
      <c r="U247" s="398" t="s">
        <v>260</v>
      </c>
      <c r="V247" s="400" t="s">
        <v>415</v>
      </c>
      <c r="W247" s="400" t="s">
        <v>415</v>
      </c>
      <c r="X247" s="398" t="s">
        <v>260</v>
      </c>
      <c r="Y247" s="398" t="s">
        <v>260</v>
      </c>
      <c r="Z247" s="443"/>
      <c r="AA247" s="443"/>
    </row>
    <row r="248" spans="1:27" s="332" customFormat="1" x14ac:dyDescent="0.25">
      <c r="A248" s="398">
        <v>224</v>
      </c>
      <c r="B248" s="399" t="s">
        <v>1073</v>
      </c>
      <c r="C248" s="399" t="s">
        <v>1073</v>
      </c>
      <c r="D248" s="399" t="s">
        <v>1073</v>
      </c>
      <c r="E248" s="399" t="s">
        <v>1073</v>
      </c>
      <c r="F248" s="400">
        <v>0.23</v>
      </c>
      <c r="G248" s="400">
        <v>0.4</v>
      </c>
      <c r="H248" s="400">
        <v>0.23</v>
      </c>
      <c r="I248" s="400">
        <v>0.4</v>
      </c>
      <c r="J248" s="400" t="s">
        <v>411</v>
      </c>
      <c r="K248" s="400">
        <v>1</v>
      </c>
      <c r="L248" s="400">
        <v>1</v>
      </c>
      <c r="M248" s="401" t="s">
        <v>846</v>
      </c>
      <c r="N248" s="401" t="s">
        <v>763</v>
      </c>
      <c r="O248" s="398" t="s">
        <v>414</v>
      </c>
      <c r="P248" s="398" t="s">
        <v>414</v>
      </c>
      <c r="Q248" s="398">
        <v>0.14299999999999999</v>
      </c>
      <c r="R248" s="398">
        <v>0.14299999999999999</v>
      </c>
      <c r="S248" s="398" t="s">
        <v>260</v>
      </c>
      <c r="T248" s="398" t="s">
        <v>260</v>
      </c>
      <c r="U248" s="398" t="s">
        <v>260</v>
      </c>
      <c r="V248" s="400" t="s">
        <v>415</v>
      </c>
      <c r="W248" s="400" t="s">
        <v>415</v>
      </c>
      <c r="X248" s="398" t="s">
        <v>260</v>
      </c>
      <c r="Y248" s="398" t="s">
        <v>260</v>
      </c>
      <c r="Z248" s="443"/>
      <c r="AA248" s="443"/>
    </row>
    <row r="249" spans="1:27" s="332" customFormat="1" ht="30" x14ac:dyDescent="0.25">
      <c r="A249" s="398">
        <v>225</v>
      </c>
      <c r="B249" s="399" t="s">
        <v>1074</v>
      </c>
      <c r="C249" s="399" t="s">
        <v>1074</v>
      </c>
      <c r="D249" s="399" t="s">
        <v>1074</v>
      </c>
      <c r="E249" s="399" t="s">
        <v>1074</v>
      </c>
      <c r="F249" s="400">
        <v>0.23</v>
      </c>
      <c r="G249" s="400">
        <v>0.4</v>
      </c>
      <c r="H249" s="400">
        <v>0.23</v>
      </c>
      <c r="I249" s="400">
        <v>0.4</v>
      </c>
      <c r="J249" s="400" t="s">
        <v>411</v>
      </c>
      <c r="K249" s="400">
        <v>1</v>
      </c>
      <c r="L249" s="400">
        <v>1</v>
      </c>
      <c r="M249" s="401" t="s">
        <v>412</v>
      </c>
      <c r="N249" s="401" t="s">
        <v>762</v>
      </c>
      <c r="O249" s="398" t="s">
        <v>414</v>
      </c>
      <c r="P249" s="398" t="s">
        <v>414</v>
      </c>
      <c r="Q249" s="398">
        <v>0.115</v>
      </c>
      <c r="R249" s="398">
        <v>0.115</v>
      </c>
      <c r="S249" s="398" t="s">
        <v>260</v>
      </c>
      <c r="T249" s="398" t="s">
        <v>260</v>
      </c>
      <c r="U249" s="398" t="s">
        <v>260</v>
      </c>
      <c r="V249" s="400" t="s">
        <v>415</v>
      </c>
      <c r="W249" s="400" t="s">
        <v>415</v>
      </c>
      <c r="X249" s="398" t="s">
        <v>260</v>
      </c>
      <c r="Y249" s="398" t="s">
        <v>260</v>
      </c>
      <c r="Z249" s="443"/>
      <c r="AA249" s="443"/>
    </row>
    <row r="250" spans="1:27" s="332" customFormat="1" x14ac:dyDescent="0.25">
      <c r="A250" s="398">
        <v>226</v>
      </c>
      <c r="B250" s="399" t="s">
        <v>1075</v>
      </c>
      <c r="C250" s="399" t="s">
        <v>1075</v>
      </c>
      <c r="D250" s="399" t="s">
        <v>1075</v>
      </c>
      <c r="E250" s="399" t="s">
        <v>1075</v>
      </c>
      <c r="F250" s="400">
        <v>0.23</v>
      </c>
      <c r="G250" s="400">
        <v>0.4</v>
      </c>
      <c r="H250" s="400">
        <v>0.23</v>
      </c>
      <c r="I250" s="400">
        <v>0.4</v>
      </c>
      <c r="J250" s="400" t="s">
        <v>411</v>
      </c>
      <c r="K250" s="400">
        <v>1</v>
      </c>
      <c r="L250" s="400">
        <v>1</v>
      </c>
      <c r="M250" s="401" t="s">
        <v>846</v>
      </c>
      <c r="N250" s="401" t="s">
        <v>763</v>
      </c>
      <c r="O250" s="398" t="s">
        <v>414</v>
      </c>
      <c r="P250" s="398" t="s">
        <v>414</v>
      </c>
      <c r="Q250" s="398">
        <v>0.126</v>
      </c>
      <c r="R250" s="398">
        <v>0.126</v>
      </c>
      <c r="S250" s="398" t="s">
        <v>260</v>
      </c>
      <c r="T250" s="398" t="s">
        <v>260</v>
      </c>
      <c r="U250" s="398" t="s">
        <v>260</v>
      </c>
      <c r="V250" s="400" t="s">
        <v>415</v>
      </c>
      <c r="W250" s="400" t="s">
        <v>415</v>
      </c>
      <c r="X250" s="398" t="s">
        <v>260</v>
      </c>
      <c r="Y250" s="398" t="s">
        <v>260</v>
      </c>
      <c r="Z250" s="443"/>
      <c r="AA250" s="443"/>
    </row>
    <row r="251" spans="1:27" s="332" customFormat="1" ht="30" x14ac:dyDescent="0.25">
      <c r="A251" s="398">
        <v>227</v>
      </c>
      <c r="B251" s="399" t="s">
        <v>1076</v>
      </c>
      <c r="C251" s="399" t="s">
        <v>1076</v>
      </c>
      <c r="D251" s="399" t="s">
        <v>1076</v>
      </c>
      <c r="E251" s="399" t="s">
        <v>1076</v>
      </c>
      <c r="F251" s="400">
        <v>0.23</v>
      </c>
      <c r="G251" s="400">
        <v>0.4</v>
      </c>
      <c r="H251" s="400">
        <v>0.23</v>
      </c>
      <c r="I251" s="400">
        <v>0.4</v>
      </c>
      <c r="J251" s="400" t="s">
        <v>411</v>
      </c>
      <c r="K251" s="400">
        <v>1</v>
      </c>
      <c r="L251" s="400">
        <v>1</v>
      </c>
      <c r="M251" s="401" t="s">
        <v>1077</v>
      </c>
      <c r="N251" s="401" t="s">
        <v>876</v>
      </c>
      <c r="O251" s="398" t="s">
        <v>414</v>
      </c>
      <c r="P251" s="398" t="s">
        <v>414</v>
      </c>
      <c r="Q251" s="398">
        <v>0.215</v>
      </c>
      <c r="R251" s="398">
        <v>0.215</v>
      </c>
      <c r="S251" s="398" t="s">
        <v>260</v>
      </c>
      <c r="T251" s="398" t="s">
        <v>260</v>
      </c>
      <c r="U251" s="398" t="s">
        <v>260</v>
      </c>
      <c r="V251" s="400" t="s">
        <v>415</v>
      </c>
      <c r="W251" s="400" t="s">
        <v>415</v>
      </c>
      <c r="X251" s="398" t="s">
        <v>260</v>
      </c>
      <c r="Y251" s="398" t="s">
        <v>260</v>
      </c>
      <c r="Z251" s="443"/>
      <c r="AA251" s="443"/>
    </row>
    <row r="252" spans="1:27" s="332" customFormat="1" x14ac:dyDescent="0.25">
      <c r="A252" s="398">
        <v>228</v>
      </c>
      <c r="B252" s="399" t="s">
        <v>1078</v>
      </c>
      <c r="C252" s="399" t="s">
        <v>1078</v>
      </c>
      <c r="D252" s="399" t="s">
        <v>1078</v>
      </c>
      <c r="E252" s="399" t="s">
        <v>1078</v>
      </c>
      <c r="F252" s="400">
        <v>0.23</v>
      </c>
      <c r="G252" s="400">
        <v>0.4</v>
      </c>
      <c r="H252" s="400">
        <v>0.23</v>
      </c>
      <c r="I252" s="400">
        <v>0.4</v>
      </c>
      <c r="J252" s="400" t="s">
        <v>411</v>
      </c>
      <c r="K252" s="400">
        <v>1</v>
      </c>
      <c r="L252" s="400">
        <v>1</v>
      </c>
      <c r="M252" s="401" t="s">
        <v>846</v>
      </c>
      <c r="N252" s="401" t="s">
        <v>763</v>
      </c>
      <c r="O252" s="398" t="s">
        <v>414</v>
      </c>
      <c r="P252" s="398" t="s">
        <v>414</v>
      </c>
      <c r="Q252" s="398">
        <v>0.14199999999999999</v>
      </c>
      <c r="R252" s="398">
        <v>0.14199999999999999</v>
      </c>
      <c r="S252" s="398" t="s">
        <v>260</v>
      </c>
      <c r="T252" s="398" t="s">
        <v>260</v>
      </c>
      <c r="U252" s="398" t="s">
        <v>260</v>
      </c>
      <c r="V252" s="400" t="s">
        <v>415</v>
      </c>
      <c r="W252" s="400" t="s">
        <v>415</v>
      </c>
      <c r="X252" s="398" t="s">
        <v>260</v>
      </c>
      <c r="Y252" s="398" t="s">
        <v>260</v>
      </c>
      <c r="Z252" s="443"/>
      <c r="AA252" s="443"/>
    </row>
    <row r="253" spans="1:27" s="332" customFormat="1" x14ac:dyDescent="0.25">
      <c r="A253" s="398">
        <v>229</v>
      </c>
      <c r="B253" s="399" t="s">
        <v>1079</v>
      </c>
      <c r="C253" s="399" t="s">
        <v>1079</v>
      </c>
      <c r="D253" s="399" t="s">
        <v>1079</v>
      </c>
      <c r="E253" s="399" t="s">
        <v>1079</v>
      </c>
      <c r="F253" s="400">
        <v>0.23</v>
      </c>
      <c r="G253" s="400">
        <v>0.4</v>
      </c>
      <c r="H253" s="400">
        <v>0.23</v>
      </c>
      <c r="I253" s="400">
        <v>0.4</v>
      </c>
      <c r="J253" s="400" t="s">
        <v>411</v>
      </c>
      <c r="K253" s="400">
        <v>1</v>
      </c>
      <c r="L253" s="400">
        <v>1</v>
      </c>
      <c r="M253" s="401" t="s">
        <v>846</v>
      </c>
      <c r="N253" s="401" t="s">
        <v>763</v>
      </c>
      <c r="O253" s="398" t="s">
        <v>414</v>
      </c>
      <c r="P253" s="398" t="s">
        <v>414</v>
      </c>
      <c r="Q253" s="398">
        <v>0.16500000000000001</v>
      </c>
      <c r="R253" s="398">
        <v>0.16500000000000001</v>
      </c>
      <c r="S253" s="398" t="s">
        <v>260</v>
      </c>
      <c r="T253" s="398" t="s">
        <v>260</v>
      </c>
      <c r="U253" s="398" t="s">
        <v>260</v>
      </c>
      <c r="V253" s="400" t="s">
        <v>415</v>
      </c>
      <c r="W253" s="400" t="s">
        <v>415</v>
      </c>
      <c r="X253" s="398" t="s">
        <v>260</v>
      </c>
      <c r="Y253" s="398" t="s">
        <v>260</v>
      </c>
      <c r="Z253" s="443"/>
      <c r="AA253" s="443"/>
    </row>
    <row r="254" spans="1:27" s="332" customFormat="1" ht="30" x14ac:dyDescent="0.25">
      <c r="A254" s="398">
        <v>230</v>
      </c>
      <c r="B254" s="399" t="s">
        <v>1080</v>
      </c>
      <c r="C254" s="399" t="s">
        <v>1080</v>
      </c>
      <c r="D254" s="399" t="s">
        <v>1080</v>
      </c>
      <c r="E254" s="399" t="s">
        <v>1080</v>
      </c>
      <c r="F254" s="400">
        <v>0.23</v>
      </c>
      <c r="G254" s="400">
        <v>0.4</v>
      </c>
      <c r="H254" s="400">
        <v>0.23</v>
      </c>
      <c r="I254" s="400">
        <v>0.4</v>
      </c>
      <c r="J254" s="400" t="s">
        <v>411</v>
      </c>
      <c r="K254" s="400">
        <v>1</v>
      </c>
      <c r="L254" s="400">
        <v>1</v>
      </c>
      <c r="M254" s="401" t="s">
        <v>825</v>
      </c>
      <c r="N254" s="401" t="s">
        <v>761</v>
      </c>
      <c r="O254" s="398" t="s">
        <v>414</v>
      </c>
      <c r="P254" s="398" t="s">
        <v>414</v>
      </c>
      <c r="Q254" s="398">
        <v>0.105</v>
      </c>
      <c r="R254" s="398">
        <v>0.105</v>
      </c>
      <c r="S254" s="398" t="s">
        <v>260</v>
      </c>
      <c r="T254" s="398" t="s">
        <v>260</v>
      </c>
      <c r="U254" s="398" t="s">
        <v>260</v>
      </c>
      <c r="V254" s="400" t="s">
        <v>415</v>
      </c>
      <c r="W254" s="400" t="s">
        <v>415</v>
      </c>
      <c r="X254" s="398" t="s">
        <v>260</v>
      </c>
      <c r="Y254" s="398" t="s">
        <v>260</v>
      </c>
      <c r="Z254" s="443"/>
      <c r="AA254" s="443"/>
    </row>
    <row r="255" spans="1:27" s="332" customFormat="1" x14ac:dyDescent="0.25">
      <c r="A255" s="398">
        <v>231</v>
      </c>
      <c r="B255" s="399" t="s">
        <v>1081</v>
      </c>
      <c r="C255" s="399" t="s">
        <v>1081</v>
      </c>
      <c r="D255" s="399" t="s">
        <v>1081</v>
      </c>
      <c r="E255" s="399" t="s">
        <v>1081</v>
      </c>
      <c r="F255" s="400">
        <v>0.23</v>
      </c>
      <c r="G255" s="400">
        <v>0.4</v>
      </c>
      <c r="H255" s="400">
        <v>0.23</v>
      </c>
      <c r="I255" s="400">
        <v>0.4</v>
      </c>
      <c r="J255" s="400" t="s">
        <v>411</v>
      </c>
      <c r="K255" s="400">
        <v>1</v>
      </c>
      <c r="L255" s="400">
        <v>1</v>
      </c>
      <c r="M255" s="401" t="s">
        <v>846</v>
      </c>
      <c r="N255" s="401" t="s">
        <v>763</v>
      </c>
      <c r="O255" s="398" t="s">
        <v>414</v>
      </c>
      <c r="P255" s="398" t="s">
        <v>414</v>
      </c>
      <c r="Q255" s="398">
        <v>0.115</v>
      </c>
      <c r="R255" s="398">
        <v>0.115</v>
      </c>
      <c r="S255" s="398" t="s">
        <v>260</v>
      </c>
      <c r="T255" s="398" t="s">
        <v>260</v>
      </c>
      <c r="U255" s="398" t="s">
        <v>260</v>
      </c>
      <c r="V255" s="400" t="s">
        <v>415</v>
      </c>
      <c r="W255" s="400" t="s">
        <v>415</v>
      </c>
      <c r="X255" s="398" t="s">
        <v>260</v>
      </c>
      <c r="Y255" s="398" t="s">
        <v>260</v>
      </c>
      <c r="Z255" s="443"/>
      <c r="AA255" s="443"/>
    </row>
    <row r="256" spans="1:27" s="332" customFormat="1" x14ac:dyDescent="0.25">
      <c r="A256" s="398">
        <v>232</v>
      </c>
      <c r="B256" s="399" t="s">
        <v>1082</v>
      </c>
      <c r="C256" s="399" t="s">
        <v>1082</v>
      </c>
      <c r="D256" s="399" t="s">
        <v>1082</v>
      </c>
      <c r="E256" s="399" t="s">
        <v>1082</v>
      </c>
      <c r="F256" s="400">
        <v>0.23</v>
      </c>
      <c r="G256" s="400">
        <v>0.4</v>
      </c>
      <c r="H256" s="400">
        <v>0.23</v>
      </c>
      <c r="I256" s="400">
        <v>0.4</v>
      </c>
      <c r="J256" s="400" t="s">
        <v>411</v>
      </c>
      <c r="K256" s="400">
        <v>1</v>
      </c>
      <c r="L256" s="400">
        <v>1</v>
      </c>
      <c r="M256" s="401" t="s">
        <v>846</v>
      </c>
      <c r="N256" s="401" t="s">
        <v>763</v>
      </c>
      <c r="O256" s="398" t="s">
        <v>414</v>
      </c>
      <c r="P256" s="398" t="s">
        <v>414</v>
      </c>
      <c r="Q256" s="398">
        <v>0.14699999999999999</v>
      </c>
      <c r="R256" s="398">
        <v>0.14699999999999999</v>
      </c>
      <c r="S256" s="398" t="s">
        <v>260</v>
      </c>
      <c r="T256" s="398" t="s">
        <v>260</v>
      </c>
      <c r="U256" s="398" t="s">
        <v>260</v>
      </c>
      <c r="V256" s="400" t="s">
        <v>415</v>
      </c>
      <c r="W256" s="400" t="s">
        <v>415</v>
      </c>
      <c r="X256" s="398" t="s">
        <v>260</v>
      </c>
      <c r="Y256" s="398" t="s">
        <v>260</v>
      </c>
      <c r="Z256" s="443"/>
      <c r="AA256" s="443"/>
    </row>
    <row r="257" spans="1:27" s="332" customFormat="1" ht="30" x14ac:dyDescent="0.25">
      <c r="A257" s="398">
        <v>233</v>
      </c>
      <c r="B257" s="399" t="s">
        <v>1083</v>
      </c>
      <c r="C257" s="399" t="s">
        <v>1083</v>
      </c>
      <c r="D257" s="399" t="s">
        <v>1083</v>
      </c>
      <c r="E257" s="399" t="s">
        <v>1083</v>
      </c>
      <c r="F257" s="400">
        <v>0.23</v>
      </c>
      <c r="G257" s="400">
        <v>0.4</v>
      </c>
      <c r="H257" s="400">
        <v>0.23</v>
      </c>
      <c r="I257" s="400">
        <v>0.4</v>
      </c>
      <c r="J257" s="400" t="s">
        <v>411</v>
      </c>
      <c r="K257" s="400">
        <v>1</v>
      </c>
      <c r="L257" s="400">
        <v>1</v>
      </c>
      <c r="M257" s="401" t="s">
        <v>828</v>
      </c>
      <c r="N257" s="401" t="s">
        <v>832</v>
      </c>
      <c r="O257" s="398" t="s">
        <v>414</v>
      </c>
      <c r="P257" s="398" t="s">
        <v>414</v>
      </c>
      <c r="Q257" s="398">
        <v>0.22700000000000001</v>
      </c>
      <c r="R257" s="398">
        <v>0.22700000000000001</v>
      </c>
      <c r="S257" s="398" t="s">
        <v>260</v>
      </c>
      <c r="T257" s="398" t="s">
        <v>260</v>
      </c>
      <c r="U257" s="398" t="s">
        <v>260</v>
      </c>
      <c r="V257" s="400" t="s">
        <v>415</v>
      </c>
      <c r="W257" s="400" t="s">
        <v>415</v>
      </c>
      <c r="X257" s="398" t="s">
        <v>260</v>
      </c>
      <c r="Y257" s="398" t="s">
        <v>260</v>
      </c>
      <c r="Z257" s="443"/>
      <c r="AA257" s="443"/>
    </row>
    <row r="258" spans="1:27" s="332" customFormat="1" x14ac:dyDescent="0.25">
      <c r="A258" s="398">
        <v>234</v>
      </c>
      <c r="B258" s="399" t="s">
        <v>1084</v>
      </c>
      <c r="C258" s="399" t="s">
        <v>1084</v>
      </c>
      <c r="D258" s="399" t="s">
        <v>1084</v>
      </c>
      <c r="E258" s="399" t="s">
        <v>1084</v>
      </c>
      <c r="F258" s="400">
        <v>0.23</v>
      </c>
      <c r="G258" s="400">
        <v>0.4</v>
      </c>
      <c r="H258" s="400">
        <v>0.23</v>
      </c>
      <c r="I258" s="400">
        <v>0.4</v>
      </c>
      <c r="J258" s="400" t="s">
        <v>411</v>
      </c>
      <c r="K258" s="400">
        <v>1</v>
      </c>
      <c r="L258" s="400">
        <v>1</v>
      </c>
      <c r="M258" s="401" t="s">
        <v>846</v>
      </c>
      <c r="N258" s="401" t="s">
        <v>763</v>
      </c>
      <c r="O258" s="398" t="s">
        <v>414</v>
      </c>
      <c r="P258" s="398" t="s">
        <v>414</v>
      </c>
      <c r="Q258" s="398">
        <v>0.14699999999999999</v>
      </c>
      <c r="R258" s="398">
        <v>0.14699999999999999</v>
      </c>
      <c r="S258" s="398" t="s">
        <v>260</v>
      </c>
      <c r="T258" s="398" t="s">
        <v>260</v>
      </c>
      <c r="U258" s="398" t="s">
        <v>260</v>
      </c>
      <c r="V258" s="400" t="s">
        <v>415</v>
      </c>
      <c r="W258" s="400" t="s">
        <v>415</v>
      </c>
      <c r="X258" s="398" t="s">
        <v>260</v>
      </c>
      <c r="Y258" s="398" t="s">
        <v>260</v>
      </c>
      <c r="Z258" s="443"/>
      <c r="AA258" s="443"/>
    </row>
    <row r="259" spans="1:27" s="332" customFormat="1" ht="30" x14ac:dyDescent="0.25">
      <c r="A259" s="398">
        <v>235</v>
      </c>
      <c r="B259" s="399" t="s">
        <v>1085</v>
      </c>
      <c r="C259" s="399" t="s">
        <v>1085</v>
      </c>
      <c r="D259" s="399" t="s">
        <v>1085</v>
      </c>
      <c r="E259" s="399" t="s">
        <v>1085</v>
      </c>
      <c r="F259" s="400">
        <v>0.23</v>
      </c>
      <c r="G259" s="400">
        <v>0.4</v>
      </c>
      <c r="H259" s="400">
        <v>0.23</v>
      </c>
      <c r="I259" s="400">
        <v>0.4</v>
      </c>
      <c r="J259" s="400" t="s">
        <v>411</v>
      </c>
      <c r="K259" s="400">
        <v>1</v>
      </c>
      <c r="L259" s="400">
        <v>1</v>
      </c>
      <c r="M259" s="401" t="s">
        <v>828</v>
      </c>
      <c r="N259" s="401" t="s">
        <v>832</v>
      </c>
      <c r="O259" s="398" t="s">
        <v>414</v>
      </c>
      <c r="P259" s="398" t="s">
        <v>414</v>
      </c>
      <c r="Q259" s="398">
        <v>0.16</v>
      </c>
      <c r="R259" s="398">
        <v>0.16</v>
      </c>
      <c r="S259" s="398" t="s">
        <v>260</v>
      </c>
      <c r="T259" s="398" t="s">
        <v>260</v>
      </c>
      <c r="U259" s="398" t="s">
        <v>260</v>
      </c>
      <c r="V259" s="400" t="s">
        <v>415</v>
      </c>
      <c r="W259" s="400" t="s">
        <v>415</v>
      </c>
      <c r="X259" s="398" t="s">
        <v>260</v>
      </c>
      <c r="Y259" s="398" t="s">
        <v>260</v>
      </c>
      <c r="Z259" s="443"/>
      <c r="AA259" s="443"/>
    </row>
    <row r="260" spans="1:27" s="332" customFormat="1" x14ac:dyDescent="0.25">
      <c r="A260" s="398">
        <v>236</v>
      </c>
      <c r="B260" s="399" t="s">
        <v>1086</v>
      </c>
      <c r="C260" s="399" t="s">
        <v>1086</v>
      </c>
      <c r="D260" s="399" t="s">
        <v>1086</v>
      </c>
      <c r="E260" s="399" t="s">
        <v>1086</v>
      </c>
      <c r="F260" s="400">
        <v>0.23</v>
      </c>
      <c r="G260" s="400">
        <v>0.4</v>
      </c>
      <c r="H260" s="400">
        <v>0.23</v>
      </c>
      <c r="I260" s="400">
        <v>0.4</v>
      </c>
      <c r="J260" s="400" t="s">
        <v>411</v>
      </c>
      <c r="K260" s="400">
        <v>1</v>
      </c>
      <c r="L260" s="400">
        <v>1</v>
      </c>
      <c r="M260" s="401" t="s">
        <v>821</v>
      </c>
      <c r="N260" s="401" t="s">
        <v>413</v>
      </c>
      <c r="O260" s="398" t="s">
        <v>414</v>
      </c>
      <c r="P260" s="398" t="s">
        <v>414</v>
      </c>
      <c r="Q260" s="398">
        <v>9.7000000000000003E-2</v>
      </c>
      <c r="R260" s="398">
        <v>9.7000000000000003E-2</v>
      </c>
      <c r="S260" s="398" t="s">
        <v>260</v>
      </c>
      <c r="T260" s="398" t="s">
        <v>260</v>
      </c>
      <c r="U260" s="398" t="s">
        <v>260</v>
      </c>
      <c r="V260" s="400" t="s">
        <v>415</v>
      </c>
      <c r="W260" s="400" t="s">
        <v>415</v>
      </c>
      <c r="X260" s="398" t="s">
        <v>260</v>
      </c>
      <c r="Y260" s="398" t="s">
        <v>260</v>
      </c>
      <c r="Z260" s="443"/>
      <c r="AA260" s="443"/>
    </row>
    <row r="261" spans="1:27" s="332" customFormat="1" ht="30" x14ac:dyDescent="0.25">
      <c r="A261" s="398">
        <v>237</v>
      </c>
      <c r="B261" s="399" t="s">
        <v>1087</v>
      </c>
      <c r="C261" s="399" t="s">
        <v>1087</v>
      </c>
      <c r="D261" s="399" t="s">
        <v>1087</v>
      </c>
      <c r="E261" s="399" t="s">
        <v>1087</v>
      </c>
      <c r="F261" s="400">
        <v>0.23</v>
      </c>
      <c r="G261" s="400">
        <v>0.4</v>
      </c>
      <c r="H261" s="400">
        <v>0.23</v>
      </c>
      <c r="I261" s="400">
        <v>0.4</v>
      </c>
      <c r="J261" s="400" t="s">
        <v>411</v>
      </c>
      <c r="K261" s="400">
        <v>1</v>
      </c>
      <c r="L261" s="400">
        <v>1</v>
      </c>
      <c r="M261" s="401" t="s">
        <v>859</v>
      </c>
      <c r="N261" s="401" t="s">
        <v>760</v>
      </c>
      <c r="O261" s="398" t="s">
        <v>414</v>
      </c>
      <c r="P261" s="398" t="s">
        <v>414</v>
      </c>
      <c r="Q261" s="398">
        <v>7.3999999999999996E-2</v>
      </c>
      <c r="R261" s="398">
        <v>7.3999999999999996E-2</v>
      </c>
      <c r="S261" s="398" t="s">
        <v>260</v>
      </c>
      <c r="T261" s="398" t="s">
        <v>260</v>
      </c>
      <c r="U261" s="398" t="s">
        <v>260</v>
      </c>
      <c r="V261" s="400" t="s">
        <v>415</v>
      </c>
      <c r="W261" s="400" t="s">
        <v>415</v>
      </c>
      <c r="X261" s="398" t="s">
        <v>260</v>
      </c>
      <c r="Y261" s="398" t="s">
        <v>260</v>
      </c>
      <c r="Z261" s="443"/>
      <c r="AA261" s="443"/>
    </row>
    <row r="262" spans="1:27" s="332" customFormat="1" x14ac:dyDescent="0.25">
      <c r="A262" s="398">
        <v>238</v>
      </c>
      <c r="B262" s="399" t="s">
        <v>1088</v>
      </c>
      <c r="C262" s="399" t="s">
        <v>1088</v>
      </c>
      <c r="D262" s="399" t="s">
        <v>1088</v>
      </c>
      <c r="E262" s="399" t="s">
        <v>1088</v>
      </c>
      <c r="F262" s="400">
        <v>0.23</v>
      </c>
      <c r="G262" s="400">
        <v>0.4</v>
      </c>
      <c r="H262" s="400">
        <v>0.23</v>
      </c>
      <c r="I262" s="400">
        <v>0.4</v>
      </c>
      <c r="J262" s="400" t="s">
        <v>411</v>
      </c>
      <c r="K262" s="400">
        <v>1</v>
      </c>
      <c r="L262" s="400">
        <v>1</v>
      </c>
      <c r="M262" s="401" t="s">
        <v>846</v>
      </c>
      <c r="N262" s="401" t="s">
        <v>763</v>
      </c>
      <c r="O262" s="398" t="s">
        <v>414</v>
      </c>
      <c r="P262" s="398" t="s">
        <v>414</v>
      </c>
      <c r="Q262" s="398">
        <v>5.1999999999999998E-2</v>
      </c>
      <c r="R262" s="398">
        <v>5.1999999999999998E-2</v>
      </c>
      <c r="S262" s="398" t="s">
        <v>260</v>
      </c>
      <c r="T262" s="398" t="s">
        <v>260</v>
      </c>
      <c r="U262" s="398" t="s">
        <v>260</v>
      </c>
      <c r="V262" s="400" t="s">
        <v>415</v>
      </c>
      <c r="W262" s="400" t="s">
        <v>415</v>
      </c>
      <c r="X262" s="398" t="s">
        <v>260</v>
      </c>
      <c r="Y262" s="398" t="s">
        <v>260</v>
      </c>
      <c r="Z262" s="443"/>
      <c r="AA262" s="443"/>
    </row>
    <row r="263" spans="1:27" s="332" customFormat="1" ht="30" x14ac:dyDescent="0.25">
      <c r="A263" s="398">
        <v>239</v>
      </c>
      <c r="B263" s="399" t="s">
        <v>1089</v>
      </c>
      <c r="C263" s="399" t="s">
        <v>1089</v>
      </c>
      <c r="D263" s="399" t="s">
        <v>1089</v>
      </c>
      <c r="E263" s="399" t="s">
        <v>1089</v>
      </c>
      <c r="F263" s="400">
        <v>0.23</v>
      </c>
      <c r="G263" s="400">
        <v>0.4</v>
      </c>
      <c r="H263" s="400">
        <v>0.23</v>
      </c>
      <c r="I263" s="400">
        <v>0.4</v>
      </c>
      <c r="J263" s="400" t="s">
        <v>411</v>
      </c>
      <c r="K263" s="400">
        <v>1</v>
      </c>
      <c r="L263" s="400">
        <v>1</v>
      </c>
      <c r="M263" s="401" t="s">
        <v>867</v>
      </c>
      <c r="N263" s="401" t="s">
        <v>868</v>
      </c>
      <c r="O263" s="398" t="s">
        <v>414</v>
      </c>
      <c r="P263" s="398" t="s">
        <v>414</v>
      </c>
      <c r="Q263" s="398">
        <v>0.115</v>
      </c>
      <c r="R263" s="398">
        <v>0.115</v>
      </c>
      <c r="S263" s="398" t="s">
        <v>260</v>
      </c>
      <c r="T263" s="398" t="s">
        <v>260</v>
      </c>
      <c r="U263" s="398" t="s">
        <v>260</v>
      </c>
      <c r="V263" s="400" t="s">
        <v>415</v>
      </c>
      <c r="W263" s="400" t="s">
        <v>415</v>
      </c>
      <c r="X263" s="398" t="s">
        <v>260</v>
      </c>
      <c r="Y263" s="398" t="s">
        <v>260</v>
      </c>
      <c r="Z263" s="443"/>
      <c r="AA263" s="443"/>
    </row>
    <row r="264" spans="1:27" s="332" customFormat="1" x14ac:dyDescent="0.25">
      <c r="A264" s="398">
        <v>240</v>
      </c>
      <c r="B264" s="399" t="s">
        <v>1090</v>
      </c>
      <c r="C264" s="399" t="s">
        <v>1090</v>
      </c>
      <c r="D264" s="399" t="s">
        <v>1090</v>
      </c>
      <c r="E264" s="399" t="s">
        <v>1090</v>
      </c>
      <c r="F264" s="400">
        <v>0.23</v>
      </c>
      <c r="G264" s="400">
        <v>0.4</v>
      </c>
      <c r="H264" s="400">
        <v>0.23</v>
      </c>
      <c r="I264" s="400">
        <v>0.4</v>
      </c>
      <c r="J264" s="400" t="s">
        <v>411</v>
      </c>
      <c r="K264" s="400">
        <v>1</v>
      </c>
      <c r="L264" s="400">
        <v>1</v>
      </c>
      <c r="M264" s="401" t="s">
        <v>846</v>
      </c>
      <c r="N264" s="401" t="s">
        <v>763</v>
      </c>
      <c r="O264" s="398" t="s">
        <v>414</v>
      </c>
      <c r="P264" s="398" t="s">
        <v>414</v>
      </c>
      <c r="Q264" s="398">
        <v>7.1999999999999995E-2</v>
      </c>
      <c r="R264" s="398">
        <v>7.1999999999999995E-2</v>
      </c>
      <c r="S264" s="398" t="s">
        <v>260</v>
      </c>
      <c r="T264" s="398" t="s">
        <v>260</v>
      </c>
      <c r="U264" s="398" t="s">
        <v>260</v>
      </c>
      <c r="V264" s="400" t="s">
        <v>415</v>
      </c>
      <c r="W264" s="400" t="s">
        <v>415</v>
      </c>
      <c r="X264" s="398" t="s">
        <v>260</v>
      </c>
      <c r="Y264" s="398" t="s">
        <v>260</v>
      </c>
      <c r="Z264" s="443"/>
      <c r="AA264" s="443"/>
    </row>
    <row r="265" spans="1:27" s="332" customFormat="1" ht="30" x14ac:dyDescent="0.25">
      <c r="A265" s="398">
        <v>241</v>
      </c>
      <c r="B265" s="399" t="s">
        <v>1091</v>
      </c>
      <c r="C265" s="399" t="s">
        <v>1091</v>
      </c>
      <c r="D265" s="399" t="s">
        <v>1091</v>
      </c>
      <c r="E265" s="399" t="s">
        <v>1091</v>
      </c>
      <c r="F265" s="400">
        <v>0.23</v>
      </c>
      <c r="G265" s="400">
        <v>0.4</v>
      </c>
      <c r="H265" s="400">
        <v>0.23</v>
      </c>
      <c r="I265" s="400">
        <v>0.4</v>
      </c>
      <c r="J265" s="400" t="s">
        <v>411</v>
      </c>
      <c r="K265" s="400">
        <v>1</v>
      </c>
      <c r="L265" s="400">
        <v>1</v>
      </c>
      <c r="M265" s="401" t="s">
        <v>825</v>
      </c>
      <c r="N265" s="401" t="s">
        <v>761</v>
      </c>
      <c r="O265" s="398" t="s">
        <v>414</v>
      </c>
      <c r="P265" s="398" t="s">
        <v>414</v>
      </c>
      <c r="Q265" s="398">
        <v>0.28000000000000003</v>
      </c>
      <c r="R265" s="398">
        <v>0.28000000000000003</v>
      </c>
      <c r="S265" s="398" t="s">
        <v>260</v>
      </c>
      <c r="T265" s="398" t="s">
        <v>260</v>
      </c>
      <c r="U265" s="398" t="s">
        <v>260</v>
      </c>
      <c r="V265" s="400" t="s">
        <v>415</v>
      </c>
      <c r="W265" s="400" t="s">
        <v>415</v>
      </c>
      <c r="X265" s="398" t="s">
        <v>260</v>
      </c>
      <c r="Y265" s="398" t="s">
        <v>260</v>
      </c>
      <c r="Z265" s="443"/>
      <c r="AA265" s="443"/>
    </row>
    <row r="266" spans="1:27" s="332" customFormat="1" x14ac:dyDescent="0.25">
      <c r="A266" s="398">
        <v>242</v>
      </c>
      <c r="B266" s="399" t="s">
        <v>1092</v>
      </c>
      <c r="C266" s="399" t="s">
        <v>1092</v>
      </c>
      <c r="D266" s="399" t="s">
        <v>1092</v>
      </c>
      <c r="E266" s="399" t="s">
        <v>1092</v>
      </c>
      <c r="F266" s="400">
        <v>0.23</v>
      </c>
      <c r="G266" s="400">
        <v>0.4</v>
      </c>
      <c r="H266" s="400">
        <v>0.23</v>
      </c>
      <c r="I266" s="400">
        <v>0.4</v>
      </c>
      <c r="J266" s="400" t="s">
        <v>411</v>
      </c>
      <c r="K266" s="400">
        <v>1</v>
      </c>
      <c r="L266" s="400">
        <v>1</v>
      </c>
      <c r="M266" s="401" t="s">
        <v>846</v>
      </c>
      <c r="N266" s="401" t="s">
        <v>763</v>
      </c>
      <c r="O266" s="398" t="s">
        <v>414</v>
      </c>
      <c r="P266" s="398" t="s">
        <v>414</v>
      </c>
      <c r="Q266" s="398">
        <v>0.13800000000000001</v>
      </c>
      <c r="R266" s="398">
        <v>0.13800000000000001</v>
      </c>
      <c r="S266" s="398" t="s">
        <v>260</v>
      </c>
      <c r="T266" s="398" t="s">
        <v>260</v>
      </c>
      <c r="U266" s="398" t="s">
        <v>260</v>
      </c>
      <c r="V266" s="400" t="s">
        <v>415</v>
      </c>
      <c r="W266" s="400" t="s">
        <v>415</v>
      </c>
      <c r="X266" s="398" t="s">
        <v>260</v>
      </c>
      <c r="Y266" s="398" t="s">
        <v>260</v>
      </c>
      <c r="Z266" s="443"/>
      <c r="AA266" s="443"/>
    </row>
    <row r="267" spans="1:27" s="332" customFormat="1" ht="30" x14ac:dyDescent="0.25">
      <c r="A267" s="398">
        <v>243</v>
      </c>
      <c r="B267" s="399" t="s">
        <v>1093</v>
      </c>
      <c r="C267" s="399" t="s">
        <v>1093</v>
      </c>
      <c r="D267" s="399" t="s">
        <v>1093</v>
      </c>
      <c r="E267" s="399" t="s">
        <v>1093</v>
      </c>
      <c r="F267" s="400">
        <v>0.23</v>
      </c>
      <c r="G267" s="400">
        <v>0.4</v>
      </c>
      <c r="H267" s="400">
        <v>0.23</v>
      </c>
      <c r="I267" s="400">
        <v>0.4</v>
      </c>
      <c r="J267" s="400" t="s">
        <v>411</v>
      </c>
      <c r="K267" s="400">
        <v>1</v>
      </c>
      <c r="L267" s="400">
        <v>1</v>
      </c>
      <c r="M267" s="401" t="s">
        <v>838</v>
      </c>
      <c r="N267" s="401" t="s">
        <v>765</v>
      </c>
      <c r="O267" s="398" t="s">
        <v>414</v>
      </c>
      <c r="P267" s="398" t="s">
        <v>414</v>
      </c>
      <c r="Q267" s="398">
        <v>0.16800000000000001</v>
      </c>
      <c r="R267" s="398">
        <v>0.16800000000000001</v>
      </c>
      <c r="S267" s="398" t="s">
        <v>260</v>
      </c>
      <c r="T267" s="398" t="s">
        <v>260</v>
      </c>
      <c r="U267" s="398" t="s">
        <v>260</v>
      </c>
      <c r="V267" s="400" t="s">
        <v>415</v>
      </c>
      <c r="W267" s="400" t="s">
        <v>415</v>
      </c>
      <c r="X267" s="398" t="s">
        <v>260</v>
      </c>
      <c r="Y267" s="398" t="s">
        <v>260</v>
      </c>
      <c r="Z267" s="443"/>
      <c r="AA267" s="443"/>
    </row>
    <row r="268" spans="1:27" s="332" customFormat="1" ht="30" x14ac:dyDescent="0.25">
      <c r="A268" s="398">
        <v>244</v>
      </c>
      <c r="B268" s="399" t="s">
        <v>1094</v>
      </c>
      <c r="C268" s="399" t="s">
        <v>1094</v>
      </c>
      <c r="D268" s="399" t="s">
        <v>1094</v>
      </c>
      <c r="E268" s="399" t="s">
        <v>1094</v>
      </c>
      <c r="F268" s="400">
        <v>0.23</v>
      </c>
      <c r="G268" s="400">
        <v>0.4</v>
      </c>
      <c r="H268" s="400">
        <v>0.23</v>
      </c>
      <c r="I268" s="400">
        <v>0.4</v>
      </c>
      <c r="J268" s="400" t="s">
        <v>411</v>
      </c>
      <c r="K268" s="400">
        <v>1</v>
      </c>
      <c r="L268" s="400">
        <v>1</v>
      </c>
      <c r="M268" s="401" t="s">
        <v>825</v>
      </c>
      <c r="N268" s="401" t="s">
        <v>761</v>
      </c>
      <c r="O268" s="398" t="s">
        <v>414</v>
      </c>
      <c r="P268" s="398" t="s">
        <v>414</v>
      </c>
      <c r="Q268" s="398">
        <v>7.5999999999999998E-2</v>
      </c>
      <c r="R268" s="398">
        <v>7.5999999999999998E-2</v>
      </c>
      <c r="S268" s="398" t="s">
        <v>260</v>
      </c>
      <c r="T268" s="398" t="s">
        <v>260</v>
      </c>
      <c r="U268" s="398" t="s">
        <v>260</v>
      </c>
      <c r="V268" s="400" t="s">
        <v>415</v>
      </c>
      <c r="W268" s="400" t="s">
        <v>415</v>
      </c>
      <c r="X268" s="398" t="s">
        <v>260</v>
      </c>
      <c r="Y268" s="398" t="s">
        <v>260</v>
      </c>
      <c r="Z268" s="443"/>
      <c r="AA268" s="443"/>
    </row>
    <row r="269" spans="1:27" s="332" customFormat="1" ht="30" x14ac:dyDescent="0.25">
      <c r="A269" s="398">
        <v>245</v>
      </c>
      <c r="B269" s="399" t="s">
        <v>1095</v>
      </c>
      <c r="C269" s="399" t="s">
        <v>1095</v>
      </c>
      <c r="D269" s="399" t="s">
        <v>1095</v>
      </c>
      <c r="E269" s="399" t="s">
        <v>1095</v>
      </c>
      <c r="F269" s="400">
        <v>0.23</v>
      </c>
      <c r="G269" s="400">
        <v>0.4</v>
      </c>
      <c r="H269" s="400">
        <v>0.23</v>
      </c>
      <c r="I269" s="400">
        <v>0.4</v>
      </c>
      <c r="J269" s="400" t="s">
        <v>411</v>
      </c>
      <c r="K269" s="400">
        <v>1</v>
      </c>
      <c r="L269" s="400">
        <v>1</v>
      </c>
      <c r="M269" s="401" t="s">
        <v>838</v>
      </c>
      <c r="N269" s="401" t="s">
        <v>765</v>
      </c>
      <c r="O269" s="398" t="s">
        <v>414</v>
      </c>
      <c r="P269" s="398" t="s">
        <v>414</v>
      </c>
      <c r="Q269" s="398">
        <v>5.6000000000000001E-2</v>
      </c>
      <c r="R269" s="398">
        <v>5.6000000000000001E-2</v>
      </c>
      <c r="S269" s="398" t="s">
        <v>260</v>
      </c>
      <c r="T269" s="398" t="s">
        <v>260</v>
      </c>
      <c r="U269" s="398" t="s">
        <v>260</v>
      </c>
      <c r="V269" s="400" t="s">
        <v>415</v>
      </c>
      <c r="W269" s="400" t="s">
        <v>415</v>
      </c>
      <c r="X269" s="398" t="s">
        <v>260</v>
      </c>
      <c r="Y269" s="398" t="s">
        <v>260</v>
      </c>
      <c r="Z269" s="443"/>
      <c r="AA269" s="443"/>
    </row>
    <row r="270" spans="1:27" s="332" customFormat="1" ht="30" x14ac:dyDescent="0.25">
      <c r="A270" s="398">
        <v>246</v>
      </c>
      <c r="B270" s="399" t="s">
        <v>1096</v>
      </c>
      <c r="C270" s="399" t="s">
        <v>1096</v>
      </c>
      <c r="D270" s="399" t="s">
        <v>1096</v>
      </c>
      <c r="E270" s="399" t="s">
        <v>1096</v>
      </c>
      <c r="F270" s="400">
        <v>0.23</v>
      </c>
      <c r="G270" s="400">
        <v>0.4</v>
      </c>
      <c r="H270" s="400">
        <v>0.23</v>
      </c>
      <c r="I270" s="400">
        <v>0.4</v>
      </c>
      <c r="J270" s="400" t="s">
        <v>411</v>
      </c>
      <c r="K270" s="400">
        <v>1</v>
      </c>
      <c r="L270" s="400">
        <v>1</v>
      </c>
      <c r="M270" s="401" t="s">
        <v>825</v>
      </c>
      <c r="N270" s="401" t="s">
        <v>761</v>
      </c>
      <c r="O270" s="398" t="s">
        <v>414</v>
      </c>
      <c r="P270" s="398" t="s">
        <v>414</v>
      </c>
      <c r="Q270" s="398">
        <v>9.2999999999999999E-2</v>
      </c>
      <c r="R270" s="398">
        <v>9.2999999999999999E-2</v>
      </c>
      <c r="S270" s="398" t="s">
        <v>260</v>
      </c>
      <c r="T270" s="398" t="s">
        <v>260</v>
      </c>
      <c r="U270" s="398" t="s">
        <v>260</v>
      </c>
      <c r="V270" s="400" t="s">
        <v>415</v>
      </c>
      <c r="W270" s="400" t="s">
        <v>415</v>
      </c>
      <c r="X270" s="398" t="s">
        <v>260</v>
      </c>
      <c r="Y270" s="398" t="s">
        <v>260</v>
      </c>
      <c r="Z270" s="443"/>
      <c r="AA270" s="443"/>
    </row>
    <row r="271" spans="1:27" s="332" customFormat="1" ht="30" x14ac:dyDescent="0.25">
      <c r="A271" s="398">
        <v>247</v>
      </c>
      <c r="B271" s="399" t="s">
        <v>1097</v>
      </c>
      <c r="C271" s="399" t="s">
        <v>1097</v>
      </c>
      <c r="D271" s="399" t="s">
        <v>1097</v>
      </c>
      <c r="E271" s="399" t="s">
        <v>1097</v>
      </c>
      <c r="F271" s="400">
        <v>0.23</v>
      </c>
      <c r="G271" s="400">
        <v>0.4</v>
      </c>
      <c r="H271" s="400">
        <v>0.23</v>
      </c>
      <c r="I271" s="400">
        <v>0.4</v>
      </c>
      <c r="J271" s="400" t="s">
        <v>411</v>
      </c>
      <c r="K271" s="400">
        <v>1</v>
      </c>
      <c r="L271" s="400">
        <v>1</v>
      </c>
      <c r="M271" s="401" t="s">
        <v>825</v>
      </c>
      <c r="N271" s="401" t="s">
        <v>761</v>
      </c>
      <c r="O271" s="398" t="s">
        <v>414</v>
      </c>
      <c r="P271" s="398" t="s">
        <v>414</v>
      </c>
      <c r="Q271" s="398">
        <v>0.04</v>
      </c>
      <c r="R271" s="398">
        <v>0.04</v>
      </c>
      <c r="S271" s="398" t="s">
        <v>260</v>
      </c>
      <c r="T271" s="398" t="s">
        <v>260</v>
      </c>
      <c r="U271" s="398" t="s">
        <v>260</v>
      </c>
      <c r="V271" s="400" t="s">
        <v>415</v>
      </c>
      <c r="W271" s="400" t="s">
        <v>415</v>
      </c>
      <c r="X271" s="398" t="s">
        <v>260</v>
      </c>
      <c r="Y271" s="398" t="s">
        <v>260</v>
      </c>
      <c r="Z271" s="443"/>
      <c r="AA271" s="443"/>
    </row>
    <row r="272" spans="1:27" s="332" customFormat="1" ht="30" x14ac:dyDescent="0.25">
      <c r="A272" s="398">
        <v>248</v>
      </c>
      <c r="B272" s="399" t="s">
        <v>1098</v>
      </c>
      <c r="C272" s="399" t="s">
        <v>1098</v>
      </c>
      <c r="D272" s="399" t="s">
        <v>1098</v>
      </c>
      <c r="E272" s="399" t="s">
        <v>1098</v>
      </c>
      <c r="F272" s="400">
        <v>0.23</v>
      </c>
      <c r="G272" s="400">
        <v>0.4</v>
      </c>
      <c r="H272" s="400">
        <v>0.23</v>
      </c>
      <c r="I272" s="400">
        <v>0.4</v>
      </c>
      <c r="J272" s="400" t="s">
        <v>411</v>
      </c>
      <c r="K272" s="400">
        <v>1</v>
      </c>
      <c r="L272" s="400">
        <v>1</v>
      </c>
      <c r="M272" s="401" t="s">
        <v>859</v>
      </c>
      <c r="N272" s="401" t="s">
        <v>760</v>
      </c>
      <c r="O272" s="398" t="s">
        <v>414</v>
      </c>
      <c r="P272" s="398" t="s">
        <v>414</v>
      </c>
      <c r="Q272" s="398">
        <v>0.27100000000000002</v>
      </c>
      <c r="R272" s="398">
        <v>0.27100000000000002</v>
      </c>
      <c r="S272" s="398" t="s">
        <v>260</v>
      </c>
      <c r="T272" s="398" t="s">
        <v>260</v>
      </c>
      <c r="U272" s="398" t="s">
        <v>260</v>
      </c>
      <c r="V272" s="400" t="s">
        <v>415</v>
      </c>
      <c r="W272" s="400" t="s">
        <v>415</v>
      </c>
      <c r="X272" s="398" t="s">
        <v>260</v>
      </c>
      <c r="Y272" s="398" t="s">
        <v>260</v>
      </c>
      <c r="Z272" s="443"/>
      <c r="AA272" s="443"/>
    </row>
    <row r="273" spans="1:27" s="332" customFormat="1" x14ac:dyDescent="0.25">
      <c r="A273" s="398">
        <v>249</v>
      </c>
      <c r="B273" s="399" t="s">
        <v>1099</v>
      </c>
      <c r="C273" s="399" t="s">
        <v>1099</v>
      </c>
      <c r="D273" s="399" t="s">
        <v>1099</v>
      </c>
      <c r="E273" s="399" t="s">
        <v>1099</v>
      </c>
      <c r="F273" s="400">
        <v>0.23</v>
      </c>
      <c r="G273" s="400">
        <v>0.4</v>
      </c>
      <c r="H273" s="400">
        <v>0.23</v>
      </c>
      <c r="I273" s="400">
        <v>0.4</v>
      </c>
      <c r="J273" s="400" t="s">
        <v>411</v>
      </c>
      <c r="K273" s="400">
        <v>1</v>
      </c>
      <c r="L273" s="400">
        <v>1</v>
      </c>
      <c r="M273" s="401" t="s">
        <v>846</v>
      </c>
      <c r="N273" s="401" t="s">
        <v>763</v>
      </c>
      <c r="O273" s="398" t="s">
        <v>414</v>
      </c>
      <c r="P273" s="398" t="s">
        <v>414</v>
      </c>
      <c r="Q273" s="398">
        <v>0.14000000000000001</v>
      </c>
      <c r="R273" s="398">
        <v>0.14000000000000001</v>
      </c>
      <c r="S273" s="398" t="s">
        <v>260</v>
      </c>
      <c r="T273" s="398" t="s">
        <v>260</v>
      </c>
      <c r="U273" s="398" t="s">
        <v>260</v>
      </c>
      <c r="V273" s="400" t="s">
        <v>415</v>
      </c>
      <c r="W273" s="400" t="s">
        <v>415</v>
      </c>
      <c r="X273" s="398" t="s">
        <v>260</v>
      </c>
      <c r="Y273" s="398" t="s">
        <v>260</v>
      </c>
      <c r="Z273" s="443"/>
      <c r="AA273" s="443"/>
    </row>
    <row r="274" spans="1:27" s="332" customFormat="1" ht="30" x14ac:dyDescent="0.25">
      <c r="A274" s="398">
        <v>250</v>
      </c>
      <c r="B274" s="399" t="s">
        <v>1100</v>
      </c>
      <c r="C274" s="399" t="s">
        <v>1100</v>
      </c>
      <c r="D274" s="399" t="s">
        <v>1100</v>
      </c>
      <c r="E274" s="399" t="s">
        <v>1100</v>
      </c>
      <c r="F274" s="400">
        <v>0.23</v>
      </c>
      <c r="G274" s="400">
        <v>0.4</v>
      </c>
      <c r="H274" s="400">
        <v>0.23</v>
      </c>
      <c r="I274" s="400">
        <v>0.4</v>
      </c>
      <c r="J274" s="400" t="s">
        <v>411</v>
      </c>
      <c r="K274" s="400">
        <v>1</v>
      </c>
      <c r="L274" s="400">
        <v>1</v>
      </c>
      <c r="M274" s="401" t="s">
        <v>1007</v>
      </c>
      <c r="N274" s="401" t="s">
        <v>1008</v>
      </c>
      <c r="O274" s="398" t="s">
        <v>414</v>
      </c>
      <c r="P274" s="398" t="s">
        <v>414</v>
      </c>
      <c r="Q274" s="398">
        <v>0.64900000000000002</v>
      </c>
      <c r="R274" s="398">
        <v>0.64900000000000002</v>
      </c>
      <c r="S274" s="398" t="s">
        <v>260</v>
      </c>
      <c r="T274" s="398" t="s">
        <v>260</v>
      </c>
      <c r="U274" s="398" t="s">
        <v>260</v>
      </c>
      <c r="V274" s="400" t="s">
        <v>415</v>
      </c>
      <c r="W274" s="400" t="s">
        <v>415</v>
      </c>
      <c r="X274" s="398" t="s">
        <v>260</v>
      </c>
      <c r="Y274" s="398" t="s">
        <v>260</v>
      </c>
      <c r="Z274" s="443"/>
      <c r="AA274" s="443"/>
    </row>
    <row r="275" spans="1:27" s="332" customFormat="1" x14ac:dyDescent="0.25">
      <c r="A275" s="398">
        <v>251</v>
      </c>
      <c r="B275" s="399" t="s">
        <v>1101</v>
      </c>
      <c r="C275" s="399" t="s">
        <v>1101</v>
      </c>
      <c r="D275" s="399" t="s">
        <v>1101</v>
      </c>
      <c r="E275" s="399" t="s">
        <v>1101</v>
      </c>
      <c r="F275" s="400">
        <v>0.23</v>
      </c>
      <c r="G275" s="400">
        <v>0.4</v>
      </c>
      <c r="H275" s="400">
        <v>0.23</v>
      </c>
      <c r="I275" s="400">
        <v>0.4</v>
      </c>
      <c r="J275" s="400" t="s">
        <v>411</v>
      </c>
      <c r="K275" s="400">
        <v>1</v>
      </c>
      <c r="L275" s="400">
        <v>1</v>
      </c>
      <c r="M275" s="401" t="s">
        <v>846</v>
      </c>
      <c r="N275" s="401" t="s">
        <v>763</v>
      </c>
      <c r="O275" s="398" t="s">
        <v>414</v>
      </c>
      <c r="P275" s="398" t="s">
        <v>414</v>
      </c>
      <c r="Q275" s="398">
        <v>7.5999999999999998E-2</v>
      </c>
      <c r="R275" s="398">
        <v>7.5999999999999998E-2</v>
      </c>
      <c r="S275" s="398" t="s">
        <v>260</v>
      </c>
      <c r="T275" s="398" t="s">
        <v>260</v>
      </c>
      <c r="U275" s="398" t="s">
        <v>260</v>
      </c>
      <c r="V275" s="400" t="s">
        <v>415</v>
      </c>
      <c r="W275" s="400" t="s">
        <v>415</v>
      </c>
      <c r="X275" s="398" t="s">
        <v>260</v>
      </c>
      <c r="Y275" s="398" t="s">
        <v>260</v>
      </c>
      <c r="Z275" s="443"/>
      <c r="AA275" s="443"/>
    </row>
    <row r="276" spans="1:27" s="332" customFormat="1" ht="30" x14ac:dyDescent="0.25">
      <c r="A276" s="398">
        <v>252</v>
      </c>
      <c r="B276" s="399" t="s">
        <v>1102</v>
      </c>
      <c r="C276" s="399" t="s">
        <v>1102</v>
      </c>
      <c r="D276" s="399" t="s">
        <v>1102</v>
      </c>
      <c r="E276" s="399" t="s">
        <v>1102</v>
      </c>
      <c r="F276" s="400">
        <v>0.23</v>
      </c>
      <c r="G276" s="400">
        <v>0.4</v>
      </c>
      <c r="H276" s="400">
        <v>0.23</v>
      </c>
      <c r="I276" s="400">
        <v>0.4</v>
      </c>
      <c r="J276" s="400" t="s">
        <v>411</v>
      </c>
      <c r="K276" s="400">
        <v>1</v>
      </c>
      <c r="L276" s="400">
        <v>1</v>
      </c>
      <c r="M276" s="401" t="s">
        <v>1007</v>
      </c>
      <c r="N276" s="401" t="s">
        <v>1008</v>
      </c>
      <c r="O276" s="398" t="s">
        <v>414</v>
      </c>
      <c r="P276" s="398" t="s">
        <v>414</v>
      </c>
      <c r="Q276" s="398">
        <v>0.29099999999999998</v>
      </c>
      <c r="R276" s="398">
        <v>0.29099999999999998</v>
      </c>
      <c r="S276" s="398" t="s">
        <v>260</v>
      </c>
      <c r="T276" s="398" t="s">
        <v>260</v>
      </c>
      <c r="U276" s="398" t="s">
        <v>260</v>
      </c>
      <c r="V276" s="400" t="s">
        <v>415</v>
      </c>
      <c r="W276" s="400" t="s">
        <v>415</v>
      </c>
      <c r="X276" s="398" t="s">
        <v>260</v>
      </c>
      <c r="Y276" s="398" t="s">
        <v>260</v>
      </c>
      <c r="Z276" s="443"/>
      <c r="AA276" s="443"/>
    </row>
    <row r="277" spans="1:27" s="332" customFormat="1" x14ac:dyDescent="0.25">
      <c r="A277" s="398">
        <v>253</v>
      </c>
      <c r="B277" s="399" t="s">
        <v>1103</v>
      </c>
      <c r="C277" s="399" t="s">
        <v>1103</v>
      </c>
      <c r="D277" s="399" t="s">
        <v>1103</v>
      </c>
      <c r="E277" s="399" t="s">
        <v>1103</v>
      </c>
      <c r="F277" s="400">
        <v>0.23</v>
      </c>
      <c r="G277" s="400">
        <v>0.4</v>
      </c>
      <c r="H277" s="400">
        <v>0.23</v>
      </c>
      <c r="I277" s="400">
        <v>0.4</v>
      </c>
      <c r="J277" s="400" t="s">
        <v>411</v>
      </c>
      <c r="K277" s="400">
        <v>1</v>
      </c>
      <c r="L277" s="400">
        <v>1</v>
      </c>
      <c r="M277" s="401" t="s">
        <v>846</v>
      </c>
      <c r="N277" s="401" t="s">
        <v>763</v>
      </c>
      <c r="O277" s="398" t="s">
        <v>414</v>
      </c>
      <c r="P277" s="398" t="s">
        <v>414</v>
      </c>
      <c r="Q277" s="398">
        <v>0.20399999999999999</v>
      </c>
      <c r="R277" s="398">
        <v>0.20399999999999999</v>
      </c>
      <c r="S277" s="398" t="s">
        <v>260</v>
      </c>
      <c r="T277" s="398" t="s">
        <v>260</v>
      </c>
      <c r="U277" s="398" t="s">
        <v>260</v>
      </c>
      <c r="V277" s="400" t="s">
        <v>415</v>
      </c>
      <c r="W277" s="400" t="s">
        <v>415</v>
      </c>
      <c r="X277" s="398" t="s">
        <v>260</v>
      </c>
      <c r="Y277" s="398" t="s">
        <v>260</v>
      </c>
      <c r="Z277" s="443"/>
      <c r="AA277" s="443"/>
    </row>
    <row r="278" spans="1:27" s="332" customFormat="1" ht="30" x14ac:dyDescent="0.25">
      <c r="A278" s="398">
        <v>254</v>
      </c>
      <c r="B278" s="399" t="s">
        <v>1104</v>
      </c>
      <c r="C278" s="399" t="s">
        <v>1104</v>
      </c>
      <c r="D278" s="399" t="s">
        <v>1104</v>
      </c>
      <c r="E278" s="399" t="s">
        <v>1104</v>
      </c>
      <c r="F278" s="400">
        <v>0.23</v>
      </c>
      <c r="G278" s="400">
        <v>0.4</v>
      </c>
      <c r="H278" s="400">
        <v>0.23</v>
      </c>
      <c r="I278" s="400">
        <v>0.4</v>
      </c>
      <c r="J278" s="400" t="s">
        <v>411</v>
      </c>
      <c r="K278" s="400">
        <v>1</v>
      </c>
      <c r="L278" s="400">
        <v>1</v>
      </c>
      <c r="M278" s="401" t="s">
        <v>825</v>
      </c>
      <c r="N278" s="401" t="s">
        <v>761</v>
      </c>
      <c r="O278" s="398" t="s">
        <v>414</v>
      </c>
      <c r="P278" s="398" t="s">
        <v>414</v>
      </c>
      <c r="Q278" s="398">
        <v>0.156</v>
      </c>
      <c r="R278" s="398">
        <v>0.156</v>
      </c>
      <c r="S278" s="398" t="s">
        <v>260</v>
      </c>
      <c r="T278" s="398" t="s">
        <v>260</v>
      </c>
      <c r="U278" s="398" t="s">
        <v>260</v>
      </c>
      <c r="V278" s="400" t="s">
        <v>415</v>
      </c>
      <c r="W278" s="400" t="s">
        <v>415</v>
      </c>
      <c r="X278" s="398" t="s">
        <v>260</v>
      </c>
      <c r="Y278" s="398" t="s">
        <v>260</v>
      </c>
      <c r="Z278" s="443"/>
      <c r="AA278" s="443"/>
    </row>
    <row r="279" spans="1:27" s="332" customFormat="1" x14ac:dyDescent="0.25">
      <c r="A279" s="398">
        <v>255</v>
      </c>
      <c r="B279" s="399" t="s">
        <v>1105</v>
      </c>
      <c r="C279" s="399" t="s">
        <v>1105</v>
      </c>
      <c r="D279" s="399" t="s">
        <v>1105</v>
      </c>
      <c r="E279" s="399" t="s">
        <v>1105</v>
      </c>
      <c r="F279" s="400">
        <v>0.23</v>
      </c>
      <c r="G279" s="400">
        <v>0.4</v>
      </c>
      <c r="H279" s="400">
        <v>0.23</v>
      </c>
      <c r="I279" s="400">
        <v>0.4</v>
      </c>
      <c r="J279" s="400" t="s">
        <v>411</v>
      </c>
      <c r="K279" s="400">
        <v>1</v>
      </c>
      <c r="L279" s="400">
        <v>1</v>
      </c>
      <c r="M279" s="401" t="s">
        <v>828</v>
      </c>
      <c r="N279" s="401" t="s">
        <v>832</v>
      </c>
      <c r="O279" s="398" t="s">
        <v>414</v>
      </c>
      <c r="P279" s="398" t="s">
        <v>414</v>
      </c>
      <c r="Q279" s="398">
        <v>0.188</v>
      </c>
      <c r="R279" s="398">
        <v>0.188</v>
      </c>
      <c r="S279" s="398" t="s">
        <v>260</v>
      </c>
      <c r="T279" s="398" t="s">
        <v>260</v>
      </c>
      <c r="U279" s="398" t="s">
        <v>260</v>
      </c>
      <c r="V279" s="400" t="s">
        <v>415</v>
      </c>
      <c r="W279" s="400" t="s">
        <v>415</v>
      </c>
      <c r="X279" s="398" t="s">
        <v>260</v>
      </c>
      <c r="Y279" s="398" t="s">
        <v>260</v>
      </c>
      <c r="Z279" s="443"/>
      <c r="AA279" s="443"/>
    </row>
    <row r="280" spans="1:27" s="332" customFormat="1" ht="30" x14ac:dyDescent="0.25">
      <c r="A280" s="398">
        <v>256</v>
      </c>
      <c r="B280" s="399" t="s">
        <v>1106</v>
      </c>
      <c r="C280" s="399" t="s">
        <v>1106</v>
      </c>
      <c r="D280" s="399" t="s">
        <v>1106</v>
      </c>
      <c r="E280" s="399" t="s">
        <v>1106</v>
      </c>
      <c r="F280" s="400">
        <v>0.23</v>
      </c>
      <c r="G280" s="400">
        <v>0.4</v>
      </c>
      <c r="H280" s="400">
        <v>0.23</v>
      </c>
      <c r="I280" s="400">
        <v>0.4</v>
      </c>
      <c r="J280" s="400" t="s">
        <v>411</v>
      </c>
      <c r="K280" s="400">
        <v>1</v>
      </c>
      <c r="L280" s="400">
        <v>1</v>
      </c>
      <c r="M280" s="401" t="s">
        <v>1107</v>
      </c>
      <c r="N280" s="401" t="s">
        <v>764</v>
      </c>
      <c r="O280" s="398" t="s">
        <v>414</v>
      </c>
      <c r="P280" s="398" t="s">
        <v>414</v>
      </c>
      <c r="Q280" s="398">
        <v>9.6000000000000002E-2</v>
      </c>
      <c r="R280" s="398">
        <v>9.6000000000000002E-2</v>
      </c>
      <c r="S280" s="398" t="s">
        <v>260</v>
      </c>
      <c r="T280" s="398" t="s">
        <v>260</v>
      </c>
      <c r="U280" s="398" t="s">
        <v>260</v>
      </c>
      <c r="V280" s="400" t="s">
        <v>415</v>
      </c>
      <c r="W280" s="400" t="s">
        <v>415</v>
      </c>
      <c r="X280" s="398" t="s">
        <v>260</v>
      </c>
      <c r="Y280" s="398" t="s">
        <v>260</v>
      </c>
      <c r="Z280" s="443"/>
      <c r="AA280" s="443"/>
    </row>
    <row r="281" spans="1:27" s="332" customFormat="1" ht="30" x14ac:dyDescent="0.25">
      <c r="A281" s="398">
        <v>257</v>
      </c>
      <c r="B281" s="399" t="s">
        <v>1108</v>
      </c>
      <c r="C281" s="399" t="s">
        <v>1108</v>
      </c>
      <c r="D281" s="399" t="s">
        <v>1108</v>
      </c>
      <c r="E281" s="399" t="s">
        <v>1108</v>
      </c>
      <c r="F281" s="400">
        <v>0.23</v>
      </c>
      <c r="G281" s="400">
        <v>0.4</v>
      </c>
      <c r="H281" s="400">
        <v>0.23</v>
      </c>
      <c r="I281" s="400">
        <v>0.4</v>
      </c>
      <c r="J281" s="400" t="s">
        <v>411</v>
      </c>
      <c r="K281" s="400">
        <v>1</v>
      </c>
      <c r="L281" s="400">
        <v>1</v>
      </c>
      <c r="M281" s="401" t="s">
        <v>1109</v>
      </c>
      <c r="N281" s="401" t="s">
        <v>856</v>
      </c>
      <c r="O281" s="398" t="s">
        <v>414</v>
      </c>
      <c r="P281" s="398" t="s">
        <v>414</v>
      </c>
      <c r="Q281" s="398">
        <v>0.27800000000000002</v>
      </c>
      <c r="R281" s="398">
        <v>0.27800000000000002</v>
      </c>
      <c r="S281" s="398" t="s">
        <v>260</v>
      </c>
      <c r="T281" s="398" t="s">
        <v>260</v>
      </c>
      <c r="U281" s="398" t="s">
        <v>260</v>
      </c>
      <c r="V281" s="400" t="s">
        <v>415</v>
      </c>
      <c r="W281" s="400" t="s">
        <v>415</v>
      </c>
      <c r="X281" s="398" t="s">
        <v>260</v>
      </c>
      <c r="Y281" s="398" t="s">
        <v>260</v>
      </c>
      <c r="Z281" s="443"/>
      <c r="AA281" s="443"/>
    </row>
    <row r="282" spans="1:27" s="332" customFormat="1" x14ac:dyDescent="0.25">
      <c r="A282" s="398">
        <v>258</v>
      </c>
      <c r="B282" s="399" t="s">
        <v>1110</v>
      </c>
      <c r="C282" s="399" t="s">
        <v>1110</v>
      </c>
      <c r="D282" s="399" t="s">
        <v>1110</v>
      </c>
      <c r="E282" s="399" t="s">
        <v>1110</v>
      </c>
      <c r="F282" s="400">
        <v>0.23</v>
      </c>
      <c r="G282" s="400">
        <v>0.4</v>
      </c>
      <c r="H282" s="400">
        <v>0.23</v>
      </c>
      <c r="I282" s="400">
        <v>0.4</v>
      </c>
      <c r="J282" s="400" t="s">
        <v>411</v>
      </c>
      <c r="K282" s="400">
        <v>1</v>
      </c>
      <c r="L282" s="400">
        <v>1</v>
      </c>
      <c r="M282" s="401" t="s">
        <v>846</v>
      </c>
      <c r="N282" s="401" t="s">
        <v>763</v>
      </c>
      <c r="O282" s="398" t="s">
        <v>414</v>
      </c>
      <c r="P282" s="398" t="s">
        <v>414</v>
      </c>
      <c r="Q282" s="398">
        <v>0.16800000000000001</v>
      </c>
      <c r="R282" s="398">
        <v>0.16800000000000001</v>
      </c>
      <c r="S282" s="398" t="s">
        <v>260</v>
      </c>
      <c r="T282" s="398" t="s">
        <v>260</v>
      </c>
      <c r="U282" s="398" t="s">
        <v>260</v>
      </c>
      <c r="V282" s="400" t="s">
        <v>415</v>
      </c>
      <c r="W282" s="400" t="s">
        <v>415</v>
      </c>
      <c r="X282" s="398" t="s">
        <v>260</v>
      </c>
      <c r="Y282" s="398" t="s">
        <v>260</v>
      </c>
      <c r="Z282" s="443"/>
      <c r="AA282" s="443"/>
    </row>
    <row r="283" spans="1:27" s="332" customFormat="1" ht="45" x14ac:dyDescent="0.25">
      <c r="A283" s="398">
        <v>259</v>
      </c>
      <c r="B283" s="399" t="s">
        <v>1111</v>
      </c>
      <c r="C283" s="399" t="s">
        <v>1111</v>
      </c>
      <c r="D283" s="399" t="s">
        <v>1111</v>
      </c>
      <c r="E283" s="399" t="s">
        <v>1111</v>
      </c>
      <c r="F283" s="400">
        <v>0.23</v>
      </c>
      <c r="G283" s="400">
        <v>0.4</v>
      </c>
      <c r="H283" s="400">
        <v>0.23</v>
      </c>
      <c r="I283" s="400">
        <v>0.4</v>
      </c>
      <c r="J283" s="400" t="s">
        <v>411</v>
      </c>
      <c r="K283" s="400">
        <v>1</v>
      </c>
      <c r="L283" s="400">
        <v>1</v>
      </c>
      <c r="M283" s="401" t="s">
        <v>1007</v>
      </c>
      <c r="N283" s="401" t="s">
        <v>1008</v>
      </c>
      <c r="O283" s="398" t="s">
        <v>414</v>
      </c>
      <c r="P283" s="398" t="s">
        <v>414</v>
      </c>
      <c r="Q283" s="398">
        <v>0.29299999999999998</v>
      </c>
      <c r="R283" s="398">
        <v>0.29299999999999998</v>
      </c>
      <c r="S283" s="398" t="s">
        <v>260</v>
      </c>
      <c r="T283" s="398" t="s">
        <v>260</v>
      </c>
      <c r="U283" s="398" t="s">
        <v>260</v>
      </c>
      <c r="V283" s="400" t="s">
        <v>415</v>
      </c>
      <c r="W283" s="400" t="s">
        <v>415</v>
      </c>
      <c r="X283" s="398" t="s">
        <v>260</v>
      </c>
      <c r="Y283" s="398" t="s">
        <v>260</v>
      </c>
      <c r="Z283" s="443"/>
      <c r="AA283" s="443"/>
    </row>
    <row r="284" spans="1:27" s="332" customFormat="1" x14ac:dyDescent="0.25">
      <c r="A284" s="398">
        <v>260</v>
      </c>
      <c r="B284" s="399" t="s">
        <v>1112</v>
      </c>
      <c r="C284" s="399" t="s">
        <v>1112</v>
      </c>
      <c r="D284" s="399" t="s">
        <v>1112</v>
      </c>
      <c r="E284" s="399" t="s">
        <v>1112</v>
      </c>
      <c r="F284" s="400">
        <v>0.23</v>
      </c>
      <c r="G284" s="400">
        <v>0.4</v>
      </c>
      <c r="H284" s="400">
        <v>0.23</v>
      </c>
      <c r="I284" s="400">
        <v>0.4</v>
      </c>
      <c r="J284" s="400" t="s">
        <v>411</v>
      </c>
      <c r="K284" s="400">
        <v>1</v>
      </c>
      <c r="L284" s="400">
        <v>1</v>
      </c>
      <c r="M284" s="401" t="s">
        <v>846</v>
      </c>
      <c r="N284" s="401" t="s">
        <v>763</v>
      </c>
      <c r="O284" s="398" t="s">
        <v>414</v>
      </c>
      <c r="P284" s="398" t="s">
        <v>414</v>
      </c>
      <c r="Q284" s="398">
        <v>0.30199999999999999</v>
      </c>
      <c r="R284" s="398">
        <v>0.30199999999999999</v>
      </c>
      <c r="S284" s="398" t="s">
        <v>260</v>
      </c>
      <c r="T284" s="398" t="s">
        <v>260</v>
      </c>
      <c r="U284" s="398" t="s">
        <v>260</v>
      </c>
      <c r="V284" s="400" t="s">
        <v>415</v>
      </c>
      <c r="W284" s="400" t="s">
        <v>415</v>
      </c>
      <c r="X284" s="398" t="s">
        <v>260</v>
      </c>
      <c r="Y284" s="398" t="s">
        <v>260</v>
      </c>
      <c r="Z284" s="443"/>
      <c r="AA284" s="443"/>
    </row>
    <row r="285" spans="1:27" s="332" customFormat="1" ht="30" x14ac:dyDescent="0.25">
      <c r="A285" s="398">
        <v>261</v>
      </c>
      <c r="B285" s="399" t="s">
        <v>1113</v>
      </c>
      <c r="C285" s="399" t="s">
        <v>1113</v>
      </c>
      <c r="D285" s="399" t="s">
        <v>1113</v>
      </c>
      <c r="E285" s="399" t="s">
        <v>1113</v>
      </c>
      <c r="F285" s="400">
        <v>0.23</v>
      </c>
      <c r="G285" s="400">
        <v>0.4</v>
      </c>
      <c r="H285" s="400">
        <v>0.23</v>
      </c>
      <c r="I285" s="400">
        <v>0.4</v>
      </c>
      <c r="J285" s="400" t="s">
        <v>411</v>
      </c>
      <c r="K285" s="400">
        <v>1</v>
      </c>
      <c r="L285" s="400">
        <v>1</v>
      </c>
      <c r="M285" s="401"/>
      <c r="N285" s="401"/>
      <c r="O285" s="398" t="s">
        <v>414</v>
      </c>
      <c r="P285" s="398" t="s">
        <v>414</v>
      </c>
      <c r="Q285" s="398">
        <v>0.222</v>
      </c>
      <c r="R285" s="398">
        <v>0.222</v>
      </c>
      <c r="S285" s="398" t="s">
        <v>260</v>
      </c>
      <c r="T285" s="398" t="s">
        <v>260</v>
      </c>
      <c r="U285" s="398" t="s">
        <v>260</v>
      </c>
      <c r="V285" s="400" t="s">
        <v>415</v>
      </c>
      <c r="W285" s="400" t="s">
        <v>415</v>
      </c>
      <c r="X285" s="398" t="s">
        <v>260</v>
      </c>
      <c r="Y285" s="398" t="s">
        <v>260</v>
      </c>
      <c r="Z285" s="443"/>
      <c r="AA285" s="443"/>
    </row>
    <row r="286" spans="1:27" s="332" customFormat="1" x14ac:dyDescent="0.25">
      <c r="A286" s="398">
        <v>262</v>
      </c>
      <c r="B286" s="399" t="s">
        <v>1114</v>
      </c>
      <c r="C286" s="399" t="s">
        <v>1114</v>
      </c>
      <c r="D286" s="399" t="s">
        <v>1114</v>
      </c>
      <c r="E286" s="399" t="s">
        <v>1114</v>
      </c>
      <c r="F286" s="400">
        <v>0.23</v>
      </c>
      <c r="G286" s="400">
        <v>0.4</v>
      </c>
      <c r="H286" s="400">
        <v>0.23</v>
      </c>
      <c r="I286" s="400">
        <v>0.4</v>
      </c>
      <c r="J286" s="400" t="s">
        <v>411</v>
      </c>
      <c r="K286" s="400">
        <v>1</v>
      </c>
      <c r="L286" s="400">
        <v>1</v>
      </c>
      <c r="M286" s="401" t="s">
        <v>846</v>
      </c>
      <c r="N286" s="401" t="s">
        <v>763</v>
      </c>
      <c r="O286" s="398" t="s">
        <v>414</v>
      </c>
      <c r="P286" s="398" t="s">
        <v>414</v>
      </c>
      <c r="Q286" s="398">
        <v>0.112</v>
      </c>
      <c r="R286" s="398">
        <v>0.112</v>
      </c>
      <c r="S286" s="398" t="s">
        <v>260</v>
      </c>
      <c r="T286" s="398" t="s">
        <v>260</v>
      </c>
      <c r="U286" s="398" t="s">
        <v>260</v>
      </c>
      <c r="V286" s="400" t="s">
        <v>415</v>
      </c>
      <c r="W286" s="400" t="s">
        <v>415</v>
      </c>
      <c r="X286" s="398" t="s">
        <v>260</v>
      </c>
      <c r="Y286" s="398" t="s">
        <v>260</v>
      </c>
      <c r="Z286" s="443"/>
      <c r="AA286" s="443"/>
    </row>
    <row r="287" spans="1:27" s="332" customFormat="1" ht="30" x14ac:dyDescent="0.25">
      <c r="A287" s="398">
        <v>263</v>
      </c>
      <c r="B287" s="399" t="s">
        <v>1115</v>
      </c>
      <c r="C287" s="399" t="s">
        <v>1115</v>
      </c>
      <c r="D287" s="399" t="s">
        <v>1115</v>
      </c>
      <c r="E287" s="399" t="s">
        <v>1115</v>
      </c>
      <c r="F287" s="400">
        <v>0.23</v>
      </c>
      <c r="G287" s="400">
        <v>0.4</v>
      </c>
      <c r="H287" s="400">
        <v>0.23</v>
      </c>
      <c r="I287" s="400">
        <v>0.4</v>
      </c>
      <c r="J287" s="400" t="s">
        <v>411</v>
      </c>
      <c r="K287" s="400">
        <v>1</v>
      </c>
      <c r="L287" s="400">
        <v>1</v>
      </c>
      <c r="M287" s="401" t="s">
        <v>878</v>
      </c>
      <c r="N287" s="401" t="s">
        <v>879</v>
      </c>
      <c r="O287" s="398" t="s">
        <v>414</v>
      </c>
      <c r="P287" s="398" t="s">
        <v>414</v>
      </c>
      <c r="Q287" s="398">
        <v>0.28399999999999997</v>
      </c>
      <c r="R287" s="398">
        <v>0.28399999999999997</v>
      </c>
      <c r="S287" s="398" t="s">
        <v>260</v>
      </c>
      <c r="T287" s="398" t="s">
        <v>260</v>
      </c>
      <c r="U287" s="398" t="s">
        <v>260</v>
      </c>
      <c r="V287" s="400" t="s">
        <v>415</v>
      </c>
      <c r="W287" s="400" t="s">
        <v>415</v>
      </c>
      <c r="X287" s="398" t="s">
        <v>260</v>
      </c>
      <c r="Y287" s="398" t="s">
        <v>260</v>
      </c>
      <c r="Z287" s="443"/>
      <c r="AA287" s="443"/>
    </row>
    <row r="288" spans="1:27" s="332" customFormat="1" x14ac:dyDescent="0.25">
      <c r="A288" s="398">
        <v>264</v>
      </c>
      <c r="B288" s="399" t="s">
        <v>1116</v>
      </c>
      <c r="C288" s="399" t="s">
        <v>1116</v>
      </c>
      <c r="D288" s="399" t="s">
        <v>1116</v>
      </c>
      <c r="E288" s="399" t="s">
        <v>1116</v>
      </c>
      <c r="F288" s="400">
        <v>0.23</v>
      </c>
      <c r="G288" s="400">
        <v>0.4</v>
      </c>
      <c r="H288" s="400">
        <v>0.23</v>
      </c>
      <c r="I288" s="400">
        <v>0.4</v>
      </c>
      <c r="J288" s="400" t="s">
        <v>411</v>
      </c>
      <c r="K288" s="400">
        <v>1</v>
      </c>
      <c r="L288" s="400">
        <v>1</v>
      </c>
      <c r="M288" s="401" t="s">
        <v>846</v>
      </c>
      <c r="N288" s="401" t="s">
        <v>763</v>
      </c>
      <c r="O288" s="398" t="s">
        <v>414</v>
      </c>
      <c r="P288" s="398" t="s">
        <v>414</v>
      </c>
      <c r="Q288" s="398">
        <v>6.5000000000000002E-2</v>
      </c>
      <c r="R288" s="398">
        <v>6.5000000000000002E-2</v>
      </c>
      <c r="S288" s="398" t="s">
        <v>260</v>
      </c>
      <c r="T288" s="398" t="s">
        <v>260</v>
      </c>
      <c r="U288" s="398" t="s">
        <v>260</v>
      </c>
      <c r="V288" s="400" t="s">
        <v>415</v>
      </c>
      <c r="W288" s="400" t="s">
        <v>415</v>
      </c>
      <c r="X288" s="398" t="s">
        <v>260</v>
      </c>
      <c r="Y288" s="398" t="s">
        <v>260</v>
      </c>
      <c r="Z288" s="443"/>
      <c r="AA288" s="443"/>
    </row>
    <row r="289" spans="1:27" s="332" customFormat="1" ht="45" x14ac:dyDescent="0.25">
      <c r="A289" s="398">
        <v>265</v>
      </c>
      <c r="B289" s="399" t="s">
        <v>1117</v>
      </c>
      <c r="C289" s="399" t="s">
        <v>1117</v>
      </c>
      <c r="D289" s="399" t="s">
        <v>1117</v>
      </c>
      <c r="E289" s="399" t="s">
        <v>1117</v>
      </c>
      <c r="F289" s="400">
        <v>0.23</v>
      </c>
      <c r="G289" s="400">
        <v>0.4</v>
      </c>
      <c r="H289" s="400">
        <v>0.23</v>
      </c>
      <c r="I289" s="400">
        <v>0.4</v>
      </c>
      <c r="J289" s="400" t="s">
        <v>411</v>
      </c>
      <c r="K289" s="400">
        <v>1</v>
      </c>
      <c r="L289" s="400">
        <v>1</v>
      </c>
      <c r="M289" s="401" t="s">
        <v>1118</v>
      </c>
      <c r="N289" s="401" t="s">
        <v>1119</v>
      </c>
      <c r="O289" s="398" t="s">
        <v>414</v>
      </c>
      <c r="P289" s="398" t="s">
        <v>414</v>
      </c>
      <c r="Q289" s="398">
        <v>0.374</v>
      </c>
      <c r="R289" s="398">
        <v>0.374</v>
      </c>
      <c r="S289" s="398" t="s">
        <v>260</v>
      </c>
      <c r="T289" s="398" t="s">
        <v>260</v>
      </c>
      <c r="U289" s="398" t="s">
        <v>260</v>
      </c>
      <c r="V289" s="400" t="s">
        <v>415</v>
      </c>
      <c r="W289" s="400" t="s">
        <v>415</v>
      </c>
      <c r="X289" s="398" t="s">
        <v>260</v>
      </c>
      <c r="Y289" s="398" t="s">
        <v>260</v>
      </c>
      <c r="Z289" s="443"/>
      <c r="AA289" s="443"/>
    </row>
    <row r="290" spans="1:27" s="332" customFormat="1" ht="30" x14ac:dyDescent="0.25">
      <c r="A290" s="398">
        <v>266</v>
      </c>
      <c r="B290" s="399" t="s">
        <v>1120</v>
      </c>
      <c r="C290" s="399" t="s">
        <v>1120</v>
      </c>
      <c r="D290" s="399" t="s">
        <v>1120</v>
      </c>
      <c r="E290" s="399" t="s">
        <v>1120</v>
      </c>
      <c r="F290" s="400">
        <v>0.23</v>
      </c>
      <c r="G290" s="400">
        <v>0.4</v>
      </c>
      <c r="H290" s="400">
        <v>0.23</v>
      </c>
      <c r="I290" s="400">
        <v>0.4</v>
      </c>
      <c r="J290" s="400" t="s">
        <v>411</v>
      </c>
      <c r="K290" s="400">
        <v>1</v>
      </c>
      <c r="L290" s="400">
        <v>1</v>
      </c>
      <c r="M290" s="401" t="s">
        <v>859</v>
      </c>
      <c r="N290" s="401" t="s">
        <v>760</v>
      </c>
      <c r="O290" s="398" t="s">
        <v>414</v>
      </c>
      <c r="P290" s="398" t="s">
        <v>414</v>
      </c>
      <c r="Q290" s="398">
        <v>3.9E-2</v>
      </c>
      <c r="R290" s="398">
        <v>3.9E-2</v>
      </c>
      <c r="S290" s="398" t="s">
        <v>260</v>
      </c>
      <c r="T290" s="398" t="s">
        <v>260</v>
      </c>
      <c r="U290" s="398" t="s">
        <v>260</v>
      </c>
      <c r="V290" s="400" t="s">
        <v>415</v>
      </c>
      <c r="W290" s="400" t="s">
        <v>415</v>
      </c>
      <c r="X290" s="398" t="s">
        <v>260</v>
      </c>
      <c r="Y290" s="398" t="s">
        <v>260</v>
      </c>
      <c r="Z290" s="443"/>
      <c r="AA290" s="443"/>
    </row>
    <row r="291" spans="1:27" s="332" customFormat="1" ht="45" x14ac:dyDescent="0.25">
      <c r="A291" s="398">
        <v>267</v>
      </c>
      <c r="B291" s="399" t="s">
        <v>1121</v>
      </c>
      <c r="C291" s="399" t="s">
        <v>1121</v>
      </c>
      <c r="D291" s="399" t="s">
        <v>1121</v>
      </c>
      <c r="E291" s="399" t="s">
        <v>1121</v>
      </c>
      <c r="F291" s="400">
        <v>10</v>
      </c>
      <c r="G291" s="400">
        <v>10</v>
      </c>
      <c r="H291" s="400">
        <v>10</v>
      </c>
      <c r="I291" s="400">
        <v>10</v>
      </c>
      <c r="J291" s="400" t="s">
        <v>411</v>
      </c>
      <c r="K291" s="400">
        <v>1</v>
      </c>
      <c r="L291" s="400">
        <v>1</v>
      </c>
      <c r="M291" s="401" t="s">
        <v>825</v>
      </c>
      <c r="N291" s="401" t="s">
        <v>412</v>
      </c>
      <c r="O291" s="398" t="s">
        <v>414</v>
      </c>
      <c r="P291" s="398" t="s">
        <v>414</v>
      </c>
      <c r="Q291" s="398">
        <v>1.9E-2</v>
      </c>
      <c r="R291" s="398">
        <v>1.9E-2</v>
      </c>
      <c r="S291" s="398" t="s">
        <v>260</v>
      </c>
      <c r="T291" s="398" t="s">
        <v>260</v>
      </c>
      <c r="U291" s="398" t="s">
        <v>260</v>
      </c>
      <c r="V291" s="400" t="s">
        <v>415</v>
      </c>
      <c r="W291" s="400" t="s">
        <v>415</v>
      </c>
      <c r="X291" s="398" t="s">
        <v>260</v>
      </c>
      <c r="Y291" s="398" t="s">
        <v>260</v>
      </c>
      <c r="Z291" s="443"/>
      <c r="AA291" s="443"/>
    </row>
    <row r="292" spans="1:27" s="332" customFormat="1" ht="45" x14ac:dyDescent="0.25">
      <c r="A292" s="398">
        <v>268</v>
      </c>
      <c r="B292" s="399" t="s">
        <v>1122</v>
      </c>
      <c r="C292" s="399" t="s">
        <v>1122</v>
      </c>
      <c r="D292" s="399" t="s">
        <v>1122</v>
      </c>
      <c r="E292" s="399" t="s">
        <v>1122</v>
      </c>
      <c r="F292" s="400">
        <v>10</v>
      </c>
      <c r="G292" s="400">
        <v>10</v>
      </c>
      <c r="H292" s="400">
        <v>10</v>
      </c>
      <c r="I292" s="400">
        <v>10</v>
      </c>
      <c r="J292" s="400" t="s">
        <v>411</v>
      </c>
      <c r="K292" s="400">
        <v>1</v>
      </c>
      <c r="L292" s="400">
        <v>1</v>
      </c>
      <c r="M292" s="401" t="s">
        <v>838</v>
      </c>
      <c r="N292" s="401" t="s">
        <v>821</v>
      </c>
      <c r="O292" s="398" t="s">
        <v>414</v>
      </c>
      <c r="P292" s="398" t="s">
        <v>414</v>
      </c>
      <c r="Q292" s="398">
        <v>1.2E-2</v>
      </c>
      <c r="R292" s="398">
        <v>1.2E-2</v>
      </c>
      <c r="S292" s="398" t="s">
        <v>260</v>
      </c>
      <c r="T292" s="398" t="s">
        <v>260</v>
      </c>
      <c r="U292" s="398" t="s">
        <v>260</v>
      </c>
      <c r="V292" s="400" t="s">
        <v>415</v>
      </c>
      <c r="W292" s="400" t="s">
        <v>415</v>
      </c>
      <c r="X292" s="398" t="s">
        <v>260</v>
      </c>
      <c r="Y292" s="398" t="s">
        <v>260</v>
      </c>
      <c r="Z292" s="443"/>
      <c r="AA292" s="443"/>
    </row>
    <row r="293" spans="1:27" s="332" customFormat="1" ht="75" x14ac:dyDescent="0.25">
      <c r="A293" s="398">
        <v>269</v>
      </c>
      <c r="B293" s="399" t="s">
        <v>1123</v>
      </c>
      <c r="C293" s="399" t="s">
        <v>1123</v>
      </c>
      <c r="D293" s="399" t="s">
        <v>1123</v>
      </c>
      <c r="E293" s="399" t="s">
        <v>1123</v>
      </c>
      <c r="F293" s="400">
        <v>0.23</v>
      </c>
      <c r="G293" s="400">
        <v>0.4</v>
      </c>
      <c r="H293" s="400">
        <v>0.23</v>
      </c>
      <c r="I293" s="400">
        <v>0.4</v>
      </c>
      <c r="J293" s="400" t="s">
        <v>411</v>
      </c>
      <c r="K293" s="400">
        <v>1</v>
      </c>
      <c r="L293" s="400">
        <v>1</v>
      </c>
      <c r="M293" s="401" t="s">
        <v>412</v>
      </c>
      <c r="N293" s="401" t="s">
        <v>762</v>
      </c>
      <c r="O293" s="398" t="s">
        <v>414</v>
      </c>
      <c r="P293" s="398" t="s">
        <v>414</v>
      </c>
      <c r="Q293" s="398">
        <v>0.19700000000000001</v>
      </c>
      <c r="R293" s="398">
        <v>0.19700000000000001</v>
      </c>
      <c r="S293" s="398" t="s">
        <v>260</v>
      </c>
      <c r="T293" s="398" t="s">
        <v>260</v>
      </c>
      <c r="U293" s="398" t="s">
        <v>260</v>
      </c>
      <c r="V293" s="400" t="s">
        <v>415</v>
      </c>
      <c r="W293" s="400" t="s">
        <v>415</v>
      </c>
      <c r="X293" s="398" t="s">
        <v>260</v>
      </c>
      <c r="Y293" s="398" t="s">
        <v>260</v>
      </c>
      <c r="Z293" s="443"/>
      <c r="AA293" s="443"/>
    </row>
    <row r="294" spans="1:27" s="332" customFormat="1" ht="75" x14ac:dyDescent="0.25">
      <c r="A294" s="398">
        <v>270</v>
      </c>
      <c r="B294" s="399" t="s">
        <v>1124</v>
      </c>
      <c r="C294" s="399" t="s">
        <v>1124</v>
      </c>
      <c r="D294" s="399" t="s">
        <v>1124</v>
      </c>
      <c r="E294" s="399" t="s">
        <v>1124</v>
      </c>
      <c r="F294" s="400">
        <v>0.23</v>
      </c>
      <c r="G294" s="400">
        <v>0.4</v>
      </c>
      <c r="H294" s="400">
        <v>0.23</v>
      </c>
      <c r="I294" s="400">
        <v>0.4</v>
      </c>
      <c r="J294" s="400" t="s">
        <v>411</v>
      </c>
      <c r="K294" s="400">
        <v>1</v>
      </c>
      <c r="L294" s="400">
        <v>1</v>
      </c>
      <c r="M294" s="401" t="s">
        <v>1125</v>
      </c>
      <c r="N294" s="401" t="s">
        <v>761</v>
      </c>
      <c r="O294" s="398" t="s">
        <v>416</v>
      </c>
      <c r="P294" s="398" t="s">
        <v>416</v>
      </c>
      <c r="Q294" s="398">
        <v>0.224</v>
      </c>
      <c r="R294" s="398">
        <v>0.224</v>
      </c>
      <c r="S294" s="398" t="s">
        <v>260</v>
      </c>
      <c r="T294" s="398" t="s">
        <v>260</v>
      </c>
      <c r="U294" s="398" t="s">
        <v>260</v>
      </c>
      <c r="V294" s="400" t="s">
        <v>417</v>
      </c>
      <c r="W294" s="400" t="s">
        <v>770</v>
      </c>
      <c r="X294" s="398" t="s">
        <v>260</v>
      </c>
      <c r="Y294" s="398" t="s">
        <v>260</v>
      </c>
      <c r="Z294" s="443"/>
      <c r="AA294" s="443"/>
    </row>
    <row r="295" spans="1:27" x14ac:dyDescent="0.25">
      <c r="A295" s="398">
        <v>271</v>
      </c>
      <c r="B295" s="399" t="s">
        <v>1126</v>
      </c>
      <c r="C295" s="399" t="s">
        <v>1126</v>
      </c>
      <c r="D295" s="399" t="s">
        <v>1126</v>
      </c>
      <c r="E295" s="399" t="s">
        <v>1126</v>
      </c>
      <c r="F295" s="400">
        <v>0.23</v>
      </c>
      <c r="G295" s="400">
        <v>0.4</v>
      </c>
      <c r="H295" s="400">
        <v>0.23</v>
      </c>
      <c r="I295" s="400">
        <v>0.4</v>
      </c>
      <c r="J295" s="400" t="s">
        <v>411</v>
      </c>
      <c r="K295" s="400">
        <v>1</v>
      </c>
      <c r="L295" s="400">
        <v>1</v>
      </c>
      <c r="M295" s="401" t="s">
        <v>846</v>
      </c>
      <c r="N295" s="401" t="s">
        <v>763</v>
      </c>
      <c r="O295" s="398" t="s">
        <v>414</v>
      </c>
      <c r="P295" s="398" t="s">
        <v>414</v>
      </c>
      <c r="Q295" s="398">
        <v>0.153</v>
      </c>
      <c r="R295" s="398">
        <v>0.153</v>
      </c>
      <c r="S295" s="398" t="s">
        <v>260</v>
      </c>
      <c r="T295" s="398" t="s">
        <v>260</v>
      </c>
      <c r="U295" s="398" t="s">
        <v>260</v>
      </c>
      <c r="V295" s="400" t="s">
        <v>415</v>
      </c>
      <c r="W295" s="400" t="s">
        <v>415</v>
      </c>
      <c r="X295" s="398" t="s">
        <v>260</v>
      </c>
      <c r="Y295" s="398" t="s">
        <v>260</v>
      </c>
      <c r="Z295" s="443"/>
      <c r="AA295" s="443"/>
    </row>
    <row r="296" spans="1:27" x14ac:dyDescent="0.25">
      <c r="A296" s="398">
        <v>272</v>
      </c>
      <c r="B296" s="399" t="s">
        <v>1127</v>
      </c>
      <c r="C296" s="399" t="s">
        <v>1127</v>
      </c>
      <c r="D296" s="399" t="s">
        <v>1127</v>
      </c>
      <c r="E296" s="399" t="s">
        <v>1127</v>
      </c>
      <c r="F296" s="400">
        <v>0.23</v>
      </c>
      <c r="G296" s="400">
        <v>0.4</v>
      </c>
      <c r="H296" s="400">
        <v>0.23</v>
      </c>
      <c r="I296" s="400">
        <v>0.4</v>
      </c>
      <c r="J296" s="400" t="s">
        <v>411</v>
      </c>
      <c r="K296" s="400">
        <v>1</v>
      </c>
      <c r="L296" s="400">
        <v>1</v>
      </c>
      <c r="M296" s="401" t="s">
        <v>838</v>
      </c>
      <c r="N296" s="401" t="s">
        <v>765</v>
      </c>
      <c r="O296" s="398" t="s">
        <v>414</v>
      </c>
      <c r="P296" s="398" t="s">
        <v>414</v>
      </c>
      <c r="Q296" s="398">
        <v>8.1000000000000003E-2</v>
      </c>
      <c r="R296" s="398">
        <v>8.1000000000000003E-2</v>
      </c>
      <c r="S296" s="398" t="s">
        <v>260</v>
      </c>
      <c r="T296" s="398" t="s">
        <v>260</v>
      </c>
      <c r="U296" s="398" t="s">
        <v>260</v>
      </c>
      <c r="V296" s="400" t="s">
        <v>415</v>
      </c>
      <c r="W296" s="400" t="s">
        <v>415</v>
      </c>
      <c r="X296" s="398" t="s">
        <v>260</v>
      </c>
      <c r="Y296" s="398" t="s">
        <v>260</v>
      </c>
      <c r="Z296" s="443"/>
      <c r="AA296" s="443"/>
    </row>
    <row r="297" spans="1:27" ht="30" x14ac:dyDescent="0.25">
      <c r="A297" s="398">
        <v>273</v>
      </c>
      <c r="B297" s="399" t="s">
        <v>1128</v>
      </c>
      <c r="C297" s="399" t="s">
        <v>1128</v>
      </c>
      <c r="D297" s="399" t="s">
        <v>1128</v>
      </c>
      <c r="E297" s="399" t="s">
        <v>1128</v>
      </c>
      <c r="F297" s="400">
        <v>0.23</v>
      </c>
      <c r="G297" s="400">
        <v>0.4</v>
      </c>
      <c r="H297" s="400">
        <v>0.23</v>
      </c>
      <c r="I297" s="400">
        <v>0.4</v>
      </c>
      <c r="J297" s="400" t="s">
        <v>411</v>
      </c>
      <c r="K297" s="400">
        <v>1</v>
      </c>
      <c r="L297" s="400">
        <v>1</v>
      </c>
      <c r="M297" s="401" t="s">
        <v>825</v>
      </c>
      <c r="N297" s="401" t="s">
        <v>761</v>
      </c>
      <c r="O297" s="398" t="s">
        <v>414</v>
      </c>
      <c r="P297" s="398" t="s">
        <v>414</v>
      </c>
      <c r="Q297" s="398">
        <v>0.215</v>
      </c>
      <c r="R297" s="398">
        <v>0.215</v>
      </c>
      <c r="S297" s="398" t="s">
        <v>260</v>
      </c>
      <c r="T297" s="398" t="s">
        <v>260</v>
      </c>
      <c r="U297" s="398" t="s">
        <v>260</v>
      </c>
      <c r="V297" s="400" t="s">
        <v>415</v>
      </c>
      <c r="W297" s="400" t="s">
        <v>415</v>
      </c>
      <c r="X297" s="398" t="s">
        <v>260</v>
      </c>
      <c r="Y297" s="398" t="s">
        <v>260</v>
      </c>
      <c r="Z297" s="443"/>
      <c r="AA297" s="443"/>
    </row>
    <row r="298" spans="1:27" ht="45" x14ac:dyDescent="0.25">
      <c r="A298" s="398">
        <v>274</v>
      </c>
      <c r="B298" s="399" t="s">
        <v>1129</v>
      </c>
      <c r="C298" s="399" t="s">
        <v>1129</v>
      </c>
      <c r="D298" s="399" t="s">
        <v>1129</v>
      </c>
      <c r="E298" s="399" t="s">
        <v>1129</v>
      </c>
      <c r="F298" s="400">
        <v>0.23</v>
      </c>
      <c r="G298" s="400">
        <v>0.4</v>
      </c>
      <c r="H298" s="400">
        <v>0.23</v>
      </c>
      <c r="I298" s="400">
        <v>0.4</v>
      </c>
      <c r="J298" s="400" t="s">
        <v>411</v>
      </c>
      <c r="K298" s="400">
        <v>1</v>
      </c>
      <c r="L298" s="400">
        <v>1</v>
      </c>
      <c r="M298" s="401" t="s">
        <v>825</v>
      </c>
      <c r="N298" s="401" t="s">
        <v>761</v>
      </c>
      <c r="O298" s="398" t="s">
        <v>414</v>
      </c>
      <c r="P298" s="398" t="s">
        <v>414</v>
      </c>
      <c r="Q298" s="398">
        <v>0.59099999999999997</v>
      </c>
      <c r="R298" s="398">
        <v>0.59099999999999997</v>
      </c>
      <c r="S298" s="398" t="s">
        <v>260</v>
      </c>
      <c r="T298" s="398" t="s">
        <v>260</v>
      </c>
      <c r="U298" s="398" t="s">
        <v>260</v>
      </c>
      <c r="V298" s="400" t="s">
        <v>415</v>
      </c>
      <c r="W298" s="400" t="s">
        <v>415</v>
      </c>
      <c r="X298" s="398" t="s">
        <v>260</v>
      </c>
      <c r="Y298" s="398" t="s">
        <v>260</v>
      </c>
      <c r="Z298" s="443"/>
      <c r="AA298" s="443"/>
    </row>
    <row r="299" spans="1:27" x14ac:dyDescent="0.25">
      <c r="A299" s="398">
        <v>275</v>
      </c>
      <c r="B299" s="399" t="s">
        <v>1130</v>
      </c>
      <c r="C299" s="399" t="s">
        <v>1130</v>
      </c>
      <c r="D299" s="399" t="s">
        <v>1130</v>
      </c>
      <c r="E299" s="399" t="s">
        <v>1130</v>
      </c>
      <c r="F299" s="400">
        <v>0.23</v>
      </c>
      <c r="G299" s="400">
        <v>0.4</v>
      </c>
      <c r="H299" s="400">
        <v>0.23</v>
      </c>
      <c r="I299" s="400">
        <v>0.4</v>
      </c>
      <c r="J299" s="400" t="s">
        <v>411</v>
      </c>
      <c r="K299" s="400">
        <v>1</v>
      </c>
      <c r="L299" s="400">
        <v>1</v>
      </c>
      <c r="M299" s="401" t="s">
        <v>823</v>
      </c>
      <c r="N299" s="401" t="s">
        <v>769</v>
      </c>
      <c r="O299" s="398" t="s">
        <v>414</v>
      </c>
      <c r="P299" s="398" t="s">
        <v>414</v>
      </c>
      <c r="Q299" s="398">
        <v>9.1999999999999998E-2</v>
      </c>
      <c r="R299" s="398">
        <v>9.1999999999999998E-2</v>
      </c>
      <c r="S299" s="398" t="s">
        <v>260</v>
      </c>
      <c r="T299" s="398" t="s">
        <v>260</v>
      </c>
      <c r="U299" s="398" t="s">
        <v>260</v>
      </c>
      <c r="V299" s="400" t="s">
        <v>415</v>
      </c>
      <c r="W299" s="400" t="s">
        <v>415</v>
      </c>
      <c r="X299" s="398" t="s">
        <v>260</v>
      </c>
      <c r="Y299" s="398" t="s">
        <v>260</v>
      </c>
      <c r="Z299" s="443"/>
      <c r="AA299" s="443"/>
    </row>
    <row r="300" spans="1:27" ht="45" x14ac:dyDescent="0.25">
      <c r="A300" s="398">
        <v>276</v>
      </c>
      <c r="B300" s="399" t="s">
        <v>1131</v>
      </c>
      <c r="C300" s="399" t="s">
        <v>1131</v>
      </c>
      <c r="D300" s="399" t="s">
        <v>1131</v>
      </c>
      <c r="E300" s="399" t="s">
        <v>1131</v>
      </c>
      <c r="F300" s="400">
        <v>0.23</v>
      </c>
      <c r="G300" s="400">
        <v>0.4</v>
      </c>
      <c r="H300" s="400">
        <v>0.23</v>
      </c>
      <c r="I300" s="400">
        <v>0.4</v>
      </c>
      <c r="J300" s="400" t="s">
        <v>411</v>
      </c>
      <c r="K300" s="400">
        <v>1</v>
      </c>
      <c r="L300" s="400">
        <v>1</v>
      </c>
      <c r="M300" s="401" t="s">
        <v>828</v>
      </c>
      <c r="N300" s="401" t="s">
        <v>832</v>
      </c>
      <c r="O300" s="398" t="s">
        <v>414</v>
      </c>
      <c r="P300" s="398" t="s">
        <v>414</v>
      </c>
      <c r="Q300" s="398">
        <v>0.28699999999999998</v>
      </c>
      <c r="R300" s="398">
        <v>0.28699999999999998</v>
      </c>
      <c r="S300" s="398" t="s">
        <v>260</v>
      </c>
      <c r="T300" s="398" t="s">
        <v>260</v>
      </c>
      <c r="U300" s="398" t="s">
        <v>260</v>
      </c>
      <c r="V300" s="400" t="s">
        <v>415</v>
      </c>
      <c r="W300" s="400" t="s">
        <v>415</v>
      </c>
      <c r="X300" s="398" t="s">
        <v>260</v>
      </c>
      <c r="Y300" s="398" t="s">
        <v>260</v>
      </c>
      <c r="Z300" s="443"/>
      <c r="AA300" s="443"/>
    </row>
    <row r="301" spans="1:27" x14ac:dyDescent="0.25">
      <c r="A301" s="398">
        <v>277</v>
      </c>
      <c r="B301" s="399" t="s">
        <v>1132</v>
      </c>
      <c r="C301" s="399" t="s">
        <v>1132</v>
      </c>
      <c r="D301" s="399" t="s">
        <v>1132</v>
      </c>
      <c r="E301" s="399" t="s">
        <v>1132</v>
      </c>
      <c r="F301" s="400">
        <v>0.23</v>
      </c>
      <c r="G301" s="400">
        <v>0.4</v>
      </c>
      <c r="H301" s="400">
        <v>0.23</v>
      </c>
      <c r="I301" s="400">
        <v>0.4</v>
      </c>
      <c r="J301" s="400" t="s">
        <v>411</v>
      </c>
      <c r="K301" s="400">
        <v>1</v>
      </c>
      <c r="L301" s="400">
        <v>1</v>
      </c>
      <c r="M301" s="401" t="s">
        <v>823</v>
      </c>
      <c r="N301" s="401" t="s">
        <v>769</v>
      </c>
      <c r="O301" s="398" t="s">
        <v>414</v>
      </c>
      <c r="P301" s="398" t="s">
        <v>414</v>
      </c>
      <c r="Q301" s="398">
        <v>0.161</v>
      </c>
      <c r="R301" s="398">
        <v>0.161</v>
      </c>
      <c r="S301" s="398" t="s">
        <v>260</v>
      </c>
      <c r="T301" s="398" t="s">
        <v>260</v>
      </c>
      <c r="U301" s="398" t="s">
        <v>260</v>
      </c>
      <c r="V301" s="400" t="s">
        <v>415</v>
      </c>
      <c r="W301" s="400" t="s">
        <v>415</v>
      </c>
      <c r="X301" s="398" t="s">
        <v>260</v>
      </c>
      <c r="Y301" s="398" t="s">
        <v>260</v>
      </c>
      <c r="Z301" s="443"/>
      <c r="AA301" s="443"/>
    </row>
    <row r="302" spans="1:27" x14ac:dyDescent="0.25">
      <c r="A302" s="398">
        <v>278</v>
      </c>
      <c r="B302" s="399" t="s">
        <v>1133</v>
      </c>
      <c r="C302" s="399" t="s">
        <v>1133</v>
      </c>
      <c r="D302" s="399" t="s">
        <v>1133</v>
      </c>
      <c r="E302" s="399" t="s">
        <v>1133</v>
      </c>
      <c r="F302" s="400">
        <v>0.23</v>
      </c>
      <c r="G302" s="400">
        <v>0.4</v>
      </c>
      <c r="H302" s="400">
        <v>0.23</v>
      </c>
      <c r="I302" s="400">
        <v>0.4</v>
      </c>
      <c r="J302" s="400" t="s">
        <v>411</v>
      </c>
      <c r="K302" s="400">
        <v>1</v>
      </c>
      <c r="L302" s="400">
        <v>1</v>
      </c>
      <c r="M302" s="401" t="s">
        <v>846</v>
      </c>
      <c r="N302" s="401" t="s">
        <v>763</v>
      </c>
      <c r="O302" s="398" t="s">
        <v>414</v>
      </c>
      <c r="P302" s="398" t="s">
        <v>414</v>
      </c>
      <c r="Q302" s="398">
        <v>0.1</v>
      </c>
      <c r="R302" s="398">
        <v>0.1</v>
      </c>
      <c r="S302" s="398" t="s">
        <v>260</v>
      </c>
      <c r="T302" s="398" t="s">
        <v>260</v>
      </c>
      <c r="U302" s="398" t="s">
        <v>260</v>
      </c>
      <c r="V302" s="400" t="s">
        <v>415</v>
      </c>
      <c r="W302" s="400" t="s">
        <v>415</v>
      </c>
      <c r="X302" s="398" t="s">
        <v>260</v>
      </c>
      <c r="Y302" s="398" t="s">
        <v>260</v>
      </c>
      <c r="Z302" s="443"/>
      <c r="AA302" s="443"/>
    </row>
    <row r="303" spans="1:27" x14ac:dyDescent="0.25">
      <c r="A303" s="398">
        <v>279</v>
      </c>
      <c r="B303" s="399" t="s">
        <v>1134</v>
      </c>
      <c r="C303" s="399" t="s">
        <v>1134</v>
      </c>
      <c r="D303" s="399" t="s">
        <v>1134</v>
      </c>
      <c r="E303" s="399" t="s">
        <v>1134</v>
      </c>
      <c r="F303" s="400">
        <v>0.23</v>
      </c>
      <c r="G303" s="400">
        <v>0.4</v>
      </c>
      <c r="H303" s="400">
        <v>0.23</v>
      </c>
      <c r="I303" s="400">
        <v>0.4</v>
      </c>
      <c r="J303" s="400" t="s">
        <v>411</v>
      </c>
      <c r="K303" s="400">
        <v>1</v>
      </c>
      <c r="L303" s="400">
        <v>1</v>
      </c>
      <c r="M303" s="401" t="s">
        <v>821</v>
      </c>
      <c r="N303" s="401" t="s">
        <v>413</v>
      </c>
      <c r="O303" s="398" t="s">
        <v>414</v>
      </c>
      <c r="P303" s="398" t="s">
        <v>414</v>
      </c>
      <c r="Q303" s="398">
        <v>3.3000000000000002E-2</v>
      </c>
      <c r="R303" s="398">
        <v>3.3000000000000002E-2</v>
      </c>
      <c r="S303" s="398" t="s">
        <v>260</v>
      </c>
      <c r="T303" s="398" t="s">
        <v>260</v>
      </c>
      <c r="U303" s="398" t="s">
        <v>260</v>
      </c>
      <c r="V303" s="400" t="s">
        <v>415</v>
      </c>
      <c r="W303" s="400" t="s">
        <v>415</v>
      </c>
      <c r="X303" s="398" t="s">
        <v>260</v>
      </c>
      <c r="Y303" s="398" t="s">
        <v>260</v>
      </c>
      <c r="Z303" s="443"/>
      <c r="AA303" s="443"/>
    </row>
    <row r="304" spans="1:27" x14ac:dyDescent="0.25">
      <c r="A304" s="398">
        <v>280</v>
      </c>
      <c r="B304" s="399" t="s">
        <v>1135</v>
      </c>
      <c r="C304" s="399" t="s">
        <v>1135</v>
      </c>
      <c r="D304" s="399" t="s">
        <v>1135</v>
      </c>
      <c r="E304" s="399" t="s">
        <v>1135</v>
      </c>
      <c r="F304" s="400">
        <v>0.23</v>
      </c>
      <c r="G304" s="400">
        <v>0.4</v>
      </c>
      <c r="H304" s="400">
        <v>0.23</v>
      </c>
      <c r="I304" s="400">
        <v>0.4</v>
      </c>
      <c r="J304" s="400" t="s">
        <v>411</v>
      </c>
      <c r="K304" s="400">
        <v>1</v>
      </c>
      <c r="L304" s="400">
        <v>1</v>
      </c>
      <c r="M304" s="401" t="s">
        <v>821</v>
      </c>
      <c r="N304" s="401" t="s">
        <v>413</v>
      </c>
      <c r="O304" s="398" t="s">
        <v>414</v>
      </c>
      <c r="P304" s="398" t="s">
        <v>414</v>
      </c>
      <c r="Q304" s="398">
        <v>7.1999999999999995E-2</v>
      </c>
      <c r="R304" s="398">
        <v>7.1999999999999995E-2</v>
      </c>
      <c r="S304" s="398" t="s">
        <v>260</v>
      </c>
      <c r="T304" s="398" t="s">
        <v>260</v>
      </c>
      <c r="U304" s="398" t="s">
        <v>260</v>
      </c>
      <c r="V304" s="400" t="s">
        <v>415</v>
      </c>
      <c r="W304" s="400" t="s">
        <v>415</v>
      </c>
      <c r="X304" s="398" t="s">
        <v>260</v>
      </c>
      <c r="Y304" s="398" t="s">
        <v>260</v>
      </c>
      <c r="Z304" s="443"/>
      <c r="AA304" s="443"/>
    </row>
    <row r="305" spans="1:27" x14ac:dyDescent="0.25">
      <c r="A305" s="398">
        <v>281</v>
      </c>
      <c r="B305" s="399" t="s">
        <v>1136</v>
      </c>
      <c r="C305" s="399" t="s">
        <v>1136</v>
      </c>
      <c r="D305" s="399" t="s">
        <v>1136</v>
      </c>
      <c r="E305" s="399" t="s">
        <v>1136</v>
      </c>
      <c r="F305" s="400">
        <v>0.23</v>
      </c>
      <c r="G305" s="400">
        <v>0.4</v>
      </c>
      <c r="H305" s="400">
        <v>0.23</v>
      </c>
      <c r="I305" s="400">
        <v>0.4</v>
      </c>
      <c r="J305" s="400" t="s">
        <v>411</v>
      </c>
      <c r="K305" s="400">
        <v>1</v>
      </c>
      <c r="L305" s="400">
        <v>1</v>
      </c>
      <c r="M305" s="401" t="s">
        <v>846</v>
      </c>
      <c r="N305" s="401" t="s">
        <v>763</v>
      </c>
      <c r="O305" s="398" t="s">
        <v>414</v>
      </c>
      <c r="P305" s="398" t="s">
        <v>414</v>
      </c>
      <c r="Q305" s="398">
        <v>4.5999999999999999E-2</v>
      </c>
      <c r="R305" s="398">
        <v>4.5999999999999999E-2</v>
      </c>
      <c r="S305" s="398" t="s">
        <v>260</v>
      </c>
      <c r="T305" s="398" t="s">
        <v>260</v>
      </c>
      <c r="U305" s="398" t="s">
        <v>260</v>
      </c>
      <c r="V305" s="400" t="s">
        <v>415</v>
      </c>
      <c r="W305" s="400" t="s">
        <v>415</v>
      </c>
      <c r="X305" s="398" t="s">
        <v>260</v>
      </c>
      <c r="Y305" s="398" t="s">
        <v>260</v>
      </c>
      <c r="Z305" s="443"/>
      <c r="AA305" s="443"/>
    </row>
    <row r="306" spans="1:27" x14ac:dyDescent="0.25">
      <c r="A306" s="398">
        <v>282</v>
      </c>
      <c r="B306" s="399" t="s">
        <v>1137</v>
      </c>
      <c r="C306" s="399" t="s">
        <v>1137</v>
      </c>
      <c r="D306" s="399" t="s">
        <v>1137</v>
      </c>
      <c r="E306" s="399" t="s">
        <v>1137</v>
      </c>
      <c r="F306" s="400">
        <v>0.23</v>
      </c>
      <c r="G306" s="400">
        <v>0.4</v>
      </c>
      <c r="H306" s="400">
        <v>0.23</v>
      </c>
      <c r="I306" s="400">
        <v>0.4</v>
      </c>
      <c r="J306" s="400" t="s">
        <v>411</v>
      </c>
      <c r="K306" s="400">
        <v>1</v>
      </c>
      <c r="L306" s="400">
        <v>1</v>
      </c>
      <c r="M306" s="401" t="s">
        <v>846</v>
      </c>
      <c r="N306" s="401" t="s">
        <v>763</v>
      </c>
      <c r="O306" s="398" t="s">
        <v>414</v>
      </c>
      <c r="P306" s="398" t="s">
        <v>414</v>
      </c>
      <c r="Q306" s="398">
        <v>0.08</v>
      </c>
      <c r="R306" s="398">
        <v>0.08</v>
      </c>
      <c r="S306" s="398" t="s">
        <v>260</v>
      </c>
      <c r="T306" s="398" t="s">
        <v>260</v>
      </c>
      <c r="U306" s="398" t="s">
        <v>260</v>
      </c>
      <c r="V306" s="400" t="s">
        <v>415</v>
      </c>
      <c r="W306" s="400" t="s">
        <v>415</v>
      </c>
      <c r="X306" s="398" t="s">
        <v>260</v>
      </c>
      <c r="Y306" s="398" t="s">
        <v>260</v>
      </c>
      <c r="Z306" s="443"/>
      <c r="AA306" s="443"/>
    </row>
    <row r="307" spans="1:27" x14ac:dyDescent="0.25">
      <c r="A307" s="398">
        <v>283</v>
      </c>
      <c r="B307" s="399" t="s">
        <v>1138</v>
      </c>
      <c r="C307" s="399" t="s">
        <v>1138</v>
      </c>
      <c r="D307" s="399" t="s">
        <v>1138</v>
      </c>
      <c r="E307" s="399" t="s">
        <v>1138</v>
      </c>
      <c r="F307" s="400">
        <v>0.23</v>
      </c>
      <c r="G307" s="400">
        <v>0.4</v>
      </c>
      <c r="H307" s="400">
        <v>0.23</v>
      </c>
      <c r="I307" s="400">
        <v>0.4</v>
      </c>
      <c r="J307" s="400" t="s">
        <v>411</v>
      </c>
      <c r="K307" s="400">
        <v>1</v>
      </c>
      <c r="L307" s="400">
        <v>1</v>
      </c>
      <c r="M307" s="401" t="s">
        <v>846</v>
      </c>
      <c r="N307" s="401" t="s">
        <v>763</v>
      </c>
      <c r="O307" s="398" t="s">
        <v>414</v>
      </c>
      <c r="P307" s="398" t="s">
        <v>414</v>
      </c>
      <c r="Q307" s="398">
        <v>0.151</v>
      </c>
      <c r="R307" s="398">
        <v>0.151</v>
      </c>
      <c r="S307" s="398" t="s">
        <v>260</v>
      </c>
      <c r="T307" s="398" t="s">
        <v>260</v>
      </c>
      <c r="U307" s="398" t="s">
        <v>260</v>
      </c>
      <c r="V307" s="400" t="s">
        <v>415</v>
      </c>
      <c r="W307" s="400" t="s">
        <v>415</v>
      </c>
      <c r="X307" s="398" t="s">
        <v>260</v>
      </c>
      <c r="Y307" s="398" t="s">
        <v>260</v>
      </c>
      <c r="Z307" s="443"/>
      <c r="AA307" s="443"/>
    </row>
    <row r="308" spans="1:27" x14ac:dyDescent="0.25">
      <c r="A308" s="398">
        <v>284</v>
      </c>
      <c r="B308" s="399" t="s">
        <v>1139</v>
      </c>
      <c r="C308" s="399" t="s">
        <v>1139</v>
      </c>
      <c r="D308" s="399" t="s">
        <v>1139</v>
      </c>
      <c r="E308" s="399" t="s">
        <v>1139</v>
      </c>
      <c r="F308" s="400">
        <v>0.23</v>
      </c>
      <c r="G308" s="400">
        <v>0.4</v>
      </c>
      <c r="H308" s="400">
        <v>0.23</v>
      </c>
      <c r="I308" s="400">
        <v>0.4</v>
      </c>
      <c r="J308" s="400" t="s">
        <v>411</v>
      </c>
      <c r="K308" s="400">
        <v>1</v>
      </c>
      <c r="L308" s="400">
        <v>1</v>
      </c>
      <c r="M308" s="401" t="s">
        <v>846</v>
      </c>
      <c r="N308" s="401" t="s">
        <v>763</v>
      </c>
      <c r="O308" s="398" t="s">
        <v>414</v>
      </c>
      <c r="P308" s="398" t="s">
        <v>414</v>
      </c>
      <c r="Q308" s="398">
        <v>0.14000000000000001</v>
      </c>
      <c r="R308" s="398">
        <v>0.14000000000000001</v>
      </c>
      <c r="S308" s="398" t="s">
        <v>260</v>
      </c>
      <c r="T308" s="398" t="s">
        <v>260</v>
      </c>
      <c r="U308" s="398" t="s">
        <v>260</v>
      </c>
      <c r="V308" s="400" t="s">
        <v>415</v>
      </c>
      <c r="W308" s="400" t="s">
        <v>415</v>
      </c>
      <c r="X308" s="398" t="s">
        <v>260</v>
      </c>
      <c r="Y308" s="398" t="s">
        <v>260</v>
      </c>
      <c r="Z308" s="443"/>
      <c r="AA308" s="443"/>
    </row>
    <row r="309" spans="1:27" x14ac:dyDescent="0.25">
      <c r="A309" s="398">
        <v>285</v>
      </c>
      <c r="B309" s="399" t="s">
        <v>1140</v>
      </c>
      <c r="C309" s="399" t="s">
        <v>1140</v>
      </c>
      <c r="D309" s="399" t="s">
        <v>1140</v>
      </c>
      <c r="E309" s="399" t="s">
        <v>1140</v>
      </c>
      <c r="F309" s="400">
        <v>0.23</v>
      </c>
      <c r="G309" s="400">
        <v>0.4</v>
      </c>
      <c r="H309" s="400">
        <v>0.23</v>
      </c>
      <c r="I309" s="400">
        <v>0.4</v>
      </c>
      <c r="J309" s="400" t="s">
        <v>411</v>
      </c>
      <c r="K309" s="400">
        <v>1</v>
      </c>
      <c r="L309" s="400">
        <v>1</v>
      </c>
      <c r="M309" s="401" t="s">
        <v>846</v>
      </c>
      <c r="N309" s="401" t="s">
        <v>763</v>
      </c>
      <c r="O309" s="398" t="s">
        <v>414</v>
      </c>
      <c r="P309" s="398" t="s">
        <v>414</v>
      </c>
      <c r="Q309" s="398">
        <v>0.22</v>
      </c>
      <c r="R309" s="398">
        <v>0.22</v>
      </c>
      <c r="S309" s="398" t="s">
        <v>260</v>
      </c>
      <c r="T309" s="398" t="s">
        <v>260</v>
      </c>
      <c r="U309" s="398" t="s">
        <v>260</v>
      </c>
      <c r="V309" s="400" t="s">
        <v>415</v>
      </c>
      <c r="W309" s="400" t="s">
        <v>415</v>
      </c>
      <c r="X309" s="398" t="s">
        <v>260</v>
      </c>
      <c r="Y309" s="398" t="s">
        <v>260</v>
      </c>
      <c r="Z309" s="443"/>
      <c r="AA309" s="443"/>
    </row>
    <row r="310" spans="1:27" x14ac:dyDescent="0.25">
      <c r="A310" s="398">
        <v>286</v>
      </c>
      <c r="B310" s="399" t="s">
        <v>1141</v>
      </c>
      <c r="C310" s="399" t="s">
        <v>1141</v>
      </c>
      <c r="D310" s="399" t="s">
        <v>1141</v>
      </c>
      <c r="E310" s="399" t="s">
        <v>1141</v>
      </c>
      <c r="F310" s="400">
        <v>0.23</v>
      </c>
      <c r="G310" s="400">
        <v>0.4</v>
      </c>
      <c r="H310" s="400">
        <v>0.23</v>
      </c>
      <c r="I310" s="400">
        <v>0.4</v>
      </c>
      <c r="J310" s="400" t="s">
        <v>411</v>
      </c>
      <c r="K310" s="400">
        <v>1</v>
      </c>
      <c r="L310" s="400">
        <v>1</v>
      </c>
      <c r="M310" s="401" t="s">
        <v>846</v>
      </c>
      <c r="N310" s="401" t="s">
        <v>763</v>
      </c>
      <c r="O310" s="398" t="s">
        <v>414</v>
      </c>
      <c r="P310" s="398" t="s">
        <v>414</v>
      </c>
      <c r="Q310" s="398">
        <v>6.8000000000000005E-2</v>
      </c>
      <c r="R310" s="398">
        <v>6.8000000000000005E-2</v>
      </c>
      <c r="S310" s="398" t="s">
        <v>260</v>
      </c>
      <c r="T310" s="398" t="s">
        <v>260</v>
      </c>
      <c r="U310" s="398" t="s">
        <v>260</v>
      </c>
      <c r="V310" s="400" t="s">
        <v>415</v>
      </c>
      <c r="W310" s="400" t="s">
        <v>415</v>
      </c>
      <c r="X310" s="398" t="s">
        <v>260</v>
      </c>
      <c r="Y310" s="398" t="s">
        <v>260</v>
      </c>
      <c r="Z310" s="443"/>
      <c r="AA310" s="443"/>
    </row>
    <row r="311" spans="1:27" ht="30" x14ac:dyDescent="0.25">
      <c r="A311" s="398">
        <v>287</v>
      </c>
      <c r="B311" s="399" t="s">
        <v>1142</v>
      </c>
      <c r="C311" s="399" t="s">
        <v>1142</v>
      </c>
      <c r="D311" s="399" t="s">
        <v>1142</v>
      </c>
      <c r="E311" s="399" t="s">
        <v>1142</v>
      </c>
      <c r="F311" s="400">
        <v>0.23</v>
      </c>
      <c r="G311" s="400">
        <v>0.4</v>
      </c>
      <c r="H311" s="400">
        <v>0.23</v>
      </c>
      <c r="I311" s="400">
        <v>0.4</v>
      </c>
      <c r="J311" s="400" t="s">
        <v>411</v>
      </c>
      <c r="K311" s="400">
        <v>1</v>
      </c>
      <c r="L311" s="400">
        <v>1</v>
      </c>
      <c r="M311" s="401" t="s">
        <v>828</v>
      </c>
      <c r="N311" s="401" t="s">
        <v>832</v>
      </c>
      <c r="O311" s="398" t="s">
        <v>414</v>
      </c>
      <c r="P311" s="398" t="s">
        <v>414</v>
      </c>
      <c r="Q311" s="398">
        <v>0.189</v>
      </c>
      <c r="R311" s="398">
        <v>0.189</v>
      </c>
      <c r="S311" s="398" t="s">
        <v>260</v>
      </c>
      <c r="T311" s="398" t="s">
        <v>260</v>
      </c>
      <c r="U311" s="398" t="s">
        <v>260</v>
      </c>
      <c r="V311" s="400" t="s">
        <v>415</v>
      </c>
      <c r="W311" s="400" t="s">
        <v>415</v>
      </c>
      <c r="X311" s="398" t="s">
        <v>260</v>
      </c>
      <c r="Y311" s="398" t="s">
        <v>260</v>
      </c>
      <c r="Z311" s="443"/>
      <c r="AA311" s="443"/>
    </row>
    <row r="312" spans="1:27" ht="30" x14ac:dyDescent="0.25">
      <c r="A312" s="398">
        <v>288</v>
      </c>
      <c r="B312" s="399" t="s">
        <v>1143</v>
      </c>
      <c r="C312" s="399" t="s">
        <v>1143</v>
      </c>
      <c r="D312" s="399" t="s">
        <v>1143</v>
      </c>
      <c r="E312" s="399" t="s">
        <v>1143</v>
      </c>
      <c r="F312" s="400">
        <v>0.23</v>
      </c>
      <c r="G312" s="400">
        <v>0.4</v>
      </c>
      <c r="H312" s="400">
        <v>0.23</v>
      </c>
      <c r="I312" s="400">
        <v>0.4</v>
      </c>
      <c r="J312" s="400" t="s">
        <v>411</v>
      </c>
      <c r="K312" s="400">
        <v>1</v>
      </c>
      <c r="L312" s="400">
        <v>1</v>
      </c>
      <c r="M312" s="401" t="s">
        <v>825</v>
      </c>
      <c r="N312" s="401" t="s">
        <v>761</v>
      </c>
      <c r="O312" s="398" t="s">
        <v>414</v>
      </c>
      <c r="P312" s="398" t="s">
        <v>414</v>
      </c>
      <c r="Q312" s="398">
        <v>0.13500000000000001</v>
      </c>
      <c r="R312" s="398">
        <v>0.13500000000000001</v>
      </c>
      <c r="S312" s="398" t="s">
        <v>260</v>
      </c>
      <c r="T312" s="398" t="s">
        <v>260</v>
      </c>
      <c r="U312" s="398" t="s">
        <v>260</v>
      </c>
      <c r="V312" s="400" t="s">
        <v>415</v>
      </c>
      <c r="W312" s="400" t="s">
        <v>415</v>
      </c>
      <c r="X312" s="398" t="s">
        <v>260</v>
      </c>
      <c r="Y312" s="398" t="s">
        <v>260</v>
      </c>
      <c r="Z312" s="443"/>
      <c r="AA312" s="443"/>
    </row>
    <row r="313" spans="1:27" ht="30" x14ac:dyDescent="0.25">
      <c r="A313" s="398">
        <v>289</v>
      </c>
      <c r="B313" s="399" t="s">
        <v>1144</v>
      </c>
      <c r="C313" s="399" t="s">
        <v>1144</v>
      </c>
      <c r="D313" s="399" t="s">
        <v>1144</v>
      </c>
      <c r="E313" s="399" t="s">
        <v>1144</v>
      </c>
      <c r="F313" s="400">
        <v>0.23</v>
      </c>
      <c r="G313" s="400">
        <v>0.4</v>
      </c>
      <c r="H313" s="400">
        <v>0.23</v>
      </c>
      <c r="I313" s="400">
        <v>0.4</v>
      </c>
      <c r="J313" s="400" t="s">
        <v>411</v>
      </c>
      <c r="K313" s="400">
        <v>1</v>
      </c>
      <c r="L313" s="400">
        <v>1</v>
      </c>
      <c r="M313" s="401" t="s">
        <v>825</v>
      </c>
      <c r="N313" s="401" t="s">
        <v>761</v>
      </c>
      <c r="O313" s="398" t="s">
        <v>414</v>
      </c>
      <c r="P313" s="398" t="s">
        <v>414</v>
      </c>
      <c r="Q313" s="398">
        <v>0.191</v>
      </c>
      <c r="R313" s="398">
        <v>0.191</v>
      </c>
      <c r="S313" s="398" t="s">
        <v>260</v>
      </c>
      <c r="T313" s="398" t="s">
        <v>260</v>
      </c>
      <c r="U313" s="398" t="s">
        <v>260</v>
      </c>
      <c r="V313" s="400" t="s">
        <v>415</v>
      </c>
      <c r="W313" s="400" t="s">
        <v>415</v>
      </c>
      <c r="X313" s="398" t="s">
        <v>260</v>
      </c>
      <c r="Y313" s="398" t="s">
        <v>260</v>
      </c>
      <c r="Z313" s="443"/>
      <c r="AA313" s="443"/>
    </row>
    <row r="314" spans="1:27" ht="30" x14ac:dyDescent="0.25">
      <c r="A314" s="398">
        <v>290</v>
      </c>
      <c r="B314" s="399" t="s">
        <v>1145</v>
      </c>
      <c r="C314" s="399" t="s">
        <v>1145</v>
      </c>
      <c r="D314" s="399" t="s">
        <v>1145</v>
      </c>
      <c r="E314" s="399" t="s">
        <v>1145</v>
      </c>
      <c r="F314" s="400">
        <v>0.23</v>
      </c>
      <c r="G314" s="400">
        <v>0.4</v>
      </c>
      <c r="H314" s="400">
        <v>0.23</v>
      </c>
      <c r="I314" s="400">
        <v>0.4</v>
      </c>
      <c r="J314" s="400" t="s">
        <v>411</v>
      </c>
      <c r="K314" s="400">
        <v>1</v>
      </c>
      <c r="L314" s="400">
        <v>1</v>
      </c>
      <c r="M314" s="401" t="s">
        <v>825</v>
      </c>
      <c r="N314" s="401" t="s">
        <v>761</v>
      </c>
      <c r="O314" s="398" t="s">
        <v>414</v>
      </c>
      <c r="P314" s="398" t="s">
        <v>414</v>
      </c>
      <c r="Q314" s="398">
        <v>0.151</v>
      </c>
      <c r="R314" s="398">
        <v>0.151</v>
      </c>
      <c r="S314" s="398" t="s">
        <v>260</v>
      </c>
      <c r="T314" s="398" t="s">
        <v>260</v>
      </c>
      <c r="U314" s="398" t="s">
        <v>260</v>
      </c>
      <c r="V314" s="400" t="s">
        <v>415</v>
      </c>
      <c r="W314" s="400" t="s">
        <v>415</v>
      </c>
      <c r="X314" s="398" t="s">
        <v>260</v>
      </c>
      <c r="Y314" s="398" t="s">
        <v>260</v>
      </c>
      <c r="Z314" s="443"/>
      <c r="AA314" s="443"/>
    </row>
    <row r="315" spans="1:27" ht="30" x14ac:dyDescent="0.25">
      <c r="A315" s="398">
        <v>291</v>
      </c>
      <c r="B315" s="399" t="s">
        <v>1146</v>
      </c>
      <c r="C315" s="399" t="s">
        <v>1146</v>
      </c>
      <c r="D315" s="399" t="s">
        <v>1146</v>
      </c>
      <c r="E315" s="399" t="s">
        <v>1146</v>
      </c>
      <c r="F315" s="400">
        <v>0.23</v>
      </c>
      <c r="G315" s="400">
        <v>0.4</v>
      </c>
      <c r="H315" s="400">
        <v>0.23</v>
      </c>
      <c r="I315" s="400">
        <v>0.4</v>
      </c>
      <c r="J315" s="400" t="s">
        <v>411</v>
      </c>
      <c r="K315" s="400">
        <v>1</v>
      </c>
      <c r="L315" s="400">
        <v>1</v>
      </c>
      <c r="M315" s="401" t="s">
        <v>828</v>
      </c>
      <c r="N315" s="401" t="s">
        <v>832</v>
      </c>
      <c r="O315" s="398" t="s">
        <v>414</v>
      </c>
      <c r="P315" s="398" t="s">
        <v>414</v>
      </c>
      <c r="Q315" s="398">
        <v>0.23599999999999999</v>
      </c>
      <c r="R315" s="398">
        <v>0.23599999999999999</v>
      </c>
      <c r="S315" s="398" t="s">
        <v>260</v>
      </c>
      <c r="T315" s="398" t="s">
        <v>260</v>
      </c>
      <c r="U315" s="398" t="s">
        <v>260</v>
      </c>
      <c r="V315" s="400" t="s">
        <v>415</v>
      </c>
      <c r="W315" s="400" t="s">
        <v>415</v>
      </c>
      <c r="X315" s="398" t="s">
        <v>260</v>
      </c>
      <c r="Y315" s="398" t="s">
        <v>260</v>
      </c>
      <c r="Z315" s="443"/>
      <c r="AA315" s="443"/>
    </row>
    <row r="316" spans="1:27" ht="45" x14ac:dyDescent="0.25">
      <c r="A316" s="398">
        <v>292</v>
      </c>
      <c r="B316" s="399" t="s">
        <v>1147</v>
      </c>
      <c r="C316" s="399" t="s">
        <v>1147</v>
      </c>
      <c r="D316" s="399" t="s">
        <v>1147</v>
      </c>
      <c r="E316" s="399" t="s">
        <v>1147</v>
      </c>
      <c r="F316" s="400">
        <v>0.23</v>
      </c>
      <c r="G316" s="400">
        <v>0.4</v>
      </c>
      <c r="H316" s="400">
        <v>0.23</v>
      </c>
      <c r="I316" s="400">
        <v>0.4</v>
      </c>
      <c r="J316" s="400" t="s">
        <v>411</v>
      </c>
      <c r="K316" s="400">
        <v>1</v>
      </c>
      <c r="L316" s="400">
        <v>1</v>
      </c>
      <c r="M316" s="401" t="s">
        <v>917</v>
      </c>
      <c r="N316" s="401" t="s">
        <v>918</v>
      </c>
      <c r="O316" s="398" t="s">
        <v>414</v>
      </c>
      <c r="P316" s="398" t="s">
        <v>414</v>
      </c>
      <c r="Q316" s="398">
        <v>0.26</v>
      </c>
      <c r="R316" s="398">
        <v>0.26</v>
      </c>
      <c r="S316" s="398" t="s">
        <v>260</v>
      </c>
      <c r="T316" s="398" t="s">
        <v>260</v>
      </c>
      <c r="U316" s="398" t="s">
        <v>260</v>
      </c>
      <c r="V316" s="400" t="s">
        <v>415</v>
      </c>
      <c r="W316" s="400" t="s">
        <v>415</v>
      </c>
      <c r="X316" s="398" t="s">
        <v>260</v>
      </c>
      <c r="Y316" s="398" t="s">
        <v>260</v>
      </c>
      <c r="Z316" s="443"/>
      <c r="AA316" s="443"/>
    </row>
    <row r="317" spans="1:27" x14ac:dyDescent="0.25">
      <c r="A317" s="398">
        <v>293</v>
      </c>
      <c r="B317" s="399" t="s">
        <v>1148</v>
      </c>
      <c r="C317" s="399" t="s">
        <v>1148</v>
      </c>
      <c r="D317" s="399" t="s">
        <v>1148</v>
      </c>
      <c r="E317" s="399" t="s">
        <v>1148</v>
      </c>
      <c r="F317" s="400">
        <v>0.23</v>
      </c>
      <c r="G317" s="400">
        <v>0.4</v>
      </c>
      <c r="H317" s="400">
        <v>0.23</v>
      </c>
      <c r="I317" s="400">
        <v>0.4</v>
      </c>
      <c r="J317" s="400" t="s">
        <v>411</v>
      </c>
      <c r="K317" s="400">
        <v>1</v>
      </c>
      <c r="L317" s="400">
        <v>1</v>
      </c>
      <c r="M317" s="401" t="s">
        <v>846</v>
      </c>
      <c r="N317" s="401" t="s">
        <v>763</v>
      </c>
      <c r="O317" s="398" t="s">
        <v>414</v>
      </c>
      <c r="P317" s="398" t="s">
        <v>414</v>
      </c>
      <c r="Q317" s="398">
        <v>0.17799999999999999</v>
      </c>
      <c r="R317" s="398">
        <v>0.17799999999999999</v>
      </c>
      <c r="S317" s="398" t="s">
        <v>260</v>
      </c>
      <c r="T317" s="398" t="s">
        <v>260</v>
      </c>
      <c r="U317" s="398" t="s">
        <v>260</v>
      </c>
      <c r="V317" s="400" t="s">
        <v>415</v>
      </c>
      <c r="W317" s="400" t="s">
        <v>415</v>
      </c>
      <c r="X317" s="398" t="s">
        <v>260</v>
      </c>
      <c r="Y317" s="398" t="s">
        <v>260</v>
      </c>
      <c r="Z317" s="443"/>
      <c r="AA317" s="443"/>
    </row>
    <row r="318" spans="1:27" ht="30" x14ac:dyDescent="0.25">
      <c r="A318" s="398">
        <v>294</v>
      </c>
      <c r="B318" s="399" t="s">
        <v>1149</v>
      </c>
      <c r="C318" s="399" t="s">
        <v>1149</v>
      </c>
      <c r="D318" s="399" t="s">
        <v>1149</v>
      </c>
      <c r="E318" s="399" t="s">
        <v>1149</v>
      </c>
      <c r="F318" s="400">
        <v>0.23</v>
      </c>
      <c r="G318" s="400">
        <v>0.4</v>
      </c>
      <c r="H318" s="400">
        <v>0.23</v>
      </c>
      <c r="I318" s="400">
        <v>0.4</v>
      </c>
      <c r="J318" s="400" t="s">
        <v>411</v>
      </c>
      <c r="K318" s="400">
        <v>1</v>
      </c>
      <c r="L318" s="400">
        <v>1</v>
      </c>
      <c r="M318" s="401" t="s">
        <v>828</v>
      </c>
      <c r="N318" s="401" t="s">
        <v>832</v>
      </c>
      <c r="O318" s="398" t="s">
        <v>414</v>
      </c>
      <c r="P318" s="398" t="s">
        <v>414</v>
      </c>
      <c r="Q318" s="398">
        <v>9.0999999999999998E-2</v>
      </c>
      <c r="R318" s="398">
        <v>9.0999999999999998E-2</v>
      </c>
      <c r="S318" s="398" t="s">
        <v>260</v>
      </c>
      <c r="T318" s="398" t="s">
        <v>260</v>
      </c>
      <c r="U318" s="398" t="s">
        <v>260</v>
      </c>
      <c r="V318" s="400" t="s">
        <v>415</v>
      </c>
      <c r="W318" s="400" t="s">
        <v>415</v>
      </c>
      <c r="X318" s="398" t="s">
        <v>260</v>
      </c>
      <c r="Y318" s="398" t="s">
        <v>260</v>
      </c>
      <c r="Z318" s="443"/>
      <c r="AA318" s="443"/>
    </row>
    <row r="319" spans="1:27" ht="30" x14ac:dyDescent="0.25">
      <c r="A319" s="398">
        <v>295</v>
      </c>
      <c r="B319" s="399" t="s">
        <v>1150</v>
      </c>
      <c r="C319" s="399" t="s">
        <v>1150</v>
      </c>
      <c r="D319" s="399" t="s">
        <v>1150</v>
      </c>
      <c r="E319" s="399" t="s">
        <v>1150</v>
      </c>
      <c r="F319" s="400">
        <v>0.23</v>
      </c>
      <c r="G319" s="400">
        <v>0.4</v>
      </c>
      <c r="H319" s="400">
        <v>0.23</v>
      </c>
      <c r="I319" s="400">
        <v>0.4</v>
      </c>
      <c r="J319" s="400" t="s">
        <v>411</v>
      </c>
      <c r="K319" s="400">
        <v>1</v>
      </c>
      <c r="L319" s="400">
        <v>1</v>
      </c>
      <c r="M319" s="401" t="s">
        <v>825</v>
      </c>
      <c r="N319" s="401" t="s">
        <v>761</v>
      </c>
      <c r="O319" s="398" t="s">
        <v>414</v>
      </c>
      <c r="P319" s="398" t="s">
        <v>414</v>
      </c>
      <c r="Q319" s="398">
        <v>0.11799999999999999</v>
      </c>
      <c r="R319" s="398">
        <v>0.11799999999999999</v>
      </c>
      <c r="S319" s="398" t="s">
        <v>260</v>
      </c>
      <c r="T319" s="398" t="s">
        <v>260</v>
      </c>
      <c r="U319" s="398" t="s">
        <v>260</v>
      </c>
      <c r="V319" s="400" t="s">
        <v>415</v>
      </c>
      <c r="W319" s="400" t="s">
        <v>415</v>
      </c>
      <c r="X319" s="398" t="s">
        <v>260</v>
      </c>
      <c r="Y319" s="398" t="s">
        <v>260</v>
      </c>
      <c r="Z319" s="443"/>
      <c r="AA319" s="443"/>
    </row>
    <row r="320" spans="1:27" x14ac:dyDescent="0.25">
      <c r="A320" s="398">
        <v>296</v>
      </c>
      <c r="B320" s="399" t="s">
        <v>1151</v>
      </c>
      <c r="C320" s="399" t="s">
        <v>1151</v>
      </c>
      <c r="D320" s="399" t="s">
        <v>1151</v>
      </c>
      <c r="E320" s="399" t="s">
        <v>1151</v>
      </c>
      <c r="F320" s="400">
        <v>0.23</v>
      </c>
      <c r="G320" s="400">
        <v>0.4</v>
      </c>
      <c r="H320" s="400">
        <v>0.23</v>
      </c>
      <c r="I320" s="400">
        <v>0.4</v>
      </c>
      <c r="J320" s="400" t="s">
        <v>411</v>
      </c>
      <c r="K320" s="400">
        <v>1</v>
      </c>
      <c r="L320" s="400">
        <v>1</v>
      </c>
      <c r="M320" s="401" t="s">
        <v>846</v>
      </c>
      <c r="N320" s="401" t="s">
        <v>763</v>
      </c>
      <c r="O320" s="398" t="s">
        <v>414</v>
      </c>
      <c r="P320" s="398" t="s">
        <v>414</v>
      </c>
      <c r="Q320" s="398">
        <v>0.123</v>
      </c>
      <c r="R320" s="398">
        <v>0.123</v>
      </c>
      <c r="S320" s="398" t="s">
        <v>260</v>
      </c>
      <c r="T320" s="398" t="s">
        <v>260</v>
      </c>
      <c r="U320" s="398" t="s">
        <v>260</v>
      </c>
      <c r="V320" s="400" t="s">
        <v>415</v>
      </c>
      <c r="W320" s="400" t="s">
        <v>415</v>
      </c>
      <c r="X320" s="398" t="s">
        <v>260</v>
      </c>
      <c r="Y320" s="398" t="s">
        <v>260</v>
      </c>
      <c r="Z320" s="443"/>
      <c r="AA320" s="443"/>
    </row>
    <row r="321" spans="1:27" ht="45" x14ac:dyDescent="0.25">
      <c r="A321" s="398">
        <v>297</v>
      </c>
      <c r="B321" s="399" t="s">
        <v>1152</v>
      </c>
      <c r="C321" s="399" t="s">
        <v>1152</v>
      </c>
      <c r="D321" s="399" t="s">
        <v>1152</v>
      </c>
      <c r="E321" s="399" t="s">
        <v>1152</v>
      </c>
      <c r="F321" s="400">
        <v>0.23</v>
      </c>
      <c r="G321" s="400">
        <v>0.4</v>
      </c>
      <c r="H321" s="400">
        <v>0.23</v>
      </c>
      <c r="I321" s="400">
        <v>0.4</v>
      </c>
      <c r="J321" s="400" t="s">
        <v>411</v>
      </c>
      <c r="K321" s="400">
        <v>1</v>
      </c>
      <c r="L321" s="400">
        <v>1</v>
      </c>
      <c r="M321" s="401" t="s">
        <v>1153</v>
      </c>
      <c r="N321" s="401" t="s">
        <v>1154</v>
      </c>
      <c r="O321" s="398" t="s">
        <v>414</v>
      </c>
      <c r="P321" s="398" t="s">
        <v>414</v>
      </c>
      <c r="Q321" s="398">
        <v>0.49099999999999999</v>
      </c>
      <c r="R321" s="398">
        <v>0.49099999999999999</v>
      </c>
      <c r="S321" s="398" t="s">
        <v>260</v>
      </c>
      <c r="T321" s="398" t="s">
        <v>260</v>
      </c>
      <c r="U321" s="398" t="s">
        <v>260</v>
      </c>
      <c r="V321" s="400" t="s">
        <v>415</v>
      </c>
      <c r="W321" s="400" t="s">
        <v>415</v>
      </c>
      <c r="X321" s="398" t="s">
        <v>260</v>
      </c>
      <c r="Y321" s="398" t="s">
        <v>260</v>
      </c>
      <c r="Z321" s="443"/>
      <c r="AA321" s="443"/>
    </row>
    <row r="322" spans="1:27" x14ac:dyDescent="0.25">
      <c r="A322" s="398">
        <v>298</v>
      </c>
      <c r="B322" s="399" t="s">
        <v>1155</v>
      </c>
      <c r="C322" s="399" t="s">
        <v>1155</v>
      </c>
      <c r="D322" s="399" t="s">
        <v>1155</v>
      </c>
      <c r="E322" s="399" t="s">
        <v>1155</v>
      </c>
      <c r="F322" s="400">
        <v>0.23</v>
      </c>
      <c r="G322" s="400">
        <v>0.4</v>
      </c>
      <c r="H322" s="400">
        <v>0.23</v>
      </c>
      <c r="I322" s="400">
        <v>0.4</v>
      </c>
      <c r="J322" s="400" t="s">
        <v>411</v>
      </c>
      <c r="K322" s="400">
        <v>1</v>
      </c>
      <c r="L322" s="400">
        <v>1</v>
      </c>
      <c r="M322" s="401" t="s">
        <v>846</v>
      </c>
      <c r="N322" s="401" t="s">
        <v>763</v>
      </c>
      <c r="O322" s="398" t="s">
        <v>414</v>
      </c>
      <c r="P322" s="398" t="s">
        <v>414</v>
      </c>
      <c r="Q322" s="398">
        <v>0.17799999999999999</v>
      </c>
      <c r="R322" s="398">
        <v>0.17799999999999999</v>
      </c>
      <c r="S322" s="398" t="s">
        <v>260</v>
      </c>
      <c r="T322" s="398" t="s">
        <v>260</v>
      </c>
      <c r="U322" s="398" t="s">
        <v>260</v>
      </c>
      <c r="V322" s="400" t="s">
        <v>415</v>
      </c>
      <c r="W322" s="400" t="s">
        <v>415</v>
      </c>
      <c r="X322" s="398" t="s">
        <v>260</v>
      </c>
      <c r="Y322" s="398" t="s">
        <v>260</v>
      </c>
      <c r="Z322" s="443"/>
      <c r="AA322" s="443"/>
    </row>
    <row r="323" spans="1:27" x14ac:dyDescent="0.25">
      <c r="A323" s="398">
        <v>299</v>
      </c>
      <c r="B323" s="399" t="s">
        <v>1156</v>
      </c>
      <c r="C323" s="399" t="s">
        <v>1156</v>
      </c>
      <c r="D323" s="399" t="s">
        <v>1156</v>
      </c>
      <c r="E323" s="399" t="s">
        <v>1156</v>
      </c>
      <c r="F323" s="400">
        <v>0.23</v>
      </c>
      <c r="G323" s="400">
        <v>0.4</v>
      </c>
      <c r="H323" s="400">
        <v>0.23</v>
      </c>
      <c r="I323" s="400">
        <v>0.4</v>
      </c>
      <c r="J323" s="400" t="s">
        <v>411</v>
      </c>
      <c r="K323" s="400">
        <v>1</v>
      </c>
      <c r="L323" s="400">
        <v>1</v>
      </c>
      <c r="M323" s="401" t="s">
        <v>838</v>
      </c>
      <c r="N323" s="401" t="s">
        <v>765</v>
      </c>
      <c r="O323" s="398" t="s">
        <v>414</v>
      </c>
      <c r="P323" s="398" t="s">
        <v>414</v>
      </c>
      <c r="Q323" s="398">
        <v>7.5999999999999998E-2</v>
      </c>
      <c r="R323" s="398">
        <v>7.5999999999999998E-2</v>
      </c>
      <c r="S323" s="398" t="s">
        <v>260</v>
      </c>
      <c r="T323" s="398" t="s">
        <v>260</v>
      </c>
      <c r="U323" s="398" t="s">
        <v>260</v>
      </c>
      <c r="V323" s="400" t="s">
        <v>415</v>
      </c>
      <c r="W323" s="400" t="s">
        <v>415</v>
      </c>
      <c r="X323" s="398" t="s">
        <v>260</v>
      </c>
      <c r="Y323" s="398" t="s">
        <v>260</v>
      </c>
      <c r="Z323" s="443"/>
      <c r="AA323" s="443"/>
    </row>
    <row r="324" spans="1:27" ht="45" x14ac:dyDescent="0.25">
      <c r="A324" s="398">
        <v>300</v>
      </c>
      <c r="B324" s="399" t="s">
        <v>1157</v>
      </c>
      <c r="C324" s="399" t="s">
        <v>1157</v>
      </c>
      <c r="D324" s="399" t="s">
        <v>1157</v>
      </c>
      <c r="E324" s="399" t="s">
        <v>1157</v>
      </c>
      <c r="F324" s="400">
        <v>0.23</v>
      </c>
      <c r="G324" s="400">
        <v>0.4</v>
      </c>
      <c r="H324" s="400">
        <v>0.23</v>
      </c>
      <c r="I324" s="400">
        <v>0.4</v>
      </c>
      <c r="J324" s="400" t="s">
        <v>411</v>
      </c>
      <c r="K324" s="400">
        <v>1</v>
      </c>
      <c r="L324" s="400">
        <v>1</v>
      </c>
      <c r="M324" s="401" t="s">
        <v>412</v>
      </c>
      <c r="N324" s="401" t="s">
        <v>762</v>
      </c>
      <c r="O324" s="398" t="s">
        <v>414</v>
      </c>
      <c r="P324" s="398" t="s">
        <v>414</v>
      </c>
      <c r="Q324" s="398">
        <v>0.46800000000000003</v>
      </c>
      <c r="R324" s="398">
        <v>0.46800000000000003</v>
      </c>
      <c r="S324" s="398" t="s">
        <v>260</v>
      </c>
      <c r="T324" s="398" t="s">
        <v>260</v>
      </c>
      <c r="U324" s="398" t="s">
        <v>260</v>
      </c>
      <c r="V324" s="400" t="s">
        <v>415</v>
      </c>
      <c r="W324" s="400" t="s">
        <v>415</v>
      </c>
      <c r="X324" s="398" t="s">
        <v>260</v>
      </c>
      <c r="Y324" s="398" t="s">
        <v>260</v>
      </c>
      <c r="Z324" s="443"/>
      <c r="AA324" s="443"/>
    </row>
    <row r="325" spans="1:27" x14ac:dyDescent="0.25">
      <c r="A325" s="398">
        <v>301</v>
      </c>
      <c r="B325" s="399" t="s">
        <v>1158</v>
      </c>
      <c r="C325" s="399" t="s">
        <v>1158</v>
      </c>
      <c r="D325" s="399" t="s">
        <v>1158</v>
      </c>
      <c r="E325" s="399" t="s">
        <v>1158</v>
      </c>
      <c r="F325" s="400">
        <v>0.23</v>
      </c>
      <c r="G325" s="400">
        <v>0.4</v>
      </c>
      <c r="H325" s="400">
        <v>0.23</v>
      </c>
      <c r="I325" s="400">
        <v>0.4</v>
      </c>
      <c r="J325" s="400" t="s">
        <v>411</v>
      </c>
      <c r="K325" s="400">
        <v>1</v>
      </c>
      <c r="L325" s="400">
        <v>1</v>
      </c>
      <c r="M325" s="401" t="s">
        <v>838</v>
      </c>
      <c r="N325" s="401" t="s">
        <v>765</v>
      </c>
      <c r="O325" s="398" t="s">
        <v>414</v>
      </c>
      <c r="P325" s="398" t="s">
        <v>414</v>
      </c>
      <c r="Q325" s="398">
        <v>5.7000000000000002E-2</v>
      </c>
      <c r="R325" s="398">
        <v>5.7000000000000002E-2</v>
      </c>
      <c r="S325" s="398" t="s">
        <v>260</v>
      </c>
      <c r="T325" s="398" t="s">
        <v>260</v>
      </c>
      <c r="U325" s="398" t="s">
        <v>260</v>
      </c>
      <c r="V325" s="400" t="s">
        <v>415</v>
      </c>
      <c r="W325" s="400" t="s">
        <v>415</v>
      </c>
      <c r="X325" s="398" t="s">
        <v>260</v>
      </c>
      <c r="Y325" s="398" t="s">
        <v>260</v>
      </c>
      <c r="Z325" s="443"/>
      <c r="AA325" s="443"/>
    </row>
    <row r="326" spans="1:27" ht="30" x14ac:dyDescent="0.25">
      <c r="A326" s="398">
        <v>302</v>
      </c>
      <c r="B326" s="399" t="s">
        <v>1159</v>
      </c>
      <c r="C326" s="399" t="s">
        <v>1159</v>
      </c>
      <c r="D326" s="399" t="s">
        <v>1159</v>
      </c>
      <c r="E326" s="399" t="s">
        <v>1159</v>
      </c>
      <c r="F326" s="400">
        <v>0.23</v>
      </c>
      <c r="G326" s="400">
        <v>0.4</v>
      </c>
      <c r="H326" s="400">
        <v>0.23</v>
      </c>
      <c r="I326" s="400">
        <v>0.4</v>
      </c>
      <c r="J326" s="400" t="s">
        <v>411</v>
      </c>
      <c r="K326" s="400">
        <v>1</v>
      </c>
      <c r="L326" s="400">
        <v>1</v>
      </c>
      <c r="M326" s="401" t="s">
        <v>412</v>
      </c>
      <c r="N326" s="401" t="s">
        <v>762</v>
      </c>
      <c r="O326" s="398" t="s">
        <v>414</v>
      </c>
      <c r="P326" s="398" t="s">
        <v>414</v>
      </c>
      <c r="Q326" s="398">
        <v>0.158</v>
      </c>
      <c r="R326" s="398">
        <v>0.158</v>
      </c>
      <c r="S326" s="398" t="s">
        <v>260</v>
      </c>
      <c r="T326" s="398" t="s">
        <v>260</v>
      </c>
      <c r="U326" s="398" t="s">
        <v>260</v>
      </c>
      <c r="V326" s="400" t="s">
        <v>415</v>
      </c>
      <c r="W326" s="400" t="s">
        <v>415</v>
      </c>
      <c r="X326" s="398" t="s">
        <v>260</v>
      </c>
      <c r="Y326" s="398" t="s">
        <v>260</v>
      </c>
      <c r="Z326" s="443"/>
      <c r="AA326" s="443"/>
    </row>
    <row r="327" spans="1:27" x14ac:dyDescent="0.25">
      <c r="A327" s="398">
        <v>303</v>
      </c>
      <c r="B327" s="399" t="s">
        <v>1160</v>
      </c>
      <c r="C327" s="399" t="s">
        <v>1160</v>
      </c>
      <c r="D327" s="399" t="s">
        <v>1160</v>
      </c>
      <c r="E327" s="399" t="s">
        <v>1160</v>
      </c>
      <c r="F327" s="400">
        <v>0.23</v>
      </c>
      <c r="G327" s="400">
        <v>0.4</v>
      </c>
      <c r="H327" s="400">
        <v>0.23</v>
      </c>
      <c r="I327" s="400">
        <v>0.4</v>
      </c>
      <c r="J327" s="400" t="s">
        <v>411</v>
      </c>
      <c r="K327" s="400">
        <v>1</v>
      </c>
      <c r="L327" s="400">
        <v>1</v>
      </c>
      <c r="M327" s="401" t="s">
        <v>838</v>
      </c>
      <c r="N327" s="401" t="s">
        <v>765</v>
      </c>
      <c r="O327" s="398" t="s">
        <v>414</v>
      </c>
      <c r="P327" s="398" t="s">
        <v>414</v>
      </c>
      <c r="Q327" s="398">
        <v>7.9000000000000001E-2</v>
      </c>
      <c r="R327" s="398">
        <v>7.9000000000000001E-2</v>
      </c>
      <c r="S327" s="398" t="s">
        <v>260</v>
      </c>
      <c r="T327" s="398" t="s">
        <v>260</v>
      </c>
      <c r="U327" s="398" t="s">
        <v>260</v>
      </c>
      <c r="V327" s="400" t="s">
        <v>415</v>
      </c>
      <c r="W327" s="400" t="s">
        <v>415</v>
      </c>
      <c r="X327" s="398" t="s">
        <v>260</v>
      </c>
      <c r="Y327" s="398" t="s">
        <v>260</v>
      </c>
      <c r="Z327" s="443"/>
      <c r="AA327" s="443"/>
    </row>
    <row r="328" spans="1:27" ht="30" x14ac:dyDescent="0.25">
      <c r="A328" s="398">
        <v>304</v>
      </c>
      <c r="B328" s="399" t="s">
        <v>1161</v>
      </c>
      <c r="C328" s="399" t="s">
        <v>1161</v>
      </c>
      <c r="D328" s="399" t="s">
        <v>1161</v>
      </c>
      <c r="E328" s="399" t="s">
        <v>1161</v>
      </c>
      <c r="F328" s="400">
        <v>0.23</v>
      </c>
      <c r="G328" s="400">
        <v>0.4</v>
      </c>
      <c r="H328" s="400">
        <v>0.23</v>
      </c>
      <c r="I328" s="400">
        <v>0.4</v>
      </c>
      <c r="J328" s="400" t="s">
        <v>411</v>
      </c>
      <c r="K328" s="400">
        <v>1</v>
      </c>
      <c r="L328" s="400">
        <v>1</v>
      </c>
      <c r="M328" s="401" t="s">
        <v>825</v>
      </c>
      <c r="N328" s="401" t="s">
        <v>761</v>
      </c>
      <c r="O328" s="398" t="s">
        <v>414</v>
      </c>
      <c r="P328" s="398" t="s">
        <v>414</v>
      </c>
      <c r="Q328" s="398">
        <v>0.13800000000000001</v>
      </c>
      <c r="R328" s="398">
        <v>0.13800000000000001</v>
      </c>
      <c r="S328" s="398" t="s">
        <v>260</v>
      </c>
      <c r="T328" s="398" t="s">
        <v>260</v>
      </c>
      <c r="U328" s="398" t="s">
        <v>260</v>
      </c>
      <c r="V328" s="400" t="s">
        <v>415</v>
      </c>
      <c r="W328" s="400" t="s">
        <v>415</v>
      </c>
      <c r="X328" s="398" t="s">
        <v>260</v>
      </c>
      <c r="Y328" s="398" t="s">
        <v>260</v>
      </c>
      <c r="Z328" s="443"/>
      <c r="AA328" s="443"/>
    </row>
    <row r="329" spans="1:27" ht="30" x14ac:dyDescent="0.25">
      <c r="A329" s="398">
        <v>305</v>
      </c>
      <c r="B329" s="399" t="s">
        <v>1162</v>
      </c>
      <c r="C329" s="399" t="s">
        <v>1162</v>
      </c>
      <c r="D329" s="399" t="s">
        <v>1162</v>
      </c>
      <c r="E329" s="399" t="s">
        <v>1162</v>
      </c>
      <c r="F329" s="400">
        <v>0.23</v>
      </c>
      <c r="G329" s="400">
        <v>0.4</v>
      </c>
      <c r="H329" s="400">
        <v>0.23</v>
      </c>
      <c r="I329" s="400">
        <v>0.4</v>
      </c>
      <c r="J329" s="400" t="s">
        <v>411</v>
      </c>
      <c r="K329" s="400">
        <v>1</v>
      </c>
      <c r="L329" s="400">
        <v>1</v>
      </c>
      <c r="M329" s="401" t="s">
        <v>412</v>
      </c>
      <c r="N329" s="401" t="s">
        <v>762</v>
      </c>
      <c r="O329" s="398" t="s">
        <v>414</v>
      </c>
      <c r="P329" s="398" t="s">
        <v>414</v>
      </c>
      <c r="Q329" s="398">
        <v>9.5000000000000001E-2</v>
      </c>
      <c r="R329" s="398">
        <v>9.5000000000000001E-2</v>
      </c>
      <c r="S329" s="398" t="s">
        <v>260</v>
      </c>
      <c r="T329" s="398" t="s">
        <v>260</v>
      </c>
      <c r="U329" s="398" t="s">
        <v>260</v>
      </c>
      <c r="V329" s="400" t="s">
        <v>415</v>
      </c>
      <c r="W329" s="400" t="s">
        <v>415</v>
      </c>
      <c r="X329" s="398" t="s">
        <v>260</v>
      </c>
      <c r="Y329" s="398" t="s">
        <v>260</v>
      </c>
      <c r="Z329" s="443"/>
      <c r="AA329" s="443"/>
    </row>
    <row r="330" spans="1:27" ht="30" x14ac:dyDescent="0.25">
      <c r="A330" s="398">
        <v>306</v>
      </c>
      <c r="B330" s="399" t="s">
        <v>1163</v>
      </c>
      <c r="C330" s="399" t="s">
        <v>1163</v>
      </c>
      <c r="D330" s="399" t="s">
        <v>1163</v>
      </c>
      <c r="E330" s="399" t="s">
        <v>1163</v>
      </c>
      <c r="F330" s="400">
        <v>0.23</v>
      </c>
      <c r="G330" s="400">
        <v>0.4</v>
      </c>
      <c r="H330" s="400">
        <v>0.23</v>
      </c>
      <c r="I330" s="400">
        <v>0.4</v>
      </c>
      <c r="J330" s="400" t="s">
        <v>411</v>
      </c>
      <c r="K330" s="400">
        <v>1</v>
      </c>
      <c r="L330" s="400">
        <v>1</v>
      </c>
      <c r="M330" s="401" t="s">
        <v>838</v>
      </c>
      <c r="N330" s="401" t="s">
        <v>765</v>
      </c>
      <c r="O330" s="398" t="s">
        <v>414</v>
      </c>
      <c r="P330" s="398" t="s">
        <v>414</v>
      </c>
      <c r="Q330" s="398">
        <v>0.125</v>
      </c>
      <c r="R330" s="398">
        <v>0.125</v>
      </c>
      <c r="S330" s="398" t="s">
        <v>260</v>
      </c>
      <c r="T330" s="398" t="s">
        <v>260</v>
      </c>
      <c r="U330" s="398" t="s">
        <v>260</v>
      </c>
      <c r="V330" s="400" t="s">
        <v>415</v>
      </c>
      <c r="W330" s="400" t="s">
        <v>415</v>
      </c>
      <c r="X330" s="398" t="s">
        <v>260</v>
      </c>
      <c r="Y330" s="398" t="s">
        <v>260</v>
      </c>
      <c r="Z330" s="443"/>
      <c r="AA330" s="443"/>
    </row>
    <row r="331" spans="1:27" ht="45" x14ac:dyDescent="0.25">
      <c r="A331" s="398">
        <v>307</v>
      </c>
      <c r="B331" s="399" t="s">
        <v>1164</v>
      </c>
      <c r="C331" s="399" t="s">
        <v>1164</v>
      </c>
      <c r="D331" s="399" t="s">
        <v>1164</v>
      </c>
      <c r="E331" s="399" t="s">
        <v>1164</v>
      </c>
      <c r="F331" s="400">
        <v>0.23</v>
      </c>
      <c r="G331" s="400">
        <v>0.4</v>
      </c>
      <c r="H331" s="400">
        <v>0.23</v>
      </c>
      <c r="I331" s="400">
        <v>0.4</v>
      </c>
      <c r="J331" s="400" t="s">
        <v>411</v>
      </c>
      <c r="K331" s="400">
        <v>1</v>
      </c>
      <c r="L331" s="400">
        <v>1</v>
      </c>
      <c r="M331" s="401" t="s">
        <v>1107</v>
      </c>
      <c r="N331" s="401" t="s">
        <v>764</v>
      </c>
      <c r="O331" s="398" t="s">
        <v>414</v>
      </c>
      <c r="P331" s="398" t="s">
        <v>414</v>
      </c>
      <c r="Q331" s="398">
        <v>6.2E-2</v>
      </c>
      <c r="R331" s="398">
        <v>6.2E-2</v>
      </c>
      <c r="S331" s="398" t="s">
        <v>260</v>
      </c>
      <c r="T331" s="398" t="s">
        <v>260</v>
      </c>
      <c r="U331" s="398" t="s">
        <v>260</v>
      </c>
      <c r="V331" s="400" t="s">
        <v>415</v>
      </c>
      <c r="W331" s="400" t="s">
        <v>415</v>
      </c>
      <c r="X331" s="398" t="s">
        <v>260</v>
      </c>
      <c r="Y331" s="398" t="s">
        <v>260</v>
      </c>
      <c r="Z331" s="443"/>
      <c r="AA331" s="443"/>
    </row>
    <row r="332" spans="1:27" ht="45" x14ac:dyDescent="0.25">
      <c r="A332" s="398">
        <v>308</v>
      </c>
      <c r="B332" s="399" t="s">
        <v>1165</v>
      </c>
      <c r="C332" s="399" t="s">
        <v>1165</v>
      </c>
      <c r="D332" s="399" t="s">
        <v>1165</v>
      </c>
      <c r="E332" s="399" t="s">
        <v>1165</v>
      </c>
      <c r="F332" s="400">
        <v>0.23</v>
      </c>
      <c r="G332" s="400">
        <v>0.4</v>
      </c>
      <c r="H332" s="400">
        <v>0.23</v>
      </c>
      <c r="I332" s="400">
        <v>0.4</v>
      </c>
      <c r="J332" s="400" t="s">
        <v>411</v>
      </c>
      <c r="K332" s="400">
        <v>1</v>
      </c>
      <c r="L332" s="400">
        <v>1</v>
      </c>
      <c r="M332" s="401" t="s">
        <v>1166</v>
      </c>
      <c r="N332" s="401" t="s">
        <v>1167</v>
      </c>
      <c r="O332" s="398" t="s">
        <v>414</v>
      </c>
      <c r="P332" s="398" t="s">
        <v>414</v>
      </c>
      <c r="Q332" s="398">
        <v>2.8000000000000001E-2</v>
      </c>
      <c r="R332" s="398">
        <v>2.8000000000000001E-2</v>
      </c>
      <c r="S332" s="398" t="s">
        <v>260</v>
      </c>
      <c r="T332" s="398" t="s">
        <v>260</v>
      </c>
      <c r="U332" s="398" t="s">
        <v>260</v>
      </c>
      <c r="V332" s="400" t="s">
        <v>415</v>
      </c>
      <c r="W332" s="400" t="s">
        <v>415</v>
      </c>
      <c r="X332" s="398" t="s">
        <v>260</v>
      </c>
      <c r="Y332" s="398" t="s">
        <v>260</v>
      </c>
      <c r="Z332" s="443"/>
      <c r="AA332" s="443"/>
    </row>
    <row r="333" spans="1:27" ht="30" x14ac:dyDescent="0.25">
      <c r="A333" s="398">
        <v>309</v>
      </c>
      <c r="B333" s="399" t="s">
        <v>1168</v>
      </c>
      <c r="C333" s="399" t="s">
        <v>1168</v>
      </c>
      <c r="D333" s="399" t="s">
        <v>1168</v>
      </c>
      <c r="E333" s="399" t="s">
        <v>1168</v>
      </c>
      <c r="F333" s="400">
        <v>0.23</v>
      </c>
      <c r="G333" s="400">
        <v>0.4</v>
      </c>
      <c r="H333" s="400">
        <v>0.23</v>
      </c>
      <c r="I333" s="400">
        <v>0.4</v>
      </c>
      <c r="J333" s="400" t="s">
        <v>411</v>
      </c>
      <c r="K333" s="400">
        <v>1</v>
      </c>
      <c r="L333" s="400">
        <v>1</v>
      </c>
      <c r="M333" s="401" t="s">
        <v>846</v>
      </c>
      <c r="N333" s="401" t="s">
        <v>763</v>
      </c>
      <c r="O333" s="398" t="s">
        <v>414</v>
      </c>
      <c r="P333" s="398" t="s">
        <v>414</v>
      </c>
      <c r="Q333" s="398">
        <v>0.248</v>
      </c>
      <c r="R333" s="398">
        <v>0.248</v>
      </c>
      <c r="S333" s="398" t="s">
        <v>260</v>
      </c>
      <c r="T333" s="398" t="s">
        <v>260</v>
      </c>
      <c r="U333" s="398" t="s">
        <v>260</v>
      </c>
      <c r="V333" s="400" t="s">
        <v>415</v>
      </c>
      <c r="W333" s="400" t="s">
        <v>415</v>
      </c>
      <c r="X333" s="398" t="s">
        <v>260</v>
      </c>
      <c r="Y333" s="398" t="s">
        <v>260</v>
      </c>
      <c r="Z333" s="443"/>
      <c r="AA333" s="443"/>
    </row>
    <row r="334" spans="1:27" ht="30" x14ac:dyDescent="0.25">
      <c r="A334" s="398">
        <v>310</v>
      </c>
      <c r="B334" s="399" t="s">
        <v>1169</v>
      </c>
      <c r="C334" s="399" t="s">
        <v>1169</v>
      </c>
      <c r="D334" s="399" t="s">
        <v>1169</v>
      </c>
      <c r="E334" s="399" t="s">
        <v>1169</v>
      </c>
      <c r="F334" s="400">
        <v>0.23</v>
      </c>
      <c r="G334" s="400">
        <v>0.4</v>
      </c>
      <c r="H334" s="400">
        <v>0.23</v>
      </c>
      <c r="I334" s="400">
        <v>0.4</v>
      </c>
      <c r="J334" s="400" t="s">
        <v>411</v>
      </c>
      <c r="K334" s="400">
        <v>1</v>
      </c>
      <c r="L334" s="400">
        <v>1</v>
      </c>
      <c r="M334" s="401" t="s">
        <v>412</v>
      </c>
      <c r="N334" s="401" t="s">
        <v>762</v>
      </c>
      <c r="O334" s="398" t="s">
        <v>414</v>
      </c>
      <c r="P334" s="398" t="s">
        <v>414</v>
      </c>
      <c r="Q334" s="398">
        <v>0.13</v>
      </c>
      <c r="R334" s="398">
        <v>0.13</v>
      </c>
      <c r="S334" s="398" t="s">
        <v>260</v>
      </c>
      <c r="T334" s="398" t="s">
        <v>260</v>
      </c>
      <c r="U334" s="398" t="s">
        <v>260</v>
      </c>
      <c r="V334" s="400" t="s">
        <v>415</v>
      </c>
      <c r="W334" s="400" t="s">
        <v>415</v>
      </c>
      <c r="X334" s="398" t="s">
        <v>260</v>
      </c>
      <c r="Y334" s="398" t="s">
        <v>260</v>
      </c>
      <c r="Z334" s="443"/>
      <c r="AA334" s="443"/>
    </row>
    <row r="335" spans="1:27" x14ac:dyDescent="0.25">
      <c r="A335" s="398">
        <v>311</v>
      </c>
      <c r="B335" s="399" t="s">
        <v>1170</v>
      </c>
      <c r="C335" s="399" t="s">
        <v>1170</v>
      </c>
      <c r="D335" s="399" t="s">
        <v>1170</v>
      </c>
      <c r="E335" s="399" t="s">
        <v>1170</v>
      </c>
      <c r="F335" s="400">
        <v>0.23</v>
      </c>
      <c r="G335" s="400">
        <v>0.4</v>
      </c>
      <c r="H335" s="400">
        <v>0.23</v>
      </c>
      <c r="I335" s="400">
        <v>0.4</v>
      </c>
      <c r="J335" s="400" t="s">
        <v>411</v>
      </c>
      <c r="K335" s="400">
        <v>1</v>
      </c>
      <c r="L335" s="400">
        <v>1</v>
      </c>
      <c r="M335" s="401" t="s">
        <v>846</v>
      </c>
      <c r="N335" s="401" t="s">
        <v>763</v>
      </c>
      <c r="O335" s="398" t="s">
        <v>414</v>
      </c>
      <c r="P335" s="398" t="s">
        <v>414</v>
      </c>
      <c r="Q335" s="398">
        <v>0.14899999999999999</v>
      </c>
      <c r="R335" s="398">
        <v>0.14899999999999999</v>
      </c>
      <c r="S335" s="398" t="s">
        <v>260</v>
      </c>
      <c r="T335" s="398" t="s">
        <v>260</v>
      </c>
      <c r="U335" s="398" t="s">
        <v>260</v>
      </c>
      <c r="V335" s="400" t="s">
        <v>415</v>
      </c>
      <c r="W335" s="400" t="s">
        <v>415</v>
      </c>
      <c r="X335" s="398" t="s">
        <v>260</v>
      </c>
      <c r="Y335" s="398" t="s">
        <v>260</v>
      </c>
      <c r="Z335" s="443"/>
      <c r="AA335" s="443"/>
    </row>
    <row r="336" spans="1:27" ht="45" x14ac:dyDescent="0.25">
      <c r="A336" s="398">
        <v>312</v>
      </c>
      <c r="B336" s="399" t="s">
        <v>1171</v>
      </c>
      <c r="C336" s="399" t="s">
        <v>1171</v>
      </c>
      <c r="D336" s="399" t="s">
        <v>1171</v>
      </c>
      <c r="E336" s="399" t="s">
        <v>1171</v>
      </c>
      <c r="F336" s="400">
        <v>0.23</v>
      </c>
      <c r="G336" s="400">
        <v>0.4</v>
      </c>
      <c r="H336" s="400">
        <v>0.23</v>
      </c>
      <c r="I336" s="400">
        <v>0.4</v>
      </c>
      <c r="J336" s="400" t="s">
        <v>411</v>
      </c>
      <c r="K336" s="400">
        <v>1</v>
      </c>
      <c r="L336" s="400">
        <v>1</v>
      </c>
      <c r="M336" s="401" t="s">
        <v>846</v>
      </c>
      <c r="N336" s="401" t="s">
        <v>763</v>
      </c>
      <c r="O336" s="398" t="s">
        <v>414</v>
      </c>
      <c r="P336" s="398" t="s">
        <v>414</v>
      </c>
      <c r="Q336" s="398">
        <v>0.249</v>
      </c>
      <c r="R336" s="398">
        <v>0.249</v>
      </c>
      <c r="S336" s="398" t="s">
        <v>260</v>
      </c>
      <c r="T336" s="398" t="s">
        <v>260</v>
      </c>
      <c r="U336" s="398" t="s">
        <v>260</v>
      </c>
      <c r="V336" s="400" t="s">
        <v>415</v>
      </c>
      <c r="W336" s="400" t="s">
        <v>415</v>
      </c>
      <c r="X336" s="398" t="s">
        <v>260</v>
      </c>
      <c r="Y336" s="398" t="s">
        <v>260</v>
      </c>
      <c r="Z336" s="443"/>
      <c r="AA336" s="443"/>
    </row>
    <row r="337" spans="1:27" x14ac:dyDescent="0.25">
      <c r="A337" s="398">
        <v>313</v>
      </c>
      <c r="B337" s="399" t="s">
        <v>1172</v>
      </c>
      <c r="C337" s="399" t="s">
        <v>1172</v>
      </c>
      <c r="D337" s="399" t="s">
        <v>1172</v>
      </c>
      <c r="E337" s="399" t="s">
        <v>1172</v>
      </c>
      <c r="F337" s="400">
        <v>0.23</v>
      </c>
      <c r="G337" s="400">
        <v>0.4</v>
      </c>
      <c r="H337" s="400">
        <v>0.23</v>
      </c>
      <c r="I337" s="400">
        <v>0.4</v>
      </c>
      <c r="J337" s="400" t="s">
        <v>411</v>
      </c>
      <c r="K337" s="400">
        <v>1</v>
      </c>
      <c r="L337" s="400">
        <v>1</v>
      </c>
      <c r="M337" s="401" t="s">
        <v>846</v>
      </c>
      <c r="N337" s="401" t="s">
        <v>763</v>
      </c>
      <c r="O337" s="398" t="s">
        <v>414</v>
      </c>
      <c r="P337" s="398" t="s">
        <v>414</v>
      </c>
      <c r="Q337" s="398">
        <v>0.152</v>
      </c>
      <c r="R337" s="398">
        <v>0.152</v>
      </c>
      <c r="S337" s="398" t="s">
        <v>260</v>
      </c>
      <c r="T337" s="398" t="s">
        <v>260</v>
      </c>
      <c r="U337" s="398" t="s">
        <v>260</v>
      </c>
      <c r="V337" s="400" t="s">
        <v>415</v>
      </c>
      <c r="W337" s="400" t="s">
        <v>415</v>
      </c>
      <c r="X337" s="398" t="s">
        <v>260</v>
      </c>
      <c r="Y337" s="398" t="s">
        <v>260</v>
      </c>
      <c r="Z337" s="443"/>
      <c r="AA337" s="443"/>
    </row>
    <row r="338" spans="1:27" ht="30" x14ac:dyDescent="0.25">
      <c r="A338" s="398">
        <v>314</v>
      </c>
      <c r="B338" s="399" t="s">
        <v>1173</v>
      </c>
      <c r="C338" s="399" t="s">
        <v>1173</v>
      </c>
      <c r="D338" s="399" t="s">
        <v>1173</v>
      </c>
      <c r="E338" s="399" t="s">
        <v>1173</v>
      </c>
      <c r="F338" s="400">
        <v>0.23</v>
      </c>
      <c r="G338" s="400">
        <v>0.4</v>
      </c>
      <c r="H338" s="400">
        <v>0.23</v>
      </c>
      <c r="I338" s="400">
        <v>0.4</v>
      </c>
      <c r="J338" s="400" t="s">
        <v>411</v>
      </c>
      <c r="K338" s="400">
        <v>1</v>
      </c>
      <c r="L338" s="400">
        <v>1</v>
      </c>
      <c r="M338" s="401" t="s">
        <v>412</v>
      </c>
      <c r="N338" s="401" t="s">
        <v>762</v>
      </c>
      <c r="O338" s="398" t="s">
        <v>414</v>
      </c>
      <c r="P338" s="398" t="s">
        <v>414</v>
      </c>
      <c r="Q338" s="398">
        <v>0.20699999999999999</v>
      </c>
      <c r="R338" s="398">
        <v>0.20699999999999999</v>
      </c>
      <c r="S338" s="398" t="s">
        <v>260</v>
      </c>
      <c r="T338" s="398" t="s">
        <v>260</v>
      </c>
      <c r="U338" s="398" t="s">
        <v>260</v>
      </c>
      <c r="V338" s="400" t="s">
        <v>415</v>
      </c>
      <c r="W338" s="400" t="s">
        <v>415</v>
      </c>
      <c r="X338" s="398" t="s">
        <v>260</v>
      </c>
      <c r="Y338" s="398" t="s">
        <v>260</v>
      </c>
      <c r="Z338" s="443"/>
      <c r="AA338" s="443"/>
    </row>
    <row r="339" spans="1:27" ht="30" x14ac:dyDescent="0.25">
      <c r="A339" s="398">
        <v>315</v>
      </c>
      <c r="B339" s="399" t="s">
        <v>1174</v>
      </c>
      <c r="C339" s="399" t="s">
        <v>1174</v>
      </c>
      <c r="D339" s="399" t="s">
        <v>1174</v>
      </c>
      <c r="E339" s="399" t="s">
        <v>1174</v>
      </c>
      <c r="F339" s="400">
        <v>0.23</v>
      </c>
      <c r="G339" s="400">
        <v>0.4</v>
      </c>
      <c r="H339" s="400">
        <v>0.23</v>
      </c>
      <c r="I339" s="400">
        <v>0.4</v>
      </c>
      <c r="J339" s="400" t="s">
        <v>411</v>
      </c>
      <c r="K339" s="400">
        <v>1</v>
      </c>
      <c r="L339" s="400">
        <v>1</v>
      </c>
      <c r="M339" s="401" t="s">
        <v>825</v>
      </c>
      <c r="N339" s="401" t="s">
        <v>761</v>
      </c>
      <c r="O339" s="398" t="s">
        <v>414</v>
      </c>
      <c r="P339" s="398" t="s">
        <v>414</v>
      </c>
      <c r="Q339" s="398">
        <v>0.03</v>
      </c>
      <c r="R339" s="398">
        <v>0.03</v>
      </c>
      <c r="S339" s="398" t="s">
        <v>260</v>
      </c>
      <c r="T339" s="398" t="s">
        <v>260</v>
      </c>
      <c r="U339" s="398" t="s">
        <v>260</v>
      </c>
      <c r="V339" s="400" t="s">
        <v>415</v>
      </c>
      <c r="W339" s="400" t="s">
        <v>415</v>
      </c>
      <c r="X339" s="398" t="s">
        <v>260</v>
      </c>
      <c r="Y339" s="398" t="s">
        <v>260</v>
      </c>
      <c r="Z339" s="443"/>
      <c r="AA339" s="443"/>
    </row>
    <row r="340" spans="1:27" ht="30" x14ac:dyDescent="0.25">
      <c r="A340" s="398">
        <v>316</v>
      </c>
      <c r="B340" s="399" t="s">
        <v>1175</v>
      </c>
      <c r="C340" s="399" t="s">
        <v>1175</v>
      </c>
      <c r="D340" s="399" t="s">
        <v>1175</v>
      </c>
      <c r="E340" s="399" t="s">
        <v>1175</v>
      </c>
      <c r="F340" s="400">
        <v>0.23</v>
      </c>
      <c r="G340" s="400">
        <v>0.4</v>
      </c>
      <c r="H340" s="400">
        <v>0.23</v>
      </c>
      <c r="I340" s="400">
        <v>0.4</v>
      </c>
      <c r="J340" s="400" t="s">
        <v>411</v>
      </c>
      <c r="K340" s="400">
        <v>1</v>
      </c>
      <c r="L340" s="400">
        <v>1</v>
      </c>
      <c r="M340" s="401" t="s">
        <v>825</v>
      </c>
      <c r="N340" s="401" t="s">
        <v>761</v>
      </c>
      <c r="O340" s="398" t="s">
        <v>414</v>
      </c>
      <c r="P340" s="398" t="s">
        <v>414</v>
      </c>
      <c r="Q340" s="398">
        <v>0.14000000000000001</v>
      </c>
      <c r="R340" s="398">
        <v>0.14000000000000001</v>
      </c>
      <c r="S340" s="398" t="s">
        <v>260</v>
      </c>
      <c r="T340" s="398" t="s">
        <v>260</v>
      </c>
      <c r="U340" s="398" t="s">
        <v>260</v>
      </c>
      <c r="V340" s="400" t="s">
        <v>415</v>
      </c>
      <c r="W340" s="400" t="s">
        <v>415</v>
      </c>
      <c r="X340" s="398" t="s">
        <v>260</v>
      </c>
      <c r="Y340" s="398" t="s">
        <v>260</v>
      </c>
      <c r="Z340" s="443"/>
      <c r="AA340" s="443"/>
    </row>
    <row r="341" spans="1:27" x14ac:dyDescent="0.25">
      <c r="A341" s="398">
        <v>317</v>
      </c>
      <c r="B341" s="399" t="s">
        <v>1176</v>
      </c>
      <c r="C341" s="399" t="s">
        <v>1176</v>
      </c>
      <c r="D341" s="399" t="s">
        <v>1176</v>
      </c>
      <c r="E341" s="399" t="s">
        <v>1176</v>
      </c>
      <c r="F341" s="400">
        <v>0.23</v>
      </c>
      <c r="G341" s="400">
        <v>0.4</v>
      </c>
      <c r="H341" s="400">
        <v>0.23</v>
      </c>
      <c r="I341" s="400">
        <v>0.4</v>
      </c>
      <c r="J341" s="400" t="s">
        <v>411</v>
      </c>
      <c r="K341" s="400">
        <v>1</v>
      </c>
      <c r="L341" s="400">
        <v>1</v>
      </c>
      <c r="M341" s="401" t="s">
        <v>846</v>
      </c>
      <c r="N341" s="401" t="s">
        <v>763</v>
      </c>
      <c r="O341" s="398" t="s">
        <v>414</v>
      </c>
      <c r="P341" s="398" t="s">
        <v>414</v>
      </c>
      <c r="Q341" s="398">
        <v>0.126</v>
      </c>
      <c r="R341" s="398">
        <v>0.126</v>
      </c>
      <c r="S341" s="398" t="s">
        <v>260</v>
      </c>
      <c r="T341" s="398" t="s">
        <v>260</v>
      </c>
      <c r="U341" s="398" t="s">
        <v>260</v>
      </c>
      <c r="V341" s="400" t="s">
        <v>415</v>
      </c>
      <c r="W341" s="400" t="s">
        <v>415</v>
      </c>
      <c r="X341" s="398" t="s">
        <v>260</v>
      </c>
      <c r="Y341" s="398" t="s">
        <v>260</v>
      </c>
      <c r="Z341" s="443"/>
      <c r="AA341" s="443"/>
    </row>
    <row r="342" spans="1:27" ht="30" x14ac:dyDescent="0.25">
      <c r="A342" s="398">
        <v>318</v>
      </c>
      <c r="B342" s="399" t="s">
        <v>1177</v>
      </c>
      <c r="C342" s="399" t="s">
        <v>1177</v>
      </c>
      <c r="D342" s="399" t="s">
        <v>1177</v>
      </c>
      <c r="E342" s="399" t="s">
        <v>1177</v>
      </c>
      <c r="F342" s="400">
        <v>0.23</v>
      </c>
      <c r="G342" s="400">
        <v>0.4</v>
      </c>
      <c r="H342" s="400">
        <v>0.23</v>
      </c>
      <c r="I342" s="400">
        <v>0.4</v>
      </c>
      <c r="J342" s="400" t="s">
        <v>411</v>
      </c>
      <c r="K342" s="400">
        <v>1</v>
      </c>
      <c r="L342" s="400">
        <v>1</v>
      </c>
      <c r="M342" s="401" t="s">
        <v>825</v>
      </c>
      <c r="N342" s="401" t="s">
        <v>761</v>
      </c>
      <c r="O342" s="398" t="s">
        <v>414</v>
      </c>
      <c r="P342" s="398" t="s">
        <v>414</v>
      </c>
      <c r="Q342" s="398">
        <v>0.152</v>
      </c>
      <c r="R342" s="398">
        <v>0.152</v>
      </c>
      <c r="S342" s="398" t="s">
        <v>260</v>
      </c>
      <c r="T342" s="398" t="s">
        <v>260</v>
      </c>
      <c r="U342" s="398" t="s">
        <v>260</v>
      </c>
      <c r="V342" s="400" t="s">
        <v>415</v>
      </c>
      <c r="W342" s="400" t="s">
        <v>415</v>
      </c>
      <c r="X342" s="398" t="s">
        <v>260</v>
      </c>
      <c r="Y342" s="398" t="s">
        <v>260</v>
      </c>
      <c r="Z342" s="443"/>
      <c r="AA342" s="443"/>
    </row>
    <row r="343" spans="1:27" ht="30" x14ac:dyDescent="0.25">
      <c r="A343" s="398">
        <v>319</v>
      </c>
      <c r="B343" s="399" t="s">
        <v>1178</v>
      </c>
      <c r="C343" s="399" t="s">
        <v>1178</v>
      </c>
      <c r="D343" s="399" t="s">
        <v>1178</v>
      </c>
      <c r="E343" s="399" t="s">
        <v>1178</v>
      </c>
      <c r="F343" s="400">
        <v>0.23</v>
      </c>
      <c r="G343" s="400">
        <v>0.4</v>
      </c>
      <c r="H343" s="400">
        <v>0.23</v>
      </c>
      <c r="I343" s="400">
        <v>0.4</v>
      </c>
      <c r="J343" s="400" t="s">
        <v>411</v>
      </c>
      <c r="K343" s="400">
        <v>1</v>
      </c>
      <c r="L343" s="400">
        <v>1</v>
      </c>
      <c r="M343" s="401" t="s">
        <v>825</v>
      </c>
      <c r="N343" s="401" t="s">
        <v>761</v>
      </c>
      <c r="O343" s="398" t="s">
        <v>414</v>
      </c>
      <c r="P343" s="398" t="s">
        <v>414</v>
      </c>
      <c r="Q343" s="398">
        <v>3.2000000000000001E-2</v>
      </c>
      <c r="R343" s="398">
        <v>3.2000000000000001E-2</v>
      </c>
      <c r="S343" s="398" t="s">
        <v>260</v>
      </c>
      <c r="T343" s="398" t="s">
        <v>260</v>
      </c>
      <c r="U343" s="398" t="s">
        <v>260</v>
      </c>
      <c r="V343" s="400" t="s">
        <v>415</v>
      </c>
      <c r="W343" s="400" t="s">
        <v>415</v>
      </c>
      <c r="X343" s="398" t="s">
        <v>260</v>
      </c>
      <c r="Y343" s="398" t="s">
        <v>260</v>
      </c>
      <c r="Z343" s="443"/>
      <c r="AA343" s="443"/>
    </row>
    <row r="344" spans="1:27" ht="30" x14ac:dyDescent="0.25">
      <c r="A344" s="398">
        <v>320</v>
      </c>
      <c r="B344" s="399" t="s">
        <v>1179</v>
      </c>
      <c r="C344" s="399" t="s">
        <v>1179</v>
      </c>
      <c r="D344" s="399" t="s">
        <v>1179</v>
      </c>
      <c r="E344" s="399" t="s">
        <v>1179</v>
      </c>
      <c r="F344" s="400">
        <v>0.23</v>
      </c>
      <c r="G344" s="400">
        <v>0.4</v>
      </c>
      <c r="H344" s="400">
        <v>0.23</v>
      </c>
      <c r="I344" s="400">
        <v>0.4</v>
      </c>
      <c r="J344" s="400" t="s">
        <v>411</v>
      </c>
      <c r="K344" s="400">
        <v>1</v>
      </c>
      <c r="L344" s="400">
        <v>1</v>
      </c>
      <c r="M344" s="401" t="s">
        <v>412</v>
      </c>
      <c r="N344" s="401" t="s">
        <v>762</v>
      </c>
      <c r="O344" s="398" t="s">
        <v>414</v>
      </c>
      <c r="P344" s="398" t="s">
        <v>414</v>
      </c>
      <c r="Q344" s="398">
        <v>8.6999999999999994E-2</v>
      </c>
      <c r="R344" s="398">
        <v>8.6999999999999994E-2</v>
      </c>
      <c r="S344" s="398" t="s">
        <v>260</v>
      </c>
      <c r="T344" s="398" t="s">
        <v>260</v>
      </c>
      <c r="U344" s="398" t="s">
        <v>260</v>
      </c>
      <c r="V344" s="400" t="s">
        <v>415</v>
      </c>
      <c r="W344" s="400" t="s">
        <v>415</v>
      </c>
      <c r="X344" s="398" t="s">
        <v>260</v>
      </c>
      <c r="Y344" s="398" t="s">
        <v>260</v>
      </c>
      <c r="Z344" s="443"/>
      <c r="AA344" s="443"/>
    </row>
    <row r="345" spans="1:27" ht="30" x14ac:dyDescent="0.25">
      <c r="A345" s="398">
        <v>321</v>
      </c>
      <c r="B345" s="399" t="s">
        <v>1180</v>
      </c>
      <c r="C345" s="399" t="s">
        <v>1180</v>
      </c>
      <c r="D345" s="399" t="s">
        <v>1180</v>
      </c>
      <c r="E345" s="399" t="s">
        <v>1180</v>
      </c>
      <c r="F345" s="400">
        <v>0.23</v>
      </c>
      <c r="G345" s="400">
        <v>0.4</v>
      </c>
      <c r="H345" s="400">
        <v>0.23</v>
      </c>
      <c r="I345" s="400">
        <v>0.4</v>
      </c>
      <c r="J345" s="400" t="s">
        <v>411</v>
      </c>
      <c r="K345" s="400">
        <v>1</v>
      </c>
      <c r="L345" s="400">
        <v>1</v>
      </c>
      <c r="M345" s="401" t="s">
        <v>412</v>
      </c>
      <c r="N345" s="401" t="s">
        <v>762</v>
      </c>
      <c r="O345" s="398" t="s">
        <v>414</v>
      </c>
      <c r="P345" s="398" t="s">
        <v>414</v>
      </c>
      <c r="Q345" s="398">
        <v>6.4000000000000001E-2</v>
      </c>
      <c r="R345" s="398">
        <v>6.4000000000000001E-2</v>
      </c>
      <c r="S345" s="398" t="s">
        <v>260</v>
      </c>
      <c r="T345" s="398" t="s">
        <v>260</v>
      </c>
      <c r="U345" s="398" t="s">
        <v>260</v>
      </c>
      <c r="V345" s="400" t="s">
        <v>415</v>
      </c>
      <c r="W345" s="400" t="s">
        <v>415</v>
      </c>
      <c r="X345" s="398" t="s">
        <v>260</v>
      </c>
      <c r="Y345" s="398" t="s">
        <v>260</v>
      </c>
      <c r="Z345" s="443"/>
      <c r="AA345" s="443"/>
    </row>
    <row r="346" spans="1:27" ht="30" x14ac:dyDescent="0.25">
      <c r="A346" s="398">
        <v>322</v>
      </c>
      <c r="B346" s="399" t="s">
        <v>1181</v>
      </c>
      <c r="C346" s="399" t="s">
        <v>1181</v>
      </c>
      <c r="D346" s="399" t="s">
        <v>1181</v>
      </c>
      <c r="E346" s="399" t="s">
        <v>1181</v>
      </c>
      <c r="F346" s="400">
        <v>0.23</v>
      </c>
      <c r="G346" s="400">
        <v>0.4</v>
      </c>
      <c r="H346" s="400">
        <v>0.23</v>
      </c>
      <c r="I346" s="400">
        <v>0.4</v>
      </c>
      <c r="J346" s="400" t="s">
        <v>411</v>
      </c>
      <c r="K346" s="400">
        <v>1</v>
      </c>
      <c r="L346" s="400">
        <v>1</v>
      </c>
      <c r="M346" s="401" t="s">
        <v>1107</v>
      </c>
      <c r="N346" s="401" t="s">
        <v>764</v>
      </c>
      <c r="O346" s="398" t="s">
        <v>414</v>
      </c>
      <c r="P346" s="398" t="s">
        <v>414</v>
      </c>
      <c r="Q346" s="398">
        <v>0.16200000000000001</v>
      </c>
      <c r="R346" s="398">
        <v>0.16200000000000001</v>
      </c>
      <c r="S346" s="398" t="s">
        <v>260</v>
      </c>
      <c r="T346" s="398" t="s">
        <v>260</v>
      </c>
      <c r="U346" s="398" t="s">
        <v>260</v>
      </c>
      <c r="V346" s="400" t="s">
        <v>415</v>
      </c>
      <c r="W346" s="400" t="s">
        <v>415</v>
      </c>
      <c r="X346" s="398" t="s">
        <v>260</v>
      </c>
      <c r="Y346" s="398" t="s">
        <v>260</v>
      </c>
      <c r="Z346" s="443"/>
      <c r="AA346" s="443"/>
    </row>
    <row r="347" spans="1:27" ht="30" x14ac:dyDescent="0.25">
      <c r="A347" s="398">
        <v>323</v>
      </c>
      <c r="B347" s="399" t="s">
        <v>1182</v>
      </c>
      <c r="C347" s="399" t="s">
        <v>1182</v>
      </c>
      <c r="D347" s="399" t="s">
        <v>1182</v>
      </c>
      <c r="E347" s="399" t="s">
        <v>1182</v>
      </c>
      <c r="F347" s="400">
        <v>0.23</v>
      </c>
      <c r="G347" s="400">
        <v>0.4</v>
      </c>
      <c r="H347" s="400">
        <v>0.23</v>
      </c>
      <c r="I347" s="400">
        <v>0.4</v>
      </c>
      <c r="J347" s="400" t="s">
        <v>411</v>
      </c>
      <c r="K347" s="400">
        <v>1</v>
      </c>
      <c r="L347" s="400">
        <v>1</v>
      </c>
      <c r="M347" s="401" t="s">
        <v>825</v>
      </c>
      <c r="N347" s="401" t="s">
        <v>761</v>
      </c>
      <c r="O347" s="398" t="s">
        <v>414</v>
      </c>
      <c r="P347" s="398" t="s">
        <v>414</v>
      </c>
      <c r="Q347" s="398">
        <v>6.8000000000000005E-2</v>
      </c>
      <c r="R347" s="398">
        <v>6.8000000000000005E-2</v>
      </c>
      <c r="S347" s="398" t="s">
        <v>260</v>
      </c>
      <c r="T347" s="398" t="s">
        <v>260</v>
      </c>
      <c r="U347" s="398" t="s">
        <v>260</v>
      </c>
      <c r="V347" s="400" t="s">
        <v>415</v>
      </c>
      <c r="W347" s="400" t="s">
        <v>415</v>
      </c>
      <c r="X347" s="398" t="s">
        <v>260</v>
      </c>
      <c r="Y347" s="398" t="s">
        <v>260</v>
      </c>
      <c r="Z347" s="443"/>
      <c r="AA347" s="443"/>
    </row>
    <row r="348" spans="1:27" ht="30" x14ac:dyDescent="0.25">
      <c r="A348" s="398">
        <v>324</v>
      </c>
      <c r="B348" s="399" t="s">
        <v>1183</v>
      </c>
      <c r="C348" s="399" t="s">
        <v>1183</v>
      </c>
      <c r="D348" s="399" t="s">
        <v>1183</v>
      </c>
      <c r="E348" s="399" t="s">
        <v>1183</v>
      </c>
      <c r="F348" s="400">
        <v>0.23</v>
      </c>
      <c r="G348" s="400">
        <v>0.4</v>
      </c>
      <c r="H348" s="400">
        <v>0.23</v>
      </c>
      <c r="I348" s="400">
        <v>0.4</v>
      </c>
      <c r="J348" s="400" t="s">
        <v>411</v>
      </c>
      <c r="K348" s="400">
        <v>1</v>
      </c>
      <c r="L348" s="400">
        <v>1</v>
      </c>
      <c r="M348" s="401" t="s">
        <v>1107</v>
      </c>
      <c r="N348" s="401" t="s">
        <v>764</v>
      </c>
      <c r="O348" s="398" t="s">
        <v>414</v>
      </c>
      <c r="P348" s="398" t="s">
        <v>414</v>
      </c>
      <c r="Q348" s="398">
        <v>0.16300000000000001</v>
      </c>
      <c r="R348" s="398">
        <v>0.16300000000000001</v>
      </c>
      <c r="S348" s="398" t="s">
        <v>260</v>
      </c>
      <c r="T348" s="398" t="s">
        <v>260</v>
      </c>
      <c r="U348" s="398" t="s">
        <v>260</v>
      </c>
      <c r="V348" s="400" t="s">
        <v>415</v>
      </c>
      <c r="W348" s="400" t="s">
        <v>415</v>
      </c>
      <c r="X348" s="398" t="s">
        <v>260</v>
      </c>
      <c r="Y348" s="398" t="s">
        <v>260</v>
      </c>
      <c r="Z348" s="443"/>
      <c r="AA348" s="443"/>
    </row>
    <row r="349" spans="1:27" ht="45" x14ac:dyDescent="0.25">
      <c r="A349" s="398">
        <v>325</v>
      </c>
      <c r="B349" s="399" t="s">
        <v>1184</v>
      </c>
      <c r="C349" s="399" t="s">
        <v>1184</v>
      </c>
      <c r="D349" s="399" t="s">
        <v>1184</v>
      </c>
      <c r="E349" s="399" t="s">
        <v>1184</v>
      </c>
      <c r="F349" s="400">
        <v>0.23</v>
      </c>
      <c r="G349" s="400">
        <v>0.4</v>
      </c>
      <c r="H349" s="400">
        <v>0.23</v>
      </c>
      <c r="I349" s="400">
        <v>0.4</v>
      </c>
      <c r="J349" s="400" t="s">
        <v>411</v>
      </c>
      <c r="K349" s="400">
        <v>1</v>
      </c>
      <c r="L349" s="400">
        <v>1</v>
      </c>
      <c r="M349" s="401" t="s">
        <v>878</v>
      </c>
      <c r="N349" s="401" t="s">
        <v>879</v>
      </c>
      <c r="O349" s="398" t="s">
        <v>414</v>
      </c>
      <c r="P349" s="398" t="s">
        <v>414</v>
      </c>
      <c r="Q349" s="398">
        <v>0.54600000000000004</v>
      </c>
      <c r="R349" s="398">
        <v>0.54600000000000004</v>
      </c>
      <c r="S349" s="398" t="s">
        <v>260</v>
      </c>
      <c r="T349" s="398" t="s">
        <v>260</v>
      </c>
      <c r="U349" s="398" t="s">
        <v>260</v>
      </c>
      <c r="V349" s="400" t="s">
        <v>415</v>
      </c>
      <c r="W349" s="400" t="s">
        <v>415</v>
      </c>
      <c r="X349" s="398" t="s">
        <v>260</v>
      </c>
      <c r="Y349" s="398" t="s">
        <v>260</v>
      </c>
      <c r="Z349" s="443"/>
      <c r="AA349" s="443"/>
    </row>
    <row r="350" spans="1:27" x14ac:dyDescent="0.25">
      <c r="A350" s="398">
        <v>326</v>
      </c>
      <c r="B350" s="399" t="s">
        <v>1185</v>
      </c>
      <c r="C350" s="399" t="s">
        <v>1185</v>
      </c>
      <c r="D350" s="399" t="s">
        <v>1185</v>
      </c>
      <c r="E350" s="399" t="s">
        <v>1185</v>
      </c>
      <c r="F350" s="400">
        <v>0.23</v>
      </c>
      <c r="G350" s="400">
        <v>0.4</v>
      </c>
      <c r="H350" s="400">
        <v>0.23</v>
      </c>
      <c r="I350" s="400">
        <v>0.4</v>
      </c>
      <c r="J350" s="400" t="s">
        <v>411</v>
      </c>
      <c r="K350" s="400">
        <v>1</v>
      </c>
      <c r="L350" s="400">
        <v>1</v>
      </c>
      <c r="M350" s="401" t="s">
        <v>846</v>
      </c>
      <c r="N350" s="401" t="s">
        <v>763</v>
      </c>
      <c r="O350" s="398" t="s">
        <v>414</v>
      </c>
      <c r="P350" s="398" t="s">
        <v>414</v>
      </c>
      <c r="Q350" s="398">
        <v>2.1999999999999999E-2</v>
      </c>
      <c r="R350" s="398">
        <v>2.1999999999999999E-2</v>
      </c>
      <c r="S350" s="398" t="s">
        <v>260</v>
      </c>
      <c r="T350" s="398" t="s">
        <v>260</v>
      </c>
      <c r="U350" s="398" t="s">
        <v>260</v>
      </c>
      <c r="V350" s="400" t="s">
        <v>415</v>
      </c>
      <c r="W350" s="400" t="s">
        <v>415</v>
      </c>
      <c r="X350" s="398" t="s">
        <v>260</v>
      </c>
      <c r="Y350" s="398" t="s">
        <v>260</v>
      </c>
      <c r="Z350" s="443"/>
      <c r="AA350" s="443"/>
    </row>
    <row r="351" spans="1:27" ht="30" x14ac:dyDescent="0.25">
      <c r="A351" s="398">
        <v>327</v>
      </c>
      <c r="B351" s="399" t="s">
        <v>1186</v>
      </c>
      <c r="C351" s="399" t="s">
        <v>1186</v>
      </c>
      <c r="D351" s="399" t="s">
        <v>1186</v>
      </c>
      <c r="E351" s="399" t="s">
        <v>1186</v>
      </c>
      <c r="F351" s="400">
        <v>0.23</v>
      </c>
      <c r="G351" s="400">
        <v>0.4</v>
      </c>
      <c r="H351" s="400">
        <v>0.23</v>
      </c>
      <c r="I351" s="400">
        <v>0.4</v>
      </c>
      <c r="J351" s="400" t="s">
        <v>411</v>
      </c>
      <c r="K351" s="400">
        <v>1</v>
      </c>
      <c r="L351" s="400">
        <v>1</v>
      </c>
      <c r="M351" s="401" t="s">
        <v>859</v>
      </c>
      <c r="N351" s="401" t="s">
        <v>760</v>
      </c>
      <c r="O351" s="398" t="s">
        <v>414</v>
      </c>
      <c r="P351" s="398" t="s">
        <v>414</v>
      </c>
      <c r="Q351" s="398">
        <v>0.187</v>
      </c>
      <c r="R351" s="398">
        <v>0.187</v>
      </c>
      <c r="S351" s="398" t="s">
        <v>260</v>
      </c>
      <c r="T351" s="398" t="s">
        <v>260</v>
      </c>
      <c r="U351" s="398" t="s">
        <v>260</v>
      </c>
      <c r="V351" s="400" t="s">
        <v>415</v>
      </c>
      <c r="W351" s="400" t="s">
        <v>415</v>
      </c>
      <c r="X351" s="398" t="s">
        <v>260</v>
      </c>
      <c r="Y351" s="398" t="s">
        <v>260</v>
      </c>
      <c r="Z351" s="443"/>
      <c r="AA351" s="443"/>
    </row>
    <row r="352" spans="1:27" x14ac:dyDescent="0.25">
      <c r="A352" s="398">
        <v>328</v>
      </c>
      <c r="B352" s="399" t="s">
        <v>1187</v>
      </c>
      <c r="C352" s="399" t="s">
        <v>1187</v>
      </c>
      <c r="D352" s="399" t="s">
        <v>1187</v>
      </c>
      <c r="E352" s="399" t="s">
        <v>1187</v>
      </c>
      <c r="F352" s="400">
        <v>0.23</v>
      </c>
      <c r="G352" s="400">
        <v>0.4</v>
      </c>
      <c r="H352" s="400">
        <v>0.23</v>
      </c>
      <c r="I352" s="400">
        <v>0.4</v>
      </c>
      <c r="J352" s="400" t="s">
        <v>411</v>
      </c>
      <c r="K352" s="400">
        <v>1</v>
      </c>
      <c r="L352" s="400">
        <v>1</v>
      </c>
      <c r="M352" s="401" t="s">
        <v>846</v>
      </c>
      <c r="N352" s="401" t="s">
        <v>763</v>
      </c>
      <c r="O352" s="398" t="s">
        <v>414</v>
      </c>
      <c r="P352" s="398" t="s">
        <v>414</v>
      </c>
      <c r="Q352" s="398">
        <v>0.1</v>
      </c>
      <c r="R352" s="398">
        <v>0.1</v>
      </c>
      <c r="S352" s="398" t="s">
        <v>260</v>
      </c>
      <c r="T352" s="398" t="s">
        <v>260</v>
      </c>
      <c r="U352" s="398" t="s">
        <v>260</v>
      </c>
      <c r="V352" s="400" t="s">
        <v>415</v>
      </c>
      <c r="W352" s="400" t="s">
        <v>415</v>
      </c>
      <c r="X352" s="398" t="s">
        <v>260</v>
      </c>
      <c r="Y352" s="398" t="s">
        <v>260</v>
      </c>
      <c r="Z352" s="443"/>
      <c r="AA352" s="443"/>
    </row>
    <row r="353" spans="1:27" ht="60" x14ac:dyDescent="0.25">
      <c r="A353" s="398">
        <v>329</v>
      </c>
      <c r="B353" s="399" t="s">
        <v>1188</v>
      </c>
      <c r="C353" s="399" t="s">
        <v>1188</v>
      </c>
      <c r="D353" s="399" t="s">
        <v>1188</v>
      </c>
      <c r="E353" s="399" t="s">
        <v>1188</v>
      </c>
      <c r="F353" s="400">
        <v>0.23</v>
      </c>
      <c r="G353" s="400">
        <v>0.4</v>
      </c>
      <c r="H353" s="400">
        <v>0.23</v>
      </c>
      <c r="I353" s="400">
        <v>0.4</v>
      </c>
      <c r="J353" s="400" t="s">
        <v>411</v>
      </c>
      <c r="K353" s="400">
        <v>1</v>
      </c>
      <c r="L353" s="400">
        <v>1</v>
      </c>
      <c r="M353" s="401" t="s">
        <v>859</v>
      </c>
      <c r="N353" s="401" t="s">
        <v>760</v>
      </c>
      <c r="O353" s="398" t="s">
        <v>414</v>
      </c>
      <c r="P353" s="398" t="s">
        <v>414</v>
      </c>
      <c r="Q353" s="398">
        <v>0.21099999999999999</v>
      </c>
      <c r="R353" s="398">
        <v>0.21099999999999999</v>
      </c>
      <c r="S353" s="398" t="s">
        <v>260</v>
      </c>
      <c r="T353" s="398" t="s">
        <v>260</v>
      </c>
      <c r="U353" s="398" t="s">
        <v>260</v>
      </c>
      <c r="V353" s="400" t="s">
        <v>415</v>
      </c>
      <c r="W353" s="400" t="s">
        <v>415</v>
      </c>
      <c r="X353" s="398" t="s">
        <v>260</v>
      </c>
      <c r="Y353" s="398" t="s">
        <v>260</v>
      </c>
      <c r="Z353" s="443"/>
      <c r="AA353" s="443"/>
    </row>
    <row r="354" spans="1:27" x14ac:dyDescent="0.25">
      <c r="A354" s="398">
        <v>330</v>
      </c>
      <c r="B354" s="399" t="s">
        <v>1189</v>
      </c>
      <c r="C354" s="399" t="s">
        <v>1189</v>
      </c>
      <c r="D354" s="399" t="s">
        <v>1189</v>
      </c>
      <c r="E354" s="399" t="s">
        <v>1189</v>
      </c>
      <c r="F354" s="400">
        <v>0.23</v>
      </c>
      <c r="G354" s="400">
        <v>0.4</v>
      </c>
      <c r="H354" s="400">
        <v>0.23</v>
      </c>
      <c r="I354" s="400">
        <v>0.4</v>
      </c>
      <c r="J354" s="400" t="s">
        <v>411</v>
      </c>
      <c r="K354" s="400">
        <v>1</v>
      </c>
      <c r="L354" s="400">
        <v>1</v>
      </c>
      <c r="M354" s="401" t="s">
        <v>846</v>
      </c>
      <c r="N354" s="401" t="s">
        <v>763</v>
      </c>
      <c r="O354" s="398" t="s">
        <v>414</v>
      </c>
      <c r="P354" s="398" t="s">
        <v>414</v>
      </c>
      <c r="Q354" s="398">
        <v>7.4999999999999997E-2</v>
      </c>
      <c r="R354" s="398">
        <v>7.4999999999999997E-2</v>
      </c>
      <c r="S354" s="398" t="s">
        <v>260</v>
      </c>
      <c r="T354" s="398" t="s">
        <v>260</v>
      </c>
      <c r="U354" s="398" t="s">
        <v>260</v>
      </c>
      <c r="V354" s="400" t="s">
        <v>415</v>
      </c>
      <c r="W354" s="400" t="s">
        <v>415</v>
      </c>
      <c r="X354" s="398" t="s">
        <v>260</v>
      </c>
      <c r="Y354" s="398" t="s">
        <v>260</v>
      </c>
      <c r="Z354" s="443"/>
      <c r="AA354" s="443"/>
    </row>
    <row r="355" spans="1:27" ht="30" x14ac:dyDescent="0.25">
      <c r="A355" s="398">
        <v>331</v>
      </c>
      <c r="B355" s="399" t="s">
        <v>1190</v>
      </c>
      <c r="C355" s="399" t="s">
        <v>1190</v>
      </c>
      <c r="D355" s="399" t="s">
        <v>1190</v>
      </c>
      <c r="E355" s="399" t="s">
        <v>1190</v>
      </c>
      <c r="F355" s="400">
        <v>0.23</v>
      </c>
      <c r="G355" s="400">
        <v>0.4</v>
      </c>
      <c r="H355" s="400">
        <v>0.23</v>
      </c>
      <c r="I355" s="400">
        <v>0.4</v>
      </c>
      <c r="J355" s="400" t="s">
        <v>411</v>
      </c>
      <c r="K355" s="400">
        <v>1</v>
      </c>
      <c r="L355" s="400">
        <v>1</v>
      </c>
      <c r="M355" s="401" t="s">
        <v>859</v>
      </c>
      <c r="N355" s="401" t="s">
        <v>760</v>
      </c>
      <c r="O355" s="398" t="s">
        <v>414</v>
      </c>
      <c r="P355" s="398" t="s">
        <v>414</v>
      </c>
      <c r="Q355" s="398">
        <v>0.21199999999999999</v>
      </c>
      <c r="R355" s="398">
        <v>0.21199999999999999</v>
      </c>
      <c r="S355" s="398" t="s">
        <v>260</v>
      </c>
      <c r="T355" s="398" t="s">
        <v>260</v>
      </c>
      <c r="U355" s="398" t="s">
        <v>260</v>
      </c>
      <c r="V355" s="400" t="s">
        <v>415</v>
      </c>
      <c r="W355" s="400" t="s">
        <v>415</v>
      </c>
      <c r="X355" s="398" t="s">
        <v>260</v>
      </c>
      <c r="Y355" s="398" t="s">
        <v>260</v>
      </c>
      <c r="Z355" s="443"/>
      <c r="AA355" s="443"/>
    </row>
    <row r="356" spans="1:27" x14ac:dyDescent="0.25">
      <c r="A356" s="398">
        <v>332</v>
      </c>
      <c r="B356" s="399" t="s">
        <v>1191</v>
      </c>
      <c r="C356" s="399" t="s">
        <v>1191</v>
      </c>
      <c r="D356" s="399" t="s">
        <v>1191</v>
      </c>
      <c r="E356" s="399" t="s">
        <v>1191</v>
      </c>
      <c r="F356" s="400">
        <v>0.23</v>
      </c>
      <c r="G356" s="400">
        <v>0.4</v>
      </c>
      <c r="H356" s="400">
        <v>0.23</v>
      </c>
      <c r="I356" s="400">
        <v>0.4</v>
      </c>
      <c r="J356" s="400" t="s">
        <v>411</v>
      </c>
      <c r="K356" s="400">
        <v>1</v>
      </c>
      <c r="L356" s="400">
        <v>1</v>
      </c>
      <c r="M356" s="401" t="s">
        <v>846</v>
      </c>
      <c r="N356" s="401" t="s">
        <v>763</v>
      </c>
      <c r="O356" s="398" t="s">
        <v>414</v>
      </c>
      <c r="P356" s="398" t="s">
        <v>414</v>
      </c>
      <c r="Q356" s="398">
        <v>0.105</v>
      </c>
      <c r="R356" s="398">
        <v>0.105</v>
      </c>
      <c r="S356" s="398" t="s">
        <v>260</v>
      </c>
      <c r="T356" s="398" t="s">
        <v>260</v>
      </c>
      <c r="U356" s="398" t="s">
        <v>260</v>
      </c>
      <c r="V356" s="400" t="s">
        <v>415</v>
      </c>
      <c r="W356" s="400" t="s">
        <v>415</v>
      </c>
      <c r="X356" s="398" t="s">
        <v>260</v>
      </c>
      <c r="Y356" s="398" t="s">
        <v>260</v>
      </c>
      <c r="Z356" s="443"/>
      <c r="AA356" s="443"/>
    </row>
    <row r="357" spans="1:27" x14ac:dyDescent="0.25">
      <c r="A357" s="398">
        <v>333</v>
      </c>
      <c r="B357" s="399" t="s">
        <v>1192</v>
      </c>
      <c r="C357" s="399" t="s">
        <v>1192</v>
      </c>
      <c r="D357" s="399" t="s">
        <v>1192</v>
      </c>
      <c r="E357" s="399" t="s">
        <v>1192</v>
      </c>
      <c r="F357" s="400">
        <v>0.23</v>
      </c>
      <c r="G357" s="400">
        <v>0.4</v>
      </c>
      <c r="H357" s="400">
        <v>0.23</v>
      </c>
      <c r="I357" s="400">
        <v>0.4</v>
      </c>
      <c r="J357" s="400" t="s">
        <v>411</v>
      </c>
      <c r="K357" s="400">
        <v>1</v>
      </c>
      <c r="L357" s="400">
        <v>1</v>
      </c>
      <c r="M357" s="401" t="s">
        <v>821</v>
      </c>
      <c r="N357" s="401" t="s">
        <v>413</v>
      </c>
      <c r="O357" s="398" t="s">
        <v>414</v>
      </c>
      <c r="P357" s="398" t="s">
        <v>414</v>
      </c>
      <c r="Q357" s="398">
        <v>0.06</v>
      </c>
      <c r="R357" s="398">
        <v>0.06</v>
      </c>
      <c r="S357" s="398" t="s">
        <v>260</v>
      </c>
      <c r="T357" s="398" t="s">
        <v>260</v>
      </c>
      <c r="U357" s="398" t="s">
        <v>260</v>
      </c>
      <c r="V357" s="400" t="s">
        <v>415</v>
      </c>
      <c r="W357" s="400" t="s">
        <v>415</v>
      </c>
      <c r="X357" s="398" t="s">
        <v>260</v>
      </c>
      <c r="Y357" s="398" t="s">
        <v>260</v>
      </c>
      <c r="Z357" s="443"/>
      <c r="AA357" s="443"/>
    </row>
    <row r="358" spans="1:27" ht="30" x14ac:dyDescent="0.25">
      <c r="A358" s="398">
        <v>334</v>
      </c>
      <c r="B358" s="399" t="s">
        <v>1193</v>
      </c>
      <c r="C358" s="399" t="s">
        <v>1193</v>
      </c>
      <c r="D358" s="399" t="s">
        <v>1193</v>
      </c>
      <c r="E358" s="399" t="s">
        <v>1193</v>
      </c>
      <c r="F358" s="400">
        <v>0.23</v>
      </c>
      <c r="G358" s="400">
        <v>0.4</v>
      </c>
      <c r="H358" s="400">
        <v>0.23</v>
      </c>
      <c r="I358" s="400">
        <v>0.4</v>
      </c>
      <c r="J358" s="400" t="s">
        <v>411</v>
      </c>
      <c r="K358" s="400">
        <v>1</v>
      </c>
      <c r="L358" s="400">
        <v>1</v>
      </c>
      <c r="M358" s="401" t="s">
        <v>859</v>
      </c>
      <c r="N358" s="401" t="s">
        <v>760</v>
      </c>
      <c r="O358" s="398" t="s">
        <v>414</v>
      </c>
      <c r="P358" s="398" t="s">
        <v>414</v>
      </c>
      <c r="Q358" s="398">
        <v>0.13600000000000001</v>
      </c>
      <c r="R358" s="398">
        <v>0.13600000000000001</v>
      </c>
      <c r="S358" s="398" t="s">
        <v>260</v>
      </c>
      <c r="T358" s="398" t="s">
        <v>260</v>
      </c>
      <c r="U358" s="398" t="s">
        <v>260</v>
      </c>
      <c r="V358" s="400" t="s">
        <v>415</v>
      </c>
      <c r="W358" s="400" t="s">
        <v>415</v>
      </c>
      <c r="X358" s="398" t="s">
        <v>260</v>
      </c>
      <c r="Y358" s="398" t="s">
        <v>260</v>
      </c>
      <c r="Z358" s="443"/>
      <c r="AA358" s="443"/>
    </row>
    <row r="359" spans="1:27" x14ac:dyDescent="0.25">
      <c r="A359" s="398">
        <v>335</v>
      </c>
      <c r="B359" s="399" t="s">
        <v>1194</v>
      </c>
      <c r="C359" s="399" t="s">
        <v>1194</v>
      </c>
      <c r="D359" s="399" t="s">
        <v>1194</v>
      </c>
      <c r="E359" s="399" t="s">
        <v>1194</v>
      </c>
      <c r="F359" s="400">
        <v>0.23</v>
      </c>
      <c r="G359" s="400">
        <v>0.4</v>
      </c>
      <c r="H359" s="400">
        <v>0.23</v>
      </c>
      <c r="I359" s="400">
        <v>0.4</v>
      </c>
      <c r="J359" s="400" t="s">
        <v>411</v>
      </c>
      <c r="K359" s="400">
        <v>1</v>
      </c>
      <c r="L359" s="400">
        <v>1</v>
      </c>
      <c r="M359" s="401" t="s">
        <v>846</v>
      </c>
      <c r="N359" s="401" t="s">
        <v>763</v>
      </c>
      <c r="O359" s="398" t="s">
        <v>414</v>
      </c>
      <c r="P359" s="398" t="s">
        <v>414</v>
      </c>
      <c r="Q359" s="398">
        <v>3.3000000000000002E-2</v>
      </c>
      <c r="R359" s="398">
        <v>3.3000000000000002E-2</v>
      </c>
      <c r="S359" s="398" t="s">
        <v>260</v>
      </c>
      <c r="T359" s="398" t="s">
        <v>260</v>
      </c>
      <c r="U359" s="398" t="s">
        <v>260</v>
      </c>
      <c r="V359" s="400" t="s">
        <v>415</v>
      </c>
      <c r="W359" s="400" t="s">
        <v>415</v>
      </c>
      <c r="X359" s="398" t="s">
        <v>260</v>
      </c>
      <c r="Y359" s="398" t="s">
        <v>260</v>
      </c>
      <c r="Z359" s="443"/>
      <c r="AA359" s="443"/>
    </row>
    <row r="360" spans="1:27" ht="30" x14ac:dyDescent="0.25">
      <c r="A360" s="398">
        <v>336</v>
      </c>
      <c r="B360" s="399" t="s">
        <v>1195</v>
      </c>
      <c r="C360" s="399" t="s">
        <v>1195</v>
      </c>
      <c r="D360" s="399" t="s">
        <v>1195</v>
      </c>
      <c r="E360" s="399" t="s">
        <v>1195</v>
      </c>
      <c r="F360" s="400">
        <v>0.23</v>
      </c>
      <c r="G360" s="400">
        <v>0.4</v>
      </c>
      <c r="H360" s="400">
        <v>0.23</v>
      </c>
      <c r="I360" s="400">
        <v>0.4</v>
      </c>
      <c r="J360" s="400" t="s">
        <v>411</v>
      </c>
      <c r="K360" s="400">
        <v>1</v>
      </c>
      <c r="L360" s="400">
        <v>1</v>
      </c>
      <c r="M360" s="401" t="s">
        <v>859</v>
      </c>
      <c r="N360" s="401" t="s">
        <v>760</v>
      </c>
      <c r="O360" s="398" t="s">
        <v>414</v>
      </c>
      <c r="P360" s="398" t="s">
        <v>414</v>
      </c>
      <c r="Q360" s="398">
        <v>0.19600000000000001</v>
      </c>
      <c r="R360" s="398">
        <v>0.19600000000000001</v>
      </c>
      <c r="S360" s="398" t="s">
        <v>260</v>
      </c>
      <c r="T360" s="398" t="s">
        <v>260</v>
      </c>
      <c r="U360" s="398" t="s">
        <v>260</v>
      </c>
      <c r="V360" s="400" t="s">
        <v>415</v>
      </c>
      <c r="W360" s="400" t="s">
        <v>415</v>
      </c>
      <c r="X360" s="398" t="s">
        <v>260</v>
      </c>
      <c r="Y360" s="398" t="s">
        <v>260</v>
      </c>
      <c r="Z360" s="443"/>
      <c r="AA360" s="443"/>
    </row>
    <row r="361" spans="1:27" x14ac:dyDescent="0.25">
      <c r="A361" s="398">
        <v>337</v>
      </c>
      <c r="B361" s="399" t="s">
        <v>1196</v>
      </c>
      <c r="C361" s="399" t="s">
        <v>1196</v>
      </c>
      <c r="D361" s="399" t="s">
        <v>1196</v>
      </c>
      <c r="E361" s="399" t="s">
        <v>1196</v>
      </c>
      <c r="F361" s="400">
        <v>0.23</v>
      </c>
      <c r="G361" s="400">
        <v>0.4</v>
      </c>
      <c r="H361" s="400">
        <v>0.23</v>
      </c>
      <c r="I361" s="400">
        <v>0.4</v>
      </c>
      <c r="J361" s="400" t="s">
        <v>411</v>
      </c>
      <c r="K361" s="400">
        <v>1</v>
      </c>
      <c r="L361" s="400">
        <v>1</v>
      </c>
      <c r="M361" s="401" t="s">
        <v>821</v>
      </c>
      <c r="N361" s="401" t="s">
        <v>413</v>
      </c>
      <c r="O361" s="398" t="s">
        <v>414</v>
      </c>
      <c r="P361" s="398" t="s">
        <v>414</v>
      </c>
      <c r="Q361" s="398">
        <v>0.06</v>
      </c>
      <c r="R361" s="398">
        <v>0.06</v>
      </c>
      <c r="S361" s="398" t="s">
        <v>260</v>
      </c>
      <c r="T361" s="398" t="s">
        <v>260</v>
      </c>
      <c r="U361" s="398" t="s">
        <v>260</v>
      </c>
      <c r="V361" s="400" t="s">
        <v>415</v>
      </c>
      <c r="W361" s="400" t="s">
        <v>415</v>
      </c>
      <c r="X361" s="398" t="s">
        <v>260</v>
      </c>
      <c r="Y361" s="398" t="s">
        <v>260</v>
      </c>
      <c r="Z361" s="443"/>
      <c r="AA361" s="443"/>
    </row>
    <row r="362" spans="1:27" ht="30" x14ac:dyDescent="0.25">
      <c r="A362" s="398">
        <v>338</v>
      </c>
      <c r="B362" s="399" t="s">
        <v>1197</v>
      </c>
      <c r="C362" s="399" t="s">
        <v>1197</v>
      </c>
      <c r="D362" s="399" t="s">
        <v>1197</v>
      </c>
      <c r="E362" s="399" t="s">
        <v>1197</v>
      </c>
      <c r="F362" s="400">
        <v>0.23</v>
      </c>
      <c r="G362" s="400">
        <v>0.4</v>
      </c>
      <c r="H362" s="400">
        <v>0.23</v>
      </c>
      <c r="I362" s="400">
        <v>0.4</v>
      </c>
      <c r="J362" s="400" t="s">
        <v>411</v>
      </c>
      <c r="K362" s="400">
        <v>1</v>
      </c>
      <c r="L362" s="400">
        <v>1</v>
      </c>
      <c r="M362" s="401" t="s">
        <v>859</v>
      </c>
      <c r="N362" s="401" t="s">
        <v>760</v>
      </c>
      <c r="O362" s="398" t="s">
        <v>414</v>
      </c>
      <c r="P362" s="398" t="s">
        <v>414</v>
      </c>
      <c r="Q362" s="398">
        <v>0.13500000000000001</v>
      </c>
      <c r="R362" s="398">
        <v>0.13500000000000001</v>
      </c>
      <c r="S362" s="398" t="s">
        <v>260</v>
      </c>
      <c r="T362" s="398" t="s">
        <v>260</v>
      </c>
      <c r="U362" s="398" t="s">
        <v>260</v>
      </c>
      <c r="V362" s="400" t="s">
        <v>415</v>
      </c>
      <c r="W362" s="400" t="s">
        <v>415</v>
      </c>
      <c r="X362" s="398" t="s">
        <v>260</v>
      </c>
      <c r="Y362" s="398" t="s">
        <v>260</v>
      </c>
      <c r="Z362" s="443"/>
      <c r="AA362" s="443"/>
    </row>
    <row r="363" spans="1:27" x14ac:dyDescent="0.25">
      <c r="A363" s="398">
        <v>339</v>
      </c>
      <c r="B363" s="399" t="s">
        <v>1198</v>
      </c>
      <c r="C363" s="399" t="s">
        <v>1198</v>
      </c>
      <c r="D363" s="399" t="s">
        <v>1198</v>
      </c>
      <c r="E363" s="399" t="s">
        <v>1198</v>
      </c>
      <c r="F363" s="400">
        <v>0.23</v>
      </c>
      <c r="G363" s="400">
        <v>0.4</v>
      </c>
      <c r="H363" s="400">
        <v>0.23</v>
      </c>
      <c r="I363" s="400">
        <v>0.4</v>
      </c>
      <c r="J363" s="400" t="s">
        <v>411</v>
      </c>
      <c r="K363" s="400">
        <v>1</v>
      </c>
      <c r="L363" s="400">
        <v>1</v>
      </c>
      <c r="M363" s="401" t="s">
        <v>846</v>
      </c>
      <c r="N363" s="401" t="s">
        <v>763</v>
      </c>
      <c r="O363" s="398" t="s">
        <v>414</v>
      </c>
      <c r="P363" s="398" t="s">
        <v>414</v>
      </c>
      <c r="Q363" s="398">
        <v>7.8E-2</v>
      </c>
      <c r="R363" s="398">
        <v>7.8E-2</v>
      </c>
      <c r="S363" s="398" t="s">
        <v>260</v>
      </c>
      <c r="T363" s="398" t="s">
        <v>260</v>
      </c>
      <c r="U363" s="398" t="s">
        <v>260</v>
      </c>
      <c r="V363" s="400" t="s">
        <v>415</v>
      </c>
      <c r="W363" s="400" t="s">
        <v>415</v>
      </c>
      <c r="X363" s="398" t="s">
        <v>260</v>
      </c>
      <c r="Y363" s="398" t="s">
        <v>260</v>
      </c>
      <c r="Z363" s="443"/>
      <c r="AA363" s="443"/>
    </row>
    <row r="364" spans="1:27" ht="30" x14ac:dyDescent="0.25">
      <c r="A364" s="398">
        <v>340</v>
      </c>
      <c r="B364" s="399" t="s">
        <v>1199</v>
      </c>
      <c r="C364" s="399" t="s">
        <v>1199</v>
      </c>
      <c r="D364" s="399" t="s">
        <v>1199</v>
      </c>
      <c r="E364" s="399" t="s">
        <v>1199</v>
      </c>
      <c r="F364" s="400">
        <v>0.23</v>
      </c>
      <c r="G364" s="400">
        <v>0.4</v>
      </c>
      <c r="H364" s="400">
        <v>0.23</v>
      </c>
      <c r="I364" s="400">
        <v>0.4</v>
      </c>
      <c r="J364" s="400" t="s">
        <v>411</v>
      </c>
      <c r="K364" s="400">
        <v>1</v>
      </c>
      <c r="L364" s="400">
        <v>1</v>
      </c>
      <c r="M364" s="401" t="s">
        <v>859</v>
      </c>
      <c r="N364" s="401" t="s">
        <v>760</v>
      </c>
      <c r="O364" s="398" t="s">
        <v>414</v>
      </c>
      <c r="P364" s="398" t="s">
        <v>414</v>
      </c>
      <c r="Q364" s="398">
        <v>0.20499999999999999</v>
      </c>
      <c r="R364" s="398">
        <v>0.20499999999999999</v>
      </c>
      <c r="S364" s="398" t="s">
        <v>260</v>
      </c>
      <c r="T364" s="398" t="s">
        <v>260</v>
      </c>
      <c r="U364" s="398" t="s">
        <v>260</v>
      </c>
      <c r="V364" s="400" t="s">
        <v>415</v>
      </c>
      <c r="W364" s="400" t="s">
        <v>415</v>
      </c>
      <c r="X364" s="398" t="s">
        <v>260</v>
      </c>
      <c r="Y364" s="398" t="s">
        <v>260</v>
      </c>
      <c r="Z364" s="443"/>
      <c r="AA364" s="443"/>
    </row>
    <row r="365" spans="1:27" x14ac:dyDescent="0.25">
      <c r="A365" s="398">
        <v>341</v>
      </c>
      <c r="B365" s="399" t="s">
        <v>1200</v>
      </c>
      <c r="C365" s="399" t="s">
        <v>1200</v>
      </c>
      <c r="D365" s="399" t="s">
        <v>1200</v>
      </c>
      <c r="E365" s="399" t="s">
        <v>1200</v>
      </c>
      <c r="F365" s="400">
        <v>0.23</v>
      </c>
      <c r="G365" s="400">
        <v>0.4</v>
      </c>
      <c r="H365" s="400">
        <v>0.23</v>
      </c>
      <c r="I365" s="400">
        <v>0.4</v>
      </c>
      <c r="J365" s="400" t="s">
        <v>411</v>
      </c>
      <c r="K365" s="400">
        <v>1</v>
      </c>
      <c r="L365" s="400">
        <v>1</v>
      </c>
      <c r="M365" s="401" t="s">
        <v>846</v>
      </c>
      <c r="N365" s="401" t="s">
        <v>763</v>
      </c>
      <c r="O365" s="398" t="s">
        <v>414</v>
      </c>
      <c r="P365" s="398" t="s">
        <v>414</v>
      </c>
      <c r="Q365" s="398">
        <v>7.0000000000000007E-2</v>
      </c>
      <c r="R365" s="398">
        <v>7.0000000000000007E-2</v>
      </c>
      <c r="S365" s="398" t="s">
        <v>260</v>
      </c>
      <c r="T365" s="398" t="s">
        <v>260</v>
      </c>
      <c r="U365" s="398" t="s">
        <v>260</v>
      </c>
      <c r="V365" s="400" t="s">
        <v>415</v>
      </c>
      <c r="W365" s="400" t="s">
        <v>415</v>
      </c>
      <c r="X365" s="398" t="s">
        <v>260</v>
      </c>
      <c r="Y365" s="398" t="s">
        <v>260</v>
      </c>
      <c r="Z365" s="443"/>
      <c r="AA365" s="443"/>
    </row>
    <row r="366" spans="1:27" ht="30" x14ac:dyDescent="0.25">
      <c r="A366" s="398">
        <v>342</v>
      </c>
      <c r="B366" s="399" t="s">
        <v>1201</v>
      </c>
      <c r="C366" s="399" t="s">
        <v>1201</v>
      </c>
      <c r="D366" s="399" t="s">
        <v>1201</v>
      </c>
      <c r="E366" s="399" t="s">
        <v>1201</v>
      </c>
      <c r="F366" s="400">
        <v>0.23</v>
      </c>
      <c r="G366" s="400">
        <v>0.4</v>
      </c>
      <c r="H366" s="400">
        <v>0.23</v>
      </c>
      <c r="I366" s="400">
        <v>0.4</v>
      </c>
      <c r="J366" s="400" t="s">
        <v>411</v>
      </c>
      <c r="K366" s="400">
        <v>1</v>
      </c>
      <c r="L366" s="400">
        <v>1</v>
      </c>
      <c r="M366" s="401" t="s">
        <v>825</v>
      </c>
      <c r="N366" s="401" t="s">
        <v>761</v>
      </c>
      <c r="O366" s="398" t="s">
        <v>414</v>
      </c>
      <c r="P366" s="398" t="s">
        <v>414</v>
      </c>
      <c r="Q366" s="398">
        <v>0.29499999999999998</v>
      </c>
      <c r="R366" s="398">
        <v>0.29499999999999998</v>
      </c>
      <c r="S366" s="398" t="s">
        <v>260</v>
      </c>
      <c r="T366" s="398" t="s">
        <v>260</v>
      </c>
      <c r="U366" s="398" t="s">
        <v>260</v>
      </c>
      <c r="V366" s="400" t="s">
        <v>415</v>
      </c>
      <c r="W366" s="400" t="s">
        <v>415</v>
      </c>
      <c r="X366" s="398" t="s">
        <v>260</v>
      </c>
      <c r="Y366" s="398" t="s">
        <v>260</v>
      </c>
      <c r="Z366" s="443"/>
      <c r="AA366" s="443"/>
    </row>
    <row r="367" spans="1:27" x14ac:dyDescent="0.25">
      <c r="A367" s="398">
        <v>343</v>
      </c>
      <c r="B367" s="399" t="s">
        <v>1202</v>
      </c>
      <c r="C367" s="399" t="s">
        <v>1202</v>
      </c>
      <c r="D367" s="399" t="s">
        <v>1202</v>
      </c>
      <c r="E367" s="399" t="s">
        <v>1202</v>
      </c>
      <c r="F367" s="400">
        <v>0.23</v>
      </c>
      <c r="G367" s="400">
        <v>0.4</v>
      </c>
      <c r="H367" s="400">
        <v>0.23</v>
      </c>
      <c r="I367" s="400">
        <v>0.4</v>
      </c>
      <c r="J367" s="400" t="s">
        <v>411</v>
      </c>
      <c r="K367" s="400">
        <v>1</v>
      </c>
      <c r="L367" s="400">
        <v>1</v>
      </c>
      <c r="M367" s="401" t="s">
        <v>846</v>
      </c>
      <c r="N367" s="401" t="s">
        <v>763</v>
      </c>
      <c r="O367" s="398" t="s">
        <v>414</v>
      </c>
      <c r="P367" s="398" t="s">
        <v>414</v>
      </c>
      <c r="Q367" s="398">
        <v>0.193</v>
      </c>
      <c r="R367" s="398">
        <v>0.193</v>
      </c>
      <c r="S367" s="398" t="s">
        <v>260</v>
      </c>
      <c r="T367" s="398" t="s">
        <v>260</v>
      </c>
      <c r="U367" s="398" t="s">
        <v>260</v>
      </c>
      <c r="V367" s="400" t="s">
        <v>415</v>
      </c>
      <c r="W367" s="400" t="s">
        <v>415</v>
      </c>
      <c r="X367" s="398" t="s">
        <v>260</v>
      </c>
      <c r="Y367" s="398" t="s">
        <v>260</v>
      </c>
      <c r="Z367" s="443"/>
      <c r="AA367" s="443"/>
    </row>
    <row r="368" spans="1:27" ht="30" x14ac:dyDescent="0.25">
      <c r="A368" s="398">
        <v>344</v>
      </c>
      <c r="B368" s="399" t="s">
        <v>1203</v>
      </c>
      <c r="C368" s="399" t="s">
        <v>1203</v>
      </c>
      <c r="D368" s="399" t="s">
        <v>1203</v>
      </c>
      <c r="E368" s="399" t="s">
        <v>1203</v>
      </c>
      <c r="F368" s="400">
        <v>0.23</v>
      </c>
      <c r="G368" s="400">
        <v>0.4</v>
      </c>
      <c r="H368" s="400">
        <v>0.23</v>
      </c>
      <c r="I368" s="400">
        <v>0.4</v>
      </c>
      <c r="J368" s="400" t="s">
        <v>411</v>
      </c>
      <c r="K368" s="400">
        <v>1</v>
      </c>
      <c r="L368" s="400">
        <v>1</v>
      </c>
      <c r="M368" s="401" t="s">
        <v>878</v>
      </c>
      <c r="N368" s="401" t="s">
        <v>879</v>
      </c>
      <c r="O368" s="398" t="s">
        <v>414</v>
      </c>
      <c r="P368" s="398" t="s">
        <v>414</v>
      </c>
      <c r="Q368" s="398">
        <v>0.17100000000000001</v>
      </c>
      <c r="R368" s="398">
        <v>0.17100000000000001</v>
      </c>
      <c r="S368" s="398" t="s">
        <v>260</v>
      </c>
      <c r="T368" s="398" t="s">
        <v>260</v>
      </c>
      <c r="U368" s="398" t="s">
        <v>260</v>
      </c>
      <c r="V368" s="400" t="s">
        <v>415</v>
      </c>
      <c r="W368" s="400" t="s">
        <v>415</v>
      </c>
      <c r="X368" s="398" t="s">
        <v>260</v>
      </c>
      <c r="Y368" s="398" t="s">
        <v>260</v>
      </c>
      <c r="Z368" s="443"/>
      <c r="AA368" s="443"/>
    </row>
    <row r="369" spans="1:27" x14ac:dyDescent="0.25">
      <c r="A369" s="398">
        <v>345</v>
      </c>
      <c r="B369" s="399" t="s">
        <v>1204</v>
      </c>
      <c r="C369" s="399" t="s">
        <v>1204</v>
      </c>
      <c r="D369" s="399" t="s">
        <v>1204</v>
      </c>
      <c r="E369" s="399" t="s">
        <v>1204</v>
      </c>
      <c r="F369" s="400">
        <v>0.23</v>
      </c>
      <c r="G369" s="400">
        <v>0.4</v>
      </c>
      <c r="H369" s="400">
        <v>0.23</v>
      </c>
      <c r="I369" s="400">
        <v>0.4</v>
      </c>
      <c r="J369" s="400" t="s">
        <v>411</v>
      </c>
      <c r="K369" s="400">
        <v>1</v>
      </c>
      <c r="L369" s="400">
        <v>1</v>
      </c>
      <c r="M369" s="401" t="s">
        <v>846</v>
      </c>
      <c r="N369" s="401" t="s">
        <v>763</v>
      </c>
      <c r="O369" s="398" t="s">
        <v>414</v>
      </c>
      <c r="P369" s="398" t="s">
        <v>414</v>
      </c>
      <c r="Q369" s="398">
        <v>8.5999999999999993E-2</v>
      </c>
      <c r="R369" s="398">
        <v>8.5999999999999993E-2</v>
      </c>
      <c r="S369" s="398" t="s">
        <v>260</v>
      </c>
      <c r="T369" s="398" t="s">
        <v>260</v>
      </c>
      <c r="U369" s="398" t="s">
        <v>260</v>
      </c>
      <c r="V369" s="400" t="s">
        <v>415</v>
      </c>
      <c r="W369" s="400" t="s">
        <v>415</v>
      </c>
      <c r="X369" s="398" t="s">
        <v>260</v>
      </c>
      <c r="Y369" s="398" t="s">
        <v>260</v>
      </c>
      <c r="Z369" s="443"/>
      <c r="AA369" s="443"/>
    </row>
    <row r="370" spans="1:27" ht="30" x14ac:dyDescent="0.25">
      <c r="A370" s="398">
        <v>346</v>
      </c>
      <c r="B370" s="399" t="s">
        <v>1205</v>
      </c>
      <c r="C370" s="399" t="s">
        <v>1205</v>
      </c>
      <c r="D370" s="399" t="s">
        <v>1205</v>
      </c>
      <c r="E370" s="399" t="s">
        <v>1205</v>
      </c>
      <c r="F370" s="400">
        <v>0.23</v>
      </c>
      <c r="G370" s="400">
        <v>0.4</v>
      </c>
      <c r="H370" s="400">
        <v>0.23</v>
      </c>
      <c r="I370" s="400">
        <v>0.4</v>
      </c>
      <c r="J370" s="400" t="s">
        <v>411</v>
      </c>
      <c r="K370" s="400">
        <v>1</v>
      </c>
      <c r="L370" s="400">
        <v>1</v>
      </c>
      <c r="M370" s="401" t="s">
        <v>859</v>
      </c>
      <c r="N370" s="401" t="s">
        <v>760</v>
      </c>
      <c r="O370" s="398" t="s">
        <v>414</v>
      </c>
      <c r="P370" s="398" t="s">
        <v>414</v>
      </c>
      <c r="Q370" s="398">
        <v>0.17299999999999999</v>
      </c>
      <c r="R370" s="398">
        <v>0.17299999999999999</v>
      </c>
      <c r="S370" s="398" t="s">
        <v>260</v>
      </c>
      <c r="T370" s="398" t="s">
        <v>260</v>
      </c>
      <c r="U370" s="398" t="s">
        <v>260</v>
      </c>
      <c r="V370" s="400" t="s">
        <v>415</v>
      </c>
      <c r="W370" s="400" t="s">
        <v>415</v>
      </c>
      <c r="X370" s="398" t="s">
        <v>260</v>
      </c>
      <c r="Y370" s="398" t="s">
        <v>260</v>
      </c>
      <c r="Z370" s="443"/>
      <c r="AA370" s="443"/>
    </row>
    <row r="371" spans="1:27" x14ac:dyDescent="0.25">
      <c r="A371" s="398">
        <v>347</v>
      </c>
      <c r="B371" s="399" t="s">
        <v>1206</v>
      </c>
      <c r="C371" s="399" t="s">
        <v>1206</v>
      </c>
      <c r="D371" s="399" t="s">
        <v>1206</v>
      </c>
      <c r="E371" s="399" t="s">
        <v>1206</v>
      </c>
      <c r="F371" s="400">
        <v>0.23</v>
      </c>
      <c r="G371" s="400">
        <v>0.4</v>
      </c>
      <c r="H371" s="400">
        <v>0.23</v>
      </c>
      <c r="I371" s="400">
        <v>0.4</v>
      </c>
      <c r="J371" s="400" t="s">
        <v>411</v>
      </c>
      <c r="K371" s="400">
        <v>1</v>
      </c>
      <c r="L371" s="400">
        <v>1</v>
      </c>
      <c r="M371" s="401" t="s">
        <v>846</v>
      </c>
      <c r="N371" s="401" t="s">
        <v>763</v>
      </c>
      <c r="O371" s="398" t="s">
        <v>414</v>
      </c>
      <c r="P371" s="398" t="s">
        <v>414</v>
      </c>
      <c r="Q371" s="398">
        <v>8.6999999999999994E-2</v>
      </c>
      <c r="R371" s="398">
        <v>8.6999999999999994E-2</v>
      </c>
      <c r="S371" s="398" t="s">
        <v>260</v>
      </c>
      <c r="T371" s="398" t="s">
        <v>260</v>
      </c>
      <c r="U371" s="398" t="s">
        <v>260</v>
      </c>
      <c r="V371" s="400" t="s">
        <v>415</v>
      </c>
      <c r="W371" s="400" t="s">
        <v>415</v>
      </c>
      <c r="X371" s="398" t="s">
        <v>260</v>
      </c>
      <c r="Y371" s="398" t="s">
        <v>260</v>
      </c>
      <c r="Z371" s="443"/>
      <c r="AA371" s="443"/>
    </row>
    <row r="372" spans="1:27" ht="30" x14ac:dyDescent="0.25">
      <c r="A372" s="398">
        <v>348</v>
      </c>
      <c r="B372" s="399" t="s">
        <v>1207</v>
      </c>
      <c r="C372" s="399" t="s">
        <v>1207</v>
      </c>
      <c r="D372" s="399" t="s">
        <v>1207</v>
      </c>
      <c r="E372" s="399" t="s">
        <v>1207</v>
      </c>
      <c r="F372" s="400">
        <v>0.23</v>
      </c>
      <c r="G372" s="400">
        <v>0.4</v>
      </c>
      <c r="H372" s="400">
        <v>0.23</v>
      </c>
      <c r="I372" s="400">
        <v>0.4</v>
      </c>
      <c r="J372" s="400" t="s">
        <v>411</v>
      </c>
      <c r="K372" s="400">
        <v>1</v>
      </c>
      <c r="L372" s="400">
        <v>1</v>
      </c>
      <c r="M372" s="401" t="s">
        <v>825</v>
      </c>
      <c r="N372" s="401" t="s">
        <v>761</v>
      </c>
      <c r="O372" s="398" t="s">
        <v>414</v>
      </c>
      <c r="P372" s="398" t="s">
        <v>414</v>
      </c>
      <c r="Q372" s="398">
        <v>0.26400000000000001</v>
      </c>
      <c r="R372" s="398">
        <v>0.26400000000000001</v>
      </c>
      <c r="S372" s="398" t="s">
        <v>260</v>
      </c>
      <c r="T372" s="398" t="s">
        <v>260</v>
      </c>
      <c r="U372" s="398" t="s">
        <v>260</v>
      </c>
      <c r="V372" s="400" t="s">
        <v>415</v>
      </c>
      <c r="W372" s="400" t="s">
        <v>415</v>
      </c>
      <c r="X372" s="398" t="s">
        <v>260</v>
      </c>
      <c r="Y372" s="398" t="s">
        <v>260</v>
      </c>
      <c r="Z372" s="443"/>
      <c r="AA372" s="443"/>
    </row>
    <row r="373" spans="1:27" x14ac:dyDescent="0.25">
      <c r="A373" s="398">
        <v>349</v>
      </c>
      <c r="B373" s="399" t="s">
        <v>1208</v>
      </c>
      <c r="C373" s="399" t="s">
        <v>1208</v>
      </c>
      <c r="D373" s="399" t="s">
        <v>1208</v>
      </c>
      <c r="E373" s="399" t="s">
        <v>1208</v>
      </c>
      <c r="F373" s="400">
        <v>0.23</v>
      </c>
      <c r="G373" s="400">
        <v>0.4</v>
      </c>
      <c r="H373" s="400">
        <v>0.23</v>
      </c>
      <c r="I373" s="400">
        <v>0.4</v>
      </c>
      <c r="J373" s="400" t="s">
        <v>411</v>
      </c>
      <c r="K373" s="400">
        <v>1</v>
      </c>
      <c r="L373" s="400">
        <v>1</v>
      </c>
      <c r="M373" s="401" t="s">
        <v>846</v>
      </c>
      <c r="N373" s="401" t="s">
        <v>763</v>
      </c>
      <c r="O373" s="398" t="s">
        <v>414</v>
      </c>
      <c r="P373" s="398" t="s">
        <v>414</v>
      </c>
      <c r="Q373" s="398">
        <v>8.3000000000000004E-2</v>
      </c>
      <c r="R373" s="398">
        <v>8.3000000000000004E-2</v>
      </c>
      <c r="S373" s="398" t="s">
        <v>260</v>
      </c>
      <c r="T373" s="398" t="s">
        <v>260</v>
      </c>
      <c r="U373" s="398" t="s">
        <v>260</v>
      </c>
      <c r="V373" s="400" t="s">
        <v>415</v>
      </c>
      <c r="W373" s="400" t="s">
        <v>415</v>
      </c>
      <c r="X373" s="398" t="s">
        <v>260</v>
      </c>
      <c r="Y373" s="398" t="s">
        <v>260</v>
      </c>
      <c r="Z373" s="443"/>
      <c r="AA373" s="443"/>
    </row>
    <row r="374" spans="1:27" ht="30" x14ac:dyDescent="0.25">
      <c r="A374" s="398">
        <v>350</v>
      </c>
      <c r="B374" s="399" t="s">
        <v>1209</v>
      </c>
      <c r="C374" s="399" t="s">
        <v>1209</v>
      </c>
      <c r="D374" s="399" t="s">
        <v>1209</v>
      </c>
      <c r="E374" s="399" t="s">
        <v>1209</v>
      </c>
      <c r="F374" s="400">
        <v>0.23</v>
      </c>
      <c r="G374" s="400">
        <v>0.4</v>
      </c>
      <c r="H374" s="400">
        <v>0.23</v>
      </c>
      <c r="I374" s="400">
        <v>0.4</v>
      </c>
      <c r="J374" s="400" t="s">
        <v>411</v>
      </c>
      <c r="K374" s="400">
        <v>1</v>
      </c>
      <c r="L374" s="400">
        <v>1</v>
      </c>
      <c r="M374" s="401" t="s">
        <v>825</v>
      </c>
      <c r="N374" s="401" t="s">
        <v>761</v>
      </c>
      <c r="O374" s="398" t="s">
        <v>414</v>
      </c>
      <c r="P374" s="398" t="s">
        <v>414</v>
      </c>
      <c r="Q374" s="398">
        <v>0.23799999999999999</v>
      </c>
      <c r="R374" s="398">
        <v>0.23799999999999999</v>
      </c>
      <c r="S374" s="398" t="s">
        <v>260</v>
      </c>
      <c r="T374" s="398" t="s">
        <v>260</v>
      </c>
      <c r="U374" s="398" t="s">
        <v>260</v>
      </c>
      <c r="V374" s="400" t="s">
        <v>415</v>
      </c>
      <c r="W374" s="400" t="s">
        <v>415</v>
      </c>
      <c r="X374" s="398" t="s">
        <v>260</v>
      </c>
      <c r="Y374" s="398" t="s">
        <v>260</v>
      </c>
      <c r="Z374" s="443"/>
      <c r="AA374" s="443"/>
    </row>
    <row r="375" spans="1:27" x14ac:dyDescent="0.25">
      <c r="A375" s="398">
        <v>351</v>
      </c>
      <c r="B375" s="399" t="s">
        <v>1210</v>
      </c>
      <c r="C375" s="399" t="s">
        <v>1210</v>
      </c>
      <c r="D375" s="399" t="s">
        <v>1210</v>
      </c>
      <c r="E375" s="399" t="s">
        <v>1210</v>
      </c>
      <c r="F375" s="400">
        <v>0.23</v>
      </c>
      <c r="G375" s="400">
        <v>0.4</v>
      </c>
      <c r="H375" s="400">
        <v>0.23</v>
      </c>
      <c r="I375" s="400">
        <v>0.4</v>
      </c>
      <c r="J375" s="400" t="s">
        <v>411</v>
      </c>
      <c r="K375" s="400">
        <v>1</v>
      </c>
      <c r="L375" s="400">
        <v>1</v>
      </c>
      <c r="M375" s="401" t="s">
        <v>846</v>
      </c>
      <c r="N375" s="401" t="s">
        <v>763</v>
      </c>
      <c r="O375" s="398" t="s">
        <v>414</v>
      </c>
      <c r="P375" s="398" t="s">
        <v>414</v>
      </c>
      <c r="Q375" s="398">
        <v>8.5000000000000006E-2</v>
      </c>
      <c r="R375" s="398">
        <v>8.5000000000000006E-2</v>
      </c>
      <c r="S375" s="398" t="s">
        <v>260</v>
      </c>
      <c r="T375" s="398" t="s">
        <v>260</v>
      </c>
      <c r="U375" s="398" t="s">
        <v>260</v>
      </c>
      <c r="V375" s="400" t="s">
        <v>415</v>
      </c>
      <c r="W375" s="400" t="s">
        <v>415</v>
      </c>
      <c r="X375" s="398" t="s">
        <v>260</v>
      </c>
      <c r="Y375" s="398" t="s">
        <v>260</v>
      </c>
      <c r="Z375" s="443"/>
      <c r="AA375" s="443"/>
    </row>
    <row r="376" spans="1:27" ht="30" x14ac:dyDescent="0.25">
      <c r="A376" s="398">
        <v>352</v>
      </c>
      <c r="B376" s="399" t="s">
        <v>1211</v>
      </c>
      <c r="C376" s="399" t="s">
        <v>1211</v>
      </c>
      <c r="D376" s="399" t="s">
        <v>1211</v>
      </c>
      <c r="E376" s="399" t="s">
        <v>1211</v>
      </c>
      <c r="F376" s="400">
        <v>0.23</v>
      </c>
      <c r="G376" s="400">
        <v>0.4</v>
      </c>
      <c r="H376" s="400">
        <v>0.23</v>
      </c>
      <c r="I376" s="400">
        <v>0.4</v>
      </c>
      <c r="J376" s="400" t="s">
        <v>411</v>
      </c>
      <c r="K376" s="400">
        <v>1</v>
      </c>
      <c r="L376" s="400">
        <v>1</v>
      </c>
      <c r="M376" s="401" t="s">
        <v>1007</v>
      </c>
      <c r="N376" s="401" t="s">
        <v>1008</v>
      </c>
      <c r="O376" s="398" t="s">
        <v>414</v>
      </c>
      <c r="P376" s="398" t="s">
        <v>414</v>
      </c>
      <c r="Q376" s="398">
        <v>0.128</v>
      </c>
      <c r="R376" s="398">
        <v>0.128</v>
      </c>
      <c r="S376" s="398" t="s">
        <v>260</v>
      </c>
      <c r="T376" s="398" t="s">
        <v>260</v>
      </c>
      <c r="U376" s="398" t="s">
        <v>260</v>
      </c>
      <c r="V376" s="400" t="s">
        <v>415</v>
      </c>
      <c r="W376" s="400" t="s">
        <v>415</v>
      </c>
      <c r="X376" s="398" t="s">
        <v>260</v>
      </c>
      <c r="Y376" s="398" t="s">
        <v>260</v>
      </c>
      <c r="Z376" s="443"/>
      <c r="AA376" s="443"/>
    </row>
    <row r="377" spans="1:27" x14ac:dyDescent="0.25">
      <c r="A377" s="398">
        <v>353</v>
      </c>
      <c r="B377" s="399" t="s">
        <v>1212</v>
      </c>
      <c r="C377" s="399" t="s">
        <v>1212</v>
      </c>
      <c r="D377" s="399" t="s">
        <v>1212</v>
      </c>
      <c r="E377" s="399" t="s">
        <v>1212</v>
      </c>
      <c r="F377" s="400">
        <v>0.23</v>
      </c>
      <c r="G377" s="400">
        <v>0.4</v>
      </c>
      <c r="H377" s="400">
        <v>0.23</v>
      </c>
      <c r="I377" s="400">
        <v>0.4</v>
      </c>
      <c r="J377" s="400" t="s">
        <v>411</v>
      </c>
      <c r="K377" s="400">
        <v>1</v>
      </c>
      <c r="L377" s="400">
        <v>1</v>
      </c>
      <c r="M377" s="401" t="s">
        <v>846</v>
      </c>
      <c r="N377" s="401" t="s">
        <v>763</v>
      </c>
      <c r="O377" s="398" t="s">
        <v>414</v>
      </c>
      <c r="P377" s="398" t="s">
        <v>414</v>
      </c>
      <c r="Q377" s="398">
        <v>3.5000000000000003E-2</v>
      </c>
      <c r="R377" s="398">
        <v>3.5000000000000003E-2</v>
      </c>
      <c r="S377" s="398" t="s">
        <v>260</v>
      </c>
      <c r="T377" s="398" t="s">
        <v>260</v>
      </c>
      <c r="U377" s="398" t="s">
        <v>260</v>
      </c>
      <c r="V377" s="400" t="s">
        <v>415</v>
      </c>
      <c r="W377" s="400" t="s">
        <v>415</v>
      </c>
      <c r="X377" s="398" t="s">
        <v>260</v>
      </c>
      <c r="Y377" s="398" t="s">
        <v>260</v>
      </c>
      <c r="Z377" s="443"/>
      <c r="AA377" s="443"/>
    </row>
    <row r="378" spans="1:27" x14ac:dyDescent="0.25">
      <c r="A378" s="398">
        <v>354</v>
      </c>
      <c r="B378" s="399" t="s">
        <v>1213</v>
      </c>
      <c r="C378" s="399" t="s">
        <v>1213</v>
      </c>
      <c r="D378" s="399" t="s">
        <v>1213</v>
      </c>
      <c r="E378" s="399" t="s">
        <v>1213</v>
      </c>
      <c r="F378" s="400">
        <v>0.23</v>
      </c>
      <c r="G378" s="400">
        <v>0.4</v>
      </c>
      <c r="H378" s="400">
        <v>0.23</v>
      </c>
      <c r="I378" s="400">
        <v>0.4</v>
      </c>
      <c r="J378" s="400" t="s">
        <v>411</v>
      </c>
      <c r="K378" s="400">
        <v>1</v>
      </c>
      <c r="L378" s="400">
        <v>1</v>
      </c>
      <c r="M378" s="401" t="s">
        <v>821</v>
      </c>
      <c r="N378" s="401" t="s">
        <v>413</v>
      </c>
      <c r="O378" s="398" t="s">
        <v>414</v>
      </c>
      <c r="P378" s="398" t="s">
        <v>414</v>
      </c>
      <c r="Q378" s="398">
        <v>5.0000000000000001E-3</v>
      </c>
      <c r="R378" s="398">
        <v>5.0000000000000001E-3</v>
      </c>
      <c r="S378" s="398" t="s">
        <v>260</v>
      </c>
      <c r="T378" s="398" t="s">
        <v>260</v>
      </c>
      <c r="U378" s="398" t="s">
        <v>260</v>
      </c>
      <c r="V378" s="400" t="s">
        <v>415</v>
      </c>
      <c r="W378" s="400" t="s">
        <v>415</v>
      </c>
      <c r="X378" s="398" t="s">
        <v>260</v>
      </c>
      <c r="Y378" s="398" t="s">
        <v>260</v>
      </c>
      <c r="Z378" s="443"/>
      <c r="AA378" s="443"/>
    </row>
    <row r="379" spans="1:27" x14ac:dyDescent="0.25">
      <c r="A379" s="398">
        <v>355</v>
      </c>
      <c r="B379" s="399" t="s">
        <v>1214</v>
      </c>
      <c r="C379" s="399" t="s">
        <v>1214</v>
      </c>
      <c r="D379" s="399" t="s">
        <v>1214</v>
      </c>
      <c r="E379" s="399" t="s">
        <v>1214</v>
      </c>
      <c r="F379" s="400">
        <v>0.23</v>
      </c>
      <c r="G379" s="400">
        <v>0.4</v>
      </c>
      <c r="H379" s="400">
        <v>0.23</v>
      </c>
      <c r="I379" s="400">
        <v>0.4</v>
      </c>
      <c r="J379" s="400" t="s">
        <v>411</v>
      </c>
      <c r="K379" s="400">
        <v>1</v>
      </c>
      <c r="L379" s="400">
        <v>1</v>
      </c>
      <c r="M379" s="401" t="s">
        <v>821</v>
      </c>
      <c r="N379" s="401" t="s">
        <v>821</v>
      </c>
      <c r="O379" s="398" t="s">
        <v>414</v>
      </c>
      <c r="P379" s="398" t="s">
        <v>414</v>
      </c>
      <c r="Q379" s="398">
        <v>5.0000000000000001E-3</v>
      </c>
      <c r="R379" s="398">
        <v>5.0000000000000001E-3</v>
      </c>
      <c r="S379" s="398" t="s">
        <v>260</v>
      </c>
      <c r="T379" s="398" t="s">
        <v>260</v>
      </c>
      <c r="U379" s="398" t="s">
        <v>260</v>
      </c>
      <c r="V379" s="400" t="s">
        <v>415</v>
      </c>
      <c r="W379" s="400" t="s">
        <v>415</v>
      </c>
      <c r="X379" s="398" t="s">
        <v>260</v>
      </c>
      <c r="Y379" s="398" t="s">
        <v>260</v>
      </c>
      <c r="Z379" s="443"/>
      <c r="AA379" s="443"/>
    </row>
    <row r="380" spans="1:27" x14ac:dyDescent="0.25">
      <c r="A380" s="398">
        <v>356</v>
      </c>
      <c r="B380" s="399" t="s">
        <v>1215</v>
      </c>
      <c r="C380" s="399" t="s">
        <v>1215</v>
      </c>
      <c r="D380" s="399" t="s">
        <v>1215</v>
      </c>
      <c r="E380" s="399" t="s">
        <v>1215</v>
      </c>
      <c r="F380" s="400">
        <v>0.23</v>
      </c>
      <c r="G380" s="400">
        <v>0.4</v>
      </c>
      <c r="H380" s="400">
        <v>0.23</v>
      </c>
      <c r="I380" s="400">
        <v>0.4</v>
      </c>
      <c r="J380" s="400" t="s">
        <v>411</v>
      </c>
      <c r="K380" s="400">
        <v>1</v>
      </c>
      <c r="L380" s="400">
        <v>1</v>
      </c>
      <c r="M380" s="401" t="s">
        <v>821</v>
      </c>
      <c r="N380" s="401" t="s">
        <v>413</v>
      </c>
      <c r="O380" s="398" t="s">
        <v>414</v>
      </c>
      <c r="P380" s="398" t="s">
        <v>414</v>
      </c>
      <c r="Q380" s="398">
        <v>0.11700000000000001</v>
      </c>
      <c r="R380" s="398">
        <v>0.11700000000000001</v>
      </c>
      <c r="S380" s="398" t="s">
        <v>260</v>
      </c>
      <c r="T380" s="398" t="s">
        <v>260</v>
      </c>
      <c r="U380" s="398" t="s">
        <v>260</v>
      </c>
      <c r="V380" s="400" t="s">
        <v>415</v>
      </c>
      <c r="W380" s="400" t="s">
        <v>415</v>
      </c>
      <c r="X380" s="398" t="s">
        <v>260</v>
      </c>
      <c r="Y380" s="398" t="s">
        <v>260</v>
      </c>
      <c r="Z380" s="443"/>
      <c r="AA380" s="443"/>
    </row>
    <row r="381" spans="1:27" ht="30" x14ac:dyDescent="0.25">
      <c r="A381" s="398">
        <v>357</v>
      </c>
      <c r="B381" s="399" t="s">
        <v>1216</v>
      </c>
      <c r="C381" s="399" t="s">
        <v>1216</v>
      </c>
      <c r="D381" s="399" t="s">
        <v>1216</v>
      </c>
      <c r="E381" s="399" t="s">
        <v>1216</v>
      </c>
      <c r="F381" s="400">
        <v>0.23</v>
      </c>
      <c r="G381" s="400">
        <v>0.4</v>
      </c>
      <c r="H381" s="400">
        <v>0.23</v>
      </c>
      <c r="I381" s="400">
        <v>0.4</v>
      </c>
      <c r="J381" s="400" t="s">
        <v>411</v>
      </c>
      <c r="K381" s="400">
        <v>1</v>
      </c>
      <c r="L381" s="400">
        <v>1</v>
      </c>
      <c r="M381" s="401" t="s">
        <v>825</v>
      </c>
      <c r="N381" s="401" t="s">
        <v>761</v>
      </c>
      <c r="O381" s="398" t="s">
        <v>414</v>
      </c>
      <c r="P381" s="398" t="s">
        <v>414</v>
      </c>
      <c r="Q381" s="398">
        <v>0.12</v>
      </c>
      <c r="R381" s="398">
        <v>0.12</v>
      </c>
      <c r="S381" s="398" t="s">
        <v>260</v>
      </c>
      <c r="T381" s="398" t="s">
        <v>260</v>
      </c>
      <c r="U381" s="398" t="s">
        <v>260</v>
      </c>
      <c r="V381" s="400" t="s">
        <v>415</v>
      </c>
      <c r="W381" s="400" t="s">
        <v>415</v>
      </c>
      <c r="X381" s="398" t="s">
        <v>260</v>
      </c>
      <c r="Y381" s="398" t="s">
        <v>260</v>
      </c>
      <c r="Z381" s="443"/>
      <c r="AA381" s="443"/>
    </row>
    <row r="382" spans="1:27" x14ac:dyDescent="0.25">
      <c r="A382" s="398">
        <v>358</v>
      </c>
      <c r="B382" s="399" t="s">
        <v>1217</v>
      </c>
      <c r="C382" s="399" t="s">
        <v>1217</v>
      </c>
      <c r="D382" s="399" t="s">
        <v>1217</v>
      </c>
      <c r="E382" s="399" t="s">
        <v>1217</v>
      </c>
      <c r="F382" s="400">
        <v>0.23</v>
      </c>
      <c r="G382" s="400">
        <v>0.4</v>
      </c>
      <c r="H382" s="400">
        <v>0.23</v>
      </c>
      <c r="I382" s="400">
        <v>0.4</v>
      </c>
      <c r="J382" s="400" t="s">
        <v>411</v>
      </c>
      <c r="K382" s="400">
        <v>1</v>
      </c>
      <c r="L382" s="400">
        <v>1</v>
      </c>
      <c r="M382" s="401" t="s">
        <v>846</v>
      </c>
      <c r="N382" s="401" t="s">
        <v>763</v>
      </c>
      <c r="O382" s="398" t="s">
        <v>414</v>
      </c>
      <c r="P382" s="398" t="s">
        <v>414</v>
      </c>
      <c r="Q382" s="398">
        <v>2.1999999999999999E-2</v>
      </c>
      <c r="R382" s="398">
        <v>2.1999999999999999E-2</v>
      </c>
      <c r="S382" s="398" t="s">
        <v>260</v>
      </c>
      <c r="T382" s="398" t="s">
        <v>260</v>
      </c>
      <c r="U382" s="398" t="s">
        <v>260</v>
      </c>
      <c r="V382" s="400" t="s">
        <v>415</v>
      </c>
      <c r="W382" s="400" t="s">
        <v>415</v>
      </c>
      <c r="X382" s="398" t="s">
        <v>260</v>
      </c>
      <c r="Y382" s="398" t="s">
        <v>260</v>
      </c>
      <c r="Z382" s="443"/>
      <c r="AA382" s="443"/>
    </row>
    <row r="383" spans="1:27" ht="30" x14ac:dyDescent="0.25">
      <c r="A383" s="398">
        <v>359</v>
      </c>
      <c r="B383" s="399" t="s">
        <v>1218</v>
      </c>
      <c r="C383" s="399" t="s">
        <v>1218</v>
      </c>
      <c r="D383" s="399" t="s">
        <v>1218</v>
      </c>
      <c r="E383" s="399" t="s">
        <v>1218</v>
      </c>
      <c r="F383" s="400">
        <v>0.23</v>
      </c>
      <c r="G383" s="400">
        <v>0.4</v>
      </c>
      <c r="H383" s="400">
        <v>0.23</v>
      </c>
      <c r="I383" s="400">
        <v>0.4</v>
      </c>
      <c r="J383" s="400" t="s">
        <v>411</v>
      </c>
      <c r="K383" s="400">
        <v>1</v>
      </c>
      <c r="L383" s="400">
        <v>1</v>
      </c>
      <c r="M383" s="401" t="s">
        <v>825</v>
      </c>
      <c r="N383" s="401" t="s">
        <v>761</v>
      </c>
      <c r="O383" s="398" t="s">
        <v>414</v>
      </c>
      <c r="P383" s="398" t="s">
        <v>414</v>
      </c>
      <c r="Q383" s="398">
        <v>6.4000000000000001E-2</v>
      </c>
      <c r="R383" s="398">
        <v>6.4000000000000001E-2</v>
      </c>
      <c r="S383" s="398" t="s">
        <v>260</v>
      </c>
      <c r="T383" s="398" t="s">
        <v>260</v>
      </c>
      <c r="U383" s="398" t="s">
        <v>260</v>
      </c>
      <c r="V383" s="400" t="s">
        <v>415</v>
      </c>
      <c r="W383" s="400" t="s">
        <v>415</v>
      </c>
      <c r="X383" s="398" t="s">
        <v>260</v>
      </c>
      <c r="Y383" s="398" t="s">
        <v>260</v>
      </c>
      <c r="Z383" s="443"/>
      <c r="AA383" s="443"/>
    </row>
    <row r="384" spans="1:27" x14ac:dyDescent="0.25">
      <c r="A384" s="398">
        <v>360</v>
      </c>
      <c r="B384" s="399" t="s">
        <v>1219</v>
      </c>
      <c r="C384" s="399" t="s">
        <v>1219</v>
      </c>
      <c r="D384" s="399" t="s">
        <v>1219</v>
      </c>
      <c r="E384" s="399" t="s">
        <v>1219</v>
      </c>
      <c r="F384" s="400">
        <v>0.23</v>
      </c>
      <c r="G384" s="400">
        <v>0.4</v>
      </c>
      <c r="H384" s="400">
        <v>0.23</v>
      </c>
      <c r="I384" s="400">
        <v>0.4</v>
      </c>
      <c r="J384" s="400" t="s">
        <v>411</v>
      </c>
      <c r="K384" s="400">
        <v>1</v>
      </c>
      <c r="L384" s="400">
        <v>1</v>
      </c>
      <c r="M384" s="401" t="s">
        <v>846</v>
      </c>
      <c r="N384" s="401" t="s">
        <v>763</v>
      </c>
      <c r="O384" s="398" t="s">
        <v>414</v>
      </c>
      <c r="P384" s="398" t="s">
        <v>414</v>
      </c>
      <c r="Q384" s="398">
        <v>9.0999999999999998E-2</v>
      </c>
      <c r="R384" s="398">
        <v>9.0999999999999998E-2</v>
      </c>
      <c r="S384" s="398" t="s">
        <v>260</v>
      </c>
      <c r="T384" s="398" t="s">
        <v>260</v>
      </c>
      <c r="U384" s="398" t="s">
        <v>260</v>
      </c>
      <c r="V384" s="400" t="s">
        <v>415</v>
      </c>
      <c r="W384" s="400" t="s">
        <v>415</v>
      </c>
      <c r="X384" s="398" t="s">
        <v>260</v>
      </c>
      <c r="Y384" s="398" t="s">
        <v>260</v>
      </c>
      <c r="Z384" s="443"/>
      <c r="AA384" s="443"/>
    </row>
    <row r="385" spans="1:27" ht="30" x14ac:dyDescent="0.25">
      <c r="A385" s="398">
        <v>361</v>
      </c>
      <c r="B385" s="399" t="s">
        <v>1220</v>
      </c>
      <c r="C385" s="399" t="s">
        <v>1220</v>
      </c>
      <c r="D385" s="399" t="s">
        <v>1220</v>
      </c>
      <c r="E385" s="399" t="s">
        <v>1220</v>
      </c>
      <c r="F385" s="400">
        <v>0.23</v>
      </c>
      <c r="G385" s="400">
        <v>0.4</v>
      </c>
      <c r="H385" s="400">
        <v>0.23</v>
      </c>
      <c r="I385" s="400">
        <v>0.4</v>
      </c>
      <c r="J385" s="400" t="s">
        <v>411</v>
      </c>
      <c r="K385" s="400">
        <v>1</v>
      </c>
      <c r="L385" s="400">
        <v>1</v>
      </c>
      <c r="M385" s="401" t="s">
        <v>825</v>
      </c>
      <c r="N385" s="401" t="s">
        <v>761</v>
      </c>
      <c r="O385" s="398" t="s">
        <v>414</v>
      </c>
      <c r="P385" s="398" t="s">
        <v>414</v>
      </c>
      <c r="Q385" s="398">
        <v>0.184</v>
      </c>
      <c r="R385" s="398">
        <v>0.184</v>
      </c>
      <c r="S385" s="398" t="s">
        <v>260</v>
      </c>
      <c r="T385" s="398" t="s">
        <v>260</v>
      </c>
      <c r="U385" s="398" t="s">
        <v>260</v>
      </c>
      <c r="V385" s="400" t="s">
        <v>415</v>
      </c>
      <c r="W385" s="400" t="s">
        <v>415</v>
      </c>
      <c r="X385" s="398" t="s">
        <v>260</v>
      </c>
      <c r="Y385" s="398" t="s">
        <v>260</v>
      </c>
      <c r="Z385" s="443"/>
      <c r="AA385" s="443"/>
    </row>
    <row r="386" spans="1:27" x14ac:dyDescent="0.25">
      <c r="A386" s="398">
        <v>362</v>
      </c>
      <c r="B386" s="399" t="s">
        <v>1221</v>
      </c>
      <c r="C386" s="399" t="s">
        <v>1221</v>
      </c>
      <c r="D386" s="399" t="s">
        <v>1221</v>
      </c>
      <c r="E386" s="399" t="s">
        <v>1221</v>
      </c>
      <c r="F386" s="400">
        <v>0.23</v>
      </c>
      <c r="G386" s="400">
        <v>0.4</v>
      </c>
      <c r="H386" s="400">
        <v>0.23</v>
      </c>
      <c r="I386" s="400">
        <v>0.4</v>
      </c>
      <c r="J386" s="400" t="s">
        <v>411</v>
      </c>
      <c r="K386" s="400">
        <v>1</v>
      </c>
      <c r="L386" s="400">
        <v>1</v>
      </c>
      <c r="M386" s="401" t="s">
        <v>846</v>
      </c>
      <c r="N386" s="401" t="s">
        <v>763</v>
      </c>
      <c r="O386" s="398" t="s">
        <v>414</v>
      </c>
      <c r="P386" s="398" t="s">
        <v>414</v>
      </c>
      <c r="Q386" s="398">
        <v>7.1999999999999995E-2</v>
      </c>
      <c r="R386" s="398">
        <v>7.1999999999999995E-2</v>
      </c>
      <c r="S386" s="398" t="s">
        <v>260</v>
      </c>
      <c r="T386" s="398" t="s">
        <v>260</v>
      </c>
      <c r="U386" s="398" t="s">
        <v>260</v>
      </c>
      <c r="V386" s="400" t="s">
        <v>415</v>
      </c>
      <c r="W386" s="400" t="s">
        <v>415</v>
      </c>
      <c r="X386" s="398" t="s">
        <v>260</v>
      </c>
      <c r="Y386" s="398" t="s">
        <v>260</v>
      </c>
      <c r="Z386" s="443"/>
      <c r="AA386" s="443"/>
    </row>
    <row r="387" spans="1:27" ht="30" x14ac:dyDescent="0.25">
      <c r="A387" s="398">
        <v>363</v>
      </c>
      <c r="B387" s="399" t="s">
        <v>1222</v>
      </c>
      <c r="C387" s="399" t="s">
        <v>1222</v>
      </c>
      <c r="D387" s="399" t="s">
        <v>1222</v>
      </c>
      <c r="E387" s="399" t="s">
        <v>1222</v>
      </c>
      <c r="F387" s="400">
        <v>0.23</v>
      </c>
      <c r="G387" s="400">
        <v>0.4</v>
      </c>
      <c r="H387" s="400">
        <v>0.23</v>
      </c>
      <c r="I387" s="400">
        <v>0.4</v>
      </c>
      <c r="J387" s="400" t="s">
        <v>411</v>
      </c>
      <c r="K387" s="400">
        <v>1</v>
      </c>
      <c r="L387" s="400">
        <v>1</v>
      </c>
      <c r="M387" s="401" t="s">
        <v>825</v>
      </c>
      <c r="N387" s="401" t="s">
        <v>761</v>
      </c>
      <c r="O387" s="398" t="s">
        <v>414</v>
      </c>
      <c r="P387" s="398" t="s">
        <v>414</v>
      </c>
      <c r="Q387" s="398">
        <v>0.27900000000000003</v>
      </c>
      <c r="R387" s="398">
        <v>0.27900000000000003</v>
      </c>
      <c r="S387" s="398" t="s">
        <v>260</v>
      </c>
      <c r="T387" s="398" t="s">
        <v>260</v>
      </c>
      <c r="U387" s="398" t="s">
        <v>260</v>
      </c>
      <c r="V387" s="400" t="s">
        <v>415</v>
      </c>
      <c r="W387" s="400" t="s">
        <v>415</v>
      </c>
      <c r="X387" s="398" t="s">
        <v>260</v>
      </c>
      <c r="Y387" s="398" t="s">
        <v>260</v>
      </c>
      <c r="Z387" s="443"/>
      <c r="AA387" s="443"/>
    </row>
    <row r="388" spans="1:27" x14ac:dyDescent="0.25">
      <c r="A388" s="398">
        <v>364</v>
      </c>
      <c r="B388" s="399" t="s">
        <v>1223</v>
      </c>
      <c r="C388" s="399" t="s">
        <v>1223</v>
      </c>
      <c r="D388" s="399" t="s">
        <v>1223</v>
      </c>
      <c r="E388" s="399" t="s">
        <v>1223</v>
      </c>
      <c r="F388" s="400">
        <v>0.23</v>
      </c>
      <c r="G388" s="400">
        <v>0.4</v>
      </c>
      <c r="H388" s="400">
        <v>0.23</v>
      </c>
      <c r="I388" s="400">
        <v>0.4</v>
      </c>
      <c r="J388" s="400" t="s">
        <v>411</v>
      </c>
      <c r="K388" s="400">
        <v>1</v>
      </c>
      <c r="L388" s="400">
        <v>1</v>
      </c>
      <c r="M388" s="401" t="s">
        <v>821</v>
      </c>
      <c r="N388" s="401" t="s">
        <v>413</v>
      </c>
      <c r="O388" s="398" t="s">
        <v>414</v>
      </c>
      <c r="P388" s="398" t="s">
        <v>414</v>
      </c>
      <c r="Q388" s="398">
        <v>0.107</v>
      </c>
      <c r="R388" s="398">
        <v>0.107</v>
      </c>
      <c r="S388" s="398" t="s">
        <v>260</v>
      </c>
      <c r="T388" s="398" t="s">
        <v>260</v>
      </c>
      <c r="U388" s="398" t="s">
        <v>260</v>
      </c>
      <c r="V388" s="400" t="s">
        <v>415</v>
      </c>
      <c r="W388" s="400" t="s">
        <v>415</v>
      </c>
      <c r="X388" s="398" t="s">
        <v>260</v>
      </c>
      <c r="Y388" s="398" t="s">
        <v>260</v>
      </c>
      <c r="Z388" s="443"/>
      <c r="AA388" s="443"/>
    </row>
    <row r="389" spans="1:27" ht="30" x14ac:dyDescent="0.25">
      <c r="A389" s="398">
        <v>365</v>
      </c>
      <c r="B389" s="399" t="s">
        <v>1224</v>
      </c>
      <c r="C389" s="399" t="s">
        <v>1224</v>
      </c>
      <c r="D389" s="399" t="s">
        <v>1224</v>
      </c>
      <c r="E389" s="399" t="s">
        <v>1224</v>
      </c>
      <c r="F389" s="400">
        <v>0.23</v>
      </c>
      <c r="G389" s="400">
        <v>0.4</v>
      </c>
      <c r="H389" s="400">
        <v>0.23</v>
      </c>
      <c r="I389" s="400">
        <v>0.4</v>
      </c>
      <c r="J389" s="400" t="s">
        <v>411</v>
      </c>
      <c r="K389" s="400">
        <v>1</v>
      </c>
      <c r="L389" s="400">
        <v>1</v>
      </c>
      <c r="M389" s="401" t="s">
        <v>825</v>
      </c>
      <c r="N389" s="401" t="s">
        <v>761</v>
      </c>
      <c r="O389" s="398" t="s">
        <v>414</v>
      </c>
      <c r="P389" s="398" t="s">
        <v>414</v>
      </c>
      <c r="Q389" s="398">
        <v>0.13</v>
      </c>
      <c r="R389" s="398">
        <v>0.13</v>
      </c>
      <c r="S389" s="398" t="s">
        <v>260</v>
      </c>
      <c r="T389" s="398" t="s">
        <v>260</v>
      </c>
      <c r="U389" s="398" t="s">
        <v>260</v>
      </c>
      <c r="V389" s="400" t="s">
        <v>415</v>
      </c>
      <c r="W389" s="400" t="s">
        <v>415</v>
      </c>
      <c r="X389" s="398" t="s">
        <v>260</v>
      </c>
      <c r="Y389" s="398" t="s">
        <v>260</v>
      </c>
      <c r="Z389" s="443"/>
      <c r="AA389" s="443"/>
    </row>
    <row r="390" spans="1:27" x14ac:dyDescent="0.25">
      <c r="A390" s="398">
        <v>366</v>
      </c>
      <c r="B390" s="399" t="s">
        <v>1225</v>
      </c>
      <c r="C390" s="399" t="s">
        <v>1225</v>
      </c>
      <c r="D390" s="399" t="s">
        <v>1225</v>
      </c>
      <c r="E390" s="399" t="s">
        <v>1225</v>
      </c>
      <c r="F390" s="400">
        <v>0.23</v>
      </c>
      <c r="G390" s="400">
        <v>0.4</v>
      </c>
      <c r="H390" s="400">
        <v>0.23</v>
      </c>
      <c r="I390" s="400">
        <v>0.4</v>
      </c>
      <c r="J390" s="400" t="s">
        <v>411</v>
      </c>
      <c r="K390" s="400">
        <v>1</v>
      </c>
      <c r="L390" s="400">
        <v>1</v>
      </c>
      <c r="M390" s="401" t="s">
        <v>846</v>
      </c>
      <c r="N390" s="401" t="s">
        <v>763</v>
      </c>
      <c r="O390" s="398" t="s">
        <v>414</v>
      </c>
      <c r="P390" s="398" t="s">
        <v>414</v>
      </c>
      <c r="Q390" s="398">
        <v>7.2999999999999995E-2</v>
      </c>
      <c r="R390" s="398">
        <v>7.2999999999999995E-2</v>
      </c>
      <c r="S390" s="398" t="s">
        <v>260</v>
      </c>
      <c r="T390" s="398" t="s">
        <v>260</v>
      </c>
      <c r="U390" s="398" t="s">
        <v>260</v>
      </c>
      <c r="V390" s="400" t="s">
        <v>415</v>
      </c>
      <c r="W390" s="400" t="s">
        <v>415</v>
      </c>
      <c r="X390" s="398" t="s">
        <v>260</v>
      </c>
      <c r="Y390" s="398" t="s">
        <v>260</v>
      </c>
      <c r="Z390" s="443"/>
      <c r="AA390" s="443"/>
    </row>
    <row r="391" spans="1:27" ht="30" x14ac:dyDescent="0.25">
      <c r="A391" s="398">
        <v>367</v>
      </c>
      <c r="B391" s="399" t="s">
        <v>1226</v>
      </c>
      <c r="C391" s="399" t="s">
        <v>1226</v>
      </c>
      <c r="D391" s="399" t="s">
        <v>1226</v>
      </c>
      <c r="E391" s="399" t="s">
        <v>1226</v>
      </c>
      <c r="F391" s="400">
        <v>0.23</v>
      </c>
      <c r="G391" s="400">
        <v>0.4</v>
      </c>
      <c r="H391" s="400">
        <v>0.23</v>
      </c>
      <c r="I391" s="400">
        <v>0.4</v>
      </c>
      <c r="J391" s="400" t="s">
        <v>411</v>
      </c>
      <c r="K391" s="400">
        <v>1</v>
      </c>
      <c r="L391" s="400">
        <v>1</v>
      </c>
      <c r="M391" s="401" t="s">
        <v>412</v>
      </c>
      <c r="N391" s="401" t="s">
        <v>762</v>
      </c>
      <c r="O391" s="398" t="s">
        <v>414</v>
      </c>
      <c r="P391" s="398" t="s">
        <v>414</v>
      </c>
      <c r="Q391" s="398">
        <v>1.4999999999999999E-2</v>
      </c>
      <c r="R391" s="398">
        <v>1.4999999999999999E-2</v>
      </c>
      <c r="S391" s="398" t="s">
        <v>260</v>
      </c>
      <c r="T391" s="398" t="s">
        <v>260</v>
      </c>
      <c r="U391" s="398" t="s">
        <v>260</v>
      </c>
      <c r="V391" s="400" t="s">
        <v>415</v>
      </c>
      <c r="W391" s="400" t="s">
        <v>415</v>
      </c>
      <c r="X391" s="398" t="s">
        <v>260</v>
      </c>
      <c r="Y391" s="398" t="s">
        <v>260</v>
      </c>
      <c r="Z391" s="443"/>
      <c r="AA391" s="443"/>
    </row>
    <row r="392" spans="1:27" ht="30" x14ac:dyDescent="0.25">
      <c r="A392" s="398">
        <v>368</v>
      </c>
      <c r="B392" s="399" t="s">
        <v>1227</v>
      </c>
      <c r="C392" s="399" t="s">
        <v>1227</v>
      </c>
      <c r="D392" s="399" t="s">
        <v>1227</v>
      </c>
      <c r="E392" s="399" t="s">
        <v>1227</v>
      </c>
      <c r="F392" s="400">
        <v>0.23</v>
      </c>
      <c r="G392" s="400">
        <v>0.4</v>
      </c>
      <c r="H392" s="400">
        <v>0.23</v>
      </c>
      <c r="I392" s="400">
        <v>0.4</v>
      </c>
      <c r="J392" s="400" t="s">
        <v>411</v>
      </c>
      <c r="K392" s="400">
        <v>1</v>
      </c>
      <c r="L392" s="400">
        <v>1</v>
      </c>
      <c r="M392" s="401" t="s">
        <v>821</v>
      </c>
      <c r="N392" s="401" t="s">
        <v>413</v>
      </c>
      <c r="O392" s="398" t="s">
        <v>414</v>
      </c>
      <c r="P392" s="398" t="s">
        <v>414</v>
      </c>
      <c r="Q392" s="398">
        <v>4.0000000000000001E-3</v>
      </c>
      <c r="R392" s="398">
        <v>4.0000000000000001E-3</v>
      </c>
      <c r="S392" s="398" t="s">
        <v>260</v>
      </c>
      <c r="T392" s="398" t="s">
        <v>260</v>
      </c>
      <c r="U392" s="398" t="s">
        <v>260</v>
      </c>
      <c r="V392" s="400" t="s">
        <v>415</v>
      </c>
      <c r="W392" s="400" t="s">
        <v>415</v>
      </c>
      <c r="X392" s="398" t="s">
        <v>260</v>
      </c>
      <c r="Y392" s="398" t="s">
        <v>260</v>
      </c>
      <c r="Z392" s="443"/>
      <c r="AA392" s="443"/>
    </row>
    <row r="393" spans="1:27" x14ac:dyDescent="0.25">
      <c r="A393" s="398">
        <v>369</v>
      </c>
      <c r="B393" s="399" t="s">
        <v>1228</v>
      </c>
      <c r="C393" s="399" t="s">
        <v>1228</v>
      </c>
      <c r="D393" s="399" t="s">
        <v>1228</v>
      </c>
      <c r="E393" s="399" t="s">
        <v>1228</v>
      </c>
      <c r="F393" s="400">
        <v>0.23</v>
      </c>
      <c r="G393" s="400">
        <v>0.4</v>
      </c>
      <c r="H393" s="400">
        <v>0.23</v>
      </c>
      <c r="I393" s="400">
        <v>0.4</v>
      </c>
      <c r="J393" s="400" t="s">
        <v>411</v>
      </c>
      <c r="K393" s="400">
        <v>1</v>
      </c>
      <c r="L393" s="400">
        <v>1</v>
      </c>
      <c r="M393" s="401" t="s">
        <v>821</v>
      </c>
      <c r="N393" s="401" t="s">
        <v>413</v>
      </c>
      <c r="O393" s="398" t="s">
        <v>414</v>
      </c>
      <c r="P393" s="398" t="s">
        <v>414</v>
      </c>
      <c r="Q393" s="398">
        <v>8.9999999999999993E-3</v>
      </c>
      <c r="R393" s="398">
        <v>8.9999999999999993E-3</v>
      </c>
      <c r="S393" s="398" t="s">
        <v>260</v>
      </c>
      <c r="T393" s="398" t="s">
        <v>260</v>
      </c>
      <c r="U393" s="398" t="s">
        <v>260</v>
      </c>
      <c r="V393" s="400" t="s">
        <v>415</v>
      </c>
      <c r="W393" s="400" t="s">
        <v>415</v>
      </c>
      <c r="X393" s="398" t="s">
        <v>260</v>
      </c>
      <c r="Y393" s="398" t="s">
        <v>260</v>
      </c>
      <c r="Z393" s="443"/>
      <c r="AA393" s="443"/>
    </row>
    <row r="394" spans="1:27" ht="30" x14ac:dyDescent="0.25">
      <c r="A394" s="398">
        <v>370</v>
      </c>
      <c r="B394" s="399" t="s">
        <v>1229</v>
      </c>
      <c r="C394" s="399" t="s">
        <v>1229</v>
      </c>
      <c r="D394" s="399" t="s">
        <v>1229</v>
      </c>
      <c r="E394" s="399" t="s">
        <v>1229</v>
      </c>
      <c r="F394" s="400">
        <v>0.23</v>
      </c>
      <c r="G394" s="400">
        <v>0.4</v>
      </c>
      <c r="H394" s="400">
        <v>0.23</v>
      </c>
      <c r="I394" s="400">
        <v>0.4</v>
      </c>
      <c r="J394" s="400" t="s">
        <v>411</v>
      </c>
      <c r="K394" s="400">
        <v>1</v>
      </c>
      <c r="L394" s="400">
        <v>1</v>
      </c>
      <c r="M394" s="401" t="s">
        <v>825</v>
      </c>
      <c r="N394" s="401" t="s">
        <v>761</v>
      </c>
      <c r="O394" s="398" t="s">
        <v>414</v>
      </c>
      <c r="P394" s="398" t="s">
        <v>414</v>
      </c>
      <c r="Q394" s="398">
        <v>3.1E-2</v>
      </c>
      <c r="R394" s="398">
        <v>3.1E-2</v>
      </c>
      <c r="S394" s="398" t="s">
        <v>260</v>
      </c>
      <c r="T394" s="398" t="s">
        <v>260</v>
      </c>
      <c r="U394" s="398" t="s">
        <v>260</v>
      </c>
      <c r="V394" s="400" t="s">
        <v>415</v>
      </c>
      <c r="W394" s="400" t="s">
        <v>415</v>
      </c>
      <c r="X394" s="398" t="s">
        <v>260</v>
      </c>
      <c r="Y394" s="398" t="s">
        <v>260</v>
      </c>
      <c r="Z394" s="443"/>
      <c r="AA394" s="443"/>
    </row>
    <row r="395" spans="1:27" x14ac:dyDescent="0.25">
      <c r="A395" s="398">
        <v>371</v>
      </c>
      <c r="B395" s="399" t="s">
        <v>1230</v>
      </c>
      <c r="C395" s="399" t="s">
        <v>1230</v>
      </c>
      <c r="D395" s="399" t="s">
        <v>1230</v>
      </c>
      <c r="E395" s="399" t="s">
        <v>1230</v>
      </c>
      <c r="F395" s="400">
        <v>0.23</v>
      </c>
      <c r="G395" s="400">
        <v>0.4</v>
      </c>
      <c r="H395" s="400">
        <v>0.23</v>
      </c>
      <c r="I395" s="400">
        <v>0.4</v>
      </c>
      <c r="J395" s="400" t="s">
        <v>411</v>
      </c>
      <c r="K395" s="400">
        <v>1</v>
      </c>
      <c r="L395" s="400">
        <v>1</v>
      </c>
      <c r="M395" s="401" t="s">
        <v>846</v>
      </c>
      <c r="N395" s="401" t="s">
        <v>763</v>
      </c>
      <c r="O395" s="398" t="s">
        <v>414</v>
      </c>
      <c r="P395" s="398" t="s">
        <v>414</v>
      </c>
      <c r="Q395" s="398">
        <v>4.2000000000000003E-2</v>
      </c>
      <c r="R395" s="398">
        <v>4.2000000000000003E-2</v>
      </c>
      <c r="S395" s="398" t="s">
        <v>260</v>
      </c>
      <c r="T395" s="398" t="s">
        <v>260</v>
      </c>
      <c r="U395" s="398" t="s">
        <v>260</v>
      </c>
      <c r="V395" s="400" t="s">
        <v>415</v>
      </c>
      <c r="W395" s="400" t="s">
        <v>415</v>
      </c>
      <c r="X395" s="398" t="s">
        <v>260</v>
      </c>
      <c r="Y395" s="398" t="s">
        <v>260</v>
      </c>
      <c r="Z395" s="443"/>
      <c r="AA395" s="443"/>
    </row>
    <row r="396" spans="1:27" ht="30" x14ac:dyDescent="0.25">
      <c r="A396" s="398">
        <v>372</v>
      </c>
      <c r="B396" s="399" t="s">
        <v>1231</v>
      </c>
      <c r="C396" s="399" t="s">
        <v>1231</v>
      </c>
      <c r="D396" s="399" t="s">
        <v>1231</v>
      </c>
      <c r="E396" s="399" t="s">
        <v>1231</v>
      </c>
      <c r="F396" s="400">
        <v>0.23</v>
      </c>
      <c r="G396" s="400">
        <v>0.4</v>
      </c>
      <c r="H396" s="400">
        <v>0.23</v>
      </c>
      <c r="I396" s="400">
        <v>0.4</v>
      </c>
      <c r="J396" s="400" t="s">
        <v>411</v>
      </c>
      <c r="K396" s="400">
        <v>1</v>
      </c>
      <c r="L396" s="400">
        <v>1</v>
      </c>
      <c r="M396" s="401" t="s">
        <v>825</v>
      </c>
      <c r="N396" s="401" t="s">
        <v>761</v>
      </c>
      <c r="O396" s="398" t="s">
        <v>414</v>
      </c>
      <c r="P396" s="398" t="s">
        <v>414</v>
      </c>
      <c r="Q396" s="398">
        <v>7.9000000000000001E-2</v>
      </c>
      <c r="R396" s="398">
        <v>7.9000000000000001E-2</v>
      </c>
      <c r="S396" s="398" t="s">
        <v>260</v>
      </c>
      <c r="T396" s="398" t="s">
        <v>260</v>
      </c>
      <c r="U396" s="398" t="s">
        <v>260</v>
      </c>
      <c r="V396" s="400" t="s">
        <v>415</v>
      </c>
      <c r="W396" s="400" t="s">
        <v>415</v>
      </c>
      <c r="X396" s="398" t="s">
        <v>260</v>
      </c>
      <c r="Y396" s="398" t="s">
        <v>260</v>
      </c>
      <c r="Z396" s="443"/>
      <c r="AA396" s="443"/>
    </row>
    <row r="397" spans="1:27" x14ac:dyDescent="0.25">
      <c r="A397" s="398">
        <v>373</v>
      </c>
      <c r="B397" s="399" t="s">
        <v>1232</v>
      </c>
      <c r="C397" s="399" t="s">
        <v>1232</v>
      </c>
      <c r="D397" s="399" t="s">
        <v>1232</v>
      </c>
      <c r="E397" s="399" t="s">
        <v>1232</v>
      </c>
      <c r="F397" s="400">
        <v>0.23</v>
      </c>
      <c r="G397" s="400">
        <v>0.4</v>
      </c>
      <c r="H397" s="400">
        <v>0.23</v>
      </c>
      <c r="I397" s="400">
        <v>0.4</v>
      </c>
      <c r="J397" s="400" t="s">
        <v>411</v>
      </c>
      <c r="K397" s="400">
        <v>1</v>
      </c>
      <c r="L397" s="400">
        <v>1</v>
      </c>
      <c r="M397" s="401" t="s">
        <v>846</v>
      </c>
      <c r="N397" s="401" t="s">
        <v>763</v>
      </c>
      <c r="O397" s="398" t="s">
        <v>414</v>
      </c>
      <c r="P397" s="398" t="s">
        <v>414</v>
      </c>
      <c r="Q397" s="398">
        <v>0.04</v>
      </c>
      <c r="R397" s="398">
        <v>0.04</v>
      </c>
      <c r="S397" s="398" t="s">
        <v>260</v>
      </c>
      <c r="T397" s="398" t="s">
        <v>260</v>
      </c>
      <c r="U397" s="398" t="s">
        <v>260</v>
      </c>
      <c r="V397" s="400" t="s">
        <v>415</v>
      </c>
      <c r="W397" s="400" t="s">
        <v>415</v>
      </c>
      <c r="X397" s="398" t="s">
        <v>260</v>
      </c>
      <c r="Y397" s="398" t="s">
        <v>260</v>
      </c>
      <c r="Z397" s="443"/>
      <c r="AA397" s="443"/>
    </row>
    <row r="398" spans="1:27" x14ac:dyDescent="0.25">
      <c r="A398" s="398">
        <v>374</v>
      </c>
      <c r="B398" s="399" t="s">
        <v>1233</v>
      </c>
      <c r="C398" s="399" t="s">
        <v>1233</v>
      </c>
      <c r="D398" s="399" t="s">
        <v>1233</v>
      </c>
      <c r="E398" s="399" t="s">
        <v>1233</v>
      </c>
      <c r="F398" s="400">
        <v>0.23</v>
      </c>
      <c r="G398" s="400">
        <v>0.4</v>
      </c>
      <c r="H398" s="400">
        <v>0.23</v>
      </c>
      <c r="I398" s="400">
        <v>0.4</v>
      </c>
      <c r="J398" s="400" t="s">
        <v>411</v>
      </c>
      <c r="K398" s="400">
        <v>1</v>
      </c>
      <c r="L398" s="400">
        <v>1</v>
      </c>
      <c r="M398" s="401" t="s">
        <v>821</v>
      </c>
      <c r="N398" s="401" t="s">
        <v>413</v>
      </c>
      <c r="O398" s="398" t="s">
        <v>414</v>
      </c>
      <c r="P398" s="398" t="s">
        <v>414</v>
      </c>
      <c r="Q398" s="398">
        <v>2.1999999999999999E-2</v>
      </c>
      <c r="R398" s="398">
        <v>2.1999999999999999E-2</v>
      </c>
      <c r="S398" s="398" t="s">
        <v>260</v>
      </c>
      <c r="T398" s="398" t="s">
        <v>260</v>
      </c>
      <c r="U398" s="398" t="s">
        <v>260</v>
      </c>
      <c r="V398" s="400" t="s">
        <v>415</v>
      </c>
      <c r="W398" s="400" t="s">
        <v>415</v>
      </c>
      <c r="X398" s="398" t="s">
        <v>260</v>
      </c>
      <c r="Y398" s="398" t="s">
        <v>260</v>
      </c>
      <c r="Z398" s="443"/>
      <c r="AA398" s="443"/>
    </row>
    <row r="399" spans="1:27" ht="30" x14ac:dyDescent="0.25">
      <c r="A399" s="398">
        <v>375</v>
      </c>
      <c r="B399" s="399" t="s">
        <v>1234</v>
      </c>
      <c r="C399" s="399" t="s">
        <v>1234</v>
      </c>
      <c r="D399" s="399" t="s">
        <v>1234</v>
      </c>
      <c r="E399" s="399" t="s">
        <v>1234</v>
      </c>
      <c r="F399" s="400">
        <v>0.23</v>
      </c>
      <c r="G399" s="400">
        <v>0.4</v>
      </c>
      <c r="H399" s="400">
        <v>0.23</v>
      </c>
      <c r="I399" s="400">
        <v>0.4</v>
      </c>
      <c r="J399" s="400" t="s">
        <v>411</v>
      </c>
      <c r="K399" s="400">
        <v>1</v>
      </c>
      <c r="L399" s="400">
        <v>1</v>
      </c>
      <c r="M399" s="401" t="s">
        <v>825</v>
      </c>
      <c r="N399" s="401" t="s">
        <v>761</v>
      </c>
      <c r="O399" s="398" t="s">
        <v>414</v>
      </c>
      <c r="P399" s="398" t="s">
        <v>414</v>
      </c>
      <c r="Q399" s="398">
        <v>0.221</v>
      </c>
      <c r="R399" s="398">
        <v>0.221</v>
      </c>
      <c r="S399" s="398" t="s">
        <v>260</v>
      </c>
      <c r="T399" s="398" t="s">
        <v>260</v>
      </c>
      <c r="U399" s="398" t="s">
        <v>260</v>
      </c>
      <c r="V399" s="400" t="s">
        <v>415</v>
      </c>
      <c r="W399" s="400" t="s">
        <v>415</v>
      </c>
      <c r="X399" s="398" t="s">
        <v>260</v>
      </c>
      <c r="Y399" s="398" t="s">
        <v>260</v>
      </c>
      <c r="Z399" s="443"/>
      <c r="AA399" s="443"/>
    </row>
    <row r="400" spans="1:27" x14ac:dyDescent="0.25">
      <c r="A400" s="398">
        <v>376</v>
      </c>
      <c r="B400" s="399" t="s">
        <v>1235</v>
      </c>
      <c r="C400" s="399" t="s">
        <v>1235</v>
      </c>
      <c r="D400" s="399" t="s">
        <v>1235</v>
      </c>
      <c r="E400" s="399" t="s">
        <v>1235</v>
      </c>
      <c r="F400" s="400">
        <v>0.23</v>
      </c>
      <c r="G400" s="400">
        <v>0.4</v>
      </c>
      <c r="H400" s="400">
        <v>0.23</v>
      </c>
      <c r="I400" s="400">
        <v>0.4</v>
      </c>
      <c r="J400" s="400" t="s">
        <v>411</v>
      </c>
      <c r="K400" s="400">
        <v>1</v>
      </c>
      <c r="L400" s="400">
        <v>1</v>
      </c>
      <c r="M400" s="401" t="s">
        <v>821</v>
      </c>
      <c r="N400" s="401" t="s">
        <v>413</v>
      </c>
      <c r="O400" s="398" t="s">
        <v>414</v>
      </c>
      <c r="P400" s="398" t="s">
        <v>414</v>
      </c>
      <c r="Q400" s="398">
        <v>7.4999999999999997E-2</v>
      </c>
      <c r="R400" s="398">
        <v>7.4999999999999997E-2</v>
      </c>
      <c r="S400" s="398" t="s">
        <v>260</v>
      </c>
      <c r="T400" s="398" t="s">
        <v>260</v>
      </c>
      <c r="U400" s="398" t="s">
        <v>260</v>
      </c>
      <c r="V400" s="400" t="s">
        <v>415</v>
      </c>
      <c r="W400" s="400" t="s">
        <v>415</v>
      </c>
      <c r="X400" s="398" t="s">
        <v>260</v>
      </c>
      <c r="Y400" s="398" t="s">
        <v>260</v>
      </c>
      <c r="Z400" s="443"/>
      <c r="AA400" s="443"/>
    </row>
    <row r="401" spans="1:27" ht="30" x14ac:dyDescent="0.25">
      <c r="A401" s="398">
        <v>377</v>
      </c>
      <c r="B401" s="399" t="s">
        <v>1236</v>
      </c>
      <c r="C401" s="399" t="s">
        <v>1236</v>
      </c>
      <c r="D401" s="399" t="s">
        <v>1236</v>
      </c>
      <c r="E401" s="399" t="s">
        <v>1236</v>
      </c>
      <c r="F401" s="400">
        <v>0.23</v>
      </c>
      <c r="G401" s="400">
        <v>0.4</v>
      </c>
      <c r="H401" s="400">
        <v>0.23</v>
      </c>
      <c r="I401" s="400">
        <v>0.4</v>
      </c>
      <c r="J401" s="400" t="s">
        <v>411</v>
      </c>
      <c r="K401" s="400">
        <v>1</v>
      </c>
      <c r="L401" s="400">
        <v>1</v>
      </c>
      <c r="M401" s="401" t="s">
        <v>821</v>
      </c>
      <c r="N401" s="401" t="s">
        <v>413</v>
      </c>
      <c r="O401" s="398" t="s">
        <v>414</v>
      </c>
      <c r="P401" s="398" t="s">
        <v>414</v>
      </c>
      <c r="Q401" s="398">
        <v>1.4999999999999999E-2</v>
      </c>
      <c r="R401" s="398">
        <v>1.4999999999999999E-2</v>
      </c>
      <c r="S401" s="398" t="s">
        <v>260</v>
      </c>
      <c r="T401" s="398" t="s">
        <v>260</v>
      </c>
      <c r="U401" s="398" t="s">
        <v>260</v>
      </c>
      <c r="V401" s="400" t="s">
        <v>415</v>
      </c>
      <c r="W401" s="400" t="s">
        <v>415</v>
      </c>
      <c r="X401" s="398" t="s">
        <v>260</v>
      </c>
      <c r="Y401" s="398" t="s">
        <v>260</v>
      </c>
      <c r="Z401" s="443"/>
      <c r="AA401" s="443"/>
    </row>
    <row r="402" spans="1:27" x14ac:dyDescent="0.25">
      <c r="A402" s="398">
        <v>378</v>
      </c>
      <c r="B402" s="399" t="s">
        <v>1237</v>
      </c>
      <c r="C402" s="399" t="s">
        <v>1237</v>
      </c>
      <c r="D402" s="399" t="s">
        <v>1237</v>
      </c>
      <c r="E402" s="399" t="s">
        <v>1237</v>
      </c>
      <c r="F402" s="400">
        <v>0.23</v>
      </c>
      <c r="G402" s="400">
        <v>0.4</v>
      </c>
      <c r="H402" s="400">
        <v>0.23</v>
      </c>
      <c r="I402" s="400">
        <v>0.4</v>
      </c>
      <c r="J402" s="400" t="s">
        <v>411</v>
      </c>
      <c r="K402" s="400">
        <v>1</v>
      </c>
      <c r="L402" s="400">
        <v>1</v>
      </c>
      <c r="M402" s="401" t="s">
        <v>821</v>
      </c>
      <c r="N402" s="401" t="s">
        <v>413</v>
      </c>
      <c r="O402" s="398" t="s">
        <v>414</v>
      </c>
      <c r="P402" s="398" t="s">
        <v>414</v>
      </c>
      <c r="Q402" s="398">
        <v>0.153</v>
      </c>
      <c r="R402" s="398">
        <v>0.153</v>
      </c>
      <c r="S402" s="398" t="s">
        <v>260</v>
      </c>
      <c r="T402" s="398" t="s">
        <v>260</v>
      </c>
      <c r="U402" s="398" t="s">
        <v>260</v>
      </c>
      <c r="V402" s="400" t="s">
        <v>415</v>
      </c>
      <c r="W402" s="400" t="s">
        <v>415</v>
      </c>
      <c r="X402" s="398" t="s">
        <v>260</v>
      </c>
      <c r="Y402" s="398" t="s">
        <v>260</v>
      </c>
      <c r="Z402" s="443"/>
      <c r="AA402" s="443"/>
    </row>
    <row r="403" spans="1:27" ht="30" x14ac:dyDescent="0.25">
      <c r="A403" s="398">
        <v>379</v>
      </c>
      <c r="B403" s="399" t="s">
        <v>1238</v>
      </c>
      <c r="C403" s="399" t="s">
        <v>1238</v>
      </c>
      <c r="D403" s="399" t="s">
        <v>1238</v>
      </c>
      <c r="E403" s="399" t="s">
        <v>1238</v>
      </c>
      <c r="F403" s="400">
        <v>0.23</v>
      </c>
      <c r="G403" s="400">
        <v>0.4</v>
      </c>
      <c r="H403" s="400">
        <v>0.23</v>
      </c>
      <c r="I403" s="400">
        <v>0.4</v>
      </c>
      <c r="J403" s="400" t="s">
        <v>411</v>
      </c>
      <c r="K403" s="400">
        <v>1</v>
      </c>
      <c r="L403" s="400">
        <v>1</v>
      </c>
      <c r="M403" s="401" t="s">
        <v>412</v>
      </c>
      <c r="N403" s="401" t="s">
        <v>762</v>
      </c>
      <c r="O403" s="398" t="s">
        <v>414</v>
      </c>
      <c r="P403" s="398" t="s">
        <v>414</v>
      </c>
      <c r="Q403" s="398">
        <v>5.3999999999999999E-2</v>
      </c>
      <c r="R403" s="398">
        <v>5.3999999999999999E-2</v>
      </c>
      <c r="S403" s="398" t="s">
        <v>260</v>
      </c>
      <c r="T403" s="398" t="s">
        <v>260</v>
      </c>
      <c r="U403" s="398" t="s">
        <v>260</v>
      </c>
      <c r="V403" s="400" t="s">
        <v>415</v>
      </c>
      <c r="W403" s="400" t="s">
        <v>415</v>
      </c>
      <c r="X403" s="398" t="s">
        <v>260</v>
      </c>
      <c r="Y403" s="398" t="s">
        <v>260</v>
      </c>
      <c r="Z403" s="443"/>
      <c r="AA403" s="443"/>
    </row>
    <row r="404" spans="1:27" ht="30" x14ac:dyDescent="0.25">
      <c r="A404" s="398">
        <v>380</v>
      </c>
      <c r="B404" s="399" t="s">
        <v>1239</v>
      </c>
      <c r="C404" s="399" t="s">
        <v>1239</v>
      </c>
      <c r="D404" s="399" t="s">
        <v>1239</v>
      </c>
      <c r="E404" s="399" t="s">
        <v>1239</v>
      </c>
      <c r="F404" s="400">
        <v>0.23</v>
      </c>
      <c r="G404" s="400">
        <v>0.4</v>
      </c>
      <c r="H404" s="400">
        <v>0.23</v>
      </c>
      <c r="I404" s="400">
        <v>0.4</v>
      </c>
      <c r="J404" s="400" t="s">
        <v>411</v>
      </c>
      <c r="K404" s="400">
        <v>1</v>
      </c>
      <c r="L404" s="400">
        <v>1</v>
      </c>
      <c r="M404" s="401" t="s">
        <v>821</v>
      </c>
      <c r="N404" s="401" t="s">
        <v>413</v>
      </c>
      <c r="O404" s="398" t="s">
        <v>414</v>
      </c>
      <c r="P404" s="398" t="s">
        <v>414</v>
      </c>
      <c r="Q404" s="398">
        <v>0.13400000000000001</v>
      </c>
      <c r="R404" s="398">
        <v>0.13400000000000001</v>
      </c>
      <c r="S404" s="398" t="s">
        <v>260</v>
      </c>
      <c r="T404" s="398" t="s">
        <v>260</v>
      </c>
      <c r="U404" s="398" t="s">
        <v>260</v>
      </c>
      <c r="V404" s="400" t="s">
        <v>415</v>
      </c>
      <c r="W404" s="400" t="s">
        <v>415</v>
      </c>
      <c r="X404" s="398" t="s">
        <v>260</v>
      </c>
      <c r="Y404" s="398" t="s">
        <v>260</v>
      </c>
      <c r="Z404" s="443"/>
      <c r="AA404" s="443"/>
    </row>
    <row r="405" spans="1:27" ht="30" x14ac:dyDescent="0.25">
      <c r="A405" s="398">
        <v>381</v>
      </c>
      <c r="B405" s="399" t="s">
        <v>1240</v>
      </c>
      <c r="C405" s="399" t="s">
        <v>1240</v>
      </c>
      <c r="D405" s="399" t="s">
        <v>1240</v>
      </c>
      <c r="E405" s="399" t="s">
        <v>1240</v>
      </c>
      <c r="F405" s="400">
        <v>0.23</v>
      </c>
      <c r="G405" s="400">
        <v>0.4</v>
      </c>
      <c r="H405" s="400">
        <v>0.23</v>
      </c>
      <c r="I405" s="400">
        <v>0.4</v>
      </c>
      <c r="J405" s="400" t="s">
        <v>411</v>
      </c>
      <c r="K405" s="400">
        <v>1</v>
      </c>
      <c r="L405" s="400">
        <v>1</v>
      </c>
      <c r="M405" s="401" t="s">
        <v>825</v>
      </c>
      <c r="N405" s="401" t="s">
        <v>761</v>
      </c>
      <c r="O405" s="398" t="s">
        <v>414</v>
      </c>
      <c r="P405" s="398" t="s">
        <v>414</v>
      </c>
      <c r="Q405" s="398">
        <v>6.8000000000000005E-2</v>
      </c>
      <c r="R405" s="398">
        <v>6.8000000000000005E-2</v>
      </c>
      <c r="S405" s="398" t="s">
        <v>260</v>
      </c>
      <c r="T405" s="398" t="s">
        <v>260</v>
      </c>
      <c r="U405" s="398" t="s">
        <v>260</v>
      </c>
      <c r="V405" s="400" t="s">
        <v>415</v>
      </c>
      <c r="W405" s="400" t="s">
        <v>415</v>
      </c>
      <c r="X405" s="398" t="s">
        <v>260</v>
      </c>
      <c r="Y405" s="398" t="s">
        <v>260</v>
      </c>
      <c r="Z405" s="443"/>
      <c r="AA405" s="443"/>
    </row>
    <row r="406" spans="1:27" x14ac:dyDescent="0.25">
      <c r="A406" s="398">
        <v>382</v>
      </c>
      <c r="B406" s="399" t="s">
        <v>1241</v>
      </c>
      <c r="C406" s="399" t="s">
        <v>1241</v>
      </c>
      <c r="D406" s="399" t="s">
        <v>1241</v>
      </c>
      <c r="E406" s="399" t="s">
        <v>1241</v>
      </c>
      <c r="F406" s="400">
        <v>0.23</v>
      </c>
      <c r="G406" s="400">
        <v>0.4</v>
      </c>
      <c r="H406" s="400">
        <v>0.23</v>
      </c>
      <c r="I406" s="400">
        <v>0.4</v>
      </c>
      <c r="J406" s="400" t="s">
        <v>411</v>
      </c>
      <c r="K406" s="400">
        <v>1</v>
      </c>
      <c r="L406" s="400">
        <v>1</v>
      </c>
      <c r="M406" s="401" t="s">
        <v>821</v>
      </c>
      <c r="N406" s="401" t="s">
        <v>413</v>
      </c>
      <c r="O406" s="398" t="s">
        <v>414</v>
      </c>
      <c r="P406" s="398" t="s">
        <v>414</v>
      </c>
      <c r="Q406" s="398">
        <v>0.17</v>
      </c>
      <c r="R406" s="398">
        <v>0.17</v>
      </c>
      <c r="S406" s="398" t="s">
        <v>260</v>
      </c>
      <c r="T406" s="398" t="s">
        <v>260</v>
      </c>
      <c r="U406" s="398" t="s">
        <v>260</v>
      </c>
      <c r="V406" s="400" t="s">
        <v>415</v>
      </c>
      <c r="W406" s="400" t="s">
        <v>415</v>
      </c>
      <c r="X406" s="398" t="s">
        <v>260</v>
      </c>
      <c r="Y406" s="398" t="s">
        <v>260</v>
      </c>
      <c r="Z406" s="443"/>
      <c r="AA406" s="443"/>
    </row>
    <row r="407" spans="1:27" ht="30" x14ac:dyDescent="0.25">
      <c r="A407" s="398">
        <v>383</v>
      </c>
      <c r="B407" s="399" t="s">
        <v>1242</v>
      </c>
      <c r="C407" s="399" t="s">
        <v>1242</v>
      </c>
      <c r="D407" s="399" t="s">
        <v>1242</v>
      </c>
      <c r="E407" s="399" t="s">
        <v>1242</v>
      </c>
      <c r="F407" s="400">
        <v>0.23</v>
      </c>
      <c r="G407" s="400">
        <v>0.4</v>
      </c>
      <c r="H407" s="400">
        <v>0.23</v>
      </c>
      <c r="I407" s="400">
        <v>0.4</v>
      </c>
      <c r="J407" s="400" t="s">
        <v>411</v>
      </c>
      <c r="K407" s="400">
        <v>1</v>
      </c>
      <c r="L407" s="400">
        <v>1</v>
      </c>
      <c r="M407" s="401" t="s">
        <v>825</v>
      </c>
      <c r="N407" s="401" t="s">
        <v>761</v>
      </c>
      <c r="O407" s="398" t="s">
        <v>414</v>
      </c>
      <c r="P407" s="398" t="s">
        <v>414</v>
      </c>
      <c r="Q407" s="398">
        <v>1.4999999999999999E-2</v>
      </c>
      <c r="R407" s="398">
        <v>1.4999999999999999E-2</v>
      </c>
      <c r="S407" s="398" t="s">
        <v>260</v>
      </c>
      <c r="T407" s="398" t="s">
        <v>260</v>
      </c>
      <c r="U407" s="398" t="s">
        <v>260</v>
      </c>
      <c r="V407" s="400" t="s">
        <v>415</v>
      </c>
      <c r="W407" s="400" t="s">
        <v>415</v>
      </c>
      <c r="X407" s="398" t="s">
        <v>260</v>
      </c>
      <c r="Y407" s="398" t="s">
        <v>260</v>
      </c>
      <c r="Z407" s="443"/>
      <c r="AA407" s="443"/>
    </row>
    <row r="408" spans="1:27" x14ac:dyDescent="0.25">
      <c r="A408" s="398">
        <v>384</v>
      </c>
      <c r="B408" s="399" t="s">
        <v>1243</v>
      </c>
      <c r="C408" s="399" t="s">
        <v>1243</v>
      </c>
      <c r="D408" s="399" t="s">
        <v>1243</v>
      </c>
      <c r="E408" s="399" t="s">
        <v>1243</v>
      </c>
      <c r="F408" s="400">
        <v>0.23</v>
      </c>
      <c r="G408" s="400">
        <v>0.4</v>
      </c>
      <c r="H408" s="400">
        <v>0.23</v>
      </c>
      <c r="I408" s="400">
        <v>0.4</v>
      </c>
      <c r="J408" s="400" t="s">
        <v>411</v>
      </c>
      <c r="K408" s="400">
        <v>1</v>
      </c>
      <c r="L408" s="400">
        <v>1</v>
      </c>
      <c r="M408" s="401" t="s">
        <v>821</v>
      </c>
      <c r="N408" s="401" t="s">
        <v>413</v>
      </c>
      <c r="O408" s="398" t="s">
        <v>414</v>
      </c>
      <c r="P408" s="398" t="s">
        <v>414</v>
      </c>
      <c r="Q408" s="398">
        <v>0.27</v>
      </c>
      <c r="R408" s="398">
        <v>0.27</v>
      </c>
      <c r="S408" s="398" t="s">
        <v>260</v>
      </c>
      <c r="T408" s="398" t="s">
        <v>260</v>
      </c>
      <c r="U408" s="398" t="s">
        <v>260</v>
      </c>
      <c r="V408" s="400" t="s">
        <v>415</v>
      </c>
      <c r="W408" s="400" t="s">
        <v>415</v>
      </c>
      <c r="X408" s="398" t="s">
        <v>260</v>
      </c>
      <c r="Y408" s="398" t="s">
        <v>260</v>
      </c>
      <c r="Z408" s="443"/>
      <c r="AA408" s="443"/>
    </row>
    <row r="409" spans="1:27" ht="30" x14ac:dyDescent="0.25">
      <c r="A409" s="398">
        <v>385</v>
      </c>
      <c r="B409" s="399" t="s">
        <v>1244</v>
      </c>
      <c r="C409" s="399" t="s">
        <v>1244</v>
      </c>
      <c r="D409" s="399" t="s">
        <v>1244</v>
      </c>
      <c r="E409" s="399" t="s">
        <v>1244</v>
      </c>
      <c r="F409" s="400">
        <v>0.23</v>
      </c>
      <c r="G409" s="400">
        <v>0.4</v>
      </c>
      <c r="H409" s="400">
        <v>0.23</v>
      </c>
      <c r="I409" s="400">
        <v>0.4</v>
      </c>
      <c r="J409" s="400" t="s">
        <v>411</v>
      </c>
      <c r="K409" s="400">
        <v>1</v>
      </c>
      <c r="L409" s="400">
        <v>1</v>
      </c>
      <c r="M409" s="401" t="s">
        <v>825</v>
      </c>
      <c r="N409" s="401" t="s">
        <v>761</v>
      </c>
      <c r="O409" s="398" t="s">
        <v>414</v>
      </c>
      <c r="P409" s="398" t="s">
        <v>414</v>
      </c>
      <c r="Q409" s="398">
        <v>0.23599999999999999</v>
      </c>
      <c r="R409" s="398">
        <v>0.23599999999999999</v>
      </c>
      <c r="S409" s="398" t="s">
        <v>260</v>
      </c>
      <c r="T409" s="398" t="s">
        <v>260</v>
      </c>
      <c r="U409" s="398" t="s">
        <v>260</v>
      </c>
      <c r="V409" s="400" t="s">
        <v>415</v>
      </c>
      <c r="W409" s="400" t="s">
        <v>415</v>
      </c>
      <c r="X409" s="398" t="s">
        <v>260</v>
      </c>
      <c r="Y409" s="398" t="s">
        <v>260</v>
      </c>
      <c r="Z409" s="443"/>
      <c r="AA409" s="443"/>
    </row>
    <row r="410" spans="1:27" x14ac:dyDescent="0.25">
      <c r="A410" s="398">
        <v>386</v>
      </c>
      <c r="B410" s="399" t="s">
        <v>1245</v>
      </c>
      <c r="C410" s="399" t="s">
        <v>1245</v>
      </c>
      <c r="D410" s="399" t="s">
        <v>1245</v>
      </c>
      <c r="E410" s="399" t="s">
        <v>1245</v>
      </c>
      <c r="F410" s="400">
        <v>0.23</v>
      </c>
      <c r="G410" s="400">
        <v>0.4</v>
      </c>
      <c r="H410" s="400">
        <v>0.23</v>
      </c>
      <c r="I410" s="400">
        <v>0.4</v>
      </c>
      <c r="J410" s="400" t="s">
        <v>411</v>
      </c>
      <c r="K410" s="400">
        <v>1</v>
      </c>
      <c r="L410" s="400">
        <v>1</v>
      </c>
      <c r="M410" s="401" t="s">
        <v>821</v>
      </c>
      <c r="N410" s="401" t="s">
        <v>413</v>
      </c>
      <c r="O410" s="398" t="s">
        <v>414</v>
      </c>
      <c r="P410" s="398" t="s">
        <v>414</v>
      </c>
      <c r="Q410" s="398">
        <v>0.16300000000000001</v>
      </c>
      <c r="R410" s="398">
        <v>0.16300000000000001</v>
      </c>
      <c r="S410" s="398" t="s">
        <v>260</v>
      </c>
      <c r="T410" s="398" t="s">
        <v>260</v>
      </c>
      <c r="U410" s="398" t="s">
        <v>260</v>
      </c>
      <c r="V410" s="400" t="s">
        <v>415</v>
      </c>
      <c r="W410" s="400" t="s">
        <v>415</v>
      </c>
      <c r="X410" s="398" t="s">
        <v>260</v>
      </c>
      <c r="Y410" s="398" t="s">
        <v>260</v>
      </c>
      <c r="Z410" s="443"/>
      <c r="AA410" s="443"/>
    </row>
    <row r="411" spans="1:27" ht="30" x14ac:dyDescent="0.25">
      <c r="A411" s="398">
        <v>387</v>
      </c>
      <c r="B411" s="399" t="s">
        <v>1246</v>
      </c>
      <c r="C411" s="399" t="s">
        <v>1246</v>
      </c>
      <c r="D411" s="399" t="s">
        <v>1246</v>
      </c>
      <c r="E411" s="399" t="s">
        <v>1246</v>
      </c>
      <c r="F411" s="400">
        <v>0.23</v>
      </c>
      <c r="G411" s="400">
        <v>0.4</v>
      </c>
      <c r="H411" s="400">
        <v>0.23</v>
      </c>
      <c r="I411" s="400">
        <v>0.4</v>
      </c>
      <c r="J411" s="400" t="s">
        <v>411</v>
      </c>
      <c r="K411" s="400">
        <v>1</v>
      </c>
      <c r="L411" s="400">
        <v>1</v>
      </c>
      <c r="M411" s="401" t="s">
        <v>825</v>
      </c>
      <c r="N411" s="401" t="s">
        <v>761</v>
      </c>
      <c r="O411" s="398" t="s">
        <v>414</v>
      </c>
      <c r="P411" s="398" t="s">
        <v>414</v>
      </c>
      <c r="Q411" s="398">
        <v>0.23799999999999999</v>
      </c>
      <c r="R411" s="398">
        <v>0.23799999999999999</v>
      </c>
      <c r="S411" s="398" t="s">
        <v>260</v>
      </c>
      <c r="T411" s="398" t="s">
        <v>260</v>
      </c>
      <c r="U411" s="398" t="s">
        <v>260</v>
      </c>
      <c r="V411" s="400" t="s">
        <v>415</v>
      </c>
      <c r="W411" s="400" t="s">
        <v>415</v>
      </c>
      <c r="X411" s="398" t="s">
        <v>260</v>
      </c>
      <c r="Y411" s="398" t="s">
        <v>260</v>
      </c>
      <c r="Z411" s="443"/>
      <c r="AA411" s="443"/>
    </row>
    <row r="412" spans="1:27" x14ac:dyDescent="0.25">
      <c r="A412" s="398">
        <v>388</v>
      </c>
      <c r="B412" s="399" t="s">
        <v>1247</v>
      </c>
      <c r="C412" s="399" t="s">
        <v>1247</v>
      </c>
      <c r="D412" s="399" t="s">
        <v>1247</v>
      </c>
      <c r="E412" s="399" t="s">
        <v>1247</v>
      </c>
      <c r="F412" s="400">
        <v>0.23</v>
      </c>
      <c r="G412" s="400">
        <v>0.4</v>
      </c>
      <c r="H412" s="400">
        <v>0.23</v>
      </c>
      <c r="I412" s="400">
        <v>0.4</v>
      </c>
      <c r="J412" s="400" t="s">
        <v>411</v>
      </c>
      <c r="K412" s="400">
        <v>1</v>
      </c>
      <c r="L412" s="400">
        <v>1</v>
      </c>
      <c r="M412" s="401" t="s">
        <v>846</v>
      </c>
      <c r="N412" s="401" t="s">
        <v>763</v>
      </c>
      <c r="O412" s="398" t="s">
        <v>414</v>
      </c>
      <c r="P412" s="398" t="s">
        <v>414</v>
      </c>
      <c r="Q412" s="398">
        <v>0.127</v>
      </c>
      <c r="R412" s="398">
        <v>0.127</v>
      </c>
      <c r="S412" s="398" t="s">
        <v>260</v>
      </c>
      <c r="T412" s="398" t="s">
        <v>260</v>
      </c>
      <c r="U412" s="398" t="s">
        <v>260</v>
      </c>
      <c r="V412" s="400" t="s">
        <v>415</v>
      </c>
      <c r="W412" s="400" t="s">
        <v>415</v>
      </c>
      <c r="X412" s="398" t="s">
        <v>260</v>
      </c>
      <c r="Y412" s="398" t="s">
        <v>260</v>
      </c>
      <c r="Z412" s="443"/>
      <c r="AA412" s="443"/>
    </row>
    <row r="413" spans="1:27" ht="30" x14ac:dyDescent="0.25">
      <c r="A413" s="398">
        <v>389</v>
      </c>
      <c r="B413" s="399" t="s">
        <v>1248</v>
      </c>
      <c r="C413" s="399" t="s">
        <v>1248</v>
      </c>
      <c r="D413" s="399" t="s">
        <v>1248</v>
      </c>
      <c r="E413" s="399" t="s">
        <v>1248</v>
      </c>
      <c r="F413" s="400">
        <v>0.23</v>
      </c>
      <c r="G413" s="400">
        <v>0.4</v>
      </c>
      <c r="H413" s="400">
        <v>0.23</v>
      </c>
      <c r="I413" s="400">
        <v>0.4</v>
      </c>
      <c r="J413" s="400" t="s">
        <v>411</v>
      </c>
      <c r="K413" s="400">
        <v>1</v>
      </c>
      <c r="L413" s="400">
        <v>1</v>
      </c>
      <c r="M413" s="401" t="s">
        <v>825</v>
      </c>
      <c r="N413" s="401" t="s">
        <v>761</v>
      </c>
      <c r="O413" s="398" t="s">
        <v>414</v>
      </c>
      <c r="P413" s="398" t="s">
        <v>414</v>
      </c>
      <c r="Q413" s="398">
        <v>0.24399999999999999</v>
      </c>
      <c r="R413" s="398">
        <v>0.24399999999999999</v>
      </c>
      <c r="S413" s="398" t="s">
        <v>260</v>
      </c>
      <c r="T413" s="398" t="s">
        <v>260</v>
      </c>
      <c r="U413" s="398" t="s">
        <v>260</v>
      </c>
      <c r="V413" s="400" t="s">
        <v>415</v>
      </c>
      <c r="W413" s="400" t="s">
        <v>415</v>
      </c>
      <c r="X413" s="398" t="s">
        <v>260</v>
      </c>
      <c r="Y413" s="398" t="s">
        <v>260</v>
      </c>
      <c r="Z413" s="443"/>
      <c r="AA413" s="443"/>
    </row>
    <row r="414" spans="1:27" x14ac:dyDescent="0.25">
      <c r="A414" s="398">
        <v>390</v>
      </c>
      <c r="B414" s="399" t="s">
        <v>1249</v>
      </c>
      <c r="C414" s="399" t="s">
        <v>1249</v>
      </c>
      <c r="D414" s="399" t="s">
        <v>1249</v>
      </c>
      <c r="E414" s="399" t="s">
        <v>1249</v>
      </c>
      <c r="F414" s="400">
        <v>0.23</v>
      </c>
      <c r="G414" s="400">
        <v>0.4</v>
      </c>
      <c r="H414" s="400">
        <v>0.23</v>
      </c>
      <c r="I414" s="400">
        <v>0.4</v>
      </c>
      <c r="J414" s="400" t="s">
        <v>411</v>
      </c>
      <c r="K414" s="400">
        <v>1</v>
      </c>
      <c r="L414" s="400">
        <v>1</v>
      </c>
      <c r="M414" s="401" t="s">
        <v>823</v>
      </c>
      <c r="N414" s="401" t="s">
        <v>769</v>
      </c>
      <c r="O414" s="398" t="s">
        <v>414</v>
      </c>
      <c r="P414" s="398" t="s">
        <v>414</v>
      </c>
      <c r="Q414" s="398">
        <v>0.1</v>
      </c>
      <c r="R414" s="398">
        <v>0.1</v>
      </c>
      <c r="S414" s="398" t="s">
        <v>260</v>
      </c>
      <c r="T414" s="398" t="s">
        <v>260</v>
      </c>
      <c r="U414" s="398" t="s">
        <v>260</v>
      </c>
      <c r="V414" s="400" t="s">
        <v>415</v>
      </c>
      <c r="W414" s="400" t="s">
        <v>415</v>
      </c>
      <c r="X414" s="398" t="s">
        <v>260</v>
      </c>
      <c r="Y414" s="398" t="s">
        <v>260</v>
      </c>
      <c r="Z414" s="443"/>
      <c r="AA414" s="443"/>
    </row>
    <row r="415" spans="1:27" ht="45" x14ac:dyDescent="0.25">
      <c r="A415" s="398">
        <v>391</v>
      </c>
      <c r="B415" s="399" t="s">
        <v>1250</v>
      </c>
      <c r="C415" s="399" t="s">
        <v>1250</v>
      </c>
      <c r="D415" s="399" t="s">
        <v>1250</v>
      </c>
      <c r="E415" s="399" t="s">
        <v>1250</v>
      </c>
      <c r="F415" s="400">
        <v>0.23</v>
      </c>
      <c r="G415" s="400">
        <v>0.4</v>
      </c>
      <c r="H415" s="400">
        <v>0.23</v>
      </c>
      <c r="I415" s="400">
        <v>0.4</v>
      </c>
      <c r="J415" s="400" t="s">
        <v>411</v>
      </c>
      <c r="K415" s="400">
        <v>1</v>
      </c>
      <c r="L415" s="400">
        <v>1</v>
      </c>
      <c r="M415" s="401" t="s">
        <v>1251</v>
      </c>
      <c r="N415" s="401" t="s">
        <v>1252</v>
      </c>
      <c r="O415" s="398" t="s">
        <v>414</v>
      </c>
      <c r="P415" s="398" t="s">
        <v>414</v>
      </c>
      <c r="Q415" s="398">
        <v>0.38500000000000001</v>
      </c>
      <c r="R415" s="398">
        <v>0.38500000000000001</v>
      </c>
      <c r="S415" s="398" t="s">
        <v>260</v>
      </c>
      <c r="T415" s="398" t="s">
        <v>260</v>
      </c>
      <c r="U415" s="398" t="s">
        <v>260</v>
      </c>
      <c r="V415" s="400" t="s">
        <v>415</v>
      </c>
      <c r="W415" s="400" t="s">
        <v>415</v>
      </c>
      <c r="X415" s="398" t="s">
        <v>260</v>
      </c>
      <c r="Y415" s="398" t="s">
        <v>260</v>
      </c>
      <c r="Z415" s="443"/>
      <c r="AA415" s="443"/>
    </row>
    <row r="416" spans="1:27" ht="30" x14ac:dyDescent="0.25">
      <c r="A416" s="398">
        <v>392</v>
      </c>
      <c r="B416" s="399" t="s">
        <v>1253</v>
      </c>
      <c r="C416" s="399" t="s">
        <v>1253</v>
      </c>
      <c r="D416" s="399" t="s">
        <v>1253</v>
      </c>
      <c r="E416" s="399" t="s">
        <v>1253</v>
      </c>
      <c r="F416" s="400">
        <v>0.23</v>
      </c>
      <c r="G416" s="400">
        <v>0.4</v>
      </c>
      <c r="H416" s="400">
        <v>0.23</v>
      </c>
      <c r="I416" s="400">
        <v>0.4</v>
      </c>
      <c r="J416" s="400" t="s">
        <v>411</v>
      </c>
      <c r="K416" s="400">
        <v>1</v>
      </c>
      <c r="L416" s="400">
        <v>1</v>
      </c>
      <c r="M416" s="401" t="s">
        <v>412</v>
      </c>
      <c r="N416" s="401" t="s">
        <v>762</v>
      </c>
      <c r="O416" s="398" t="s">
        <v>416</v>
      </c>
      <c r="P416" s="398" t="s">
        <v>416</v>
      </c>
      <c r="Q416" s="398">
        <v>9.9000000000000005E-2</v>
      </c>
      <c r="R416" s="398">
        <v>9.9000000000000005E-2</v>
      </c>
      <c r="S416" s="398" t="s">
        <v>260</v>
      </c>
      <c r="T416" s="398" t="s">
        <v>260</v>
      </c>
      <c r="U416" s="398" t="s">
        <v>260</v>
      </c>
      <c r="V416" s="400" t="s">
        <v>417</v>
      </c>
      <c r="W416" s="400" t="s">
        <v>770</v>
      </c>
      <c r="X416" s="398" t="s">
        <v>260</v>
      </c>
      <c r="Y416" s="398" t="s">
        <v>260</v>
      </c>
      <c r="Z416" s="443"/>
      <c r="AA416" s="443"/>
    </row>
    <row r="417" spans="1:27" ht="30" x14ac:dyDescent="0.25">
      <c r="A417" s="398">
        <v>393</v>
      </c>
      <c r="B417" s="399" t="s">
        <v>1254</v>
      </c>
      <c r="C417" s="399" t="s">
        <v>1254</v>
      </c>
      <c r="D417" s="399" t="s">
        <v>1254</v>
      </c>
      <c r="E417" s="399" t="s">
        <v>1254</v>
      </c>
      <c r="F417" s="400">
        <v>0.23</v>
      </c>
      <c r="G417" s="400">
        <v>0.4</v>
      </c>
      <c r="H417" s="400">
        <v>0.23</v>
      </c>
      <c r="I417" s="400">
        <v>0.4</v>
      </c>
      <c r="J417" s="400" t="s">
        <v>411</v>
      </c>
      <c r="K417" s="400">
        <v>1</v>
      </c>
      <c r="L417" s="400">
        <v>1</v>
      </c>
      <c r="M417" s="401" t="s">
        <v>825</v>
      </c>
      <c r="N417" s="401" t="s">
        <v>761</v>
      </c>
      <c r="O417" s="398" t="s">
        <v>414</v>
      </c>
      <c r="P417" s="398" t="s">
        <v>414</v>
      </c>
      <c r="Q417" s="398">
        <v>4.2000000000000003E-2</v>
      </c>
      <c r="R417" s="398">
        <v>4.2000000000000003E-2</v>
      </c>
      <c r="S417" s="398" t="s">
        <v>260</v>
      </c>
      <c r="T417" s="398" t="s">
        <v>260</v>
      </c>
      <c r="U417" s="398" t="s">
        <v>260</v>
      </c>
      <c r="V417" s="400" t="s">
        <v>415</v>
      </c>
      <c r="W417" s="400" t="s">
        <v>415</v>
      </c>
      <c r="X417" s="398" t="s">
        <v>260</v>
      </c>
      <c r="Y417" s="398" t="s">
        <v>260</v>
      </c>
      <c r="Z417" s="443"/>
      <c r="AA417" s="443"/>
    </row>
    <row r="418" spans="1:27" ht="30" x14ac:dyDescent="0.25">
      <c r="A418" s="398">
        <v>394</v>
      </c>
      <c r="B418" s="399" t="s">
        <v>1255</v>
      </c>
      <c r="C418" s="399" t="s">
        <v>1255</v>
      </c>
      <c r="D418" s="399" t="s">
        <v>1255</v>
      </c>
      <c r="E418" s="399" t="s">
        <v>1255</v>
      </c>
      <c r="F418" s="400">
        <v>0.23</v>
      </c>
      <c r="G418" s="400">
        <v>0.4</v>
      </c>
      <c r="H418" s="400">
        <v>0.23</v>
      </c>
      <c r="I418" s="400">
        <v>0.4</v>
      </c>
      <c r="J418" s="400" t="s">
        <v>411</v>
      </c>
      <c r="K418" s="400">
        <v>1</v>
      </c>
      <c r="L418" s="400">
        <v>1</v>
      </c>
      <c r="M418" s="401" t="s">
        <v>825</v>
      </c>
      <c r="N418" s="401" t="s">
        <v>761</v>
      </c>
      <c r="O418" s="398" t="s">
        <v>414</v>
      </c>
      <c r="P418" s="398" t="s">
        <v>414</v>
      </c>
      <c r="Q418" s="398">
        <v>4.3999999999999997E-2</v>
      </c>
      <c r="R418" s="398">
        <v>4.3999999999999997E-2</v>
      </c>
      <c r="S418" s="398" t="s">
        <v>260</v>
      </c>
      <c r="T418" s="398" t="s">
        <v>260</v>
      </c>
      <c r="U418" s="398" t="s">
        <v>260</v>
      </c>
      <c r="V418" s="400" t="s">
        <v>415</v>
      </c>
      <c r="W418" s="400" t="s">
        <v>415</v>
      </c>
      <c r="X418" s="398" t="s">
        <v>260</v>
      </c>
      <c r="Y418" s="398" t="s">
        <v>260</v>
      </c>
      <c r="Z418" s="443"/>
      <c r="AA418" s="443"/>
    </row>
    <row r="419" spans="1:27" ht="30" x14ac:dyDescent="0.25">
      <c r="A419" s="398">
        <v>395</v>
      </c>
      <c r="B419" s="399" t="s">
        <v>1256</v>
      </c>
      <c r="C419" s="399" t="s">
        <v>1256</v>
      </c>
      <c r="D419" s="399" t="s">
        <v>1256</v>
      </c>
      <c r="E419" s="399" t="s">
        <v>1256</v>
      </c>
      <c r="F419" s="400">
        <v>0.23</v>
      </c>
      <c r="G419" s="400">
        <v>0.4</v>
      </c>
      <c r="H419" s="400">
        <v>0.23</v>
      </c>
      <c r="I419" s="400">
        <v>0.4</v>
      </c>
      <c r="J419" s="400" t="s">
        <v>411</v>
      </c>
      <c r="K419" s="400">
        <v>1</v>
      </c>
      <c r="L419" s="400">
        <v>1</v>
      </c>
      <c r="M419" s="401" t="s">
        <v>859</v>
      </c>
      <c r="N419" s="401" t="s">
        <v>760</v>
      </c>
      <c r="O419" s="398" t="s">
        <v>414</v>
      </c>
      <c r="P419" s="398" t="s">
        <v>414</v>
      </c>
      <c r="Q419" s="398">
        <v>3.5000000000000003E-2</v>
      </c>
      <c r="R419" s="398">
        <v>3.5000000000000003E-2</v>
      </c>
      <c r="S419" s="398" t="s">
        <v>260</v>
      </c>
      <c r="T419" s="398" t="s">
        <v>260</v>
      </c>
      <c r="U419" s="398" t="s">
        <v>260</v>
      </c>
      <c r="V419" s="400" t="s">
        <v>415</v>
      </c>
      <c r="W419" s="400" t="s">
        <v>415</v>
      </c>
      <c r="X419" s="398" t="s">
        <v>260</v>
      </c>
      <c r="Y419" s="398" t="s">
        <v>260</v>
      </c>
      <c r="Z419" s="443"/>
      <c r="AA419" s="443"/>
    </row>
    <row r="420" spans="1:27" x14ac:dyDescent="0.25">
      <c r="A420" s="398">
        <v>396</v>
      </c>
      <c r="B420" s="399" t="s">
        <v>1257</v>
      </c>
      <c r="C420" s="399" t="s">
        <v>1257</v>
      </c>
      <c r="D420" s="399" t="s">
        <v>1257</v>
      </c>
      <c r="E420" s="399" t="s">
        <v>1257</v>
      </c>
      <c r="F420" s="400">
        <v>0.23</v>
      </c>
      <c r="G420" s="400">
        <v>0.4</v>
      </c>
      <c r="H420" s="400">
        <v>0.23</v>
      </c>
      <c r="I420" s="400">
        <v>0.4</v>
      </c>
      <c r="J420" s="400" t="s">
        <v>411</v>
      </c>
      <c r="K420" s="400">
        <v>1</v>
      </c>
      <c r="L420" s="400">
        <v>1</v>
      </c>
      <c r="M420" s="401" t="s">
        <v>846</v>
      </c>
      <c r="N420" s="401" t="s">
        <v>763</v>
      </c>
      <c r="O420" s="398" t="s">
        <v>414</v>
      </c>
      <c r="P420" s="398" t="s">
        <v>414</v>
      </c>
      <c r="Q420" s="398">
        <v>0.04</v>
      </c>
      <c r="R420" s="398">
        <v>0.04</v>
      </c>
      <c r="S420" s="398" t="s">
        <v>260</v>
      </c>
      <c r="T420" s="398" t="s">
        <v>260</v>
      </c>
      <c r="U420" s="398" t="s">
        <v>260</v>
      </c>
      <c r="V420" s="400" t="s">
        <v>415</v>
      </c>
      <c r="W420" s="400" t="s">
        <v>415</v>
      </c>
      <c r="X420" s="398" t="s">
        <v>260</v>
      </c>
      <c r="Y420" s="398" t="s">
        <v>260</v>
      </c>
      <c r="Z420" s="443"/>
      <c r="AA420" s="443"/>
    </row>
    <row r="421" spans="1:27" ht="30" x14ac:dyDescent="0.25">
      <c r="A421" s="398">
        <v>397</v>
      </c>
      <c r="B421" s="399" t="s">
        <v>1258</v>
      </c>
      <c r="C421" s="399" t="s">
        <v>1258</v>
      </c>
      <c r="D421" s="399" t="s">
        <v>1258</v>
      </c>
      <c r="E421" s="399" t="s">
        <v>1258</v>
      </c>
      <c r="F421" s="400">
        <v>0.23</v>
      </c>
      <c r="G421" s="400">
        <v>0.4</v>
      </c>
      <c r="H421" s="400">
        <v>0.23</v>
      </c>
      <c r="I421" s="400">
        <v>0.4</v>
      </c>
      <c r="J421" s="400" t="s">
        <v>411</v>
      </c>
      <c r="K421" s="400">
        <v>1</v>
      </c>
      <c r="L421" s="400">
        <v>1</v>
      </c>
      <c r="M421" s="401" t="s">
        <v>867</v>
      </c>
      <c r="N421" s="401" t="s">
        <v>868</v>
      </c>
      <c r="O421" s="398" t="s">
        <v>414</v>
      </c>
      <c r="P421" s="398" t="s">
        <v>414</v>
      </c>
      <c r="Q421" s="398">
        <v>8.8999999999999996E-2</v>
      </c>
      <c r="R421" s="398">
        <v>8.8999999999999996E-2</v>
      </c>
      <c r="S421" s="398" t="s">
        <v>260</v>
      </c>
      <c r="T421" s="398" t="s">
        <v>260</v>
      </c>
      <c r="U421" s="398" t="s">
        <v>260</v>
      </c>
      <c r="V421" s="400" t="s">
        <v>415</v>
      </c>
      <c r="W421" s="400" t="s">
        <v>415</v>
      </c>
      <c r="X421" s="398" t="s">
        <v>260</v>
      </c>
      <c r="Y421" s="398" t="s">
        <v>260</v>
      </c>
      <c r="Z421" s="443"/>
      <c r="AA421" s="443"/>
    </row>
    <row r="422" spans="1:27" x14ac:dyDescent="0.25">
      <c r="A422" s="398">
        <v>398</v>
      </c>
      <c r="B422" s="399" t="s">
        <v>1259</v>
      </c>
      <c r="C422" s="399" t="s">
        <v>1259</v>
      </c>
      <c r="D422" s="399" t="s">
        <v>1259</v>
      </c>
      <c r="E422" s="399" t="s">
        <v>1259</v>
      </c>
      <c r="F422" s="400">
        <v>0.23</v>
      </c>
      <c r="G422" s="400">
        <v>0.4</v>
      </c>
      <c r="H422" s="400">
        <v>0.23</v>
      </c>
      <c r="I422" s="400">
        <v>0.4</v>
      </c>
      <c r="J422" s="400" t="s">
        <v>411</v>
      </c>
      <c r="K422" s="400">
        <v>1</v>
      </c>
      <c r="L422" s="400">
        <v>1</v>
      </c>
      <c r="M422" s="401" t="s">
        <v>846</v>
      </c>
      <c r="N422" s="401" t="s">
        <v>763</v>
      </c>
      <c r="O422" s="398" t="s">
        <v>414</v>
      </c>
      <c r="P422" s="398" t="s">
        <v>414</v>
      </c>
      <c r="Q422" s="398">
        <v>9.6000000000000002E-2</v>
      </c>
      <c r="R422" s="398">
        <v>9.6000000000000002E-2</v>
      </c>
      <c r="S422" s="398" t="s">
        <v>260</v>
      </c>
      <c r="T422" s="398" t="s">
        <v>260</v>
      </c>
      <c r="U422" s="398" t="s">
        <v>260</v>
      </c>
      <c r="V422" s="400" t="s">
        <v>415</v>
      </c>
      <c r="W422" s="400" t="s">
        <v>415</v>
      </c>
      <c r="X422" s="398" t="s">
        <v>260</v>
      </c>
      <c r="Y422" s="398" t="s">
        <v>260</v>
      </c>
      <c r="Z422" s="443"/>
      <c r="AA422" s="443"/>
    </row>
    <row r="423" spans="1:27" ht="30" x14ac:dyDescent="0.25">
      <c r="A423" s="398">
        <v>399</v>
      </c>
      <c r="B423" s="399" t="s">
        <v>1260</v>
      </c>
      <c r="C423" s="399" t="s">
        <v>1260</v>
      </c>
      <c r="D423" s="399" t="s">
        <v>1260</v>
      </c>
      <c r="E423" s="399" t="s">
        <v>1260</v>
      </c>
      <c r="F423" s="400">
        <v>0.23</v>
      </c>
      <c r="G423" s="400">
        <v>0.4</v>
      </c>
      <c r="H423" s="400">
        <v>0.23</v>
      </c>
      <c r="I423" s="400">
        <v>0.4</v>
      </c>
      <c r="J423" s="400" t="s">
        <v>411</v>
      </c>
      <c r="K423" s="400">
        <v>1</v>
      </c>
      <c r="L423" s="400">
        <v>1</v>
      </c>
      <c r="M423" s="401" t="s">
        <v>825</v>
      </c>
      <c r="N423" s="401" t="s">
        <v>761</v>
      </c>
      <c r="O423" s="398" t="s">
        <v>414</v>
      </c>
      <c r="P423" s="398" t="s">
        <v>414</v>
      </c>
      <c r="Q423" s="398">
        <v>0.16800000000000001</v>
      </c>
      <c r="R423" s="398">
        <v>0.16800000000000001</v>
      </c>
      <c r="S423" s="398" t="s">
        <v>260</v>
      </c>
      <c r="T423" s="398" t="s">
        <v>260</v>
      </c>
      <c r="U423" s="398" t="s">
        <v>260</v>
      </c>
      <c r="V423" s="400" t="s">
        <v>415</v>
      </c>
      <c r="W423" s="400" t="s">
        <v>415</v>
      </c>
      <c r="X423" s="398" t="s">
        <v>260</v>
      </c>
      <c r="Y423" s="398" t="s">
        <v>260</v>
      </c>
      <c r="Z423" s="443"/>
      <c r="AA423" s="443"/>
    </row>
    <row r="424" spans="1:27" x14ac:dyDescent="0.25">
      <c r="A424" s="398">
        <v>400</v>
      </c>
      <c r="B424" s="399" t="s">
        <v>1261</v>
      </c>
      <c r="C424" s="399" t="s">
        <v>1261</v>
      </c>
      <c r="D424" s="399" t="s">
        <v>1261</v>
      </c>
      <c r="E424" s="399" t="s">
        <v>1261</v>
      </c>
      <c r="F424" s="400">
        <v>0.23</v>
      </c>
      <c r="G424" s="400">
        <v>0.4</v>
      </c>
      <c r="H424" s="400">
        <v>0.23</v>
      </c>
      <c r="I424" s="400">
        <v>0.4</v>
      </c>
      <c r="J424" s="400" t="s">
        <v>411</v>
      </c>
      <c r="K424" s="400">
        <v>1</v>
      </c>
      <c r="L424" s="400">
        <v>1</v>
      </c>
      <c r="M424" s="401" t="s">
        <v>846</v>
      </c>
      <c r="N424" s="401" t="s">
        <v>763</v>
      </c>
      <c r="O424" s="398" t="s">
        <v>414</v>
      </c>
      <c r="P424" s="398" t="s">
        <v>414</v>
      </c>
      <c r="Q424" s="398">
        <v>7.0999999999999994E-2</v>
      </c>
      <c r="R424" s="398">
        <v>7.0999999999999994E-2</v>
      </c>
      <c r="S424" s="398" t="s">
        <v>260</v>
      </c>
      <c r="T424" s="398" t="s">
        <v>260</v>
      </c>
      <c r="U424" s="398" t="s">
        <v>260</v>
      </c>
      <c r="V424" s="400" t="s">
        <v>415</v>
      </c>
      <c r="W424" s="400" t="s">
        <v>415</v>
      </c>
      <c r="X424" s="398" t="s">
        <v>260</v>
      </c>
      <c r="Y424" s="398" t="s">
        <v>260</v>
      </c>
      <c r="Z424" s="443"/>
      <c r="AA424" s="443"/>
    </row>
    <row r="425" spans="1:27" ht="30" x14ac:dyDescent="0.25">
      <c r="A425" s="398">
        <v>401</v>
      </c>
      <c r="B425" s="399" t="s">
        <v>1262</v>
      </c>
      <c r="C425" s="399" t="s">
        <v>1262</v>
      </c>
      <c r="D425" s="399" t="s">
        <v>1262</v>
      </c>
      <c r="E425" s="399" t="s">
        <v>1262</v>
      </c>
      <c r="F425" s="400">
        <v>0.23</v>
      </c>
      <c r="G425" s="400">
        <v>0.4</v>
      </c>
      <c r="H425" s="400">
        <v>0.23</v>
      </c>
      <c r="I425" s="400">
        <v>0.4</v>
      </c>
      <c r="J425" s="400" t="s">
        <v>411</v>
      </c>
      <c r="K425" s="400">
        <v>1</v>
      </c>
      <c r="L425" s="400">
        <v>1</v>
      </c>
      <c r="M425" s="401" t="s">
        <v>867</v>
      </c>
      <c r="N425" s="401" t="s">
        <v>868</v>
      </c>
      <c r="O425" s="398" t="s">
        <v>414</v>
      </c>
      <c r="P425" s="398" t="s">
        <v>414</v>
      </c>
      <c r="Q425" s="398">
        <v>0.128</v>
      </c>
      <c r="R425" s="398">
        <v>0.128</v>
      </c>
      <c r="S425" s="398" t="s">
        <v>260</v>
      </c>
      <c r="T425" s="398" t="s">
        <v>260</v>
      </c>
      <c r="U425" s="398" t="s">
        <v>260</v>
      </c>
      <c r="V425" s="400" t="s">
        <v>415</v>
      </c>
      <c r="W425" s="400" t="s">
        <v>415</v>
      </c>
      <c r="X425" s="398" t="s">
        <v>260</v>
      </c>
      <c r="Y425" s="398" t="s">
        <v>260</v>
      </c>
      <c r="Z425" s="443"/>
      <c r="AA425" s="443"/>
    </row>
    <row r="426" spans="1:27" x14ac:dyDescent="0.25">
      <c r="A426" s="398">
        <v>402</v>
      </c>
      <c r="B426" s="399" t="s">
        <v>1263</v>
      </c>
      <c r="C426" s="399" t="s">
        <v>1263</v>
      </c>
      <c r="D426" s="399" t="s">
        <v>1263</v>
      </c>
      <c r="E426" s="399" t="s">
        <v>1263</v>
      </c>
      <c r="F426" s="400">
        <v>0.23</v>
      </c>
      <c r="G426" s="400">
        <v>0.4</v>
      </c>
      <c r="H426" s="400">
        <v>0.23</v>
      </c>
      <c r="I426" s="400">
        <v>0.4</v>
      </c>
      <c r="J426" s="400" t="s">
        <v>411</v>
      </c>
      <c r="K426" s="400">
        <v>1</v>
      </c>
      <c r="L426" s="400">
        <v>1</v>
      </c>
      <c r="M426" s="401" t="s">
        <v>846</v>
      </c>
      <c r="N426" s="401" t="s">
        <v>763</v>
      </c>
      <c r="O426" s="398" t="s">
        <v>414</v>
      </c>
      <c r="P426" s="398" t="s">
        <v>414</v>
      </c>
      <c r="Q426" s="398">
        <v>7.2999999999999995E-2</v>
      </c>
      <c r="R426" s="398">
        <v>7.2999999999999995E-2</v>
      </c>
      <c r="S426" s="398" t="s">
        <v>260</v>
      </c>
      <c r="T426" s="398" t="s">
        <v>260</v>
      </c>
      <c r="U426" s="398" t="s">
        <v>260</v>
      </c>
      <c r="V426" s="400" t="s">
        <v>415</v>
      </c>
      <c r="W426" s="400" t="s">
        <v>415</v>
      </c>
      <c r="X426" s="398" t="s">
        <v>260</v>
      </c>
      <c r="Y426" s="398" t="s">
        <v>260</v>
      </c>
      <c r="Z426" s="443"/>
      <c r="AA426" s="443"/>
    </row>
    <row r="427" spans="1:27" ht="30" x14ac:dyDescent="0.25">
      <c r="A427" s="398">
        <v>403</v>
      </c>
      <c r="B427" s="399" t="s">
        <v>1264</v>
      </c>
      <c r="C427" s="399" t="s">
        <v>1264</v>
      </c>
      <c r="D427" s="399" t="s">
        <v>1264</v>
      </c>
      <c r="E427" s="399" t="s">
        <v>1264</v>
      </c>
      <c r="F427" s="400">
        <v>0.23</v>
      </c>
      <c r="G427" s="400">
        <v>0.4</v>
      </c>
      <c r="H427" s="400">
        <v>0.23</v>
      </c>
      <c r="I427" s="400">
        <v>0.4</v>
      </c>
      <c r="J427" s="400" t="s">
        <v>411</v>
      </c>
      <c r="K427" s="400">
        <v>1</v>
      </c>
      <c r="L427" s="400">
        <v>1</v>
      </c>
      <c r="M427" s="401" t="s">
        <v>825</v>
      </c>
      <c r="N427" s="401" t="s">
        <v>761</v>
      </c>
      <c r="O427" s="398" t="s">
        <v>414</v>
      </c>
      <c r="P427" s="398" t="s">
        <v>414</v>
      </c>
      <c r="Q427" s="398">
        <v>0.10199999999999999</v>
      </c>
      <c r="R427" s="398">
        <v>0.10199999999999999</v>
      </c>
      <c r="S427" s="398" t="s">
        <v>260</v>
      </c>
      <c r="T427" s="398" t="s">
        <v>260</v>
      </c>
      <c r="U427" s="398" t="s">
        <v>260</v>
      </c>
      <c r="V427" s="400" t="s">
        <v>415</v>
      </c>
      <c r="W427" s="400" t="s">
        <v>415</v>
      </c>
      <c r="X427" s="398" t="s">
        <v>260</v>
      </c>
      <c r="Y427" s="398" t="s">
        <v>260</v>
      </c>
      <c r="Z427" s="443"/>
      <c r="AA427" s="443"/>
    </row>
    <row r="428" spans="1:27" x14ac:dyDescent="0.25">
      <c r="A428" s="398">
        <v>404</v>
      </c>
      <c r="B428" s="399" t="s">
        <v>1265</v>
      </c>
      <c r="C428" s="399" t="s">
        <v>1265</v>
      </c>
      <c r="D428" s="399" t="s">
        <v>1265</v>
      </c>
      <c r="E428" s="399" t="s">
        <v>1265</v>
      </c>
      <c r="F428" s="400">
        <v>0.23</v>
      </c>
      <c r="G428" s="400">
        <v>0.4</v>
      </c>
      <c r="H428" s="400">
        <v>0.23</v>
      </c>
      <c r="I428" s="400">
        <v>0.4</v>
      </c>
      <c r="J428" s="400" t="s">
        <v>411</v>
      </c>
      <c r="K428" s="400">
        <v>1</v>
      </c>
      <c r="L428" s="400">
        <v>1</v>
      </c>
      <c r="M428" s="401" t="s">
        <v>846</v>
      </c>
      <c r="N428" s="401" t="s">
        <v>763</v>
      </c>
      <c r="O428" s="398" t="s">
        <v>414</v>
      </c>
      <c r="P428" s="398" t="s">
        <v>414</v>
      </c>
      <c r="Q428" s="398">
        <v>7.1999999999999995E-2</v>
      </c>
      <c r="R428" s="398">
        <v>7.1999999999999995E-2</v>
      </c>
      <c r="S428" s="398" t="s">
        <v>260</v>
      </c>
      <c r="T428" s="398" t="s">
        <v>260</v>
      </c>
      <c r="U428" s="398" t="s">
        <v>260</v>
      </c>
      <c r="V428" s="400" t="s">
        <v>415</v>
      </c>
      <c r="W428" s="400" t="s">
        <v>415</v>
      </c>
      <c r="X428" s="398" t="s">
        <v>260</v>
      </c>
      <c r="Y428" s="398" t="s">
        <v>260</v>
      </c>
      <c r="Z428" s="443"/>
      <c r="AA428" s="443"/>
    </row>
    <row r="429" spans="1:27" ht="30" x14ac:dyDescent="0.25">
      <c r="A429" s="398">
        <v>405</v>
      </c>
      <c r="B429" s="399" t="s">
        <v>1266</v>
      </c>
      <c r="C429" s="399" t="s">
        <v>1266</v>
      </c>
      <c r="D429" s="399" t="s">
        <v>1266</v>
      </c>
      <c r="E429" s="399" t="s">
        <v>1266</v>
      </c>
      <c r="F429" s="400">
        <v>0.23</v>
      </c>
      <c r="G429" s="400">
        <v>0.4</v>
      </c>
      <c r="H429" s="400">
        <v>0.23</v>
      </c>
      <c r="I429" s="400">
        <v>0.4</v>
      </c>
      <c r="J429" s="400" t="s">
        <v>411</v>
      </c>
      <c r="K429" s="400">
        <v>1</v>
      </c>
      <c r="L429" s="400">
        <v>1</v>
      </c>
      <c r="M429" s="401" t="s">
        <v>412</v>
      </c>
      <c r="N429" s="401" t="s">
        <v>762</v>
      </c>
      <c r="O429" s="398" t="s">
        <v>414</v>
      </c>
      <c r="P429" s="398" t="s">
        <v>414</v>
      </c>
      <c r="Q429" s="398">
        <v>0.186</v>
      </c>
      <c r="R429" s="398">
        <v>0.186</v>
      </c>
      <c r="S429" s="398" t="s">
        <v>260</v>
      </c>
      <c r="T429" s="398" t="s">
        <v>260</v>
      </c>
      <c r="U429" s="398" t="s">
        <v>260</v>
      </c>
      <c r="V429" s="400" t="s">
        <v>415</v>
      </c>
      <c r="W429" s="400" t="s">
        <v>415</v>
      </c>
      <c r="X429" s="398" t="s">
        <v>260</v>
      </c>
      <c r="Y429" s="398" t="s">
        <v>260</v>
      </c>
      <c r="Z429" s="443"/>
      <c r="AA429" s="443"/>
    </row>
    <row r="430" spans="1:27" x14ac:dyDescent="0.25">
      <c r="A430" s="398">
        <v>406</v>
      </c>
      <c r="B430" s="399" t="s">
        <v>1267</v>
      </c>
      <c r="C430" s="399" t="s">
        <v>1267</v>
      </c>
      <c r="D430" s="399" t="s">
        <v>1267</v>
      </c>
      <c r="E430" s="399" t="s">
        <v>1267</v>
      </c>
      <c r="F430" s="400">
        <v>0.23</v>
      </c>
      <c r="G430" s="400">
        <v>0.4</v>
      </c>
      <c r="H430" s="400">
        <v>0.23</v>
      </c>
      <c r="I430" s="400">
        <v>0.4</v>
      </c>
      <c r="J430" s="400" t="s">
        <v>411</v>
      </c>
      <c r="K430" s="400">
        <v>1</v>
      </c>
      <c r="L430" s="400">
        <v>1</v>
      </c>
      <c r="M430" s="401" t="s">
        <v>821</v>
      </c>
      <c r="N430" s="401" t="s">
        <v>413</v>
      </c>
      <c r="O430" s="398" t="s">
        <v>414</v>
      </c>
      <c r="P430" s="398" t="s">
        <v>414</v>
      </c>
      <c r="Q430" s="398">
        <v>7.2999999999999995E-2</v>
      </c>
      <c r="R430" s="398">
        <v>7.2999999999999995E-2</v>
      </c>
      <c r="S430" s="398" t="s">
        <v>260</v>
      </c>
      <c r="T430" s="398" t="s">
        <v>260</v>
      </c>
      <c r="U430" s="398" t="s">
        <v>260</v>
      </c>
      <c r="V430" s="400" t="s">
        <v>415</v>
      </c>
      <c r="W430" s="400" t="s">
        <v>415</v>
      </c>
      <c r="X430" s="398" t="s">
        <v>260</v>
      </c>
      <c r="Y430" s="398" t="s">
        <v>260</v>
      </c>
      <c r="Z430" s="443"/>
      <c r="AA430" s="443"/>
    </row>
    <row r="431" spans="1:27" ht="30" x14ac:dyDescent="0.25">
      <c r="A431" s="398">
        <v>407</v>
      </c>
      <c r="B431" s="399" t="s">
        <v>1268</v>
      </c>
      <c r="C431" s="399" t="s">
        <v>1268</v>
      </c>
      <c r="D431" s="399" t="s">
        <v>1268</v>
      </c>
      <c r="E431" s="399" t="s">
        <v>1268</v>
      </c>
      <c r="F431" s="400">
        <v>0.23</v>
      </c>
      <c r="G431" s="400">
        <v>0.4</v>
      </c>
      <c r="H431" s="400">
        <v>0.23</v>
      </c>
      <c r="I431" s="400">
        <v>0.4</v>
      </c>
      <c r="J431" s="400" t="s">
        <v>411</v>
      </c>
      <c r="K431" s="400">
        <v>1</v>
      </c>
      <c r="L431" s="400">
        <v>1</v>
      </c>
      <c r="M431" s="401" t="s">
        <v>867</v>
      </c>
      <c r="N431" s="401" t="s">
        <v>868</v>
      </c>
      <c r="O431" s="398" t="s">
        <v>414</v>
      </c>
      <c r="P431" s="398" t="s">
        <v>414</v>
      </c>
      <c r="Q431" s="398">
        <v>6.9000000000000006E-2</v>
      </c>
      <c r="R431" s="398">
        <v>6.9000000000000006E-2</v>
      </c>
      <c r="S431" s="398" t="s">
        <v>260</v>
      </c>
      <c r="T431" s="398" t="s">
        <v>260</v>
      </c>
      <c r="U431" s="398" t="s">
        <v>260</v>
      </c>
      <c r="V431" s="400" t="s">
        <v>415</v>
      </c>
      <c r="W431" s="400" t="s">
        <v>415</v>
      </c>
      <c r="X431" s="398" t="s">
        <v>260</v>
      </c>
      <c r="Y431" s="398" t="s">
        <v>260</v>
      </c>
      <c r="Z431" s="443"/>
      <c r="AA431" s="443"/>
    </row>
    <row r="432" spans="1:27" x14ac:dyDescent="0.25">
      <c r="A432" s="398">
        <v>408</v>
      </c>
      <c r="B432" s="399" t="s">
        <v>1269</v>
      </c>
      <c r="C432" s="399" t="s">
        <v>1269</v>
      </c>
      <c r="D432" s="399" t="s">
        <v>1269</v>
      </c>
      <c r="E432" s="399" t="s">
        <v>1269</v>
      </c>
      <c r="F432" s="400">
        <v>0.23</v>
      </c>
      <c r="G432" s="400">
        <v>0.4</v>
      </c>
      <c r="H432" s="400">
        <v>0.23</v>
      </c>
      <c r="I432" s="400">
        <v>0.4</v>
      </c>
      <c r="J432" s="400" t="s">
        <v>411</v>
      </c>
      <c r="K432" s="400">
        <v>1</v>
      </c>
      <c r="L432" s="400">
        <v>1</v>
      </c>
      <c r="M432" s="401" t="s">
        <v>821</v>
      </c>
      <c r="N432" s="401" t="s">
        <v>413</v>
      </c>
      <c r="O432" s="398" t="s">
        <v>414</v>
      </c>
      <c r="P432" s="398" t="s">
        <v>414</v>
      </c>
      <c r="Q432" s="398">
        <v>0.05</v>
      </c>
      <c r="R432" s="398">
        <v>0.05</v>
      </c>
      <c r="S432" s="398" t="s">
        <v>260</v>
      </c>
      <c r="T432" s="398" t="s">
        <v>260</v>
      </c>
      <c r="U432" s="398" t="s">
        <v>260</v>
      </c>
      <c r="V432" s="400" t="s">
        <v>415</v>
      </c>
      <c r="W432" s="400" t="s">
        <v>415</v>
      </c>
      <c r="X432" s="398" t="s">
        <v>260</v>
      </c>
      <c r="Y432" s="398" t="s">
        <v>260</v>
      </c>
      <c r="Z432" s="443"/>
      <c r="AA432" s="443"/>
    </row>
    <row r="433" spans="1:27" ht="30" x14ac:dyDescent="0.25">
      <c r="A433" s="398">
        <v>409</v>
      </c>
      <c r="B433" s="399" t="s">
        <v>1270</v>
      </c>
      <c r="C433" s="399" t="s">
        <v>1270</v>
      </c>
      <c r="D433" s="399" t="s">
        <v>1270</v>
      </c>
      <c r="E433" s="399" t="s">
        <v>1270</v>
      </c>
      <c r="F433" s="400">
        <v>0.23</v>
      </c>
      <c r="G433" s="400">
        <v>0.4</v>
      </c>
      <c r="H433" s="400">
        <v>0.23</v>
      </c>
      <c r="I433" s="400">
        <v>0.4</v>
      </c>
      <c r="J433" s="400" t="s">
        <v>411</v>
      </c>
      <c r="K433" s="400">
        <v>1</v>
      </c>
      <c r="L433" s="400">
        <v>1</v>
      </c>
      <c r="M433" s="401" t="s">
        <v>825</v>
      </c>
      <c r="N433" s="401" t="s">
        <v>761</v>
      </c>
      <c r="O433" s="398" t="s">
        <v>414</v>
      </c>
      <c r="P433" s="398" t="s">
        <v>414</v>
      </c>
      <c r="Q433" s="398">
        <v>8.5000000000000006E-2</v>
      </c>
      <c r="R433" s="398">
        <v>8.5000000000000006E-2</v>
      </c>
      <c r="S433" s="398" t="s">
        <v>260</v>
      </c>
      <c r="T433" s="398" t="s">
        <v>260</v>
      </c>
      <c r="U433" s="398" t="s">
        <v>260</v>
      </c>
      <c r="V433" s="400" t="s">
        <v>415</v>
      </c>
      <c r="W433" s="400" t="s">
        <v>415</v>
      </c>
      <c r="X433" s="398" t="s">
        <v>260</v>
      </c>
      <c r="Y433" s="398" t="s">
        <v>260</v>
      </c>
      <c r="Z433" s="443"/>
      <c r="AA433" s="443"/>
    </row>
    <row r="434" spans="1:27" x14ac:dyDescent="0.25">
      <c r="A434" s="398">
        <v>410</v>
      </c>
      <c r="B434" s="399" t="s">
        <v>1271</v>
      </c>
      <c r="C434" s="399" t="s">
        <v>1271</v>
      </c>
      <c r="D434" s="399" t="s">
        <v>1271</v>
      </c>
      <c r="E434" s="399" t="s">
        <v>1271</v>
      </c>
      <c r="F434" s="400">
        <v>0.23</v>
      </c>
      <c r="G434" s="400">
        <v>0.4</v>
      </c>
      <c r="H434" s="400">
        <v>0.23</v>
      </c>
      <c r="I434" s="400">
        <v>0.4</v>
      </c>
      <c r="J434" s="400" t="s">
        <v>411</v>
      </c>
      <c r="K434" s="400">
        <v>1</v>
      </c>
      <c r="L434" s="400">
        <v>1</v>
      </c>
      <c r="M434" s="401" t="s">
        <v>821</v>
      </c>
      <c r="N434" s="401" t="s">
        <v>413</v>
      </c>
      <c r="O434" s="398" t="s">
        <v>414</v>
      </c>
      <c r="P434" s="398" t="s">
        <v>414</v>
      </c>
      <c r="Q434" s="398">
        <v>6.7000000000000004E-2</v>
      </c>
      <c r="R434" s="398">
        <v>6.7000000000000004E-2</v>
      </c>
      <c r="S434" s="398" t="s">
        <v>260</v>
      </c>
      <c r="T434" s="398" t="s">
        <v>260</v>
      </c>
      <c r="U434" s="398" t="s">
        <v>260</v>
      </c>
      <c r="V434" s="400" t="s">
        <v>415</v>
      </c>
      <c r="W434" s="400" t="s">
        <v>415</v>
      </c>
      <c r="X434" s="398" t="s">
        <v>260</v>
      </c>
      <c r="Y434" s="398" t="s">
        <v>260</v>
      </c>
      <c r="Z434" s="443"/>
      <c r="AA434" s="443"/>
    </row>
    <row r="435" spans="1:27" ht="30" x14ac:dyDescent="0.25">
      <c r="A435" s="398">
        <v>411</v>
      </c>
      <c r="B435" s="399" t="s">
        <v>1272</v>
      </c>
      <c r="C435" s="399" t="s">
        <v>1272</v>
      </c>
      <c r="D435" s="399" t="s">
        <v>1272</v>
      </c>
      <c r="E435" s="399" t="s">
        <v>1272</v>
      </c>
      <c r="F435" s="400">
        <v>0.23</v>
      </c>
      <c r="G435" s="400">
        <v>0.4</v>
      </c>
      <c r="H435" s="400">
        <v>0.23</v>
      </c>
      <c r="I435" s="400">
        <v>0.4</v>
      </c>
      <c r="J435" s="400" t="s">
        <v>411</v>
      </c>
      <c r="K435" s="400">
        <v>1</v>
      </c>
      <c r="L435" s="400">
        <v>1</v>
      </c>
      <c r="M435" s="401" t="s">
        <v>825</v>
      </c>
      <c r="N435" s="401" t="s">
        <v>761</v>
      </c>
      <c r="O435" s="398" t="s">
        <v>414</v>
      </c>
      <c r="P435" s="398" t="s">
        <v>414</v>
      </c>
      <c r="Q435" s="398">
        <v>0.186</v>
      </c>
      <c r="R435" s="398">
        <v>0.186</v>
      </c>
      <c r="S435" s="398" t="s">
        <v>260</v>
      </c>
      <c r="T435" s="398" t="s">
        <v>260</v>
      </c>
      <c r="U435" s="398" t="s">
        <v>260</v>
      </c>
      <c r="V435" s="400" t="s">
        <v>415</v>
      </c>
      <c r="W435" s="400" t="s">
        <v>415</v>
      </c>
      <c r="X435" s="398" t="s">
        <v>260</v>
      </c>
      <c r="Y435" s="398" t="s">
        <v>260</v>
      </c>
      <c r="Z435" s="443"/>
      <c r="AA435" s="443"/>
    </row>
    <row r="436" spans="1:27" x14ac:dyDescent="0.25">
      <c r="A436" s="398">
        <v>412</v>
      </c>
      <c r="B436" s="399" t="s">
        <v>1273</v>
      </c>
      <c r="C436" s="399" t="s">
        <v>1273</v>
      </c>
      <c r="D436" s="399" t="s">
        <v>1273</v>
      </c>
      <c r="E436" s="399" t="s">
        <v>1273</v>
      </c>
      <c r="F436" s="400">
        <v>0.23</v>
      </c>
      <c r="G436" s="400">
        <v>0.4</v>
      </c>
      <c r="H436" s="400">
        <v>0.23</v>
      </c>
      <c r="I436" s="400">
        <v>0.4</v>
      </c>
      <c r="J436" s="400" t="s">
        <v>411</v>
      </c>
      <c r="K436" s="400">
        <v>1</v>
      </c>
      <c r="L436" s="400">
        <v>1</v>
      </c>
      <c r="M436" s="401" t="s">
        <v>846</v>
      </c>
      <c r="N436" s="401" t="s">
        <v>763</v>
      </c>
      <c r="O436" s="398" t="s">
        <v>414</v>
      </c>
      <c r="P436" s="398" t="s">
        <v>414</v>
      </c>
      <c r="Q436" s="398">
        <v>0.255</v>
      </c>
      <c r="R436" s="398">
        <v>0.255</v>
      </c>
      <c r="S436" s="398" t="s">
        <v>260</v>
      </c>
      <c r="T436" s="398" t="s">
        <v>260</v>
      </c>
      <c r="U436" s="398" t="s">
        <v>260</v>
      </c>
      <c r="V436" s="400" t="s">
        <v>415</v>
      </c>
      <c r="W436" s="400" t="s">
        <v>415</v>
      </c>
      <c r="X436" s="398" t="s">
        <v>260</v>
      </c>
      <c r="Y436" s="398" t="s">
        <v>260</v>
      </c>
      <c r="Z436" s="443"/>
      <c r="AA436" s="443"/>
    </row>
    <row r="437" spans="1:27" ht="30" x14ac:dyDescent="0.25">
      <c r="A437" s="398">
        <v>413</v>
      </c>
      <c r="B437" s="399" t="s">
        <v>1274</v>
      </c>
      <c r="C437" s="399" t="s">
        <v>1274</v>
      </c>
      <c r="D437" s="399" t="s">
        <v>1274</v>
      </c>
      <c r="E437" s="399" t="s">
        <v>1274</v>
      </c>
      <c r="F437" s="400">
        <v>0.23</v>
      </c>
      <c r="G437" s="400">
        <v>0.4</v>
      </c>
      <c r="H437" s="400">
        <v>0.23</v>
      </c>
      <c r="I437" s="400">
        <v>0.4</v>
      </c>
      <c r="J437" s="400" t="s">
        <v>411</v>
      </c>
      <c r="K437" s="400">
        <v>1</v>
      </c>
      <c r="L437" s="400">
        <v>1</v>
      </c>
      <c r="M437" s="401" t="s">
        <v>859</v>
      </c>
      <c r="N437" s="401" t="s">
        <v>760</v>
      </c>
      <c r="O437" s="398" t="s">
        <v>414</v>
      </c>
      <c r="P437" s="398" t="s">
        <v>414</v>
      </c>
      <c r="Q437" s="398">
        <v>0.28599999999999998</v>
      </c>
      <c r="R437" s="398">
        <v>0.28599999999999998</v>
      </c>
      <c r="S437" s="398" t="s">
        <v>260</v>
      </c>
      <c r="T437" s="398" t="s">
        <v>260</v>
      </c>
      <c r="U437" s="398" t="s">
        <v>260</v>
      </c>
      <c r="V437" s="400" t="s">
        <v>415</v>
      </c>
      <c r="W437" s="400" t="s">
        <v>415</v>
      </c>
      <c r="X437" s="398" t="s">
        <v>260</v>
      </c>
      <c r="Y437" s="398" t="s">
        <v>260</v>
      </c>
      <c r="Z437" s="443"/>
      <c r="AA437" s="443"/>
    </row>
    <row r="438" spans="1:27" x14ac:dyDescent="0.25">
      <c r="A438" s="398">
        <v>414</v>
      </c>
      <c r="B438" s="399" t="s">
        <v>1275</v>
      </c>
      <c r="C438" s="399" t="s">
        <v>1275</v>
      </c>
      <c r="D438" s="399" t="s">
        <v>1275</v>
      </c>
      <c r="E438" s="399" t="s">
        <v>1275</v>
      </c>
      <c r="F438" s="400">
        <v>0.23</v>
      </c>
      <c r="G438" s="400">
        <v>0.4</v>
      </c>
      <c r="H438" s="400">
        <v>0.23</v>
      </c>
      <c r="I438" s="400">
        <v>0.4</v>
      </c>
      <c r="J438" s="400" t="s">
        <v>411</v>
      </c>
      <c r="K438" s="400">
        <v>1</v>
      </c>
      <c r="L438" s="400">
        <v>1</v>
      </c>
      <c r="M438" s="401" t="s">
        <v>846</v>
      </c>
      <c r="N438" s="401" t="s">
        <v>763</v>
      </c>
      <c r="O438" s="398" t="s">
        <v>414</v>
      </c>
      <c r="P438" s="398" t="s">
        <v>414</v>
      </c>
      <c r="Q438" s="398">
        <v>4.1000000000000002E-2</v>
      </c>
      <c r="R438" s="398">
        <v>4.1000000000000002E-2</v>
      </c>
      <c r="S438" s="398" t="s">
        <v>260</v>
      </c>
      <c r="T438" s="398" t="s">
        <v>260</v>
      </c>
      <c r="U438" s="398" t="s">
        <v>260</v>
      </c>
      <c r="V438" s="400" t="s">
        <v>415</v>
      </c>
      <c r="W438" s="400" t="s">
        <v>415</v>
      </c>
      <c r="X438" s="398" t="s">
        <v>260</v>
      </c>
      <c r="Y438" s="398" t="s">
        <v>260</v>
      </c>
      <c r="Z438" s="443"/>
      <c r="AA438" s="443"/>
    </row>
    <row r="439" spans="1:27" ht="30" x14ac:dyDescent="0.25">
      <c r="A439" s="398">
        <v>415</v>
      </c>
      <c r="B439" s="399" t="s">
        <v>1276</v>
      </c>
      <c r="C439" s="399" t="s">
        <v>1276</v>
      </c>
      <c r="D439" s="399" t="s">
        <v>1276</v>
      </c>
      <c r="E439" s="399" t="s">
        <v>1276</v>
      </c>
      <c r="F439" s="400">
        <v>0.23</v>
      </c>
      <c r="G439" s="400">
        <v>0.4</v>
      </c>
      <c r="H439" s="400">
        <v>0.23</v>
      </c>
      <c r="I439" s="400">
        <v>0.4</v>
      </c>
      <c r="J439" s="400" t="s">
        <v>411</v>
      </c>
      <c r="K439" s="400">
        <v>1</v>
      </c>
      <c r="L439" s="400">
        <v>1</v>
      </c>
      <c r="M439" s="401" t="s">
        <v>859</v>
      </c>
      <c r="N439" s="401" t="s">
        <v>760</v>
      </c>
      <c r="O439" s="398" t="s">
        <v>414</v>
      </c>
      <c r="P439" s="398" t="s">
        <v>414</v>
      </c>
      <c r="Q439" s="398">
        <v>0.13800000000000001</v>
      </c>
      <c r="R439" s="398">
        <v>0.13800000000000001</v>
      </c>
      <c r="S439" s="398" t="s">
        <v>260</v>
      </c>
      <c r="T439" s="398" t="s">
        <v>260</v>
      </c>
      <c r="U439" s="398" t="s">
        <v>260</v>
      </c>
      <c r="V439" s="400" t="s">
        <v>415</v>
      </c>
      <c r="W439" s="400" t="s">
        <v>415</v>
      </c>
      <c r="X439" s="398" t="s">
        <v>260</v>
      </c>
      <c r="Y439" s="398" t="s">
        <v>260</v>
      </c>
      <c r="Z439" s="443"/>
      <c r="AA439" s="443"/>
    </row>
    <row r="440" spans="1:27" x14ac:dyDescent="0.25">
      <c r="A440" s="398">
        <v>416</v>
      </c>
      <c r="B440" s="399" t="s">
        <v>1277</v>
      </c>
      <c r="C440" s="399" t="s">
        <v>1277</v>
      </c>
      <c r="D440" s="399" t="s">
        <v>1277</v>
      </c>
      <c r="E440" s="399" t="s">
        <v>1277</v>
      </c>
      <c r="F440" s="400">
        <v>0.23</v>
      </c>
      <c r="G440" s="400">
        <v>0.4</v>
      </c>
      <c r="H440" s="400">
        <v>0.23</v>
      </c>
      <c r="I440" s="400">
        <v>0.4</v>
      </c>
      <c r="J440" s="400" t="s">
        <v>411</v>
      </c>
      <c r="K440" s="400">
        <v>1</v>
      </c>
      <c r="L440" s="400">
        <v>1</v>
      </c>
      <c r="M440" s="401" t="s">
        <v>846</v>
      </c>
      <c r="N440" s="401" t="s">
        <v>763</v>
      </c>
      <c r="O440" s="398" t="s">
        <v>414</v>
      </c>
      <c r="P440" s="398" t="s">
        <v>414</v>
      </c>
      <c r="Q440" s="398">
        <v>0.104</v>
      </c>
      <c r="R440" s="398">
        <v>0.104</v>
      </c>
      <c r="S440" s="398" t="s">
        <v>260</v>
      </c>
      <c r="T440" s="398" t="s">
        <v>260</v>
      </c>
      <c r="U440" s="398" t="s">
        <v>260</v>
      </c>
      <c r="V440" s="400" t="s">
        <v>415</v>
      </c>
      <c r="W440" s="400" t="s">
        <v>415</v>
      </c>
      <c r="X440" s="398" t="s">
        <v>260</v>
      </c>
      <c r="Y440" s="398" t="s">
        <v>260</v>
      </c>
      <c r="Z440" s="443"/>
      <c r="AA440" s="443"/>
    </row>
    <row r="441" spans="1:27" ht="30" x14ac:dyDescent="0.25">
      <c r="A441" s="398">
        <v>417</v>
      </c>
      <c r="B441" s="399" t="s">
        <v>1278</v>
      </c>
      <c r="C441" s="399" t="s">
        <v>1278</v>
      </c>
      <c r="D441" s="399" t="s">
        <v>1278</v>
      </c>
      <c r="E441" s="399" t="s">
        <v>1278</v>
      </c>
      <c r="F441" s="400">
        <v>0.23</v>
      </c>
      <c r="G441" s="400">
        <v>0.4</v>
      </c>
      <c r="H441" s="400">
        <v>0.23</v>
      </c>
      <c r="I441" s="400">
        <v>0.4</v>
      </c>
      <c r="J441" s="400" t="s">
        <v>411</v>
      </c>
      <c r="K441" s="400">
        <v>1</v>
      </c>
      <c r="L441" s="400">
        <v>1</v>
      </c>
      <c r="M441" s="401" t="s">
        <v>859</v>
      </c>
      <c r="N441" s="401" t="s">
        <v>760</v>
      </c>
      <c r="O441" s="398" t="s">
        <v>414</v>
      </c>
      <c r="P441" s="398" t="s">
        <v>414</v>
      </c>
      <c r="Q441" s="398">
        <v>0.215</v>
      </c>
      <c r="R441" s="398">
        <v>0.215</v>
      </c>
      <c r="S441" s="398" t="s">
        <v>260</v>
      </c>
      <c r="T441" s="398" t="s">
        <v>260</v>
      </c>
      <c r="U441" s="398" t="s">
        <v>260</v>
      </c>
      <c r="V441" s="400" t="s">
        <v>415</v>
      </c>
      <c r="W441" s="400" t="s">
        <v>415</v>
      </c>
      <c r="X441" s="398" t="s">
        <v>260</v>
      </c>
      <c r="Y441" s="398" t="s">
        <v>260</v>
      </c>
      <c r="Z441" s="443"/>
      <c r="AA441" s="443"/>
    </row>
    <row r="442" spans="1:27" x14ac:dyDescent="0.25">
      <c r="A442" s="398">
        <v>418</v>
      </c>
      <c r="B442" s="399" t="s">
        <v>1279</v>
      </c>
      <c r="C442" s="399" t="s">
        <v>1279</v>
      </c>
      <c r="D442" s="399" t="s">
        <v>1279</v>
      </c>
      <c r="E442" s="399" t="s">
        <v>1279</v>
      </c>
      <c r="F442" s="400">
        <v>0.23</v>
      </c>
      <c r="G442" s="400">
        <v>0.4</v>
      </c>
      <c r="H442" s="400">
        <v>0.23</v>
      </c>
      <c r="I442" s="400">
        <v>0.4</v>
      </c>
      <c r="J442" s="400" t="s">
        <v>411</v>
      </c>
      <c r="K442" s="400">
        <v>1</v>
      </c>
      <c r="L442" s="400">
        <v>1</v>
      </c>
      <c r="M442" s="401" t="s">
        <v>846</v>
      </c>
      <c r="N442" s="401" t="s">
        <v>763</v>
      </c>
      <c r="O442" s="398" t="s">
        <v>414</v>
      </c>
      <c r="P442" s="398" t="s">
        <v>414</v>
      </c>
      <c r="Q442" s="398">
        <v>0.126</v>
      </c>
      <c r="R442" s="398">
        <v>0.126</v>
      </c>
      <c r="S442" s="398" t="s">
        <v>260</v>
      </c>
      <c r="T442" s="398" t="s">
        <v>260</v>
      </c>
      <c r="U442" s="398" t="s">
        <v>260</v>
      </c>
      <c r="V442" s="400" t="s">
        <v>415</v>
      </c>
      <c r="W442" s="400" t="s">
        <v>415</v>
      </c>
      <c r="X442" s="398" t="s">
        <v>260</v>
      </c>
      <c r="Y442" s="398" t="s">
        <v>260</v>
      </c>
      <c r="Z442" s="443"/>
      <c r="AA442" s="443"/>
    </row>
    <row r="443" spans="1:27" ht="30" x14ac:dyDescent="0.25">
      <c r="A443" s="398">
        <v>419</v>
      </c>
      <c r="B443" s="399" t="s">
        <v>1280</v>
      </c>
      <c r="C443" s="399" t="s">
        <v>1280</v>
      </c>
      <c r="D443" s="399" t="s">
        <v>1280</v>
      </c>
      <c r="E443" s="399" t="s">
        <v>1280</v>
      </c>
      <c r="F443" s="400">
        <v>0.23</v>
      </c>
      <c r="G443" s="400">
        <v>0.4</v>
      </c>
      <c r="H443" s="400">
        <v>0.23</v>
      </c>
      <c r="I443" s="400">
        <v>0.4</v>
      </c>
      <c r="J443" s="400" t="s">
        <v>411</v>
      </c>
      <c r="K443" s="400">
        <v>1</v>
      </c>
      <c r="L443" s="400">
        <v>1</v>
      </c>
      <c r="M443" s="401" t="s">
        <v>825</v>
      </c>
      <c r="N443" s="401" t="s">
        <v>761</v>
      </c>
      <c r="O443" s="398" t="s">
        <v>414</v>
      </c>
      <c r="P443" s="398" t="s">
        <v>414</v>
      </c>
      <c r="Q443" s="398">
        <v>7.6999999999999999E-2</v>
      </c>
      <c r="R443" s="398">
        <v>7.6999999999999999E-2</v>
      </c>
      <c r="S443" s="398" t="s">
        <v>260</v>
      </c>
      <c r="T443" s="398" t="s">
        <v>260</v>
      </c>
      <c r="U443" s="398" t="s">
        <v>260</v>
      </c>
      <c r="V443" s="400" t="s">
        <v>415</v>
      </c>
      <c r="W443" s="400" t="s">
        <v>415</v>
      </c>
      <c r="X443" s="398" t="s">
        <v>260</v>
      </c>
      <c r="Y443" s="398" t="s">
        <v>260</v>
      </c>
      <c r="Z443" s="443"/>
      <c r="AA443" s="443"/>
    </row>
    <row r="444" spans="1:27" x14ac:dyDescent="0.25">
      <c r="A444" s="398">
        <v>420</v>
      </c>
      <c r="B444" s="399" t="s">
        <v>1281</v>
      </c>
      <c r="C444" s="399" t="s">
        <v>1281</v>
      </c>
      <c r="D444" s="399" t="s">
        <v>1281</v>
      </c>
      <c r="E444" s="399" t="s">
        <v>1281</v>
      </c>
      <c r="F444" s="400">
        <v>0.23</v>
      </c>
      <c r="G444" s="400">
        <v>0.4</v>
      </c>
      <c r="H444" s="400">
        <v>0.23</v>
      </c>
      <c r="I444" s="400">
        <v>0.4</v>
      </c>
      <c r="J444" s="400" t="s">
        <v>411</v>
      </c>
      <c r="K444" s="400">
        <v>1</v>
      </c>
      <c r="L444" s="400">
        <v>1</v>
      </c>
      <c r="M444" s="401" t="s">
        <v>846</v>
      </c>
      <c r="N444" s="401" t="s">
        <v>763</v>
      </c>
      <c r="O444" s="398" t="s">
        <v>414</v>
      </c>
      <c r="P444" s="398" t="s">
        <v>414</v>
      </c>
      <c r="Q444" s="398">
        <v>0.16700000000000001</v>
      </c>
      <c r="R444" s="398">
        <v>0.16700000000000001</v>
      </c>
      <c r="S444" s="398" t="s">
        <v>260</v>
      </c>
      <c r="T444" s="398" t="s">
        <v>260</v>
      </c>
      <c r="U444" s="398" t="s">
        <v>260</v>
      </c>
      <c r="V444" s="400" t="s">
        <v>415</v>
      </c>
      <c r="W444" s="400" t="s">
        <v>415</v>
      </c>
      <c r="X444" s="398" t="s">
        <v>260</v>
      </c>
      <c r="Y444" s="398" t="s">
        <v>260</v>
      </c>
      <c r="Z444" s="443"/>
      <c r="AA444" s="443"/>
    </row>
    <row r="445" spans="1:27" ht="30" x14ac:dyDescent="0.25">
      <c r="A445" s="398">
        <v>421</v>
      </c>
      <c r="B445" s="399" t="s">
        <v>1282</v>
      </c>
      <c r="C445" s="399" t="s">
        <v>1282</v>
      </c>
      <c r="D445" s="399" t="s">
        <v>1282</v>
      </c>
      <c r="E445" s="399" t="s">
        <v>1282</v>
      </c>
      <c r="F445" s="400">
        <v>0.23</v>
      </c>
      <c r="G445" s="400">
        <v>0.4</v>
      </c>
      <c r="H445" s="400">
        <v>0.23</v>
      </c>
      <c r="I445" s="400">
        <v>0.4</v>
      </c>
      <c r="J445" s="400" t="s">
        <v>411</v>
      </c>
      <c r="K445" s="400">
        <v>1</v>
      </c>
      <c r="L445" s="400">
        <v>1</v>
      </c>
      <c r="M445" s="401" t="s">
        <v>825</v>
      </c>
      <c r="N445" s="401" t="s">
        <v>761</v>
      </c>
      <c r="O445" s="398" t="s">
        <v>414</v>
      </c>
      <c r="P445" s="398" t="s">
        <v>414</v>
      </c>
      <c r="Q445" s="398">
        <v>0.15</v>
      </c>
      <c r="R445" s="398">
        <v>0.15</v>
      </c>
      <c r="S445" s="398" t="s">
        <v>260</v>
      </c>
      <c r="T445" s="398" t="s">
        <v>260</v>
      </c>
      <c r="U445" s="398" t="s">
        <v>260</v>
      </c>
      <c r="V445" s="400" t="s">
        <v>415</v>
      </c>
      <c r="W445" s="400" t="s">
        <v>415</v>
      </c>
      <c r="X445" s="398" t="s">
        <v>260</v>
      </c>
      <c r="Y445" s="398" t="s">
        <v>260</v>
      </c>
      <c r="Z445" s="443"/>
      <c r="AA445" s="443"/>
    </row>
    <row r="446" spans="1:27" ht="30" x14ac:dyDescent="0.25">
      <c r="A446" s="398">
        <v>422</v>
      </c>
      <c r="B446" s="399" t="s">
        <v>1283</v>
      </c>
      <c r="C446" s="399" t="s">
        <v>1283</v>
      </c>
      <c r="D446" s="399" t="s">
        <v>1283</v>
      </c>
      <c r="E446" s="399" t="s">
        <v>1283</v>
      </c>
      <c r="F446" s="400">
        <v>0.23</v>
      </c>
      <c r="G446" s="400">
        <v>0.4</v>
      </c>
      <c r="H446" s="400">
        <v>0.23</v>
      </c>
      <c r="I446" s="400">
        <v>0.4</v>
      </c>
      <c r="J446" s="400" t="s">
        <v>411</v>
      </c>
      <c r="K446" s="400">
        <v>1</v>
      </c>
      <c r="L446" s="400">
        <v>1</v>
      </c>
      <c r="M446" s="401" t="s">
        <v>821</v>
      </c>
      <c r="N446" s="401" t="s">
        <v>413</v>
      </c>
      <c r="O446" s="398" t="s">
        <v>414</v>
      </c>
      <c r="P446" s="398" t="s">
        <v>414</v>
      </c>
      <c r="Q446" s="398">
        <v>4.0000000000000001E-3</v>
      </c>
      <c r="R446" s="398">
        <v>4.0000000000000001E-3</v>
      </c>
      <c r="S446" s="398" t="s">
        <v>260</v>
      </c>
      <c r="T446" s="398" t="s">
        <v>260</v>
      </c>
      <c r="U446" s="398" t="s">
        <v>260</v>
      </c>
      <c r="V446" s="400" t="s">
        <v>415</v>
      </c>
      <c r="W446" s="400" t="s">
        <v>415</v>
      </c>
      <c r="X446" s="398" t="s">
        <v>260</v>
      </c>
      <c r="Y446" s="398" t="s">
        <v>260</v>
      </c>
      <c r="Z446" s="443"/>
      <c r="AA446" s="443"/>
    </row>
    <row r="447" spans="1:27" ht="30" x14ac:dyDescent="0.25">
      <c r="A447" s="398">
        <v>423</v>
      </c>
      <c r="B447" s="399" t="s">
        <v>1284</v>
      </c>
      <c r="C447" s="399" t="s">
        <v>1284</v>
      </c>
      <c r="D447" s="399" t="s">
        <v>1284</v>
      </c>
      <c r="E447" s="399" t="s">
        <v>1284</v>
      </c>
      <c r="F447" s="400">
        <v>0.23</v>
      </c>
      <c r="G447" s="400">
        <v>0.4</v>
      </c>
      <c r="H447" s="400">
        <v>0.23</v>
      </c>
      <c r="I447" s="400">
        <v>0.4</v>
      </c>
      <c r="J447" s="400" t="s">
        <v>411</v>
      </c>
      <c r="K447" s="400">
        <v>1</v>
      </c>
      <c r="L447" s="400">
        <v>1</v>
      </c>
      <c r="M447" s="401" t="s">
        <v>821</v>
      </c>
      <c r="N447" s="401" t="s">
        <v>413</v>
      </c>
      <c r="O447" s="398" t="s">
        <v>414</v>
      </c>
      <c r="P447" s="398" t="s">
        <v>414</v>
      </c>
      <c r="Q447" s="398">
        <v>4.0000000000000001E-3</v>
      </c>
      <c r="R447" s="398">
        <v>4.0000000000000001E-3</v>
      </c>
      <c r="S447" s="398" t="s">
        <v>260</v>
      </c>
      <c r="T447" s="398" t="s">
        <v>260</v>
      </c>
      <c r="U447" s="398" t="s">
        <v>260</v>
      </c>
      <c r="V447" s="400" t="s">
        <v>415</v>
      </c>
      <c r="W447" s="400" t="s">
        <v>415</v>
      </c>
      <c r="X447" s="398" t="s">
        <v>260</v>
      </c>
      <c r="Y447" s="398" t="s">
        <v>260</v>
      </c>
      <c r="Z447" s="443"/>
      <c r="AA447" s="443"/>
    </row>
    <row r="448" spans="1:27" ht="30" x14ac:dyDescent="0.25">
      <c r="A448" s="398">
        <v>424</v>
      </c>
      <c r="B448" s="399" t="s">
        <v>1285</v>
      </c>
      <c r="C448" s="399" t="s">
        <v>1285</v>
      </c>
      <c r="D448" s="399" t="s">
        <v>1285</v>
      </c>
      <c r="E448" s="399" t="s">
        <v>1285</v>
      </c>
      <c r="F448" s="400">
        <v>0.23</v>
      </c>
      <c r="G448" s="400">
        <v>0.4</v>
      </c>
      <c r="H448" s="400">
        <v>0.23</v>
      </c>
      <c r="I448" s="400">
        <v>0.4</v>
      </c>
      <c r="J448" s="400" t="s">
        <v>411</v>
      </c>
      <c r="K448" s="400">
        <v>1</v>
      </c>
      <c r="L448" s="400">
        <v>1</v>
      </c>
      <c r="M448" s="401" t="s">
        <v>859</v>
      </c>
      <c r="N448" s="401" t="s">
        <v>760</v>
      </c>
      <c r="O448" s="398" t="s">
        <v>414</v>
      </c>
      <c r="P448" s="398" t="s">
        <v>414</v>
      </c>
      <c r="Q448" s="398">
        <v>0.17100000000000001</v>
      </c>
      <c r="R448" s="398">
        <v>0.17100000000000001</v>
      </c>
      <c r="S448" s="398" t="s">
        <v>260</v>
      </c>
      <c r="T448" s="398" t="s">
        <v>260</v>
      </c>
      <c r="U448" s="398" t="s">
        <v>260</v>
      </c>
      <c r="V448" s="400" t="s">
        <v>415</v>
      </c>
      <c r="W448" s="400" t="s">
        <v>415</v>
      </c>
      <c r="X448" s="398" t="s">
        <v>260</v>
      </c>
      <c r="Y448" s="398" t="s">
        <v>260</v>
      </c>
      <c r="Z448" s="443"/>
      <c r="AA448" s="443"/>
    </row>
    <row r="449" spans="1:27" ht="30" x14ac:dyDescent="0.25">
      <c r="A449" s="398">
        <v>425</v>
      </c>
      <c r="B449" s="399" t="s">
        <v>1286</v>
      </c>
      <c r="C449" s="399" t="s">
        <v>1286</v>
      </c>
      <c r="D449" s="399" t="s">
        <v>1286</v>
      </c>
      <c r="E449" s="399" t="s">
        <v>1286</v>
      </c>
      <c r="F449" s="400">
        <v>0.23</v>
      </c>
      <c r="G449" s="400">
        <v>0.4</v>
      </c>
      <c r="H449" s="400">
        <v>0.23</v>
      </c>
      <c r="I449" s="400">
        <v>0.4</v>
      </c>
      <c r="J449" s="400" t="s">
        <v>411</v>
      </c>
      <c r="K449" s="400">
        <v>1</v>
      </c>
      <c r="L449" s="400">
        <v>1</v>
      </c>
      <c r="M449" s="401" t="s">
        <v>821</v>
      </c>
      <c r="N449" s="401" t="s">
        <v>413</v>
      </c>
      <c r="O449" s="398" t="s">
        <v>414</v>
      </c>
      <c r="P449" s="398" t="s">
        <v>414</v>
      </c>
      <c r="Q449" s="398">
        <v>4.0000000000000001E-3</v>
      </c>
      <c r="R449" s="398">
        <v>4.0000000000000001E-3</v>
      </c>
      <c r="S449" s="398" t="s">
        <v>260</v>
      </c>
      <c r="T449" s="398" t="s">
        <v>260</v>
      </c>
      <c r="U449" s="398" t="s">
        <v>260</v>
      </c>
      <c r="V449" s="400" t="s">
        <v>415</v>
      </c>
      <c r="W449" s="400" t="s">
        <v>415</v>
      </c>
      <c r="X449" s="398" t="s">
        <v>260</v>
      </c>
      <c r="Y449" s="398" t="s">
        <v>260</v>
      </c>
      <c r="Z449" s="443"/>
      <c r="AA449" s="443"/>
    </row>
    <row r="450" spans="1:27" ht="30" x14ac:dyDescent="0.25">
      <c r="A450" s="398">
        <v>426</v>
      </c>
      <c r="B450" s="399" t="s">
        <v>1287</v>
      </c>
      <c r="C450" s="399" t="s">
        <v>1287</v>
      </c>
      <c r="D450" s="399" t="s">
        <v>1287</v>
      </c>
      <c r="E450" s="399" t="s">
        <v>1287</v>
      </c>
      <c r="F450" s="400">
        <v>0.23</v>
      </c>
      <c r="G450" s="400">
        <v>0.4</v>
      </c>
      <c r="H450" s="400">
        <v>0.23</v>
      </c>
      <c r="I450" s="400">
        <v>0.4</v>
      </c>
      <c r="J450" s="400" t="s">
        <v>411</v>
      </c>
      <c r="K450" s="400">
        <v>1</v>
      </c>
      <c r="L450" s="400">
        <v>1</v>
      </c>
      <c r="M450" s="401" t="s">
        <v>821</v>
      </c>
      <c r="N450" s="401" t="s">
        <v>413</v>
      </c>
      <c r="O450" s="398" t="s">
        <v>414</v>
      </c>
      <c r="P450" s="398" t="s">
        <v>414</v>
      </c>
      <c r="Q450" s="398">
        <v>4.0000000000000001E-3</v>
      </c>
      <c r="R450" s="398">
        <v>4.0000000000000001E-3</v>
      </c>
      <c r="S450" s="398" t="s">
        <v>260</v>
      </c>
      <c r="T450" s="398" t="s">
        <v>260</v>
      </c>
      <c r="U450" s="398" t="s">
        <v>260</v>
      </c>
      <c r="V450" s="400" t="s">
        <v>415</v>
      </c>
      <c r="W450" s="400" t="s">
        <v>415</v>
      </c>
      <c r="X450" s="398" t="s">
        <v>260</v>
      </c>
      <c r="Y450" s="398" t="s">
        <v>260</v>
      </c>
      <c r="Z450" s="443"/>
      <c r="AA450" s="443"/>
    </row>
    <row r="451" spans="1:27" ht="30" x14ac:dyDescent="0.25">
      <c r="A451" s="398">
        <v>427</v>
      </c>
      <c r="B451" s="399" t="s">
        <v>1288</v>
      </c>
      <c r="C451" s="399" t="s">
        <v>1288</v>
      </c>
      <c r="D451" s="399" t="s">
        <v>1288</v>
      </c>
      <c r="E451" s="399" t="s">
        <v>1288</v>
      </c>
      <c r="F451" s="400">
        <v>0.23</v>
      </c>
      <c r="G451" s="400">
        <v>0.4</v>
      </c>
      <c r="H451" s="400">
        <v>0.23</v>
      </c>
      <c r="I451" s="400">
        <v>0.4</v>
      </c>
      <c r="J451" s="400" t="s">
        <v>411</v>
      </c>
      <c r="K451" s="400">
        <v>1</v>
      </c>
      <c r="L451" s="400">
        <v>1</v>
      </c>
      <c r="M451" s="401" t="s">
        <v>859</v>
      </c>
      <c r="N451" s="401" t="s">
        <v>760</v>
      </c>
      <c r="O451" s="398" t="s">
        <v>414</v>
      </c>
      <c r="P451" s="398" t="s">
        <v>414</v>
      </c>
      <c r="Q451" s="398">
        <v>0.248</v>
      </c>
      <c r="R451" s="398">
        <v>0.248</v>
      </c>
      <c r="S451" s="398" t="s">
        <v>260</v>
      </c>
      <c r="T451" s="398" t="s">
        <v>260</v>
      </c>
      <c r="U451" s="398" t="s">
        <v>260</v>
      </c>
      <c r="V451" s="400" t="s">
        <v>415</v>
      </c>
      <c r="W451" s="400" t="s">
        <v>415</v>
      </c>
      <c r="X451" s="398" t="s">
        <v>260</v>
      </c>
      <c r="Y451" s="398" t="s">
        <v>260</v>
      </c>
      <c r="Z451" s="443"/>
      <c r="AA451" s="443"/>
    </row>
    <row r="452" spans="1:27" x14ac:dyDescent="0.25">
      <c r="A452" s="398">
        <v>428</v>
      </c>
      <c r="B452" s="399" t="s">
        <v>1289</v>
      </c>
      <c r="C452" s="399" t="s">
        <v>1289</v>
      </c>
      <c r="D452" s="399" t="s">
        <v>1289</v>
      </c>
      <c r="E452" s="399" t="s">
        <v>1289</v>
      </c>
      <c r="F452" s="400">
        <v>0.23</v>
      </c>
      <c r="G452" s="400">
        <v>0.4</v>
      </c>
      <c r="H452" s="400">
        <v>0.23</v>
      </c>
      <c r="I452" s="400">
        <v>0.4</v>
      </c>
      <c r="J452" s="400" t="s">
        <v>411</v>
      </c>
      <c r="K452" s="400">
        <v>1</v>
      </c>
      <c r="L452" s="400">
        <v>1</v>
      </c>
      <c r="M452" s="401" t="s">
        <v>846</v>
      </c>
      <c r="N452" s="401" t="s">
        <v>763</v>
      </c>
      <c r="O452" s="398" t="s">
        <v>414</v>
      </c>
      <c r="P452" s="398" t="s">
        <v>414</v>
      </c>
      <c r="Q452" s="398">
        <v>0.13200000000000001</v>
      </c>
      <c r="R452" s="398">
        <v>0.13200000000000001</v>
      </c>
      <c r="S452" s="398" t="s">
        <v>260</v>
      </c>
      <c r="T452" s="398" t="s">
        <v>260</v>
      </c>
      <c r="U452" s="398" t="s">
        <v>260</v>
      </c>
      <c r="V452" s="400" t="s">
        <v>415</v>
      </c>
      <c r="W452" s="400" t="s">
        <v>415</v>
      </c>
      <c r="X452" s="398" t="s">
        <v>260</v>
      </c>
      <c r="Y452" s="398" t="s">
        <v>260</v>
      </c>
      <c r="Z452" s="443"/>
      <c r="AA452" s="443"/>
    </row>
    <row r="453" spans="1:27" ht="45" x14ac:dyDescent="0.25">
      <c r="A453" s="398">
        <v>429</v>
      </c>
      <c r="B453" s="399" t="s">
        <v>1290</v>
      </c>
      <c r="C453" s="399" t="s">
        <v>1290</v>
      </c>
      <c r="D453" s="399" t="s">
        <v>1290</v>
      </c>
      <c r="E453" s="399" t="s">
        <v>1290</v>
      </c>
      <c r="F453" s="400">
        <v>0.23</v>
      </c>
      <c r="G453" s="400">
        <v>0.4</v>
      </c>
      <c r="H453" s="400">
        <v>0.23</v>
      </c>
      <c r="I453" s="400">
        <v>0.4</v>
      </c>
      <c r="J453" s="400" t="s">
        <v>411</v>
      </c>
      <c r="K453" s="400">
        <v>1</v>
      </c>
      <c r="L453" s="400">
        <v>1</v>
      </c>
      <c r="M453" s="401" t="s">
        <v>859</v>
      </c>
      <c r="N453" s="401" t="s">
        <v>760</v>
      </c>
      <c r="O453" s="398" t="s">
        <v>414</v>
      </c>
      <c r="P453" s="398" t="s">
        <v>414</v>
      </c>
      <c r="Q453" s="398">
        <v>0.245</v>
      </c>
      <c r="R453" s="398">
        <v>0.245</v>
      </c>
      <c r="S453" s="398" t="s">
        <v>260</v>
      </c>
      <c r="T453" s="398" t="s">
        <v>260</v>
      </c>
      <c r="U453" s="398" t="s">
        <v>260</v>
      </c>
      <c r="V453" s="400" t="s">
        <v>415</v>
      </c>
      <c r="W453" s="400" t="s">
        <v>415</v>
      </c>
      <c r="X453" s="398" t="s">
        <v>260</v>
      </c>
      <c r="Y453" s="398" t="s">
        <v>260</v>
      </c>
      <c r="Z453" s="443"/>
      <c r="AA453" s="443"/>
    </row>
    <row r="454" spans="1:27" x14ac:dyDescent="0.25">
      <c r="A454" s="398">
        <v>430</v>
      </c>
      <c r="B454" s="399" t="s">
        <v>1291</v>
      </c>
      <c r="C454" s="399" t="s">
        <v>1291</v>
      </c>
      <c r="D454" s="399" t="s">
        <v>1291</v>
      </c>
      <c r="E454" s="399" t="s">
        <v>1291</v>
      </c>
      <c r="F454" s="400">
        <v>0.23</v>
      </c>
      <c r="G454" s="400">
        <v>0.4</v>
      </c>
      <c r="H454" s="400">
        <v>0.23</v>
      </c>
      <c r="I454" s="400">
        <v>0.4</v>
      </c>
      <c r="J454" s="400" t="s">
        <v>411</v>
      </c>
      <c r="K454" s="400">
        <v>1</v>
      </c>
      <c r="L454" s="400">
        <v>1</v>
      </c>
      <c r="M454" s="401" t="s">
        <v>846</v>
      </c>
      <c r="N454" s="401" t="s">
        <v>763</v>
      </c>
      <c r="O454" s="398" t="s">
        <v>414</v>
      </c>
      <c r="P454" s="398" t="s">
        <v>414</v>
      </c>
      <c r="Q454" s="398">
        <v>0.13800000000000001</v>
      </c>
      <c r="R454" s="398">
        <v>0.13800000000000001</v>
      </c>
      <c r="S454" s="398" t="s">
        <v>260</v>
      </c>
      <c r="T454" s="398" t="s">
        <v>260</v>
      </c>
      <c r="U454" s="398" t="s">
        <v>260</v>
      </c>
      <c r="V454" s="400" t="s">
        <v>415</v>
      </c>
      <c r="W454" s="400" t="s">
        <v>415</v>
      </c>
      <c r="X454" s="398" t="s">
        <v>260</v>
      </c>
      <c r="Y454" s="398" t="s">
        <v>260</v>
      </c>
      <c r="Z454" s="443"/>
      <c r="AA454" s="443"/>
    </row>
    <row r="455" spans="1:27" ht="30" x14ac:dyDescent="0.25">
      <c r="A455" s="398">
        <v>431</v>
      </c>
      <c r="B455" s="399" t="s">
        <v>1292</v>
      </c>
      <c r="C455" s="399" t="s">
        <v>1292</v>
      </c>
      <c r="D455" s="399" t="s">
        <v>1292</v>
      </c>
      <c r="E455" s="399" t="s">
        <v>1292</v>
      </c>
      <c r="F455" s="400">
        <v>0.23</v>
      </c>
      <c r="G455" s="400">
        <v>0.4</v>
      </c>
      <c r="H455" s="400">
        <v>0.23</v>
      </c>
      <c r="I455" s="400">
        <v>0.4</v>
      </c>
      <c r="J455" s="400" t="s">
        <v>411</v>
      </c>
      <c r="K455" s="400">
        <v>1</v>
      </c>
      <c r="L455" s="400">
        <v>1</v>
      </c>
      <c r="M455" s="401" t="s">
        <v>859</v>
      </c>
      <c r="N455" s="401" t="s">
        <v>760</v>
      </c>
      <c r="O455" s="398" t="s">
        <v>414</v>
      </c>
      <c r="P455" s="398" t="s">
        <v>414</v>
      </c>
      <c r="Q455" s="398">
        <v>0.217</v>
      </c>
      <c r="R455" s="398">
        <v>0.217</v>
      </c>
      <c r="S455" s="398" t="s">
        <v>260</v>
      </c>
      <c r="T455" s="398" t="s">
        <v>260</v>
      </c>
      <c r="U455" s="398" t="s">
        <v>260</v>
      </c>
      <c r="V455" s="400" t="s">
        <v>415</v>
      </c>
      <c r="W455" s="400" t="s">
        <v>415</v>
      </c>
      <c r="X455" s="398" t="s">
        <v>260</v>
      </c>
      <c r="Y455" s="398" t="s">
        <v>260</v>
      </c>
      <c r="Z455" s="443"/>
      <c r="AA455" s="443"/>
    </row>
    <row r="456" spans="1:27" x14ac:dyDescent="0.25">
      <c r="A456" s="398">
        <v>432</v>
      </c>
      <c r="B456" s="399" t="s">
        <v>1293</v>
      </c>
      <c r="C456" s="399" t="s">
        <v>1293</v>
      </c>
      <c r="D456" s="399" t="s">
        <v>1293</v>
      </c>
      <c r="E456" s="399" t="s">
        <v>1293</v>
      </c>
      <c r="F456" s="400">
        <v>0.23</v>
      </c>
      <c r="G456" s="400">
        <v>0.4</v>
      </c>
      <c r="H456" s="400">
        <v>0.23</v>
      </c>
      <c r="I456" s="400">
        <v>0.4</v>
      </c>
      <c r="J456" s="400" t="s">
        <v>411</v>
      </c>
      <c r="K456" s="400">
        <v>1</v>
      </c>
      <c r="L456" s="400">
        <v>1</v>
      </c>
      <c r="M456" s="401" t="s">
        <v>846</v>
      </c>
      <c r="N456" s="401" t="s">
        <v>763</v>
      </c>
      <c r="O456" s="398" t="s">
        <v>414</v>
      </c>
      <c r="P456" s="398" t="s">
        <v>414</v>
      </c>
      <c r="Q456" s="398">
        <v>7.8E-2</v>
      </c>
      <c r="R456" s="398">
        <v>7.8E-2</v>
      </c>
      <c r="S456" s="398" t="s">
        <v>260</v>
      </c>
      <c r="T456" s="398" t="s">
        <v>260</v>
      </c>
      <c r="U456" s="398" t="s">
        <v>260</v>
      </c>
      <c r="V456" s="400" t="s">
        <v>415</v>
      </c>
      <c r="W456" s="400" t="s">
        <v>415</v>
      </c>
      <c r="X456" s="398" t="s">
        <v>260</v>
      </c>
      <c r="Y456" s="398" t="s">
        <v>260</v>
      </c>
      <c r="Z456" s="443"/>
      <c r="AA456" s="443"/>
    </row>
    <row r="457" spans="1:27" ht="30" x14ac:dyDescent="0.25">
      <c r="A457" s="398">
        <v>433</v>
      </c>
      <c r="B457" s="399" t="s">
        <v>1294</v>
      </c>
      <c r="C457" s="399" t="s">
        <v>1294</v>
      </c>
      <c r="D457" s="399" t="s">
        <v>1294</v>
      </c>
      <c r="E457" s="399" t="s">
        <v>1294</v>
      </c>
      <c r="F457" s="400">
        <v>0.23</v>
      </c>
      <c r="G457" s="400">
        <v>0.4</v>
      </c>
      <c r="H457" s="400">
        <v>0.23</v>
      </c>
      <c r="I457" s="400">
        <v>0.4</v>
      </c>
      <c r="J457" s="400" t="s">
        <v>411</v>
      </c>
      <c r="K457" s="400">
        <v>1</v>
      </c>
      <c r="L457" s="400">
        <v>1</v>
      </c>
      <c r="M457" s="401" t="s">
        <v>859</v>
      </c>
      <c r="N457" s="401" t="s">
        <v>760</v>
      </c>
      <c r="O457" s="398" t="s">
        <v>414</v>
      </c>
      <c r="P457" s="398" t="s">
        <v>414</v>
      </c>
      <c r="Q457" s="398">
        <v>0.13700000000000001</v>
      </c>
      <c r="R457" s="398">
        <v>0.13700000000000001</v>
      </c>
      <c r="S457" s="398" t="s">
        <v>260</v>
      </c>
      <c r="T457" s="398" t="s">
        <v>260</v>
      </c>
      <c r="U457" s="398" t="s">
        <v>260</v>
      </c>
      <c r="V457" s="400" t="s">
        <v>415</v>
      </c>
      <c r="W457" s="400" t="s">
        <v>415</v>
      </c>
      <c r="X457" s="398" t="s">
        <v>260</v>
      </c>
      <c r="Y457" s="398" t="s">
        <v>260</v>
      </c>
      <c r="Z457" s="443"/>
      <c r="AA457" s="443"/>
    </row>
    <row r="458" spans="1:27" x14ac:dyDescent="0.25">
      <c r="A458" s="398">
        <v>434</v>
      </c>
      <c r="B458" s="399" t="s">
        <v>1295</v>
      </c>
      <c r="C458" s="399" t="s">
        <v>1295</v>
      </c>
      <c r="D458" s="399" t="s">
        <v>1295</v>
      </c>
      <c r="E458" s="399" t="s">
        <v>1295</v>
      </c>
      <c r="F458" s="400">
        <v>0.23</v>
      </c>
      <c r="G458" s="400">
        <v>0.4</v>
      </c>
      <c r="H458" s="400">
        <v>0.23</v>
      </c>
      <c r="I458" s="400">
        <v>0.4</v>
      </c>
      <c r="J458" s="400" t="s">
        <v>411</v>
      </c>
      <c r="K458" s="400">
        <v>1</v>
      </c>
      <c r="L458" s="400">
        <v>1</v>
      </c>
      <c r="M458" s="401" t="s">
        <v>846</v>
      </c>
      <c r="N458" s="401" t="s">
        <v>763</v>
      </c>
      <c r="O458" s="398" t="s">
        <v>414</v>
      </c>
      <c r="P458" s="398" t="s">
        <v>414</v>
      </c>
      <c r="Q458" s="398">
        <v>7.8E-2</v>
      </c>
      <c r="R458" s="398">
        <v>7.8E-2</v>
      </c>
      <c r="S458" s="398" t="s">
        <v>260</v>
      </c>
      <c r="T458" s="398" t="s">
        <v>260</v>
      </c>
      <c r="U458" s="398" t="s">
        <v>260</v>
      </c>
      <c r="V458" s="400" t="s">
        <v>415</v>
      </c>
      <c r="W458" s="400" t="s">
        <v>415</v>
      </c>
      <c r="X458" s="398" t="s">
        <v>260</v>
      </c>
      <c r="Y458" s="398" t="s">
        <v>260</v>
      </c>
      <c r="Z458" s="443"/>
      <c r="AA458" s="443"/>
    </row>
    <row r="459" spans="1:27" ht="30" x14ac:dyDescent="0.25">
      <c r="A459" s="398">
        <v>435</v>
      </c>
      <c r="B459" s="399" t="s">
        <v>1296</v>
      </c>
      <c r="C459" s="399" t="s">
        <v>1296</v>
      </c>
      <c r="D459" s="399" t="s">
        <v>1296</v>
      </c>
      <c r="E459" s="399" t="s">
        <v>1296</v>
      </c>
      <c r="F459" s="400">
        <v>0.23</v>
      </c>
      <c r="G459" s="400">
        <v>0.4</v>
      </c>
      <c r="H459" s="400">
        <v>0.23</v>
      </c>
      <c r="I459" s="400">
        <v>0.4</v>
      </c>
      <c r="J459" s="400" t="s">
        <v>411</v>
      </c>
      <c r="K459" s="400">
        <v>1</v>
      </c>
      <c r="L459" s="400">
        <v>1</v>
      </c>
      <c r="M459" s="401" t="s">
        <v>828</v>
      </c>
      <c r="N459" s="401" t="s">
        <v>832</v>
      </c>
      <c r="O459" s="398" t="s">
        <v>414</v>
      </c>
      <c r="P459" s="398" t="s">
        <v>414</v>
      </c>
      <c r="Q459" s="398">
        <v>0.41299999999999998</v>
      </c>
      <c r="R459" s="398">
        <v>0.41299999999999998</v>
      </c>
      <c r="S459" s="398" t="s">
        <v>260</v>
      </c>
      <c r="T459" s="398" t="s">
        <v>260</v>
      </c>
      <c r="U459" s="398" t="s">
        <v>260</v>
      </c>
      <c r="V459" s="400" t="s">
        <v>415</v>
      </c>
      <c r="W459" s="400" t="s">
        <v>415</v>
      </c>
      <c r="X459" s="398" t="s">
        <v>260</v>
      </c>
      <c r="Y459" s="398" t="s">
        <v>260</v>
      </c>
      <c r="Z459" s="443"/>
      <c r="AA459" s="443"/>
    </row>
    <row r="460" spans="1:27" ht="30" x14ac:dyDescent="0.25">
      <c r="A460" s="398">
        <v>436</v>
      </c>
      <c r="B460" s="399" t="s">
        <v>1297</v>
      </c>
      <c r="C460" s="399" t="s">
        <v>1297</v>
      </c>
      <c r="D460" s="399" t="s">
        <v>1297</v>
      </c>
      <c r="E460" s="399" t="s">
        <v>1297</v>
      </c>
      <c r="F460" s="400">
        <v>0.23</v>
      </c>
      <c r="G460" s="400">
        <v>0.4</v>
      </c>
      <c r="H460" s="400">
        <v>0.23</v>
      </c>
      <c r="I460" s="400">
        <v>0.4</v>
      </c>
      <c r="J460" s="400" t="s">
        <v>411</v>
      </c>
      <c r="K460" s="400">
        <v>1</v>
      </c>
      <c r="L460" s="400">
        <v>1</v>
      </c>
      <c r="M460" s="401" t="s">
        <v>1298</v>
      </c>
      <c r="N460" s="401" t="s">
        <v>1299</v>
      </c>
      <c r="O460" s="398" t="s">
        <v>414</v>
      </c>
      <c r="P460" s="398" t="s">
        <v>414</v>
      </c>
      <c r="Q460" s="398">
        <v>0.35099999999999998</v>
      </c>
      <c r="R460" s="398">
        <v>0.35099999999999998</v>
      </c>
      <c r="S460" s="398" t="s">
        <v>260</v>
      </c>
      <c r="T460" s="398" t="s">
        <v>260</v>
      </c>
      <c r="U460" s="398" t="s">
        <v>260</v>
      </c>
      <c r="V460" s="400" t="s">
        <v>415</v>
      </c>
      <c r="W460" s="400" t="s">
        <v>415</v>
      </c>
      <c r="X460" s="398" t="s">
        <v>260</v>
      </c>
      <c r="Y460" s="398" t="s">
        <v>260</v>
      </c>
      <c r="Z460" s="443"/>
      <c r="AA460" s="443"/>
    </row>
    <row r="461" spans="1:27" x14ac:dyDescent="0.25">
      <c r="A461" s="398">
        <v>437</v>
      </c>
      <c r="B461" s="399" t="s">
        <v>1300</v>
      </c>
      <c r="C461" s="399" t="s">
        <v>1300</v>
      </c>
      <c r="D461" s="399" t="s">
        <v>1300</v>
      </c>
      <c r="E461" s="399" t="s">
        <v>1300</v>
      </c>
      <c r="F461" s="400">
        <v>0.23</v>
      </c>
      <c r="G461" s="400">
        <v>0.4</v>
      </c>
      <c r="H461" s="400">
        <v>0.23</v>
      </c>
      <c r="I461" s="400">
        <v>0.4</v>
      </c>
      <c r="J461" s="400" t="s">
        <v>411</v>
      </c>
      <c r="K461" s="400">
        <v>1</v>
      </c>
      <c r="L461" s="400">
        <v>1</v>
      </c>
      <c r="M461" s="401" t="s">
        <v>846</v>
      </c>
      <c r="N461" s="401" t="s">
        <v>763</v>
      </c>
      <c r="O461" s="398" t="s">
        <v>414</v>
      </c>
      <c r="P461" s="398" t="s">
        <v>414</v>
      </c>
      <c r="Q461" s="398">
        <v>0.09</v>
      </c>
      <c r="R461" s="398">
        <v>0.09</v>
      </c>
      <c r="S461" s="398" t="s">
        <v>260</v>
      </c>
      <c r="T461" s="398" t="s">
        <v>260</v>
      </c>
      <c r="U461" s="398" t="s">
        <v>260</v>
      </c>
      <c r="V461" s="400" t="s">
        <v>415</v>
      </c>
      <c r="W461" s="400" t="s">
        <v>415</v>
      </c>
      <c r="X461" s="398" t="s">
        <v>260</v>
      </c>
      <c r="Y461" s="398" t="s">
        <v>260</v>
      </c>
      <c r="Z461" s="443"/>
      <c r="AA461" s="443"/>
    </row>
    <row r="462" spans="1:27" ht="30" x14ac:dyDescent="0.25">
      <c r="A462" s="398">
        <v>438</v>
      </c>
      <c r="B462" s="399" t="s">
        <v>1301</v>
      </c>
      <c r="C462" s="399" t="s">
        <v>1301</v>
      </c>
      <c r="D462" s="399" t="s">
        <v>1301</v>
      </c>
      <c r="E462" s="399" t="s">
        <v>1301</v>
      </c>
      <c r="F462" s="400">
        <v>0.23</v>
      </c>
      <c r="G462" s="400">
        <v>0.4</v>
      </c>
      <c r="H462" s="400">
        <v>0.23</v>
      </c>
      <c r="I462" s="400">
        <v>0.4</v>
      </c>
      <c r="J462" s="400" t="s">
        <v>411</v>
      </c>
      <c r="K462" s="400">
        <v>1</v>
      </c>
      <c r="L462" s="400">
        <v>1</v>
      </c>
      <c r="M462" s="401" t="s">
        <v>846</v>
      </c>
      <c r="N462" s="401" t="s">
        <v>763</v>
      </c>
      <c r="O462" s="398" t="s">
        <v>414</v>
      </c>
      <c r="P462" s="398" t="s">
        <v>414</v>
      </c>
      <c r="Q462" s="398">
        <v>6.0000000000000001E-3</v>
      </c>
      <c r="R462" s="398">
        <v>6.0000000000000001E-3</v>
      </c>
      <c r="S462" s="398" t="s">
        <v>260</v>
      </c>
      <c r="T462" s="398" t="s">
        <v>260</v>
      </c>
      <c r="U462" s="398" t="s">
        <v>260</v>
      </c>
      <c r="V462" s="400" t="s">
        <v>415</v>
      </c>
      <c r="W462" s="400" t="s">
        <v>415</v>
      </c>
      <c r="X462" s="398" t="s">
        <v>260</v>
      </c>
      <c r="Y462" s="398" t="s">
        <v>260</v>
      </c>
      <c r="Z462" s="443"/>
      <c r="AA462" s="443"/>
    </row>
    <row r="463" spans="1:27" ht="30" x14ac:dyDescent="0.25">
      <c r="A463" s="398">
        <v>439</v>
      </c>
      <c r="B463" s="399" t="s">
        <v>1302</v>
      </c>
      <c r="C463" s="399" t="s">
        <v>1302</v>
      </c>
      <c r="D463" s="399" t="s">
        <v>1302</v>
      </c>
      <c r="E463" s="399" t="s">
        <v>1302</v>
      </c>
      <c r="F463" s="400">
        <v>0.23</v>
      </c>
      <c r="G463" s="400">
        <v>0.4</v>
      </c>
      <c r="H463" s="400">
        <v>0.23</v>
      </c>
      <c r="I463" s="400">
        <v>0.4</v>
      </c>
      <c r="J463" s="400" t="s">
        <v>411</v>
      </c>
      <c r="K463" s="400">
        <v>1</v>
      </c>
      <c r="L463" s="400">
        <v>1</v>
      </c>
      <c r="M463" s="401" t="s">
        <v>846</v>
      </c>
      <c r="N463" s="401" t="s">
        <v>763</v>
      </c>
      <c r="O463" s="398" t="s">
        <v>414</v>
      </c>
      <c r="P463" s="398" t="s">
        <v>414</v>
      </c>
      <c r="Q463" s="398">
        <v>6.0000000000000001E-3</v>
      </c>
      <c r="R463" s="398">
        <v>6.0000000000000001E-3</v>
      </c>
      <c r="S463" s="398" t="s">
        <v>260</v>
      </c>
      <c r="T463" s="398" t="s">
        <v>260</v>
      </c>
      <c r="U463" s="398" t="s">
        <v>260</v>
      </c>
      <c r="V463" s="400" t="s">
        <v>415</v>
      </c>
      <c r="W463" s="400" t="s">
        <v>415</v>
      </c>
      <c r="X463" s="398" t="s">
        <v>260</v>
      </c>
      <c r="Y463" s="398" t="s">
        <v>260</v>
      </c>
      <c r="Z463" s="443"/>
      <c r="AA463" s="443"/>
    </row>
    <row r="464" spans="1:27" ht="30" x14ac:dyDescent="0.25">
      <c r="A464" s="398">
        <v>440</v>
      </c>
      <c r="B464" s="399" t="s">
        <v>1303</v>
      </c>
      <c r="C464" s="399" t="s">
        <v>1303</v>
      </c>
      <c r="D464" s="399" t="s">
        <v>1303</v>
      </c>
      <c r="E464" s="399" t="s">
        <v>1303</v>
      </c>
      <c r="F464" s="400">
        <v>0.23</v>
      </c>
      <c r="G464" s="400">
        <v>0.4</v>
      </c>
      <c r="H464" s="400">
        <v>0.23</v>
      </c>
      <c r="I464" s="400">
        <v>0.4</v>
      </c>
      <c r="J464" s="400" t="s">
        <v>411</v>
      </c>
      <c r="K464" s="400">
        <v>1</v>
      </c>
      <c r="L464" s="400">
        <v>1</v>
      </c>
      <c r="M464" s="401" t="s">
        <v>412</v>
      </c>
      <c r="N464" s="401" t="s">
        <v>762</v>
      </c>
      <c r="O464" s="398" t="s">
        <v>414</v>
      </c>
      <c r="P464" s="398" t="s">
        <v>414</v>
      </c>
      <c r="Q464" s="398">
        <v>0.128</v>
      </c>
      <c r="R464" s="398">
        <v>0.128</v>
      </c>
      <c r="S464" s="398" t="s">
        <v>260</v>
      </c>
      <c r="T464" s="398" t="s">
        <v>260</v>
      </c>
      <c r="U464" s="398" t="s">
        <v>260</v>
      </c>
      <c r="V464" s="400" t="s">
        <v>415</v>
      </c>
      <c r="W464" s="400" t="s">
        <v>415</v>
      </c>
      <c r="X464" s="398" t="s">
        <v>260</v>
      </c>
      <c r="Y464" s="398" t="s">
        <v>260</v>
      </c>
      <c r="Z464" s="443"/>
      <c r="AA464" s="443"/>
    </row>
    <row r="465" spans="1:27" x14ac:dyDescent="0.25">
      <c r="A465" s="398">
        <v>441</v>
      </c>
      <c r="B465" s="399" t="s">
        <v>1304</v>
      </c>
      <c r="C465" s="399" t="s">
        <v>1304</v>
      </c>
      <c r="D465" s="399" t="s">
        <v>1304</v>
      </c>
      <c r="E465" s="399" t="s">
        <v>1304</v>
      </c>
      <c r="F465" s="400">
        <v>0.23</v>
      </c>
      <c r="G465" s="400">
        <v>0.4</v>
      </c>
      <c r="H465" s="400">
        <v>0.23</v>
      </c>
      <c r="I465" s="400">
        <v>0.4</v>
      </c>
      <c r="J465" s="400" t="s">
        <v>411</v>
      </c>
      <c r="K465" s="400">
        <v>1</v>
      </c>
      <c r="L465" s="400">
        <v>1</v>
      </c>
      <c r="M465" s="401" t="s">
        <v>846</v>
      </c>
      <c r="N465" s="401" t="s">
        <v>763</v>
      </c>
      <c r="O465" s="398" t="s">
        <v>414</v>
      </c>
      <c r="P465" s="398" t="s">
        <v>414</v>
      </c>
      <c r="Q465" s="398">
        <v>8.2000000000000003E-2</v>
      </c>
      <c r="R465" s="398">
        <v>8.2000000000000003E-2</v>
      </c>
      <c r="S465" s="398" t="s">
        <v>260</v>
      </c>
      <c r="T465" s="398" t="s">
        <v>260</v>
      </c>
      <c r="U465" s="398" t="s">
        <v>260</v>
      </c>
      <c r="V465" s="400" t="s">
        <v>415</v>
      </c>
      <c r="W465" s="400" t="s">
        <v>415</v>
      </c>
      <c r="X465" s="398" t="s">
        <v>260</v>
      </c>
      <c r="Y465" s="398" t="s">
        <v>260</v>
      </c>
      <c r="Z465" s="443"/>
      <c r="AA465" s="443"/>
    </row>
    <row r="466" spans="1:27" ht="30" x14ac:dyDescent="0.25">
      <c r="A466" s="398">
        <v>442</v>
      </c>
      <c r="B466" s="399" t="s">
        <v>1305</v>
      </c>
      <c r="C466" s="399" t="s">
        <v>1305</v>
      </c>
      <c r="D466" s="399" t="s">
        <v>1305</v>
      </c>
      <c r="E466" s="399" t="s">
        <v>1305</v>
      </c>
      <c r="F466" s="400">
        <v>0.23</v>
      </c>
      <c r="G466" s="400">
        <v>0.4</v>
      </c>
      <c r="H466" s="400">
        <v>0.23</v>
      </c>
      <c r="I466" s="400">
        <v>0.4</v>
      </c>
      <c r="J466" s="400" t="s">
        <v>411</v>
      </c>
      <c r="K466" s="400">
        <v>1</v>
      </c>
      <c r="L466" s="400">
        <v>1</v>
      </c>
      <c r="M466" s="401" t="s">
        <v>825</v>
      </c>
      <c r="N466" s="401" t="s">
        <v>761</v>
      </c>
      <c r="O466" s="398" t="s">
        <v>414</v>
      </c>
      <c r="P466" s="398" t="s">
        <v>414</v>
      </c>
      <c r="Q466" s="398">
        <v>0.08</v>
      </c>
      <c r="R466" s="398">
        <v>0.08</v>
      </c>
      <c r="S466" s="398" t="s">
        <v>260</v>
      </c>
      <c r="T466" s="398" t="s">
        <v>260</v>
      </c>
      <c r="U466" s="398" t="s">
        <v>260</v>
      </c>
      <c r="V466" s="400" t="s">
        <v>415</v>
      </c>
      <c r="W466" s="400" t="s">
        <v>415</v>
      </c>
      <c r="X466" s="398" t="s">
        <v>260</v>
      </c>
      <c r="Y466" s="398" t="s">
        <v>260</v>
      </c>
      <c r="Z466" s="443"/>
      <c r="AA466" s="443"/>
    </row>
    <row r="467" spans="1:27" x14ac:dyDescent="0.25">
      <c r="A467" s="398">
        <v>443</v>
      </c>
      <c r="B467" s="399" t="s">
        <v>1306</v>
      </c>
      <c r="C467" s="399" t="s">
        <v>1306</v>
      </c>
      <c r="D467" s="399" t="s">
        <v>1306</v>
      </c>
      <c r="E467" s="399" t="s">
        <v>1306</v>
      </c>
      <c r="F467" s="400">
        <v>0.23</v>
      </c>
      <c r="G467" s="400">
        <v>0.4</v>
      </c>
      <c r="H467" s="400">
        <v>0.23</v>
      </c>
      <c r="I467" s="400">
        <v>0.4</v>
      </c>
      <c r="J467" s="400" t="s">
        <v>411</v>
      </c>
      <c r="K467" s="400">
        <v>1</v>
      </c>
      <c r="L467" s="400">
        <v>1</v>
      </c>
      <c r="M467" s="401" t="s">
        <v>821</v>
      </c>
      <c r="N467" s="401" t="s">
        <v>413</v>
      </c>
      <c r="O467" s="398" t="s">
        <v>414</v>
      </c>
      <c r="P467" s="398" t="s">
        <v>414</v>
      </c>
      <c r="Q467" s="398">
        <v>0.02</v>
      </c>
      <c r="R467" s="398">
        <v>0.02</v>
      </c>
      <c r="S467" s="398" t="s">
        <v>260</v>
      </c>
      <c r="T467" s="398" t="s">
        <v>260</v>
      </c>
      <c r="U467" s="398" t="s">
        <v>260</v>
      </c>
      <c r="V467" s="400" t="s">
        <v>415</v>
      </c>
      <c r="W467" s="400" t="s">
        <v>415</v>
      </c>
      <c r="X467" s="398" t="s">
        <v>260</v>
      </c>
      <c r="Y467" s="398" t="s">
        <v>260</v>
      </c>
      <c r="Z467" s="443"/>
      <c r="AA467" s="443"/>
    </row>
    <row r="468" spans="1:27" ht="30" x14ac:dyDescent="0.25">
      <c r="A468" s="398">
        <v>444</v>
      </c>
      <c r="B468" s="399" t="s">
        <v>1307</v>
      </c>
      <c r="C468" s="399" t="s">
        <v>1307</v>
      </c>
      <c r="D468" s="399" t="s">
        <v>1307</v>
      </c>
      <c r="E468" s="399" t="s">
        <v>1307</v>
      </c>
      <c r="F468" s="400">
        <v>0.23</v>
      </c>
      <c r="G468" s="400">
        <v>0.4</v>
      </c>
      <c r="H468" s="400">
        <v>0.23</v>
      </c>
      <c r="I468" s="400">
        <v>0.4</v>
      </c>
      <c r="J468" s="400" t="s">
        <v>411</v>
      </c>
      <c r="K468" s="400">
        <v>1</v>
      </c>
      <c r="L468" s="400">
        <v>1</v>
      </c>
      <c r="M468" s="401" t="s">
        <v>828</v>
      </c>
      <c r="N468" s="401" t="s">
        <v>832</v>
      </c>
      <c r="O468" s="398" t="s">
        <v>414</v>
      </c>
      <c r="P468" s="398" t="s">
        <v>414</v>
      </c>
      <c r="Q468" s="398">
        <v>0.34799999999999998</v>
      </c>
      <c r="R468" s="398">
        <v>0.34799999999999998</v>
      </c>
      <c r="S468" s="398" t="s">
        <v>260</v>
      </c>
      <c r="T468" s="398" t="s">
        <v>260</v>
      </c>
      <c r="U468" s="398" t="s">
        <v>260</v>
      </c>
      <c r="V468" s="400" t="s">
        <v>415</v>
      </c>
      <c r="W468" s="400" t="s">
        <v>415</v>
      </c>
      <c r="X468" s="398" t="s">
        <v>260</v>
      </c>
      <c r="Y468" s="398" t="s">
        <v>260</v>
      </c>
      <c r="Z468" s="443"/>
      <c r="AA468" s="443"/>
    </row>
    <row r="469" spans="1:27" x14ac:dyDescent="0.25">
      <c r="A469" s="398">
        <v>445</v>
      </c>
      <c r="B469" s="399" t="s">
        <v>1308</v>
      </c>
      <c r="C469" s="399" t="s">
        <v>1308</v>
      </c>
      <c r="D469" s="399" t="s">
        <v>1308</v>
      </c>
      <c r="E469" s="399" t="s">
        <v>1308</v>
      </c>
      <c r="F469" s="400">
        <v>0.23</v>
      </c>
      <c r="G469" s="400">
        <v>0.4</v>
      </c>
      <c r="H469" s="400">
        <v>0.23</v>
      </c>
      <c r="I469" s="400">
        <v>0.4</v>
      </c>
      <c r="J469" s="400" t="s">
        <v>411</v>
      </c>
      <c r="K469" s="400">
        <v>1</v>
      </c>
      <c r="L469" s="400">
        <v>1</v>
      </c>
      <c r="M469" s="401" t="s">
        <v>821</v>
      </c>
      <c r="N469" s="401" t="s">
        <v>413</v>
      </c>
      <c r="O469" s="398" t="s">
        <v>414</v>
      </c>
      <c r="P469" s="398" t="s">
        <v>414</v>
      </c>
      <c r="Q469" s="398">
        <v>7.0999999999999994E-2</v>
      </c>
      <c r="R469" s="398">
        <v>7.0999999999999994E-2</v>
      </c>
      <c r="S469" s="398" t="s">
        <v>260</v>
      </c>
      <c r="T469" s="398" t="s">
        <v>260</v>
      </c>
      <c r="U469" s="398" t="s">
        <v>260</v>
      </c>
      <c r="V469" s="400" t="s">
        <v>415</v>
      </c>
      <c r="W469" s="400" t="s">
        <v>415</v>
      </c>
      <c r="X469" s="398" t="s">
        <v>260</v>
      </c>
      <c r="Y469" s="398" t="s">
        <v>260</v>
      </c>
      <c r="Z469" s="443"/>
      <c r="AA469" s="443"/>
    </row>
    <row r="470" spans="1:27" ht="30" x14ac:dyDescent="0.25">
      <c r="A470" s="398">
        <v>446</v>
      </c>
      <c r="B470" s="399" t="s">
        <v>1309</v>
      </c>
      <c r="C470" s="399" t="s">
        <v>1309</v>
      </c>
      <c r="D470" s="399" t="s">
        <v>1309</v>
      </c>
      <c r="E470" s="399" t="s">
        <v>1309</v>
      </c>
      <c r="F470" s="400">
        <v>0.23</v>
      </c>
      <c r="G470" s="400">
        <v>0.4</v>
      </c>
      <c r="H470" s="400">
        <v>0.23</v>
      </c>
      <c r="I470" s="400">
        <v>0.4</v>
      </c>
      <c r="J470" s="400" t="s">
        <v>411</v>
      </c>
      <c r="K470" s="400">
        <v>1</v>
      </c>
      <c r="L470" s="400">
        <v>1</v>
      </c>
      <c r="M470" s="401" t="s">
        <v>825</v>
      </c>
      <c r="N470" s="401" t="s">
        <v>761</v>
      </c>
      <c r="O470" s="398" t="s">
        <v>414</v>
      </c>
      <c r="P470" s="398" t="s">
        <v>414</v>
      </c>
      <c r="Q470" s="398">
        <v>0.13600000000000001</v>
      </c>
      <c r="R470" s="398">
        <v>0.13600000000000001</v>
      </c>
      <c r="S470" s="398" t="s">
        <v>260</v>
      </c>
      <c r="T470" s="398" t="s">
        <v>260</v>
      </c>
      <c r="U470" s="398" t="s">
        <v>260</v>
      </c>
      <c r="V470" s="400" t="s">
        <v>415</v>
      </c>
      <c r="W470" s="400" t="s">
        <v>415</v>
      </c>
      <c r="X470" s="398" t="s">
        <v>260</v>
      </c>
      <c r="Y470" s="398" t="s">
        <v>260</v>
      </c>
      <c r="Z470" s="443"/>
      <c r="AA470" s="443"/>
    </row>
    <row r="471" spans="1:27" x14ac:dyDescent="0.25">
      <c r="A471" s="398">
        <v>447</v>
      </c>
      <c r="B471" s="399" t="s">
        <v>1310</v>
      </c>
      <c r="C471" s="399" t="s">
        <v>1310</v>
      </c>
      <c r="D471" s="399" t="s">
        <v>1310</v>
      </c>
      <c r="E471" s="399" t="s">
        <v>1310</v>
      </c>
      <c r="F471" s="400">
        <v>0.23</v>
      </c>
      <c r="G471" s="400">
        <v>0.4</v>
      </c>
      <c r="H471" s="400">
        <v>0.23</v>
      </c>
      <c r="I471" s="400">
        <v>0.4</v>
      </c>
      <c r="J471" s="400" t="s">
        <v>411</v>
      </c>
      <c r="K471" s="400">
        <v>1</v>
      </c>
      <c r="L471" s="400">
        <v>1</v>
      </c>
      <c r="M471" s="401" t="s">
        <v>821</v>
      </c>
      <c r="N471" s="401" t="s">
        <v>413</v>
      </c>
      <c r="O471" s="398" t="s">
        <v>414</v>
      </c>
      <c r="P471" s="398" t="s">
        <v>414</v>
      </c>
      <c r="Q471" s="398">
        <v>0.13300000000000001</v>
      </c>
      <c r="R471" s="398">
        <v>0.13300000000000001</v>
      </c>
      <c r="S471" s="398" t="s">
        <v>260</v>
      </c>
      <c r="T471" s="398" t="s">
        <v>260</v>
      </c>
      <c r="U471" s="398" t="s">
        <v>260</v>
      </c>
      <c r="V471" s="400" t="s">
        <v>415</v>
      </c>
      <c r="W471" s="400" t="s">
        <v>415</v>
      </c>
      <c r="X471" s="398" t="s">
        <v>260</v>
      </c>
      <c r="Y471" s="398" t="s">
        <v>260</v>
      </c>
      <c r="Z471" s="443"/>
      <c r="AA471" s="443"/>
    </row>
    <row r="472" spans="1:27" ht="30" x14ac:dyDescent="0.25">
      <c r="A472" s="398">
        <v>448</v>
      </c>
      <c r="B472" s="399" t="s">
        <v>1311</v>
      </c>
      <c r="C472" s="399" t="s">
        <v>1311</v>
      </c>
      <c r="D472" s="399" t="s">
        <v>1311</v>
      </c>
      <c r="E472" s="399" t="s">
        <v>1311</v>
      </c>
      <c r="F472" s="400">
        <v>0.23</v>
      </c>
      <c r="G472" s="400">
        <v>0.4</v>
      </c>
      <c r="H472" s="400">
        <v>0.23</v>
      </c>
      <c r="I472" s="400">
        <v>0.4</v>
      </c>
      <c r="J472" s="400" t="s">
        <v>411</v>
      </c>
      <c r="K472" s="400">
        <v>1</v>
      </c>
      <c r="L472" s="400">
        <v>1</v>
      </c>
      <c r="M472" s="401" t="s">
        <v>859</v>
      </c>
      <c r="N472" s="401" t="s">
        <v>760</v>
      </c>
      <c r="O472" s="398" t="s">
        <v>414</v>
      </c>
      <c r="P472" s="398" t="s">
        <v>414</v>
      </c>
      <c r="Q472" s="398">
        <v>0.17699999999999999</v>
      </c>
      <c r="R472" s="398">
        <v>0.17699999999999999</v>
      </c>
      <c r="S472" s="398" t="s">
        <v>260</v>
      </c>
      <c r="T472" s="398" t="s">
        <v>260</v>
      </c>
      <c r="U472" s="398" t="s">
        <v>260</v>
      </c>
      <c r="V472" s="400" t="s">
        <v>415</v>
      </c>
      <c r="W472" s="400" t="s">
        <v>415</v>
      </c>
      <c r="X472" s="398" t="s">
        <v>260</v>
      </c>
      <c r="Y472" s="398" t="s">
        <v>260</v>
      </c>
      <c r="Z472" s="443"/>
      <c r="AA472" s="443"/>
    </row>
    <row r="473" spans="1:27" x14ac:dyDescent="0.25">
      <c r="A473" s="398">
        <v>449</v>
      </c>
      <c r="B473" s="399" t="s">
        <v>1312</v>
      </c>
      <c r="C473" s="399" t="s">
        <v>1312</v>
      </c>
      <c r="D473" s="399" t="s">
        <v>1312</v>
      </c>
      <c r="E473" s="399" t="s">
        <v>1312</v>
      </c>
      <c r="F473" s="400">
        <v>0.23</v>
      </c>
      <c r="G473" s="400">
        <v>0.4</v>
      </c>
      <c r="H473" s="400">
        <v>0.23</v>
      </c>
      <c r="I473" s="400">
        <v>0.4</v>
      </c>
      <c r="J473" s="400" t="s">
        <v>411</v>
      </c>
      <c r="K473" s="400">
        <v>1</v>
      </c>
      <c r="L473" s="400">
        <v>1</v>
      </c>
      <c r="M473" s="401" t="s">
        <v>821</v>
      </c>
      <c r="N473" s="401" t="s">
        <v>413</v>
      </c>
      <c r="O473" s="398" t="s">
        <v>414</v>
      </c>
      <c r="P473" s="398" t="s">
        <v>414</v>
      </c>
      <c r="Q473" s="398">
        <v>8.3000000000000004E-2</v>
      </c>
      <c r="R473" s="398">
        <v>8.3000000000000004E-2</v>
      </c>
      <c r="S473" s="398" t="s">
        <v>260</v>
      </c>
      <c r="T473" s="398" t="s">
        <v>260</v>
      </c>
      <c r="U473" s="398" t="s">
        <v>260</v>
      </c>
      <c r="V473" s="400" t="s">
        <v>415</v>
      </c>
      <c r="W473" s="400" t="s">
        <v>415</v>
      </c>
      <c r="X473" s="398" t="s">
        <v>260</v>
      </c>
      <c r="Y473" s="398" t="s">
        <v>260</v>
      </c>
      <c r="Z473" s="443"/>
      <c r="AA473" s="443"/>
    </row>
    <row r="474" spans="1:27" ht="30" x14ac:dyDescent="0.25">
      <c r="A474" s="398">
        <v>450</v>
      </c>
      <c r="B474" s="399" t="s">
        <v>1313</v>
      </c>
      <c r="C474" s="399" t="s">
        <v>1313</v>
      </c>
      <c r="D474" s="399" t="s">
        <v>1313</v>
      </c>
      <c r="E474" s="399" t="s">
        <v>1313</v>
      </c>
      <c r="F474" s="400">
        <v>0.23</v>
      </c>
      <c r="G474" s="400">
        <v>0.4</v>
      </c>
      <c r="H474" s="400">
        <v>0.23</v>
      </c>
      <c r="I474" s="400">
        <v>0.4</v>
      </c>
      <c r="J474" s="400" t="s">
        <v>411</v>
      </c>
      <c r="K474" s="400">
        <v>1</v>
      </c>
      <c r="L474" s="400">
        <v>1</v>
      </c>
      <c r="M474" s="401" t="s">
        <v>867</v>
      </c>
      <c r="N474" s="401" t="s">
        <v>868</v>
      </c>
      <c r="O474" s="398" t="s">
        <v>414</v>
      </c>
      <c r="P474" s="398" t="s">
        <v>414</v>
      </c>
      <c r="Q474" s="398">
        <v>0.33200000000000002</v>
      </c>
      <c r="R474" s="398">
        <v>0.33200000000000002</v>
      </c>
      <c r="S474" s="398" t="s">
        <v>260</v>
      </c>
      <c r="T474" s="398" t="s">
        <v>260</v>
      </c>
      <c r="U474" s="398" t="s">
        <v>260</v>
      </c>
      <c r="V474" s="400" t="s">
        <v>415</v>
      </c>
      <c r="W474" s="400" t="s">
        <v>415</v>
      </c>
      <c r="X474" s="398" t="s">
        <v>260</v>
      </c>
      <c r="Y474" s="398" t="s">
        <v>260</v>
      </c>
      <c r="Z474" s="443"/>
      <c r="AA474" s="443"/>
    </row>
    <row r="475" spans="1:27" x14ac:dyDescent="0.25">
      <c r="A475" s="398">
        <v>451</v>
      </c>
      <c r="B475" s="399" t="s">
        <v>1314</v>
      </c>
      <c r="C475" s="399" t="s">
        <v>1314</v>
      </c>
      <c r="D475" s="399" t="s">
        <v>1314</v>
      </c>
      <c r="E475" s="399" t="s">
        <v>1314</v>
      </c>
      <c r="F475" s="400">
        <v>0.23</v>
      </c>
      <c r="G475" s="400">
        <v>0.4</v>
      </c>
      <c r="H475" s="400">
        <v>0.23</v>
      </c>
      <c r="I475" s="400">
        <v>0.4</v>
      </c>
      <c r="J475" s="400" t="s">
        <v>411</v>
      </c>
      <c r="K475" s="400">
        <v>1</v>
      </c>
      <c r="L475" s="400">
        <v>1</v>
      </c>
      <c r="M475" s="401" t="s">
        <v>821</v>
      </c>
      <c r="N475" s="401" t="s">
        <v>413</v>
      </c>
      <c r="O475" s="398" t="s">
        <v>414</v>
      </c>
      <c r="P475" s="398" t="s">
        <v>414</v>
      </c>
      <c r="Q475" s="398">
        <v>8.7999999999999995E-2</v>
      </c>
      <c r="R475" s="398">
        <v>8.7999999999999995E-2</v>
      </c>
      <c r="S475" s="398" t="s">
        <v>260</v>
      </c>
      <c r="T475" s="398" t="s">
        <v>260</v>
      </c>
      <c r="U475" s="398" t="s">
        <v>260</v>
      </c>
      <c r="V475" s="400" t="s">
        <v>415</v>
      </c>
      <c r="W475" s="400" t="s">
        <v>415</v>
      </c>
      <c r="X475" s="398" t="s">
        <v>260</v>
      </c>
      <c r="Y475" s="398" t="s">
        <v>260</v>
      </c>
      <c r="Z475" s="443"/>
      <c r="AA475" s="443"/>
    </row>
    <row r="476" spans="1:27" ht="30" x14ac:dyDescent="0.25">
      <c r="A476" s="398">
        <v>452</v>
      </c>
      <c r="B476" s="399" t="s">
        <v>1315</v>
      </c>
      <c r="C476" s="399" t="s">
        <v>1315</v>
      </c>
      <c r="D476" s="399" t="s">
        <v>1315</v>
      </c>
      <c r="E476" s="399" t="s">
        <v>1315</v>
      </c>
      <c r="F476" s="400">
        <v>0.23</v>
      </c>
      <c r="G476" s="400">
        <v>0.4</v>
      </c>
      <c r="H476" s="400">
        <v>0.23</v>
      </c>
      <c r="I476" s="400">
        <v>0.4</v>
      </c>
      <c r="J476" s="400" t="s">
        <v>411</v>
      </c>
      <c r="K476" s="400">
        <v>1</v>
      </c>
      <c r="L476" s="400">
        <v>1</v>
      </c>
      <c r="M476" s="401" t="s">
        <v>859</v>
      </c>
      <c r="N476" s="401" t="s">
        <v>760</v>
      </c>
      <c r="O476" s="398" t="s">
        <v>414</v>
      </c>
      <c r="P476" s="398" t="s">
        <v>414</v>
      </c>
      <c r="Q476" s="398">
        <v>0.28299999999999997</v>
      </c>
      <c r="R476" s="398">
        <v>0.28299999999999997</v>
      </c>
      <c r="S476" s="398" t="s">
        <v>260</v>
      </c>
      <c r="T476" s="398" t="s">
        <v>260</v>
      </c>
      <c r="U476" s="398" t="s">
        <v>260</v>
      </c>
      <c r="V476" s="400" t="s">
        <v>415</v>
      </c>
      <c r="W476" s="400" t="s">
        <v>415</v>
      </c>
      <c r="X476" s="398" t="s">
        <v>260</v>
      </c>
      <c r="Y476" s="398" t="s">
        <v>260</v>
      </c>
      <c r="Z476" s="443"/>
      <c r="AA476" s="443"/>
    </row>
    <row r="477" spans="1:27" x14ac:dyDescent="0.25">
      <c r="A477" s="398">
        <v>453</v>
      </c>
      <c r="B477" s="399" t="s">
        <v>1316</v>
      </c>
      <c r="C477" s="399" t="s">
        <v>1316</v>
      </c>
      <c r="D477" s="399" t="s">
        <v>1316</v>
      </c>
      <c r="E477" s="399" t="s">
        <v>1316</v>
      </c>
      <c r="F477" s="400">
        <v>0.23</v>
      </c>
      <c r="G477" s="400">
        <v>0.4</v>
      </c>
      <c r="H477" s="400">
        <v>0.23</v>
      </c>
      <c r="I477" s="400">
        <v>0.4</v>
      </c>
      <c r="J477" s="400" t="s">
        <v>411</v>
      </c>
      <c r="K477" s="400">
        <v>1</v>
      </c>
      <c r="L477" s="400">
        <v>1</v>
      </c>
      <c r="M477" s="401" t="s">
        <v>821</v>
      </c>
      <c r="N477" s="401" t="s">
        <v>413</v>
      </c>
      <c r="O477" s="398" t="s">
        <v>414</v>
      </c>
      <c r="P477" s="398" t="s">
        <v>414</v>
      </c>
      <c r="Q477" s="398">
        <v>0.107</v>
      </c>
      <c r="R477" s="398">
        <v>0.107</v>
      </c>
      <c r="S477" s="398" t="s">
        <v>260</v>
      </c>
      <c r="T477" s="398" t="s">
        <v>260</v>
      </c>
      <c r="U477" s="398" t="s">
        <v>260</v>
      </c>
      <c r="V477" s="400" t="s">
        <v>415</v>
      </c>
      <c r="W477" s="400" t="s">
        <v>415</v>
      </c>
      <c r="X477" s="398" t="s">
        <v>260</v>
      </c>
      <c r="Y477" s="398" t="s">
        <v>260</v>
      </c>
      <c r="Z477" s="443"/>
      <c r="AA477" s="443"/>
    </row>
    <row r="478" spans="1:27" ht="30" x14ac:dyDescent="0.25">
      <c r="A478" s="398">
        <v>454</v>
      </c>
      <c r="B478" s="399" t="s">
        <v>1317</v>
      </c>
      <c r="C478" s="399" t="s">
        <v>1317</v>
      </c>
      <c r="D478" s="399" t="s">
        <v>1317</v>
      </c>
      <c r="E478" s="399" t="s">
        <v>1317</v>
      </c>
      <c r="F478" s="400">
        <v>0.23</v>
      </c>
      <c r="G478" s="400">
        <v>0.4</v>
      </c>
      <c r="H478" s="400">
        <v>0.23</v>
      </c>
      <c r="I478" s="400">
        <v>0.4</v>
      </c>
      <c r="J478" s="400" t="s">
        <v>411</v>
      </c>
      <c r="K478" s="400">
        <v>1</v>
      </c>
      <c r="L478" s="400">
        <v>1</v>
      </c>
      <c r="M478" s="401" t="s">
        <v>859</v>
      </c>
      <c r="N478" s="401" t="s">
        <v>760</v>
      </c>
      <c r="O478" s="398" t="s">
        <v>414</v>
      </c>
      <c r="P478" s="398" t="s">
        <v>414</v>
      </c>
      <c r="Q478" s="398">
        <v>9.7000000000000003E-2</v>
      </c>
      <c r="R478" s="398">
        <v>9.7000000000000003E-2</v>
      </c>
      <c r="S478" s="398" t="s">
        <v>260</v>
      </c>
      <c r="T478" s="398" t="s">
        <v>260</v>
      </c>
      <c r="U478" s="398" t="s">
        <v>260</v>
      </c>
      <c r="V478" s="400" t="s">
        <v>415</v>
      </c>
      <c r="W478" s="400" t="s">
        <v>415</v>
      </c>
      <c r="X478" s="398" t="s">
        <v>260</v>
      </c>
      <c r="Y478" s="398" t="s">
        <v>260</v>
      </c>
      <c r="Z478" s="443"/>
      <c r="AA478" s="443"/>
    </row>
    <row r="479" spans="1:27" ht="30" x14ac:dyDescent="0.25">
      <c r="A479" s="398">
        <v>455</v>
      </c>
      <c r="B479" s="399" t="s">
        <v>1318</v>
      </c>
      <c r="C479" s="399" t="s">
        <v>1318</v>
      </c>
      <c r="D479" s="399" t="s">
        <v>1318</v>
      </c>
      <c r="E479" s="399" t="s">
        <v>1318</v>
      </c>
      <c r="F479" s="400">
        <v>0.23</v>
      </c>
      <c r="G479" s="400">
        <v>0.4</v>
      </c>
      <c r="H479" s="400">
        <v>0.23</v>
      </c>
      <c r="I479" s="400">
        <v>0.4</v>
      </c>
      <c r="J479" s="400" t="s">
        <v>411</v>
      </c>
      <c r="K479" s="400">
        <v>1</v>
      </c>
      <c r="L479" s="400">
        <v>1</v>
      </c>
      <c r="M479" s="401" t="s">
        <v>859</v>
      </c>
      <c r="N479" s="401" t="s">
        <v>760</v>
      </c>
      <c r="O479" s="398" t="s">
        <v>414</v>
      </c>
      <c r="P479" s="398" t="s">
        <v>414</v>
      </c>
      <c r="Q479" s="398">
        <v>0.17699999999999999</v>
      </c>
      <c r="R479" s="398">
        <v>0.17699999999999999</v>
      </c>
      <c r="S479" s="398" t="s">
        <v>260</v>
      </c>
      <c r="T479" s="398" t="s">
        <v>260</v>
      </c>
      <c r="U479" s="398" t="s">
        <v>260</v>
      </c>
      <c r="V479" s="400" t="s">
        <v>415</v>
      </c>
      <c r="W479" s="400" t="s">
        <v>415</v>
      </c>
      <c r="X479" s="398" t="s">
        <v>260</v>
      </c>
      <c r="Y479" s="398" t="s">
        <v>260</v>
      </c>
      <c r="Z479" s="443"/>
      <c r="AA479" s="443"/>
    </row>
    <row r="480" spans="1:27" x14ac:dyDescent="0.25">
      <c r="A480" s="398">
        <v>456</v>
      </c>
      <c r="B480" s="399" t="s">
        <v>1319</v>
      </c>
      <c r="C480" s="399" t="s">
        <v>1319</v>
      </c>
      <c r="D480" s="399" t="s">
        <v>1319</v>
      </c>
      <c r="E480" s="399" t="s">
        <v>1319</v>
      </c>
      <c r="F480" s="400">
        <v>0.23</v>
      </c>
      <c r="G480" s="400">
        <v>0.4</v>
      </c>
      <c r="H480" s="400">
        <v>0.23</v>
      </c>
      <c r="I480" s="400">
        <v>0.4</v>
      </c>
      <c r="J480" s="400" t="s">
        <v>411</v>
      </c>
      <c r="K480" s="400">
        <v>1</v>
      </c>
      <c r="L480" s="400">
        <v>1</v>
      </c>
      <c r="M480" s="401" t="s">
        <v>846</v>
      </c>
      <c r="N480" s="401" t="s">
        <v>763</v>
      </c>
      <c r="O480" s="398" t="s">
        <v>414</v>
      </c>
      <c r="P480" s="398" t="s">
        <v>414</v>
      </c>
      <c r="Q480" s="398">
        <v>0.154</v>
      </c>
      <c r="R480" s="398">
        <v>0.154</v>
      </c>
      <c r="S480" s="398" t="s">
        <v>260</v>
      </c>
      <c r="T480" s="398" t="s">
        <v>260</v>
      </c>
      <c r="U480" s="398" t="s">
        <v>260</v>
      </c>
      <c r="V480" s="400" t="s">
        <v>415</v>
      </c>
      <c r="W480" s="400" t="s">
        <v>415</v>
      </c>
      <c r="X480" s="398" t="s">
        <v>260</v>
      </c>
      <c r="Y480" s="398" t="s">
        <v>260</v>
      </c>
      <c r="Z480" s="443"/>
      <c r="AA480" s="443"/>
    </row>
    <row r="481" spans="1:27" ht="30" x14ac:dyDescent="0.25">
      <c r="A481" s="398">
        <v>457</v>
      </c>
      <c r="B481" s="399" t="s">
        <v>1320</v>
      </c>
      <c r="C481" s="399" t="s">
        <v>1320</v>
      </c>
      <c r="D481" s="399" t="s">
        <v>1320</v>
      </c>
      <c r="E481" s="399" t="s">
        <v>1320</v>
      </c>
      <c r="F481" s="400">
        <v>0.23</v>
      </c>
      <c r="G481" s="400">
        <v>0.4</v>
      </c>
      <c r="H481" s="400">
        <v>0.23</v>
      </c>
      <c r="I481" s="400">
        <v>0.4</v>
      </c>
      <c r="J481" s="400" t="s">
        <v>411</v>
      </c>
      <c r="K481" s="400">
        <v>1</v>
      </c>
      <c r="L481" s="400">
        <v>1</v>
      </c>
      <c r="M481" s="401" t="s">
        <v>1321</v>
      </c>
      <c r="N481" s="401" t="s">
        <v>1322</v>
      </c>
      <c r="O481" s="398" t="s">
        <v>414</v>
      </c>
      <c r="P481" s="398" t="s">
        <v>414</v>
      </c>
      <c r="Q481" s="398">
        <v>0.159</v>
      </c>
      <c r="R481" s="398">
        <v>0.159</v>
      </c>
      <c r="S481" s="398" t="s">
        <v>260</v>
      </c>
      <c r="T481" s="398" t="s">
        <v>260</v>
      </c>
      <c r="U481" s="398" t="s">
        <v>260</v>
      </c>
      <c r="V481" s="400" t="s">
        <v>415</v>
      </c>
      <c r="W481" s="400" t="s">
        <v>415</v>
      </c>
      <c r="X481" s="398" t="s">
        <v>260</v>
      </c>
      <c r="Y481" s="398" t="s">
        <v>260</v>
      </c>
      <c r="Z481" s="443"/>
      <c r="AA481" s="443"/>
    </row>
    <row r="482" spans="1:27" x14ac:dyDescent="0.25">
      <c r="A482" s="398">
        <v>458</v>
      </c>
      <c r="B482" s="399" t="s">
        <v>1323</v>
      </c>
      <c r="C482" s="399" t="s">
        <v>1323</v>
      </c>
      <c r="D482" s="399" t="s">
        <v>1323</v>
      </c>
      <c r="E482" s="399" t="s">
        <v>1323</v>
      </c>
      <c r="F482" s="400">
        <v>0.23</v>
      </c>
      <c r="G482" s="400">
        <v>0.4</v>
      </c>
      <c r="H482" s="400">
        <v>0.23</v>
      </c>
      <c r="I482" s="400">
        <v>0.4</v>
      </c>
      <c r="J482" s="400" t="s">
        <v>411</v>
      </c>
      <c r="K482" s="400">
        <v>1</v>
      </c>
      <c r="L482" s="400">
        <v>1</v>
      </c>
      <c r="M482" s="401" t="s">
        <v>846</v>
      </c>
      <c r="N482" s="401" t="s">
        <v>763</v>
      </c>
      <c r="O482" s="398" t="s">
        <v>414</v>
      </c>
      <c r="P482" s="398" t="s">
        <v>414</v>
      </c>
      <c r="Q482" s="398">
        <v>0.13</v>
      </c>
      <c r="R482" s="398">
        <v>0.13</v>
      </c>
      <c r="S482" s="398" t="s">
        <v>260</v>
      </c>
      <c r="T482" s="398" t="s">
        <v>260</v>
      </c>
      <c r="U482" s="398" t="s">
        <v>260</v>
      </c>
      <c r="V482" s="400" t="s">
        <v>415</v>
      </c>
      <c r="W482" s="400" t="s">
        <v>415</v>
      </c>
      <c r="X482" s="398" t="s">
        <v>260</v>
      </c>
      <c r="Y482" s="398" t="s">
        <v>260</v>
      </c>
      <c r="Z482" s="443"/>
      <c r="AA482" s="443"/>
    </row>
    <row r="483" spans="1:27" ht="30" x14ac:dyDescent="0.25">
      <c r="A483" s="398">
        <v>459</v>
      </c>
      <c r="B483" s="399" t="s">
        <v>1324</v>
      </c>
      <c r="C483" s="399" t="s">
        <v>1324</v>
      </c>
      <c r="D483" s="399" t="s">
        <v>1324</v>
      </c>
      <c r="E483" s="399" t="s">
        <v>1324</v>
      </c>
      <c r="F483" s="400">
        <v>0.23</v>
      </c>
      <c r="G483" s="400">
        <v>0.4</v>
      </c>
      <c r="H483" s="400">
        <v>0.23</v>
      </c>
      <c r="I483" s="400">
        <v>0.4</v>
      </c>
      <c r="J483" s="400" t="s">
        <v>411</v>
      </c>
      <c r="K483" s="400">
        <v>1</v>
      </c>
      <c r="L483" s="400">
        <v>1</v>
      </c>
      <c r="M483" s="401" t="s">
        <v>855</v>
      </c>
      <c r="N483" s="401" t="s">
        <v>900</v>
      </c>
      <c r="O483" s="398" t="s">
        <v>414</v>
      </c>
      <c r="P483" s="398" t="s">
        <v>414</v>
      </c>
      <c r="Q483" s="398">
        <v>0.34100000000000003</v>
      </c>
      <c r="R483" s="398">
        <v>0.34100000000000003</v>
      </c>
      <c r="S483" s="398" t="s">
        <v>260</v>
      </c>
      <c r="T483" s="398" t="s">
        <v>260</v>
      </c>
      <c r="U483" s="398" t="s">
        <v>260</v>
      </c>
      <c r="V483" s="400" t="s">
        <v>415</v>
      </c>
      <c r="W483" s="400" t="s">
        <v>415</v>
      </c>
      <c r="X483" s="398" t="s">
        <v>260</v>
      </c>
      <c r="Y483" s="398" t="s">
        <v>260</v>
      </c>
      <c r="Z483" s="443"/>
      <c r="AA483" s="443"/>
    </row>
    <row r="484" spans="1:27" x14ac:dyDescent="0.25">
      <c r="A484" s="398">
        <v>460</v>
      </c>
      <c r="B484" s="399" t="s">
        <v>1325</v>
      </c>
      <c r="C484" s="399" t="s">
        <v>1325</v>
      </c>
      <c r="D484" s="399" t="s">
        <v>1325</v>
      </c>
      <c r="E484" s="399" t="s">
        <v>1325</v>
      </c>
      <c r="F484" s="400">
        <v>0.23</v>
      </c>
      <c r="G484" s="400">
        <v>0.4</v>
      </c>
      <c r="H484" s="400">
        <v>0.23</v>
      </c>
      <c r="I484" s="400">
        <v>0.4</v>
      </c>
      <c r="J484" s="400" t="s">
        <v>411</v>
      </c>
      <c r="K484" s="400">
        <v>1</v>
      </c>
      <c r="L484" s="400">
        <v>1</v>
      </c>
      <c r="M484" s="401" t="s">
        <v>846</v>
      </c>
      <c r="N484" s="401" t="s">
        <v>763</v>
      </c>
      <c r="O484" s="398" t="s">
        <v>414</v>
      </c>
      <c r="P484" s="398" t="s">
        <v>414</v>
      </c>
      <c r="Q484" s="398">
        <v>1.9E-2</v>
      </c>
      <c r="R484" s="398">
        <v>1.9E-2</v>
      </c>
      <c r="S484" s="398" t="s">
        <v>260</v>
      </c>
      <c r="T484" s="398" t="s">
        <v>260</v>
      </c>
      <c r="U484" s="398" t="s">
        <v>260</v>
      </c>
      <c r="V484" s="400" t="s">
        <v>415</v>
      </c>
      <c r="W484" s="400" t="s">
        <v>415</v>
      </c>
      <c r="X484" s="398" t="s">
        <v>260</v>
      </c>
      <c r="Y484" s="398" t="s">
        <v>260</v>
      </c>
      <c r="Z484" s="443"/>
      <c r="AA484" s="443"/>
    </row>
    <row r="485" spans="1:27" ht="30" x14ac:dyDescent="0.25">
      <c r="A485" s="398">
        <v>461</v>
      </c>
      <c r="B485" s="399" t="s">
        <v>1326</v>
      </c>
      <c r="C485" s="399" t="s">
        <v>1326</v>
      </c>
      <c r="D485" s="399" t="s">
        <v>1326</v>
      </c>
      <c r="E485" s="399" t="s">
        <v>1326</v>
      </c>
      <c r="F485" s="400">
        <v>0.23</v>
      </c>
      <c r="G485" s="400">
        <v>0.4</v>
      </c>
      <c r="H485" s="400">
        <v>0.23</v>
      </c>
      <c r="I485" s="400">
        <v>0.4</v>
      </c>
      <c r="J485" s="400" t="s">
        <v>411</v>
      </c>
      <c r="K485" s="400">
        <v>1</v>
      </c>
      <c r="L485" s="400">
        <v>1</v>
      </c>
      <c r="M485" s="401" t="s">
        <v>859</v>
      </c>
      <c r="N485" s="401" t="s">
        <v>760</v>
      </c>
      <c r="O485" s="398" t="s">
        <v>414</v>
      </c>
      <c r="P485" s="398" t="s">
        <v>414</v>
      </c>
      <c r="Q485" s="398">
        <v>0.19500000000000001</v>
      </c>
      <c r="R485" s="398">
        <v>0.19500000000000001</v>
      </c>
      <c r="S485" s="398" t="s">
        <v>260</v>
      </c>
      <c r="T485" s="398" t="s">
        <v>260</v>
      </c>
      <c r="U485" s="398" t="s">
        <v>260</v>
      </c>
      <c r="V485" s="400" t="s">
        <v>415</v>
      </c>
      <c r="W485" s="400" t="s">
        <v>415</v>
      </c>
      <c r="X485" s="398" t="s">
        <v>260</v>
      </c>
      <c r="Y485" s="398" t="s">
        <v>260</v>
      </c>
      <c r="Z485" s="443"/>
      <c r="AA485" s="443"/>
    </row>
    <row r="486" spans="1:27" x14ac:dyDescent="0.25">
      <c r="A486" s="398">
        <v>462</v>
      </c>
      <c r="B486" s="399" t="s">
        <v>1327</v>
      </c>
      <c r="C486" s="399" t="s">
        <v>1327</v>
      </c>
      <c r="D486" s="399" t="s">
        <v>1327</v>
      </c>
      <c r="E486" s="399" t="s">
        <v>1327</v>
      </c>
      <c r="F486" s="400">
        <v>0.23</v>
      </c>
      <c r="G486" s="400">
        <v>0.4</v>
      </c>
      <c r="H486" s="400">
        <v>0.23</v>
      </c>
      <c r="I486" s="400">
        <v>0.4</v>
      </c>
      <c r="J486" s="400" t="s">
        <v>411</v>
      </c>
      <c r="K486" s="400">
        <v>1</v>
      </c>
      <c r="L486" s="400">
        <v>1</v>
      </c>
      <c r="M486" s="401" t="s">
        <v>846</v>
      </c>
      <c r="N486" s="401" t="s">
        <v>763</v>
      </c>
      <c r="O486" s="398" t="s">
        <v>414</v>
      </c>
      <c r="P486" s="398" t="s">
        <v>414</v>
      </c>
      <c r="Q486" s="398">
        <v>7.2999999999999995E-2</v>
      </c>
      <c r="R486" s="398">
        <v>7.2999999999999995E-2</v>
      </c>
      <c r="S486" s="398" t="s">
        <v>260</v>
      </c>
      <c r="T486" s="398" t="s">
        <v>260</v>
      </c>
      <c r="U486" s="398" t="s">
        <v>260</v>
      </c>
      <c r="V486" s="400" t="s">
        <v>415</v>
      </c>
      <c r="W486" s="400" t="s">
        <v>415</v>
      </c>
      <c r="X486" s="398" t="s">
        <v>260</v>
      </c>
      <c r="Y486" s="398" t="s">
        <v>260</v>
      </c>
      <c r="Z486" s="443"/>
      <c r="AA486" s="443"/>
    </row>
    <row r="487" spans="1:27" x14ac:dyDescent="0.25">
      <c r="A487" s="398">
        <v>463</v>
      </c>
      <c r="B487" s="399" t="s">
        <v>1328</v>
      </c>
      <c r="C487" s="399" t="s">
        <v>1328</v>
      </c>
      <c r="D487" s="399" t="s">
        <v>1328</v>
      </c>
      <c r="E487" s="399" t="s">
        <v>1328</v>
      </c>
      <c r="F487" s="400">
        <v>0.23</v>
      </c>
      <c r="G487" s="400">
        <v>0.4</v>
      </c>
      <c r="H487" s="400">
        <v>0.23</v>
      </c>
      <c r="I487" s="400">
        <v>0.4</v>
      </c>
      <c r="J487" s="400" t="s">
        <v>411</v>
      </c>
      <c r="K487" s="400">
        <v>1</v>
      </c>
      <c r="L487" s="400">
        <v>1</v>
      </c>
      <c r="M487" s="401" t="s">
        <v>846</v>
      </c>
      <c r="N487" s="401" t="s">
        <v>763</v>
      </c>
      <c r="O487" s="398" t="s">
        <v>414</v>
      </c>
      <c r="P487" s="398" t="s">
        <v>414</v>
      </c>
      <c r="Q487" s="398">
        <v>3.5000000000000003E-2</v>
      </c>
      <c r="R487" s="398">
        <v>3.5000000000000003E-2</v>
      </c>
      <c r="S487" s="398" t="s">
        <v>260</v>
      </c>
      <c r="T487" s="398" t="s">
        <v>260</v>
      </c>
      <c r="U487" s="398" t="s">
        <v>260</v>
      </c>
      <c r="V487" s="400" t="s">
        <v>415</v>
      </c>
      <c r="W487" s="400" t="s">
        <v>415</v>
      </c>
      <c r="X487" s="398" t="s">
        <v>260</v>
      </c>
      <c r="Y487" s="398" t="s">
        <v>260</v>
      </c>
      <c r="Z487" s="443"/>
      <c r="AA487" s="443"/>
    </row>
    <row r="488" spans="1:27" ht="30" x14ac:dyDescent="0.25">
      <c r="A488" s="398">
        <v>464</v>
      </c>
      <c r="B488" s="399" t="s">
        <v>1329</v>
      </c>
      <c r="C488" s="399" t="s">
        <v>1329</v>
      </c>
      <c r="D488" s="399" t="s">
        <v>1329</v>
      </c>
      <c r="E488" s="399" t="s">
        <v>1329</v>
      </c>
      <c r="F488" s="400">
        <v>0.23</v>
      </c>
      <c r="G488" s="400">
        <v>0.4</v>
      </c>
      <c r="H488" s="400">
        <v>0.23</v>
      </c>
      <c r="I488" s="400">
        <v>0.4</v>
      </c>
      <c r="J488" s="400" t="s">
        <v>411</v>
      </c>
      <c r="K488" s="400">
        <v>1</v>
      </c>
      <c r="L488" s="400">
        <v>1</v>
      </c>
      <c r="M488" s="401" t="s">
        <v>859</v>
      </c>
      <c r="N488" s="401" t="s">
        <v>760</v>
      </c>
      <c r="O488" s="398" t="s">
        <v>414</v>
      </c>
      <c r="P488" s="398" t="s">
        <v>414</v>
      </c>
      <c r="Q488" s="398">
        <v>0.12</v>
      </c>
      <c r="R488" s="398">
        <v>0.12</v>
      </c>
      <c r="S488" s="398" t="s">
        <v>260</v>
      </c>
      <c r="T488" s="398" t="s">
        <v>260</v>
      </c>
      <c r="U488" s="398" t="s">
        <v>260</v>
      </c>
      <c r="V488" s="400" t="s">
        <v>415</v>
      </c>
      <c r="W488" s="400" t="s">
        <v>415</v>
      </c>
      <c r="X488" s="398" t="s">
        <v>260</v>
      </c>
      <c r="Y488" s="398" t="s">
        <v>260</v>
      </c>
      <c r="Z488" s="443"/>
      <c r="AA488" s="443"/>
    </row>
    <row r="489" spans="1:27" x14ac:dyDescent="0.25">
      <c r="A489" s="398">
        <v>465</v>
      </c>
      <c r="B489" s="399" t="s">
        <v>1330</v>
      </c>
      <c r="C489" s="399" t="s">
        <v>1330</v>
      </c>
      <c r="D489" s="399" t="s">
        <v>1330</v>
      </c>
      <c r="E489" s="399" t="s">
        <v>1330</v>
      </c>
      <c r="F489" s="400">
        <v>0.23</v>
      </c>
      <c r="G489" s="400">
        <v>0.4</v>
      </c>
      <c r="H489" s="400">
        <v>0.23</v>
      </c>
      <c r="I489" s="400">
        <v>0.4</v>
      </c>
      <c r="J489" s="400" t="s">
        <v>411</v>
      </c>
      <c r="K489" s="400">
        <v>1</v>
      </c>
      <c r="L489" s="400">
        <v>1</v>
      </c>
      <c r="M489" s="401" t="s">
        <v>846</v>
      </c>
      <c r="N489" s="401" t="s">
        <v>763</v>
      </c>
      <c r="O489" s="398" t="s">
        <v>414</v>
      </c>
      <c r="P489" s="398" t="s">
        <v>414</v>
      </c>
      <c r="Q489" s="398">
        <v>7.4999999999999997E-2</v>
      </c>
      <c r="R489" s="398">
        <v>7.4999999999999997E-2</v>
      </c>
      <c r="S489" s="398" t="s">
        <v>260</v>
      </c>
      <c r="T489" s="398" t="s">
        <v>260</v>
      </c>
      <c r="U489" s="398" t="s">
        <v>260</v>
      </c>
      <c r="V489" s="400" t="s">
        <v>415</v>
      </c>
      <c r="W489" s="400" t="s">
        <v>415</v>
      </c>
      <c r="X489" s="398" t="s">
        <v>260</v>
      </c>
      <c r="Y489" s="398" t="s">
        <v>260</v>
      </c>
      <c r="Z489" s="443"/>
      <c r="AA489" s="443"/>
    </row>
    <row r="490" spans="1:27" ht="30" x14ac:dyDescent="0.25">
      <c r="A490" s="398">
        <v>466</v>
      </c>
      <c r="B490" s="399" t="s">
        <v>1331</v>
      </c>
      <c r="C490" s="399" t="s">
        <v>1331</v>
      </c>
      <c r="D490" s="399" t="s">
        <v>1331</v>
      </c>
      <c r="E490" s="399" t="s">
        <v>1331</v>
      </c>
      <c r="F490" s="400">
        <v>0.23</v>
      </c>
      <c r="G490" s="400">
        <v>0.4</v>
      </c>
      <c r="H490" s="400">
        <v>0.23</v>
      </c>
      <c r="I490" s="400">
        <v>0.4</v>
      </c>
      <c r="J490" s="400" t="s">
        <v>411</v>
      </c>
      <c r="K490" s="400">
        <v>1</v>
      </c>
      <c r="L490" s="400">
        <v>1</v>
      </c>
      <c r="M490" s="401" t="s">
        <v>859</v>
      </c>
      <c r="N490" s="401" t="s">
        <v>760</v>
      </c>
      <c r="O490" s="398" t="s">
        <v>414</v>
      </c>
      <c r="P490" s="398" t="s">
        <v>414</v>
      </c>
      <c r="Q490" s="398">
        <v>0.16500000000000001</v>
      </c>
      <c r="R490" s="398">
        <v>0.16500000000000001</v>
      </c>
      <c r="S490" s="398" t="s">
        <v>260</v>
      </c>
      <c r="T490" s="398" t="s">
        <v>260</v>
      </c>
      <c r="U490" s="398" t="s">
        <v>260</v>
      </c>
      <c r="V490" s="400" t="s">
        <v>415</v>
      </c>
      <c r="W490" s="400" t="s">
        <v>415</v>
      </c>
      <c r="X490" s="398" t="s">
        <v>260</v>
      </c>
      <c r="Y490" s="398" t="s">
        <v>260</v>
      </c>
      <c r="Z490" s="443"/>
      <c r="AA490" s="443"/>
    </row>
    <row r="491" spans="1:27" x14ac:dyDescent="0.25">
      <c r="A491" s="398">
        <v>467</v>
      </c>
      <c r="B491" s="399" t="s">
        <v>1332</v>
      </c>
      <c r="C491" s="399" t="s">
        <v>1332</v>
      </c>
      <c r="D491" s="399" t="s">
        <v>1332</v>
      </c>
      <c r="E491" s="399" t="s">
        <v>1332</v>
      </c>
      <c r="F491" s="400">
        <v>0.23</v>
      </c>
      <c r="G491" s="400">
        <v>0.4</v>
      </c>
      <c r="H491" s="400">
        <v>0.23</v>
      </c>
      <c r="I491" s="400">
        <v>0.4</v>
      </c>
      <c r="J491" s="400" t="s">
        <v>411</v>
      </c>
      <c r="K491" s="400">
        <v>1</v>
      </c>
      <c r="L491" s="400">
        <v>1</v>
      </c>
      <c r="M491" s="401" t="s">
        <v>846</v>
      </c>
      <c r="N491" s="401" t="s">
        <v>763</v>
      </c>
      <c r="O491" s="398" t="s">
        <v>414</v>
      </c>
      <c r="P491" s="398" t="s">
        <v>414</v>
      </c>
      <c r="Q491" s="398">
        <v>0.13900000000000001</v>
      </c>
      <c r="R491" s="398">
        <v>0.13900000000000001</v>
      </c>
      <c r="S491" s="398" t="s">
        <v>260</v>
      </c>
      <c r="T491" s="398" t="s">
        <v>260</v>
      </c>
      <c r="U491" s="398" t="s">
        <v>260</v>
      </c>
      <c r="V491" s="400" t="s">
        <v>415</v>
      </c>
      <c r="W491" s="400" t="s">
        <v>415</v>
      </c>
      <c r="X491" s="398" t="s">
        <v>260</v>
      </c>
      <c r="Y491" s="398" t="s">
        <v>260</v>
      </c>
      <c r="Z491" s="443"/>
      <c r="AA491" s="443"/>
    </row>
    <row r="492" spans="1:27" ht="30" x14ac:dyDescent="0.25">
      <c r="A492" s="398">
        <v>468</v>
      </c>
      <c r="B492" s="399" t="s">
        <v>1333</v>
      </c>
      <c r="C492" s="399" t="s">
        <v>1333</v>
      </c>
      <c r="D492" s="399" t="s">
        <v>1333</v>
      </c>
      <c r="E492" s="399" t="s">
        <v>1333</v>
      </c>
      <c r="F492" s="400">
        <v>0.23</v>
      </c>
      <c r="G492" s="400">
        <v>0.4</v>
      </c>
      <c r="H492" s="400">
        <v>0.23</v>
      </c>
      <c r="I492" s="400">
        <v>0.4</v>
      </c>
      <c r="J492" s="400" t="s">
        <v>411</v>
      </c>
      <c r="K492" s="400">
        <v>1</v>
      </c>
      <c r="L492" s="400">
        <v>1</v>
      </c>
      <c r="M492" s="401" t="s">
        <v>859</v>
      </c>
      <c r="N492" s="401" t="s">
        <v>760</v>
      </c>
      <c r="O492" s="398" t="s">
        <v>414</v>
      </c>
      <c r="P492" s="398" t="s">
        <v>414</v>
      </c>
      <c r="Q492" s="398">
        <v>0.154</v>
      </c>
      <c r="R492" s="398">
        <v>0.154</v>
      </c>
      <c r="S492" s="398" t="s">
        <v>260</v>
      </c>
      <c r="T492" s="398" t="s">
        <v>260</v>
      </c>
      <c r="U492" s="398" t="s">
        <v>260</v>
      </c>
      <c r="V492" s="400" t="s">
        <v>415</v>
      </c>
      <c r="W492" s="400" t="s">
        <v>415</v>
      </c>
      <c r="X492" s="398" t="s">
        <v>260</v>
      </c>
      <c r="Y492" s="398" t="s">
        <v>260</v>
      </c>
      <c r="Z492" s="443"/>
      <c r="AA492" s="443"/>
    </row>
    <row r="493" spans="1:27" x14ac:dyDescent="0.25">
      <c r="A493" s="398">
        <v>469</v>
      </c>
      <c r="B493" s="399" t="s">
        <v>1334</v>
      </c>
      <c r="C493" s="399" t="s">
        <v>1334</v>
      </c>
      <c r="D493" s="399" t="s">
        <v>1334</v>
      </c>
      <c r="E493" s="399" t="s">
        <v>1334</v>
      </c>
      <c r="F493" s="400">
        <v>0.23</v>
      </c>
      <c r="G493" s="400">
        <v>0.4</v>
      </c>
      <c r="H493" s="400">
        <v>0.23</v>
      </c>
      <c r="I493" s="400">
        <v>0.4</v>
      </c>
      <c r="J493" s="400" t="s">
        <v>411</v>
      </c>
      <c r="K493" s="400">
        <v>1</v>
      </c>
      <c r="L493" s="400">
        <v>1</v>
      </c>
      <c r="M493" s="401" t="s">
        <v>846</v>
      </c>
      <c r="N493" s="401" t="s">
        <v>763</v>
      </c>
      <c r="O493" s="398" t="s">
        <v>414</v>
      </c>
      <c r="P493" s="398" t="s">
        <v>414</v>
      </c>
      <c r="Q493" s="398">
        <v>0.05</v>
      </c>
      <c r="R493" s="398">
        <v>0.05</v>
      </c>
      <c r="S493" s="398" t="s">
        <v>260</v>
      </c>
      <c r="T493" s="398" t="s">
        <v>260</v>
      </c>
      <c r="U493" s="398" t="s">
        <v>260</v>
      </c>
      <c r="V493" s="400" t="s">
        <v>415</v>
      </c>
      <c r="W493" s="400" t="s">
        <v>415</v>
      </c>
      <c r="X493" s="398" t="s">
        <v>260</v>
      </c>
      <c r="Y493" s="398" t="s">
        <v>260</v>
      </c>
      <c r="Z493" s="443"/>
      <c r="AA493" s="443"/>
    </row>
    <row r="494" spans="1:27" ht="30" x14ac:dyDescent="0.25">
      <c r="A494" s="398">
        <v>470</v>
      </c>
      <c r="B494" s="399" t="s">
        <v>1335</v>
      </c>
      <c r="C494" s="399" t="s">
        <v>1335</v>
      </c>
      <c r="D494" s="399" t="s">
        <v>1335</v>
      </c>
      <c r="E494" s="399" t="s">
        <v>1335</v>
      </c>
      <c r="F494" s="400">
        <v>0.23</v>
      </c>
      <c r="G494" s="400">
        <v>0.4</v>
      </c>
      <c r="H494" s="400">
        <v>0.23</v>
      </c>
      <c r="I494" s="400">
        <v>0.4</v>
      </c>
      <c r="J494" s="400" t="s">
        <v>411</v>
      </c>
      <c r="K494" s="400">
        <v>1</v>
      </c>
      <c r="L494" s="400">
        <v>1</v>
      </c>
      <c r="M494" s="401" t="s">
        <v>859</v>
      </c>
      <c r="N494" s="401" t="s">
        <v>760</v>
      </c>
      <c r="O494" s="398" t="s">
        <v>414</v>
      </c>
      <c r="P494" s="398" t="s">
        <v>414</v>
      </c>
      <c r="Q494" s="398">
        <v>0.20200000000000001</v>
      </c>
      <c r="R494" s="398">
        <v>0.20200000000000001</v>
      </c>
      <c r="S494" s="398" t="s">
        <v>260</v>
      </c>
      <c r="T494" s="398" t="s">
        <v>260</v>
      </c>
      <c r="U494" s="398" t="s">
        <v>260</v>
      </c>
      <c r="V494" s="400" t="s">
        <v>415</v>
      </c>
      <c r="W494" s="400" t="s">
        <v>415</v>
      </c>
      <c r="X494" s="398" t="s">
        <v>260</v>
      </c>
      <c r="Y494" s="398" t="s">
        <v>260</v>
      </c>
      <c r="Z494" s="443"/>
      <c r="AA494" s="443"/>
    </row>
    <row r="495" spans="1:27" x14ac:dyDescent="0.25">
      <c r="A495" s="398">
        <v>471</v>
      </c>
      <c r="B495" s="399" t="s">
        <v>1336</v>
      </c>
      <c r="C495" s="399" t="s">
        <v>1336</v>
      </c>
      <c r="D495" s="399" t="s">
        <v>1336</v>
      </c>
      <c r="E495" s="399" t="s">
        <v>1336</v>
      </c>
      <c r="F495" s="400">
        <v>0.23</v>
      </c>
      <c r="G495" s="400">
        <v>0.4</v>
      </c>
      <c r="H495" s="400">
        <v>0.23</v>
      </c>
      <c r="I495" s="400">
        <v>0.4</v>
      </c>
      <c r="J495" s="400" t="s">
        <v>411</v>
      </c>
      <c r="K495" s="400">
        <v>1</v>
      </c>
      <c r="L495" s="400">
        <v>1</v>
      </c>
      <c r="M495" s="401" t="s">
        <v>846</v>
      </c>
      <c r="N495" s="401" t="s">
        <v>763</v>
      </c>
      <c r="O495" s="398" t="s">
        <v>414</v>
      </c>
      <c r="P495" s="398" t="s">
        <v>414</v>
      </c>
      <c r="Q495" s="398">
        <v>9.7000000000000003E-2</v>
      </c>
      <c r="R495" s="398">
        <v>9.7000000000000003E-2</v>
      </c>
      <c r="S495" s="398" t="s">
        <v>260</v>
      </c>
      <c r="T495" s="398" t="s">
        <v>260</v>
      </c>
      <c r="U495" s="398" t="s">
        <v>260</v>
      </c>
      <c r="V495" s="400" t="s">
        <v>415</v>
      </c>
      <c r="W495" s="400" t="s">
        <v>415</v>
      </c>
      <c r="X495" s="398" t="s">
        <v>260</v>
      </c>
      <c r="Y495" s="398" t="s">
        <v>260</v>
      </c>
      <c r="Z495" s="443"/>
      <c r="AA495" s="443"/>
    </row>
    <row r="496" spans="1:27" ht="30" x14ac:dyDescent="0.25">
      <c r="A496" s="398">
        <v>472</v>
      </c>
      <c r="B496" s="399" t="s">
        <v>1337</v>
      </c>
      <c r="C496" s="399" t="s">
        <v>1337</v>
      </c>
      <c r="D496" s="399" t="s">
        <v>1337</v>
      </c>
      <c r="E496" s="399" t="s">
        <v>1337</v>
      </c>
      <c r="F496" s="400">
        <v>0.23</v>
      </c>
      <c r="G496" s="400">
        <v>0.4</v>
      </c>
      <c r="H496" s="400">
        <v>0.23</v>
      </c>
      <c r="I496" s="400">
        <v>0.4</v>
      </c>
      <c r="J496" s="400" t="s">
        <v>411</v>
      </c>
      <c r="K496" s="400">
        <v>1</v>
      </c>
      <c r="L496" s="400">
        <v>1</v>
      </c>
      <c r="M496" s="401" t="s">
        <v>859</v>
      </c>
      <c r="N496" s="401" t="s">
        <v>760</v>
      </c>
      <c r="O496" s="398" t="s">
        <v>414</v>
      </c>
      <c r="P496" s="398" t="s">
        <v>414</v>
      </c>
      <c r="Q496" s="398">
        <v>0.16700000000000001</v>
      </c>
      <c r="R496" s="398">
        <v>0.16700000000000001</v>
      </c>
      <c r="S496" s="398" t="s">
        <v>260</v>
      </c>
      <c r="T496" s="398" t="s">
        <v>260</v>
      </c>
      <c r="U496" s="398" t="s">
        <v>260</v>
      </c>
      <c r="V496" s="400" t="s">
        <v>415</v>
      </c>
      <c r="W496" s="400" t="s">
        <v>415</v>
      </c>
      <c r="X496" s="398" t="s">
        <v>260</v>
      </c>
      <c r="Y496" s="398" t="s">
        <v>260</v>
      </c>
      <c r="Z496" s="443"/>
      <c r="AA496" s="443"/>
    </row>
    <row r="497" spans="1:27" x14ac:dyDescent="0.25">
      <c r="A497" s="398">
        <v>473</v>
      </c>
      <c r="B497" s="399" t="s">
        <v>1338</v>
      </c>
      <c r="C497" s="399" t="s">
        <v>1338</v>
      </c>
      <c r="D497" s="399" t="s">
        <v>1338</v>
      </c>
      <c r="E497" s="399" t="s">
        <v>1338</v>
      </c>
      <c r="F497" s="400">
        <v>0.23</v>
      </c>
      <c r="G497" s="400">
        <v>0.4</v>
      </c>
      <c r="H497" s="400">
        <v>0.23</v>
      </c>
      <c r="I497" s="400">
        <v>0.4</v>
      </c>
      <c r="J497" s="400" t="s">
        <v>411</v>
      </c>
      <c r="K497" s="400">
        <v>1</v>
      </c>
      <c r="L497" s="400">
        <v>1</v>
      </c>
      <c r="M497" s="401" t="s">
        <v>846</v>
      </c>
      <c r="N497" s="401" t="s">
        <v>763</v>
      </c>
      <c r="O497" s="398" t="s">
        <v>414</v>
      </c>
      <c r="P497" s="398" t="s">
        <v>414</v>
      </c>
      <c r="Q497" s="398">
        <v>0.105</v>
      </c>
      <c r="R497" s="398">
        <v>0.105</v>
      </c>
      <c r="S497" s="398" t="s">
        <v>260</v>
      </c>
      <c r="T497" s="398" t="s">
        <v>260</v>
      </c>
      <c r="U497" s="398" t="s">
        <v>260</v>
      </c>
      <c r="V497" s="400" t="s">
        <v>415</v>
      </c>
      <c r="W497" s="400" t="s">
        <v>415</v>
      </c>
      <c r="X497" s="398" t="s">
        <v>260</v>
      </c>
      <c r="Y497" s="398" t="s">
        <v>260</v>
      </c>
      <c r="Z497" s="443"/>
      <c r="AA497" s="443"/>
    </row>
    <row r="498" spans="1:27" ht="30" x14ac:dyDescent="0.25">
      <c r="A498" s="398">
        <v>474</v>
      </c>
      <c r="B498" s="399" t="s">
        <v>1339</v>
      </c>
      <c r="C498" s="399" t="s">
        <v>1339</v>
      </c>
      <c r="D498" s="399" t="s">
        <v>1339</v>
      </c>
      <c r="E498" s="399" t="s">
        <v>1339</v>
      </c>
      <c r="F498" s="400">
        <v>0.23</v>
      </c>
      <c r="G498" s="400">
        <v>0.4</v>
      </c>
      <c r="H498" s="400">
        <v>0.23</v>
      </c>
      <c r="I498" s="400">
        <v>0.4</v>
      </c>
      <c r="J498" s="400" t="s">
        <v>411</v>
      </c>
      <c r="K498" s="400">
        <v>1</v>
      </c>
      <c r="L498" s="400">
        <v>1</v>
      </c>
      <c r="M498" s="401" t="s">
        <v>859</v>
      </c>
      <c r="N498" s="401" t="s">
        <v>760</v>
      </c>
      <c r="O498" s="398" t="s">
        <v>414</v>
      </c>
      <c r="P498" s="398" t="s">
        <v>414</v>
      </c>
      <c r="Q498" s="398">
        <v>7.5999999999999998E-2</v>
      </c>
      <c r="R498" s="398">
        <v>7.5999999999999998E-2</v>
      </c>
      <c r="S498" s="398" t="s">
        <v>260</v>
      </c>
      <c r="T498" s="398" t="s">
        <v>260</v>
      </c>
      <c r="U498" s="398" t="s">
        <v>260</v>
      </c>
      <c r="V498" s="400" t="s">
        <v>415</v>
      </c>
      <c r="W498" s="400" t="s">
        <v>415</v>
      </c>
      <c r="X498" s="398" t="s">
        <v>260</v>
      </c>
      <c r="Y498" s="398" t="s">
        <v>260</v>
      </c>
      <c r="Z498" s="443"/>
      <c r="AA498" s="443"/>
    </row>
    <row r="499" spans="1:27" x14ac:dyDescent="0.25">
      <c r="A499" s="398">
        <v>475</v>
      </c>
      <c r="B499" s="399" t="s">
        <v>1340</v>
      </c>
      <c r="C499" s="399" t="s">
        <v>1340</v>
      </c>
      <c r="D499" s="399" t="s">
        <v>1340</v>
      </c>
      <c r="E499" s="399" t="s">
        <v>1340</v>
      </c>
      <c r="F499" s="400">
        <v>0.23</v>
      </c>
      <c r="G499" s="400">
        <v>0.4</v>
      </c>
      <c r="H499" s="400">
        <v>0.23</v>
      </c>
      <c r="I499" s="400">
        <v>0.4</v>
      </c>
      <c r="J499" s="400" t="s">
        <v>411</v>
      </c>
      <c r="K499" s="400">
        <v>1</v>
      </c>
      <c r="L499" s="400">
        <v>1</v>
      </c>
      <c r="M499" s="401" t="s">
        <v>846</v>
      </c>
      <c r="N499" s="401" t="s">
        <v>763</v>
      </c>
      <c r="O499" s="398" t="s">
        <v>414</v>
      </c>
      <c r="P499" s="398" t="s">
        <v>414</v>
      </c>
      <c r="Q499" s="398">
        <v>0.115</v>
      </c>
      <c r="R499" s="398">
        <v>0.115</v>
      </c>
      <c r="S499" s="398" t="s">
        <v>260</v>
      </c>
      <c r="T499" s="398" t="s">
        <v>260</v>
      </c>
      <c r="U499" s="398" t="s">
        <v>260</v>
      </c>
      <c r="V499" s="400" t="s">
        <v>415</v>
      </c>
      <c r="W499" s="400" t="s">
        <v>415</v>
      </c>
      <c r="X499" s="398" t="s">
        <v>260</v>
      </c>
      <c r="Y499" s="398" t="s">
        <v>260</v>
      </c>
      <c r="Z499" s="443"/>
      <c r="AA499" s="443"/>
    </row>
    <row r="500" spans="1:27" ht="30" x14ac:dyDescent="0.25">
      <c r="A500" s="398">
        <v>476</v>
      </c>
      <c r="B500" s="399" t="s">
        <v>1341</v>
      </c>
      <c r="C500" s="399" t="s">
        <v>1341</v>
      </c>
      <c r="D500" s="399" t="s">
        <v>1341</v>
      </c>
      <c r="E500" s="399" t="s">
        <v>1341</v>
      </c>
      <c r="F500" s="400">
        <v>0.23</v>
      </c>
      <c r="G500" s="400">
        <v>0.4</v>
      </c>
      <c r="H500" s="400">
        <v>0.23</v>
      </c>
      <c r="I500" s="400">
        <v>0.4</v>
      </c>
      <c r="J500" s="400" t="s">
        <v>411</v>
      </c>
      <c r="K500" s="400">
        <v>1</v>
      </c>
      <c r="L500" s="400">
        <v>1</v>
      </c>
      <c r="M500" s="401" t="s">
        <v>859</v>
      </c>
      <c r="N500" s="401" t="s">
        <v>760</v>
      </c>
      <c r="O500" s="398" t="s">
        <v>414</v>
      </c>
      <c r="P500" s="398" t="s">
        <v>414</v>
      </c>
      <c r="Q500" s="398">
        <v>5.8999999999999997E-2</v>
      </c>
      <c r="R500" s="398">
        <v>5.8999999999999997E-2</v>
      </c>
      <c r="S500" s="398" t="s">
        <v>260</v>
      </c>
      <c r="T500" s="398" t="s">
        <v>260</v>
      </c>
      <c r="U500" s="398" t="s">
        <v>260</v>
      </c>
      <c r="V500" s="400" t="s">
        <v>415</v>
      </c>
      <c r="W500" s="400" t="s">
        <v>415</v>
      </c>
      <c r="X500" s="398" t="s">
        <v>260</v>
      </c>
      <c r="Y500" s="398" t="s">
        <v>260</v>
      </c>
      <c r="Z500" s="443"/>
      <c r="AA500" s="443"/>
    </row>
    <row r="501" spans="1:27" x14ac:dyDescent="0.25">
      <c r="A501" s="398">
        <v>477</v>
      </c>
      <c r="B501" s="399" t="s">
        <v>1342</v>
      </c>
      <c r="C501" s="399" t="s">
        <v>1342</v>
      </c>
      <c r="D501" s="399" t="s">
        <v>1342</v>
      </c>
      <c r="E501" s="399" t="s">
        <v>1342</v>
      </c>
      <c r="F501" s="400">
        <v>0.23</v>
      </c>
      <c r="G501" s="400">
        <v>0.4</v>
      </c>
      <c r="H501" s="400">
        <v>0.23</v>
      </c>
      <c r="I501" s="400">
        <v>0.4</v>
      </c>
      <c r="J501" s="400" t="s">
        <v>411</v>
      </c>
      <c r="K501" s="400">
        <v>1</v>
      </c>
      <c r="L501" s="400">
        <v>1</v>
      </c>
      <c r="M501" s="401" t="s">
        <v>846</v>
      </c>
      <c r="N501" s="401" t="s">
        <v>763</v>
      </c>
      <c r="O501" s="398" t="s">
        <v>414</v>
      </c>
      <c r="P501" s="398" t="s">
        <v>414</v>
      </c>
      <c r="Q501" s="398">
        <v>5.5E-2</v>
      </c>
      <c r="R501" s="398">
        <v>5.5E-2</v>
      </c>
      <c r="S501" s="398" t="s">
        <v>260</v>
      </c>
      <c r="T501" s="398" t="s">
        <v>260</v>
      </c>
      <c r="U501" s="398" t="s">
        <v>260</v>
      </c>
      <c r="V501" s="400" t="s">
        <v>415</v>
      </c>
      <c r="W501" s="400" t="s">
        <v>415</v>
      </c>
      <c r="X501" s="398" t="s">
        <v>260</v>
      </c>
      <c r="Y501" s="398" t="s">
        <v>260</v>
      </c>
      <c r="Z501" s="443"/>
      <c r="AA501" s="443"/>
    </row>
    <row r="502" spans="1:27" ht="30" x14ac:dyDescent="0.25">
      <c r="A502" s="398">
        <v>478</v>
      </c>
      <c r="B502" s="399" t="s">
        <v>1343</v>
      </c>
      <c r="C502" s="399" t="s">
        <v>1343</v>
      </c>
      <c r="D502" s="399" t="s">
        <v>1343</v>
      </c>
      <c r="E502" s="399" t="s">
        <v>1343</v>
      </c>
      <c r="F502" s="400">
        <v>0.23</v>
      </c>
      <c r="G502" s="400">
        <v>0.4</v>
      </c>
      <c r="H502" s="400">
        <v>0.23</v>
      </c>
      <c r="I502" s="400">
        <v>0.4</v>
      </c>
      <c r="J502" s="400" t="s">
        <v>411</v>
      </c>
      <c r="K502" s="400">
        <v>1</v>
      </c>
      <c r="L502" s="400">
        <v>1</v>
      </c>
      <c r="M502" s="401" t="s">
        <v>412</v>
      </c>
      <c r="N502" s="401" t="s">
        <v>762</v>
      </c>
      <c r="O502" s="398" t="s">
        <v>414</v>
      </c>
      <c r="P502" s="398" t="s">
        <v>414</v>
      </c>
      <c r="Q502" s="398">
        <v>0.115</v>
      </c>
      <c r="R502" s="398">
        <v>0.115</v>
      </c>
      <c r="S502" s="398" t="s">
        <v>260</v>
      </c>
      <c r="T502" s="398" t="s">
        <v>260</v>
      </c>
      <c r="U502" s="398" t="s">
        <v>260</v>
      </c>
      <c r="V502" s="400" t="s">
        <v>415</v>
      </c>
      <c r="W502" s="400" t="s">
        <v>415</v>
      </c>
      <c r="X502" s="398" t="s">
        <v>260</v>
      </c>
      <c r="Y502" s="398" t="s">
        <v>260</v>
      </c>
      <c r="Z502" s="443"/>
      <c r="AA502" s="443"/>
    </row>
    <row r="503" spans="1:27" x14ac:dyDescent="0.25">
      <c r="A503" s="398">
        <v>479</v>
      </c>
      <c r="B503" s="399" t="s">
        <v>1344</v>
      </c>
      <c r="C503" s="399" t="s">
        <v>1344</v>
      </c>
      <c r="D503" s="399" t="s">
        <v>1344</v>
      </c>
      <c r="E503" s="399" t="s">
        <v>1344</v>
      </c>
      <c r="F503" s="400">
        <v>0.23</v>
      </c>
      <c r="G503" s="400">
        <v>0.4</v>
      </c>
      <c r="H503" s="400">
        <v>0.23</v>
      </c>
      <c r="I503" s="400">
        <v>0.4</v>
      </c>
      <c r="J503" s="400" t="s">
        <v>411</v>
      </c>
      <c r="K503" s="400">
        <v>1</v>
      </c>
      <c r="L503" s="400">
        <v>1</v>
      </c>
      <c r="M503" s="401" t="s">
        <v>821</v>
      </c>
      <c r="N503" s="401" t="s">
        <v>413</v>
      </c>
      <c r="O503" s="398" t="s">
        <v>414</v>
      </c>
      <c r="P503" s="398" t="s">
        <v>414</v>
      </c>
      <c r="Q503" s="398">
        <v>8.7999999999999995E-2</v>
      </c>
      <c r="R503" s="398">
        <v>8.7999999999999995E-2</v>
      </c>
      <c r="S503" s="398" t="s">
        <v>260</v>
      </c>
      <c r="T503" s="398" t="s">
        <v>260</v>
      </c>
      <c r="U503" s="398" t="s">
        <v>260</v>
      </c>
      <c r="V503" s="400" t="s">
        <v>415</v>
      </c>
      <c r="W503" s="400" t="s">
        <v>415</v>
      </c>
      <c r="X503" s="398" t="s">
        <v>260</v>
      </c>
      <c r="Y503" s="398" t="s">
        <v>260</v>
      </c>
      <c r="Z503" s="443"/>
      <c r="AA503" s="443"/>
    </row>
    <row r="504" spans="1:27" ht="60" x14ac:dyDescent="0.25">
      <c r="A504" s="398">
        <v>480</v>
      </c>
      <c r="B504" s="399" t="s">
        <v>1345</v>
      </c>
      <c r="C504" s="399" t="s">
        <v>1345</v>
      </c>
      <c r="D504" s="399" t="s">
        <v>1345</v>
      </c>
      <c r="E504" s="399" t="s">
        <v>1345</v>
      </c>
      <c r="F504" s="400">
        <v>0.23</v>
      </c>
      <c r="G504" s="400">
        <v>0.4</v>
      </c>
      <c r="H504" s="400">
        <v>0.23</v>
      </c>
      <c r="I504" s="400">
        <v>0.4</v>
      </c>
      <c r="J504" s="400" t="s">
        <v>411</v>
      </c>
      <c r="K504" s="400">
        <v>1</v>
      </c>
      <c r="L504" s="400">
        <v>1</v>
      </c>
      <c r="M504" s="401" t="s">
        <v>859</v>
      </c>
      <c r="N504" s="401" t="s">
        <v>760</v>
      </c>
      <c r="O504" s="398" t="s">
        <v>414</v>
      </c>
      <c r="P504" s="398" t="s">
        <v>414</v>
      </c>
      <c r="Q504" s="398">
        <v>0.16400000000000001</v>
      </c>
      <c r="R504" s="398">
        <v>0.16400000000000001</v>
      </c>
      <c r="S504" s="398" t="s">
        <v>260</v>
      </c>
      <c r="T504" s="398" t="s">
        <v>260</v>
      </c>
      <c r="U504" s="398" t="s">
        <v>260</v>
      </c>
      <c r="V504" s="400" t="s">
        <v>415</v>
      </c>
      <c r="W504" s="400" t="s">
        <v>415</v>
      </c>
      <c r="X504" s="398" t="s">
        <v>260</v>
      </c>
      <c r="Y504" s="398" t="s">
        <v>260</v>
      </c>
      <c r="Z504" s="443"/>
      <c r="AA504" s="443"/>
    </row>
    <row r="505" spans="1:27" x14ac:dyDescent="0.25">
      <c r="A505" s="398">
        <v>481</v>
      </c>
      <c r="B505" s="399" t="s">
        <v>1346</v>
      </c>
      <c r="C505" s="399" t="s">
        <v>1346</v>
      </c>
      <c r="D505" s="399" t="s">
        <v>1346</v>
      </c>
      <c r="E505" s="399" t="s">
        <v>1346</v>
      </c>
      <c r="F505" s="400">
        <v>0.23</v>
      </c>
      <c r="G505" s="400">
        <v>0.4</v>
      </c>
      <c r="H505" s="400">
        <v>0.23</v>
      </c>
      <c r="I505" s="400">
        <v>0.4</v>
      </c>
      <c r="J505" s="400" t="s">
        <v>411</v>
      </c>
      <c r="K505" s="400">
        <v>1</v>
      </c>
      <c r="L505" s="400">
        <v>1</v>
      </c>
      <c r="M505" s="401" t="s">
        <v>846</v>
      </c>
      <c r="N505" s="401" t="s">
        <v>763</v>
      </c>
      <c r="O505" s="398" t="s">
        <v>414</v>
      </c>
      <c r="P505" s="398" t="s">
        <v>414</v>
      </c>
      <c r="Q505" s="398">
        <v>7.0000000000000007E-2</v>
      </c>
      <c r="R505" s="398">
        <v>7.0000000000000007E-2</v>
      </c>
      <c r="S505" s="398" t="s">
        <v>260</v>
      </c>
      <c r="T505" s="398" t="s">
        <v>260</v>
      </c>
      <c r="U505" s="398" t="s">
        <v>260</v>
      </c>
      <c r="V505" s="400" t="s">
        <v>415</v>
      </c>
      <c r="W505" s="400" t="s">
        <v>415</v>
      </c>
      <c r="X505" s="398" t="s">
        <v>260</v>
      </c>
      <c r="Y505" s="398" t="s">
        <v>260</v>
      </c>
      <c r="Z505" s="443"/>
      <c r="AA505" s="443"/>
    </row>
    <row r="506" spans="1:27" ht="30" x14ac:dyDescent="0.25">
      <c r="A506" s="398">
        <v>482</v>
      </c>
      <c r="B506" s="399" t="s">
        <v>1347</v>
      </c>
      <c r="C506" s="399" t="s">
        <v>1347</v>
      </c>
      <c r="D506" s="399" t="s">
        <v>1347</v>
      </c>
      <c r="E506" s="399" t="s">
        <v>1347</v>
      </c>
      <c r="F506" s="400">
        <v>0.23</v>
      </c>
      <c r="G506" s="400">
        <v>0.4</v>
      </c>
      <c r="H506" s="400">
        <v>0.23</v>
      </c>
      <c r="I506" s="400">
        <v>0.4</v>
      </c>
      <c r="J506" s="400" t="s">
        <v>411</v>
      </c>
      <c r="K506" s="400">
        <v>1</v>
      </c>
      <c r="L506" s="400">
        <v>1</v>
      </c>
      <c r="M506" s="401" t="s">
        <v>859</v>
      </c>
      <c r="N506" s="401" t="s">
        <v>760</v>
      </c>
      <c r="O506" s="398" t="s">
        <v>414</v>
      </c>
      <c r="P506" s="398" t="s">
        <v>414</v>
      </c>
      <c r="Q506" s="398">
        <v>0.18</v>
      </c>
      <c r="R506" s="398">
        <v>0.18</v>
      </c>
      <c r="S506" s="398" t="s">
        <v>260</v>
      </c>
      <c r="T506" s="398" t="s">
        <v>260</v>
      </c>
      <c r="U506" s="398" t="s">
        <v>260</v>
      </c>
      <c r="V506" s="400" t="s">
        <v>415</v>
      </c>
      <c r="W506" s="400" t="s">
        <v>415</v>
      </c>
      <c r="X506" s="398" t="s">
        <v>260</v>
      </c>
      <c r="Y506" s="398" t="s">
        <v>260</v>
      </c>
      <c r="Z506" s="443"/>
      <c r="AA506" s="443"/>
    </row>
    <row r="507" spans="1:27" x14ac:dyDescent="0.25">
      <c r="A507" s="398">
        <v>483</v>
      </c>
      <c r="B507" s="399" t="s">
        <v>1348</v>
      </c>
      <c r="C507" s="399" t="s">
        <v>1348</v>
      </c>
      <c r="D507" s="399" t="s">
        <v>1348</v>
      </c>
      <c r="E507" s="399" t="s">
        <v>1348</v>
      </c>
      <c r="F507" s="400">
        <v>0.23</v>
      </c>
      <c r="G507" s="400">
        <v>0.4</v>
      </c>
      <c r="H507" s="400">
        <v>0.23</v>
      </c>
      <c r="I507" s="400">
        <v>0.4</v>
      </c>
      <c r="J507" s="400" t="s">
        <v>411</v>
      </c>
      <c r="K507" s="400">
        <v>1</v>
      </c>
      <c r="L507" s="400">
        <v>1</v>
      </c>
      <c r="M507" s="401" t="s">
        <v>846</v>
      </c>
      <c r="N507" s="401" t="s">
        <v>763</v>
      </c>
      <c r="O507" s="398" t="s">
        <v>414</v>
      </c>
      <c r="P507" s="398" t="s">
        <v>414</v>
      </c>
      <c r="Q507" s="398">
        <v>8.3000000000000004E-2</v>
      </c>
      <c r="R507" s="398">
        <v>8.3000000000000004E-2</v>
      </c>
      <c r="S507" s="398" t="s">
        <v>260</v>
      </c>
      <c r="T507" s="398" t="s">
        <v>260</v>
      </c>
      <c r="U507" s="398" t="s">
        <v>260</v>
      </c>
      <c r="V507" s="400" t="s">
        <v>415</v>
      </c>
      <c r="W507" s="400" t="s">
        <v>415</v>
      </c>
      <c r="X507" s="398" t="s">
        <v>260</v>
      </c>
      <c r="Y507" s="398" t="s">
        <v>260</v>
      </c>
      <c r="Z507" s="443"/>
      <c r="AA507" s="443"/>
    </row>
    <row r="508" spans="1:27" ht="30" x14ac:dyDescent="0.25">
      <c r="A508" s="398">
        <v>484</v>
      </c>
      <c r="B508" s="399" t="s">
        <v>1349</v>
      </c>
      <c r="C508" s="399" t="s">
        <v>1349</v>
      </c>
      <c r="D508" s="399" t="s">
        <v>1349</v>
      </c>
      <c r="E508" s="399" t="s">
        <v>1349</v>
      </c>
      <c r="F508" s="400">
        <v>0.23</v>
      </c>
      <c r="G508" s="400">
        <v>0.4</v>
      </c>
      <c r="H508" s="400">
        <v>0.23</v>
      </c>
      <c r="I508" s="400">
        <v>0.4</v>
      </c>
      <c r="J508" s="400" t="s">
        <v>411</v>
      </c>
      <c r="K508" s="400">
        <v>1</v>
      </c>
      <c r="L508" s="400">
        <v>1</v>
      </c>
      <c r="M508" s="401" t="s">
        <v>867</v>
      </c>
      <c r="N508" s="401" t="s">
        <v>868</v>
      </c>
      <c r="O508" s="398" t="s">
        <v>414</v>
      </c>
      <c r="P508" s="398" t="s">
        <v>414</v>
      </c>
      <c r="Q508" s="398">
        <v>0.129</v>
      </c>
      <c r="R508" s="398">
        <v>0.129</v>
      </c>
      <c r="S508" s="398" t="s">
        <v>260</v>
      </c>
      <c r="T508" s="398" t="s">
        <v>260</v>
      </c>
      <c r="U508" s="398" t="s">
        <v>260</v>
      </c>
      <c r="V508" s="400" t="s">
        <v>415</v>
      </c>
      <c r="W508" s="400" t="s">
        <v>415</v>
      </c>
      <c r="X508" s="398" t="s">
        <v>260</v>
      </c>
      <c r="Y508" s="398" t="s">
        <v>260</v>
      </c>
      <c r="Z508" s="443"/>
      <c r="AA508" s="443"/>
    </row>
    <row r="509" spans="1:27" x14ac:dyDescent="0.25">
      <c r="A509" s="398">
        <v>485</v>
      </c>
      <c r="B509" s="399" t="s">
        <v>1350</v>
      </c>
      <c r="C509" s="399" t="s">
        <v>1350</v>
      </c>
      <c r="D509" s="399" t="s">
        <v>1350</v>
      </c>
      <c r="E509" s="399" t="s">
        <v>1350</v>
      </c>
      <c r="F509" s="400">
        <v>0.23</v>
      </c>
      <c r="G509" s="400">
        <v>0.4</v>
      </c>
      <c r="H509" s="400">
        <v>0.23</v>
      </c>
      <c r="I509" s="400">
        <v>0.4</v>
      </c>
      <c r="J509" s="400" t="s">
        <v>411</v>
      </c>
      <c r="K509" s="400">
        <v>1</v>
      </c>
      <c r="L509" s="400">
        <v>1</v>
      </c>
      <c r="M509" s="401" t="s">
        <v>846</v>
      </c>
      <c r="N509" s="401" t="s">
        <v>763</v>
      </c>
      <c r="O509" s="398" t="s">
        <v>414</v>
      </c>
      <c r="P509" s="398" t="s">
        <v>414</v>
      </c>
      <c r="Q509" s="398">
        <v>0.106</v>
      </c>
      <c r="R509" s="398">
        <v>0.106</v>
      </c>
      <c r="S509" s="398" t="s">
        <v>260</v>
      </c>
      <c r="T509" s="398" t="s">
        <v>260</v>
      </c>
      <c r="U509" s="398" t="s">
        <v>260</v>
      </c>
      <c r="V509" s="400" t="s">
        <v>415</v>
      </c>
      <c r="W509" s="400" t="s">
        <v>415</v>
      </c>
      <c r="X509" s="398" t="s">
        <v>260</v>
      </c>
      <c r="Y509" s="398" t="s">
        <v>260</v>
      </c>
      <c r="Z509" s="443"/>
      <c r="AA509" s="443"/>
    </row>
    <row r="510" spans="1:27" ht="30" x14ac:dyDescent="0.25">
      <c r="A510" s="398">
        <v>486</v>
      </c>
      <c r="B510" s="399" t="s">
        <v>1351</v>
      </c>
      <c r="C510" s="399" t="s">
        <v>1351</v>
      </c>
      <c r="D510" s="399" t="s">
        <v>1351</v>
      </c>
      <c r="E510" s="399" t="s">
        <v>1351</v>
      </c>
      <c r="F510" s="400">
        <v>0.23</v>
      </c>
      <c r="G510" s="400">
        <v>0.4</v>
      </c>
      <c r="H510" s="400">
        <v>0.23</v>
      </c>
      <c r="I510" s="400">
        <v>0.4</v>
      </c>
      <c r="J510" s="400" t="s">
        <v>411</v>
      </c>
      <c r="K510" s="400">
        <v>1</v>
      </c>
      <c r="L510" s="400">
        <v>1</v>
      </c>
      <c r="M510" s="401" t="s">
        <v>825</v>
      </c>
      <c r="N510" s="401" t="s">
        <v>761</v>
      </c>
      <c r="O510" s="398" t="s">
        <v>414</v>
      </c>
      <c r="P510" s="398" t="s">
        <v>414</v>
      </c>
      <c r="Q510" s="398">
        <v>0.191</v>
      </c>
      <c r="R510" s="398">
        <v>0.191</v>
      </c>
      <c r="S510" s="398" t="s">
        <v>260</v>
      </c>
      <c r="T510" s="398" t="s">
        <v>260</v>
      </c>
      <c r="U510" s="398" t="s">
        <v>260</v>
      </c>
      <c r="V510" s="400" t="s">
        <v>415</v>
      </c>
      <c r="W510" s="400" t="s">
        <v>415</v>
      </c>
      <c r="X510" s="398" t="s">
        <v>260</v>
      </c>
      <c r="Y510" s="398" t="s">
        <v>260</v>
      </c>
      <c r="Z510" s="443"/>
      <c r="AA510" s="443"/>
    </row>
    <row r="511" spans="1:27" x14ac:dyDescent="0.25">
      <c r="A511" s="398">
        <v>487</v>
      </c>
      <c r="B511" s="399" t="s">
        <v>1352</v>
      </c>
      <c r="C511" s="399" t="s">
        <v>1352</v>
      </c>
      <c r="D511" s="399" t="s">
        <v>1352</v>
      </c>
      <c r="E511" s="399" t="s">
        <v>1352</v>
      </c>
      <c r="F511" s="400">
        <v>0.23</v>
      </c>
      <c r="G511" s="400">
        <v>0.4</v>
      </c>
      <c r="H511" s="400">
        <v>0.23</v>
      </c>
      <c r="I511" s="400">
        <v>0.4</v>
      </c>
      <c r="J511" s="400" t="s">
        <v>411</v>
      </c>
      <c r="K511" s="400">
        <v>1</v>
      </c>
      <c r="L511" s="400">
        <v>1</v>
      </c>
      <c r="M511" s="401" t="s">
        <v>846</v>
      </c>
      <c r="N511" s="401" t="s">
        <v>763</v>
      </c>
      <c r="O511" s="398" t="s">
        <v>414</v>
      </c>
      <c r="P511" s="398" t="s">
        <v>414</v>
      </c>
      <c r="Q511" s="398">
        <v>6.8000000000000005E-2</v>
      </c>
      <c r="R511" s="398">
        <v>6.8000000000000005E-2</v>
      </c>
      <c r="S511" s="398" t="s">
        <v>260</v>
      </c>
      <c r="T511" s="398" t="s">
        <v>260</v>
      </c>
      <c r="U511" s="398" t="s">
        <v>260</v>
      </c>
      <c r="V511" s="400" t="s">
        <v>415</v>
      </c>
      <c r="W511" s="400" t="s">
        <v>415</v>
      </c>
      <c r="X511" s="398" t="s">
        <v>260</v>
      </c>
      <c r="Y511" s="398" t="s">
        <v>260</v>
      </c>
      <c r="Z511" s="443"/>
      <c r="AA511" s="443"/>
    </row>
    <row r="512" spans="1:27" ht="30" x14ac:dyDescent="0.25">
      <c r="A512" s="398">
        <v>488</v>
      </c>
      <c r="B512" s="399" t="s">
        <v>1353</v>
      </c>
      <c r="C512" s="399" t="s">
        <v>1353</v>
      </c>
      <c r="D512" s="399" t="s">
        <v>1353</v>
      </c>
      <c r="E512" s="399" t="s">
        <v>1353</v>
      </c>
      <c r="F512" s="400">
        <v>0.23</v>
      </c>
      <c r="G512" s="400">
        <v>0.4</v>
      </c>
      <c r="H512" s="400">
        <v>0.23</v>
      </c>
      <c r="I512" s="400">
        <v>0.4</v>
      </c>
      <c r="J512" s="400" t="s">
        <v>411</v>
      </c>
      <c r="K512" s="400">
        <v>1</v>
      </c>
      <c r="L512" s="400">
        <v>1</v>
      </c>
      <c r="M512" s="401" t="s">
        <v>859</v>
      </c>
      <c r="N512" s="401" t="s">
        <v>760</v>
      </c>
      <c r="O512" s="398" t="s">
        <v>414</v>
      </c>
      <c r="P512" s="398" t="s">
        <v>414</v>
      </c>
      <c r="Q512" s="398">
        <v>0.184</v>
      </c>
      <c r="R512" s="398">
        <v>0.184</v>
      </c>
      <c r="S512" s="398" t="s">
        <v>260</v>
      </c>
      <c r="T512" s="398" t="s">
        <v>260</v>
      </c>
      <c r="U512" s="398" t="s">
        <v>260</v>
      </c>
      <c r="V512" s="400" t="s">
        <v>415</v>
      </c>
      <c r="W512" s="400" t="s">
        <v>415</v>
      </c>
      <c r="X512" s="398" t="s">
        <v>260</v>
      </c>
      <c r="Y512" s="398" t="s">
        <v>260</v>
      </c>
      <c r="Z512" s="443"/>
      <c r="AA512" s="443"/>
    </row>
    <row r="513" spans="1:27" x14ac:dyDescent="0.25">
      <c r="A513" s="398">
        <v>489</v>
      </c>
      <c r="B513" s="399" t="s">
        <v>1354</v>
      </c>
      <c r="C513" s="399" t="s">
        <v>1354</v>
      </c>
      <c r="D513" s="399" t="s">
        <v>1354</v>
      </c>
      <c r="E513" s="399" t="s">
        <v>1354</v>
      </c>
      <c r="F513" s="400">
        <v>0.23</v>
      </c>
      <c r="G513" s="400">
        <v>0.4</v>
      </c>
      <c r="H513" s="400">
        <v>0.23</v>
      </c>
      <c r="I513" s="400">
        <v>0.4</v>
      </c>
      <c r="J513" s="400" t="s">
        <v>411</v>
      </c>
      <c r="K513" s="400">
        <v>1</v>
      </c>
      <c r="L513" s="400">
        <v>1</v>
      </c>
      <c r="M513" s="401" t="s">
        <v>846</v>
      </c>
      <c r="N513" s="401" t="s">
        <v>763</v>
      </c>
      <c r="O513" s="398" t="s">
        <v>414</v>
      </c>
      <c r="P513" s="398" t="s">
        <v>414</v>
      </c>
      <c r="Q513" s="398">
        <v>0.24</v>
      </c>
      <c r="R513" s="398">
        <v>0.24</v>
      </c>
      <c r="S513" s="398" t="s">
        <v>260</v>
      </c>
      <c r="T513" s="398" t="s">
        <v>260</v>
      </c>
      <c r="U513" s="398" t="s">
        <v>260</v>
      </c>
      <c r="V513" s="400" t="s">
        <v>415</v>
      </c>
      <c r="W513" s="400" t="s">
        <v>415</v>
      </c>
      <c r="X513" s="398" t="s">
        <v>260</v>
      </c>
      <c r="Y513" s="398" t="s">
        <v>260</v>
      </c>
      <c r="Z513" s="443"/>
      <c r="AA513" s="443"/>
    </row>
    <row r="514" spans="1:27" ht="45" x14ac:dyDescent="0.25">
      <c r="A514" s="398">
        <v>490</v>
      </c>
      <c r="B514" s="399" t="s">
        <v>1355</v>
      </c>
      <c r="C514" s="399" t="s">
        <v>1355</v>
      </c>
      <c r="D514" s="399" t="s">
        <v>1355</v>
      </c>
      <c r="E514" s="399" t="s">
        <v>1355</v>
      </c>
      <c r="F514" s="400">
        <v>0.23</v>
      </c>
      <c r="G514" s="400">
        <v>0.4</v>
      </c>
      <c r="H514" s="400">
        <v>0.23</v>
      </c>
      <c r="I514" s="400">
        <v>0.4</v>
      </c>
      <c r="J514" s="400" t="s">
        <v>411</v>
      </c>
      <c r="K514" s="400">
        <v>1</v>
      </c>
      <c r="L514" s="400">
        <v>1</v>
      </c>
      <c r="M514" s="401" t="s">
        <v>825</v>
      </c>
      <c r="N514" s="401" t="s">
        <v>761</v>
      </c>
      <c r="O514" s="398" t="s">
        <v>414</v>
      </c>
      <c r="P514" s="398" t="s">
        <v>414</v>
      </c>
      <c r="Q514" s="398">
        <v>0.17299999999999999</v>
      </c>
      <c r="R514" s="398">
        <v>0.17299999999999999</v>
      </c>
      <c r="S514" s="398" t="s">
        <v>260</v>
      </c>
      <c r="T514" s="398" t="s">
        <v>260</v>
      </c>
      <c r="U514" s="398" t="s">
        <v>260</v>
      </c>
      <c r="V514" s="400" t="s">
        <v>415</v>
      </c>
      <c r="W514" s="400" t="s">
        <v>415</v>
      </c>
      <c r="X514" s="398" t="s">
        <v>260</v>
      </c>
      <c r="Y514" s="398" t="s">
        <v>260</v>
      </c>
      <c r="Z514" s="443"/>
      <c r="AA514" s="443"/>
    </row>
    <row r="515" spans="1:27" x14ac:dyDescent="0.25">
      <c r="A515" s="398">
        <v>491</v>
      </c>
      <c r="B515" s="399" t="s">
        <v>1356</v>
      </c>
      <c r="C515" s="399" t="s">
        <v>1356</v>
      </c>
      <c r="D515" s="399" t="s">
        <v>1356</v>
      </c>
      <c r="E515" s="399" t="s">
        <v>1356</v>
      </c>
      <c r="F515" s="400">
        <v>0.23</v>
      </c>
      <c r="G515" s="400">
        <v>0.4</v>
      </c>
      <c r="H515" s="400">
        <v>0.23</v>
      </c>
      <c r="I515" s="400">
        <v>0.4</v>
      </c>
      <c r="J515" s="400" t="s">
        <v>411</v>
      </c>
      <c r="K515" s="400">
        <v>1</v>
      </c>
      <c r="L515" s="400">
        <v>1</v>
      </c>
      <c r="M515" s="401" t="s">
        <v>846</v>
      </c>
      <c r="N515" s="401" t="s">
        <v>763</v>
      </c>
      <c r="O515" s="398" t="s">
        <v>414</v>
      </c>
      <c r="P515" s="398" t="s">
        <v>414</v>
      </c>
      <c r="Q515" s="398">
        <v>0.11799999999999999</v>
      </c>
      <c r="R515" s="398">
        <v>0.11799999999999999</v>
      </c>
      <c r="S515" s="398" t="s">
        <v>260</v>
      </c>
      <c r="T515" s="398" t="s">
        <v>260</v>
      </c>
      <c r="U515" s="398" t="s">
        <v>260</v>
      </c>
      <c r="V515" s="400" t="s">
        <v>415</v>
      </c>
      <c r="W515" s="400" t="s">
        <v>415</v>
      </c>
      <c r="X515" s="398" t="s">
        <v>260</v>
      </c>
      <c r="Y515" s="398" t="s">
        <v>260</v>
      </c>
      <c r="Z515" s="443"/>
      <c r="AA515" s="443"/>
    </row>
    <row r="516" spans="1:27" x14ac:dyDescent="0.25">
      <c r="A516" s="398">
        <v>492</v>
      </c>
      <c r="B516" s="399" t="s">
        <v>1357</v>
      </c>
      <c r="C516" s="399" t="s">
        <v>1357</v>
      </c>
      <c r="D516" s="399" t="s">
        <v>1357</v>
      </c>
      <c r="E516" s="399" t="s">
        <v>1357</v>
      </c>
      <c r="F516" s="400">
        <v>0.23</v>
      </c>
      <c r="G516" s="400">
        <v>0.4</v>
      </c>
      <c r="H516" s="400">
        <v>0.23</v>
      </c>
      <c r="I516" s="400">
        <v>0.4</v>
      </c>
      <c r="J516" s="400" t="s">
        <v>411</v>
      </c>
      <c r="K516" s="400">
        <v>1</v>
      </c>
      <c r="L516" s="400">
        <v>1</v>
      </c>
      <c r="M516" s="401" t="s">
        <v>846</v>
      </c>
      <c r="N516" s="401" t="s">
        <v>763</v>
      </c>
      <c r="O516" s="398" t="s">
        <v>414</v>
      </c>
      <c r="P516" s="398" t="s">
        <v>414</v>
      </c>
      <c r="Q516" s="398">
        <v>0.123</v>
      </c>
      <c r="R516" s="398">
        <v>0.123</v>
      </c>
      <c r="S516" s="398" t="s">
        <v>260</v>
      </c>
      <c r="T516" s="398" t="s">
        <v>260</v>
      </c>
      <c r="U516" s="398" t="s">
        <v>260</v>
      </c>
      <c r="V516" s="400" t="s">
        <v>415</v>
      </c>
      <c r="W516" s="400" t="s">
        <v>415</v>
      </c>
      <c r="X516" s="398" t="s">
        <v>260</v>
      </c>
      <c r="Y516" s="398" t="s">
        <v>260</v>
      </c>
      <c r="Z516" s="443"/>
      <c r="AA516" s="443"/>
    </row>
    <row r="517" spans="1:27" ht="30" x14ac:dyDescent="0.25">
      <c r="A517" s="398">
        <v>493</v>
      </c>
      <c r="B517" s="399" t="s">
        <v>1358</v>
      </c>
      <c r="C517" s="399" t="s">
        <v>1358</v>
      </c>
      <c r="D517" s="399" t="s">
        <v>1358</v>
      </c>
      <c r="E517" s="399" t="s">
        <v>1358</v>
      </c>
      <c r="F517" s="400">
        <v>0.23</v>
      </c>
      <c r="G517" s="400">
        <v>0.4</v>
      </c>
      <c r="H517" s="400">
        <v>0.23</v>
      </c>
      <c r="I517" s="400">
        <v>0.4</v>
      </c>
      <c r="J517" s="400" t="s">
        <v>411</v>
      </c>
      <c r="K517" s="400">
        <v>1</v>
      </c>
      <c r="L517" s="400">
        <v>1</v>
      </c>
      <c r="M517" s="401" t="s">
        <v>859</v>
      </c>
      <c r="N517" s="401" t="s">
        <v>760</v>
      </c>
      <c r="O517" s="398" t="s">
        <v>414</v>
      </c>
      <c r="P517" s="398" t="s">
        <v>414</v>
      </c>
      <c r="Q517" s="398">
        <v>0.11600000000000001</v>
      </c>
      <c r="R517" s="398">
        <v>0.11600000000000001</v>
      </c>
      <c r="S517" s="398" t="s">
        <v>260</v>
      </c>
      <c r="T517" s="398" t="s">
        <v>260</v>
      </c>
      <c r="U517" s="398" t="s">
        <v>260</v>
      </c>
      <c r="V517" s="400" t="s">
        <v>415</v>
      </c>
      <c r="W517" s="400" t="s">
        <v>415</v>
      </c>
      <c r="X517" s="398" t="s">
        <v>260</v>
      </c>
      <c r="Y517" s="398" t="s">
        <v>260</v>
      </c>
      <c r="Z517" s="443"/>
      <c r="AA517" s="443"/>
    </row>
    <row r="518" spans="1:27" x14ac:dyDescent="0.25">
      <c r="A518" s="398">
        <v>494</v>
      </c>
      <c r="B518" s="399" t="s">
        <v>1359</v>
      </c>
      <c r="C518" s="399" t="s">
        <v>1359</v>
      </c>
      <c r="D518" s="399" t="s">
        <v>1359</v>
      </c>
      <c r="E518" s="399" t="s">
        <v>1359</v>
      </c>
      <c r="F518" s="400">
        <v>0.23</v>
      </c>
      <c r="G518" s="400">
        <v>0.4</v>
      </c>
      <c r="H518" s="400">
        <v>0.23</v>
      </c>
      <c r="I518" s="400">
        <v>0.4</v>
      </c>
      <c r="J518" s="400" t="s">
        <v>411</v>
      </c>
      <c r="K518" s="400">
        <v>1</v>
      </c>
      <c r="L518" s="400">
        <v>1</v>
      </c>
      <c r="M518" s="401" t="s">
        <v>846</v>
      </c>
      <c r="N518" s="401" t="s">
        <v>763</v>
      </c>
      <c r="O518" s="398" t="s">
        <v>414</v>
      </c>
      <c r="P518" s="398" t="s">
        <v>414</v>
      </c>
      <c r="Q518" s="398">
        <v>8.1000000000000003E-2</v>
      </c>
      <c r="R518" s="398">
        <v>8.1000000000000003E-2</v>
      </c>
      <c r="S518" s="398" t="s">
        <v>260</v>
      </c>
      <c r="T518" s="398" t="s">
        <v>260</v>
      </c>
      <c r="U518" s="398" t="s">
        <v>260</v>
      </c>
      <c r="V518" s="400" t="s">
        <v>415</v>
      </c>
      <c r="W518" s="400" t="s">
        <v>415</v>
      </c>
      <c r="X518" s="398" t="s">
        <v>260</v>
      </c>
      <c r="Y518" s="398" t="s">
        <v>260</v>
      </c>
      <c r="Z518" s="443"/>
      <c r="AA518" s="443"/>
    </row>
    <row r="519" spans="1:27" ht="30" x14ac:dyDescent="0.25">
      <c r="A519" s="398">
        <v>495</v>
      </c>
      <c r="B519" s="399" t="s">
        <v>1360</v>
      </c>
      <c r="C519" s="399" t="s">
        <v>1360</v>
      </c>
      <c r="D519" s="399" t="s">
        <v>1360</v>
      </c>
      <c r="E519" s="399" t="s">
        <v>1360</v>
      </c>
      <c r="F519" s="400">
        <v>0.23</v>
      </c>
      <c r="G519" s="400">
        <v>0.4</v>
      </c>
      <c r="H519" s="400">
        <v>0.23</v>
      </c>
      <c r="I519" s="400">
        <v>0.4</v>
      </c>
      <c r="J519" s="400" t="s">
        <v>411</v>
      </c>
      <c r="K519" s="400">
        <v>1</v>
      </c>
      <c r="L519" s="400">
        <v>1</v>
      </c>
      <c r="M519" s="401" t="s">
        <v>859</v>
      </c>
      <c r="N519" s="401" t="s">
        <v>760</v>
      </c>
      <c r="O519" s="398" t="s">
        <v>414</v>
      </c>
      <c r="P519" s="398" t="s">
        <v>414</v>
      </c>
      <c r="Q519" s="398">
        <v>6.4000000000000001E-2</v>
      </c>
      <c r="R519" s="398">
        <v>6.4000000000000001E-2</v>
      </c>
      <c r="S519" s="398" t="s">
        <v>260</v>
      </c>
      <c r="T519" s="398" t="s">
        <v>260</v>
      </c>
      <c r="U519" s="398" t="s">
        <v>260</v>
      </c>
      <c r="V519" s="400" t="s">
        <v>415</v>
      </c>
      <c r="W519" s="400" t="s">
        <v>415</v>
      </c>
      <c r="X519" s="398" t="s">
        <v>260</v>
      </c>
      <c r="Y519" s="398" t="s">
        <v>260</v>
      </c>
      <c r="Z519" s="443"/>
      <c r="AA519" s="443"/>
    </row>
    <row r="520" spans="1:27" x14ac:dyDescent="0.25">
      <c r="A520" s="398">
        <v>496</v>
      </c>
      <c r="B520" s="399" t="s">
        <v>1361</v>
      </c>
      <c r="C520" s="399" t="s">
        <v>1361</v>
      </c>
      <c r="D520" s="399" t="s">
        <v>1361</v>
      </c>
      <c r="E520" s="399" t="s">
        <v>1361</v>
      </c>
      <c r="F520" s="400">
        <v>0.23</v>
      </c>
      <c r="G520" s="400">
        <v>0.4</v>
      </c>
      <c r="H520" s="400">
        <v>0.23</v>
      </c>
      <c r="I520" s="400">
        <v>0.4</v>
      </c>
      <c r="J520" s="400" t="s">
        <v>411</v>
      </c>
      <c r="K520" s="400">
        <v>1</v>
      </c>
      <c r="L520" s="400">
        <v>1</v>
      </c>
      <c r="M520" s="401" t="s">
        <v>846</v>
      </c>
      <c r="N520" s="401" t="s">
        <v>763</v>
      </c>
      <c r="O520" s="398" t="s">
        <v>414</v>
      </c>
      <c r="P520" s="398" t="s">
        <v>414</v>
      </c>
      <c r="Q520" s="398">
        <v>0.184</v>
      </c>
      <c r="R520" s="398">
        <v>0.184</v>
      </c>
      <c r="S520" s="398" t="s">
        <v>260</v>
      </c>
      <c r="T520" s="398" t="s">
        <v>260</v>
      </c>
      <c r="U520" s="398" t="s">
        <v>260</v>
      </c>
      <c r="V520" s="400" t="s">
        <v>415</v>
      </c>
      <c r="W520" s="400" t="s">
        <v>415</v>
      </c>
      <c r="X520" s="398" t="s">
        <v>260</v>
      </c>
      <c r="Y520" s="398" t="s">
        <v>260</v>
      </c>
      <c r="Z520" s="443"/>
      <c r="AA520" s="443"/>
    </row>
    <row r="521" spans="1:27" ht="30" x14ac:dyDescent="0.25">
      <c r="A521" s="398">
        <v>497</v>
      </c>
      <c r="B521" s="399" t="s">
        <v>1362</v>
      </c>
      <c r="C521" s="399" t="s">
        <v>1362</v>
      </c>
      <c r="D521" s="399" t="s">
        <v>1362</v>
      </c>
      <c r="E521" s="399" t="s">
        <v>1362</v>
      </c>
      <c r="F521" s="400">
        <v>0.23</v>
      </c>
      <c r="G521" s="400">
        <v>0.4</v>
      </c>
      <c r="H521" s="400">
        <v>0.23</v>
      </c>
      <c r="I521" s="400">
        <v>0.4</v>
      </c>
      <c r="J521" s="400" t="s">
        <v>411</v>
      </c>
      <c r="K521" s="400">
        <v>1</v>
      </c>
      <c r="L521" s="400">
        <v>1</v>
      </c>
      <c r="M521" s="401" t="s">
        <v>859</v>
      </c>
      <c r="N521" s="401" t="s">
        <v>760</v>
      </c>
      <c r="O521" s="398" t="s">
        <v>414</v>
      </c>
      <c r="P521" s="398" t="s">
        <v>414</v>
      </c>
      <c r="Q521" s="398">
        <v>0.125</v>
      </c>
      <c r="R521" s="398">
        <v>0.125</v>
      </c>
      <c r="S521" s="398" t="s">
        <v>260</v>
      </c>
      <c r="T521" s="398" t="s">
        <v>260</v>
      </c>
      <c r="U521" s="398" t="s">
        <v>260</v>
      </c>
      <c r="V521" s="400" t="s">
        <v>415</v>
      </c>
      <c r="W521" s="400" t="s">
        <v>415</v>
      </c>
      <c r="X521" s="398" t="s">
        <v>260</v>
      </c>
      <c r="Y521" s="398" t="s">
        <v>260</v>
      </c>
      <c r="Z521" s="443"/>
      <c r="AA521" s="443"/>
    </row>
    <row r="522" spans="1:27" ht="30" x14ac:dyDescent="0.25">
      <c r="A522" s="398">
        <v>498</v>
      </c>
      <c r="B522" s="399" t="s">
        <v>1363</v>
      </c>
      <c r="C522" s="399" t="s">
        <v>1363</v>
      </c>
      <c r="D522" s="399" t="s">
        <v>1363</v>
      </c>
      <c r="E522" s="399" t="s">
        <v>1363</v>
      </c>
      <c r="F522" s="400">
        <v>0.23</v>
      </c>
      <c r="G522" s="400">
        <v>0.4</v>
      </c>
      <c r="H522" s="400">
        <v>0.23</v>
      </c>
      <c r="I522" s="400">
        <v>0.4</v>
      </c>
      <c r="J522" s="400" t="s">
        <v>411</v>
      </c>
      <c r="K522" s="400">
        <v>1</v>
      </c>
      <c r="L522" s="400">
        <v>1</v>
      </c>
      <c r="M522" s="401" t="s">
        <v>859</v>
      </c>
      <c r="N522" s="401" t="s">
        <v>760</v>
      </c>
      <c r="O522" s="398" t="s">
        <v>414</v>
      </c>
      <c r="P522" s="398" t="s">
        <v>414</v>
      </c>
      <c r="Q522" s="398">
        <v>0.14299999999999999</v>
      </c>
      <c r="R522" s="398">
        <v>0.14299999999999999</v>
      </c>
      <c r="S522" s="398" t="s">
        <v>260</v>
      </c>
      <c r="T522" s="398" t="s">
        <v>260</v>
      </c>
      <c r="U522" s="398" t="s">
        <v>260</v>
      </c>
      <c r="V522" s="400" t="s">
        <v>415</v>
      </c>
      <c r="W522" s="400" t="s">
        <v>415</v>
      </c>
      <c r="X522" s="398" t="s">
        <v>260</v>
      </c>
      <c r="Y522" s="398" t="s">
        <v>260</v>
      </c>
      <c r="Z522" s="443"/>
      <c r="AA522" s="443"/>
    </row>
    <row r="523" spans="1:27" x14ac:dyDescent="0.25">
      <c r="A523" s="398">
        <v>499</v>
      </c>
      <c r="B523" s="399" t="s">
        <v>1364</v>
      </c>
      <c r="C523" s="399" t="s">
        <v>1364</v>
      </c>
      <c r="D523" s="399" t="s">
        <v>1364</v>
      </c>
      <c r="E523" s="399" t="s">
        <v>1364</v>
      </c>
      <c r="F523" s="400">
        <v>0.23</v>
      </c>
      <c r="G523" s="400">
        <v>0.4</v>
      </c>
      <c r="H523" s="400">
        <v>0.23</v>
      </c>
      <c r="I523" s="400">
        <v>0.4</v>
      </c>
      <c r="J523" s="400" t="s">
        <v>411</v>
      </c>
      <c r="K523" s="400">
        <v>1</v>
      </c>
      <c r="L523" s="400">
        <v>1</v>
      </c>
      <c r="M523" s="401" t="s">
        <v>846</v>
      </c>
      <c r="N523" s="401" t="s">
        <v>763</v>
      </c>
      <c r="O523" s="398" t="s">
        <v>414</v>
      </c>
      <c r="P523" s="398" t="s">
        <v>414</v>
      </c>
      <c r="Q523" s="398">
        <v>0.13900000000000001</v>
      </c>
      <c r="R523" s="398">
        <v>0.13900000000000001</v>
      </c>
      <c r="S523" s="398" t="s">
        <v>260</v>
      </c>
      <c r="T523" s="398" t="s">
        <v>260</v>
      </c>
      <c r="U523" s="398" t="s">
        <v>260</v>
      </c>
      <c r="V523" s="400" t="s">
        <v>415</v>
      </c>
      <c r="W523" s="400" t="s">
        <v>415</v>
      </c>
      <c r="X523" s="398" t="s">
        <v>260</v>
      </c>
      <c r="Y523" s="398" t="s">
        <v>260</v>
      </c>
      <c r="Z523" s="443"/>
      <c r="AA523" s="443"/>
    </row>
    <row r="524" spans="1:27" ht="30" x14ac:dyDescent="0.25">
      <c r="A524" s="398">
        <v>500</v>
      </c>
      <c r="B524" s="399" t="s">
        <v>1365</v>
      </c>
      <c r="C524" s="399" t="s">
        <v>1365</v>
      </c>
      <c r="D524" s="399" t="s">
        <v>1365</v>
      </c>
      <c r="E524" s="399" t="s">
        <v>1365</v>
      </c>
      <c r="F524" s="400">
        <v>0.23</v>
      </c>
      <c r="G524" s="400">
        <v>0.4</v>
      </c>
      <c r="H524" s="400">
        <v>0.23</v>
      </c>
      <c r="I524" s="400">
        <v>0.4</v>
      </c>
      <c r="J524" s="400" t="s">
        <v>411</v>
      </c>
      <c r="K524" s="400">
        <v>1</v>
      </c>
      <c r="L524" s="400">
        <v>1</v>
      </c>
      <c r="M524" s="401" t="s">
        <v>859</v>
      </c>
      <c r="N524" s="401" t="s">
        <v>760</v>
      </c>
      <c r="O524" s="398" t="s">
        <v>414</v>
      </c>
      <c r="P524" s="398" t="s">
        <v>414</v>
      </c>
      <c r="Q524" s="398">
        <v>0.13700000000000001</v>
      </c>
      <c r="R524" s="398">
        <v>0.13700000000000001</v>
      </c>
      <c r="S524" s="398" t="s">
        <v>260</v>
      </c>
      <c r="T524" s="398" t="s">
        <v>260</v>
      </c>
      <c r="U524" s="398" t="s">
        <v>260</v>
      </c>
      <c r="V524" s="400" t="s">
        <v>415</v>
      </c>
      <c r="W524" s="400" t="s">
        <v>415</v>
      </c>
      <c r="X524" s="398" t="s">
        <v>260</v>
      </c>
      <c r="Y524" s="398" t="s">
        <v>260</v>
      </c>
      <c r="Z524" s="443"/>
      <c r="AA524" s="443"/>
    </row>
    <row r="525" spans="1:27" x14ac:dyDescent="0.25">
      <c r="A525" s="398">
        <v>501</v>
      </c>
      <c r="B525" s="399" t="s">
        <v>1366</v>
      </c>
      <c r="C525" s="399" t="s">
        <v>1366</v>
      </c>
      <c r="D525" s="399" t="s">
        <v>1366</v>
      </c>
      <c r="E525" s="399" t="s">
        <v>1366</v>
      </c>
      <c r="F525" s="400">
        <v>0.23</v>
      </c>
      <c r="G525" s="400">
        <v>0.4</v>
      </c>
      <c r="H525" s="400">
        <v>0.23</v>
      </c>
      <c r="I525" s="400">
        <v>0.4</v>
      </c>
      <c r="J525" s="400" t="s">
        <v>411</v>
      </c>
      <c r="K525" s="400">
        <v>1</v>
      </c>
      <c r="L525" s="400">
        <v>1</v>
      </c>
      <c r="M525" s="401" t="s">
        <v>846</v>
      </c>
      <c r="N525" s="401" t="s">
        <v>763</v>
      </c>
      <c r="O525" s="398" t="s">
        <v>414</v>
      </c>
      <c r="P525" s="398" t="s">
        <v>414</v>
      </c>
      <c r="Q525" s="398">
        <v>5.8000000000000003E-2</v>
      </c>
      <c r="R525" s="398">
        <v>5.8000000000000003E-2</v>
      </c>
      <c r="S525" s="398" t="s">
        <v>260</v>
      </c>
      <c r="T525" s="398" t="s">
        <v>260</v>
      </c>
      <c r="U525" s="398" t="s">
        <v>260</v>
      </c>
      <c r="V525" s="400" t="s">
        <v>415</v>
      </c>
      <c r="W525" s="400" t="s">
        <v>415</v>
      </c>
      <c r="X525" s="398" t="s">
        <v>260</v>
      </c>
      <c r="Y525" s="398" t="s">
        <v>260</v>
      </c>
      <c r="Z525" s="443"/>
      <c r="AA525" s="443"/>
    </row>
    <row r="526" spans="1:27" ht="30" x14ac:dyDescent="0.25">
      <c r="A526" s="398">
        <v>502</v>
      </c>
      <c r="B526" s="399" t="s">
        <v>1367</v>
      </c>
      <c r="C526" s="399" t="s">
        <v>1367</v>
      </c>
      <c r="D526" s="399" t="s">
        <v>1367</v>
      </c>
      <c r="E526" s="399" t="s">
        <v>1367</v>
      </c>
      <c r="F526" s="400">
        <v>0.23</v>
      </c>
      <c r="G526" s="400">
        <v>0.4</v>
      </c>
      <c r="H526" s="400">
        <v>0.23</v>
      </c>
      <c r="I526" s="400">
        <v>0.4</v>
      </c>
      <c r="J526" s="400" t="s">
        <v>411</v>
      </c>
      <c r="K526" s="400">
        <v>1</v>
      </c>
      <c r="L526" s="400">
        <v>1</v>
      </c>
      <c r="M526" s="401" t="s">
        <v>859</v>
      </c>
      <c r="N526" s="401" t="s">
        <v>760</v>
      </c>
      <c r="O526" s="398" t="s">
        <v>414</v>
      </c>
      <c r="P526" s="398" t="s">
        <v>414</v>
      </c>
      <c r="Q526" s="398">
        <v>0.159</v>
      </c>
      <c r="R526" s="398">
        <v>0.159</v>
      </c>
      <c r="S526" s="398" t="s">
        <v>260</v>
      </c>
      <c r="T526" s="398" t="s">
        <v>260</v>
      </c>
      <c r="U526" s="398" t="s">
        <v>260</v>
      </c>
      <c r="V526" s="400" t="s">
        <v>415</v>
      </c>
      <c r="W526" s="400" t="s">
        <v>415</v>
      </c>
      <c r="X526" s="398" t="s">
        <v>260</v>
      </c>
      <c r="Y526" s="398" t="s">
        <v>260</v>
      </c>
      <c r="Z526" s="443"/>
      <c r="AA526" s="443"/>
    </row>
    <row r="527" spans="1:27" x14ac:dyDescent="0.25">
      <c r="A527" s="398">
        <v>503</v>
      </c>
      <c r="B527" s="399" t="s">
        <v>1368</v>
      </c>
      <c r="C527" s="399" t="s">
        <v>1368</v>
      </c>
      <c r="D527" s="399" t="s">
        <v>1368</v>
      </c>
      <c r="E527" s="399" t="s">
        <v>1368</v>
      </c>
      <c r="F527" s="400">
        <v>0.23</v>
      </c>
      <c r="G527" s="400">
        <v>0.4</v>
      </c>
      <c r="H527" s="400">
        <v>0.23</v>
      </c>
      <c r="I527" s="400">
        <v>0.4</v>
      </c>
      <c r="J527" s="400" t="s">
        <v>411</v>
      </c>
      <c r="K527" s="400">
        <v>1</v>
      </c>
      <c r="L527" s="400">
        <v>1</v>
      </c>
      <c r="M527" s="401" t="s">
        <v>846</v>
      </c>
      <c r="N527" s="401" t="s">
        <v>763</v>
      </c>
      <c r="O527" s="398" t="s">
        <v>414</v>
      </c>
      <c r="P527" s="398" t="s">
        <v>414</v>
      </c>
      <c r="Q527" s="398">
        <v>7.4999999999999997E-2</v>
      </c>
      <c r="R527" s="398">
        <v>7.4999999999999997E-2</v>
      </c>
      <c r="S527" s="398" t="s">
        <v>260</v>
      </c>
      <c r="T527" s="398" t="s">
        <v>260</v>
      </c>
      <c r="U527" s="398" t="s">
        <v>260</v>
      </c>
      <c r="V527" s="400" t="s">
        <v>415</v>
      </c>
      <c r="W527" s="400" t="s">
        <v>415</v>
      </c>
      <c r="X527" s="398" t="s">
        <v>260</v>
      </c>
      <c r="Y527" s="398" t="s">
        <v>260</v>
      </c>
      <c r="Z527" s="443"/>
      <c r="AA527" s="443"/>
    </row>
    <row r="528" spans="1:27" ht="30" x14ac:dyDescent="0.25">
      <c r="A528" s="398">
        <v>504</v>
      </c>
      <c r="B528" s="399" t="s">
        <v>1369</v>
      </c>
      <c r="C528" s="399" t="s">
        <v>1369</v>
      </c>
      <c r="D528" s="399" t="s">
        <v>1369</v>
      </c>
      <c r="E528" s="399" t="s">
        <v>1369</v>
      </c>
      <c r="F528" s="400">
        <v>0.23</v>
      </c>
      <c r="G528" s="400">
        <v>0.4</v>
      </c>
      <c r="H528" s="400">
        <v>0.23</v>
      </c>
      <c r="I528" s="400">
        <v>0.4</v>
      </c>
      <c r="J528" s="400" t="s">
        <v>411</v>
      </c>
      <c r="K528" s="400">
        <v>1</v>
      </c>
      <c r="L528" s="400">
        <v>1</v>
      </c>
      <c r="M528" s="401" t="s">
        <v>859</v>
      </c>
      <c r="N528" s="401" t="s">
        <v>760</v>
      </c>
      <c r="O528" s="398" t="s">
        <v>414</v>
      </c>
      <c r="P528" s="398" t="s">
        <v>414</v>
      </c>
      <c r="Q528" s="398">
        <v>0.214</v>
      </c>
      <c r="R528" s="398">
        <v>0.214</v>
      </c>
      <c r="S528" s="398" t="s">
        <v>260</v>
      </c>
      <c r="T528" s="398" t="s">
        <v>260</v>
      </c>
      <c r="U528" s="398" t="s">
        <v>260</v>
      </c>
      <c r="V528" s="400" t="s">
        <v>415</v>
      </c>
      <c r="W528" s="400" t="s">
        <v>415</v>
      </c>
      <c r="X528" s="398" t="s">
        <v>260</v>
      </c>
      <c r="Y528" s="398" t="s">
        <v>260</v>
      </c>
      <c r="Z528" s="443"/>
      <c r="AA528" s="443"/>
    </row>
    <row r="529" spans="1:27" x14ac:dyDescent="0.25">
      <c r="A529" s="398">
        <v>505</v>
      </c>
      <c r="B529" s="399" t="s">
        <v>1370</v>
      </c>
      <c r="C529" s="399" t="s">
        <v>1370</v>
      </c>
      <c r="D529" s="399" t="s">
        <v>1370</v>
      </c>
      <c r="E529" s="399" t="s">
        <v>1370</v>
      </c>
      <c r="F529" s="400">
        <v>0.23</v>
      </c>
      <c r="G529" s="400">
        <v>0.4</v>
      </c>
      <c r="H529" s="400">
        <v>0.23</v>
      </c>
      <c r="I529" s="400">
        <v>0.4</v>
      </c>
      <c r="J529" s="400" t="s">
        <v>411</v>
      </c>
      <c r="K529" s="400">
        <v>1</v>
      </c>
      <c r="L529" s="400">
        <v>1</v>
      </c>
      <c r="M529" s="401" t="s">
        <v>846</v>
      </c>
      <c r="N529" s="401" t="s">
        <v>763</v>
      </c>
      <c r="O529" s="398" t="s">
        <v>414</v>
      </c>
      <c r="P529" s="398" t="s">
        <v>414</v>
      </c>
      <c r="Q529" s="398">
        <v>3.5999999999999997E-2</v>
      </c>
      <c r="R529" s="398">
        <v>3.5999999999999997E-2</v>
      </c>
      <c r="S529" s="398" t="s">
        <v>260</v>
      </c>
      <c r="T529" s="398" t="s">
        <v>260</v>
      </c>
      <c r="U529" s="398" t="s">
        <v>260</v>
      </c>
      <c r="V529" s="400" t="s">
        <v>415</v>
      </c>
      <c r="W529" s="400" t="s">
        <v>415</v>
      </c>
      <c r="X529" s="398" t="s">
        <v>260</v>
      </c>
      <c r="Y529" s="398" t="s">
        <v>260</v>
      </c>
      <c r="Z529" s="443"/>
      <c r="AA529" s="443"/>
    </row>
    <row r="530" spans="1:27" ht="30" x14ac:dyDescent="0.25">
      <c r="A530" s="398">
        <v>506</v>
      </c>
      <c r="B530" s="399" t="s">
        <v>1371</v>
      </c>
      <c r="C530" s="399" t="s">
        <v>1371</v>
      </c>
      <c r="D530" s="399" t="s">
        <v>1371</v>
      </c>
      <c r="E530" s="399" t="s">
        <v>1371</v>
      </c>
      <c r="F530" s="400">
        <v>0.23</v>
      </c>
      <c r="G530" s="400">
        <v>0.4</v>
      </c>
      <c r="H530" s="400">
        <v>0.23</v>
      </c>
      <c r="I530" s="400">
        <v>0.4</v>
      </c>
      <c r="J530" s="400" t="s">
        <v>411</v>
      </c>
      <c r="K530" s="400">
        <v>1</v>
      </c>
      <c r="L530" s="400">
        <v>1</v>
      </c>
      <c r="M530" s="401" t="s">
        <v>859</v>
      </c>
      <c r="N530" s="401" t="s">
        <v>760</v>
      </c>
      <c r="O530" s="398" t="s">
        <v>414</v>
      </c>
      <c r="P530" s="398" t="s">
        <v>414</v>
      </c>
      <c r="Q530" s="398">
        <v>0.20300000000000001</v>
      </c>
      <c r="R530" s="398">
        <v>0.20300000000000001</v>
      </c>
      <c r="S530" s="398" t="s">
        <v>260</v>
      </c>
      <c r="T530" s="398" t="s">
        <v>260</v>
      </c>
      <c r="U530" s="398" t="s">
        <v>260</v>
      </c>
      <c r="V530" s="400" t="s">
        <v>415</v>
      </c>
      <c r="W530" s="400" t="s">
        <v>415</v>
      </c>
      <c r="X530" s="398" t="s">
        <v>260</v>
      </c>
      <c r="Y530" s="398" t="s">
        <v>260</v>
      </c>
      <c r="Z530" s="443"/>
      <c r="AA530" s="443"/>
    </row>
    <row r="531" spans="1:27" x14ac:dyDescent="0.25">
      <c r="A531" s="398">
        <v>507</v>
      </c>
      <c r="B531" s="399" t="s">
        <v>1372</v>
      </c>
      <c r="C531" s="399" t="s">
        <v>1372</v>
      </c>
      <c r="D531" s="399" t="s">
        <v>1372</v>
      </c>
      <c r="E531" s="399" t="s">
        <v>1372</v>
      </c>
      <c r="F531" s="400">
        <v>0.23</v>
      </c>
      <c r="G531" s="400">
        <v>0.4</v>
      </c>
      <c r="H531" s="400">
        <v>0.23</v>
      </c>
      <c r="I531" s="400">
        <v>0.4</v>
      </c>
      <c r="J531" s="400" t="s">
        <v>411</v>
      </c>
      <c r="K531" s="400">
        <v>1</v>
      </c>
      <c r="L531" s="400">
        <v>1</v>
      </c>
      <c r="M531" s="401" t="s">
        <v>846</v>
      </c>
      <c r="N531" s="401" t="s">
        <v>763</v>
      </c>
      <c r="O531" s="398" t="s">
        <v>414</v>
      </c>
      <c r="P531" s="398" t="s">
        <v>414</v>
      </c>
      <c r="Q531" s="398">
        <v>9.7000000000000003E-2</v>
      </c>
      <c r="R531" s="398">
        <v>9.7000000000000003E-2</v>
      </c>
      <c r="S531" s="398" t="s">
        <v>260</v>
      </c>
      <c r="T531" s="398" t="s">
        <v>260</v>
      </c>
      <c r="U531" s="398" t="s">
        <v>260</v>
      </c>
      <c r="V531" s="400" t="s">
        <v>415</v>
      </c>
      <c r="W531" s="400" t="s">
        <v>415</v>
      </c>
      <c r="X531" s="398" t="s">
        <v>260</v>
      </c>
      <c r="Y531" s="398" t="s">
        <v>260</v>
      </c>
      <c r="Z531" s="443"/>
      <c r="AA531" s="443"/>
    </row>
    <row r="532" spans="1:27" ht="30" x14ac:dyDescent="0.25">
      <c r="A532" s="398">
        <v>508</v>
      </c>
      <c r="B532" s="399" t="s">
        <v>1373</v>
      </c>
      <c r="C532" s="399" t="s">
        <v>1373</v>
      </c>
      <c r="D532" s="399" t="s">
        <v>1373</v>
      </c>
      <c r="E532" s="399" t="s">
        <v>1373</v>
      </c>
      <c r="F532" s="400">
        <v>0.23</v>
      </c>
      <c r="G532" s="400">
        <v>0.4</v>
      </c>
      <c r="H532" s="400">
        <v>0.23</v>
      </c>
      <c r="I532" s="400">
        <v>0.4</v>
      </c>
      <c r="J532" s="400" t="s">
        <v>411</v>
      </c>
      <c r="K532" s="400">
        <v>1</v>
      </c>
      <c r="L532" s="400">
        <v>1</v>
      </c>
      <c r="M532" s="401" t="s">
        <v>859</v>
      </c>
      <c r="N532" s="401" t="s">
        <v>760</v>
      </c>
      <c r="O532" s="398" t="s">
        <v>414</v>
      </c>
      <c r="P532" s="398" t="s">
        <v>414</v>
      </c>
      <c r="Q532" s="398">
        <v>0.14299999999999999</v>
      </c>
      <c r="R532" s="398">
        <v>0.14299999999999999</v>
      </c>
      <c r="S532" s="398" t="s">
        <v>260</v>
      </c>
      <c r="T532" s="398" t="s">
        <v>260</v>
      </c>
      <c r="U532" s="398" t="s">
        <v>260</v>
      </c>
      <c r="V532" s="400" t="s">
        <v>415</v>
      </c>
      <c r="W532" s="400" t="s">
        <v>415</v>
      </c>
      <c r="X532" s="398" t="s">
        <v>260</v>
      </c>
      <c r="Y532" s="398" t="s">
        <v>260</v>
      </c>
      <c r="Z532" s="443"/>
      <c r="AA532" s="443"/>
    </row>
    <row r="533" spans="1:27" x14ac:dyDescent="0.25">
      <c r="A533" s="398">
        <v>509</v>
      </c>
      <c r="B533" s="399" t="s">
        <v>1374</v>
      </c>
      <c r="C533" s="399" t="s">
        <v>1374</v>
      </c>
      <c r="D533" s="399" t="s">
        <v>1374</v>
      </c>
      <c r="E533" s="399" t="s">
        <v>1374</v>
      </c>
      <c r="F533" s="400">
        <v>0.23</v>
      </c>
      <c r="G533" s="400">
        <v>0.4</v>
      </c>
      <c r="H533" s="400">
        <v>0.23</v>
      </c>
      <c r="I533" s="400">
        <v>0.4</v>
      </c>
      <c r="J533" s="400" t="s">
        <v>411</v>
      </c>
      <c r="K533" s="400">
        <v>1</v>
      </c>
      <c r="L533" s="400">
        <v>1</v>
      </c>
      <c r="M533" s="401" t="s">
        <v>846</v>
      </c>
      <c r="N533" s="401" t="s">
        <v>763</v>
      </c>
      <c r="O533" s="398" t="s">
        <v>414</v>
      </c>
      <c r="P533" s="398" t="s">
        <v>414</v>
      </c>
      <c r="Q533" s="398">
        <v>0.13700000000000001</v>
      </c>
      <c r="R533" s="398">
        <v>0.13700000000000001</v>
      </c>
      <c r="S533" s="398" t="s">
        <v>260</v>
      </c>
      <c r="T533" s="398" t="s">
        <v>260</v>
      </c>
      <c r="U533" s="398" t="s">
        <v>260</v>
      </c>
      <c r="V533" s="400" t="s">
        <v>415</v>
      </c>
      <c r="W533" s="400" t="s">
        <v>415</v>
      </c>
      <c r="X533" s="398" t="s">
        <v>260</v>
      </c>
      <c r="Y533" s="398" t="s">
        <v>260</v>
      </c>
      <c r="Z533" s="443"/>
      <c r="AA533" s="443"/>
    </row>
    <row r="534" spans="1:27" x14ac:dyDescent="0.25">
      <c r="A534" s="398">
        <v>510</v>
      </c>
      <c r="B534" s="399" t="s">
        <v>1375</v>
      </c>
      <c r="C534" s="399" t="s">
        <v>1375</v>
      </c>
      <c r="D534" s="399" t="s">
        <v>1375</v>
      </c>
      <c r="E534" s="399" t="s">
        <v>1375</v>
      </c>
      <c r="F534" s="400">
        <v>0.23</v>
      </c>
      <c r="G534" s="400">
        <v>0.4</v>
      </c>
      <c r="H534" s="400">
        <v>0.23</v>
      </c>
      <c r="I534" s="400">
        <v>0.4</v>
      </c>
      <c r="J534" s="400" t="s">
        <v>411</v>
      </c>
      <c r="K534" s="400">
        <v>1</v>
      </c>
      <c r="L534" s="400">
        <v>1</v>
      </c>
      <c r="M534" s="401" t="s">
        <v>821</v>
      </c>
      <c r="N534" s="401" t="s">
        <v>413</v>
      </c>
      <c r="O534" s="398" t="s">
        <v>414</v>
      </c>
      <c r="P534" s="398" t="s">
        <v>414</v>
      </c>
      <c r="Q534" s="398">
        <v>5.0999999999999997E-2</v>
      </c>
      <c r="R534" s="398">
        <v>5.0999999999999997E-2</v>
      </c>
      <c r="S534" s="398" t="s">
        <v>260</v>
      </c>
      <c r="T534" s="398" t="s">
        <v>260</v>
      </c>
      <c r="U534" s="398" t="s">
        <v>260</v>
      </c>
      <c r="V534" s="400" t="s">
        <v>415</v>
      </c>
      <c r="W534" s="400" t="s">
        <v>415</v>
      </c>
      <c r="X534" s="398" t="s">
        <v>260</v>
      </c>
      <c r="Y534" s="398" t="s">
        <v>260</v>
      </c>
      <c r="Z534" s="443"/>
      <c r="AA534" s="443"/>
    </row>
    <row r="535" spans="1:27" ht="30" x14ac:dyDescent="0.25">
      <c r="A535" s="398">
        <v>511</v>
      </c>
      <c r="B535" s="399" t="s">
        <v>1376</v>
      </c>
      <c r="C535" s="399" t="s">
        <v>1376</v>
      </c>
      <c r="D535" s="399" t="s">
        <v>1376</v>
      </c>
      <c r="E535" s="399" t="s">
        <v>1376</v>
      </c>
      <c r="F535" s="400">
        <v>0.23</v>
      </c>
      <c r="G535" s="400">
        <v>0.4</v>
      </c>
      <c r="H535" s="400">
        <v>0.23</v>
      </c>
      <c r="I535" s="400">
        <v>0.4</v>
      </c>
      <c r="J535" s="400" t="s">
        <v>411</v>
      </c>
      <c r="K535" s="400">
        <v>1</v>
      </c>
      <c r="L535" s="400">
        <v>1</v>
      </c>
      <c r="M535" s="401" t="s">
        <v>859</v>
      </c>
      <c r="N535" s="401" t="s">
        <v>760</v>
      </c>
      <c r="O535" s="398" t="s">
        <v>414</v>
      </c>
      <c r="P535" s="398" t="s">
        <v>414</v>
      </c>
      <c r="Q535" s="398">
        <v>0.17499999999999999</v>
      </c>
      <c r="R535" s="398">
        <v>0.17499999999999999</v>
      </c>
      <c r="S535" s="398" t="s">
        <v>260</v>
      </c>
      <c r="T535" s="398" t="s">
        <v>260</v>
      </c>
      <c r="U535" s="398" t="s">
        <v>260</v>
      </c>
      <c r="V535" s="400" t="s">
        <v>415</v>
      </c>
      <c r="W535" s="400" t="s">
        <v>415</v>
      </c>
      <c r="X535" s="398" t="s">
        <v>260</v>
      </c>
      <c r="Y535" s="398" t="s">
        <v>260</v>
      </c>
      <c r="Z535" s="443"/>
      <c r="AA535" s="443"/>
    </row>
    <row r="536" spans="1:27" x14ac:dyDescent="0.25">
      <c r="A536" s="398">
        <v>512</v>
      </c>
      <c r="B536" s="399" t="s">
        <v>1377</v>
      </c>
      <c r="C536" s="399" t="s">
        <v>1377</v>
      </c>
      <c r="D536" s="399" t="s">
        <v>1377</v>
      </c>
      <c r="E536" s="399" t="s">
        <v>1377</v>
      </c>
      <c r="F536" s="400">
        <v>0.23</v>
      </c>
      <c r="G536" s="400">
        <v>0.4</v>
      </c>
      <c r="H536" s="400">
        <v>0.23</v>
      </c>
      <c r="I536" s="400">
        <v>0.4</v>
      </c>
      <c r="J536" s="400" t="s">
        <v>411</v>
      </c>
      <c r="K536" s="400">
        <v>1</v>
      </c>
      <c r="L536" s="400">
        <v>1</v>
      </c>
      <c r="M536" s="401" t="s">
        <v>846</v>
      </c>
      <c r="N536" s="401" t="s">
        <v>763</v>
      </c>
      <c r="O536" s="398" t="s">
        <v>414</v>
      </c>
      <c r="P536" s="398" t="s">
        <v>414</v>
      </c>
      <c r="Q536" s="398">
        <v>0.192</v>
      </c>
      <c r="R536" s="398">
        <v>0.192</v>
      </c>
      <c r="S536" s="398" t="s">
        <v>260</v>
      </c>
      <c r="T536" s="398" t="s">
        <v>260</v>
      </c>
      <c r="U536" s="398" t="s">
        <v>260</v>
      </c>
      <c r="V536" s="400" t="s">
        <v>415</v>
      </c>
      <c r="W536" s="400" t="s">
        <v>415</v>
      </c>
      <c r="X536" s="398" t="s">
        <v>260</v>
      </c>
      <c r="Y536" s="398" t="s">
        <v>260</v>
      </c>
      <c r="Z536" s="443"/>
      <c r="AA536" s="443"/>
    </row>
    <row r="537" spans="1:27" ht="30" x14ac:dyDescent="0.25">
      <c r="A537" s="398">
        <v>513</v>
      </c>
      <c r="B537" s="399" t="s">
        <v>1378</v>
      </c>
      <c r="C537" s="399" t="s">
        <v>1378</v>
      </c>
      <c r="D537" s="399" t="s">
        <v>1378</v>
      </c>
      <c r="E537" s="399" t="s">
        <v>1378</v>
      </c>
      <c r="F537" s="400">
        <v>0.23</v>
      </c>
      <c r="G537" s="400">
        <v>0.4</v>
      </c>
      <c r="H537" s="400">
        <v>0.23</v>
      </c>
      <c r="I537" s="400">
        <v>0.4</v>
      </c>
      <c r="J537" s="400" t="s">
        <v>411</v>
      </c>
      <c r="K537" s="400">
        <v>1</v>
      </c>
      <c r="L537" s="400">
        <v>1</v>
      </c>
      <c r="M537" s="401" t="s">
        <v>859</v>
      </c>
      <c r="N537" s="401" t="s">
        <v>760</v>
      </c>
      <c r="O537" s="398" t="s">
        <v>414</v>
      </c>
      <c r="P537" s="398" t="s">
        <v>414</v>
      </c>
      <c r="Q537" s="398">
        <v>0.251</v>
      </c>
      <c r="R537" s="398">
        <v>0.251</v>
      </c>
      <c r="S537" s="398" t="s">
        <v>260</v>
      </c>
      <c r="T537" s="398" t="s">
        <v>260</v>
      </c>
      <c r="U537" s="398" t="s">
        <v>260</v>
      </c>
      <c r="V537" s="400" t="s">
        <v>415</v>
      </c>
      <c r="W537" s="400" t="s">
        <v>415</v>
      </c>
      <c r="X537" s="398" t="s">
        <v>260</v>
      </c>
      <c r="Y537" s="398" t="s">
        <v>260</v>
      </c>
      <c r="Z537" s="443"/>
      <c r="AA537" s="443"/>
    </row>
    <row r="538" spans="1:27" x14ac:dyDescent="0.25">
      <c r="A538" s="398">
        <v>514</v>
      </c>
      <c r="B538" s="399" t="s">
        <v>1379</v>
      </c>
      <c r="C538" s="399" t="s">
        <v>1379</v>
      </c>
      <c r="D538" s="399" t="s">
        <v>1379</v>
      </c>
      <c r="E538" s="399" t="s">
        <v>1379</v>
      </c>
      <c r="F538" s="400">
        <v>0.23</v>
      </c>
      <c r="G538" s="400">
        <v>0.4</v>
      </c>
      <c r="H538" s="400">
        <v>0.23</v>
      </c>
      <c r="I538" s="400">
        <v>0.4</v>
      </c>
      <c r="J538" s="400" t="s">
        <v>411</v>
      </c>
      <c r="K538" s="400">
        <v>1</v>
      </c>
      <c r="L538" s="400">
        <v>1</v>
      </c>
      <c r="M538" s="401" t="s">
        <v>846</v>
      </c>
      <c r="N538" s="401" t="s">
        <v>763</v>
      </c>
      <c r="O538" s="398" t="s">
        <v>414</v>
      </c>
      <c r="P538" s="398" t="s">
        <v>414</v>
      </c>
      <c r="Q538" s="398">
        <v>8.6999999999999994E-2</v>
      </c>
      <c r="R538" s="398">
        <v>8.6999999999999994E-2</v>
      </c>
      <c r="S538" s="398" t="s">
        <v>260</v>
      </c>
      <c r="T538" s="398" t="s">
        <v>260</v>
      </c>
      <c r="U538" s="398" t="s">
        <v>260</v>
      </c>
      <c r="V538" s="400" t="s">
        <v>415</v>
      </c>
      <c r="W538" s="400" t="s">
        <v>415</v>
      </c>
      <c r="X538" s="398" t="s">
        <v>260</v>
      </c>
      <c r="Y538" s="398" t="s">
        <v>260</v>
      </c>
      <c r="Z538" s="443"/>
      <c r="AA538" s="443"/>
    </row>
    <row r="539" spans="1:27" ht="30" x14ac:dyDescent="0.25">
      <c r="A539" s="398">
        <v>515</v>
      </c>
      <c r="B539" s="399" t="s">
        <v>1380</v>
      </c>
      <c r="C539" s="399" t="s">
        <v>1380</v>
      </c>
      <c r="D539" s="399" t="s">
        <v>1380</v>
      </c>
      <c r="E539" s="399" t="s">
        <v>1380</v>
      </c>
      <c r="F539" s="400">
        <v>0.23</v>
      </c>
      <c r="G539" s="400">
        <v>0.4</v>
      </c>
      <c r="H539" s="400">
        <v>0.23</v>
      </c>
      <c r="I539" s="400">
        <v>0.4</v>
      </c>
      <c r="J539" s="400" t="s">
        <v>411</v>
      </c>
      <c r="K539" s="400">
        <v>1</v>
      </c>
      <c r="L539" s="400">
        <v>1</v>
      </c>
      <c r="M539" s="401" t="s">
        <v>825</v>
      </c>
      <c r="N539" s="401" t="s">
        <v>761</v>
      </c>
      <c r="O539" s="398" t="s">
        <v>414</v>
      </c>
      <c r="P539" s="398" t="s">
        <v>414</v>
      </c>
      <c r="Q539" s="398">
        <v>0.107</v>
      </c>
      <c r="R539" s="398">
        <v>0.107</v>
      </c>
      <c r="S539" s="398" t="s">
        <v>260</v>
      </c>
      <c r="T539" s="398" t="s">
        <v>260</v>
      </c>
      <c r="U539" s="398" t="s">
        <v>260</v>
      </c>
      <c r="V539" s="400" t="s">
        <v>415</v>
      </c>
      <c r="W539" s="400" t="s">
        <v>415</v>
      </c>
      <c r="X539" s="398" t="s">
        <v>260</v>
      </c>
      <c r="Y539" s="398" t="s">
        <v>260</v>
      </c>
      <c r="Z539" s="443"/>
      <c r="AA539" s="443"/>
    </row>
    <row r="540" spans="1:27" x14ac:dyDescent="0.25">
      <c r="A540" s="398">
        <v>516</v>
      </c>
      <c r="B540" s="399" t="s">
        <v>1381</v>
      </c>
      <c r="C540" s="399" t="s">
        <v>1381</v>
      </c>
      <c r="D540" s="399" t="s">
        <v>1381</v>
      </c>
      <c r="E540" s="399" t="s">
        <v>1381</v>
      </c>
      <c r="F540" s="400">
        <v>0.23</v>
      </c>
      <c r="G540" s="400">
        <v>0.4</v>
      </c>
      <c r="H540" s="400">
        <v>0.23</v>
      </c>
      <c r="I540" s="400">
        <v>0.4</v>
      </c>
      <c r="J540" s="400" t="s">
        <v>411</v>
      </c>
      <c r="K540" s="400">
        <v>1</v>
      </c>
      <c r="L540" s="400">
        <v>1</v>
      </c>
      <c r="M540" s="401" t="s">
        <v>846</v>
      </c>
      <c r="N540" s="401" t="s">
        <v>763</v>
      </c>
      <c r="O540" s="398" t="s">
        <v>414</v>
      </c>
      <c r="P540" s="398" t="s">
        <v>414</v>
      </c>
      <c r="Q540" s="398">
        <v>7.0999999999999994E-2</v>
      </c>
      <c r="R540" s="398">
        <v>7.0999999999999994E-2</v>
      </c>
      <c r="S540" s="398" t="s">
        <v>260</v>
      </c>
      <c r="T540" s="398" t="s">
        <v>260</v>
      </c>
      <c r="U540" s="398" t="s">
        <v>260</v>
      </c>
      <c r="V540" s="400" t="s">
        <v>415</v>
      </c>
      <c r="W540" s="400" t="s">
        <v>415</v>
      </c>
      <c r="X540" s="398" t="s">
        <v>260</v>
      </c>
      <c r="Y540" s="398" t="s">
        <v>260</v>
      </c>
      <c r="Z540" s="443"/>
      <c r="AA540" s="443"/>
    </row>
    <row r="541" spans="1:27" ht="30" x14ac:dyDescent="0.25">
      <c r="A541" s="398">
        <v>517</v>
      </c>
      <c r="B541" s="399" t="s">
        <v>1382</v>
      </c>
      <c r="C541" s="399" t="s">
        <v>1382</v>
      </c>
      <c r="D541" s="399" t="s">
        <v>1382</v>
      </c>
      <c r="E541" s="399" t="s">
        <v>1382</v>
      </c>
      <c r="F541" s="400">
        <v>0.23</v>
      </c>
      <c r="G541" s="400">
        <v>0.4</v>
      </c>
      <c r="H541" s="400">
        <v>0.23</v>
      </c>
      <c r="I541" s="400">
        <v>0.4</v>
      </c>
      <c r="J541" s="400" t="s">
        <v>411</v>
      </c>
      <c r="K541" s="400">
        <v>1</v>
      </c>
      <c r="L541" s="400">
        <v>1</v>
      </c>
      <c r="M541" s="401" t="s">
        <v>859</v>
      </c>
      <c r="N541" s="401" t="s">
        <v>760</v>
      </c>
      <c r="O541" s="398" t="s">
        <v>414</v>
      </c>
      <c r="P541" s="398" t="s">
        <v>414</v>
      </c>
      <c r="Q541" s="398">
        <v>0.28000000000000003</v>
      </c>
      <c r="R541" s="398">
        <v>0.28000000000000003</v>
      </c>
      <c r="S541" s="398" t="s">
        <v>260</v>
      </c>
      <c r="T541" s="398" t="s">
        <v>260</v>
      </c>
      <c r="U541" s="398" t="s">
        <v>260</v>
      </c>
      <c r="V541" s="400" t="s">
        <v>415</v>
      </c>
      <c r="W541" s="400" t="s">
        <v>415</v>
      </c>
      <c r="X541" s="398" t="s">
        <v>260</v>
      </c>
      <c r="Y541" s="398" t="s">
        <v>260</v>
      </c>
      <c r="Z541" s="443"/>
      <c r="AA541" s="443"/>
    </row>
    <row r="542" spans="1:27" x14ac:dyDescent="0.25">
      <c r="A542" s="398">
        <v>518</v>
      </c>
      <c r="B542" s="399" t="s">
        <v>1383</v>
      </c>
      <c r="C542" s="399" t="s">
        <v>1383</v>
      </c>
      <c r="D542" s="399" t="s">
        <v>1383</v>
      </c>
      <c r="E542" s="399" t="s">
        <v>1383</v>
      </c>
      <c r="F542" s="400">
        <v>0.23</v>
      </c>
      <c r="G542" s="400">
        <v>0.4</v>
      </c>
      <c r="H542" s="400">
        <v>0.23</v>
      </c>
      <c r="I542" s="400">
        <v>0.4</v>
      </c>
      <c r="J542" s="400" t="s">
        <v>411</v>
      </c>
      <c r="K542" s="400">
        <v>1</v>
      </c>
      <c r="L542" s="400">
        <v>1</v>
      </c>
      <c r="M542" s="401" t="s">
        <v>846</v>
      </c>
      <c r="N542" s="401" t="s">
        <v>763</v>
      </c>
      <c r="O542" s="398" t="s">
        <v>414</v>
      </c>
      <c r="P542" s="398" t="s">
        <v>414</v>
      </c>
      <c r="Q542" s="398">
        <v>0.113</v>
      </c>
      <c r="R542" s="398">
        <v>0.113</v>
      </c>
      <c r="S542" s="398" t="s">
        <v>260</v>
      </c>
      <c r="T542" s="398" t="s">
        <v>260</v>
      </c>
      <c r="U542" s="398" t="s">
        <v>260</v>
      </c>
      <c r="V542" s="400" t="s">
        <v>415</v>
      </c>
      <c r="W542" s="400" t="s">
        <v>415</v>
      </c>
      <c r="X542" s="398" t="s">
        <v>260</v>
      </c>
      <c r="Y542" s="398" t="s">
        <v>260</v>
      </c>
      <c r="Z542" s="443"/>
      <c r="AA542" s="443"/>
    </row>
    <row r="543" spans="1:27" ht="30" x14ac:dyDescent="0.25">
      <c r="A543" s="398">
        <v>519</v>
      </c>
      <c r="B543" s="399" t="s">
        <v>1384</v>
      </c>
      <c r="C543" s="399" t="s">
        <v>1384</v>
      </c>
      <c r="D543" s="399" t="s">
        <v>1384</v>
      </c>
      <c r="E543" s="399" t="s">
        <v>1384</v>
      </c>
      <c r="F543" s="400">
        <v>0.23</v>
      </c>
      <c r="G543" s="400">
        <v>0.4</v>
      </c>
      <c r="H543" s="400">
        <v>0.23</v>
      </c>
      <c r="I543" s="400">
        <v>0.4</v>
      </c>
      <c r="J543" s="400" t="s">
        <v>411</v>
      </c>
      <c r="K543" s="400">
        <v>1</v>
      </c>
      <c r="L543" s="400">
        <v>1</v>
      </c>
      <c r="M543" s="401" t="s">
        <v>859</v>
      </c>
      <c r="N543" s="401" t="s">
        <v>760</v>
      </c>
      <c r="O543" s="398" t="s">
        <v>414</v>
      </c>
      <c r="P543" s="398" t="s">
        <v>414</v>
      </c>
      <c r="Q543" s="398">
        <v>0.03</v>
      </c>
      <c r="R543" s="398">
        <v>0.03</v>
      </c>
      <c r="S543" s="398" t="s">
        <v>260</v>
      </c>
      <c r="T543" s="398" t="s">
        <v>260</v>
      </c>
      <c r="U543" s="398" t="s">
        <v>260</v>
      </c>
      <c r="V543" s="400" t="s">
        <v>415</v>
      </c>
      <c r="W543" s="400" t="s">
        <v>415</v>
      </c>
      <c r="X543" s="398" t="s">
        <v>260</v>
      </c>
      <c r="Y543" s="398" t="s">
        <v>260</v>
      </c>
      <c r="Z543" s="443"/>
      <c r="AA543" s="443"/>
    </row>
    <row r="544" spans="1:27" x14ac:dyDescent="0.25">
      <c r="A544" s="398">
        <v>520</v>
      </c>
      <c r="B544" s="399" t="s">
        <v>1385</v>
      </c>
      <c r="C544" s="399" t="s">
        <v>1385</v>
      </c>
      <c r="D544" s="399" t="s">
        <v>1385</v>
      </c>
      <c r="E544" s="399" t="s">
        <v>1385</v>
      </c>
      <c r="F544" s="400">
        <v>0.23</v>
      </c>
      <c r="G544" s="400">
        <v>0.4</v>
      </c>
      <c r="H544" s="400">
        <v>0.23</v>
      </c>
      <c r="I544" s="400">
        <v>0.4</v>
      </c>
      <c r="J544" s="400" t="s">
        <v>411</v>
      </c>
      <c r="K544" s="400">
        <v>1</v>
      </c>
      <c r="L544" s="400">
        <v>1</v>
      </c>
      <c r="M544" s="401" t="s">
        <v>846</v>
      </c>
      <c r="N544" s="401" t="s">
        <v>763</v>
      </c>
      <c r="O544" s="398" t="s">
        <v>414</v>
      </c>
      <c r="P544" s="398" t="s">
        <v>414</v>
      </c>
      <c r="Q544" s="398">
        <v>0.12</v>
      </c>
      <c r="R544" s="398">
        <v>0.12</v>
      </c>
      <c r="S544" s="398" t="s">
        <v>260</v>
      </c>
      <c r="T544" s="398" t="s">
        <v>260</v>
      </c>
      <c r="U544" s="398" t="s">
        <v>260</v>
      </c>
      <c r="V544" s="400" t="s">
        <v>415</v>
      </c>
      <c r="W544" s="400" t="s">
        <v>415</v>
      </c>
      <c r="X544" s="398" t="s">
        <v>260</v>
      </c>
      <c r="Y544" s="398" t="s">
        <v>260</v>
      </c>
      <c r="Z544" s="443"/>
      <c r="AA544" s="443"/>
    </row>
    <row r="545" spans="1:27" x14ac:dyDescent="0.25">
      <c r="A545" s="398">
        <v>521</v>
      </c>
      <c r="B545" s="399" t="s">
        <v>1386</v>
      </c>
      <c r="C545" s="399" t="s">
        <v>1386</v>
      </c>
      <c r="D545" s="399" t="s">
        <v>1386</v>
      </c>
      <c r="E545" s="399" t="s">
        <v>1386</v>
      </c>
      <c r="F545" s="400">
        <v>0.23</v>
      </c>
      <c r="G545" s="400">
        <v>0.4</v>
      </c>
      <c r="H545" s="400">
        <v>0.23</v>
      </c>
      <c r="I545" s="400">
        <v>0.4</v>
      </c>
      <c r="J545" s="400" t="s">
        <v>411</v>
      </c>
      <c r="K545" s="400">
        <v>1</v>
      </c>
      <c r="L545" s="400">
        <v>1</v>
      </c>
      <c r="M545" s="401" t="s">
        <v>846</v>
      </c>
      <c r="N545" s="401" t="s">
        <v>763</v>
      </c>
      <c r="O545" s="398" t="s">
        <v>414</v>
      </c>
      <c r="P545" s="398" t="s">
        <v>414</v>
      </c>
      <c r="Q545" s="398">
        <v>0.224</v>
      </c>
      <c r="R545" s="398">
        <v>0.224</v>
      </c>
      <c r="S545" s="398" t="s">
        <v>260</v>
      </c>
      <c r="T545" s="398" t="s">
        <v>260</v>
      </c>
      <c r="U545" s="398" t="s">
        <v>260</v>
      </c>
      <c r="V545" s="400" t="s">
        <v>415</v>
      </c>
      <c r="W545" s="400" t="s">
        <v>415</v>
      </c>
      <c r="X545" s="398" t="s">
        <v>260</v>
      </c>
      <c r="Y545" s="398" t="s">
        <v>260</v>
      </c>
      <c r="Z545" s="443"/>
      <c r="AA545" s="443"/>
    </row>
    <row r="546" spans="1:27" ht="30" x14ac:dyDescent="0.25">
      <c r="A546" s="398">
        <v>522</v>
      </c>
      <c r="B546" s="399" t="s">
        <v>1387</v>
      </c>
      <c r="C546" s="399" t="s">
        <v>1387</v>
      </c>
      <c r="D546" s="399" t="s">
        <v>1387</v>
      </c>
      <c r="E546" s="399" t="s">
        <v>1387</v>
      </c>
      <c r="F546" s="400">
        <v>0.23</v>
      </c>
      <c r="G546" s="400">
        <v>0.4</v>
      </c>
      <c r="H546" s="400">
        <v>0.23</v>
      </c>
      <c r="I546" s="400">
        <v>0.4</v>
      </c>
      <c r="J546" s="400" t="s">
        <v>411</v>
      </c>
      <c r="K546" s="400">
        <v>1</v>
      </c>
      <c r="L546" s="400">
        <v>1</v>
      </c>
      <c r="M546" s="401" t="s">
        <v>828</v>
      </c>
      <c r="N546" s="401" t="s">
        <v>832</v>
      </c>
      <c r="O546" s="398" t="s">
        <v>414</v>
      </c>
      <c r="P546" s="398" t="s">
        <v>414</v>
      </c>
      <c r="Q546" s="398">
        <v>0.255</v>
      </c>
      <c r="R546" s="398">
        <v>0.255</v>
      </c>
      <c r="S546" s="398" t="s">
        <v>260</v>
      </c>
      <c r="T546" s="398" t="s">
        <v>260</v>
      </c>
      <c r="U546" s="398" t="s">
        <v>260</v>
      </c>
      <c r="V546" s="400" t="s">
        <v>415</v>
      </c>
      <c r="W546" s="400" t="s">
        <v>415</v>
      </c>
      <c r="X546" s="398" t="s">
        <v>260</v>
      </c>
      <c r="Y546" s="398" t="s">
        <v>260</v>
      </c>
      <c r="Z546" s="443"/>
      <c r="AA546" s="443"/>
    </row>
    <row r="547" spans="1:27" ht="30" x14ac:dyDescent="0.25">
      <c r="A547" s="398">
        <v>523</v>
      </c>
      <c r="B547" s="399" t="s">
        <v>1388</v>
      </c>
      <c r="C547" s="399" t="s">
        <v>1388</v>
      </c>
      <c r="D547" s="399" t="s">
        <v>1388</v>
      </c>
      <c r="E547" s="399" t="s">
        <v>1388</v>
      </c>
      <c r="F547" s="400">
        <v>0.23</v>
      </c>
      <c r="G547" s="400">
        <v>0.4</v>
      </c>
      <c r="H547" s="400">
        <v>0.23</v>
      </c>
      <c r="I547" s="400">
        <v>0.4</v>
      </c>
      <c r="J547" s="400" t="s">
        <v>411</v>
      </c>
      <c r="K547" s="400">
        <v>1</v>
      </c>
      <c r="L547" s="400">
        <v>1</v>
      </c>
      <c r="M547" s="401" t="s">
        <v>412</v>
      </c>
      <c r="N547" s="401" t="s">
        <v>762</v>
      </c>
      <c r="O547" s="398" t="s">
        <v>414</v>
      </c>
      <c r="P547" s="398" t="s">
        <v>414</v>
      </c>
      <c r="Q547" s="398">
        <v>0.187</v>
      </c>
      <c r="R547" s="398">
        <v>0.187</v>
      </c>
      <c r="S547" s="398" t="s">
        <v>260</v>
      </c>
      <c r="T547" s="398" t="s">
        <v>260</v>
      </c>
      <c r="U547" s="398" t="s">
        <v>260</v>
      </c>
      <c r="V547" s="400" t="s">
        <v>415</v>
      </c>
      <c r="W547" s="400" t="s">
        <v>415</v>
      </c>
      <c r="X547" s="398" t="s">
        <v>260</v>
      </c>
      <c r="Y547" s="398" t="s">
        <v>260</v>
      </c>
      <c r="Z547" s="443"/>
      <c r="AA547" s="443"/>
    </row>
    <row r="548" spans="1:27" x14ac:dyDescent="0.25">
      <c r="A548" s="398">
        <v>524</v>
      </c>
      <c r="B548" s="399" t="s">
        <v>1389</v>
      </c>
      <c r="C548" s="399" t="s">
        <v>1389</v>
      </c>
      <c r="D548" s="399" t="s">
        <v>1389</v>
      </c>
      <c r="E548" s="399" t="s">
        <v>1389</v>
      </c>
      <c r="F548" s="400">
        <v>0.23</v>
      </c>
      <c r="G548" s="400">
        <v>0.4</v>
      </c>
      <c r="H548" s="400">
        <v>0.23</v>
      </c>
      <c r="I548" s="400">
        <v>0.4</v>
      </c>
      <c r="J548" s="400" t="s">
        <v>411</v>
      </c>
      <c r="K548" s="400">
        <v>1</v>
      </c>
      <c r="L548" s="400">
        <v>1</v>
      </c>
      <c r="M548" s="401" t="s">
        <v>846</v>
      </c>
      <c r="N548" s="401" t="s">
        <v>763</v>
      </c>
      <c r="O548" s="398" t="s">
        <v>414</v>
      </c>
      <c r="P548" s="398" t="s">
        <v>414</v>
      </c>
      <c r="Q548" s="398">
        <v>0.45100000000000001</v>
      </c>
      <c r="R548" s="398">
        <v>0.45100000000000001</v>
      </c>
      <c r="S548" s="398" t="s">
        <v>260</v>
      </c>
      <c r="T548" s="398" t="s">
        <v>260</v>
      </c>
      <c r="U548" s="398" t="s">
        <v>260</v>
      </c>
      <c r="V548" s="400" t="s">
        <v>415</v>
      </c>
      <c r="W548" s="400" t="s">
        <v>415</v>
      </c>
      <c r="X548" s="398" t="s">
        <v>260</v>
      </c>
      <c r="Y548" s="398" t="s">
        <v>260</v>
      </c>
      <c r="Z548" s="443"/>
      <c r="AA548" s="443"/>
    </row>
    <row r="549" spans="1:27" ht="45" x14ac:dyDescent="0.25">
      <c r="A549" s="398">
        <v>525</v>
      </c>
      <c r="B549" s="399" t="s">
        <v>1390</v>
      </c>
      <c r="C549" s="399" t="s">
        <v>1390</v>
      </c>
      <c r="D549" s="399" t="s">
        <v>1390</v>
      </c>
      <c r="E549" s="399" t="s">
        <v>1390</v>
      </c>
      <c r="F549" s="400">
        <v>0.23</v>
      </c>
      <c r="G549" s="400">
        <v>0.4</v>
      </c>
      <c r="H549" s="400">
        <v>0.23</v>
      </c>
      <c r="I549" s="400">
        <v>0.4</v>
      </c>
      <c r="J549" s="400" t="s">
        <v>411</v>
      </c>
      <c r="K549" s="400">
        <v>1</v>
      </c>
      <c r="L549" s="400">
        <v>1</v>
      </c>
      <c r="M549" s="401" t="s">
        <v>1391</v>
      </c>
      <c r="N549" s="401" t="s">
        <v>1392</v>
      </c>
      <c r="O549" s="398" t="s">
        <v>414</v>
      </c>
      <c r="P549" s="398" t="s">
        <v>414</v>
      </c>
      <c r="Q549" s="398">
        <v>0.49299999999999999</v>
      </c>
      <c r="R549" s="398">
        <v>0.49299999999999999</v>
      </c>
      <c r="S549" s="398" t="s">
        <v>260</v>
      </c>
      <c r="T549" s="398" t="s">
        <v>260</v>
      </c>
      <c r="U549" s="398" t="s">
        <v>260</v>
      </c>
      <c r="V549" s="400" t="s">
        <v>415</v>
      </c>
      <c r="W549" s="400" t="s">
        <v>415</v>
      </c>
      <c r="X549" s="398" t="s">
        <v>260</v>
      </c>
      <c r="Y549" s="398" t="s">
        <v>260</v>
      </c>
      <c r="Z549" s="443"/>
      <c r="AA549" s="443"/>
    </row>
    <row r="550" spans="1:27" x14ac:dyDescent="0.25">
      <c r="A550" s="398">
        <v>526</v>
      </c>
      <c r="B550" s="399" t="s">
        <v>1393</v>
      </c>
      <c r="C550" s="399" t="s">
        <v>1393</v>
      </c>
      <c r="D550" s="399" t="s">
        <v>1393</v>
      </c>
      <c r="E550" s="399" t="s">
        <v>1393</v>
      </c>
      <c r="F550" s="400">
        <v>0.23</v>
      </c>
      <c r="G550" s="400">
        <v>0.4</v>
      </c>
      <c r="H550" s="400">
        <v>0.23</v>
      </c>
      <c r="I550" s="400">
        <v>0.4</v>
      </c>
      <c r="J550" s="400" t="s">
        <v>411</v>
      </c>
      <c r="K550" s="400">
        <v>1</v>
      </c>
      <c r="L550" s="400">
        <v>1</v>
      </c>
      <c r="M550" s="401" t="s">
        <v>846</v>
      </c>
      <c r="N550" s="401" t="s">
        <v>763</v>
      </c>
      <c r="O550" s="398" t="s">
        <v>414</v>
      </c>
      <c r="P550" s="398" t="s">
        <v>414</v>
      </c>
      <c r="Q550" s="398">
        <v>0.17499999999999999</v>
      </c>
      <c r="R550" s="398">
        <v>0.17499999999999999</v>
      </c>
      <c r="S550" s="398" t="s">
        <v>260</v>
      </c>
      <c r="T550" s="398" t="s">
        <v>260</v>
      </c>
      <c r="U550" s="398" t="s">
        <v>260</v>
      </c>
      <c r="V550" s="400" t="s">
        <v>415</v>
      </c>
      <c r="W550" s="400" t="s">
        <v>415</v>
      </c>
      <c r="X550" s="398" t="s">
        <v>260</v>
      </c>
      <c r="Y550" s="398" t="s">
        <v>260</v>
      </c>
      <c r="Z550" s="443"/>
      <c r="AA550" s="443"/>
    </row>
    <row r="551" spans="1:27" ht="30" x14ac:dyDescent="0.25">
      <c r="A551" s="398">
        <v>527</v>
      </c>
      <c r="B551" s="399" t="s">
        <v>1394</v>
      </c>
      <c r="C551" s="399" t="s">
        <v>1394</v>
      </c>
      <c r="D551" s="399" t="s">
        <v>1394</v>
      </c>
      <c r="E551" s="399" t="s">
        <v>1394</v>
      </c>
      <c r="F551" s="400">
        <v>0.23</v>
      </c>
      <c r="G551" s="400">
        <v>0.4</v>
      </c>
      <c r="H551" s="400">
        <v>0.23</v>
      </c>
      <c r="I551" s="400">
        <v>0.4</v>
      </c>
      <c r="J551" s="400" t="s">
        <v>411</v>
      </c>
      <c r="K551" s="400">
        <v>1</v>
      </c>
      <c r="L551" s="400">
        <v>1</v>
      </c>
      <c r="M551" s="401" t="s">
        <v>1007</v>
      </c>
      <c r="N551" s="401" t="s">
        <v>1008</v>
      </c>
      <c r="O551" s="398" t="s">
        <v>414</v>
      </c>
      <c r="P551" s="398" t="s">
        <v>414</v>
      </c>
      <c r="Q551" s="398">
        <v>0.20200000000000001</v>
      </c>
      <c r="R551" s="398">
        <v>0.20200000000000001</v>
      </c>
      <c r="S551" s="398" t="s">
        <v>260</v>
      </c>
      <c r="T551" s="398" t="s">
        <v>260</v>
      </c>
      <c r="U551" s="398" t="s">
        <v>260</v>
      </c>
      <c r="V551" s="400" t="s">
        <v>415</v>
      </c>
      <c r="W551" s="400" t="s">
        <v>415</v>
      </c>
      <c r="X551" s="398" t="s">
        <v>260</v>
      </c>
      <c r="Y551" s="398" t="s">
        <v>260</v>
      </c>
      <c r="Z551" s="443"/>
      <c r="AA551" s="443"/>
    </row>
    <row r="552" spans="1:27" ht="30" x14ac:dyDescent="0.25">
      <c r="A552" s="398">
        <v>528</v>
      </c>
      <c r="B552" s="399" t="s">
        <v>1395</v>
      </c>
      <c r="C552" s="399" t="s">
        <v>1395</v>
      </c>
      <c r="D552" s="399" t="s">
        <v>1395</v>
      </c>
      <c r="E552" s="399" t="s">
        <v>1395</v>
      </c>
      <c r="F552" s="400">
        <v>0.23</v>
      </c>
      <c r="G552" s="400">
        <v>0.4</v>
      </c>
      <c r="H552" s="400">
        <v>0.23</v>
      </c>
      <c r="I552" s="400">
        <v>0.4</v>
      </c>
      <c r="J552" s="400" t="s">
        <v>411</v>
      </c>
      <c r="K552" s="400">
        <v>1</v>
      </c>
      <c r="L552" s="400">
        <v>1</v>
      </c>
      <c r="M552" s="401" t="s">
        <v>859</v>
      </c>
      <c r="N552" s="401" t="s">
        <v>760</v>
      </c>
      <c r="O552" s="398" t="s">
        <v>416</v>
      </c>
      <c r="P552" s="398" t="s">
        <v>416</v>
      </c>
      <c r="Q552" s="398">
        <v>3.0000000000000001E-3</v>
      </c>
      <c r="R552" s="398">
        <v>3.0000000000000001E-3</v>
      </c>
      <c r="S552" s="398" t="s">
        <v>260</v>
      </c>
      <c r="T552" s="398" t="s">
        <v>260</v>
      </c>
      <c r="U552" s="398" t="s">
        <v>260</v>
      </c>
      <c r="V552" s="400" t="s">
        <v>417</v>
      </c>
      <c r="W552" s="400" t="s">
        <v>770</v>
      </c>
      <c r="X552" s="398" t="s">
        <v>260</v>
      </c>
      <c r="Y552" s="398" t="s">
        <v>260</v>
      </c>
      <c r="Z552" s="443"/>
      <c r="AA552" s="443"/>
    </row>
    <row r="553" spans="1:27" ht="30" x14ac:dyDescent="0.25">
      <c r="A553" s="398">
        <v>529</v>
      </c>
      <c r="B553" s="399" t="s">
        <v>1396</v>
      </c>
      <c r="C553" s="399" t="s">
        <v>1396</v>
      </c>
      <c r="D553" s="399" t="s">
        <v>1396</v>
      </c>
      <c r="E553" s="399" t="s">
        <v>1396</v>
      </c>
      <c r="F553" s="400">
        <v>0.23</v>
      </c>
      <c r="G553" s="400">
        <v>0.4</v>
      </c>
      <c r="H553" s="400">
        <v>0.23</v>
      </c>
      <c r="I553" s="400">
        <v>0.4</v>
      </c>
      <c r="J553" s="400" t="s">
        <v>411</v>
      </c>
      <c r="K553" s="400">
        <v>1</v>
      </c>
      <c r="L553" s="400">
        <v>1</v>
      </c>
      <c r="M553" s="401" t="s">
        <v>859</v>
      </c>
      <c r="N553" s="401" t="s">
        <v>760</v>
      </c>
      <c r="O553" s="398" t="s">
        <v>414</v>
      </c>
      <c r="P553" s="398" t="s">
        <v>414</v>
      </c>
      <c r="Q553" s="398">
        <v>7.6999999999999999E-2</v>
      </c>
      <c r="R553" s="398">
        <v>7.6999999999999999E-2</v>
      </c>
      <c r="S553" s="398" t="s">
        <v>260</v>
      </c>
      <c r="T553" s="398" t="s">
        <v>260</v>
      </c>
      <c r="U553" s="398" t="s">
        <v>260</v>
      </c>
      <c r="V553" s="400" t="s">
        <v>415</v>
      </c>
      <c r="W553" s="400" t="s">
        <v>415</v>
      </c>
      <c r="X553" s="398" t="s">
        <v>260</v>
      </c>
      <c r="Y553" s="398" t="s">
        <v>260</v>
      </c>
      <c r="Z553" s="443"/>
      <c r="AA553" s="443"/>
    </row>
    <row r="554" spans="1:27" x14ac:dyDescent="0.25">
      <c r="A554" s="398">
        <v>530</v>
      </c>
      <c r="B554" s="399" t="s">
        <v>1397</v>
      </c>
      <c r="C554" s="399" t="s">
        <v>1397</v>
      </c>
      <c r="D554" s="399" t="s">
        <v>1397</v>
      </c>
      <c r="E554" s="399" t="s">
        <v>1397</v>
      </c>
      <c r="F554" s="400">
        <v>0.23</v>
      </c>
      <c r="G554" s="400">
        <v>0.4</v>
      </c>
      <c r="H554" s="400">
        <v>0.23</v>
      </c>
      <c r="I554" s="400">
        <v>0.4</v>
      </c>
      <c r="J554" s="400" t="s">
        <v>411</v>
      </c>
      <c r="K554" s="400">
        <v>1</v>
      </c>
      <c r="L554" s="400">
        <v>1</v>
      </c>
      <c r="M554" s="401" t="s">
        <v>823</v>
      </c>
      <c r="N554" s="401" t="s">
        <v>769</v>
      </c>
      <c r="O554" s="398" t="s">
        <v>414</v>
      </c>
      <c r="P554" s="398" t="s">
        <v>414</v>
      </c>
      <c r="Q554" s="398">
        <v>8.0000000000000002E-3</v>
      </c>
      <c r="R554" s="398">
        <v>8.0000000000000002E-3</v>
      </c>
      <c r="S554" s="398" t="s">
        <v>260</v>
      </c>
      <c r="T554" s="398" t="s">
        <v>260</v>
      </c>
      <c r="U554" s="398" t="s">
        <v>260</v>
      </c>
      <c r="V554" s="400" t="s">
        <v>415</v>
      </c>
      <c r="W554" s="400" t="s">
        <v>415</v>
      </c>
      <c r="X554" s="398" t="s">
        <v>260</v>
      </c>
      <c r="Y554" s="398" t="s">
        <v>260</v>
      </c>
      <c r="Z554" s="443"/>
      <c r="AA554" s="443"/>
    </row>
    <row r="555" spans="1:27" x14ac:dyDescent="0.25">
      <c r="A555" s="398">
        <v>531</v>
      </c>
      <c r="B555" s="399" t="s">
        <v>1398</v>
      </c>
      <c r="C555" s="399" t="s">
        <v>1398</v>
      </c>
      <c r="D555" s="399" t="s">
        <v>1398</v>
      </c>
      <c r="E555" s="399" t="s">
        <v>1398</v>
      </c>
      <c r="F555" s="400">
        <v>0.23</v>
      </c>
      <c r="G555" s="400">
        <v>0.4</v>
      </c>
      <c r="H555" s="400">
        <v>0.23</v>
      </c>
      <c r="I555" s="400">
        <v>0.4</v>
      </c>
      <c r="J555" s="400" t="s">
        <v>411</v>
      </c>
      <c r="K555" s="400">
        <v>1</v>
      </c>
      <c r="L555" s="400">
        <v>1</v>
      </c>
      <c r="M555" s="401" t="s">
        <v>823</v>
      </c>
      <c r="N555" s="401" t="s">
        <v>769</v>
      </c>
      <c r="O555" s="398" t="s">
        <v>414</v>
      </c>
      <c r="P555" s="398" t="s">
        <v>414</v>
      </c>
      <c r="Q555" s="398">
        <v>8.0000000000000002E-3</v>
      </c>
      <c r="R555" s="398">
        <v>8.0000000000000002E-3</v>
      </c>
      <c r="S555" s="398" t="s">
        <v>260</v>
      </c>
      <c r="T555" s="398" t="s">
        <v>260</v>
      </c>
      <c r="U555" s="398" t="s">
        <v>260</v>
      </c>
      <c r="V555" s="400" t="s">
        <v>415</v>
      </c>
      <c r="W555" s="400" t="s">
        <v>415</v>
      </c>
      <c r="X555" s="398" t="s">
        <v>260</v>
      </c>
      <c r="Y555" s="398" t="s">
        <v>260</v>
      </c>
      <c r="Z555" s="443"/>
      <c r="AA555" s="443"/>
    </row>
    <row r="556" spans="1:27" ht="30" x14ac:dyDescent="0.25">
      <c r="A556" s="398">
        <v>532</v>
      </c>
      <c r="B556" s="399" t="s">
        <v>1399</v>
      </c>
      <c r="C556" s="399" t="s">
        <v>1399</v>
      </c>
      <c r="D556" s="399" t="s">
        <v>1399</v>
      </c>
      <c r="E556" s="399" t="s">
        <v>1399</v>
      </c>
      <c r="F556" s="400">
        <v>0.23</v>
      </c>
      <c r="G556" s="400">
        <v>0.4</v>
      </c>
      <c r="H556" s="400">
        <v>0.23</v>
      </c>
      <c r="I556" s="400">
        <v>0.4</v>
      </c>
      <c r="J556" s="400" t="s">
        <v>411</v>
      </c>
      <c r="K556" s="400">
        <v>1</v>
      </c>
      <c r="L556" s="400">
        <v>1</v>
      </c>
      <c r="M556" s="401" t="s">
        <v>1107</v>
      </c>
      <c r="N556" s="401" t="s">
        <v>764</v>
      </c>
      <c r="O556" s="398" t="s">
        <v>414</v>
      </c>
      <c r="P556" s="398" t="s">
        <v>414</v>
      </c>
      <c r="Q556" s="398">
        <v>0.40799999999999997</v>
      </c>
      <c r="R556" s="398">
        <v>0.40799999999999997</v>
      </c>
      <c r="S556" s="398" t="s">
        <v>260</v>
      </c>
      <c r="T556" s="398" t="s">
        <v>260</v>
      </c>
      <c r="U556" s="398" t="s">
        <v>260</v>
      </c>
      <c r="V556" s="400" t="s">
        <v>415</v>
      </c>
      <c r="W556" s="400" t="s">
        <v>415</v>
      </c>
      <c r="X556" s="398" t="s">
        <v>260</v>
      </c>
      <c r="Y556" s="398" t="s">
        <v>260</v>
      </c>
      <c r="Z556" s="443"/>
      <c r="AA556" s="443"/>
    </row>
    <row r="557" spans="1:27" ht="30" x14ac:dyDescent="0.25">
      <c r="A557" s="398">
        <v>533</v>
      </c>
      <c r="B557" s="399" t="s">
        <v>1400</v>
      </c>
      <c r="C557" s="399" t="s">
        <v>1400</v>
      </c>
      <c r="D557" s="399" t="s">
        <v>1400</v>
      </c>
      <c r="E557" s="399" t="s">
        <v>1400</v>
      </c>
      <c r="F557" s="400">
        <v>0.23</v>
      </c>
      <c r="G557" s="400">
        <v>0.4</v>
      </c>
      <c r="H557" s="400">
        <v>0.23</v>
      </c>
      <c r="I557" s="400">
        <v>0.4</v>
      </c>
      <c r="J557" s="400" t="s">
        <v>411</v>
      </c>
      <c r="K557" s="400">
        <v>1</v>
      </c>
      <c r="L557" s="400">
        <v>1</v>
      </c>
      <c r="M557" s="401" t="s">
        <v>828</v>
      </c>
      <c r="N557" s="401" t="s">
        <v>832</v>
      </c>
      <c r="O557" s="398" t="s">
        <v>414</v>
      </c>
      <c r="P557" s="398" t="s">
        <v>414</v>
      </c>
      <c r="Q557" s="398">
        <v>0.214</v>
      </c>
      <c r="R557" s="398">
        <v>0.214</v>
      </c>
      <c r="S557" s="398" t="s">
        <v>260</v>
      </c>
      <c r="T557" s="398" t="s">
        <v>260</v>
      </c>
      <c r="U557" s="398" t="s">
        <v>260</v>
      </c>
      <c r="V557" s="400" t="s">
        <v>415</v>
      </c>
      <c r="W557" s="400" t="s">
        <v>415</v>
      </c>
      <c r="X557" s="398" t="s">
        <v>260</v>
      </c>
      <c r="Y557" s="398" t="s">
        <v>260</v>
      </c>
      <c r="Z557" s="443"/>
      <c r="AA557" s="443"/>
    </row>
    <row r="558" spans="1:27" ht="30" x14ac:dyDescent="0.25">
      <c r="A558" s="398">
        <v>534</v>
      </c>
      <c r="B558" s="399" t="s">
        <v>1401</v>
      </c>
      <c r="C558" s="399" t="s">
        <v>1401</v>
      </c>
      <c r="D558" s="399" t="s">
        <v>1401</v>
      </c>
      <c r="E558" s="399" t="s">
        <v>1401</v>
      </c>
      <c r="F558" s="400">
        <v>0.23</v>
      </c>
      <c r="G558" s="400">
        <v>0.4</v>
      </c>
      <c r="H558" s="400">
        <v>0.23</v>
      </c>
      <c r="I558" s="400">
        <v>0.4</v>
      </c>
      <c r="J558" s="400" t="s">
        <v>411</v>
      </c>
      <c r="K558" s="400">
        <v>1</v>
      </c>
      <c r="L558" s="400">
        <v>1</v>
      </c>
      <c r="M558" s="401" t="s">
        <v>859</v>
      </c>
      <c r="N558" s="401" t="s">
        <v>760</v>
      </c>
      <c r="O558" s="398" t="s">
        <v>414</v>
      </c>
      <c r="P558" s="398" t="s">
        <v>414</v>
      </c>
      <c r="Q558" s="398">
        <v>0.156</v>
      </c>
      <c r="R558" s="398">
        <v>0.156</v>
      </c>
      <c r="S558" s="398" t="s">
        <v>260</v>
      </c>
      <c r="T558" s="398" t="s">
        <v>260</v>
      </c>
      <c r="U558" s="398" t="s">
        <v>260</v>
      </c>
      <c r="V558" s="400" t="s">
        <v>415</v>
      </c>
      <c r="W558" s="400" t="s">
        <v>415</v>
      </c>
      <c r="X558" s="398" t="s">
        <v>260</v>
      </c>
      <c r="Y558" s="398" t="s">
        <v>260</v>
      </c>
      <c r="Z558" s="443"/>
      <c r="AA558" s="443"/>
    </row>
    <row r="559" spans="1:27" x14ac:dyDescent="0.25">
      <c r="A559" s="398">
        <v>535</v>
      </c>
      <c r="B559" s="399" t="s">
        <v>1402</v>
      </c>
      <c r="C559" s="399" t="s">
        <v>1402</v>
      </c>
      <c r="D559" s="399" t="s">
        <v>1402</v>
      </c>
      <c r="E559" s="399" t="s">
        <v>1402</v>
      </c>
      <c r="F559" s="400">
        <v>0.23</v>
      </c>
      <c r="G559" s="400">
        <v>0.4</v>
      </c>
      <c r="H559" s="400">
        <v>0.23</v>
      </c>
      <c r="I559" s="400">
        <v>0.4</v>
      </c>
      <c r="J559" s="400" t="s">
        <v>411</v>
      </c>
      <c r="K559" s="400">
        <v>1</v>
      </c>
      <c r="L559" s="400">
        <v>1</v>
      </c>
      <c r="M559" s="401" t="s">
        <v>821</v>
      </c>
      <c r="N559" s="401" t="s">
        <v>413</v>
      </c>
      <c r="O559" s="398" t="s">
        <v>414</v>
      </c>
      <c r="P559" s="398" t="s">
        <v>414</v>
      </c>
      <c r="Q559" s="398">
        <v>8.4000000000000005E-2</v>
      </c>
      <c r="R559" s="398">
        <v>8.4000000000000005E-2</v>
      </c>
      <c r="S559" s="398" t="s">
        <v>260</v>
      </c>
      <c r="T559" s="398" t="s">
        <v>260</v>
      </c>
      <c r="U559" s="398" t="s">
        <v>260</v>
      </c>
      <c r="V559" s="400" t="s">
        <v>415</v>
      </c>
      <c r="W559" s="400" t="s">
        <v>415</v>
      </c>
      <c r="X559" s="398" t="s">
        <v>260</v>
      </c>
      <c r="Y559" s="398" t="s">
        <v>260</v>
      </c>
      <c r="Z559" s="443"/>
      <c r="AA559" s="443"/>
    </row>
    <row r="560" spans="1:27" ht="30" x14ac:dyDescent="0.25">
      <c r="A560" s="398">
        <v>536</v>
      </c>
      <c r="B560" s="399" t="s">
        <v>1403</v>
      </c>
      <c r="C560" s="399" t="s">
        <v>1403</v>
      </c>
      <c r="D560" s="399" t="s">
        <v>1403</v>
      </c>
      <c r="E560" s="399" t="s">
        <v>1403</v>
      </c>
      <c r="F560" s="400">
        <v>0.23</v>
      </c>
      <c r="G560" s="400">
        <v>0.4</v>
      </c>
      <c r="H560" s="400">
        <v>0.23</v>
      </c>
      <c r="I560" s="400">
        <v>0.4</v>
      </c>
      <c r="J560" s="400" t="s">
        <v>411</v>
      </c>
      <c r="K560" s="400">
        <v>1</v>
      </c>
      <c r="L560" s="400">
        <v>1</v>
      </c>
      <c r="M560" s="401" t="s">
        <v>859</v>
      </c>
      <c r="N560" s="401" t="s">
        <v>760</v>
      </c>
      <c r="O560" s="398" t="s">
        <v>414</v>
      </c>
      <c r="P560" s="398" t="s">
        <v>414</v>
      </c>
      <c r="Q560" s="398">
        <v>0.14199999999999999</v>
      </c>
      <c r="R560" s="398">
        <v>0.14199999999999999</v>
      </c>
      <c r="S560" s="398" t="s">
        <v>260</v>
      </c>
      <c r="T560" s="398" t="s">
        <v>260</v>
      </c>
      <c r="U560" s="398" t="s">
        <v>260</v>
      </c>
      <c r="V560" s="400" t="s">
        <v>415</v>
      </c>
      <c r="W560" s="400" t="s">
        <v>415</v>
      </c>
      <c r="X560" s="398" t="s">
        <v>260</v>
      </c>
      <c r="Y560" s="398" t="s">
        <v>260</v>
      </c>
      <c r="Z560" s="443"/>
      <c r="AA560" s="443"/>
    </row>
    <row r="561" spans="1:27" x14ac:dyDescent="0.25">
      <c r="A561" s="398">
        <v>537</v>
      </c>
      <c r="B561" s="399" t="s">
        <v>1404</v>
      </c>
      <c r="C561" s="399" t="s">
        <v>1404</v>
      </c>
      <c r="D561" s="399" t="s">
        <v>1404</v>
      </c>
      <c r="E561" s="399" t="s">
        <v>1404</v>
      </c>
      <c r="F561" s="400">
        <v>0.23</v>
      </c>
      <c r="G561" s="400">
        <v>0.4</v>
      </c>
      <c r="H561" s="400">
        <v>0.23</v>
      </c>
      <c r="I561" s="400">
        <v>0.4</v>
      </c>
      <c r="J561" s="400" t="s">
        <v>411</v>
      </c>
      <c r="K561" s="400">
        <v>1</v>
      </c>
      <c r="L561" s="400">
        <v>1</v>
      </c>
      <c r="M561" s="401" t="s">
        <v>821</v>
      </c>
      <c r="N561" s="401" t="s">
        <v>413</v>
      </c>
      <c r="O561" s="398" t="s">
        <v>414</v>
      </c>
      <c r="P561" s="398" t="s">
        <v>414</v>
      </c>
      <c r="Q561" s="398">
        <v>5.1999999999999998E-2</v>
      </c>
      <c r="R561" s="398">
        <v>5.1999999999999998E-2</v>
      </c>
      <c r="S561" s="398" t="s">
        <v>260</v>
      </c>
      <c r="T561" s="398" t="s">
        <v>260</v>
      </c>
      <c r="U561" s="398" t="s">
        <v>260</v>
      </c>
      <c r="V561" s="400" t="s">
        <v>415</v>
      </c>
      <c r="W561" s="400" t="s">
        <v>415</v>
      </c>
      <c r="X561" s="398" t="s">
        <v>260</v>
      </c>
      <c r="Y561" s="398" t="s">
        <v>260</v>
      </c>
      <c r="Z561" s="443"/>
      <c r="AA561" s="443"/>
    </row>
    <row r="562" spans="1:27" ht="30" x14ac:dyDescent="0.25">
      <c r="A562" s="398">
        <v>538</v>
      </c>
      <c r="B562" s="399" t="s">
        <v>1405</v>
      </c>
      <c r="C562" s="399" t="s">
        <v>1405</v>
      </c>
      <c r="D562" s="399" t="s">
        <v>1405</v>
      </c>
      <c r="E562" s="399" t="s">
        <v>1405</v>
      </c>
      <c r="F562" s="400">
        <v>0.23</v>
      </c>
      <c r="G562" s="400">
        <v>0.4</v>
      </c>
      <c r="H562" s="400">
        <v>0.23</v>
      </c>
      <c r="I562" s="400">
        <v>0.4</v>
      </c>
      <c r="J562" s="400" t="s">
        <v>411</v>
      </c>
      <c r="K562" s="400">
        <v>1</v>
      </c>
      <c r="L562" s="400">
        <v>1</v>
      </c>
      <c r="M562" s="401" t="s">
        <v>825</v>
      </c>
      <c r="N562" s="401" t="s">
        <v>761</v>
      </c>
      <c r="O562" s="398" t="s">
        <v>414</v>
      </c>
      <c r="P562" s="398" t="s">
        <v>414</v>
      </c>
      <c r="Q562" s="398">
        <v>0.21199999999999999</v>
      </c>
      <c r="R562" s="398">
        <v>0.21199999999999999</v>
      </c>
      <c r="S562" s="398" t="s">
        <v>260</v>
      </c>
      <c r="T562" s="398" t="s">
        <v>260</v>
      </c>
      <c r="U562" s="398" t="s">
        <v>260</v>
      </c>
      <c r="V562" s="400" t="s">
        <v>415</v>
      </c>
      <c r="W562" s="400" t="s">
        <v>415</v>
      </c>
      <c r="X562" s="398" t="s">
        <v>260</v>
      </c>
      <c r="Y562" s="398" t="s">
        <v>260</v>
      </c>
      <c r="Z562" s="443"/>
      <c r="AA562" s="443"/>
    </row>
    <row r="563" spans="1:27" x14ac:dyDescent="0.25">
      <c r="A563" s="398">
        <v>539</v>
      </c>
      <c r="B563" s="399" t="s">
        <v>1406</v>
      </c>
      <c r="C563" s="399" t="s">
        <v>1406</v>
      </c>
      <c r="D563" s="399" t="s">
        <v>1406</v>
      </c>
      <c r="E563" s="399" t="s">
        <v>1406</v>
      </c>
      <c r="F563" s="400">
        <v>0.23</v>
      </c>
      <c r="G563" s="400">
        <v>0.4</v>
      </c>
      <c r="H563" s="400">
        <v>0.23</v>
      </c>
      <c r="I563" s="400">
        <v>0.4</v>
      </c>
      <c r="J563" s="400" t="s">
        <v>411</v>
      </c>
      <c r="K563" s="400">
        <v>1</v>
      </c>
      <c r="L563" s="400">
        <v>1</v>
      </c>
      <c r="M563" s="401" t="s">
        <v>846</v>
      </c>
      <c r="N563" s="401" t="s">
        <v>763</v>
      </c>
      <c r="O563" s="398" t="s">
        <v>414</v>
      </c>
      <c r="P563" s="398" t="s">
        <v>414</v>
      </c>
      <c r="Q563" s="398">
        <v>0.26</v>
      </c>
      <c r="R563" s="398">
        <v>0.26</v>
      </c>
      <c r="S563" s="398" t="s">
        <v>260</v>
      </c>
      <c r="T563" s="398" t="s">
        <v>260</v>
      </c>
      <c r="U563" s="398" t="s">
        <v>260</v>
      </c>
      <c r="V563" s="400" t="s">
        <v>415</v>
      </c>
      <c r="W563" s="400" t="s">
        <v>415</v>
      </c>
      <c r="X563" s="398" t="s">
        <v>260</v>
      </c>
      <c r="Y563" s="398" t="s">
        <v>260</v>
      </c>
      <c r="Z563" s="443"/>
      <c r="AA563" s="443"/>
    </row>
    <row r="564" spans="1:27" x14ac:dyDescent="0.25">
      <c r="A564" s="398">
        <v>540</v>
      </c>
      <c r="B564" s="399" t="s">
        <v>1407</v>
      </c>
      <c r="C564" s="399" t="s">
        <v>1407</v>
      </c>
      <c r="D564" s="399" t="s">
        <v>1407</v>
      </c>
      <c r="E564" s="399" t="s">
        <v>1407</v>
      </c>
      <c r="F564" s="400">
        <v>0.23</v>
      </c>
      <c r="G564" s="400">
        <v>0.4</v>
      </c>
      <c r="H564" s="400">
        <v>0.23</v>
      </c>
      <c r="I564" s="400">
        <v>0.4</v>
      </c>
      <c r="J564" s="400" t="s">
        <v>411</v>
      </c>
      <c r="K564" s="400">
        <v>1</v>
      </c>
      <c r="L564" s="400">
        <v>1</v>
      </c>
      <c r="M564" s="401" t="s">
        <v>821</v>
      </c>
      <c r="N564" s="401" t="s">
        <v>413</v>
      </c>
      <c r="O564" s="398" t="s">
        <v>414</v>
      </c>
      <c r="P564" s="398" t="s">
        <v>414</v>
      </c>
      <c r="Q564" s="398">
        <v>6.0000000000000001E-3</v>
      </c>
      <c r="R564" s="398">
        <v>6.0000000000000001E-3</v>
      </c>
      <c r="S564" s="398" t="s">
        <v>260</v>
      </c>
      <c r="T564" s="398" t="s">
        <v>260</v>
      </c>
      <c r="U564" s="398" t="s">
        <v>260</v>
      </c>
      <c r="V564" s="400" t="s">
        <v>415</v>
      </c>
      <c r="W564" s="400" t="s">
        <v>415</v>
      </c>
      <c r="X564" s="398" t="s">
        <v>260</v>
      </c>
      <c r="Y564" s="398" t="s">
        <v>260</v>
      </c>
      <c r="Z564" s="443"/>
      <c r="AA564" s="443"/>
    </row>
    <row r="565" spans="1:27" ht="30" x14ac:dyDescent="0.25">
      <c r="A565" s="398">
        <v>541</v>
      </c>
      <c r="B565" s="399" t="s">
        <v>1408</v>
      </c>
      <c r="C565" s="399" t="s">
        <v>1408</v>
      </c>
      <c r="D565" s="399" t="s">
        <v>1408</v>
      </c>
      <c r="E565" s="399" t="s">
        <v>1408</v>
      </c>
      <c r="F565" s="400">
        <v>0.23</v>
      </c>
      <c r="G565" s="400">
        <v>0.4</v>
      </c>
      <c r="H565" s="400">
        <v>0.23</v>
      </c>
      <c r="I565" s="400">
        <v>0.4</v>
      </c>
      <c r="J565" s="400" t="s">
        <v>411</v>
      </c>
      <c r="K565" s="400">
        <v>1</v>
      </c>
      <c r="L565" s="400">
        <v>1</v>
      </c>
      <c r="M565" s="401" t="s">
        <v>878</v>
      </c>
      <c r="N565" s="401" t="s">
        <v>879</v>
      </c>
      <c r="O565" s="398" t="s">
        <v>414</v>
      </c>
      <c r="P565" s="398" t="s">
        <v>414</v>
      </c>
      <c r="Q565" s="398">
        <v>0.16900000000000001</v>
      </c>
      <c r="R565" s="398">
        <v>0.16900000000000001</v>
      </c>
      <c r="S565" s="398" t="s">
        <v>260</v>
      </c>
      <c r="T565" s="398" t="s">
        <v>260</v>
      </c>
      <c r="U565" s="398" t="s">
        <v>260</v>
      </c>
      <c r="V565" s="400" t="s">
        <v>415</v>
      </c>
      <c r="W565" s="400" t="s">
        <v>415</v>
      </c>
      <c r="X565" s="398" t="s">
        <v>260</v>
      </c>
      <c r="Y565" s="398" t="s">
        <v>260</v>
      </c>
      <c r="Z565" s="443"/>
      <c r="AA565" s="443"/>
    </row>
    <row r="566" spans="1:27" ht="30" x14ac:dyDescent="0.25">
      <c r="A566" s="398">
        <v>542</v>
      </c>
      <c r="B566" s="399" t="s">
        <v>1409</v>
      </c>
      <c r="C566" s="399" t="s">
        <v>1409</v>
      </c>
      <c r="D566" s="399" t="s">
        <v>1409</v>
      </c>
      <c r="E566" s="399" t="s">
        <v>1409</v>
      </c>
      <c r="F566" s="400">
        <v>0.23</v>
      </c>
      <c r="G566" s="400">
        <v>0.4</v>
      </c>
      <c r="H566" s="400">
        <v>0.23</v>
      </c>
      <c r="I566" s="400">
        <v>0.4</v>
      </c>
      <c r="J566" s="400" t="s">
        <v>411</v>
      </c>
      <c r="K566" s="400">
        <v>1</v>
      </c>
      <c r="L566" s="400">
        <v>1</v>
      </c>
      <c r="M566" s="401" t="s">
        <v>1007</v>
      </c>
      <c r="N566" s="401" t="s">
        <v>1008</v>
      </c>
      <c r="O566" s="398" t="s">
        <v>414</v>
      </c>
      <c r="P566" s="398" t="s">
        <v>414</v>
      </c>
      <c r="Q566" s="398">
        <v>0.112</v>
      </c>
      <c r="R566" s="398">
        <v>0.112</v>
      </c>
      <c r="S566" s="398" t="s">
        <v>260</v>
      </c>
      <c r="T566" s="398" t="s">
        <v>260</v>
      </c>
      <c r="U566" s="398" t="s">
        <v>260</v>
      </c>
      <c r="V566" s="400" t="s">
        <v>415</v>
      </c>
      <c r="W566" s="400" t="s">
        <v>415</v>
      </c>
      <c r="X566" s="398" t="s">
        <v>260</v>
      </c>
      <c r="Y566" s="398" t="s">
        <v>260</v>
      </c>
      <c r="Z566" s="443"/>
      <c r="AA566" s="443"/>
    </row>
    <row r="567" spans="1:27" x14ac:dyDescent="0.25">
      <c r="A567" s="398">
        <v>543</v>
      </c>
      <c r="B567" s="399" t="s">
        <v>1410</v>
      </c>
      <c r="C567" s="399" t="s">
        <v>1410</v>
      </c>
      <c r="D567" s="399" t="s">
        <v>1410</v>
      </c>
      <c r="E567" s="399" t="s">
        <v>1410</v>
      </c>
      <c r="F567" s="400">
        <v>0.23</v>
      </c>
      <c r="G567" s="400">
        <v>0.4</v>
      </c>
      <c r="H567" s="400">
        <v>0.23</v>
      </c>
      <c r="I567" s="400">
        <v>0.4</v>
      </c>
      <c r="J567" s="400" t="s">
        <v>411</v>
      </c>
      <c r="K567" s="400">
        <v>1</v>
      </c>
      <c r="L567" s="400">
        <v>1</v>
      </c>
      <c r="M567" s="401" t="s">
        <v>821</v>
      </c>
      <c r="N567" s="401" t="s">
        <v>413</v>
      </c>
      <c r="O567" s="398" t="s">
        <v>414</v>
      </c>
      <c r="P567" s="398" t="s">
        <v>414</v>
      </c>
      <c r="Q567" s="398">
        <v>6.0999999999999999E-2</v>
      </c>
      <c r="R567" s="398">
        <v>6.0999999999999999E-2</v>
      </c>
      <c r="S567" s="398" t="s">
        <v>260</v>
      </c>
      <c r="T567" s="398" t="s">
        <v>260</v>
      </c>
      <c r="U567" s="398" t="s">
        <v>260</v>
      </c>
      <c r="V567" s="400" t="s">
        <v>415</v>
      </c>
      <c r="W567" s="400" t="s">
        <v>415</v>
      </c>
      <c r="X567" s="398" t="s">
        <v>260</v>
      </c>
      <c r="Y567" s="398" t="s">
        <v>260</v>
      </c>
      <c r="Z567" s="443"/>
      <c r="AA567" s="443"/>
    </row>
    <row r="568" spans="1:27" ht="30" x14ac:dyDescent="0.25">
      <c r="A568" s="398">
        <v>544</v>
      </c>
      <c r="B568" s="399" t="s">
        <v>1411</v>
      </c>
      <c r="C568" s="399" t="s">
        <v>1411</v>
      </c>
      <c r="D568" s="399" t="s">
        <v>1411</v>
      </c>
      <c r="E568" s="399" t="s">
        <v>1411</v>
      </c>
      <c r="F568" s="400">
        <v>0.23</v>
      </c>
      <c r="G568" s="400">
        <v>0.4</v>
      </c>
      <c r="H568" s="400">
        <v>0.23</v>
      </c>
      <c r="I568" s="400">
        <v>0.4</v>
      </c>
      <c r="J568" s="400" t="s">
        <v>411</v>
      </c>
      <c r="K568" s="400">
        <v>1</v>
      </c>
      <c r="L568" s="400">
        <v>1</v>
      </c>
      <c r="M568" s="401" t="s">
        <v>917</v>
      </c>
      <c r="N568" s="401" t="s">
        <v>918</v>
      </c>
      <c r="O568" s="398" t="s">
        <v>414</v>
      </c>
      <c r="P568" s="398" t="s">
        <v>414</v>
      </c>
      <c r="Q568" s="398">
        <v>0.219</v>
      </c>
      <c r="R568" s="398">
        <v>0.219</v>
      </c>
      <c r="S568" s="398" t="s">
        <v>260</v>
      </c>
      <c r="T568" s="398" t="s">
        <v>260</v>
      </c>
      <c r="U568" s="398" t="s">
        <v>260</v>
      </c>
      <c r="V568" s="400" t="s">
        <v>415</v>
      </c>
      <c r="W568" s="400" t="s">
        <v>415</v>
      </c>
      <c r="X568" s="398" t="s">
        <v>260</v>
      </c>
      <c r="Y568" s="398" t="s">
        <v>260</v>
      </c>
      <c r="Z568" s="443"/>
      <c r="AA568" s="443"/>
    </row>
    <row r="569" spans="1:27" x14ac:dyDescent="0.25">
      <c r="A569" s="398">
        <v>545</v>
      </c>
      <c r="B569" s="399" t="s">
        <v>1412</v>
      </c>
      <c r="C569" s="399" t="s">
        <v>1412</v>
      </c>
      <c r="D569" s="399" t="s">
        <v>1412</v>
      </c>
      <c r="E569" s="399" t="s">
        <v>1412</v>
      </c>
      <c r="F569" s="400">
        <v>0.23</v>
      </c>
      <c r="G569" s="400">
        <v>0.4</v>
      </c>
      <c r="H569" s="400">
        <v>0.23</v>
      </c>
      <c r="I569" s="400">
        <v>0.4</v>
      </c>
      <c r="J569" s="400" t="s">
        <v>411</v>
      </c>
      <c r="K569" s="400">
        <v>1</v>
      </c>
      <c r="L569" s="400">
        <v>1</v>
      </c>
      <c r="M569" s="401" t="s">
        <v>846</v>
      </c>
      <c r="N569" s="401" t="s">
        <v>763</v>
      </c>
      <c r="O569" s="398" t="s">
        <v>414</v>
      </c>
      <c r="P569" s="398" t="s">
        <v>414</v>
      </c>
      <c r="Q569" s="398">
        <v>0.18</v>
      </c>
      <c r="R569" s="398">
        <v>0.18</v>
      </c>
      <c r="S569" s="398" t="s">
        <v>260</v>
      </c>
      <c r="T569" s="398" t="s">
        <v>260</v>
      </c>
      <c r="U569" s="398" t="s">
        <v>260</v>
      </c>
      <c r="V569" s="400" t="s">
        <v>415</v>
      </c>
      <c r="W569" s="400" t="s">
        <v>415</v>
      </c>
      <c r="X569" s="398" t="s">
        <v>260</v>
      </c>
      <c r="Y569" s="398" t="s">
        <v>260</v>
      </c>
      <c r="Z569" s="443"/>
      <c r="AA569" s="443"/>
    </row>
    <row r="570" spans="1:27" ht="30" x14ac:dyDescent="0.25">
      <c r="A570" s="398">
        <v>546</v>
      </c>
      <c r="B570" s="399" t="s">
        <v>1413</v>
      </c>
      <c r="C570" s="399" t="s">
        <v>1413</v>
      </c>
      <c r="D570" s="399" t="s">
        <v>1413</v>
      </c>
      <c r="E570" s="399" t="s">
        <v>1413</v>
      </c>
      <c r="F570" s="400">
        <v>0.23</v>
      </c>
      <c r="G570" s="400">
        <v>0.4</v>
      </c>
      <c r="H570" s="400">
        <v>0.23</v>
      </c>
      <c r="I570" s="400">
        <v>0.4</v>
      </c>
      <c r="J570" s="400" t="s">
        <v>411</v>
      </c>
      <c r="K570" s="400">
        <v>1</v>
      </c>
      <c r="L570" s="400">
        <v>1</v>
      </c>
      <c r="M570" s="401" t="s">
        <v>412</v>
      </c>
      <c r="N570" s="401" t="s">
        <v>762</v>
      </c>
      <c r="O570" s="398" t="s">
        <v>414</v>
      </c>
      <c r="P570" s="398" t="s">
        <v>414</v>
      </c>
      <c r="Q570" s="398">
        <v>6.5000000000000002E-2</v>
      </c>
      <c r="R570" s="398">
        <v>6.5000000000000002E-2</v>
      </c>
      <c r="S570" s="398" t="s">
        <v>260</v>
      </c>
      <c r="T570" s="398" t="s">
        <v>260</v>
      </c>
      <c r="U570" s="398" t="s">
        <v>260</v>
      </c>
      <c r="V570" s="400" t="s">
        <v>415</v>
      </c>
      <c r="W570" s="400" t="s">
        <v>415</v>
      </c>
      <c r="X570" s="398" t="s">
        <v>260</v>
      </c>
      <c r="Y570" s="398" t="s">
        <v>260</v>
      </c>
      <c r="Z570" s="443"/>
      <c r="AA570" s="443"/>
    </row>
    <row r="571" spans="1:27" x14ac:dyDescent="0.25">
      <c r="A571" s="398">
        <v>547</v>
      </c>
      <c r="B571" s="399" t="s">
        <v>1414</v>
      </c>
      <c r="C571" s="399" t="s">
        <v>1414</v>
      </c>
      <c r="D571" s="399" t="s">
        <v>1414</v>
      </c>
      <c r="E571" s="399" t="s">
        <v>1414</v>
      </c>
      <c r="F571" s="400">
        <v>0.23</v>
      </c>
      <c r="G571" s="400">
        <v>0.4</v>
      </c>
      <c r="H571" s="400">
        <v>0.23</v>
      </c>
      <c r="I571" s="400">
        <v>0.4</v>
      </c>
      <c r="J571" s="400" t="s">
        <v>411</v>
      </c>
      <c r="K571" s="400">
        <v>1</v>
      </c>
      <c r="L571" s="400">
        <v>1</v>
      </c>
      <c r="M571" s="401" t="s">
        <v>846</v>
      </c>
      <c r="N571" s="401" t="s">
        <v>763</v>
      </c>
      <c r="O571" s="398" t="s">
        <v>414</v>
      </c>
      <c r="P571" s="398" t="s">
        <v>414</v>
      </c>
      <c r="Q571" s="398">
        <v>5.7000000000000002E-2</v>
      </c>
      <c r="R571" s="398">
        <v>5.7000000000000002E-2</v>
      </c>
      <c r="S571" s="398" t="s">
        <v>260</v>
      </c>
      <c r="T571" s="398" t="s">
        <v>260</v>
      </c>
      <c r="U571" s="398" t="s">
        <v>260</v>
      </c>
      <c r="V571" s="400" t="s">
        <v>415</v>
      </c>
      <c r="W571" s="400" t="s">
        <v>415</v>
      </c>
      <c r="X571" s="398" t="s">
        <v>260</v>
      </c>
      <c r="Y571" s="398" t="s">
        <v>260</v>
      </c>
      <c r="Z571" s="443"/>
      <c r="AA571" s="443"/>
    </row>
    <row r="572" spans="1:27" ht="30" x14ac:dyDescent="0.25">
      <c r="A572" s="398">
        <v>548</v>
      </c>
      <c r="B572" s="399" t="s">
        <v>1415</v>
      </c>
      <c r="C572" s="399" t="s">
        <v>1415</v>
      </c>
      <c r="D572" s="399" t="s">
        <v>1415</v>
      </c>
      <c r="E572" s="399" t="s">
        <v>1415</v>
      </c>
      <c r="F572" s="400">
        <v>0.23</v>
      </c>
      <c r="G572" s="400">
        <v>0.4</v>
      </c>
      <c r="H572" s="400">
        <v>0.23</v>
      </c>
      <c r="I572" s="400">
        <v>0.4</v>
      </c>
      <c r="J572" s="400" t="s">
        <v>411</v>
      </c>
      <c r="K572" s="400">
        <v>1</v>
      </c>
      <c r="L572" s="400">
        <v>1</v>
      </c>
      <c r="M572" s="401" t="s">
        <v>828</v>
      </c>
      <c r="N572" s="401" t="s">
        <v>832</v>
      </c>
      <c r="O572" s="398" t="s">
        <v>414</v>
      </c>
      <c r="P572" s="398" t="s">
        <v>414</v>
      </c>
      <c r="Q572" s="398">
        <v>0.14699999999999999</v>
      </c>
      <c r="R572" s="398">
        <v>0.14699999999999999</v>
      </c>
      <c r="S572" s="398" t="s">
        <v>260</v>
      </c>
      <c r="T572" s="398" t="s">
        <v>260</v>
      </c>
      <c r="U572" s="398" t="s">
        <v>260</v>
      </c>
      <c r="V572" s="400" t="s">
        <v>415</v>
      </c>
      <c r="W572" s="400" t="s">
        <v>415</v>
      </c>
      <c r="X572" s="398" t="s">
        <v>260</v>
      </c>
      <c r="Y572" s="398" t="s">
        <v>260</v>
      </c>
      <c r="Z572" s="443"/>
      <c r="AA572" s="443"/>
    </row>
    <row r="573" spans="1:27" x14ac:dyDescent="0.25">
      <c r="A573" s="398">
        <v>549</v>
      </c>
      <c r="B573" s="399" t="s">
        <v>1416</v>
      </c>
      <c r="C573" s="399" t="s">
        <v>1416</v>
      </c>
      <c r="D573" s="399" t="s">
        <v>1416</v>
      </c>
      <c r="E573" s="399" t="s">
        <v>1416</v>
      </c>
      <c r="F573" s="400">
        <v>0.23</v>
      </c>
      <c r="G573" s="400">
        <v>0.4</v>
      </c>
      <c r="H573" s="400">
        <v>0.23</v>
      </c>
      <c r="I573" s="400">
        <v>0.4</v>
      </c>
      <c r="J573" s="400" t="s">
        <v>411</v>
      </c>
      <c r="K573" s="400">
        <v>1</v>
      </c>
      <c r="L573" s="400">
        <v>1</v>
      </c>
      <c r="M573" s="401" t="s">
        <v>846</v>
      </c>
      <c r="N573" s="401" t="s">
        <v>763</v>
      </c>
      <c r="O573" s="398" t="s">
        <v>414</v>
      </c>
      <c r="P573" s="398" t="s">
        <v>414</v>
      </c>
      <c r="Q573" s="398">
        <v>0.156</v>
      </c>
      <c r="R573" s="398">
        <v>0.156</v>
      </c>
      <c r="S573" s="398" t="s">
        <v>260</v>
      </c>
      <c r="T573" s="398" t="s">
        <v>260</v>
      </c>
      <c r="U573" s="398" t="s">
        <v>260</v>
      </c>
      <c r="V573" s="400" t="s">
        <v>415</v>
      </c>
      <c r="W573" s="400" t="s">
        <v>415</v>
      </c>
      <c r="X573" s="398" t="s">
        <v>260</v>
      </c>
      <c r="Y573" s="398" t="s">
        <v>260</v>
      </c>
      <c r="Z573" s="443"/>
      <c r="AA573" s="443"/>
    </row>
    <row r="574" spans="1:27" ht="30" x14ac:dyDescent="0.25">
      <c r="A574" s="398">
        <v>550</v>
      </c>
      <c r="B574" s="399" t="s">
        <v>1417</v>
      </c>
      <c r="C574" s="399" t="s">
        <v>1417</v>
      </c>
      <c r="D574" s="399" t="s">
        <v>1417</v>
      </c>
      <c r="E574" s="399" t="s">
        <v>1417</v>
      </c>
      <c r="F574" s="400">
        <v>0.23</v>
      </c>
      <c r="G574" s="400">
        <v>0.4</v>
      </c>
      <c r="H574" s="400">
        <v>0.23</v>
      </c>
      <c r="I574" s="400">
        <v>0.4</v>
      </c>
      <c r="J574" s="400" t="s">
        <v>411</v>
      </c>
      <c r="K574" s="400">
        <v>1</v>
      </c>
      <c r="L574" s="400">
        <v>1</v>
      </c>
      <c r="M574" s="401" t="s">
        <v>917</v>
      </c>
      <c r="N574" s="401" t="s">
        <v>918</v>
      </c>
      <c r="O574" s="398" t="s">
        <v>414</v>
      </c>
      <c r="P574" s="398" t="s">
        <v>414</v>
      </c>
      <c r="Q574" s="398">
        <v>0.26500000000000001</v>
      </c>
      <c r="R574" s="398">
        <v>0.26500000000000001</v>
      </c>
      <c r="S574" s="398" t="s">
        <v>260</v>
      </c>
      <c r="T574" s="398" t="s">
        <v>260</v>
      </c>
      <c r="U574" s="398" t="s">
        <v>260</v>
      </c>
      <c r="V574" s="400" t="s">
        <v>415</v>
      </c>
      <c r="W574" s="400" t="s">
        <v>415</v>
      </c>
      <c r="X574" s="398" t="s">
        <v>260</v>
      </c>
      <c r="Y574" s="398" t="s">
        <v>260</v>
      </c>
      <c r="Z574" s="443"/>
      <c r="AA574" s="443"/>
    </row>
    <row r="575" spans="1:27" x14ac:dyDescent="0.25">
      <c r="A575" s="398">
        <v>551</v>
      </c>
      <c r="B575" s="399" t="s">
        <v>1418</v>
      </c>
      <c r="C575" s="399" t="s">
        <v>1418</v>
      </c>
      <c r="D575" s="399" t="s">
        <v>1418</v>
      </c>
      <c r="E575" s="399" t="s">
        <v>1418</v>
      </c>
      <c r="F575" s="400">
        <v>0.23</v>
      </c>
      <c r="G575" s="400">
        <v>0.4</v>
      </c>
      <c r="H575" s="400">
        <v>0.23</v>
      </c>
      <c r="I575" s="400">
        <v>0.4</v>
      </c>
      <c r="J575" s="400" t="s">
        <v>411</v>
      </c>
      <c r="K575" s="400">
        <v>1</v>
      </c>
      <c r="L575" s="400">
        <v>1</v>
      </c>
      <c r="M575" s="401" t="s">
        <v>846</v>
      </c>
      <c r="N575" s="401" t="s">
        <v>763</v>
      </c>
      <c r="O575" s="398" t="s">
        <v>414</v>
      </c>
      <c r="P575" s="398" t="s">
        <v>414</v>
      </c>
      <c r="Q575" s="398">
        <v>4.2000000000000003E-2</v>
      </c>
      <c r="R575" s="398">
        <v>4.2000000000000003E-2</v>
      </c>
      <c r="S575" s="398" t="s">
        <v>260</v>
      </c>
      <c r="T575" s="398" t="s">
        <v>260</v>
      </c>
      <c r="U575" s="398" t="s">
        <v>260</v>
      </c>
      <c r="V575" s="400" t="s">
        <v>415</v>
      </c>
      <c r="W575" s="400" t="s">
        <v>415</v>
      </c>
      <c r="X575" s="398" t="s">
        <v>260</v>
      </c>
      <c r="Y575" s="398" t="s">
        <v>260</v>
      </c>
      <c r="Z575" s="443"/>
      <c r="AA575" s="443"/>
    </row>
    <row r="576" spans="1:27" x14ac:dyDescent="0.25">
      <c r="A576" s="398">
        <v>552</v>
      </c>
      <c r="B576" s="399" t="s">
        <v>1419</v>
      </c>
      <c r="C576" s="399" t="s">
        <v>1419</v>
      </c>
      <c r="D576" s="399" t="s">
        <v>1419</v>
      </c>
      <c r="E576" s="399" t="s">
        <v>1419</v>
      </c>
      <c r="F576" s="400">
        <v>0.23</v>
      </c>
      <c r="G576" s="400">
        <v>0.4</v>
      </c>
      <c r="H576" s="400">
        <v>0.23</v>
      </c>
      <c r="I576" s="400">
        <v>0.4</v>
      </c>
      <c r="J576" s="400" t="s">
        <v>411</v>
      </c>
      <c r="K576" s="400">
        <v>1</v>
      </c>
      <c r="L576" s="400">
        <v>1</v>
      </c>
      <c r="M576" s="401" t="s">
        <v>846</v>
      </c>
      <c r="N576" s="401" t="s">
        <v>763</v>
      </c>
      <c r="O576" s="398" t="s">
        <v>414</v>
      </c>
      <c r="P576" s="398" t="s">
        <v>414</v>
      </c>
      <c r="Q576" s="398">
        <v>0.2</v>
      </c>
      <c r="R576" s="398">
        <v>0.2</v>
      </c>
      <c r="S576" s="398" t="s">
        <v>260</v>
      </c>
      <c r="T576" s="398" t="s">
        <v>260</v>
      </c>
      <c r="U576" s="398" t="s">
        <v>260</v>
      </c>
      <c r="V576" s="400" t="s">
        <v>415</v>
      </c>
      <c r="W576" s="400" t="s">
        <v>415</v>
      </c>
      <c r="X576" s="398" t="s">
        <v>260</v>
      </c>
      <c r="Y576" s="398" t="s">
        <v>260</v>
      </c>
      <c r="Z576" s="443"/>
      <c r="AA576" s="443"/>
    </row>
    <row r="577" spans="1:27" ht="30" x14ac:dyDescent="0.25">
      <c r="A577" s="398">
        <v>553</v>
      </c>
      <c r="B577" s="399" t="s">
        <v>1420</v>
      </c>
      <c r="C577" s="399" t="s">
        <v>1420</v>
      </c>
      <c r="D577" s="399" t="s">
        <v>1420</v>
      </c>
      <c r="E577" s="399" t="s">
        <v>1420</v>
      </c>
      <c r="F577" s="400">
        <v>0.23</v>
      </c>
      <c r="G577" s="400">
        <v>0.4</v>
      </c>
      <c r="H577" s="400">
        <v>0.23</v>
      </c>
      <c r="I577" s="400">
        <v>0.4</v>
      </c>
      <c r="J577" s="400" t="s">
        <v>411</v>
      </c>
      <c r="K577" s="400">
        <v>1</v>
      </c>
      <c r="L577" s="400">
        <v>1</v>
      </c>
      <c r="M577" s="401" t="s">
        <v>1007</v>
      </c>
      <c r="N577" s="401" t="s">
        <v>1008</v>
      </c>
      <c r="O577" s="398" t="s">
        <v>414</v>
      </c>
      <c r="P577" s="398" t="s">
        <v>414</v>
      </c>
      <c r="Q577" s="398">
        <v>0.44600000000000001</v>
      </c>
      <c r="R577" s="398">
        <v>0.44600000000000001</v>
      </c>
      <c r="S577" s="398" t="s">
        <v>260</v>
      </c>
      <c r="T577" s="398" t="s">
        <v>260</v>
      </c>
      <c r="U577" s="398" t="s">
        <v>260</v>
      </c>
      <c r="V577" s="400" t="s">
        <v>415</v>
      </c>
      <c r="W577" s="400" t="s">
        <v>415</v>
      </c>
      <c r="X577" s="398" t="s">
        <v>260</v>
      </c>
      <c r="Y577" s="398" t="s">
        <v>260</v>
      </c>
      <c r="Z577" s="443"/>
      <c r="AA577" s="443"/>
    </row>
    <row r="578" spans="1:27" ht="30" x14ac:dyDescent="0.25">
      <c r="A578" s="398">
        <v>554</v>
      </c>
      <c r="B578" s="399" t="s">
        <v>1421</v>
      </c>
      <c r="C578" s="399" t="s">
        <v>1421</v>
      </c>
      <c r="D578" s="399" t="s">
        <v>1421</v>
      </c>
      <c r="E578" s="399" t="s">
        <v>1421</v>
      </c>
      <c r="F578" s="400">
        <v>0.23</v>
      </c>
      <c r="G578" s="400">
        <v>0.4</v>
      </c>
      <c r="H578" s="400">
        <v>0.23</v>
      </c>
      <c r="I578" s="400">
        <v>0.4</v>
      </c>
      <c r="J578" s="400" t="s">
        <v>411</v>
      </c>
      <c r="K578" s="400">
        <v>1</v>
      </c>
      <c r="L578" s="400">
        <v>1</v>
      </c>
      <c r="M578" s="401" t="s">
        <v>412</v>
      </c>
      <c r="N578" s="401" t="s">
        <v>762</v>
      </c>
      <c r="O578" s="398" t="s">
        <v>414</v>
      </c>
      <c r="P578" s="398" t="s">
        <v>414</v>
      </c>
      <c r="Q578" s="398">
        <v>0.11799999999999999</v>
      </c>
      <c r="R578" s="398">
        <v>0.11799999999999999</v>
      </c>
      <c r="S578" s="398" t="s">
        <v>260</v>
      </c>
      <c r="T578" s="398" t="s">
        <v>260</v>
      </c>
      <c r="U578" s="398" t="s">
        <v>260</v>
      </c>
      <c r="V578" s="400" t="s">
        <v>415</v>
      </c>
      <c r="W578" s="400" t="s">
        <v>415</v>
      </c>
      <c r="X578" s="398" t="s">
        <v>260</v>
      </c>
      <c r="Y578" s="398" t="s">
        <v>260</v>
      </c>
      <c r="Z578" s="443"/>
      <c r="AA578" s="443"/>
    </row>
    <row r="579" spans="1:27" x14ac:dyDescent="0.25">
      <c r="A579" s="398">
        <v>555</v>
      </c>
      <c r="B579" s="399" t="s">
        <v>1422</v>
      </c>
      <c r="C579" s="399" t="s">
        <v>1422</v>
      </c>
      <c r="D579" s="399" t="s">
        <v>1422</v>
      </c>
      <c r="E579" s="399" t="s">
        <v>1422</v>
      </c>
      <c r="F579" s="400">
        <v>0.23</v>
      </c>
      <c r="G579" s="400">
        <v>0.4</v>
      </c>
      <c r="H579" s="400">
        <v>0.23</v>
      </c>
      <c r="I579" s="400">
        <v>0.4</v>
      </c>
      <c r="J579" s="400" t="s">
        <v>411</v>
      </c>
      <c r="K579" s="400">
        <v>1</v>
      </c>
      <c r="L579" s="400">
        <v>1</v>
      </c>
      <c r="M579" s="401" t="s">
        <v>846</v>
      </c>
      <c r="N579" s="401" t="s">
        <v>763</v>
      </c>
      <c r="O579" s="398" t="s">
        <v>414</v>
      </c>
      <c r="P579" s="398" t="s">
        <v>414</v>
      </c>
      <c r="Q579" s="398">
        <v>0.01</v>
      </c>
      <c r="R579" s="398">
        <v>0.01</v>
      </c>
      <c r="S579" s="398" t="s">
        <v>260</v>
      </c>
      <c r="T579" s="398" t="s">
        <v>260</v>
      </c>
      <c r="U579" s="398" t="s">
        <v>260</v>
      </c>
      <c r="V579" s="400" t="s">
        <v>415</v>
      </c>
      <c r="W579" s="400" t="s">
        <v>415</v>
      </c>
      <c r="X579" s="398" t="s">
        <v>260</v>
      </c>
      <c r="Y579" s="398" t="s">
        <v>260</v>
      </c>
      <c r="Z579" s="443"/>
      <c r="AA579" s="443"/>
    </row>
    <row r="580" spans="1:27" x14ac:dyDescent="0.25">
      <c r="A580" s="398">
        <v>556</v>
      </c>
      <c r="B580" s="399" t="s">
        <v>1423</v>
      </c>
      <c r="C580" s="399" t="s">
        <v>1423</v>
      </c>
      <c r="D580" s="399" t="s">
        <v>1423</v>
      </c>
      <c r="E580" s="399" t="s">
        <v>1423</v>
      </c>
      <c r="F580" s="400">
        <v>0.23</v>
      </c>
      <c r="G580" s="400">
        <v>0.4</v>
      </c>
      <c r="H580" s="400">
        <v>0.23</v>
      </c>
      <c r="I580" s="400">
        <v>0.4</v>
      </c>
      <c r="J580" s="400" t="s">
        <v>411</v>
      </c>
      <c r="K580" s="400">
        <v>1</v>
      </c>
      <c r="L580" s="400">
        <v>1</v>
      </c>
      <c r="M580" s="401" t="s">
        <v>846</v>
      </c>
      <c r="N580" s="401" t="s">
        <v>763</v>
      </c>
      <c r="O580" s="398" t="s">
        <v>414</v>
      </c>
      <c r="P580" s="398" t="s">
        <v>414</v>
      </c>
      <c r="Q580" s="398">
        <v>0.186</v>
      </c>
      <c r="R580" s="398">
        <v>0.186</v>
      </c>
      <c r="S580" s="398" t="s">
        <v>260</v>
      </c>
      <c r="T580" s="398" t="s">
        <v>260</v>
      </c>
      <c r="U580" s="398" t="s">
        <v>260</v>
      </c>
      <c r="V580" s="400" t="s">
        <v>415</v>
      </c>
      <c r="W580" s="400" t="s">
        <v>415</v>
      </c>
      <c r="X580" s="398" t="s">
        <v>260</v>
      </c>
      <c r="Y580" s="398" t="s">
        <v>260</v>
      </c>
      <c r="Z580" s="443"/>
      <c r="AA580" s="443"/>
    </row>
    <row r="581" spans="1:27" ht="30" x14ac:dyDescent="0.25">
      <c r="A581" s="398">
        <v>557</v>
      </c>
      <c r="B581" s="399" t="s">
        <v>1424</v>
      </c>
      <c r="C581" s="399" t="s">
        <v>1424</v>
      </c>
      <c r="D581" s="399" t="s">
        <v>1424</v>
      </c>
      <c r="E581" s="399" t="s">
        <v>1424</v>
      </c>
      <c r="F581" s="400">
        <v>0.23</v>
      </c>
      <c r="G581" s="400">
        <v>0.4</v>
      </c>
      <c r="H581" s="400">
        <v>0.23</v>
      </c>
      <c r="I581" s="400">
        <v>0.4</v>
      </c>
      <c r="J581" s="400" t="s">
        <v>411</v>
      </c>
      <c r="K581" s="400">
        <v>1</v>
      </c>
      <c r="L581" s="400">
        <v>1</v>
      </c>
      <c r="M581" s="401" t="s">
        <v>878</v>
      </c>
      <c r="N581" s="401" t="s">
        <v>879</v>
      </c>
      <c r="O581" s="398" t="s">
        <v>414</v>
      </c>
      <c r="P581" s="398" t="s">
        <v>414</v>
      </c>
      <c r="Q581" s="398">
        <v>0.32100000000000001</v>
      </c>
      <c r="R581" s="398">
        <v>0.32100000000000001</v>
      </c>
      <c r="S581" s="398" t="s">
        <v>260</v>
      </c>
      <c r="T581" s="398" t="s">
        <v>260</v>
      </c>
      <c r="U581" s="398" t="s">
        <v>260</v>
      </c>
      <c r="V581" s="400" t="s">
        <v>415</v>
      </c>
      <c r="W581" s="400" t="s">
        <v>415</v>
      </c>
      <c r="X581" s="398" t="s">
        <v>260</v>
      </c>
      <c r="Y581" s="398" t="s">
        <v>260</v>
      </c>
      <c r="Z581" s="443"/>
      <c r="AA581" s="443"/>
    </row>
    <row r="582" spans="1:27" x14ac:dyDescent="0.25">
      <c r="A582" s="398">
        <v>558</v>
      </c>
      <c r="B582" s="399" t="s">
        <v>1425</v>
      </c>
      <c r="C582" s="399" t="s">
        <v>1425</v>
      </c>
      <c r="D582" s="399" t="s">
        <v>1425</v>
      </c>
      <c r="E582" s="399" t="s">
        <v>1425</v>
      </c>
      <c r="F582" s="400">
        <v>0.23</v>
      </c>
      <c r="G582" s="400">
        <v>0.4</v>
      </c>
      <c r="H582" s="400">
        <v>0.23</v>
      </c>
      <c r="I582" s="400">
        <v>0.4</v>
      </c>
      <c r="J582" s="400" t="s">
        <v>411</v>
      </c>
      <c r="K582" s="400">
        <v>1</v>
      </c>
      <c r="L582" s="400">
        <v>1</v>
      </c>
      <c r="M582" s="401" t="s">
        <v>846</v>
      </c>
      <c r="N582" s="401" t="s">
        <v>763</v>
      </c>
      <c r="O582" s="398" t="s">
        <v>414</v>
      </c>
      <c r="P582" s="398" t="s">
        <v>414</v>
      </c>
      <c r="Q582" s="398">
        <v>0.156</v>
      </c>
      <c r="R582" s="398">
        <v>0.156</v>
      </c>
      <c r="S582" s="398" t="s">
        <v>260</v>
      </c>
      <c r="T582" s="398" t="s">
        <v>260</v>
      </c>
      <c r="U582" s="398" t="s">
        <v>260</v>
      </c>
      <c r="V582" s="400" t="s">
        <v>415</v>
      </c>
      <c r="W582" s="400" t="s">
        <v>415</v>
      </c>
      <c r="X582" s="398" t="s">
        <v>260</v>
      </c>
      <c r="Y582" s="398" t="s">
        <v>260</v>
      </c>
      <c r="Z582" s="443"/>
      <c r="AA582" s="443"/>
    </row>
    <row r="583" spans="1:27" ht="30" x14ac:dyDescent="0.25">
      <c r="A583" s="398">
        <v>559</v>
      </c>
      <c r="B583" s="399" t="s">
        <v>1426</v>
      </c>
      <c r="C583" s="399" t="s">
        <v>1426</v>
      </c>
      <c r="D583" s="399" t="s">
        <v>1426</v>
      </c>
      <c r="E583" s="399" t="s">
        <v>1426</v>
      </c>
      <c r="F583" s="400">
        <v>0.23</v>
      </c>
      <c r="G583" s="400">
        <v>0.4</v>
      </c>
      <c r="H583" s="400">
        <v>0.23</v>
      </c>
      <c r="I583" s="400">
        <v>0.4</v>
      </c>
      <c r="J583" s="400" t="s">
        <v>411</v>
      </c>
      <c r="K583" s="400">
        <v>1</v>
      </c>
      <c r="L583" s="400">
        <v>1</v>
      </c>
      <c r="M583" s="401" t="s">
        <v>917</v>
      </c>
      <c r="N583" s="401" t="s">
        <v>918</v>
      </c>
      <c r="O583" s="398" t="s">
        <v>414</v>
      </c>
      <c r="P583" s="398" t="s">
        <v>414</v>
      </c>
      <c r="Q583" s="398">
        <v>0.309</v>
      </c>
      <c r="R583" s="398">
        <v>0.309</v>
      </c>
      <c r="S583" s="398" t="s">
        <v>260</v>
      </c>
      <c r="T583" s="398" t="s">
        <v>260</v>
      </c>
      <c r="U583" s="398" t="s">
        <v>260</v>
      </c>
      <c r="V583" s="400" t="s">
        <v>415</v>
      </c>
      <c r="W583" s="400" t="s">
        <v>415</v>
      </c>
      <c r="X583" s="398" t="s">
        <v>260</v>
      </c>
      <c r="Y583" s="398" t="s">
        <v>260</v>
      </c>
      <c r="Z583" s="443"/>
      <c r="AA583" s="443"/>
    </row>
    <row r="584" spans="1:27" x14ac:dyDescent="0.25">
      <c r="A584" s="398">
        <v>560</v>
      </c>
      <c r="B584" s="399" t="s">
        <v>1427</v>
      </c>
      <c r="C584" s="399" t="s">
        <v>1427</v>
      </c>
      <c r="D584" s="399" t="s">
        <v>1427</v>
      </c>
      <c r="E584" s="399" t="s">
        <v>1427</v>
      </c>
      <c r="F584" s="400">
        <v>0.23</v>
      </c>
      <c r="G584" s="400">
        <v>0.4</v>
      </c>
      <c r="H584" s="400">
        <v>0.23</v>
      </c>
      <c r="I584" s="400">
        <v>0.4</v>
      </c>
      <c r="J584" s="400" t="s">
        <v>411</v>
      </c>
      <c r="K584" s="400">
        <v>1</v>
      </c>
      <c r="L584" s="400">
        <v>1</v>
      </c>
      <c r="M584" s="401" t="s">
        <v>846</v>
      </c>
      <c r="N584" s="401" t="s">
        <v>763</v>
      </c>
      <c r="O584" s="398" t="s">
        <v>414</v>
      </c>
      <c r="P584" s="398" t="s">
        <v>414</v>
      </c>
      <c r="Q584" s="398">
        <v>5.3999999999999999E-2</v>
      </c>
      <c r="R584" s="398">
        <v>5.3999999999999999E-2</v>
      </c>
      <c r="S584" s="398" t="s">
        <v>260</v>
      </c>
      <c r="T584" s="398" t="s">
        <v>260</v>
      </c>
      <c r="U584" s="398" t="s">
        <v>260</v>
      </c>
      <c r="V584" s="400" t="s">
        <v>415</v>
      </c>
      <c r="W584" s="400" t="s">
        <v>415</v>
      </c>
      <c r="X584" s="398" t="s">
        <v>260</v>
      </c>
      <c r="Y584" s="398" t="s">
        <v>260</v>
      </c>
      <c r="Z584" s="443"/>
      <c r="AA584" s="443"/>
    </row>
    <row r="585" spans="1:27" ht="30" x14ac:dyDescent="0.25">
      <c r="A585" s="398">
        <v>561</v>
      </c>
      <c r="B585" s="399" t="s">
        <v>1428</v>
      </c>
      <c r="C585" s="399" t="s">
        <v>1428</v>
      </c>
      <c r="D585" s="399" t="s">
        <v>1428</v>
      </c>
      <c r="E585" s="399" t="s">
        <v>1428</v>
      </c>
      <c r="F585" s="400">
        <v>0.23</v>
      </c>
      <c r="G585" s="400">
        <v>0.4</v>
      </c>
      <c r="H585" s="400">
        <v>0.23</v>
      </c>
      <c r="I585" s="400">
        <v>0.4</v>
      </c>
      <c r="J585" s="400" t="s">
        <v>411</v>
      </c>
      <c r="K585" s="400">
        <v>1</v>
      </c>
      <c r="L585" s="400">
        <v>1</v>
      </c>
      <c r="M585" s="401" t="s">
        <v>878</v>
      </c>
      <c r="N585" s="401" t="s">
        <v>879</v>
      </c>
      <c r="O585" s="398" t="s">
        <v>414</v>
      </c>
      <c r="P585" s="398" t="s">
        <v>414</v>
      </c>
      <c r="Q585" s="398">
        <v>0.114</v>
      </c>
      <c r="R585" s="398">
        <v>0.114</v>
      </c>
      <c r="S585" s="398" t="s">
        <v>260</v>
      </c>
      <c r="T585" s="398" t="s">
        <v>260</v>
      </c>
      <c r="U585" s="398" t="s">
        <v>260</v>
      </c>
      <c r="V585" s="400" t="s">
        <v>415</v>
      </c>
      <c r="W585" s="400" t="s">
        <v>415</v>
      </c>
      <c r="X585" s="398" t="s">
        <v>260</v>
      </c>
      <c r="Y585" s="398" t="s">
        <v>260</v>
      </c>
      <c r="Z585" s="443"/>
      <c r="AA585" s="443"/>
    </row>
    <row r="586" spans="1:27" x14ac:dyDescent="0.25">
      <c r="A586" s="398">
        <v>562</v>
      </c>
      <c r="B586" s="399" t="s">
        <v>1429</v>
      </c>
      <c r="C586" s="399" t="s">
        <v>1429</v>
      </c>
      <c r="D586" s="399" t="s">
        <v>1429</v>
      </c>
      <c r="E586" s="399" t="s">
        <v>1429</v>
      </c>
      <c r="F586" s="400">
        <v>0.23</v>
      </c>
      <c r="G586" s="400">
        <v>0.4</v>
      </c>
      <c r="H586" s="400">
        <v>0.23</v>
      </c>
      <c r="I586" s="400">
        <v>0.4</v>
      </c>
      <c r="J586" s="400" t="s">
        <v>411</v>
      </c>
      <c r="K586" s="400">
        <v>1</v>
      </c>
      <c r="L586" s="400">
        <v>1</v>
      </c>
      <c r="M586" s="401" t="s">
        <v>1107</v>
      </c>
      <c r="N586" s="401" t="s">
        <v>764</v>
      </c>
      <c r="O586" s="398" t="s">
        <v>414</v>
      </c>
      <c r="P586" s="398" t="s">
        <v>414</v>
      </c>
      <c r="Q586" s="398">
        <v>0.112</v>
      </c>
      <c r="R586" s="398">
        <v>0.112</v>
      </c>
      <c r="S586" s="398" t="s">
        <v>260</v>
      </c>
      <c r="T586" s="398" t="s">
        <v>260</v>
      </c>
      <c r="U586" s="398" t="s">
        <v>260</v>
      </c>
      <c r="V586" s="400" t="s">
        <v>415</v>
      </c>
      <c r="W586" s="400" t="s">
        <v>415</v>
      </c>
      <c r="X586" s="398" t="s">
        <v>260</v>
      </c>
      <c r="Y586" s="398" t="s">
        <v>260</v>
      </c>
      <c r="Z586" s="443"/>
      <c r="AA586" s="443"/>
    </row>
    <row r="587" spans="1:27" ht="30" x14ac:dyDescent="0.25">
      <c r="A587" s="398">
        <v>563</v>
      </c>
      <c r="B587" s="399" t="s">
        <v>1430</v>
      </c>
      <c r="C587" s="399" t="s">
        <v>1430</v>
      </c>
      <c r="D587" s="399" t="s">
        <v>1430</v>
      </c>
      <c r="E587" s="399" t="s">
        <v>1430</v>
      </c>
      <c r="F587" s="400">
        <v>0.23</v>
      </c>
      <c r="G587" s="400">
        <v>0.4</v>
      </c>
      <c r="H587" s="400">
        <v>0.23</v>
      </c>
      <c r="I587" s="400">
        <v>0.4</v>
      </c>
      <c r="J587" s="400" t="s">
        <v>411</v>
      </c>
      <c r="K587" s="400">
        <v>1</v>
      </c>
      <c r="L587" s="400">
        <v>1</v>
      </c>
      <c r="M587" s="401" t="s">
        <v>859</v>
      </c>
      <c r="N587" s="401" t="s">
        <v>760</v>
      </c>
      <c r="O587" s="398" t="s">
        <v>414</v>
      </c>
      <c r="P587" s="398" t="s">
        <v>414</v>
      </c>
      <c r="Q587" s="398">
        <v>7.2999999999999995E-2</v>
      </c>
      <c r="R587" s="398">
        <v>7.2999999999999995E-2</v>
      </c>
      <c r="S587" s="398" t="s">
        <v>260</v>
      </c>
      <c r="T587" s="398" t="s">
        <v>260</v>
      </c>
      <c r="U587" s="398" t="s">
        <v>260</v>
      </c>
      <c r="V587" s="400" t="s">
        <v>415</v>
      </c>
      <c r="W587" s="400" t="s">
        <v>415</v>
      </c>
      <c r="X587" s="398" t="s">
        <v>260</v>
      </c>
      <c r="Y587" s="398" t="s">
        <v>260</v>
      </c>
      <c r="Z587" s="443"/>
      <c r="AA587" s="443"/>
    </row>
    <row r="588" spans="1:27" x14ac:dyDescent="0.25">
      <c r="A588" s="398">
        <v>564</v>
      </c>
      <c r="B588" s="399" t="s">
        <v>1431</v>
      </c>
      <c r="C588" s="399" t="s">
        <v>1431</v>
      </c>
      <c r="D588" s="399" t="s">
        <v>1431</v>
      </c>
      <c r="E588" s="399" t="s">
        <v>1431</v>
      </c>
      <c r="F588" s="400">
        <v>0.23</v>
      </c>
      <c r="G588" s="400">
        <v>0.4</v>
      </c>
      <c r="H588" s="400">
        <v>0.23</v>
      </c>
      <c r="I588" s="400">
        <v>0.4</v>
      </c>
      <c r="J588" s="400" t="s">
        <v>411</v>
      </c>
      <c r="K588" s="400">
        <v>1</v>
      </c>
      <c r="L588" s="400">
        <v>1</v>
      </c>
      <c r="M588" s="401" t="s">
        <v>846</v>
      </c>
      <c r="N588" s="401" t="s">
        <v>763</v>
      </c>
      <c r="O588" s="398" t="s">
        <v>414</v>
      </c>
      <c r="P588" s="398" t="s">
        <v>414</v>
      </c>
      <c r="Q588" s="398">
        <v>8.8999999999999996E-2</v>
      </c>
      <c r="R588" s="398">
        <v>8.8999999999999996E-2</v>
      </c>
      <c r="S588" s="398" t="s">
        <v>260</v>
      </c>
      <c r="T588" s="398" t="s">
        <v>260</v>
      </c>
      <c r="U588" s="398" t="s">
        <v>260</v>
      </c>
      <c r="V588" s="400" t="s">
        <v>415</v>
      </c>
      <c r="W588" s="400" t="s">
        <v>415</v>
      </c>
      <c r="X588" s="398" t="s">
        <v>260</v>
      </c>
      <c r="Y588" s="398" t="s">
        <v>260</v>
      </c>
      <c r="Z588" s="443"/>
      <c r="AA588" s="443"/>
    </row>
    <row r="589" spans="1:27" ht="30" x14ac:dyDescent="0.25">
      <c r="A589" s="398">
        <v>565</v>
      </c>
      <c r="B589" s="399" t="s">
        <v>1432</v>
      </c>
      <c r="C589" s="399" t="s">
        <v>1432</v>
      </c>
      <c r="D589" s="399" t="s">
        <v>1432</v>
      </c>
      <c r="E589" s="399" t="s">
        <v>1432</v>
      </c>
      <c r="F589" s="400">
        <v>0.23</v>
      </c>
      <c r="G589" s="400">
        <v>0.4</v>
      </c>
      <c r="H589" s="400">
        <v>0.23</v>
      </c>
      <c r="I589" s="400">
        <v>0.4</v>
      </c>
      <c r="J589" s="400" t="s">
        <v>411</v>
      </c>
      <c r="K589" s="400">
        <v>1</v>
      </c>
      <c r="L589" s="400">
        <v>1</v>
      </c>
      <c r="M589" s="401" t="s">
        <v>838</v>
      </c>
      <c r="N589" s="401" t="s">
        <v>765</v>
      </c>
      <c r="O589" s="398" t="s">
        <v>414</v>
      </c>
      <c r="P589" s="398" t="s">
        <v>414</v>
      </c>
      <c r="Q589" s="398">
        <v>0.05</v>
      </c>
      <c r="R589" s="398">
        <v>0.05</v>
      </c>
      <c r="S589" s="398" t="s">
        <v>260</v>
      </c>
      <c r="T589" s="398" t="s">
        <v>260</v>
      </c>
      <c r="U589" s="398" t="s">
        <v>260</v>
      </c>
      <c r="V589" s="400" t="s">
        <v>415</v>
      </c>
      <c r="W589" s="400" t="s">
        <v>415</v>
      </c>
      <c r="X589" s="398" t="s">
        <v>260</v>
      </c>
      <c r="Y589" s="398" t="s">
        <v>260</v>
      </c>
      <c r="Z589" s="443"/>
      <c r="AA589" s="443"/>
    </row>
    <row r="590" spans="1:27" ht="30" x14ac:dyDescent="0.25">
      <c r="A590" s="398">
        <v>566</v>
      </c>
      <c r="B590" s="399" t="s">
        <v>1433</v>
      </c>
      <c r="C590" s="399" t="s">
        <v>1433</v>
      </c>
      <c r="D590" s="399" t="s">
        <v>1433</v>
      </c>
      <c r="E590" s="399" t="s">
        <v>1433</v>
      </c>
      <c r="F590" s="400">
        <v>0.23</v>
      </c>
      <c r="G590" s="400">
        <v>0.4</v>
      </c>
      <c r="H590" s="400">
        <v>0.23</v>
      </c>
      <c r="I590" s="400">
        <v>0.4</v>
      </c>
      <c r="J590" s="400" t="s">
        <v>411</v>
      </c>
      <c r="K590" s="400">
        <v>1</v>
      </c>
      <c r="L590" s="400">
        <v>1</v>
      </c>
      <c r="M590" s="401" t="s">
        <v>878</v>
      </c>
      <c r="N590" s="401" t="s">
        <v>879</v>
      </c>
      <c r="O590" s="398" t="s">
        <v>414</v>
      </c>
      <c r="P590" s="398" t="s">
        <v>414</v>
      </c>
      <c r="Q590" s="398">
        <v>8.5999999999999993E-2</v>
      </c>
      <c r="R590" s="398">
        <v>8.5999999999999993E-2</v>
      </c>
      <c r="S590" s="398" t="s">
        <v>260</v>
      </c>
      <c r="T590" s="398" t="s">
        <v>260</v>
      </c>
      <c r="U590" s="398" t="s">
        <v>260</v>
      </c>
      <c r="V590" s="400" t="s">
        <v>415</v>
      </c>
      <c r="W590" s="400" t="s">
        <v>415</v>
      </c>
      <c r="X590" s="398" t="s">
        <v>260</v>
      </c>
      <c r="Y590" s="398" t="s">
        <v>260</v>
      </c>
      <c r="Z590" s="443"/>
      <c r="AA590" s="443"/>
    </row>
    <row r="591" spans="1:27" x14ac:dyDescent="0.25">
      <c r="A591" s="398">
        <v>567</v>
      </c>
      <c r="B591" s="399" t="s">
        <v>1434</v>
      </c>
      <c r="C591" s="399" t="s">
        <v>1434</v>
      </c>
      <c r="D591" s="399" t="s">
        <v>1434</v>
      </c>
      <c r="E591" s="399" t="s">
        <v>1434</v>
      </c>
      <c r="F591" s="400">
        <v>0.23</v>
      </c>
      <c r="G591" s="400">
        <v>0.4</v>
      </c>
      <c r="H591" s="400">
        <v>0.23</v>
      </c>
      <c r="I591" s="400">
        <v>0.4</v>
      </c>
      <c r="J591" s="400" t="s">
        <v>411</v>
      </c>
      <c r="K591" s="400">
        <v>1</v>
      </c>
      <c r="L591" s="400">
        <v>1</v>
      </c>
      <c r="M591" s="401" t="s">
        <v>821</v>
      </c>
      <c r="N591" s="401" t="s">
        <v>413</v>
      </c>
      <c r="O591" s="398" t="s">
        <v>414</v>
      </c>
      <c r="P591" s="398" t="s">
        <v>414</v>
      </c>
      <c r="Q591" s="398">
        <v>0.12</v>
      </c>
      <c r="R591" s="398">
        <v>0.12</v>
      </c>
      <c r="S591" s="398" t="s">
        <v>260</v>
      </c>
      <c r="T591" s="398" t="s">
        <v>260</v>
      </c>
      <c r="U591" s="398" t="s">
        <v>260</v>
      </c>
      <c r="V591" s="400" t="s">
        <v>415</v>
      </c>
      <c r="W591" s="400" t="s">
        <v>415</v>
      </c>
      <c r="X591" s="398" t="s">
        <v>260</v>
      </c>
      <c r="Y591" s="398" t="s">
        <v>260</v>
      </c>
      <c r="Z591" s="443"/>
      <c r="AA591" s="443"/>
    </row>
    <row r="592" spans="1:27" ht="30" x14ac:dyDescent="0.25">
      <c r="A592" s="398">
        <v>568</v>
      </c>
      <c r="B592" s="399" t="s">
        <v>1435</v>
      </c>
      <c r="C592" s="399" t="s">
        <v>1435</v>
      </c>
      <c r="D592" s="399" t="s">
        <v>1435</v>
      </c>
      <c r="E592" s="399" t="s">
        <v>1435</v>
      </c>
      <c r="F592" s="400">
        <v>0.23</v>
      </c>
      <c r="G592" s="400">
        <v>0.4</v>
      </c>
      <c r="H592" s="400">
        <v>0.23</v>
      </c>
      <c r="I592" s="400">
        <v>0.4</v>
      </c>
      <c r="J592" s="400" t="s">
        <v>411</v>
      </c>
      <c r="K592" s="400">
        <v>1</v>
      </c>
      <c r="L592" s="400">
        <v>1</v>
      </c>
      <c r="M592" s="401" t="s">
        <v>825</v>
      </c>
      <c r="N592" s="401" t="s">
        <v>761</v>
      </c>
      <c r="O592" s="398" t="s">
        <v>414</v>
      </c>
      <c r="P592" s="398" t="s">
        <v>414</v>
      </c>
      <c r="Q592" s="398">
        <v>0.28699999999999998</v>
      </c>
      <c r="R592" s="398">
        <v>0.28699999999999998</v>
      </c>
      <c r="S592" s="398" t="s">
        <v>260</v>
      </c>
      <c r="T592" s="398" t="s">
        <v>260</v>
      </c>
      <c r="U592" s="398" t="s">
        <v>260</v>
      </c>
      <c r="V592" s="400" t="s">
        <v>415</v>
      </c>
      <c r="W592" s="400" t="s">
        <v>415</v>
      </c>
      <c r="X592" s="398" t="s">
        <v>260</v>
      </c>
      <c r="Y592" s="398" t="s">
        <v>260</v>
      </c>
      <c r="Z592" s="443"/>
      <c r="AA592" s="443"/>
    </row>
    <row r="593" spans="1:27" x14ac:dyDescent="0.25">
      <c r="A593" s="398">
        <v>569</v>
      </c>
      <c r="B593" s="399" t="s">
        <v>1436</v>
      </c>
      <c r="C593" s="399" t="s">
        <v>1436</v>
      </c>
      <c r="D593" s="399" t="s">
        <v>1436</v>
      </c>
      <c r="E593" s="399" t="s">
        <v>1436</v>
      </c>
      <c r="F593" s="400">
        <v>0.23</v>
      </c>
      <c r="G593" s="400">
        <v>0.4</v>
      </c>
      <c r="H593" s="400">
        <v>0.23</v>
      </c>
      <c r="I593" s="400">
        <v>0.4</v>
      </c>
      <c r="J593" s="400" t="s">
        <v>411</v>
      </c>
      <c r="K593" s="400">
        <v>1</v>
      </c>
      <c r="L593" s="400">
        <v>1</v>
      </c>
      <c r="M593" s="401" t="s">
        <v>821</v>
      </c>
      <c r="N593" s="401" t="s">
        <v>413</v>
      </c>
      <c r="O593" s="398" t="s">
        <v>414</v>
      </c>
      <c r="P593" s="398" t="s">
        <v>414</v>
      </c>
      <c r="Q593" s="398">
        <v>0.14899999999999999</v>
      </c>
      <c r="R593" s="398">
        <v>0.14899999999999999</v>
      </c>
      <c r="S593" s="398" t="s">
        <v>260</v>
      </c>
      <c r="T593" s="398" t="s">
        <v>260</v>
      </c>
      <c r="U593" s="398" t="s">
        <v>260</v>
      </c>
      <c r="V593" s="400" t="s">
        <v>415</v>
      </c>
      <c r="W593" s="400" t="s">
        <v>415</v>
      </c>
      <c r="X593" s="398" t="s">
        <v>260</v>
      </c>
      <c r="Y593" s="398" t="s">
        <v>260</v>
      </c>
      <c r="Z593" s="443"/>
      <c r="AA593" s="443"/>
    </row>
    <row r="594" spans="1:27" x14ac:dyDescent="0.25">
      <c r="A594" s="398">
        <v>570</v>
      </c>
      <c r="B594" s="399" t="s">
        <v>1437</v>
      </c>
      <c r="C594" s="399" t="s">
        <v>1437</v>
      </c>
      <c r="D594" s="399" t="s">
        <v>1437</v>
      </c>
      <c r="E594" s="399" t="s">
        <v>1437</v>
      </c>
      <c r="F594" s="400">
        <v>0.23</v>
      </c>
      <c r="G594" s="400">
        <v>0.4</v>
      </c>
      <c r="H594" s="400">
        <v>0.23</v>
      </c>
      <c r="I594" s="400">
        <v>0.4</v>
      </c>
      <c r="J594" s="400" t="s">
        <v>411</v>
      </c>
      <c r="K594" s="400">
        <v>1</v>
      </c>
      <c r="L594" s="400">
        <v>1</v>
      </c>
      <c r="M594" s="401" t="s">
        <v>821</v>
      </c>
      <c r="N594" s="401" t="s">
        <v>413</v>
      </c>
      <c r="O594" s="398" t="s">
        <v>414</v>
      </c>
      <c r="P594" s="398" t="s">
        <v>414</v>
      </c>
      <c r="Q594" s="398">
        <v>0.13800000000000001</v>
      </c>
      <c r="R594" s="398">
        <v>0.13800000000000001</v>
      </c>
      <c r="S594" s="398" t="s">
        <v>260</v>
      </c>
      <c r="T594" s="398" t="s">
        <v>260</v>
      </c>
      <c r="U594" s="398" t="s">
        <v>260</v>
      </c>
      <c r="V594" s="400" t="s">
        <v>415</v>
      </c>
      <c r="W594" s="400" t="s">
        <v>415</v>
      </c>
      <c r="X594" s="398" t="s">
        <v>260</v>
      </c>
      <c r="Y594" s="398" t="s">
        <v>260</v>
      </c>
      <c r="Z594" s="443"/>
      <c r="AA594" s="443"/>
    </row>
    <row r="595" spans="1:27" ht="30" x14ac:dyDescent="0.25">
      <c r="A595" s="398">
        <v>571</v>
      </c>
      <c r="B595" s="399" t="s">
        <v>1438</v>
      </c>
      <c r="C595" s="399" t="s">
        <v>1438</v>
      </c>
      <c r="D595" s="399" t="s">
        <v>1438</v>
      </c>
      <c r="E595" s="399" t="s">
        <v>1438</v>
      </c>
      <c r="F595" s="400">
        <v>0.23</v>
      </c>
      <c r="G595" s="400">
        <v>0.4</v>
      </c>
      <c r="H595" s="400">
        <v>0.23</v>
      </c>
      <c r="I595" s="400">
        <v>0.4</v>
      </c>
      <c r="J595" s="400" t="s">
        <v>411</v>
      </c>
      <c r="K595" s="400">
        <v>1</v>
      </c>
      <c r="L595" s="400">
        <v>1</v>
      </c>
      <c r="M595" s="401" t="s">
        <v>825</v>
      </c>
      <c r="N595" s="401" t="s">
        <v>761</v>
      </c>
      <c r="O595" s="398" t="s">
        <v>414</v>
      </c>
      <c r="P595" s="398" t="s">
        <v>414</v>
      </c>
      <c r="Q595" s="398">
        <v>3.6999999999999998E-2</v>
      </c>
      <c r="R595" s="398">
        <v>3.6999999999999998E-2</v>
      </c>
      <c r="S595" s="398" t="s">
        <v>260</v>
      </c>
      <c r="T595" s="398" t="s">
        <v>260</v>
      </c>
      <c r="U595" s="398" t="s">
        <v>260</v>
      </c>
      <c r="V595" s="400" t="s">
        <v>415</v>
      </c>
      <c r="W595" s="400" t="s">
        <v>415</v>
      </c>
      <c r="X595" s="398" t="s">
        <v>260</v>
      </c>
      <c r="Y595" s="398" t="s">
        <v>260</v>
      </c>
      <c r="Z595" s="443"/>
      <c r="AA595" s="443"/>
    </row>
    <row r="596" spans="1:27" ht="30" x14ac:dyDescent="0.25">
      <c r="A596" s="398">
        <v>572</v>
      </c>
      <c r="B596" s="399" t="s">
        <v>1439</v>
      </c>
      <c r="C596" s="399" t="s">
        <v>1439</v>
      </c>
      <c r="D596" s="399" t="s">
        <v>1439</v>
      </c>
      <c r="E596" s="399" t="s">
        <v>1439</v>
      </c>
      <c r="F596" s="400">
        <v>0.23</v>
      </c>
      <c r="G596" s="400">
        <v>0.4</v>
      </c>
      <c r="H596" s="400">
        <v>0.23</v>
      </c>
      <c r="I596" s="400">
        <v>0.4</v>
      </c>
      <c r="J596" s="400" t="s">
        <v>411</v>
      </c>
      <c r="K596" s="400">
        <v>1</v>
      </c>
      <c r="L596" s="400">
        <v>1</v>
      </c>
      <c r="M596" s="401" t="s">
        <v>825</v>
      </c>
      <c r="N596" s="401" t="s">
        <v>761</v>
      </c>
      <c r="O596" s="398" t="s">
        <v>414</v>
      </c>
      <c r="P596" s="398" t="s">
        <v>414</v>
      </c>
      <c r="Q596" s="398">
        <v>5.1999999999999998E-2</v>
      </c>
      <c r="R596" s="398">
        <v>5.1999999999999998E-2</v>
      </c>
      <c r="S596" s="398" t="s">
        <v>260</v>
      </c>
      <c r="T596" s="398" t="s">
        <v>260</v>
      </c>
      <c r="U596" s="398" t="s">
        <v>260</v>
      </c>
      <c r="V596" s="400" t="s">
        <v>415</v>
      </c>
      <c r="W596" s="400" t="s">
        <v>415</v>
      </c>
      <c r="X596" s="398" t="s">
        <v>260</v>
      </c>
      <c r="Y596" s="398" t="s">
        <v>260</v>
      </c>
      <c r="Z596" s="443"/>
      <c r="AA596" s="443"/>
    </row>
    <row r="597" spans="1:27" x14ac:dyDescent="0.25">
      <c r="A597" s="398">
        <v>573</v>
      </c>
      <c r="B597" s="399" t="s">
        <v>1440</v>
      </c>
      <c r="C597" s="399" t="s">
        <v>1440</v>
      </c>
      <c r="D597" s="399" t="s">
        <v>1440</v>
      </c>
      <c r="E597" s="399" t="s">
        <v>1440</v>
      </c>
      <c r="F597" s="400">
        <v>0.23</v>
      </c>
      <c r="G597" s="400">
        <v>0.4</v>
      </c>
      <c r="H597" s="400">
        <v>0.23</v>
      </c>
      <c r="I597" s="400">
        <v>0.4</v>
      </c>
      <c r="J597" s="400" t="s">
        <v>411</v>
      </c>
      <c r="K597" s="400">
        <v>1</v>
      </c>
      <c r="L597" s="400">
        <v>1</v>
      </c>
      <c r="M597" s="401" t="s">
        <v>821</v>
      </c>
      <c r="N597" s="401" t="s">
        <v>413</v>
      </c>
      <c r="O597" s="398" t="s">
        <v>414</v>
      </c>
      <c r="P597" s="398" t="s">
        <v>414</v>
      </c>
      <c r="Q597" s="398">
        <v>0.11700000000000001</v>
      </c>
      <c r="R597" s="398">
        <v>0.11700000000000001</v>
      </c>
      <c r="S597" s="398" t="s">
        <v>260</v>
      </c>
      <c r="T597" s="398" t="s">
        <v>260</v>
      </c>
      <c r="U597" s="398" t="s">
        <v>260</v>
      </c>
      <c r="V597" s="400" t="s">
        <v>415</v>
      </c>
      <c r="W597" s="400" t="s">
        <v>415</v>
      </c>
      <c r="X597" s="398" t="s">
        <v>260</v>
      </c>
      <c r="Y597" s="398" t="s">
        <v>260</v>
      </c>
      <c r="Z597" s="443"/>
      <c r="AA597" s="443"/>
    </row>
    <row r="598" spans="1:27" ht="30" x14ac:dyDescent="0.25">
      <c r="A598" s="398">
        <v>574</v>
      </c>
      <c r="B598" s="399" t="s">
        <v>1441</v>
      </c>
      <c r="C598" s="399" t="s">
        <v>1441</v>
      </c>
      <c r="D598" s="399" t="s">
        <v>1441</v>
      </c>
      <c r="E598" s="399" t="s">
        <v>1441</v>
      </c>
      <c r="F598" s="400">
        <v>0.23</v>
      </c>
      <c r="G598" s="400">
        <v>0.4</v>
      </c>
      <c r="H598" s="400">
        <v>0.23</v>
      </c>
      <c r="I598" s="400">
        <v>0.4</v>
      </c>
      <c r="J598" s="400" t="s">
        <v>411</v>
      </c>
      <c r="K598" s="400">
        <v>1</v>
      </c>
      <c r="L598" s="400">
        <v>1</v>
      </c>
      <c r="M598" s="401" t="s">
        <v>412</v>
      </c>
      <c r="N598" s="401" t="s">
        <v>762</v>
      </c>
      <c r="O598" s="398" t="s">
        <v>414</v>
      </c>
      <c r="P598" s="398" t="s">
        <v>414</v>
      </c>
      <c r="Q598" s="398">
        <v>0.13400000000000001</v>
      </c>
      <c r="R598" s="398">
        <v>0.13400000000000001</v>
      </c>
      <c r="S598" s="398" t="s">
        <v>260</v>
      </c>
      <c r="T598" s="398" t="s">
        <v>260</v>
      </c>
      <c r="U598" s="398" t="s">
        <v>260</v>
      </c>
      <c r="V598" s="400" t="s">
        <v>415</v>
      </c>
      <c r="W598" s="400" t="s">
        <v>415</v>
      </c>
      <c r="X598" s="398" t="s">
        <v>260</v>
      </c>
      <c r="Y598" s="398" t="s">
        <v>260</v>
      </c>
      <c r="Z598" s="443"/>
      <c r="AA598" s="443"/>
    </row>
    <row r="599" spans="1:27" ht="30" x14ac:dyDescent="0.25">
      <c r="A599" s="398">
        <v>575</v>
      </c>
      <c r="B599" s="399" t="s">
        <v>1442</v>
      </c>
      <c r="C599" s="399" t="s">
        <v>1442</v>
      </c>
      <c r="D599" s="399" t="s">
        <v>1442</v>
      </c>
      <c r="E599" s="399" t="s">
        <v>1442</v>
      </c>
      <c r="F599" s="400">
        <v>0.23</v>
      </c>
      <c r="G599" s="400">
        <v>0.4</v>
      </c>
      <c r="H599" s="400">
        <v>0.23</v>
      </c>
      <c r="I599" s="400">
        <v>0.4</v>
      </c>
      <c r="J599" s="400" t="s">
        <v>411</v>
      </c>
      <c r="K599" s="400">
        <v>1</v>
      </c>
      <c r="L599" s="400">
        <v>1</v>
      </c>
      <c r="M599" s="401" t="s">
        <v>412</v>
      </c>
      <c r="N599" s="401" t="s">
        <v>762</v>
      </c>
      <c r="O599" s="398" t="s">
        <v>414</v>
      </c>
      <c r="P599" s="398" t="s">
        <v>414</v>
      </c>
      <c r="Q599" s="398">
        <v>0.111</v>
      </c>
      <c r="R599" s="398">
        <v>0.111</v>
      </c>
      <c r="S599" s="398" t="s">
        <v>260</v>
      </c>
      <c r="T599" s="398" t="s">
        <v>260</v>
      </c>
      <c r="U599" s="398" t="s">
        <v>260</v>
      </c>
      <c r="V599" s="400" t="s">
        <v>415</v>
      </c>
      <c r="W599" s="400" t="s">
        <v>415</v>
      </c>
      <c r="X599" s="398" t="s">
        <v>260</v>
      </c>
      <c r="Y599" s="398" t="s">
        <v>260</v>
      </c>
      <c r="Z599" s="443"/>
      <c r="AA599" s="443"/>
    </row>
    <row r="600" spans="1:27" x14ac:dyDescent="0.25">
      <c r="A600" s="398">
        <v>576</v>
      </c>
      <c r="B600" s="399" t="s">
        <v>1443</v>
      </c>
      <c r="C600" s="399" t="s">
        <v>1443</v>
      </c>
      <c r="D600" s="399" t="s">
        <v>1443</v>
      </c>
      <c r="E600" s="399" t="s">
        <v>1443</v>
      </c>
      <c r="F600" s="400">
        <v>0.23</v>
      </c>
      <c r="G600" s="400">
        <v>0.4</v>
      </c>
      <c r="H600" s="400">
        <v>0.23</v>
      </c>
      <c r="I600" s="400">
        <v>0.4</v>
      </c>
      <c r="J600" s="400" t="s">
        <v>411</v>
      </c>
      <c r="K600" s="400">
        <v>1</v>
      </c>
      <c r="L600" s="400">
        <v>1</v>
      </c>
      <c r="M600" s="401" t="s">
        <v>846</v>
      </c>
      <c r="N600" s="401" t="s">
        <v>763</v>
      </c>
      <c r="O600" s="398" t="s">
        <v>414</v>
      </c>
      <c r="P600" s="398" t="s">
        <v>414</v>
      </c>
      <c r="Q600" s="398">
        <v>0.185</v>
      </c>
      <c r="R600" s="398">
        <v>0.185</v>
      </c>
      <c r="S600" s="398" t="s">
        <v>260</v>
      </c>
      <c r="T600" s="398" t="s">
        <v>260</v>
      </c>
      <c r="U600" s="398" t="s">
        <v>260</v>
      </c>
      <c r="V600" s="400" t="s">
        <v>415</v>
      </c>
      <c r="W600" s="400" t="s">
        <v>415</v>
      </c>
      <c r="X600" s="398" t="s">
        <v>260</v>
      </c>
      <c r="Y600" s="398" t="s">
        <v>260</v>
      </c>
      <c r="Z600" s="443"/>
      <c r="AA600" s="443"/>
    </row>
    <row r="601" spans="1:27" x14ac:dyDescent="0.25">
      <c r="A601" s="398">
        <v>577</v>
      </c>
      <c r="B601" s="399" t="s">
        <v>1444</v>
      </c>
      <c r="C601" s="399" t="s">
        <v>1444</v>
      </c>
      <c r="D601" s="399" t="s">
        <v>1444</v>
      </c>
      <c r="E601" s="399" t="s">
        <v>1444</v>
      </c>
      <c r="F601" s="400">
        <v>0.23</v>
      </c>
      <c r="G601" s="400">
        <v>0.4</v>
      </c>
      <c r="H601" s="400">
        <v>0.23</v>
      </c>
      <c r="I601" s="400">
        <v>0.4</v>
      </c>
      <c r="J601" s="400" t="s">
        <v>411</v>
      </c>
      <c r="K601" s="400">
        <v>1</v>
      </c>
      <c r="L601" s="400">
        <v>1</v>
      </c>
      <c r="M601" s="401" t="s">
        <v>1107</v>
      </c>
      <c r="N601" s="401" t="s">
        <v>764</v>
      </c>
      <c r="O601" s="398" t="s">
        <v>414</v>
      </c>
      <c r="P601" s="398" t="s">
        <v>414</v>
      </c>
      <c r="Q601" s="398">
        <v>6.6000000000000003E-2</v>
      </c>
      <c r="R601" s="398">
        <v>6.6000000000000003E-2</v>
      </c>
      <c r="S601" s="398" t="s">
        <v>260</v>
      </c>
      <c r="T601" s="398" t="s">
        <v>260</v>
      </c>
      <c r="U601" s="398" t="s">
        <v>260</v>
      </c>
      <c r="V601" s="400" t="s">
        <v>415</v>
      </c>
      <c r="W601" s="400" t="s">
        <v>415</v>
      </c>
      <c r="X601" s="398" t="s">
        <v>260</v>
      </c>
      <c r="Y601" s="398" t="s">
        <v>260</v>
      </c>
      <c r="Z601" s="443"/>
      <c r="AA601" s="443"/>
    </row>
    <row r="602" spans="1:27" ht="30" x14ac:dyDescent="0.25">
      <c r="A602" s="398">
        <v>578</v>
      </c>
      <c r="B602" s="399" t="s">
        <v>1445</v>
      </c>
      <c r="C602" s="399" t="s">
        <v>1445</v>
      </c>
      <c r="D602" s="399" t="s">
        <v>1445</v>
      </c>
      <c r="E602" s="399" t="s">
        <v>1445</v>
      </c>
      <c r="F602" s="400">
        <v>0.23</v>
      </c>
      <c r="G602" s="400">
        <v>0.4</v>
      </c>
      <c r="H602" s="400">
        <v>0.23</v>
      </c>
      <c r="I602" s="400">
        <v>0.4</v>
      </c>
      <c r="J602" s="400" t="s">
        <v>411</v>
      </c>
      <c r="K602" s="400">
        <v>1</v>
      </c>
      <c r="L602" s="400">
        <v>1</v>
      </c>
      <c r="M602" s="401" t="s">
        <v>1026</v>
      </c>
      <c r="N602" s="401" t="s">
        <v>829</v>
      </c>
      <c r="O602" s="398" t="s">
        <v>414</v>
      </c>
      <c r="P602" s="398" t="s">
        <v>414</v>
      </c>
      <c r="Q602" s="398">
        <v>0.106</v>
      </c>
      <c r="R602" s="398">
        <v>0.106</v>
      </c>
      <c r="S602" s="398" t="s">
        <v>260</v>
      </c>
      <c r="T602" s="398" t="s">
        <v>260</v>
      </c>
      <c r="U602" s="398" t="s">
        <v>260</v>
      </c>
      <c r="V602" s="400" t="s">
        <v>415</v>
      </c>
      <c r="W602" s="400" t="s">
        <v>415</v>
      </c>
      <c r="X602" s="398" t="s">
        <v>260</v>
      </c>
      <c r="Y602" s="398" t="s">
        <v>260</v>
      </c>
      <c r="Z602" s="443"/>
      <c r="AA602" s="443"/>
    </row>
    <row r="603" spans="1:27" x14ac:dyDescent="0.25">
      <c r="A603" s="398">
        <v>579</v>
      </c>
      <c r="B603" s="399" t="s">
        <v>1446</v>
      </c>
      <c r="C603" s="399" t="s">
        <v>1446</v>
      </c>
      <c r="D603" s="399" t="s">
        <v>1446</v>
      </c>
      <c r="E603" s="399" t="s">
        <v>1446</v>
      </c>
      <c r="F603" s="400">
        <v>0.23</v>
      </c>
      <c r="G603" s="400">
        <v>0.4</v>
      </c>
      <c r="H603" s="400">
        <v>0.23</v>
      </c>
      <c r="I603" s="400">
        <v>0.4</v>
      </c>
      <c r="J603" s="400" t="s">
        <v>411</v>
      </c>
      <c r="K603" s="400">
        <v>1</v>
      </c>
      <c r="L603" s="400">
        <v>1</v>
      </c>
      <c r="M603" s="401" t="s">
        <v>846</v>
      </c>
      <c r="N603" s="401" t="s">
        <v>763</v>
      </c>
      <c r="O603" s="398" t="s">
        <v>414</v>
      </c>
      <c r="P603" s="398" t="s">
        <v>414</v>
      </c>
      <c r="Q603" s="398">
        <v>9.7000000000000003E-2</v>
      </c>
      <c r="R603" s="398">
        <v>9.7000000000000003E-2</v>
      </c>
      <c r="S603" s="398" t="s">
        <v>260</v>
      </c>
      <c r="T603" s="398" t="s">
        <v>260</v>
      </c>
      <c r="U603" s="398" t="s">
        <v>260</v>
      </c>
      <c r="V603" s="400" t="s">
        <v>415</v>
      </c>
      <c r="W603" s="400" t="s">
        <v>415</v>
      </c>
      <c r="X603" s="398" t="s">
        <v>260</v>
      </c>
      <c r="Y603" s="398" t="s">
        <v>260</v>
      </c>
      <c r="Z603" s="443"/>
      <c r="AA603" s="443"/>
    </row>
    <row r="604" spans="1:27" ht="60" x14ac:dyDescent="0.25">
      <c r="A604" s="398">
        <v>580</v>
      </c>
      <c r="B604" s="399" t="s">
        <v>1447</v>
      </c>
      <c r="C604" s="399" t="s">
        <v>1447</v>
      </c>
      <c r="D604" s="399" t="s">
        <v>1447</v>
      </c>
      <c r="E604" s="399" t="s">
        <v>1447</v>
      </c>
      <c r="F604" s="400">
        <v>0.23</v>
      </c>
      <c r="G604" s="400">
        <v>0.4</v>
      </c>
      <c r="H604" s="400">
        <v>0.23</v>
      </c>
      <c r="I604" s="400">
        <v>0.4</v>
      </c>
      <c r="J604" s="400" t="s">
        <v>411</v>
      </c>
      <c r="K604" s="400">
        <v>1</v>
      </c>
      <c r="L604" s="400">
        <v>1</v>
      </c>
      <c r="M604" s="401" t="s">
        <v>1007</v>
      </c>
      <c r="N604" s="401" t="s">
        <v>1008</v>
      </c>
      <c r="O604" s="398" t="s">
        <v>414</v>
      </c>
      <c r="P604" s="398" t="s">
        <v>414</v>
      </c>
      <c r="Q604" s="398">
        <v>0.78400000000000003</v>
      </c>
      <c r="R604" s="398">
        <v>0.78400000000000003</v>
      </c>
      <c r="S604" s="398" t="s">
        <v>260</v>
      </c>
      <c r="T604" s="398" t="s">
        <v>260</v>
      </c>
      <c r="U604" s="398" t="s">
        <v>260</v>
      </c>
      <c r="V604" s="400" t="s">
        <v>415</v>
      </c>
      <c r="W604" s="400" t="s">
        <v>415</v>
      </c>
      <c r="X604" s="398" t="s">
        <v>260</v>
      </c>
      <c r="Y604" s="398" t="s">
        <v>260</v>
      </c>
      <c r="Z604" s="443"/>
      <c r="AA604" s="443"/>
    </row>
    <row r="605" spans="1:27" ht="30" x14ac:dyDescent="0.25">
      <c r="A605" s="398">
        <v>581</v>
      </c>
      <c r="B605" s="399" t="s">
        <v>1448</v>
      </c>
      <c r="C605" s="399" t="s">
        <v>1448</v>
      </c>
      <c r="D605" s="399" t="s">
        <v>1448</v>
      </c>
      <c r="E605" s="399" t="s">
        <v>1448</v>
      </c>
      <c r="F605" s="400">
        <v>0.23</v>
      </c>
      <c r="G605" s="400">
        <v>0.4</v>
      </c>
      <c r="H605" s="400">
        <v>0.23</v>
      </c>
      <c r="I605" s="400">
        <v>0.4</v>
      </c>
      <c r="J605" s="400" t="s">
        <v>411</v>
      </c>
      <c r="K605" s="400">
        <v>1</v>
      </c>
      <c r="L605" s="400">
        <v>1</v>
      </c>
      <c r="M605" s="401" t="s">
        <v>412</v>
      </c>
      <c r="N605" s="401" t="s">
        <v>762</v>
      </c>
      <c r="O605" s="398" t="s">
        <v>414</v>
      </c>
      <c r="P605" s="398" t="s">
        <v>414</v>
      </c>
      <c r="Q605" s="398">
        <v>0.41499999999999998</v>
      </c>
      <c r="R605" s="398">
        <v>0.41499999999999998</v>
      </c>
      <c r="S605" s="398" t="s">
        <v>260</v>
      </c>
      <c r="T605" s="398" t="s">
        <v>260</v>
      </c>
      <c r="U605" s="398" t="s">
        <v>260</v>
      </c>
      <c r="V605" s="400" t="s">
        <v>415</v>
      </c>
      <c r="W605" s="400" t="s">
        <v>415</v>
      </c>
      <c r="X605" s="398" t="s">
        <v>260</v>
      </c>
      <c r="Y605" s="398" t="s">
        <v>260</v>
      </c>
      <c r="Z605" s="443"/>
      <c r="AA605" s="443"/>
    </row>
    <row r="606" spans="1:27" x14ac:dyDescent="0.25">
      <c r="A606" s="398">
        <v>582</v>
      </c>
      <c r="B606" s="399" t="s">
        <v>1449</v>
      </c>
      <c r="C606" s="399" t="s">
        <v>1449</v>
      </c>
      <c r="D606" s="399" t="s">
        <v>1449</v>
      </c>
      <c r="E606" s="399" t="s">
        <v>1449</v>
      </c>
      <c r="F606" s="400">
        <v>0.23</v>
      </c>
      <c r="G606" s="400">
        <v>0.4</v>
      </c>
      <c r="H606" s="400">
        <v>0.23</v>
      </c>
      <c r="I606" s="400">
        <v>0.4</v>
      </c>
      <c r="J606" s="400" t="s">
        <v>411</v>
      </c>
      <c r="K606" s="400">
        <v>1</v>
      </c>
      <c r="L606" s="400">
        <v>1</v>
      </c>
      <c r="M606" s="401" t="s">
        <v>823</v>
      </c>
      <c r="N606" s="401" t="s">
        <v>769</v>
      </c>
      <c r="O606" s="398" t="s">
        <v>414</v>
      </c>
      <c r="P606" s="398" t="s">
        <v>414</v>
      </c>
      <c r="Q606" s="398">
        <v>0.13</v>
      </c>
      <c r="R606" s="398">
        <v>0.13</v>
      </c>
      <c r="S606" s="398" t="s">
        <v>260</v>
      </c>
      <c r="T606" s="398" t="s">
        <v>260</v>
      </c>
      <c r="U606" s="398" t="s">
        <v>260</v>
      </c>
      <c r="V606" s="400" t="s">
        <v>415</v>
      </c>
      <c r="W606" s="400" t="s">
        <v>415</v>
      </c>
      <c r="X606" s="398" t="s">
        <v>260</v>
      </c>
      <c r="Y606" s="398" t="s">
        <v>260</v>
      </c>
      <c r="Z606" s="443"/>
      <c r="AA606" s="443"/>
    </row>
    <row r="607" spans="1:27" ht="30" x14ac:dyDescent="0.25">
      <c r="A607" s="398">
        <v>583</v>
      </c>
      <c r="B607" s="399" t="s">
        <v>1450</v>
      </c>
      <c r="C607" s="399" t="s">
        <v>1450</v>
      </c>
      <c r="D607" s="399" t="s">
        <v>1450</v>
      </c>
      <c r="E607" s="399" t="s">
        <v>1450</v>
      </c>
      <c r="F607" s="400">
        <v>0.23</v>
      </c>
      <c r="G607" s="400">
        <v>0.4</v>
      </c>
      <c r="H607" s="400">
        <v>0.23</v>
      </c>
      <c r="I607" s="400">
        <v>0.4</v>
      </c>
      <c r="J607" s="400" t="s">
        <v>411</v>
      </c>
      <c r="K607" s="400">
        <v>1</v>
      </c>
      <c r="L607" s="400">
        <v>1</v>
      </c>
      <c r="M607" s="401" t="s">
        <v>828</v>
      </c>
      <c r="N607" s="401" t="s">
        <v>832</v>
      </c>
      <c r="O607" s="398" t="s">
        <v>414</v>
      </c>
      <c r="P607" s="398" t="s">
        <v>414</v>
      </c>
      <c r="Q607" s="398">
        <v>0.41</v>
      </c>
      <c r="R607" s="398">
        <v>0.41</v>
      </c>
      <c r="S607" s="398" t="s">
        <v>260</v>
      </c>
      <c r="T607" s="398" t="s">
        <v>260</v>
      </c>
      <c r="U607" s="398" t="s">
        <v>260</v>
      </c>
      <c r="V607" s="400" t="s">
        <v>415</v>
      </c>
      <c r="W607" s="400" t="s">
        <v>415</v>
      </c>
      <c r="X607" s="398" t="s">
        <v>260</v>
      </c>
      <c r="Y607" s="398" t="s">
        <v>260</v>
      </c>
      <c r="Z607" s="443"/>
      <c r="AA607" s="443"/>
    </row>
    <row r="608" spans="1:27" x14ac:dyDescent="0.25">
      <c r="A608" s="398">
        <v>584</v>
      </c>
      <c r="B608" s="399" t="s">
        <v>1451</v>
      </c>
      <c r="C608" s="399" t="s">
        <v>1451</v>
      </c>
      <c r="D608" s="399" t="s">
        <v>1451</v>
      </c>
      <c r="E608" s="399" t="s">
        <v>1451</v>
      </c>
      <c r="F608" s="400">
        <v>0.23</v>
      </c>
      <c r="G608" s="400">
        <v>0.4</v>
      </c>
      <c r="H608" s="400">
        <v>0.23</v>
      </c>
      <c r="I608" s="400">
        <v>0.4</v>
      </c>
      <c r="J608" s="400" t="s">
        <v>411</v>
      </c>
      <c r="K608" s="400">
        <v>1</v>
      </c>
      <c r="L608" s="400">
        <v>1</v>
      </c>
      <c r="M608" s="401" t="s">
        <v>846</v>
      </c>
      <c r="N608" s="401" t="s">
        <v>763</v>
      </c>
      <c r="O608" s="398" t="s">
        <v>414</v>
      </c>
      <c r="P608" s="398" t="s">
        <v>414</v>
      </c>
      <c r="Q608" s="398">
        <v>0.12</v>
      </c>
      <c r="R608" s="398">
        <v>0.12</v>
      </c>
      <c r="S608" s="398" t="s">
        <v>260</v>
      </c>
      <c r="T608" s="398" t="s">
        <v>260</v>
      </c>
      <c r="U608" s="398" t="s">
        <v>260</v>
      </c>
      <c r="V608" s="400" t="s">
        <v>415</v>
      </c>
      <c r="W608" s="400" t="s">
        <v>415</v>
      </c>
      <c r="X608" s="398" t="s">
        <v>260</v>
      </c>
      <c r="Y608" s="398" t="s">
        <v>260</v>
      </c>
      <c r="Z608" s="443"/>
      <c r="AA608" s="443"/>
    </row>
    <row r="609" spans="1:27" ht="30" x14ac:dyDescent="0.25">
      <c r="A609" s="398">
        <v>585</v>
      </c>
      <c r="B609" s="399" t="s">
        <v>1452</v>
      </c>
      <c r="C609" s="399" t="s">
        <v>1452</v>
      </c>
      <c r="D609" s="399" t="s">
        <v>1452</v>
      </c>
      <c r="E609" s="399" t="s">
        <v>1452</v>
      </c>
      <c r="F609" s="400">
        <v>0.23</v>
      </c>
      <c r="G609" s="400">
        <v>0.4</v>
      </c>
      <c r="H609" s="400">
        <v>0.23</v>
      </c>
      <c r="I609" s="400">
        <v>0.4</v>
      </c>
      <c r="J609" s="400" t="s">
        <v>411</v>
      </c>
      <c r="K609" s="400">
        <v>1</v>
      </c>
      <c r="L609" s="400">
        <v>1</v>
      </c>
      <c r="M609" s="401" t="s">
        <v>825</v>
      </c>
      <c r="N609" s="401" t="s">
        <v>761</v>
      </c>
      <c r="O609" s="398" t="s">
        <v>414</v>
      </c>
      <c r="P609" s="398" t="s">
        <v>414</v>
      </c>
      <c r="Q609" s="398">
        <v>0.18</v>
      </c>
      <c r="R609" s="398">
        <v>0.18</v>
      </c>
      <c r="S609" s="398" t="s">
        <v>260</v>
      </c>
      <c r="T609" s="398" t="s">
        <v>260</v>
      </c>
      <c r="U609" s="398" t="s">
        <v>260</v>
      </c>
      <c r="V609" s="400" t="s">
        <v>415</v>
      </c>
      <c r="W609" s="400" t="s">
        <v>415</v>
      </c>
      <c r="X609" s="398" t="s">
        <v>260</v>
      </c>
      <c r="Y609" s="398" t="s">
        <v>260</v>
      </c>
      <c r="Z609" s="443"/>
      <c r="AA609" s="443"/>
    </row>
    <row r="610" spans="1:27" x14ac:dyDescent="0.25">
      <c r="A610" s="398">
        <v>586</v>
      </c>
      <c r="B610" s="399" t="s">
        <v>1453</v>
      </c>
      <c r="C610" s="399" t="s">
        <v>1453</v>
      </c>
      <c r="D610" s="399" t="s">
        <v>1453</v>
      </c>
      <c r="E610" s="399" t="s">
        <v>1453</v>
      </c>
      <c r="F610" s="400">
        <v>0.23</v>
      </c>
      <c r="G610" s="400">
        <v>0.4</v>
      </c>
      <c r="H610" s="400">
        <v>0.23</v>
      </c>
      <c r="I610" s="400">
        <v>0.4</v>
      </c>
      <c r="J610" s="400" t="s">
        <v>411</v>
      </c>
      <c r="K610" s="400">
        <v>1</v>
      </c>
      <c r="L610" s="400">
        <v>1</v>
      </c>
      <c r="M610" s="401" t="s">
        <v>846</v>
      </c>
      <c r="N610" s="401" t="s">
        <v>763</v>
      </c>
      <c r="O610" s="398" t="s">
        <v>414</v>
      </c>
      <c r="P610" s="398" t="s">
        <v>414</v>
      </c>
      <c r="Q610" s="398">
        <v>0.09</v>
      </c>
      <c r="R610" s="398">
        <v>0.09</v>
      </c>
      <c r="S610" s="398" t="s">
        <v>260</v>
      </c>
      <c r="T610" s="398" t="s">
        <v>260</v>
      </c>
      <c r="U610" s="398" t="s">
        <v>260</v>
      </c>
      <c r="V610" s="400" t="s">
        <v>415</v>
      </c>
      <c r="W610" s="400" t="s">
        <v>415</v>
      </c>
      <c r="X610" s="398" t="s">
        <v>260</v>
      </c>
      <c r="Y610" s="398" t="s">
        <v>260</v>
      </c>
      <c r="Z610" s="443"/>
      <c r="AA610" s="443"/>
    </row>
    <row r="611" spans="1:27" ht="45" x14ac:dyDescent="0.25">
      <c r="A611" s="398">
        <v>587</v>
      </c>
      <c r="B611" s="399" t="s">
        <v>1454</v>
      </c>
      <c r="C611" s="399" t="s">
        <v>1454</v>
      </c>
      <c r="D611" s="399" t="s">
        <v>1454</v>
      </c>
      <c r="E611" s="399" t="s">
        <v>1454</v>
      </c>
      <c r="F611" s="400">
        <v>0.23</v>
      </c>
      <c r="G611" s="400">
        <v>0.4</v>
      </c>
      <c r="H611" s="400">
        <v>0.23</v>
      </c>
      <c r="I611" s="400">
        <v>0.4</v>
      </c>
      <c r="J611" s="400" t="s">
        <v>411</v>
      </c>
      <c r="K611" s="400">
        <v>1</v>
      </c>
      <c r="L611" s="400">
        <v>1</v>
      </c>
      <c r="M611" s="401" t="s">
        <v>1455</v>
      </c>
      <c r="N611" s="401" t="s">
        <v>1456</v>
      </c>
      <c r="O611" s="398" t="s">
        <v>414</v>
      </c>
      <c r="P611" s="398" t="s">
        <v>414</v>
      </c>
      <c r="Q611" s="398">
        <v>0.46500000000000002</v>
      </c>
      <c r="R611" s="398">
        <v>0.46500000000000002</v>
      </c>
      <c r="S611" s="398" t="s">
        <v>260</v>
      </c>
      <c r="T611" s="398" t="s">
        <v>260</v>
      </c>
      <c r="U611" s="398" t="s">
        <v>260</v>
      </c>
      <c r="V611" s="400" t="s">
        <v>415</v>
      </c>
      <c r="W611" s="400" t="s">
        <v>415</v>
      </c>
      <c r="X611" s="398" t="s">
        <v>260</v>
      </c>
      <c r="Y611" s="398" t="s">
        <v>260</v>
      </c>
      <c r="Z611" s="443"/>
      <c r="AA611" s="443"/>
    </row>
    <row r="612" spans="1:27" x14ac:dyDescent="0.25">
      <c r="A612" s="398">
        <v>588</v>
      </c>
      <c r="B612" s="399" t="s">
        <v>1457</v>
      </c>
      <c r="C612" s="399" t="s">
        <v>1457</v>
      </c>
      <c r="D612" s="399" t="s">
        <v>1457</v>
      </c>
      <c r="E612" s="399" t="s">
        <v>1457</v>
      </c>
      <c r="F612" s="400">
        <v>0.23</v>
      </c>
      <c r="G612" s="400">
        <v>0.4</v>
      </c>
      <c r="H612" s="400">
        <v>0.23</v>
      </c>
      <c r="I612" s="400">
        <v>0.4</v>
      </c>
      <c r="J612" s="400" t="s">
        <v>411</v>
      </c>
      <c r="K612" s="400">
        <v>1</v>
      </c>
      <c r="L612" s="400">
        <v>1</v>
      </c>
      <c r="M612" s="401" t="s">
        <v>846</v>
      </c>
      <c r="N612" s="401" t="s">
        <v>763</v>
      </c>
      <c r="O612" s="398" t="s">
        <v>414</v>
      </c>
      <c r="P612" s="398" t="s">
        <v>414</v>
      </c>
      <c r="Q612" s="398">
        <v>9.2999999999999999E-2</v>
      </c>
      <c r="R612" s="398">
        <v>9.2999999999999999E-2</v>
      </c>
      <c r="S612" s="398" t="s">
        <v>260</v>
      </c>
      <c r="T612" s="398" t="s">
        <v>260</v>
      </c>
      <c r="U612" s="398" t="s">
        <v>260</v>
      </c>
      <c r="V612" s="400" t="s">
        <v>415</v>
      </c>
      <c r="W612" s="400" t="s">
        <v>415</v>
      </c>
      <c r="X612" s="398" t="s">
        <v>260</v>
      </c>
      <c r="Y612" s="398" t="s">
        <v>260</v>
      </c>
      <c r="Z612" s="443"/>
      <c r="AA612" s="443"/>
    </row>
    <row r="613" spans="1:27" ht="30" x14ac:dyDescent="0.25">
      <c r="A613" s="398">
        <v>589</v>
      </c>
      <c r="B613" s="399" t="s">
        <v>1458</v>
      </c>
      <c r="C613" s="399" t="s">
        <v>1458</v>
      </c>
      <c r="D613" s="399" t="s">
        <v>1458</v>
      </c>
      <c r="E613" s="399" t="s">
        <v>1458</v>
      </c>
      <c r="F613" s="400">
        <v>0.23</v>
      </c>
      <c r="G613" s="400">
        <v>0.4</v>
      </c>
      <c r="H613" s="400">
        <v>0.23</v>
      </c>
      <c r="I613" s="400">
        <v>0.4</v>
      </c>
      <c r="J613" s="400" t="s">
        <v>411</v>
      </c>
      <c r="K613" s="400">
        <v>1</v>
      </c>
      <c r="L613" s="400">
        <v>1</v>
      </c>
      <c r="M613" s="401" t="s">
        <v>1455</v>
      </c>
      <c r="N613" s="401" t="s">
        <v>1456</v>
      </c>
      <c r="O613" s="398" t="s">
        <v>414</v>
      </c>
      <c r="P613" s="398" t="s">
        <v>414</v>
      </c>
      <c r="Q613" s="398">
        <v>0.622</v>
      </c>
      <c r="R613" s="398">
        <v>0.622</v>
      </c>
      <c r="S613" s="398" t="s">
        <v>260</v>
      </c>
      <c r="T613" s="398" t="s">
        <v>260</v>
      </c>
      <c r="U613" s="398" t="s">
        <v>260</v>
      </c>
      <c r="V613" s="400" t="s">
        <v>415</v>
      </c>
      <c r="W613" s="400" t="s">
        <v>415</v>
      </c>
      <c r="X613" s="398" t="s">
        <v>260</v>
      </c>
      <c r="Y613" s="398" t="s">
        <v>260</v>
      </c>
      <c r="Z613" s="443"/>
      <c r="AA613" s="443"/>
    </row>
    <row r="614" spans="1:27" x14ac:dyDescent="0.25">
      <c r="A614" s="398">
        <v>590</v>
      </c>
      <c r="B614" s="399" t="s">
        <v>1459</v>
      </c>
      <c r="C614" s="399" t="s">
        <v>1459</v>
      </c>
      <c r="D614" s="399" t="s">
        <v>1459</v>
      </c>
      <c r="E614" s="399" t="s">
        <v>1459</v>
      </c>
      <c r="F614" s="400">
        <v>0.23</v>
      </c>
      <c r="G614" s="400">
        <v>0.4</v>
      </c>
      <c r="H614" s="400">
        <v>0.23</v>
      </c>
      <c r="I614" s="400">
        <v>0.4</v>
      </c>
      <c r="J614" s="400" t="s">
        <v>411</v>
      </c>
      <c r="K614" s="400">
        <v>1</v>
      </c>
      <c r="L614" s="400">
        <v>1</v>
      </c>
      <c r="M614" s="401" t="s">
        <v>846</v>
      </c>
      <c r="N614" s="401" t="s">
        <v>763</v>
      </c>
      <c r="O614" s="398" t="s">
        <v>414</v>
      </c>
      <c r="P614" s="398" t="s">
        <v>414</v>
      </c>
      <c r="Q614" s="398">
        <v>7.0999999999999994E-2</v>
      </c>
      <c r="R614" s="398">
        <v>7.0999999999999994E-2</v>
      </c>
      <c r="S614" s="398" t="s">
        <v>260</v>
      </c>
      <c r="T614" s="398" t="s">
        <v>260</v>
      </c>
      <c r="U614" s="398" t="s">
        <v>260</v>
      </c>
      <c r="V614" s="400" t="s">
        <v>415</v>
      </c>
      <c r="W614" s="400" t="s">
        <v>415</v>
      </c>
      <c r="X614" s="398" t="s">
        <v>260</v>
      </c>
      <c r="Y614" s="398" t="s">
        <v>260</v>
      </c>
      <c r="Z614" s="443"/>
      <c r="AA614" s="443"/>
    </row>
    <row r="615" spans="1:27" ht="30" x14ac:dyDescent="0.25">
      <c r="A615" s="398">
        <v>591</v>
      </c>
      <c r="B615" s="399" t="s">
        <v>1460</v>
      </c>
      <c r="C615" s="399" t="s">
        <v>1460</v>
      </c>
      <c r="D615" s="399" t="s">
        <v>1460</v>
      </c>
      <c r="E615" s="399" t="s">
        <v>1460</v>
      </c>
      <c r="F615" s="400">
        <v>0.23</v>
      </c>
      <c r="G615" s="400">
        <v>0.4</v>
      </c>
      <c r="H615" s="400">
        <v>0.23</v>
      </c>
      <c r="I615" s="400">
        <v>0.4</v>
      </c>
      <c r="J615" s="400" t="s">
        <v>411</v>
      </c>
      <c r="K615" s="400">
        <v>1</v>
      </c>
      <c r="L615" s="400">
        <v>1</v>
      </c>
      <c r="M615" s="401" t="s">
        <v>859</v>
      </c>
      <c r="N615" s="401" t="s">
        <v>760</v>
      </c>
      <c r="O615" s="398" t="s">
        <v>414</v>
      </c>
      <c r="P615" s="398" t="s">
        <v>414</v>
      </c>
      <c r="Q615" s="398">
        <v>0.218</v>
      </c>
      <c r="R615" s="398">
        <v>0.218</v>
      </c>
      <c r="S615" s="398" t="s">
        <v>260</v>
      </c>
      <c r="T615" s="398" t="s">
        <v>260</v>
      </c>
      <c r="U615" s="398" t="s">
        <v>260</v>
      </c>
      <c r="V615" s="400" t="s">
        <v>415</v>
      </c>
      <c r="W615" s="400" t="s">
        <v>415</v>
      </c>
      <c r="X615" s="398" t="s">
        <v>260</v>
      </c>
      <c r="Y615" s="398" t="s">
        <v>260</v>
      </c>
      <c r="Z615" s="443"/>
      <c r="AA615" s="443"/>
    </row>
    <row r="616" spans="1:27" x14ac:dyDescent="0.25">
      <c r="A616" s="398">
        <v>592</v>
      </c>
      <c r="B616" s="399" t="s">
        <v>1461</v>
      </c>
      <c r="C616" s="399" t="s">
        <v>1461</v>
      </c>
      <c r="D616" s="399" t="s">
        <v>1461</v>
      </c>
      <c r="E616" s="399" t="s">
        <v>1461</v>
      </c>
      <c r="F616" s="400">
        <v>0.23</v>
      </c>
      <c r="G616" s="400">
        <v>0.4</v>
      </c>
      <c r="H616" s="400">
        <v>0.23</v>
      </c>
      <c r="I616" s="400">
        <v>0.4</v>
      </c>
      <c r="J616" s="400" t="s">
        <v>411</v>
      </c>
      <c r="K616" s="400">
        <v>1</v>
      </c>
      <c r="L616" s="400">
        <v>1</v>
      </c>
      <c r="M616" s="401" t="s">
        <v>846</v>
      </c>
      <c r="N616" s="401" t="s">
        <v>763</v>
      </c>
      <c r="O616" s="398" t="s">
        <v>414</v>
      </c>
      <c r="P616" s="398" t="s">
        <v>414</v>
      </c>
      <c r="Q616" s="398">
        <v>0.26200000000000001</v>
      </c>
      <c r="R616" s="398">
        <v>0.26200000000000001</v>
      </c>
      <c r="S616" s="398" t="s">
        <v>260</v>
      </c>
      <c r="T616" s="398" t="s">
        <v>260</v>
      </c>
      <c r="U616" s="398" t="s">
        <v>260</v>
      </c>
      <c r="V616" s="400" t="s">
        <v>415</v>
      </c>
      <c r="W616" s="400" t="s">
        <v>415</v>
      </c>
      <c r="X616" s="398" t="s">
        <v>260</v>
      </c>
      <c r="Y616" s="398" t="s">
        <v>260</v>
      </c>
      <c r="Z616" s="443"/>
      <c r="AA616" s="443"/>
    </row>
    <row r="617" spans="1:27" ht="30" x14ac:dyDescent="0.25">
      <c r="A617" s="398">
        <v>593</v>
      </c>
      <c r="B617" s="399" t="s">
        <v>1462</v>
      </c>
      <c r="C617" s="399" t="s">
        <v>1462</v>
      </c>
      <c r="D617" s="399" t="s">
        <v>1462</v>
      </c>
      <c r="E617" s="399" t="s">
        <v>1462</v>
      </c>
      <c r="F617" s="400">
        <v>0.23</v>
      </c>
      <c r="G617" s="400">
        <v>0.4</v>
      </c>
      <c r="H617" s="400">
        <v>0.23</v>
      </c>
      <c r="I617" s="400">
        <v>0.4</v>
      </c>
      <c r="J617" s="400" t="s">
        <v>411</v>
      </c>
      <c r="K617" s="400">
        <v>1</v>
      </c>
      <c r="L617" s="400">
        <v>1</v>
      </c>
      <c r="M617" s="401" t="s">
        <v>859</v>
      </c>
      <c r="N617" s="401" t="s">
        <v>760</v>
      </c>
      <c r="O617" s="398" t="s">
        <v>414</v>
      </c>
      <c r="P617" s="398" t="s">
        <v>414</v>
      </c>
      <c r="Q617" s="398">
        <v>0.254</v>
      </c>
      <c r="R617" s="398">
        <v>0.254</v>
      </c>
      <c r="S617" s="398" t="s">
        <v>260</v>
      </c>
      <c r="T617" s="398" t="s">
        <v>260</v>
      </c>
      <c r="U617" s="398" t="s">
        <v>260</v>
      </c>
      <c r="V617" s="400" t="s">
        <v>415</v>
      </c>
      <c r="W617" s="400" t="s">
        <v>415</v>
      </c>
      <c r="X617" s="398" t="s">
        <v>260</v>
      </c>
      <c r="Y617" s="398" t="s">
        <v>260</v>
      </c>
      <c r="Z617" s="443"/>
      <c r="AA617" s="443"/>
    </row>
    <row r="618" spans="1:27" x14ac:dyDescent="0.25">
      <c r="A618" s="398">
        <v>594</v>
      </c>
      <c r="B618" s="399" t="s">
        <v>1463</v>
      </c>
      <c r="C618" s="399" t="s">
        <v>1463</v>
      </c>
      <c r="D618" s="399" t="s">
        <v>1463</v>
      </c>
      <c r="E618" s="399" t="s">
        <v>1463</v>
      </c>
      <c r="F618" s="400">
        <v>0.23</v>
      </c>
      <c r="G618" s="400">
        <v>0.4</v>
      </c>
      <c r="H618" s="400">
        <v>0.23</v>
      </c>
      <c r="I618" s="400">
        <v>0.4</v>
      </c>
      <c r="J618" s="400" t="s">
        <v>411</v>
      </c>
      <c r="K618" s="400">
        <v>1</v>
      </c>
      <c r="L618" s="400">
        <v>1</v>
      </c>
      <c r="M618" s="401" t="s">
        <v>846</v>
      </c>
      <c r="N618" s="401" t="s">
        <v>763</v>
      </c>
      <c r="O618" s="398" t="s">
        <v>414</v>
      </c>
      <c r="P618" s="398" t="s">
        <v>414</v>
      </c>
      <c r="Q618" s="398">
        <v>0.14499999999999999</v>
      </c>
      <c r="R618" s="398">
        <v>0.14499999999999999</v>
      </c>
      <c r="S618" s="398" t="s">
        <v>260</v>
      </c>
      <c r="T618" s="398" t="s">
        <v>260</v>
      </c>
      <c r="U618" s="398" t="s">
        <v>260</v>
      </c>
      <c r="V618" s="400" t="s">
        <v>415</v>
      </c>
      <c r="W618" s="400" t="s">
        <v>415</v>
      </c>
      <c r="X618" s="398" t="s">
        <v>260</v>
      </c>
      <c r="Y618" s="398" t="s">
        <v>260</v>
      </c>
      <c r="Z618" s="443"/>
      <c r="AA618" s="443"/>
    </row>
    <row r="619" spans="1:27" ht="30" x14ac:dyDescent="0.25">
      <c r="A619" s="398">
        <v>595</v>
      </c>
      <c r="B619" s="399" t="s">
        <v>1464</v>
      </c>
      <c r="C619" s="399" t="s">
        <v>1464</v>
      </c>
      <c r="D619" s="399" t="s">
        <v>1464</v>
      </c>
      <c r="E619" s="399" t="s">
        <v>1464</v>
      </c>
      <c r="F619" s="400">
        <v>0.23</v>
      </c>
      <c r="G619" s="400">
        <v>0.4</v>
      </c>
      <c r="H619" s="400">
        <v>0.23</v>
      </c>
      <c r="I619" s="400">
        <v>0.4</v>
      </c>
      <c r="J619" s="400" t="s">
        <v>411</v>
      </c>
      <c r="K619" s="400">
        <v>1</v>
      </c>
      <c r="L619" s="400">
        <v>1</v>
      </c>
      <c r="M619" s="401" t="s">
        <v>867</v>
      </c>
      <c r="N619" s="401" t="s">
        <v>868</v>
      </c>
      <c r="O619" s="398" t="s">
        <v>414</v>
      </c>
      <c r="P619" s="398" t="s">
        <v>414</v>
      </c>
      <c r="Q619" s="398">
        <v>0.36</v>
      </c>
      <c r="R619" s="398">
        <v>0.36</v>
      </c>
      <c r="S619" s="398" t="s">
        <v>260</v>
      </c>
      <c r="T619" s="398" t="s">
        <v>260</v>
      </c>
      <c r="U619" s="398" t="s">
        <v>260</v>
      </c>
      <c r="V619" s="400" t="s">
        <v>415</v>
      </c>
      <c r="W619" s="400" t="s">
        <v>415</v>
      </c>
      <c r="X619" s="398" t="s">
        <v>260</v>
      </c>
      <c r="Y619" s="398" t="s">
        <v>260</v>
      </c>
      <c r="Z619" s="443"/>
      <c r="AA619" s="443"/>
    </row>
    <row r="620" spans="1:27" x14ac:dyDescent="0.25">
      <c r="A620" s="398">
        <v>596</v>
      </c>
      <c r="B620" s="399" t="s">
        <v>1465</v>
      </c>
      <c r="C620" s="399" t="s">
        <v>1465</v>
      </c>
      <c r="D620" s="399" t="s">
        <v>1465</v>
      </c>
      <c r="E620" s="399" t="s">
        <v>1465</v>
      </c>
      <c r="F620" s="400">
        <v>0.23</v>
      </c>
      <c r="G620" s="400">
        <v>0.4</v>
      </c>
      <c r="H620" s="400">
        <v>0.23</v>
      </c>
      <c r="I620" s="400">
        <v>0.4</v>
      </c>
      <c r="J620" s="400" t="s">
        <v>411</v>
      </c>
      <c r="K620" s="400">
        <v>1</v>
      </c>
      <c r="L620" s="400">
        <v>1</v>
      </c>
      <c r="M620" s="401" t="s">
        <v>846</v>
      </c>
      <c r="N620" s="401" t="s">
        <v>763</v>
      </c>
      <c r="O620" s="398" t="s">
        <v>414</v>
      </c>
      <c r="P620" s="398" t="s">
        <v>414</v>
      </c>
      <c r="Q620" s="398">
        <v>5.5E-2</v>
      </c>
      <c r="R620" s="398">
        <v>5.5E-2</v>
      </c>
      <c r="S620" s="398" t="s">
        <v>260</v>
      </c>
      <c r="T620" s="398" t="s">
        <v>260</v>
      </c>
      <c r="U620" s="398" t="s">
        <v>260</v>
      </c>
      <c r="V620" s="400" t="s">
        <v>415</v>
      </c>
      <c r="W620" s="400" t="s">
        <v>415</v>
      </c>
      <c r="X620" s="398" t="s">
        <v>260</v>
      </c>
      <c r="Y620" s="398" t="s">
        <v>260</v>
      </c>
      <c r="Z620" s="443"/>
      <c r="AA620" s="443"/>
    </row>
    <row r="621" spans="1:27" ht="30" x14ac:dyDescent="0.25">
      <c r="A621" s="398">
        <v>597</v>
      </c>
      <c r="B621" s="399" t="s">
        <v>1466</v>
      </c>
      <c r="C621" s="399" t="s">
        <v>1466</v>
      </c>
      <c r="D621" s="399" t="s">
        <v>1466</v>
      </c>
      <c r="E621" s="399" t="s">
        <v>1466</v>
      </c>
      <c r="F621" s="400">
        <v>0.23</v>
      </c>
      <c r="G621" s="400">
        <v>0.4</v>
      </c>
      <c r="H621" s="400">
        <v>0.23</v>
      </c>
      <c r="I621" s="400">
        <v>0.4</v>
      </c>
      <c r="J621" s="400" t="s">
        <v>411</v>
      </c>
      <c r="K621" s="400">
        <v>1</v>
      </c>
      <c r="L621" s="400">
        <v>1</v>
      </c>
      <c r="M621" s="401" t="s">
        <v>1026</v>
      </c>
      <c r="N621" s="401" t="s">
        <v>829</v>
      </c>
      <c r="O621" s="398" t="s">
        <v>414</v>
      </c>
      <c r="P621" s="398" t="s">
        <v>414</v>
      </c>
      <c r="Q621" s="398">
        <v>0.249</v>
      </c>
      <c r="R621" s="398">
        <v>0.249</v>
      </c>
      <c r="S621" s="398" t="s">
        <v>260</v>
      </c>
      <c r="T621" s="398" t="s">
        <v>260</v>
      </c>
      <c r="U621" s="398" t="s">
        <v>260</v>
      </c>
      <c r="V621" s="400" t="s">
        <v>415</v>
      </c>
      <c r="W621" s="400" t="s">
        <v>415</v>
      </c>
      <c r="X621" s="398" t="s">
        <v>260</v>
      </c>
      <c r="Y621" s="398" t="s">
        <v>260</v>
      </c>
      <c r="Z621" s="443"/>
      <c r="AA621" s="443"/>
    </row>
    <row r="622" spans="1:27" x14ac:dyDescent="0.25">
      <c r="A622" s="398">
        <v>598</v>
      </c>
      <c r="B622" s="399" t="s">
        <v>1467</v>
      </c>
      <c r="C622" s="399" t="s">
        <v>1467</v>
      </c>
      <c r="D622" s="399" t="s">
        <v>1467</v>
      </c>
      <c r="E622" s="399" t="s">
        <v>1467</v>
      </c>
      <c r="F622" s="400">
        <v>0.23</v>
      </c>
      <c r="G622" s="400">
        <v>0.4</v>
      </c>
      <c r="H622" s="400">
        <v>0.23</v>
      </c>
      <c r="I622" s="400">
        <v>0.4</v>
      </c>
      <c r="J622" s="400" t="s">
        <v>411</v>
      </c>
      <c r="K622" s="400">
        <v>1</v>
      </c>
      <c r="L622" s="400">
        <v>1</v>
      </c>
      <c r="M622" s="401" t="s">
        <v>825</v>
      </c>
      <c r="N622" s="401" t="s">
        <v>761</v>
      </c>
      <c r="O622" s="398" t="s">
        <v>414</v>
      </c>
      <c r="P622" s="398" t="s">
        <v>414</v>
      </c>
      <c r="Q622" s="398">
        <v>0.14299999999999999</v>
      </c>
      <c r="R622" s="398">
        <v>0.14299999999999999</v>
      </c>
      <c r="S622" s="398" t="s">
        <v>260</v>
      </c>
      <c r="T622" s="398" t="s">
        <v>260</v>
      </c>
      <c r="U622" s="398" t="s">
        <v>260</v>
      </c>
      <c r="V622" s="400" t="s">
        <v>415</v>
      </c>
      <c r="W622" s="400" t="s">
        <v>415</v>
      </c>
      <c r="X622" s="398" t="s">
        <v>260</v>
      </c>
      <c r="Y622" s="398" t="s">
        <v>260</v>
      </c>
      <c r="Z622" s="443"/>
      <c r="AA622" s="443"/>
    </row>
    <row r="623" spans="1:27" x14ac:dyDescent="0.25">
      <c r="A623" s="398">
        <v>599</v>
      </c>
      <c r="B623" s="399" t="s">
        <v>1468</v>
      </c>
      <c r="C623" s="399" t="s">
        <v>1468</v>
      </c>
      <c r="D623" s="399" t="s">
        <v>1468</v>
      </c>
      <c r="E623" s="399" t="s">
        <v>1468</v>
      </c>
      <c r="F623" s="400">
        <v>0.23</v>
      </c>
      <c r="G623" s="400">
        <v>0.4</v>
      </c>
      <c r="H623" s="400">
        <v>0.23</v>
      </c>
      <c r="I623" s="400">
        <v>0.4</v>
      </c>
      <c r="J623" s="400" t="s">
        <v>411</v>
      </c>
      <c r="K623" s="400">
        <v>1</v>
      </c>
      <c r="L623" s="400">
        <v>1</v>
      </c>
      <c r="M623" s="401" t="s">
        <v>846</v>
      </c>
      <c r="N623" s="401" t="s">
        <v>763</v>
      </c>
      <c r="O623" s="398" t="s">
        <v>414</v>
      </c>
      <c r="P623" s="398" t="s">
        <v>414</v>
      </c>
      <c r="Q623" s="398">
        <v>0.105</v>
      </c>
      <c r="R623" s="398">
        <v>0.105</v>
      </c>
      <c r="S623" s="398" t="s">
        <v>260</v>
      </c>
      <c r="T623" s="398" t="s">
        <v>260</v>
      </c>
      <c r="U623" s="398" t="s">
        <v>260</v>
      </c>
      <c r="V623" s="400" t="s">
        <v>415</v>
      </c>
      <c r="W623" s="400" t="s">
        <v>415</v>
      </c>
      <c r="X623" s="398" t="s">
        <v>260</v>
      </c>
      <c r="Y623" s="398" t="s">
        <v>260</v>
      </c>
      <c r="Z623" s="443"/>
      <c r="AA623" s="443"/>
    </row>
    <row r="624" spans="1:27" x14ac:dyDescent="0.25">
      <c r="A624" s="398">
        <v>600</v>
      </c>
      <c r="B624" s="399" t="s">
        <v>1469</v>
      </c>
      <c r="C624" s="399" t="s">
        <v>1469</v>
      </c>
      <c r="D624" s="399" t="s">
        <v>1469</v>
      </c>
      <c r="E624" s="399" t="s">
        <v>1469</v>
      </c>
      <c r="F624" s="400">
        <v>0.23</v>
      </c>
      <c r="G624" s="400">
        <v>0.4</v>
      </c>
      <c r="H624" s="400">
        <v>0.23</v>
      </c>
      <c r="I624" s="400">
        <v>0.4</v>
      </c>
      <c r="J624" s="400" t="s">
        <v>411</v>
      </c>
      <c r="K624" s="400">
        <v>1</v>
      </c>
      <c r="L624" s="400">
        <v>1</v>
      </c>
      <c r="M624" s="401" t="s">
        <v>846</v>
      </c>
      <c r="N624" s="401" t="s">
        <v>763</v>
      </c>
      <c r="O624" s="398" t="s">
        <v>414</v>
      </c>
      <c r="P624" s="398" t="s">
        <v>414</v>
      </c>
      <c r="Q624" s="398">
        <v>0.105</v>
      </c>
      <c r="R624" s="398">
        <v>0.105</v>
      </c>
      <c r="S624" s="398" t="s">
        <v>260</v>
      </c>
      <c r="T624" s="398" t="s">
        <v>260</v>
      </c>
      <c r="U624" s="398" t="s">
        <v>260</v>
      </c>
      <c r="V624" s="400" t="s">
        <v>415</v>
      </c>
      <c r="W624" s="400" t="s">
        <v>415</v>
      </c>
      <c r="X624" s="398" t="s">
        <v>260</v>
      </c>
      <c r="Y624" s="398" t="s">
        <v>260</v>
      </c>
      <c r="Z624" s="443"/>
      <c r="AA624" s="443"/>
    </row>
    <row r="625" spans="1:27" ht="30" x14ac:dyDescent="0.25">
      <c r="A625" s="398">
        <v>601</v>
      </c>
      <c r="B625" s="399" t="s">
        <v>1470</v>
      </c>
      <c r="C625" s="399" t="s">
        <v>1470</v>
      </c>
      <c r="D625" s="399" t="s">
        <v>1470</v>
      </c>
      <c r="E625" s="399" t="s">
        <v>1470</v>
      </c>
      <c r="F625" s="400">
        <v>0.23</v>
      </c>
      <c r="G625" s="400">
        <v>0.4</v>
      </c>
      <c r="H625" s="400">
        <v>0.23</v>
      </c>
      <c r="I625" s="400">
        <v>0.4</v>
      </c>
      <c r="J625" s="400" t="s">
        <v>411</v>
      </c>
      <c r="K625" s="400">
        <v>1</v>
      </c>
      <c r="L625" s="400">
        <v>1</v>
      </c>
      <c r="M625" s="401" t="s">
        <v>825</v>
      </c>
      <c r="N625" s="401" t="s">
        <v>761</v>
      </c>
      <c r="O625" s="398" t="s">
        <v>414</v>
      </c>
      <c r="P625" s="398" t="s">
        <v>414</v>
      </c>
      <c r="Q625" s="398">
        <v>0.2</v>
      </c>
      <c r="R625" s="398">
        <v>0.2</v>
      </c>
      <c r="S625" s="398" t="s">
        <v>260</v>
      </c>
      <c r="T625" s="398" t="s">
        <v>260</v>
      </c>
      <c r="U625" s="398" t="s">
        <v>260</v>
      </c>
      <c r="V625" s="400" t="s">
        <v>415</v>
      </c>
      <c r="W625" s="400" t="s">
        <v>415</v>
      </c>
      <c r="X625" s="398" t="s">
        <v>260</v>
      </c>
      <c r="Y625" s="398" t="s">
        <v>260</v>
      </c>
      <c r="Z625" s="443"/>
      <c r="AA625" s="443"/>
    </row>
    <row r="626" spans="1:27" x14ac:dyDescent="0.25">
      <c r="A626" s="398">
        <v>602</v>
      </c>
      <c r="B626" s="399" t="s">
        <v>1471</v>
      </c>
      <c r="C626" s="399" t="s">
        <v>1471</v>
      </c>
      <c r="D626" s="399" t="s">
        <v>1471</v>
      </c>
      <c r="E626" s="399" t="s">
        <v>1471</v>
      </c>
      <c r="F626" s="400">
        <v>0.23</v>
      </c>
      <c r="G626" s="400">
        <v>0.4</v>
      </c>
      <c r="H626" s="400">
        <v>0.23</v>
      </c>
      <c r="I626" s="400">
        <v>0.4</v>
      </c>
      <c r="J626" s="400" t="s">
        <v>411</v>
      </c>
      <c r="K626" s="400">
        <v>1</v>
      </c>
      <c r="L626" s="400">
        <v>1</v>
      </c>
      <c r="M626" s="401" t="s">
        <v>821</v>
      </c>
      <c r="N626" s="401" t="s">
        <v>413</v>
      </c>
      <c r="O626" s="398" t="s">
        <v>414</v>
      </c>
      <c r="P626" s="398" t="s">
        <v>414</v>
      </c>
      <c r="Q626" s="398">
        <v>9.0999999999999998E-2</v>
      </c>
      <c r="R626" s="398">
        <v>9.0999999999999998E-2</v>
      </c>
      <c r="S626" s="398" t="s">
        <v>260</v>
      </c>
      <c r="T626" s="398" t="s">
        <v>260</v>
      </c>
      <c r="U626" s="398" t="s">
        <v>260</v>
      </c>
      <c r="V626" s="400" t="s">
        <v>415</v>
      </c>
      <c r="W626" s="400" t="s">
        <v>415</v>
      </c>
      <c r="X626" s="398" t="s">
        <v>260</v>
      </c>
      <c r="Y626" s="398" t="s">
        <v>260</v>
      </c>
      <c r="Z626" s="443"/>
      <c r="AA626" s="443"/>
    </row>
    <row r="627" spans="1:27" ht="30" x14ac:dyDescent="0.25">
      <c r="A627" s="398">
        <v>603</v>
      </c>
      <c r="B627" s="399" t="s">
        <v>1472</v>
      </c>
      <c r="C627" s="399" t="s">
        <v>1472</v>
      </c>
      <c r="D627" s="399" t="s">
        <v>1472</v>
      </c>
      <c r="E627" s="399" t="s">
        <v>1472</v>
      </c>
      <c r="F627" s="400">
        <v>0.23</v>
      </c>
      <c r="G627" s="400">
        <v>0.4</v>
      </c>
      <c r="H627" s="400">
        <v>0.23</v>
      </c>
      <c r="I627" s="400">
        <v>0.4</v>
      </c>
      <c r="J627" s="400" t="s">
        <v>411</v>
      </c>
      <c r="K627" s="400">
        <v>1</v>
      </c>
      <c r="L627" s="400">
        <v>1</v>
      </c>
      <c r="M627" s="401" t="s">
        <v>1251</v>
      </c>
      <c r="N627" s="401" t="s">
        <v>1252</v>
      </c>
      <c r="O627" s="398" t="s">
        <v>414</v>
      </c>
      <c r="P627" s="398" t="s">
        <v>414</v>
      </c>
      <c r="Q627" s="398">
        <v>0.16800000000000001</v>
      </c>
      <c r="R627" s="398">
        <v>0.16800000000000001</v>
      </c>
      <c r="S627" s="398" t="s">
        <v>260</v>
      </c>
      <c r="T627" s="398" t="s">
        <v>260</v>
      </c>
      <c r="U627" s="398" t="s">
        <v>260</v>
      </c>
      <c r="V627" s="400" t="s">
        <v>415</v>
      </c>
      <c r="W627" s="400" t="s">
        <v>415</v>
      </c>
      <c r="X627" s="398" t="s">
        <v>260</v>
      </c>
      <c r="Y627" s="398" t="s">
        <v>260</v>
      </c>
      <c r="Z627" s="443"/>
      <c r="AA627" s="443"/>
    </row>
    <row r="628" spans="1:27" x14ac:dyDescent="0.25">
      <c r="A628" s="398">
        <v>604</v>
      </c>
      <c r="B628" s="399" t="s">
        <v>1473</v>
      </c>
      <c r="C628" s="399" t="s">
        <v>1473</v>
      </c>
      <c r="D628" s="399" t="s">
        <v>1473</v>
      </c>
      <c r="E628" s="399" t="s">
        <v>1473</v>
      </c>
      <c r="F628" s="400">
        <v>0.23</v>
      </c>
      <c r="G628" s="400">
        <v>0.4</v>
      </c>
      <c r="H628" s="400">
        <v>0.23</v>
      </c>
      <c r="I628" s="400">
        <v>0.4</v>
      </c>
      <c r="J628" s="400" t="s">
        <v>411</v>
      </c>
      <c r="K628" s="400">
        <v>1</v>
      </c>
      <c r="L628" s="400">
        <v>1</v>
      </c>
      <c r="M628" s="401" t="s">
        <v>846</v>
      </c>
      <c r="N628" s="401" t="s">
        <v>763</v>
      </c>
      <c r="O628" s="398" t="s">
        <v>414</v>
      </c>
      <c r="P628" s="398" t="s">
        <v>414</v>
      </c>
      <c r="Q628" s="398">
        <v>5.1999999999999998E-2</v>
      </c>
      <c r="R628" s="398">
        <v>5.1999999999999998E-2</v>
      </c>
      <c r="S628" s="398" t="s">
        <v>260</v>
      </c>
      <c r="T628" s="398" t="s">
        <v>260</v>
      </c>
      <c r="U628" s="398" t="s">
        <v>260</v>
      </c>
      <c r="V628" s="400" t="s">
        <v>415</v>
      </c>
      <c r="W628" s="400" t="s">
        <v>415</v>
      </c>
      <c r="X628" s="398" t="s">
        <v>260</v>
      </c>
      <c r="Y628" s="398" t="s">
        <v>260</v>
      </c>
      <c r="Z628" s="443"/>
      <c r="AA628" s="443"/>
    </row>
    <row r="629" spans="1:27" ht="45" x14ac:dyDescent="0.25">
      <c r="A629" s="398">
        <v>605</v>
      </c>
      <c r="B629" s="399" t="s">
        <v>1474</v>
      </c>
      <c r="C629" s="399" t="s">
        <v>1474</v>
      </c>
      <c r="D629" s="399" t="s">
        <v>1474</v>
      </c>
      <c r="E629" s="399" t="s">
        <v>1474</v>
      </c>
      <c r="F629" s="400">
        <v>0.23</v>
      </c>
      <c r="G629" s="400">
        <v>0.4</v>
      </c>
      <c r="H629" s="400">
        <v>0.23</v>
      </c>
      <c r="I629" s="400">
        <v>0.4</v>
      </c>
      <c r="J629" s="400" t="s">
        <v>411</v>
      </c>
      <c r="K629" s="400">
        <v>1</v>
      </c>
      <c r="L629" s="400">
        <v>1</v>
      </c>
      <c r="M629" s="401" t="s">
        <v>1475</v>
      </c>
      <c r="N629" s="401" t="s">
        <v>1476</v>
      </c>
      <c r="O629" s="398" t="s">
        <v>414</v>
      </c>
      <c r="P629" s="398" t="s">
        <v>414</v>
      </c>
      <c r="Q629" s="398">
        <v>0.23699999999999999</v>
      </c>
      <c r="R629" s="398">
        <v>0.23699999999999999</v>
      </c>
      <c r="S629" s="398" t="s">
        <v>260</v>
      </c>
      <c r="T629" s="398" t="s">
        <v>260</v>
      </c>
      <c r="U629" s="398" t="s">
        <v>260</v>
      </c>
      <c r="V629" s="400" t="s">
        <v>415</v>
      </c>
      <c r="W629" s="400" t="s">
        <v>415</v>
      </c>
      <c r="X629" s="398" t="s">
        <v>260</v>
      </c>
      <c r="Y629" s="398" t="s">
        <v>260</v>
      </c>
      <c r="Z629" s="443"/>
      <c r="AA629" s="443"/>
    </row>
    <row r="630" spans="1:27" x14ac:dyDescent="0.25">
      <c r="A630" s="398">
        <v>606</v>
      </c>
      <c r="B630" s="399" t="s">
        <v>1477</v>
      </c>
      <c r="C630" s="399" t="s">
        <v>1477</v>
      </c>
      <c r="D630" s="399" t="s">
        <v>1477</v>
      </c>
      <c r="E630" s="399" t="s">
        <v>1477</v>
      </c>
      <c r="F630" s="400">
        <v>0.23</v>
      </c>
      <c r="G630" s="400">
        <v>0.4</v>
      </c>
      <c r="H630" s="400">
        <v>0.23</v>
      </c>
      <c r="I630" s="400">
        <v>0.4</v>
      </c>
      <c r="J630" s="400" t="s">
        <v>411</v>
      </c>
      <c r="K630" s="400">
        <v>1</v>
      </c>
      <c r="L630" s="400">
        <v>1</v>
      </c>
      <c r="M630" s="401" t="s">
        <v>846</v>
      </c>
      <c r="N630" s="401" t="s">
        <v>763</v>
      </c>
      <c r="O630" s="398" t="s">
        <v>414</v>
      </c>
      <c r="P630" s="398" t="s">
        <v>414</v>
      </c>
      <c r="Q630" s="398">
        <v>0.21</v>
      </c>
      <c r="R630" s="398">
        <v>0.21</v>
      </c>
      <c r="S630" s="398" t="s">
        <v>260</v>
      </c>
      <c r="T630" s="398" t="s">
        <v>260</v>
      </c>
      <c r="U630" s="398" t="s">
        <v>260</v>
      </c>
      <c r="V630" s="400" t="s">
        <v>415</v>
      </c>
      <c r="W630" s="400" t="s">
        <v>415</v>
      </c>
      <c r="X630" s="398" t="s">
        <v>260</v>
      </c>
      <c r="Y630" s="398" t="s">
        <v>260</v>
      </c>
      <c r="Z630" s="443"/>
      <c r="AA630" s="443"/>
    </row>
    <row r="631" spans="1:27" ht="30" x14ac:dyDescent="0.25">
      <c r="A631" s="398">
        <v>607</v>
      </c>
      <c r="B631" s="399" t="s">
        <v>1478</v>
      </c>
      <c r="C631" s="399" t="s">
        <v>1478</v>
      </c>
      <c r="D631" s="399" t="s">
        <v>1478</v>
      </c>
      <c r="E631" s="399" t="s">
        <v>1478</v>
      </c>
      <c r="F631" s="400">
        <v>0.23</v>
      </c>
      <c r="G631" s="400">
        <v>0.4</v>
      </c>
      <c r="H631" s="400">
        <v>0.23</v>
      </c>
      <c r="I631" s="400">
        <v>0.4</v>
      </c>
      <c r="J631" s="400" t="s">
        <v>411</v>
      </c>
      <c r="K631" s="400">
        <v>1</v>
      </c>
      <c r="L631" s="400">
        <v>1</v>
      </c>
      <c r="M631" s="401" t="s">
        <v>838</v>
      </c>
      <c r="N631" s="401" t="s">
        <v>765</v>
      </c>
      <c r="O631" s="398" t="s">
        <v>414</v>
      </c>
      <c r="P631" s="398" t="s">
        <v>414</v>
      </c>
      <c r="Q631" s="398">
        <v>3.7999999999999999E-2</v>
      </c>
      <c r="R631" s="398">
        <v>3.7999999999999999E-2</v>
      </c>
      <c r="S631" s="398" t="s">
        <v>260</v>
      </c>
      <c r="T631" s="398" t="s">
        <v>260</v>
      </c>
      <c r="U631" s="398" t="s">
        <v>260</v>
      </c>
      <c r="V631" s="400" t="s">
        <v>415</v>
      </c>
      <c r="W631" s="400" t="s">
        <v>415</v>
      </c>
      <c r="X631" s="398" t="s">
        <v>260</v>
      </c>
      <c r="Y631" s="398" t="s">
        <v>260</v>
      </c>
      <c r="Z631" s="443"/>
      <c r="AA631" s="443"/>
    </row>
    <row r="632" spans="1:27" x14ac:dyDescent="0.25">
      <c r="A632" s="398">
        <v>608</v>
      </c>
      <c r="B632" s="399" t="s">
        <v>1479</v>
      </c>
      <c r="C632" s="399" t="s">
        <v>1479</v>
      </c>
      <c r="D632" s="399" t="s">
        <v>1479</v>
      </c>
      <c r="E632" s="399" t="s">
        <v>1479</v>
      </c>
      <c r="F632" s="400">
        <v>0.23</v>
      </c>
      <c r="G632" s="400">
        <v>0.4</v>
      </c>
      <c r="H632" s="400">
        <v>0.23</v>
      </c>
      <c r="I632" s="400">
        <v>0.4</v>
      </c>
      <c r="J632" s="400" t="s">
        <v>411</v>
      </c>
      <c r="K632" s="400">
        <v>1</v>
      </c>
      <c r="L632" s="400">
        <v>1</v>
      </c>
      <c r="M632" s="401" t="s">
        <v>821</v>
      </c>
      <c r="N632" s="401" t="s">
        <v>413</v>
      </c>
      <c r="O632" s="398" t="s">
        <v>414</v>
      </c>
      <c r="P632" s="398" t="s">
        <v>414</v>
      </c>
      <c r="Q632" s="398">
        <v>8.5000000000000006E-2</v>
      </c>
      <c r="R632" s="398">
        <v>8.5000000000000006E-2</v>
      </c>
      <c r="S632" s="398" t="s">
        <v>260</v>
      </c>
      <c r="T632" s="398" t="s">
        <v>260</v>
      </c>
      <c r="U632" s="398" t="s">
        <v>260</v>
      </c>
      <c r="V632" s="400" t="s">
        <v>415</v>
      </c>
      <c r="W632" s="400" t="s">
        <v>415</v>
      </c>
      <c r="X632" s="398" t="s">
        <v>260</v>
      </c>
      <c r="Y632" s="398" t="s">
        <v>260</v>
      </c>
      <c r="Z632" s="443"/>
      <c r="AA632" s="443"/>
    </row>
    <row r="633" spans="1:27" ht="30" x14ac:dyDescent="0.25">
      <c r="A633" s="398">
        <v>609</v>
      </c>
      <c r="B633" s="399" t="s">
        <v>1480</v>
      </c>
      <c r="C633" s="399" t="s">
        <v>1480</v>
      </c>
      <c r="D633" s="399" t="s">
        <v>1480</v>
      </c>
      <c r="E633" s="399" t="s">
        <v>1480</v>
      </c>
      <c r="F633" s="400">
        <v>0.23</v>
      </c>
      <c r="G633" s="400">
        <v>0.4</v>
      </c>
      <c r="H633" s="400">
        <v>0.23</v>
      </c>
      <c r="I633" s="400">
        <v>0.4</v>
      </c>
      <c r="J633" s="400" t="s">
        <v>411</v>
      </c>
      <c r="K633" s="400">
        <v>1</v>
      </c>
      <c r="L633" s="400">
        <v>1</v>
      </c>
      <c r="M633" s="401" t="s">
        <v>825</v>
      </c>
      <c r="N633" s="401" t="s">
        <v>761</v>
      </c>
      <c r="O633" s="398" t="s">
        <v>414</v>
      </c>
      <c r="P633" s="398" t="s">
        <v>414</v>
      </c>
      <c r="Q633" s="398">
        <v>2.1000000000000001E-2</v>
      </c>
      <c r="R633" s="398">
        <v>2.1000000000000001E-2</v>
      </c>
      <c r="S633" s="398" t="s">
        <v>260</v>
      </c>
      <c r="T633" s="398" t="s">
        <v>260</v>
      </c>
      <c r="U633" s="398" t="s">
        <v>260</v>
      </c>
      <c r="V633" s="400" t="s">
        <v>415</v>
      </c>
      <c r="W633" s="400" t="s">
        <v>415</v>
      </c>
      <c r="X633" s="398" t="s">
        <v>260</v>
      </c>
      <c r="Y633" s="398" t="s">
        <v>260</v>
      </c>
      <c r="Z633" s="443"/>
      <c r="AA633" s="443"/>
    </row>
    <row r="634" spans="1:27" ht="30" x14ac:dyDescent="0.25">
      <c r="A634" s="398">
        <v>610</v>
      </c>
      <c r="B634" s="399" t="s">
        <v>1481</v>
      </c>
      <c r="C634" s="399" t="s">
        <v>1481</v>
      </c>
      <c r="D634" s="399" t="s">
        <v>1481</v>
      </c>
      <c r="E634" s="399" t="s">
        <v>1481</v>
      </c>
      <c r="F634" s="400">
        <v>10</v>
      </c>
      <c r="G634" s="400">
        <v>10</v>
      </c>
      <c r="H634" s="400">
        <v>10</v>
      </c>
      <c r="I634" s="400">
        <v>10</v>
      </c>
      <c r="J634" s="400" t="s">
        <v>411</v>
      </c>
      <c r="K634" s="400">
        <v>1</v>
      </c>
      <c r="L634" s="400">
        <v>1</v>
      </c>
      <c r="M634" s="401" t="s">
        <v>1107</v>
      </c>
      <c r="N634" s="401" t="s">
        <v>821</v>
      </c>
      <c r="O634" s="398" t="s">
        <v>414</v>
      </c>
      <c r="P634" s="398" t="s">
        <v>414</v>
      </c>
      <c r="Q634" s="398">
        <v>0.87</v>
      </c>
      <c r="R634" s="398">
        <v>0.87</v>
      </c>
      <c r="S634" s="398" t="s">
        <v>260</v>
      </c>
      <c r="T634" s="398" t="s">
        <v>260</v>
      </c>
      <c r="U634" s="398" t="s">
        <v>260</v>
      </c>
      <c r="V634" s="400" t="s">
        <v>415</v>
      </c>
      <c r="W634" s="400" t="s">
        <v>415</v>
      </c>
      <c r="X634" s="398" t="s">
        <v>260</v>
      </c>
      <c r="Y634" s="398" t="s">
        <v>260</v>
      </c>
      <c r="Z634" s="443"/>
      <c r="AA634" s="443"/>
    </row>
    <row r="635" spans="1:27" ht="45" x14ac:dyDescent="0.25">
      <c r="A635" s="398">
        <v>611</v>
      </c>
      <c r="B635" s="399" t="s">
        <v>1482</v>
      </c>
      <c r="C635" s="399" t="s">
        <v>1482</v>
      </c>
      <c r="D635" s="399" t="s">
        <v>1482</v>
      </c>
      <c r="E635" s="399" t="s">
        <v>1482</v>
      </c>
      <c r="F635" s="400">
        <v>10</v>
      </c>
      <c r="G635" s="400">
        <v>10</v>
      </c>
      <c r="H635" s="400">
        <v>10</v>
      </c>
      <c r="I635" s="400">
        <v>10</v>
      </c>
      <c r="J635" s="400" t="s">
        <v>411</v>
      </c>
      <c r="K635" s="400">
        <v>1</v>
      </c>
      <c r="L635" s="400">
        <v>1</v>
      </c>
      <c r="M635" s="401" t="s">
        <v>821</v>
      </c>
      <c r="N635" s="401" t="s">
        <v>821</v>
      </c>
      <c r="O635" s="398" t="s">
        <v>414</v>
      </c>
      <c r="P635" s="398" t="s">
        <v>414</v>
      </c>
      <c r="Q635" s="398">
        <v>0.39</v>
      </c>
      <c r="R635" s="398">
        <v>0.39</v>
      </c>
      <c r="S635" s="398" t="s">
        <v>260</v>
      </c>
      <c r="T635" s="398" t="s">
        <v>260</v>
      </c>
      <c r="U635" s="398" t="s">
        <v>260</v>
      </c>
      <c r="V635" s="400" t="s">
        <v>415</v>
      </c>
      <c r="W635" s="400" t="s">
        <v>415</v>
      </c>
      <c r="X635" s="398" t="s">
        <v>260</v>
      </c>
      <c r="Y635" s="398" t="s">
        <v>260</v>
      </c>
      <c r="Z635" s="443"/>
      <c r="AA635" s="443"/>
    </row>
    <row r="636" spans="1:27" x14ac:dyDescent="0.25">
      <c r="A636" s="398">
        <v>612</v>
      </c>
      <c r="B636" s="399" t="s">
        <v>1483</v>
      </c>
      <c r="C636" s="399" t="s">
        <v>1483</v>
      </c>
      <c r="D636" s="399" t="s">
        <v>1483</v>
      </c>
      <c r="E636" s="399" t="s">
        <v>1483</v>
      </c>
      <c r="F636" s="400">
        <v>0.23</v>
      </c>
      <c r="G636" s="400">
        <v>0.4</v>
      </c>
      <c r="H636" s="400">
        <v>0.23</v>
      </c>
      <c r="I636" s="400">
        <v>0.4</v>
      </c>
      <c r="J636" s="400" t="s">
        <v>411</v>
      </c>
      <c r="K636" s="400">
        <v>1</v>
      </c>
      <c r="L636" s="400">
        <v>1</v>
      </c>
      <c r="M636" s="401" t="s">
        <v>821</v>
      </c>
      <c r="N636" s="401" t="s">
        <v>413</v>
      </c>
      <c r="O636" s="398" t="s">
        <v>414</v>
      </c>
      <c r="P636" s="398" t="s">
        <v>414</v>
      </c>
      <c r="Q636" s="398">
        <v>0.157</v>
      </c>
      <c r="R636" s="398">
        <v>0.157</v>
      </c>
      <c r="S636" s="398" t="s">
        <v>260</v>
      </c>
      <c r="T636" s="398" t="s">
        <v>260</v>
      </c>
      <c r="U636" s="398" t="s">
        <v>260</v>
      </c>
      <c r="V636" s="400" t="s">
        <v>415</v>
      </c>
      <c r="W636" s="400" t="s">
        <v>415</v>
      </c>
      <c r="X636" s="398" t="s">
        <v>260</v>
      </c>
      <c r="Y636" s="398" t="s">
        <v>260</v>
      </c>
      <c r="Z636" s="443"/>
      <c r="AA636" s="443"/>
    </row>
    <row r="637" spans="1:27" x14ac:dyDescent="0.25">
      <c r="A637" s="398">
        <v>613</v>
      </c>
      <c r="B637" s="399" t="s">
        <v>1484</v>
      </c>
      <c r="C637" s="399" t="s">
        <v>1484</v>
      </c>
      <c r="D637" s="399" t="s">
        <v>1484</v>
      </c>
      <c r="E637" s="399" t="s">
        <v>1484</v>
      </c>
      <c r="F637" s="400">
        <v>0.23</v>
      </c>
      <c r="G637" s="400">
        <v>0.4</v>
      </c>
      <c r="H637" s="400">
        <v>0.23</v>
      </c>
      <c r="I637" s="400">
        <v>0.4</v>
      </c>
      <c r="J637" s="400" t="s">
        <v>411</v>
      </c>
      <c r="K637" s="400">
        <v>1</v>
      </c>
      <c r="L637" s="400">
        <v>1</v>
      </c>
      <c r="M637" s="401" t="s">
        <v>821</v>
      </c>
      <c r="N637" s="401" t="s">
        <v>413</v>
      </c>
      <c r="O637" s="398" t="s">
        <v>414</v>
      </c>
      <c r="P637" s="398" t="s">
        <v>414</v>
      </c>
      <c r="Q637" s="398">
        <v>0.13</v>
      </c>
      <c r="R637" s="398">
        <v>0.13</v>
      </c>
      <c r="S637" s="398" t="s">
        <v>260</v>
      </c>
      <c r="T637" s="398" t="s">
        <v>260</v>
      </c>
      <c r="U637" s="398" t="s">
        <v>260</v>
      </c>
      <c r="V637" s="400" t="s">
        <v>415</v>
      </c>
      <c r="W637" s="400" t="s">
        <v>415</v>
      </c>
      <c r="X637" s="398" t="s">
        <v>260</v>
      </c>
      <c r="Y637" s="398" t="s">
        <v>260</v>
      </c>
      <c r="Z637" s="443"/>
      <c r="AA637" s="443"/>
    </row>
    <row r="638" spans="1:27" ht="30" x14ac:dyDescent="0.25">
      <c r="A638" s="398">
        <v>614</v>
      </c>
      <c r="B638" s="399" t="s">
        <v>1485</v>
      </c>
      <c r="C638" s="399" t="s">
        <v>1485</v>
      </c>
      <c r="D638" s="399" t="s">
        <v>1485</v>
      </c>
      <c r="E638" s="399" t="s">
        <v>1485</v>
      </c>
      <c r="F638" s="400">
        <v>0.23</v>
      </c>
      <c r="G638" s="400">
        <v>0.4</v>
      </c>
      <c r="H638" s="400">
        <v>0.23</v>
      </c>
      <c r="I638" s="400">
        <v>0.4</v>
      </c>
      <c r="J638" s="400" t="s">
        <v>411</v>
      </c>
      <c r="K638" s="400">
        <v>1</v>
      </c>
      <c r="L638" s="400">
        <v>1</v>
      </c>
      <c r="M638" s="401" t="s">
        <v>828</v>
      </c>
      <c r="N638" s="401" t="s">
        <v>832</v>
      </c>
      <c r="O638" s="398" t="s">
        <v>414</v>
      </c>
      <c r="P638" s="398" t="s">
        <v>414</v>
      </c>
      <c r="Q638" s="398">
        <v>0.39100000000000001</v>
      </c>
      <c r="R638" s="398">
        <v>0.39100000000000001</v>
      </c>
      <c r="S638" s="398" t="s">
        <v>260</v>
      </c>
      <c r="T638" s="398" t="s">
        <v>260</v>
      </c>
      <c r="U638" s="398" t="s">
        <v>260</v>
      </c>
      <c r="V638" s="400" t="s">
        <v>415</v>
      </c>
      <c r="W638" s="400" t="s">
        <v>415</v>
      </c>
      <c r="X638" s="398" t="s">
        <v>260</v>
      </c>
      <c r="Y638" s="398" t="s">
        <v>260</v>
      </c>
      <c r="Z638" s="443"/>
      <c r="AA638" s="443"/>
    </row>
    <row r="639" spans="1:27" ht="30" x14ac:dyDescent="0.25">
      <c r="A639" s="398">
        <v>615</v>
      </c>
      <c r="B639" s="399" t="s">
        <v>1486</v>
      </c>
      <c r="C639" s="399" t="s">
        <v>1486</v>
      </c>
      <c r="D639" s="399" t="s">
        <v>1486</v>
      </c>
      <c r="E639" s="399" t="s">
        <v>1486</v>
      </c>
      <c r="F639" s="400">
        <v>0.23</v>
      </c>
      <c r="G639" s="400">
        <v>0.4</v>
      </c>
      <c r="H639" s="400">
        <v>0.23</v>
      </c>
      <c r="I639" s="400">
        <v>0.4</v>
      </c>
      <c r="J639" s="400" t="s">
        <v>411</v>
      </c>
      <c r="K639" s="400">
        <v>1</v>
      </c>
      <c r="L639" s="400">
        <v>1</v>
      </c>
      <c r="M639" s="401" t="s">
        <v>825</v>
      </c>
      <c r="N639" s="401" t="s">
        <v>761</v>
      </c>
      <c r="O639" s="398" t="s">
        <v>414</v>
      </c>
      <c r="P639" s="398" t="s">
        <v>414</v>
      </c>
      <c r="Q639" s="398">
        <v>0.24299999999999999</v>
      </c>
      <c r="R639" s="398">
        <v>0.24299999999999999</v>
      </c>
      <c r="S639" s="398" t="s">
        <v>260</v>
      </c>
      <c r="T639" s="398" t="s">
        <v>260</v>
      </c>
      <c r="U639" s="398" t="s">
        <v>260</v>
      </c>
      <c r="V639" s="400" t="s">
        <v>415</v>
      </c>
      <c r="W639" s="400" t="s">
        <v>415</v>
      </c>
      <c r="X639" s="398" t="s">
        <v>260</v>
      </c>
      <c r="Y639" s="398" t="s">
        <v>260</v>
      </c>
      <c r="Z639" s="443"/>
      <c r="AA639" s="443"/>
    </row>
    <row r="640" spans="1:27" x14ac:dyDescent="0.25">
      <c r="A640" s="398">
        <v>616</v>
      </c>
      <c r="B640" s="399" t="s">
        <v>1487</v>
      </c>
      <c r="C640" s="399" t="s">
        <v>1487</v>
      </c>
      <c r="D640" s="399" t="s">
        <v>1487</v>
      </c>
      <c r="E640" s="399" t="s">
        <v>1487</v>
      </c>
      <c r="F640" s="400">
        <v>0.23</v>
      </c>
      <c r="G640" s="400">
        <v>0.4</v>
      </c>
      <c r="H640" s="400">
        <v>0.23</v>
      </c>
      <c r="I640" s="400">
        <v>0.4</v>
      </c>
      <c r="J640" s="400" t="s">
        <v>411</v>
      </c>
      <c r="K640" s="400">
        <v>1</v>
      </c>
      <c r="L640" s="400">
        <v>1</v>
      </c>
      <c r="M640" s="401" t="s">
        <v>846</v>
      </c>
      <c r="N640" s="401" t="s">
        <v>763</v>
      </c>
      <c r="O640" s="398" t="s">
        <v>414</v>
      </c>
      <c r="P640" s="398" t="s">
        <v>414</v>
      </c>
      <c r="Q640" s="398">
        <v>0.13</v>
      </c>
      <c r="R640" s="398">
        <v>0.13</v>
      </c>
      <c r="S640" s="398" t="s">
        <v>260</v>
      </c>
      <c r="T640" s="398" t="s">
        <v>260</v>
      </c>
      <c r="U640" s="398" t="s">
        <v>260</v>
      </c>
      <c r="V640" s="400" t="s">
        <v>415</v>
      </c>
      <c r="W640" s="400" t="s">
        <v>415</v>
      </c>
      <c r="X640" s="398" t="s">
        <v>260</v>
      </c>
      <c r="Y640" s="398" t="s">
        <v>260</v>
      </c>
      <c r="Z640" s="443"/>
      <c r="AA640" s="443"/>
    </row>
    <row r="641" spans="1:27" ht="30" x14ac:dyDescent="0.25">
      <c r="A641" s="398">
        <v>617</v>
      </c>
      <c r="B641" s="399" t="s">
        <v>1488</v>
      </c>
      <c r="C641" s="399" t="s">
        <v>1488</v>
      </c>
      <c r="D641" s="399" t="s">
        <v>1488</v>
      </c>
      <c r="E641" s="399" t="s">
        <v>1488</v>
      </c>
      <c r="F641" s="400">
        <v>0.23</v>
      </c>
      <c r="G641" s="400">
        <v>0.4</v>
      </c>
      <c r="H641" s="400">
        <v>0.23</v>
      </c>
      <c r="I641" s="400">
        <v>0.4</v>
      </c>
      <c r="J641" s="400" t="s">
        <v>411</v>
      </c>
      <c r="K641" s="400">
        <v>1</v>
      </c>
      <c r="L641" s="400">
        <v>1</v>
      </c>
      <c r="M641" s="401" t="s">
        <v>825</v>
      </c>
      <c r="N641" s="401" t="s">
        <v>761</v>
      </c>
      <c r="O641" s="398" t="s">
        <v>414</v>
      </c>
      <c r="P641" s="398" t="s">
        <v>414</v>
      </c>
      <c r="Q641" s="398">
        <v>0.23599999999999999</v>
      </c>
      <c r="R641" s="398">
        <v>0.23599999999999999</v>
      </c>
      <c r="S641" s="398" t="s">
        <v>260</v>
      </c>
      <c r="T641" s="398" t="s">
        <v>260</v>
      </c>
      <c r="U641" s="398" t="s">
        <v>260</v>
      </c>
      <c r="V641" s="400" t="s">
        <v>415</v>
      </c>
      <c r="W641" s="400" t="s">
        <v>415</v>
      </c>
      <c r="X641" s="398" t="s">
        <v>260</v>
      </c>
      <c r="Y641" s="398" t="s">
        <v>260</v>
      </c>
      <c r="Z641" s="443"/>
      <c r="AA641" s="443"/>
    </row>
    <row r="642" spans="1:27" x14ac:dyDescent="0.25">
      <c r="A642" s="398">
        <v>618</v>
      </c>
      <c r="B642" s="399" t="s">
        <v>1489</v>
      </c>
      <c r="C642" s="399" t="s">
        <v>1489</v>
      </c>
      <c r="D642" s="399" t="s">
        <v>1489</v>
      </c>
      <c r="E642" s="399" t="s">
        <v>1489</v>
      </c>
      <c r="F642" s="400">
        <v>0.23</v>
      </c>
      <c r="G642" s="400">
        <v>0.4</v>
      </c>
      <c r="H642" s="400">
        <v>0.23</v>
      </c>
      <c r="I642" s="400">
        <v>0.4</v>
      </c>
      <c r="J642" s="400" t="s">
        <v>411</v>
      </c>
      <c r="K642" s="400">
        <v>1</v>
      </c>
      <c r="L642" s="400">
        <v>1</v>
      </c>
      <c r="M642" s="401" t="s">
        <v>846</v>
      </c>
      <c r="N642" s="401" t="s">
        <v>763</v>
      </c>
      <c r="O642" s="398" t="s">
        <v>414</v>
      </c>
      <c r="P642" s="398" t="s">
        <v>414</v>
      </c>
      <c r="Q642" s="398">
        <v>0.10199999999999999</v>
      </c>
      <c r="R642" s="398">
        <v>0.10199999999999999</v>
      </c>
      <c r="S642" s="398" t="s">
        <v>260</v>
      </c>
      <c r="T642" s="398" t="s">
        <v>260</v>
      </c>
      <c r="U642" s="398" t="s">
        <v>260</v>
      </c>
      <c r="V642" s="400" t="s">
        <v>415</v>
      </c>
      <c r="W642" s="400" t="s">
        <v>415</v>
      </c>
      <c r="X642" s="398" t="s">
        <v>260</v>
      </c>
      <c r="Y642" s="398" t="s">
        <v>260</v>
      </c>
      <c r="Z642" s="443"/>
      <c r="AA642" s="443"/>
    </row>
    <row r="643" spans="1:27" ht="30" x14ac:dyDescent="0.25">
      <c r="A643" s="398">
        <v>619</v>
      </c>
      <c r="B643" s="399" t="s">
        <v>1490</v>
      </c>
      <c r="C643" s="399" t="s">
        <v>1490</v>
      </c>
      <c r="D643" s="399" t="s">
        <v>1490</v>
      </c>
      <c r="E643" s="399" t="s">
        <v>1490</v>
      </c>
      <c r="F643" s="400">
        <v>0.23</v>
      </c>
      <c r="G643" s="400">
        <v>0.4</v>
      </c>
      <c r="H643" s="400">
        <v>0.23</v>
      </c>
      <c r="I643" s="400">
        <v>0.4</v>
      </c>
      <c r="J643" s="400" t="s">
        <v>411</v>
      </c>
      <c r="K643" s="400">
        <v>1</v>
      </c>
      <c r="L643" s="400">
        <v>1</v>
      </c>
      <c r="M643" s="401" t="s">
        <v>1251</v>
      </c>
      <c r="N643" s="401" t="s">
        <v>1252</v>
      </c>
      <c r="O643" s="398" t="s">
        <v>414</v>
      </c>
      <c r="P643" s="398" t="s">
        <v>414</v>
      </c>
      <c r="Q643" s="398">
        <v>9.6000000000000002E-2</v>
      </c>
      <c r="R643" s="398">
        <v>9.6000000000000002E-2</v>
      </c>
      <c r="S643" s="398" t="s">
        <v>260</v>
      </c>
      <c r="T643" s="398" t="s">
        <v>260</v>
      </c>
      <c r="U643" s="398" t="s">
        <v>260</v>
      </c>
      <c r="V643" s="400" t="s">
        <v>415</v>
      </c>
      <c r="W643" s="400" t="s">
        <v>415</v>
      </c>
      <c r="X643" s="398" t="s">
        <v>260</v>
      </c>
      <c r="Y643" s="398" t="s">
        <v>260</v>
      </c>
      <c r="Z643" s="443"/>
      <c r="AA643" s="443"/>
    </row>
    <row r="644" spans="1:27" x14ac:dyDescent="0.25">
      <c r="A644" s="398">
        <v>620</v>
      </c>
      <c r="B644" s="399" t="s">
        <v>1491</v>
      </c>
      <c r="C644" s="399" t="s">
        <v>1491</v>
      </c>
      <c r="D644" s="399" t="s">
        <v>1491</v>
      </c>
      <c r="E644" s="399" t="s">
        <v>1491</v>
      </c>
      <c r="F644" s="400">
        <v>0.23</v>
      </c>
      <c r="G644" s="400">
        <v>0.4</v>
      </c>
      <c r="H644" s="400">
        <v>0.23</v>
      </c>
      <c r="I644" s="400">
        <v>0.4</v>
      </c>
      <c r="J644" s="400" t="s">
        <v>411</v>
      </c>
      <c r="K644" s="400">
        <v>1</v>
      </c>
      <c r="L644" s="400">
        <v>1</v>
      </c>
      <c r="M644" s="401" t="s">
        <v>846</v>
      </c>
      <c r="N644" s="401" t="s">
        <v>763</v>
      </c>
      <c r="O644" s="398" t="s">
        <v>414</v>
      </c>
      <c r="P644" s="398" t="s">
        <v>414</v>
      </c>
      <c r="Q644" s="398">
        <v>0.111</v>
      </c>
      <c r="R644" s="398">
        <v>0.111</v>
      </c>
      <c r="S644" s="398" t="s">
        <v>260</v>
      </c>
      <c r="T644" s="398" t="s">
        <v>260</v>
      </c>
      <c r="U644" s="398" t="s">
        <v>260</v>
      </c>
      <c r="V644" s="400" t="s">
        <v>415</v>
      </c>
      <c r="W644" s="400" t="s">
        <v>415</v>
      </c>
      <c r="X644" s="398" t="s">
        <v>260</v>
      </c>
      <c r="Y644" s="398" t="s">
        <v>260</v>
      </c>
      <c r="Z644" s="443"/>
      <c r="AA644" s="443"/>
    </row>
    <row r="645" spans="1:27" ht="30" x14ac:dyDescent="0.25">
      <c r="A645" s="398">
        <v>621</v>
      </c>
      <c r="B645" s="399" t="s">
        <v>1492</v>
      </c>
      <c r="C645" s="399" t="s">
        <v>1492</v>
      </c>
      <c r="D645" s="399" t="s">
        <v>1492</v>
      </c>
      <c r="E645" s="399" t="s">
        <v>1492</v>
      </c>
      <c r="F645" s="400">
        <v>0.23</v>
      </c>
      <c r="G645" s="400">
        <v>0.4</v>
      </c>
      <c r="H645" s="400">
        <v>0.23</v>
      </c>
      <c r="I645" s="400">
        <v>0.4</v>
      </c>
      <c r="J645" s="400" t="s">
        <v>411</v>
      </c>
      <c r="K645" s="400">
        <v>1</v>
      </c>
      <c r="L645" s="400">
        <v>1</v>
      </c>
      <c r="M645" s="401" t="s">
        <v>1493</v>
      </c>
      <c r="N645" s="401" t="s">
        <v>1494</v>
      </c>
      <c r="O645" s="398" t="s">
        <v>414</v>
      </c>
      <c r="P645" s="398" t="s">
        <v>414</v>
      </c>
      <c r="Q645" s="398">
        <v>0.33600000000000002</v>
      </c>
      <c r="R645" s="398">
        <v>0.33600000000000002</v>
      </c>
      <c r="S645" s="398" t="s">
        <v>260</v>
      </c>
      <c r="T645" s="398" t="s">
        <v>260</v>
      </c>
      <c r="U645" s="398" t="s">
        <v>260</v>
      </c>
      <c r="V645" s="400" t="s">
        <v>415</v>
      </c>
      <c r="W645" s="400" t="s">
        <v>415</v>
      </c>
      <c r="X645" s="398" t="s">
        <v>260</v>
      </c>
      <c r="Y645" s="398" t="s">
        <v>260</v>
      </c>
      <c r="Z645" s="443"/>
      <c r="AA645" s="443"/>
    </row>
    <row r="646" spans="1:27" x14ac:dyDescent="0.25">
      <c r="A646" s="398">
        <v>622</v>
      </c>
      <c r="B646" s="399" t="s">
        <v>1495</v>
      </c>
      <c r="C646" s="399" t="s">
        <v>1495</v>
      </c>
      <c r="D646" s="399" t="s">
        <v>1495</v>
      </c>
      <c r="E646" s="399" t="s">
        <v>1495</v>
      </c>
      <c r="F646" s="400">
        <v>0.23</v>
      </c>
      <c r="G646" s="400">
        <v>0.4</v>
      </c>
      <c r="H646" s="400">
        <v>0.23</v>
      </c>
      <c r="I646" s="400">
        <v>0.4</v>
      </c>
      <c r="J646" s="400" t="s">
        <v>411</v>
      </c>
      <c r="K646" s="400">
        <v>1</v>
      </c>
      <c r="L646" s="400">
        <v>1</v>
      </c>
      <c r="M646" s="401" t="s">
        <v>846</v>
      </c>
      <c r="N646" s="401" t="s">
        <v>763</v>
      </c>
      <c r="O646" s="398" t="s">
        <v>414</v>
      </c>
      <c r="P646" s="398" t="s">
        <v>414</v>
      </c>
      <c r="Q646" s="398">
        <v>7.3999999999999996E-2</v>
      </c>
      <c r="R646" s="398">
        <v>7.3999999999999996E-2</v>
      </c>
      <c r="S646" s="398" t="s">
        <v>260</v>
      </c>
      <c r="T646" s="398" t="s">
        <v>260</v>
      </c>
      <c r="U646" s="398" t="s">
        <v>260</v>
      </c>
      <c r="V646" s="400" t="s">
        <v>415</v>
      </c>
      <c r="W646" s="400" t="s">
        <v>415</v>
      </c>
      <c r="X646" s="398" t="s">
        <v>260</v>
      </c>
      <c r="Y646" s="398" t="s">
        <v>260</v>
      </c>
      <c r="Z646" s="443"/>
      <c r="AA646" s="443"/>
    </row>
    <row r="647" spans="1:27" ht="30" x14ac:dyDescent="0.25">
      <c r="A647" s="398">
        <v>623</v>
      </c>
      <c r="B647" s="399" t="s">
        <v>1496</v>
      </c>
      <c r="C647" s="399" t="s">
        <v>1496</v>
      </c>
      <c r="D647" s="399" t="s">
        <v>1496</v>
      </c>
      <c r="E647" s="399" t="s">
        <v>1496</v>
      </c>
      <c r="F647" s="400">
        <v>0.23</v>
      </c>
      <c r="G647" s="400">
        <v>0.4</v>
      </c>
      <c r="H647" s="400">
        <v>0.23</v>
      </c>
      <c r="I647" s="400">
        <v>0.4</v>
      </c>
      <c r="J647" s="400" t="s">
        <v>411</v>
      </c>
      <c r="K647" s="400">
        <v>1</v>
      </c>
      <c r="L647" s="400">
        <v>1</v>
      </c>
      <c r="M647" s="401" t="s">
        <v>412</v>
      </c>
      <c r="N647" s="401" t="s">
        <v>762</v>
      </c>
      <c r="O647" s="398" t="s">
        <v>414</v>
      </c>
      <c r="P647" s="398" t="s">
        <v>414</v>
      </c>
      <c r="Q647" s="398">
        <v>0.10199999999999999</v>
      </c>
      <c r="R647" s="398">
        <v>0.10199999999999999</v>
      </c>
      <c r="S647" s="398" t="s">
        <v>260</v>
      </c>
      <c r="T647" s="398" t="s">
        <v>260</v>
      </c>
      <c r="U647" s="398" t="s">
        <v>260</v>
      </c>
      <c r="V647" s="400" t="s">
        <v>415</v>
      </c>
      <c r="W647" s="400" t="s">
        <v>415</v>
      </c>
      <c r="X647" s="398" t="s">
        <v>260</v>
      </c>
      <c r="Y647" s="398" t="s">
        <v>260</v>
      </c>
      <c r="Z647" s="443"/>
      <c r="AA647" s="443"/>
    </row>
    <row r="648" spans="1:27" x14ac:dyDescent="0.25">
      <c r="A648" s="398">
        <v>624</v>
      </c>
      <c r="B648" s="399" t="s">
        <v>1497</v>
      </c>
      <c r="C648" s="399" t="s">
        <v>1497</v>
      </c>
      <c r="D648" s="399" t="s">
        <v>1497</v>
      </c>
      <c r="E648" s="399" t="s">
        <v>1497</v>
      </c>
      <c r="F648" s="400">
        <v>0.23</v>
      </c>
      <c r="G648" s="400">
        <v>0.4</v>
      </c>
      <c r="H648" s="400">
        <v>0.23</v>
      </c>
      <c r="I648" s="400">
        <v>0.4</v>
      </c>
      <c r="J648" s="400" t="s">
        <v>411</v>
      </c>
      <c r="K648" s="400">
        <v>1</v>
      </c>
      <c r="L648" s="400">
        <v>1</v>
      </c>
      <c r="M648" s="401" t="s">
        <v>846</v>
      </c>
      <c r="N648" s="401" t="s">
        <v>763</v>
      </c>
      <c r="O648" s="398" t="s">
        <v>414</v>
      </c>
      <c r="P648" s="398" t="s">
        <v>414</v>
      </c>
      <c r="Q648" s="398">
        <v>0.1</v>
      </c>
      <c r="R648" s="398">
        <v>0.1</v>
      </c>
      <c r="S648" s="398" t="s">
        <v>260</v>
      </c>
      <c r="T648" s="398" t="s">
        <v>260</v>
      </c>
      <c r="U648" s="398" t="s">
        <v>260</v>
      </c>
      <c r="V648" s="400" t="s">
        <v>415</v>
      </c>
      <c r="W648" s="400" t="s">
        <v>415</v>
      </c>
      <c r="X648" s="398" t="s">
        <v>260</v>
      </c>
      <c r="Y648" s="398" t="s">
        <v>260</v>
      </c>
      <c r="Z648" s="443"/>
      <c r="AA648" s="443"/>
    </row>
    <row r="649" spans="1:27" ht="30" x14ac:dyDescent="0.25">
      <c r="A649" s="398">
        <v>625</v>
      </c>
      <c r="B649" s="399" t="s">
        <v>1498</v>
      </c>
      <c r="C649" s="399" t="s">
        <v>1498</v>
      </c>
      <c r="D649" s="399" t="s">
        <v>1498</v>
      </c>
      <c r="E649" s="399" t="s">
        <v>1498</v>
      </c>
      <c r="F649" s="400">
        <v>0.23</v>
      </c>
      <c r="G649" s="400">
        <v>0.4</v>
      </c>
      <c r="H649" s="400">
        <v>0.23</v>
      </c>
      <c r="I649" s="400">
        <v>0.4</v>
      </c>
      <c r="J649" s="400" t="s">
        <v>411</v>
      </c>
      <c r="K649" s="400">
        <v>1</v>
      </c>
      <c r="L649" s="400">
        <v>1</v>
      </c>
      <c r="M649" s="401" t="s">
        <v>1007</v>
      </c>
      <c r="N649" s="401" t="s">
        <v>1008</v>
      </c>
      <c r="O649" s="398" t="s">
        <v>414</v>
      </c>
      <c r="P649" s="398" t="s">
        <v>414</v>
      </c>
      <c r="Q649" s="398">
        <v>0.24199999999999999</v>
      </c>
      <c r="R649" s="398">
        <v>0.24199999999999999</v>
      </c>
      <c r="S649" s="398" t="s">
        <v>260</v>
      </c>
      <c r="T649" s="398" t="s">
        <v>260</v>
      </c>
      <c r="U649" s="398" t="s">
        <v>260</v>
      </c>
      <c r="V649" s="400" t="s">
        <v>415</v>
      </c>
      <c r="W649" s="400" t="s">
        <v>415</v>
      </c>
      <c r="X649" s="398" t="s">
        <v>260</v>
      </c>
      <c r="Y649" s="398" t="s">
        <v>260</v>
      </c>
      <c r="Z649" s="443"/>
      <c r="AA649" s="443"/>
    </row>
    <row r="650" spans="1:27" x14ac:dyDescent="0.25">
      <c r="A650" s="398">
        <v>626</v>
      </c>
      <c r="B650" s="399" t="s">
        <v>1499</v>
      </c>
      <c r="C650" s="399" t="s">
        <v>1499</v>
      </c>
      <c r="D650" s="399" t="s">
        <v>1499</v>
      </c>
      <c r="E650" s="399" t="s">
        <v>1499</v>
      </c>
      <c r="F650" s="400">
        <v>0.23</v>
      </c>
      <c r="G650" s="400">
        <v>0.4</v>
      </c>
      <c r="H650" s="400">
        <v>0.23</v>
      </c>
      <c r="I650" s="400">
        <v>0.4</v>
      </c>
      <c r="J650" s="400" t="s">
        <v>411</v>
      </c>
      <c r="K650" s="400">
        <v>1</v>
      </c>
      <c r="L650" s="400">
        <v>1</v>
      </c>
      <c r="M650" s="401" t="s">
        <v>823</v>
      </c>
      <c r="N650" s="401" t="s">
        <v>769</v>
      </c>
      <c r="O650" s="398" t="s">
        <v>414</v>
      </c>
      <c r="P650" s="398" t="s">
        <v>414</v>
      </c>
      <c r="Q650" s="398">
        <v>0.16400000000000001</v>
      </c>
      <c r="R650" s="398">
        <v>0.16400000000000001</v>
      </c>
      <c r="S650" s="398" t="s">
        <v>260</v>
      </c>
      <c r="T650" s="398" t="s">
        <v>260</v>
      </c>
      <c r="U650" s="398" t="s">
        <v>260</v>
      </c>
      <c r="V650" s="400" t="s">
        <v>415</v>
      </c>
      <c r="W650" s="400" t="s">
        <v>415</v>
      </c>
      <c r="X650" s="398" t="s">
        <v>260</v>
      </c>
      <c r="Y650" s="398" t="s">
        <v>260</v>
      </c>
      <c r="Z650" s="443"/>
      <c r="AA650" s="443"/>
    </row>
    <row r="651" spans="1:27" ht="30" x14ac:dyDescent="0.25">
      <c r="A651" s="398">
        <v>627</v>
      </c>
      <c r="B651" s="399" t="s">
        <v>1500</v>
      </c>
      <c r="C651" s="399" t="s">
        <v>1500</v>
      </c>
      <c r="D651" s="399" t="s">
        <v>1500</v>
      </c>
      <c r="E651" s="399" t="s">
        <v>1500</v>
      </c>
      <c r="F651" s="400">
        <v>0.23</v>
      </c>
      <c r="G651" s="400">
        <v>0.4</v>
      </c>
      <c r="H651" s="400">
        <v>0.23</v>
      </c>
      <c r="I651" s="400">
        <v>0.4</v>
      </c>
      <c r="J651" s="400" t="s">
        <v>411</v>
      </c>
      <c r="K651" s="400">
        <v>1</v>
      </c>
      <c r="L651" s="400">
        <v>1</v>
      </c>
      <c r="M651" s="401" t="s">
        <v>412</v>
      </c>
      <c r="N651" s="401" t="s">
        <v>762</v>
      </c>
      <c r="O651" s="398" t="s">
        <v>414</v>
      </c>
      <c r="P651" s="398" t="s">
        <v>414</v>
      </c>
      <c r="Q651" s="398">
        <v>0.14699999999999999</v>
      </c>
      <c r="R651" s="398">
        <v>0.14699999999999999</v>
      </c>
      <c r="S651" s="398" t="s">
        <v>260</v>
      </c>
      <c r="T651" s="398" t="s">
        <v>260</v>
      </c>
      <c r="U651" s="398" t="s">
        <v>260</v>
      </c>
      <c r="V651" s="400" t="s">
        <v>415</v>
      </c>
      <c r="W651" s="400" t="s">
        <v>415</v>
      </c>
      <c r="X651" s="398" t="s">
        <v>260</v>
      </c>
      <c r="Y651" s="398" t="s">
        <v>260</v>
      </c>
      <c r="Z651" s="443"/>
      <c r="AA651" s="443"/>
    </row>
    <row r="652" spans="1:27" x14ac:dyDescent="0.25">
      <c r="A652" s="398">
        <v>628</v>
      </c>
      <c r="B652" s="399" t="s">
        <v>1501</v>
      </c>
      <c r="C652" s="399" t="s">
        <v>1501</v>
      </c>
      <c r="D652" s="399" t="s">
        <v>1501</v>
      </c>
      <c r="E652" s="399" t="s">
        <v>1501</v>
      </c>
      <c r="F652" s="400">
        <v>0.23</v>
      </c>
      <c r="G652" s="400">
        <v>0.4</v>
      </c>
      <c r="H652" s="400">
        <v>0.23</v>
      </c>
      <c r="I652" s="400">
        <v>0.4</v>
      </c>
      <c r="J652" s="400" t="s">
        <v>411</v>
      </c>
      <c r="K652" s="400">
        <v>1</v>
      </c>
      <c r="L652" s="400">
        <v>1</v>
      </c>
      <c r="M652" s="401" t="s">
        <v>823</v>
      </c>
      <c r="N652" s="401" t="s">
        <v>769</v>
      </c>
      <c r="O652" s="398" t="s">
        <v>414</v>
      </c>
      <c r="P652" s="398" t="s">
        <v>414</v>
      </c>
      <c r="Q652" s="398">
        <v>0.14099999999999999</v>
      </c>
      <c r="R652" s="398">
        <v>0.14099999999999999</v>
      </c>
      <c r="S652" s="398" t="s">
        <v>260</v>
      </c>
      <c r="T652" s="398" t="s">
        <v>260</v>
      </c>
      <c r="U652" s="398" t="s">
        <v>260</v>
      </c>
      <c r="V652" s="400" t="s">
        <v>415</v>
      </c>
      <c r="W652" s="400" t="s">
        <v>415</v>
      </c>
      <c r="X652" s="398" t="s">
        <v>260</v>
      </c>
      <c r="Y652" s="398" t="s">
        <v>260</v>
      </c>
      <c r="Z652" s="443"/>
      <c r="AA652" s="443"/>
    </row>
    <row r="653" spans="1:27" ht="30" x14ac:dyDescent="0.25">
      <c r="A653" s="398">
        <v>629</v>
      </c>
      <c r="B653" s="399" t="s">
        <v>1502</v>
      </c>
      <c r="C653" s="399" t="s">
        <v>1502</v>
      </c>
      <c r="D653" s="399" t="s">
        <v>1502</v>
      </c>
      <c r="E653" s="399" t="s">
        <v>1502</v>
      </c>
      <c r="F653" s="400">
        <v>0.23</v>
      </c>
      <c r="G653" s="400">
        <v>0.4</v>
      </c>
      <c r="H653" s="400">
        <v>0.23</v>
      </c>
      <c r="I653" s="400">
        <v>0.4</v>
      </c>
      <c r="J653" s="400" t="s">
        <v>411</v>
      </c>
      <c r="K653" s="400">
        <v>1</v>
      </c>
      <c r="L653" s="400">
        <v>1</v>
      </c>
      <c r="M653" s="401" t="s">
        <v>925</v>
      </c>
      <c r="N653" s="401" t="s">
        <v>926</v>
      </c>
      <c r="O653" s="398" t="s">
        <v>414</v>
      </c>
      <c r="P653" s="398" t="s">
        <v>414</v>
      </c>
      <c r="Q653" s="398">
        <v>0.13400000000000001</v>
      </c>
      <c r="R653" s="398">
        <v>0.13400000000000001</v>
      </c>
      <c r="S653" s="398" t="s">
        <v>260</v>
      </c>
      <c r="T653" s="398" t="s">
        <v>260</v>
      </c>
      <c r="U653" s="398" t="s">
        <v>260</v>
      </c>
      <c r="V653" s="400" t="s">
        <v>415</v>
      </c>
      <c r="W653" s="400" t="s">
        <v>415</v>
      </c>
      <c r="X653" s="398" t="s">
        <v>260</v>
      </c>
      <c r="Y653" s="398" t="s">
        <v>260</v>
      </c>
      <c r="Z653" s="443"/>
      <c r="AA653" s="443"/>
    </row>
    <row r="654" spans="1:27" x14ac:dyDescent="0.25">
      <c r="A654" s="398">
        <v>630</v>
      </c>
      <c r="B654" s="399" t="s">
        <v>1503</v>
      </c>
      <c r="C654" s="399" t="s">
        <v>1503</v>
      </c>
      <c r="D654" s="399" t="s">
        <v>1503</v>
      </c>
      <c r="E654" s="399" t="s">
        <v>1503</v>
      </c>
      <c r="F654" s="400">
        <v>0.23</v>
      </c>
      <c r="G654" s="400">
        <v>0.4</v>
      </c>
      <c r="H654" s="400">
        <v>0.23</v>
      </c>
      <c r="I654" s="400">
        <v>0.4</v>
      </c>
      <c r="J654" s="400" t="s">
        <v>411</v>
      </c>
      <c r="K654" s="400">
        <v>1</v>
      </c>
      <c r="L654" s="400">
        <v>1</v>
      </c>
      <c r="M654" s="401" t="s">
        <v>823</v>
      </c>
      <c r="N654" s="401" t="s">
        <v>769</v>
      </c>
      <c r="O654" s="398" t="s">
        <v>414</v>
      </c>
      <c r="P654" s="398" t="s">
        <v>414</v>
      </c>
      <c r="Q654" s="398">
        <v>7.1999999999999995E-2</v>
      </c>
      <c r="R654" s="398">
        <v>7.1999999999999995E-2</v>
      </c>
      <c r="S654" s="398" t="s">
        <v>260</v>
      </c>
      <c r="T654" s="398" t="s">
        <v>260</v>
      </c>
      <c r="U654" s="398" t="s">
        <v>260</v>
      </c>
      <c r="V654" s="400" t="s">
        <v>415</v>
      </c>
      <c r="W654" s="400" t="s">
        <v>415</v>
      </c>
      <c r="X654" s="398" t="s">
        <v>260</v>
      </c>
      <c r="Y654" s="398" t="s">
        <v>260</v>
      </c>
      <c r="Z654" s="443"/>
      <c r="AA654" s="443"/>
    </row>
    <row r="655" spans="1:27" ht="30" x14ac:dyDescent="0.25">
      <c r="A655" s="398">
        <v>631</v>
      </c>
      <c r="B655" s="399" t="s">
        <v>1504</v>
      </c>
      <c r="C655" s="399" t="s">
        <v>1504</v>
      </c>
      <c r="D655" s="399" t="s">
        <v>1504</v>
      </c>
      <c r="E655" s="399" t="s">
        <v>1504</v>
      </c>
      <c r="F655" s="400">
        <v>0.23</v>
      </c>
      <c r="G655" s="400">
        <v>0.4</v>
      </c>
      <c r="H655" s="400">
        <v>0.23</v>
      </c>
      <c r="I655" s="400">
        <v>0.4</v>
      </c>
      <c r="J655" s="400" t="s">
        <v>411</v>
      </c>
      <c r="K655" s="400">
        <v>1</v>
      </c>
      <c r="L655" s="400">
        <v>1</v>
      </c>
      <c r="M655" s="401" t="s">
        <v>412</v>
      </c>
      <c r="N655" s="401" t="s">
        <v>762</v>
      </c>
      <c r="O655" s="398" t="s">
        <v>414</v>
      </c>
      <c r="P655" s="398" t="s">
        <v>414</v>
      </c>
      <c r="Q655" s="398">
        <v>0.24</v>
      </c>
      <c r="R655" s="398">
        <v>0.24</v>
      </c>
      <c r="S655" s="398" t="s">
        <v>260</v>
      </c>
      <c r="T655" s="398" t="s">
        <v>260</v>
      </c>
      <c r="U655" s="398" t="s">
        <v>260</v>
      </c>
      <c r="V655" s="400" t="s">
        <v>415</v>
      </c>
      <c r="W655" s="400" t="s">
        <v>415</v>
      </c>
      <c r="X655" s="398" t="s">
        <v>260</v>
      </c>
      <c r="Y655" s="398" t="s">
        <v>260</v>
      </c>
      <c r="Z655" s="443"/>
      <c r="AA655" s="443"/>
    </row>
    <row r="656" spans="1:27" x14ac:dyDescent="0.25">
      <c r="A656" s="398">
        <v>632</v>
      </c>
      <c r="B656" s="399" t="s">
        <v>1505</v>
      </c>
      <c r="C656" s="399" t="s">
        <v>1505</v>
      </c>
      <c r="D656" s="399" t="s">
        <v>1505</v>
      </c>
      <c r="E656" s="399" t="s">
        <v>1505</v>
      </c>
      <c r="F656" s="400">
        <v>0.23</v>
      </c>
      <c r="G656" s="400">
        <v>0.4</v>
      </c>
      <c r="H656" s="400">
        <v>0.23</v>
      </c>
      <c r="I656" s="400">
        <v>0.4</v>
      </c>
      <c r="J656" s="400" t="s">
        <v>411</v>
      </c>
      <c r="K656" s="400">
        <v>1</v>
      </c>
      <c r="L656" s="400">
        <v>1</v>
      </c>
      <c r="M656" s="401" t="s">
        <v>821</v>
      </c>
      <c r="N656" s="401" t="s">
        <v>413</v>
      </c>
      <c r="O656" s="398" t="s">
        <v>414</v>
      </c>
      <c r="P656" s="398" t="s">
        <v>414</v>
      </c>
      <c r="Q656" s="398">
        <v>2.9000000000000001E-2</v>
      </c>
      <c r="R656" s="398">
        <v>2.9000000000000001E-2</v>
      </c>
      <c r="S656" s="398" t="s">
        <v>260</v>
      </c>
      <c r="T656" s="398" t="s">
        <v>260</v>
      </c>
      <c r="U656" s="398" t="s">
        <v>260</v>
      </c>
      <c r="V656" s="400" t="s">
        <v>415</v>
      </c>
      <c r="W656" s="400" t="s">
        <v>415</v>
      </c>
      <c r="X656" s="398" t="s">
        <v>260</v>
      </c>
      <c r="Y656" s="398" t="s">
        <v>260</v>
      </c>
      <c r="Z656" s="443"/>
      <c r="AA656" s="443"/>
    </row>
    <row r="657" spans="1:27" ht="30" x14ac:dyDescent="0.25">
      <c r="A657" s="398">
        <v>633</v>
      </c>
      <c r="B657" s="399" t="s">
        <v>1506</v>
      </c>
      <c r="C657" s="399" t="s">
        <v>1506</v>
      </c>
      <c r="D657" s="399" t="s">
        <v>1506</v>
      </c>
      <c r="E657" s="399" t="s">
        <v>1506</v>
      </c>
      <c r="F657" s="400">
        <v>0.23</v>
      </c>
      <c r="G657" s="400">
        <v>0.4</v>
      </c>
      <c r="H657" s="400">
        <v>0.23</v>
      </c>
      <c r="I657" s="400">
        <v>0.4</v>
      </c>
      <c r="J657" s="400" t="s">
        <v>411</v>
      </c>
      <c r="K657" s="400">
        <v>1</v>
      </c>
      <c r="L657" s="400">
        <v>1</v>
      </c>
      <c r="M657" s="401" t="s">
        <v>825</v>
      </c>
      <c r="N657" s="401" t="s">
        <v>761</v>
      </c>
      <c r="O657" s="398" t="s">
        <v>414</v>
      </c>
      <c r="P657" s="398" t="s">
        <v>414</v>
      </c>
      <c r="Q657" s="398">
        <v>0.11799999999999999</v>
      </c>
      <c r="R657" s="398">
        <v>0.11799999999999999</v>
      </c>
      <c r="S657" s="398" t="s">
        <v>260</v>
      </c>
      <c r="T657" s="398" t="s">
        <v>260</v>
      </c>
      <c r="U657" s="398" t="s">
        <v>260</v>
      </c>
      <c r="V657" s="400" t="s">
        <v>415</v>
      </c>
      <c r="W657" s="400" t="s">
        <v>415</v>
      </c>
      <c r="X657" s="398" t="s">
        <v>260</v>
      </c>
      <c r="Y657" s="398" t="s">
        <v>260</v>
      </c>
      <c r="Z657" s="443"/>
      <c r="AA657" s="443"/>
    </row>
    <row r="658" spans="1:27" x14ac:dyDescent="0.25">
      <c r="A658" s="398">
        <v>634</v>
      </c>
      <c r="B658" s="399" t="s">
        <v>1507</v>
      </c>
      <c r="C658" s="399" t="s">
        <v>1507</v>
      </c>
      <c r="D658" s="399" t="s">
        <v>1507</v>
      </c>
      <c r="E658" s="399" t="s">
        <v>1507</v>
      </c>
      <c r="F658" s="400">
        <v>0.23</v>
      </c>
      <c r="G658" s="400">
        <v>0.4</v>
      </c>
      <c r="H658" s="400">
        <v>0.23</v>
      </c>
      <c r="I658" s="400">
        <v>0.4</v>
      </c>
      <c r="J658" s="400" t="s">
        <v>411</v>
      </c>
      <c r="K658" s="400">
        <v>1</v>
      </c>
      <c r="L658" s="400">
        <v>1</v>
      </c>
      <c r="M658" s="401" t="s">
        <v>846</v>
      </c>
      <c r="N658" s="401" t="s">
        <v>763</v>
      </c>
      <c r="O658" s="398" t="s">
        <v>414</v>
      </c>
      <c r="P658" s="398" t="s">
        <v>414</v>
      </c>
      <c r="Q658" s="398">
        <v>6.3E-2</v>
      </c>
      <c r="R658" s="398">
        <v>6.3E-2</v>
      </c>
      <c r="S658" s="398" t="s">
        <v>260</v>
      </c>
      <c r="T658" s="398" t="s">
        <v>260</v>
      </c>
      <c r="U658" s="398" t="s">
        <v>260</v>
      </c>
      <c r="V658" s="400" t="s">
        <v>415</v>
      </c>
      <c r="W658" s="400" t="s">
        <v>415</v>
      </c>
      <c r="X658" s="398" t="s">
        <v>260</v>
      </c>
      <c r="Y658" s="398" t="s">
        <v>260</v>
      </c>
      <c r="Z658" s="443"/>
      <c r="AA658" s="443"/>
    </row>
    <row r="659" spans="1:27" ht="30" x14ac:dyDescent="0.25">
      <c r="A659" s="398">
        <v>635</v>
      </c>
      <c r="B659" s="399" t="s">
        <v>1508</v>
      </c>
      <c r="C659" s="399" t="s">
        <v>1508</v>
      </c>
      <c r="D659" s="399" t="s">
        <v>1508</v>
      </c>
      <c r="E659" s="399" t="s">
        <v>1508</v>
      </c>
      <c r="F659" s="400">
        <v>0.23</v>
      </c>
      <c r="G659" s="400">
        <v>0.4</v>
      </c>
      <c r="H659" s="400">
        <v>0.23</v>
      </c>
      <c r="I659" s="400">
        <v>0.4</v>
      </c>
      <c r="J659" s="400" t="s">
        <v>411</v>
      </c>
      <c r="K659" s="400">
        <v>1</v>
      </c>
      <c r="L659" s="400">
        <v>1</v>
      </c>
      <c r="M659" s="401" t="s">
        <v>1007</v>
      </c>
      <c r="N659" s="401" t="s">
        <v>1008</v>
      </c>
      <c r="O659" s="398" t="s">
        <v>414</v>
      </c>
      <c r="P659" s="398" t="s">
        <v>414</v>
      </c>
      <c r="Q659" s="398">
        <v>0.318</v>
      </c>
      <c r="R659" s="398">
        <v>0.318</v>
      </c>
      <c r="S659" s="398" t="s">
        <v>260</v>
      </c>
      <c r="T659" s="398" t="s">
        <v>260</v>
      </c>
      <c r="U659" s="398" t="s">
        <v>260</v>
      </c>
      <c r="V659" s="400" t="s">
        <v>415</v>
      </c>
      <c r="W659" s="400" t="s">
        <v>415</v>
      </c>
      <c r="X659" s="398" t="s">
        <v>260</v>
      </c>
      <c r="Y659" s="398" t="s">
        <v>260</v>
      </c>
      <c r="Z659" s="443"/>
      <c r="AA659" s="443"/>
    </row>
    <row r="660" spans="1:27" x14ac:dyDescent="0.25">
      <c r="A660" s="398">
        <v>636</v>
      </c>
      <c r="B660" s="399" t="s">
        <v>1509</v>
      </c>
      <c r="C660" s="399" t="s">
        <v>1509</v>
      </c>
      <c r="D660" s="399" t="s">
        <v>1509</v>
      </c>
      <c r="E660" s="399" t="s">
        <v>1509</v>
      </c>
      <c r="F660" s="400">
        <v>0.23</v>
      </c>
      <c r="G660" s="400">
        <v>0.4</v>
      </c>
      <c r="H660" s="400">
        <v>0.23</v>
      </c>
      <c r="I660" s="400">
        <v>0.4</v>
      </c>
      <c r="J660" s="400" t="s">
        <v>411</v>
      </c>
      <c r="K660" s="400">
        <v>1</v>
      </c>
      <c r="L660" s="400">
        <v>1</v>
      </c>
      <c r="M660" s="401" t="s">
        <v>846</v>
      </c>
      <c r="N660" s="401" t="s">
        <v>763</v>
      </c>
      <c r="O660" s="398" t="s">
        <v>414</v>
      </c>
      <c r="P660" s="398" t="s">
        <v>414</v>
      </c>
      <c r="Q660" s="398">
        <v>0.11899999999999999</v>
      </c>
      <c r="R660" s="398">
        <v>0.11899999999999999</v>
      </c>
      <c r="S660" s="398" t="s">
        <v>260</v>
      </c>
      <c r="T660" s="398" t="s">
        <v>260</v>
      </c>
      <c r="U660" s="398" t="s">
        <v>260</v>
      </c>
      <c r="V660" s="400" t="s">
        <v>415</v>
      </c>
      <c r="W660" s="400" t="s">
        <v>415</v>
      </c>
      <c r="X660" s="398" t="s">
        <v>260</v>
      </c>
      <c r="Y660" s="398" t="s">
        <v>260</v>
      </c>
      <c r="Z660" s="443"/>
      <c r="AA660" s="443"/>
    </row>
    <row r="661" spans="1:27" ht="30" x14ac:dyDescent="0.25">
      <c r="A661" s="398">
        <v>637</v>
      </c>
      <c r="B661" s="399" t="s">
        <v>1510</v>
      </c>
      <c r="C661" s="399" t="s">
        <v>1510</v>
      </c>
      <c r="D661" s="399" t="s">
        <v>1510</v>
      </c>
      <c r="E661" s="399" t="s">
        <v>1510</v>
      </c>
      <c r="F661" s="400">
        <v>0.23</v>
      </c>
      <c r="G661" s="400">
        <v>0.4</v>
      </c>
      <c r="H661" s="400">
        <v>0.23</v>
      </c>
      <c r="I661" s="400">
        <v>0.4</v>
      </c>
      <c r="J661" s="400" t="s">
        <v>411</v>
      </c>
      <c r="K661" s="400">
        <v>1</v>
      </c>
      <c r="L661" s="400">
        <v>1</v>
      </c>
      <c r="M661" s="401" t="s">
        <v>412</v>
      </c>
      <c r="N661" s="401" t="s">
        <v>762</v>
      </c>
      <c r="O661" s="398" t="s">
        <v>414</v>
      </c>
      <c r="P661" s="398" t="s">
        <v>414</v>
      </c>
      <c r="Q661" s="398">
        <v>0.48399999999999999</v>
      </c>
      <c r="R661" s="398">
        <v>0.48399999999999999</v>
      </c>
      <c r="S661" s="398" t="s">
        <v>260</v>
      </c>
      <c r="T661" s="398" t="s">
        <v>260</v>
      </c>
      <c r="U661" s="398" t="s">
        <v>260</v>
      </c>
      <c r="V661" s="400" t="s">
        <v>415</v>
      </c>
      <c r="W661" s="400" t="s">
        <v>415</v>
      </c>
      <c r="X661" s="398" t="s">
        <v>260</v>
      </c>
      <c r="Y661" s="398" t="s">
        <v>260</v>
      </c>
      <c r="Z661" s="443"/>
      <c r="AA661" s="443"/>
    </row>
    <row r="662" spans="1:27" x14ac:dyDescent="0.25">
      <c r="A662" s="398">
        <v>638</v>
      </c>
      <c r="B662" s="399" t="s">
        <v>1511</v>
      </c>
      <c r="C662" s="399" t="s">
        <v>1511</v>
      </c>
      <c r="D662" s="399" t="s">
        <v>1511</v>
      </c>
      <c r="E662" s="399" t="s">
        <v>1511</v>
      </c>
      <c r="F662" s="400">
        <v>0.23</v>
      </c>
      <c r="G662" s="400">
        <v>0.4</v>
      </c>
      <c r="H662" s="400">
        <v>0.23</v>
      </c>
      <c r="I662" s="400">
        <v>0.4</v>
      </c>
      <c r="J662" s="400" t="s">
        <v>411</v>
      </c>
      <c r="K662" s="400">
        <v>1</v>
      </c>
      <c r="L662" s="400">
        <v>1</v>
      </c>
      <c r="M662" s="401" t="s">
        <v>821</v>
      </c>
      <c r="N662" s="401" t="s">
        <v>413</v>
      </c>
      <c r="O662" s="398" t="s">
        <v>414</v>
      </c>
      <c r="P662" s="398" t="s">
        <v>414</v>
      </c>
      <c r="Q662" s="398">
        <v>6.5000000000000002E-2</v>
      </c>
      <c r="R662" s="398">
        <v>6.5000000000000002E-2</v>
      </c>
      <c r="S662" s="398" t="s">
        <v>260</v>
      </c>
      <c r="T662" s="398" t="s">
        <v>260</v>
      </c>
      <c r="U662" s="398" t="s">
        <v>260</v>
      </c>
      <c r="V662" s="400" t="s">
        <v>415</v>
      </c>
      <c r="W662" s="400" t="s">
        <v>415</v>
      </c>
      <c r="X662" s="398" t="s">
        <v>260</v>
      </c>
      <c r="Y662" s="398" t="s">
        <v>260</v>
      </c>
      <c r="Z662" s="443"/>
      <c r="AA662" s="443"/>
    </row>
    <row r="663" spans="1:27" ht="30" x14ac:dyDescent="0.25">
      <c r="A663" s="398">
        <v>639</v>
      </c>
      <c r="B663" s="399" t="s">
        <v>1512</v>
      </c>
      <c r="C663" s="399" t="s">
        <v>1512</v>
      </c>
      <c r="D663" s="399" t="s">
        <v>1512</v>
      </c>
      <c r="E663" s="399" t="s">
        <v>1512</v>
      </c>
      <c r="F663" s="400">
        <v>0.23</v>
      </c>
      <c r="G663" s="400">
        <v>0.4</v>
      </c>
      <c r="H663" s="400">
        <v>0.23</v>
      </c>
      <c r="I663" s="400">
        <v>0.4</v>
      </c>
      <c r="J663" s="400" t="s">
        <v>411</v>
      </c>
      <c r="K663" s="400">
        <v>1</v>
      </c>
      <c r="L663" s="400">
        <v>1</v>
      </c>
      <c r="M663" s="401" t="s">
        <v>825</v>
      </c>
      <c r="N663" s="401" t="s">
        <v>761</v>
      </c>
      <c r="O663" s="398" t="s">
        <v>414</v>
      </c>
      <c r="P663" s="398" t="s">
        <v>414</v>
      </c>
      <c r="Q663" s="398">
        <v>0.28499999999999998</v>
      </c>
      <c r="R663" s="398">
        <v>0.28499999999999998</v>
      </c>
      <c r="S663" s="398" t="s">
        <v>260</v>
      </c>
      <c r="T663" s="398" t="s">
        <v>260</v>
      </c>
      <c r="U663" s="398" t="s">
        <v>260</v>
      </c>
      <c r="V663" s="400" t="s">
        <v>415</v>
      </c>
      <c r="W663" s="400" t="s">
        <v>415</v>
      </c>
      <c r="X663" s="398" t="s">
        <v>260</v>
      </c>
      <c r="Y663" s="398" t="s">
        <v>260</v>
      </c>
      <c r="Z663" s="443"/>
      <c r="AA663" s="443"/>
    </row>
    <row r="664" spans="1:27" x14ac:dyDescent="0.25">
      <c r="A664" s="398">
        <v>640</v>
      </c>
      <c r="B664" s="399" t="s">
        <v>1513</v>
      </c>
      <c r="C664" s="399" t="s">
        <v>1513</v>
      </c>
      <c r="D664" s="399" t="s">
        <v>1513</v>
      </c>
      <c r="E664" s="399" t="s">
        <v>1513</v>
      </c>
      <c r="F664" s="400">
        <v>0.23</v>
      </c>
      <c r="G664" s="400">
        <v>0.4</v>
      </c>
      <c r="H664" s="400">
        <v>0.23</v>
      </c>
      <c r="I664" s="400">
        <v>0.4</v>
      </c>
      <c r="J664" s="400" t="s">
        <v>411</v>
      </c>
      <c r="K664" s="400">
        <v>1</v>
      </c>
      <c r="L664" s="400">
        <v>1</v>
      </c>
      <c r="M664" s="401" t="s">
        <v>846</v>
      </c>
      <c r="N664" s="401" t="s">
        <v>763</v>
      </c>
      <c r="O664" s="398" t="s">
        <v>414</v>
      </c>
      <c r="P664" s="398" t="s">
        <v>414</v>
      </c>
      <c r="Q664" s="398">
        <v>0.111</v>
      </c>
      <c r="R664" s="398">
        <v>0.111</v>
      </c>
      <c r="S664" s="398" t="s">
        <v>260</v>
      </c>
      <c r="T664" s="398" t="s">
        <v>260</v>
      </c>
      <c r="U664" s="398" t="s">
        <v>260</v>
      </c>
      <c r="V664" s="400" t="s">
        <v>415</v>
      </c>
      <c r="W664" s="400" t="s">
        <v>415</v>
      </c>
      <c r="X664" s="398" t="s">
        <v>260</v>
      </c>
      <c r="Y664" s="398" t="s">
        <v>260</v>
      </c>
      <c r="Z664" s="443"/>
      <c r="AA664" s="443"/>
    </row>
    <row r="665" spans="1:27" ht="30" x14ac:dyDescent="0.25">
      <c r="A665" s="398">
        <v>641</v>
      </c>
      <c r="B665" s="399" t="s">
        <v>1514</v>
      </c>
      <c r="C665" s="399" t="s">
        <v>1514</v>
      </c>
      <c r="D665" s="399" t="s">
        <v>1514</v>
      </c>
      <c r="E665" s="399" t="s">
        <v>1514</v>
      </c>
      <c r="F665" s="400">
        <v>0.23</v>
      </c>
      <c r="G665" s="400">
        <v>0.4</v>
      </c>
      <c r="H665" s="400">
        <v>0.23</v>
      </c>
      <c r="I665" s="400">
        <v>0.4</v>
      </c>
      <c r="J665" s="400" t="s">
        <v>411</v>
      </c>
      <c r="K665" s="400">
        <v>1</v>
      </c>
      <c r="L665" s="400">
        <v>1</v>
      </c>
      <c r="M665" s="401" t="s">
        <v>825</v>
      </c>
      <c r="N665" s="401" t="s">
        <v>761</v>
      </c>
      <c r="O665" s="398" t="s">
        <v>414</v>
      </c>
      <c r="P665" s="398" t="s">
        <v>414</v>
      </c>
      <c r="Q665" s="398">
        <v>0.36799999999999999</v>
      </c>
      <c r="R665" s="398">
        <v>0.36799999999999999</v>
      </c>
      <c r="S665" s="398" t="s">
        <v>260</v>
      </c>
      <c r="T665" s="398" t="s">
        <v>260</v>
      </c>
      <c r="U665" s="398" t="s">
        <v>260</v>
      </c>
      <c r="V665" s="400" t="s">
        <v>415</v>
      </c>
      <c r="W665" s="400" t="s">
        <v>415</v>
      </c>
      <c r="X665" s="398" t="s">
        <v>260</v>
      </c>
      <c r="Y665" s="398" t="s">
        <v>260</v>
      </c>
      <c r="Z665" s="443"/>
      <c r="AA665" s="443"/>
    </row>
    <row r="666" spans="1:27" x14ac:dyDescent="0.25">
      <c r="A666" s="398">
        <v>642</v>
      </c>
      <c r="B666" s="399" t="s">
        <v>1515</v>
      </c>
      <c r="C666" s="399" t="s">
        <v>1515</v>
      </c>
      <c r="D666" s="399" t="s">
        <v>1515</v>
      </c>
      <c r="E666" s="399" t="s">
        <v>1515</v>
      </c>
      <c r="F666" s="400">
        <v>0.23</v>
      </c>
      <c r="G666" s="400">
        <v>0.4</v>
      </c>
      <c r="H666" s="400">
        <v>0.23</v>
      </c>
      <c r="I666" s="400">
        <v>0.4</v>
      </c>
      <c r="J666" s="400" t="s">
        <v>411</v>
      </c>
      <c r="K666" s="400">
        <v>1</v>
      </c>
      <c r="L666" s="400">
        <v>1</v>
      </c>
      <c r="M666" s="401" t="s">
        <v>846</v>
      </c>
      <c r="N666" s="401" t="s">
        <v>763</v>
      </c>
      <c r="O666" s="398" t="s">
        <v>414</v>
      </c>
      <c r="P666" s="398" t="s">
        <v>414</v>
      </c>
      <c r="Q666" s="398">
        <v>0.107</v>
      </c>
      <c r="R666" s="398">
        <v>0.107</v>
      </c>
      <c r="S666" s="398" t="s">
        <v>260</v>
      </c>
      <c r="T666" s="398" t="s">
        <v>260</v>
      </c>
      <c r="U666" s="398" t="s">
        <v>260</v>
      </c>
      <c r="V666" s="400" t="s">
        <v>415</v>
      </c>
      <c r="W666" s="400" t="s">
        <v>415</v>
      </c>
      <c r="X666" s="398" t="s">
        <v>260</v>
      </c>
      <c r="Y666" s="398" t="s">
        <v>260</v>
      </c>
      <c r="Z666" s="443"/>
      <c r="AA666" s="443"/>
    </row>
    <row r="667" spans="1:27" ht="30" x14ac:dyDescent="0.25">
      <c r="A667" s="398">
        <v>643</v>
      </c>
      <c r="B667" s="399" t="s">
        <v>1516</v>
      </c>
      <c r="C667" s="399" t="s">
        <v>1516</v>
      </c>
      <c r="D667" s="399" t="s">
        <v>1516</v>
      </c>
      <c r="E667" s="399" t="s">
        <v>1516</v>
      </c>
      <c r="F667" s="400">
        <v>0.23</v>
      </c>
      <c r="G667" s="400">
        <v>0.4</v>
      </c>
      <c r="H667" s="400">
        <v>0.23</v>
      </c>
      <c r="I667" s="400">
        <v>0.4</v>
      </c>
      <c r="J667" s="400" t="s">
        <v>411</v>
      </c>
      <c r="K667" s="400">
        <v>1</v>
      </c>
      <c r="L667" s="400">
        <v>1</v>
      </c>
      <c r="M667" s="401" t="s">
        <v>825</v>
      </c>
      <c r="N667" s="401" t="s">
        <v>761</v>
      </c>
      <c r="O667" s="398" t="s">
        <v>414</v>
      </c>
      <c r="P667" s="398" t="s">
        <v>414</v>
      </c>
      <c r="Q667" s="398">
        <v>0.10199999999999999</v>
      </c>
      <c r="R667" s="398">
        <v>0.10199999999999999</v>
      </c>
      <c r="S667" s="398" t="s">
        <v>260</v>
      </c>
      <c r="T667" s="398" t="s">
        <v>260</v>
      </c>
      <c r="U667" s="398" t="s">
        <v>260</v>
      </c>
      <c r="V667" s="400" t="s">
        <v>415</v>
      </c>
      <c r="W667" s="400" t="s">
        <v>415</v>
      </c>
      <c r="X667" s="398" t="s">
        <v>260</v>
      </c>
      <c r="Y667" s="398" t="s">
        <v>260</v>
      </c>
      <c r="Z667" s="443"/>
      <c r="AA667" s="443"/>
    </row>
    <row r="668" spans="1:27" x14ac:dyDescent="0.25">
      <c r="A668" s="398">
        <v>644</v>
      </c>
      <c r="B668" s="399" t="s">
        <v>1517</v>
      </c>
      <c r="C668" s="399" t="s">
        <v>1517</v>
      </c>
      <c r="D668" s="399" t="s">
        <v>1517</v>
      </c>
      <c r="E668" s="399" t="s">
        <v>1517</v>
      </c>
      <c r="F668" s="400">
        <v>0.23</v>
      </c>
      <c r="G668" s="400">
        <v>0.4</v>
      </c>
      <c r="H668" s="400">
        <v>0.23</v>
      </c>
      <c r="I668" s="400">
        <v>0.4</v>
      </c>
      <c r="J668" s="400" t="s">
        <v>411</v>
      </c>
      <c r="K668" s="400">
        <v>1</v>
      </c>
      <c r="L668" s="400">
        <v>1</v>
      </c>
      <c r="M668" s="401" t="s">
        <v>846</v>
      </c>
      <c r="N668" s="401" t="s">
        <v>763</v>
      </c>
      <c r="O668" s="398" t="s">
        <v>414</v>
      </c>
      <c r="P668" s="398" t="s">
        <v>414</v>
      </c>
      <c r="Q668" s="398">
        <v>0.10100000000000001</v>
      </c>
      <c r="R668" s="398">
        <v>0.10100000000000001</v>
      </c>
      <c r="S668" s="398" t="s">
        <v>260</v>
      </c>
      <c r="T668" s="398" t="s">
        <v>260</v>
      </c>
      <c r="U668" s="398" t="s">
        <v>260</v>
      </c>
      <c r="V668" s="400" t="s">
        <v>415</v>
      </c>
      <c r="W668" s="400" t="s">
        <v>415</v>
      </c>
      <c r="X668" s="398" t="s">
        <v>260</v>
      </c>
      <c r="Y668" s="398" t="s">
        <v>260</v>
      </c>
      <c r="Z668" s="443"/>
      <c r="AA668" s="443"/>
    </row>
    <row r="669" spans="1:27" x14ac:dyDescent="0.25">
      <c r="A669" s="398">
        <v>645</v>
      </c>
      <c r="B669" s="399" t="s">
        <v>1518</v>
      </c>
      <c r="C669" s="399" t="s">
        <v>1518</v>
      </c>
      <c r="D669" s="399" t="s">
        <v>1518</v>
      </c>
      <c r="E669" s="399" t="s">
        <v>1518</v>
      </c>
      <c r="F669" s="400">
        <v>0.23</v>
      </c>
      <c r="G669" s="400">
        <v>0.4</v>
      </c>
      <c r="H669" s="400">
        <v>0.23</v>
      </c>
      <c r="I669" s="400">
        <v>0.4</v>
      </c>
      <c r="J669" s="400" t="s">
        <v>411</v>
      </c>
      <c r="K669" s="400">
        <v>1</v>
      </c>
      <c r="L669" s="400">
        <v>1</v>
      </c>
      <c r="M669" s="401" t="s">
        <v>846</v>
      </c>
      <c r="N669" s="401" t="s">
        <v>763</v>
      </c>
      <c r="O669" s="398" t="s">
        <v>414</v>
      </c>
      <c r="P669" s="398" t="s">
        <v>414</v>
      </c>
      <c r="Q669" s="398">
        <v>4.9000000000000002E-2</v>
      </c>
      <c r="R669" s="398">
        <v>4.9000000000000002E-2</v>
      </c>
      <c r="S669" s="398" t="s">
        <v>260</v>
      </c>
      <c r="T669" s="398" t="s">
        <v>260</v>
      </c>
      <c r="U669" s="398" t="s">
        <v>260</v>
      </c>
      <c r="V669" s="400" t="s">
        <v>415</v>
      </c>
      <c r="W669" s="400" t="s">
        <v>415</v>
      </c>
      <c r="X669" s="398" t="s">
        <v>260</v>
      </c>
      <c r="Y669" s="398" t="s">
        <v>260</v>
      </c>
      <c r="Z669" s="443"/>
      <c r="AA669" s="443"/>
    </row>
    <row r="670" spans="1:27" x14ac:dyDescent="0.25">
      <c r="A670" s="398">
        <v>646</v>
      </c>
      <c r="B670" s="399" t="s">
        <v>1519</v>
      </c>
      <c r="C670" s="399" t="s">
        <v>1519</v>
      </c>
      <c r="D670" s="399" t="s">
        <v>1519</v>
      </c>
      <c r="E670" s="399" t="s">
        <v>1519</v>
      </c>
      <c r="F670" s="400">
        <v>0.23</v>
      </c>
      <c r="G670" s="400">
        <v>0.4</v>
      </c>
      <c r="H670" s="400">
        <v>0.23</v>
      </c>
      <c r="I670" s="400">
        <v>0.4</v>
      </c>
      <c r="J670" s="400" t="s">
        <v>411</v>
      </c>
      <c r="K670" s="400">
        <v>1</v>
      </c>
      <c r="L670" s="400">
        <v>1</v>
      </c>
      <c r="M670" s="401" t="s">
        <v>846</v>
      </c>
      <c r="N670" s="401" t="s">
        <v>763</v>
      </c>
      <c r="O670" s="398" t="s">
        <v>414</v>
      </c>
      <c r="P670" s="398" t="s">
        <v>414</v>
      </c>
      <c r="Q670" s="398">
        <v>0.13100000000000001</v>
      </c>
      <c r="R670" s="398">
        <v>0.13100000000000001</v>
      </c>
      <c r="S670" s="398" t="s">
        <v>260</v>
      </c>
      <c r="T670" s="398" t="s">
        <v>260</v>
      </c>
      <c r="U670" s="398" t="s">
        <v>260</v>
      </c>
      <c r="V670" s="400" t="s">
        <v>415</v>
      </c>
      <c r="W670" s="400" t="s">
        <v>415</v>
      </c>
      <c r="X670" s="398" t="s">
        <v>260</v>
      </c>
      <c r="Y670" s="398" t="s">
        <v>260</v>
      </c>
      <c r="Z670" s="443"/>
      <c r="AA670" s="443"/>
    </row>
    <row r="671" spans="1:27" ht="30" x14ac:dyDescent="0.25">
      <c r="A671" s="398">
        <v>647</v>
      </c>
      <c r="B671" s="399" t="s">
        <v>1520</v>
      </c>
      <c r="C671" s="399" t="s">
        <v>1520</v>
      </c>
      <c r="D671" s="399" t="s">
        <v>1520</v>
      </c>
      <c r="E671" s="399" t="s">
        <v>1520</v>
      </c>
      <c r="F671" s="400">
        <v>0.23</v>
      </c>
      <c r="G671" s="400">
        <v>0.4</v>
      </c>
      <c r="H671" s="400">
        <v>0.23</v>
      </c>
      <c r="I671" s="400">
        <v>0.4</v>
      </c>
      <c r="J671" s="400" t="s">
        <v>411</v>
      </c>
      <c r="K671" s="400">
        <v>1</v>
      </c>
      <c r="L671" s="400">
        <v>1</v>
      </c>
      <c r="M671" s="401" t="s">
        <v>412</v>
      </c>
      <c r="N671" s="401" t="s">
        <v>762</v>
      </c>
      <c r="O671" s="398" t="s">
        <v>414</v>
      </c>
      <c r="P671" s="398" t="s">
        <v>414</v>
      </c>
      <c r="Q671" s="398">
        <v>0.11700000000000001</v>
      </c>
      <c r="R671" s="398">
        <v>0.11700000000000001</v>
      </c>
      <c r="S671" s="398" t="s">
        <v>260</v>
      </c>
      <c r="T671" s="398" t="s">
        <v>260</v>
      </c>
      <c r="U671" s="398" t="s">
        <v>260</v>
      </c>
      <c r="V671" s="400" t="s">
        <v>415</v>
      </c>
      <c r="W671" s="400" t="s">
        <v>415</v>
      </c>
      <c r="X671" s="398" t="s">
        <v>260</v>
      </c>
      <c r="Y671" s="398" t="s">
        <v>260</v>
      </c>
      <c r="Z671" s="438"/>
      <c r="AA671" s="438"/>
    </row>
  </sheetData>
  <mergeCells count="29">
    <mergeCell ref="U21:U22"/>
    <mergeCell ref="A19:AA19"/>
    <mergeCell ref="O21:P22"/>
    <mergeCell ref="F22:G22"/>
    <mergeCell ref="H22:I22"/>
    <mergeCell ref="B21:C22"/>
    <mergeCell ref="Z21:AA21"/>
    <mergeCell ref="M21:N22"/>
    <mergeCell ref="Q21:R22"/>
    <mergeCell ref="S21:S22"/>
    <mergeCell ref="T21:T22"/>
    <mergeCell ref="X21:Y21"/>
    <mergeCell ref="V21:W22"/>
    <mergeCell ref="Z25:Z671"/>
    <mergeCell ref="AA25:AA671"/>
    <mergeCell ref="A5:AA5"/>
    <mergeCell ref="E16:Y16"/>
    <mergeCell ref="E15:Y15"/>
    <mergeCell ref="E7:Y7"/>
    <mergeCell ref="E9:Y9"/>
    <mergeCell ref="E10:Y10"/>
    <mergeCell ref="E12:Y12"/>
    <mergeCell ref="E13:Y13"/>
    <mergeCell ref="E18:Y18"/>
    <mergeCell ref="A21:A23"/>
    <mergeCell ref="D21:E22"/>
    <mergeCell ref="F21:I21"/>
    <mergeCell ref="J21:J22"/>
    <mergeCell ref="K21:L22"/>
  </mergeCells>
  <pageMargins left="0.78740157480314965" right="0.59055118110236227" top="0.78740157480314965" bottom="0.39370078740157483" header="0.19685039370078741" footer="0.19685039370078741"/>
  <pageSetup paperSize="8" scale="1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2" zoomScale="80" zoomScaleSheetLayoutView="80" workbookViewId="0">
      <selection activeCell="C24" sqref="C24"/>
    </sheetView>
  </sheetViews>
  <sheetFormatPr defaultColWidth="9.140625" defaultRowHeight="15" x14ac:dyDescent="0.25"/>
  <cols>
    <col min="1" max="1" width="6.140625" style="67" customWidth="1"/>
    <col min="2" max="2" width="53.5703125" style="67" customWidth="1"/>
    <col min="3" max="3" width="98.28515625" style="67" customWidth="1"/>
    <col min="4" max="4" width="14.42578125" style="67" customWidth="1"/>
    <col min="5" max="5" width="36.5703125" style="67" customWidth="1"/>
    <col min="6" max="6" width="20" style="67" customWidth="1"/>
    <col min="7" max="7" width="25.5703125" style="67" customWidth="1"/>
    <col min="8" max="8" width="16.42578125" style="67" customWidth="1"/>
    <col min="9" max="16384" width="9.140625" style="67"/>
  </cols>
  <sheetData>
    <row r="1" spans="1:29" s="2" customFormat="1" ht="18.75" customHeight="1" x14ac:dyDescent="0.2">
      <c r="C1" s="4" t="s">
        <v>65</v>
      </c>
      <c r="E1" s="68"/>
      <c r="F1" s="68"/>
    </row>
    <row r="2" spans="1:29" s="2" customFormat="1" ht="18.75" customHeight="1" x14ac:dyDescent="0.3">
      <c r="C2" s="1" t="s">
        <v>7</v>
      </c>
      <c r="E2" s="68"/>
      <c r="F2" s="68"/>
    </row>
    <row r="3" spans="1:29" s="2" customFormat="1" ht="18.75" x14ac:dyDescent="0.3">
      <c r="A3" s="69"/>
      <c r="C3" s="1" t="s">
        <v>64</v>
      </c>
      <c r="E3" s="68"/>
      <c r="F3" s="68"/>
    </row>
    <row r="4" spans="1:29" s="2" customFormat="1" ht="18.75" x14ac:dyDescent="0.3">
      <c r="A4" s="69"/>
      <c r="C4" s="1"/>
      <c r="E4" s="68"/>
      <c r="F4" s="68"/>
    </row>
    <row r="5" spans="1:29" s="2" customFormat="1" ht="15.75" x14ac:dyDescent="0.2">
      <c r="A5" s="420" t="str">
        <f>'3.2 паспорт Техсостояние ЛЭП'!A5</f>
        <v>Год раскрытия информации: 2022 год</v>
      </c>
      <c r="B5" s="420"/>
      <c r="C5" s="420"/>
      <c r="D5" s="45"/>
      <c r="E5" s="45"/>
      <c r="F5" s="45"/>
      <c r="G5" s="45"/>
      <c r="H5" s="45"/>
      <c r="I5" s="45"/>
      <c r="J5" s="45"/>
      <c r="K5" s="45"/>
      <c r="L5" s="45"/>
      <c r="M5" s="45"/>
      <c r="N5" s="45"/>
      <c r="O5" s="45"/>
      <c r="P5" s="45"/>
      <c r="Q5" s="45"/>
      <c r="R5" s="45"/>
      <c r="S5" s="45"/>
      <c r="T5" s="45"/>
      <c r="U5" s="45"/>
      <c r="V5" s="45"/>
      <c r="W5" s="45"/>
      <c r="X5" s="45"/>
      <c r="Y5" s="45"/>
      <c r="Z5" s="45"/>
      <c r="AA5" s="45"/>
      <c r="AB5" s="45"/>
      <c r="AC5" s="45"/>
    </row>
    <row r="6" spans="1:29" s="2" customFormat="1" ht="18.75" x14ac:dyDescent="0.3">
      <c r="A6" s="69"/>
      <c r="E6" s="68"/>
      <c r="F6" s="68"/>
      <c r="G6" s="1"/>
    </row>
    <row r="7" spans="1:29" s="2" customFormat="1" ht="18.75" x14ac:dyDescent="0.2">
      <c r="A7" s="422" t="s">
        <v>6</v>
      </c>
      <c r="B7" s="422"/>
      <c r="C7" s="422"/>
      <c r="D7" s="70"/>
      <c r="E7" s="70"/>
      <c r="F7" s="70"/>
      <c r="G7" s="70"/>
      <c r="H7" s="70"/>
      <c r="I7" s="70"/>
      <c r="J7" s="70"/>
      <c r="K7" s="70"/>
      <c r="L7" s="70"/>
      <c r="M7" s="70"/>
      <c r="N7" s="70"/>
      <c r="O7" s="70"/>
      <c r="P7" s="70"/>
      <c r="Q7" s="70"/>
      <c r="R7" s="70"/>
      <c r="S7" s="70"/>
      <c r="T7" s="70"/>
      <c r="U7" s="70"/>
    </row>
    <row r="8" spans="1:29" s="2" customFormat="1" ht="18.75" x14ac:dyDescent="0.2">
      <c r="A8" s="422"/>
      <c r="B8" s="422"/>
      <c r="C8" s="422"/>
      <c r="D8" s="71"/>
      <c r="E8" s="71"/>
      <c r="F8" s="71"/>
      <c r="G8" s="71"/>
      <c r="H8" s="70"/>
      <c r="I8" s="70"/>
      <c r="J8" s="70"/>
      <c r="K8" s="70"/>
      <c r="L8" s="70"/>
      <c r="M8" s="70"/>
      <c r="N8" s="70"/>
      <c r="O8" s="70"/>
      <c r="P8" s="70"/>
      <c r="Q8" s="70"/>
      <c r="R8" s="70"/>
      <c r="S8" s="70"/>
      <c r="T8" s="70"/>
      <c r="U8" s="70"/>
    </row>
    <row r="9" spans="1:29" s="2" customFormat="1" ht="18.75" x14ac:dyDescent="0.2">
      <c r="A9" s="425" t="str">
        <f>'3.2 паспорт Техсостояние ЛЭП'!E9</f>
        <v>Акционерное общество "Янтарьэнерго" ДЗО  ПАО "Россети"</v>
      </c>
      <c r="B9" s="425"/>
      <c r="C9" s="425"/>
      <c r="D9" s="72"/>
      <c r="E9" s="72"/>
      <c r="F9" s="72"/>
      <c r="G9" s="72"/>
      <c r="H9" s="70"/>
      <c r="I9" s="70"/>
      <c r="J9" s="70"/>
      <c r="K9" s="70"/>
      <c r="L9" s="70"/>
      <c r="M9" s="70"/>
      <c r="N9" s="70"/>
      <c r="O9" s="70"/>
      <c r="P9" s="70"/>
      <c r="Q9" s="70"/>
      <c r="R9" s="70"/>
      <c r="S9" s="70"/>
      <c r="T9" s="70"/>
      <c r="U9" s="70"/>
    </row>
    <row r="10" spans="1:29" s="2" customFormat="1" ht="18.75" x14ac:dyDescent="0.2">
      <c r="A10" s="423" t="s">
        <v>5</v>
      </c>
      <c r="B10" s="423"/>
      <c r="C10" s="423"/>
      <c r="D10" s="73"/>
      <c r="E10" s="73"/>
      <c r="F10" s="73"/>
      <c r="G10" s="73"/>
      <c r="H10" s="70"/>
      <c r="I10" s="70"/>
      <c r="J10" s="70"/>
      <c r="K10" s="70"/>
      <c r="L10" s="70"/>
      <c r="M10" s="70"/>
      <c r="N10" s="70"/>
      <c r="O10" s="70"/>
      <c r="P10" s="70"/>
      <c r="Q10" s="70"/>
      <c r="R10" s="70"/>
      <c r="S10" s="70"/>
      <c r="T10" s="70"/>
      <c r="U10" s="70"/>
    </row>
    <row r="11" spans="1:29" s="2" customFormat="1" ht="18.75" x14ac:dyDescent="0.2">
      <c r="A11" s="422"/>
      <c r="B11" s="422"/>
      <c r="C11" s="422"/>
      <c r="D11" s="71"/>
      <c r="E11" s="71"/>
      <c r="F11" s="71"/>
      <c r="G11" s="71"/>
      <c r="H11" s="70"/>
      <c r="I11" s="70"/>
      <c r="J11" s="70"/>
      <c r="K11" s="70"/>
      <c r="L11" s="70"/>
      <c r="M11" s="70"/>
      <c r="N11" s="70"/>
      <c r="O11" s="70"/>
      <c r="P11" s="70"/>
      <c r="Q11" s="70"/>
      <c r="R11" s="70"/>
      <c r="S11" s="70"/>
      <c r="T11" s="70"/>
      <c r="U11" s="70"/>
    </row>
    <row r="12" spans="1:29" s="2" customFormat="1" ht="18.75" x14ac:dyDescent="0.2">
      <c r="A12" s="425" t="str">
        <f>'3.2 паспорт Техсостояние ЛЭП'!E12</f>
        <v>H_2737</v>
      </c>
      <c r="B12" s="425"/>
      <c r="C12" s="425"/>
      <c r="D12" s="72"/>
      <c r="E12" s="72"/>
      <c r="F12" s="72"/>
      <c r="G12" s="72"/>
      <c r="H12" s="70"/>
      <c r="I12" s="70"/>
      <c r="J12" s="70"/>
      <c r="K12" s="70"/>
      <c r="L12" s="70"/>
      <c r="M12" s="70"/>
      <c r="N12" s="70"/>
      <c r="O12" s="70"/>
      <c r="P12" s="70"/>
      <c r="Q12" s="70"/>
      <c r="R12" s="70"/>
      <c r="S12" s="70"/>
      <c r="T12" s="70"/>
      <c r="U12" s="70"/>
    </row>
    <row r="13" spans="1:29" s="2" customFormat="1" ht="18.75" x14ac:dyDescent="0.2">
      <c r="A13" s="423" t="s">
        <v>4</v>
      </c>
      <c r="B13" s="423"/>
      <c r="C13" s="423"/>
      <c r="D13" s="73"/>
      <c r="E13" s="73"/>
      <c r="F13" s="73"/>
      <c r="G13" s="73"/>
      <c r="H13" s="70"/>
      <c r="I13" s="70"/>
      <c r="J13" s="70"/>
      <c r="K13" s="70"/>
      <c r="L13" s="70"/>
      <c r="M13" s="70"/>
      <c r="N13" s="70"/>
      <c r="O13" s="70"/>
      <c r="P13" s="70"/>
      <c r="Q13" s="70"/>
      <c r="R13" s="70"/>
      <c r="S13" s="70"/>
      <c r="T13" s="70"/>
      <c r="U13" s="70"/>
    </row>
    <row r="14" spans="1:29" s="75" customFormat="1" ht="15.75" customHeight="1" x14ac:dyDescent="0.2">
      <c r="A14" s="433"/>
      <c r="B14" s="433"/>
      <c r="C14" s="433"/>
      <c r="D14" s="74"/>
      <c r="E14" s="74"/>
      <c r="F14" s="74"/>
      <c r="G14" s="74"/>
      <c r="H14" s="74"/>
      <c r="I14" s="74"/>
      <c r="J14" s="74"/>
      <c r="K14" s="74"/>
      <c r="L14" s="74"/>
      <c r="M14" s="74"/>
      <c r="N14" s="74"/>
      <c r="O14" s="74"/>
      <c r="P14" s="74"/>
      <c r="Q14" s="74"/>
      <c r="R14" s="74"/>
      <c r="S14" s="74"/>
      <c r="T14" s="74"/>
      <c r="U14" s="74"/>
    </row>
    <row r="15" spans="1:29" s="76" customFormat="1" ht="55.5" customHeight="1" x14ac:dyDescent="0.2">
      <c r="A15" s="434" t="str">
        <f>'3.2 паспорт Техсостояние ЛЭП'!E15</f>
        <v>Перевод потребителей с напряжения 0,23 кВ на 0,4 кВ в городе Калининграде со строительством и реконструкцией 42 трансформаторных подстанций мощностью 12,22 МВА и 98,05 км линий электропередачи</v>
      </c>
      <c r="B15" s="434"/>
      <c r="C15" s="434"/>
      <c r="D15" s="72"/>
      <c r="E15" s="72"/>
      <c r="F15" s="72"/>
      <c r="G15" s="72"/>
      <c r="H15" s="72"/>
      <c r="I15" s="72"/>
      <c r="J15" s="72"/>
      <c r="K15" s="72"/>
      <c r="L15" s="72"/>
      <c r="M15" s="72"/>
      <c r="N15" s="72"/>
      <c r="O15" s="72"/>
      <c r="P15" s="72"/>
      <c r="Q15" s="72"/>
      <c r="R15" s="72"/>
      <c r="S15" s="72"/>
      <c r="T15" s="72"/>
      <c r="U15" s="72"/>
    </row>
    <row r="16" spans="1:29" s="76" customFormat="1" ht="15" customHeight="1" x14ac:dyDescent="0.2">
      <c r="A16" s="423" t="s">
        <v>3</v>
      </c>
      <c r="B16" s="423"/>
      <c r="C16" s="423"/>
      <c r="D16" s="73"/>
      <c r="E16" s="73"/>
      <c r="F16" s="73"/>
      <c r="G16" s="73"/>
      <c r="H16" s="73"/>
      <c r="I16" s="73"/>
      <c r="J16" s="73"/>
      <c r="K16" s="73"/>
      <c r="L16" s="73"/>
      <c r="M16" s="73"/>
      <c r="N16" s="73"/>
      <c r="O16" s="73"/>
      <c r="P16" s="73"/>
      <c r="Q16" s="73"/>
      <c r="R16" s="73"/>
      <c r="S16" s="73"/>
      <c r="T16" s="73"/>
      <c r="U16" s="73"/>
    </row>
    <row r="17" spans="1:21" s="76" customFormat="1" ht="15" customHeight="1" x14ac:dyDescent="0.2">
      <c r="A17" s="435"/>
      <c r="B17" s="435"/>
      <c r="C17" s="435"/>
      <c r="D17" s="77"/>
      <c r="E17" s="77"/>
      <c r="F17" s="77"/>
      <c r="G17" s="77"/>
      <c r="H17" s="77"/>
      <c r="I17" s="77"/>
      <c r="J17" s="77"/>
      <c r="K17" s="77"/>
      <c r="L17" s="77"/>
      <c r="M17" s="77"/>
      <c r="N17" s="77"/>
      <c r="O17" s="77"/>
      <c r="P17" s="77"/>
      <c r="Q17" s="77"/>
      <c r="R17" s="77"/>
    </row>
    <row r="18" spans="1:21" s="76" customFormat="1" ht="27.75" customHeight="1" x14ac:dyDescent="0.2">
      <c r="A18" s="421" t="s">
        <v>337</v>
      </c>
      <c r="B18" s="421"/>
      <c r="C18" s="421"/>
      <c r="D18" s="78"/>
      <c r="E18" s="78"/>
      <c r="F18" s="78"/>
      <c r="G18" s="78"/>
      <c r="H18" s="78"/>
      <c r="I18" s="78"/>
      <c r="J18" s="78"/>
      <c r="K18" s="78"/>
      <c r="L18" s="78"/>
      <c r="M18" s="78"/>
      <c r="N18" s="78"/>
      <c r="O18" s="78"/>
      <c r="P18" s="78"/>
      <c r="Q18" s="78"/>
      <c r="R18" s="78"/>
      <c r="S18" s="78"/>
      <c r="T18" s="78"/>
      <c r="U18" s="78"/>
    </row>
    <row r="19" spans="1:21" s="76" customFormat="1" ht="15" customHeight="1" x14ac:dyDescent="0.2">
      <c r="A19" s="73"/>
      <c r="B19" s="73"/>
      <c r="C19" s="73"/>
      <c r="D19" s="73"/>
      <c r="E19" s="73"/>
      <c r="F19" s="73"/>
      <c r="G19" s="73"/>
      <c r="H19" s="77"/>
      <c r="I19" s="77"/>
      <c r="J19" s="77"/>
      <c r="K19" s="77"/>
      <c r="L19" s="77"/>
      <c r="M19" s="77"/>
      <c r="N19" s="77"/>
      <c r="O19" s="77"/>
      <c r="P19" s="77"/>
      <c r="Q19" s="77"/>
      <c r="R19" s="77"/>
    </row>
    <row r="20" spans="1:21" s="76" customFormat="1" ht="39.75" customHeight="1" x14ac:dyDescent="0.2">
      <c r="A20" s="79" t="s">
        <v>2</v>
      </c>
      <c r="B20" s="80" t="s">
        <v>63</v>
      </c>
      <c r="C20" s="81" t="s">
        <v>62</v>
      </c>
      <c r="D20" s="82"/>
      <c r="E20" s="82"/>
      <c r="F20" s="82"/>
      <c r="G20" s="82"/>
      <c r="H20" s="83"/>
      <c r="I20" s="83"/>
      <c r="J20" s="83"/>
      <c r="K20" s="83"/>
      <c r="L20" s="83"/>
      <c r="M20" s="83"/>
      <c r="N20" s="83"/>
      <c r="O20" s="83"/>
      <c r="P20" s="83"/>
      <c r="Q20" s="83"/>
      <c r="R20" s="83"/>
      <c r="S20" s="84"/>
      <c r="T20" s="84"/>
      <c r="U20" s="84"/>
    </row>
    <row r="21" spans="1:21" s="76" customFormat="1" ht="16.5" customHeight="1" x14ac:dyDescent="0.2">
      <c r="A21" s="81">
        <v>1</v>
      </c>
      <c r="B21" s="80">
        <v>2</v>
      </c>
      <c r="C21" s="81">
        <v>3</v>
      </c>
      <c r="D21" s="82"/>
      <c r="E21" s="82"/>
      <c r="F21" s="82"/>
      <c r="G21" s="82"/>
      <c r="H21" s="83"/>
      <c r="I21" s="83"/>
      <c r="J21" s="83"/>
      <c r="K21" s="83"/>
      <c r="L21" s="83"/>
      <c r="M21" s="83"/>
      <c r="N21" s="83"/>
      <c r="O21" s="83"/>
      <c r="P21" s="83"/>
      <c r="Q21" s="83"/>
      <c r="R21" s="83"/>
      <c r="S21" s="84"/>
      <c r="T21" s="84"/>
      <c r="U21" s="84"/>
    </row>
    <row r="22" spans="1:21" s="76" customFormat="1" ht="96.75" customHeight="1" x14ac:dyDescent="0.2">
      <c r="A22" s="85" t="s">
        <v>61</v>
      </c>
      <c r="B22" s="3" t="s">
        <v>350</v>
      </c>
      <c r="C22" s="248" t="s">
        <v>623</v>
      </c>
      <c r="D22" s="82"/>
      <c r="E22" s="82"/>
      <c r="F22" s="83"/>
      <c r="G22" s="83"/>
      <c r="H22" s="83"/>
      <c r="I22" s="83"/>
      <c r="J22" s="83"/>
      <c r="K22" s="83"/>
      <c r="L22" s="83"/>
      <c r="M22" s="83"/>
      <c r="N22" s="83"/>
      <c r="O22" s="83"/>
      <c r="P22" s="83"/>
      <c r="Q22" s="84"/>
      <c r="R22" s="84"/>
      <c r="S22" s="84"/>
      <c r="T22" s="84"/>
      <c r="U22" s="84"/>
    </row>
    <row r="23" spans="1:21" ht="146.25" customHeight="1" x14ac:dyDescent="0.25">
      <c r="A23" s="85" t="s">
        <v>60</v>
      </c>
      <c r="B23" s="101" t="s">
        <v>57</v>
      </c>
      <c r="C23" s="93" t="s">
        <v>625</v>
      </c>
      <c r="D23" s="94"/>
      <c r="E23" s="94"/>
      <c r="F23" s="94"/>
      <c r="G23" s="94"/>
      <c r="H23" s="94"/>
      <c r="I23" s="94"/>
      <c r="J23" s="94"/>
      <c r="K23" s="94"/>
      <c r="L23" s="94"/>
      <c r="M23" s="94"/>
      <c r="N23" s="94"/>
      <c r="O23" s="94"/>
      <c r="P23" s="94"/>
      <c r="Q23" s="94"/>
      <c r="R23" s="94"/>
      <c r="S23" s="94"/>
      <c r="T23" s="94"/>
      <c r="U23" s="94"/>
    </row>
    <row r="24" spans="1:21" ht="63" customHeight="1" x14ac:dyDescent="0.25">
      <c r="A24" s="85" t="s">
        <v>59</v>
      </c>
      <c r="B24" s="101" t="s">
        <v>369</v>
      </c>
      <c r="C24" s="93" t="s">
        <v>767</v>
      </c>
      <c r="D24" s="94"/>
      <c r="E24" s="94"/>
      <c r="F24" s="94"/>
      <c r="G24" s="94"/>
      <c r="H24" s="94"/>
      <c r="I24" s="94"/>
      <c r="J24" s="94"/>
      <c r="K24" s="94"/>
      <c r="L24" s="94"/>
      <c r="M24" s="94"/>
      <c r="N24" s="94"/>
      <c r="O24" s="94"/>
      <c r="P24" s="94"/>
      <c r="Q24" s="94"/>
      <c r="R24" s="94"/>
      <c r="S24" s="94"/>
      <c r="T24" s="94"/>
      <c r="U24" s="94"/>
    </row>
    <row r="25" spans="1:21" ht="63" customHeight="1" x14ac:dyDescent="0.25">
      <c r="A25" s="85" t="s">
        <v>58</v>
      </c>
      <c r="B25" s="101" t="s">
        <v>370</v>
      </c>
      <c r="C25" s="93" t="s">
        <v>629</v>
      </c>
      <c r="D25" s="94"/>
      <c r="E25" s="94"/>
      <c r="F25" s="94"/>
      <c r="G25" s="94"/>
      <c r="H25" s="94"/>
      <c r="I25" s="94"/>
      <c r="J25" s="94"/>
      <c r="K25" s="94"/>
      <c r="L25" s="94"/>
      <c r="M25" s="94"/>
      <c r="N25" s="94"/>
      <c r="O25" s="94"/>
      <c r="P25" s="94"/>
      <c r="Q25" s="94"/>
      <c r="R25" s="94"/>
      <c r="S25" s="94"/>
      <c r="T25" s="94"/>
      <c r="U25" s="94"/>
    </row>
    <row r="26" spans="1:21" ht="42.75" customHeight="1" x14ac:dyDescent="0.25">
      <c r="A26" s="85" t="s">
        <v>56</v>
      </c>
      <c r="B26" s="101" t="s">
        <v>200</v>
      </c>
      <c r="C26" s="93" t="s">
        <v>768</v>
      </c>
      <c r="D26" s="94"/>
      <c r="E26" s="94"/>
      <c r="F26" s="94"/>
      <c r="G26" s="94"/>
      <c r="H26" s="94"/>
      <c r="I26" s="94"/>
      <c r="J26" s="94"/>
      <c r="K26" s="94"/>
      <c r="L26" s="94"/>
      <c r="M26" s="94"/>
      <c r="N26" s="94"/>
      <c r="O26" s="94"/>
      <c r="P26" s="94"/>
      <c r="Q26" s="94"/>
      <c r="R26" s="94"/>
      <c r="S26" s="94"/>
      <c r="T26" s="94"/>
      <c r="U26" s="94"/>
    </row>
    <row r="27" spans="1:21" ht="191.25" customHeight="1" x14ac:dyDescent="0.25">
      <c r="A27" s="85" t="s">
        <v>55</v>
      </c>
      <c r="B27" s="101" t="s">
        <v>351</v>
      </c>
      <c r="C27" s="93" t="s">
        <v>622</v>
      </c>
      <c r="D27" s="94"/>
      <c r="E27" s="94"/>
      <c r="F27" s="94"/>
      <c r="G27" s="94"/>
      <c r="H27" s="94"/>
      <c r="I27" s="94"/>
      <c r="J27" s="94"/>
      <c r="K27" s="94"/>
      <c r="L27" s="94"/>
      <c r="M27" s="94"/>
      <c r="N27" s="94"/>
      <c r="O27" s="94"/>
      <c r="P27" s="94"/>
      <c r="Q27" s="94"/>
      <c r="R27" s="94"/>
      <c r="S27" s="94"/>
      <c r="T27" s="94"/>
      <c r="U27" s="94"/>
    </row>
    <row r="28" spans="1:21" ht="42.75" customHeight="1" x14ac:dyDescent="0.25">
      <c r="A28" s="85" t="s">
        <v>53</v>
      </c>
      <c r="B28" s="101" t="s">
        <v>54</v>
      </c>
      <c r="C28" s="93">
        <v>2016</v>
      </c>
      <c r="D28" s="94"/>
      <c r="E28" s="94"/>
      <c r="F28" s="94"/>
      <c r="G28" s="94"/>
      <c r="H28" s="94"/>
      <c r="I28" s="94"/>
      <c r="J28" s="94"/>
      <c r="K28" s="94"/>
      <c r="L28" s="94"/>
      <c r="M28" s="94"/>
      <c r="N28" s="94"/>
      <c r="O28" s="94"/>
      <c r="P28" s="94"/>
      <c r="Q28" s="94"/>
      <c r="R28" s="94"/>
      <c r="S28" s="94"/>
      <c r="T28" s="94"/>
      <c r="U28" s="94"/>
    </row>
    <row r="29" spans="1:21" ht="42.75" customHeight="1" x14ac:dyDescent="0.25">
      <c r="A29" s="85" t="s">
        <v>51</v>
      </c>
      <c r="B29" s="79" t="s">
        <v>52</v>
      </c>
      <c r="C29" s="93">
        <v>2021</v>
      </c>
      <c r="D29" s="94"/>
      <c r="E29" s="94"/>
      <c r="F29" s="94"/>
      <c r="G29" s="94"/>
      <c r="H29" s="94"/>
      <c r="I29" s="94"/>
      <c r="J29" s="94"/>
      <c r="K29" s="94"/>
      <c r="L29" s="94"/>
      <c r="M29" s="94"/>
      <c r="N29" s="94"/>
      <c r="O29" s="94"/>
      <c r="P29" s="94"/>
      <c r="Q29" s="94"/>
      <c r="R29" s="94"/>
      <c r="S29" s="94"/>
      <c r="T29" s="94"/>
      <c r="U29" s="94"/>
    </row>
    <row r="30" spans="1:21" ht="42.75" customHeight="1" x14ac:dyDescent="0.25">
      <c r="A30" s="85" t="s">
        <v>69</v>
      </c>
      <c r="B30" s="79" t="s">
        <v>50</v>
      </c>
      <c r="C30" s="93" t="s">
        <v>786</v>
      </c>
      <c r="D30" s="94"/>
      <c r="E30" s="94"/>
      <c r="F30" s="94"/>
      <c r="G30" s="94"/>
      <c r="H30" s="94"/>
      <c r="I30" s="94"/>
      <c r="J30" s="94"/>
      <c r="K30" s="94"/>
      <c r="L30" s="94"/>
      <c r="M30" s="94"/>
      <c r="N30" s="94"/>
      <c r="O30" s="94"/>
      <c r="P30" s="94"/>
      <c r="Q30" s="94"/>
      <c r="R30" s="94"/>
      <c r="S30" s="94"/>
      <c r="T30" s="94"/>
      <c r="U30" s="94"/>
    </row>
    <row r="31" spans="1:21" x14ac:dyDescent="0.25">
      <c r="A31" s="94"/>
      <c r="B31" s="94"/>
      <c r="C31" s="94"/>
      <c r="D31" s="94"/>
      <c r="E31" s="94"/>
      <c r="F31" s="94"/>
      <c r="G31" s="94"/>
      <c r="H31" s="94"/>
      <c r="I31" s="94"/>
      <c r="J31" s="94"/>
      <c r="K31" s="94"/>
      <c r="L31" s="94"/>
      <c r="M31" s="94"/>
      <c r="N31" s="94"/>
      <c r="O31" s="94"/>
      <c r="P31" s="94"/>
      <c r="Q31" s="94"/>
      <c r="R31" s="94"/>
      <c r="S31" s="94"/>
      <c r="T31" s="94"/>
      <c r="U31" s="94"/>
    </row>
    <row r="32" spans="1:21" x14ac:dyDescent="0.25">
      <c r="A32" s="94"/>
      <c r="B32" s="94"/>
      <c r="C32" s="94"/>
      <c r="D32" s="94"/>
      <c r="E32" s="94"/>
      <c r="F32" s="94"/>
      <c r="G32" s="94"/>
      <c r="H32" s="94"/>
      <c r="I32" s="94"/>
      <c r="J32" s="94"/>
      <c r="K32" s="94"/>
      <c r="L32" s="94"/>
      <c r="M32" s="94"/>
      <c r="N32" s="94"/>
      <c r="O32" s="94"/>
      <c r="P32" s="94"/>
      <c r="Q32" s="94"/>
      <c r="R32" s="94"/>
      <c r="S32" s="94"/>
      <c r="T32" s="94"/>
      <c r="U32" s="94"/>
    </row>
    <row r="33" spans="1:21" x14ac:dyDescent="0.25">
      <c r="A33" s="94"/>
      <c r="B33" s="94"/>
      <c r="C33" s="94"/>
      <c r="D33" s="94"/>
      <c r="E33" s="94"/>
      <c r="F33" s="94"/>
      <c r="G33" s="94"/>
      <c r="H33" s="94"/>
      <c r="I33" s="94"/>
      <c r="J33" s="94"/>
      <c r="K33" s="94"/>
      <c r="L33" s="94"/>
      <c r="M33" s="94"/>
      <c r="N33" s="94"/>
      <c r="O33" s="94"/>
      <c r="P33" s="94"/>
      <c r="Q33" s="94"/>
      <c r="R33" s="94"/>
      <c r="S33" s="94"/>
      <c r="T33" s="94"/>
      <c r="U33" s="94"/>
    </row>
    <row r="34" spans="1:21" x14ac:dyDescent="0.25">
      <c r="A34" s="94"/>
      <c r="B34" s="94"/>
      <c r="C34" s="94"/>
      <c r="D34" s="94"/>
      <c r="E34" s="94"/>
      <c r="F34" s="94"/>
      <c r="G34" s="94"/>
      <c r="H34" s="94"/>
      <c r="I34" s="94"/>
      <c r="J34" s="94"/>
      <c r="K34" s="94"/>
      <c r="L34" s="94"/>
      <c r="M34" s="94"/>
      <c r="N34" s="94"/>
      <c r="O34" s="94"/>
      <c r="P34" s="94"/>
      <c r="Q34" s="94"/>
      <c r="R34" s="94"/>
      <c r="S34" s="94"/>
      <c r="T34" s="94"/>
      <c r="U34" s="94"/>
    </row>
    <row r="35" spans="1:21" x14ac:dyDescent="0.25">
      <c r="A35" s="94"/>
      <c r="B35" s="94"/>
      <c r="C35" s="94"/>
      <c r="D35" s="94"/>
      <c r="E35" s="94"/>
      <c r="F35" s="94"/>
      <c r="G35" s="94"/>
      <c r="H35" s="94"/>
      <c r="I35" s="94"/>
      <c r="J35" s="94"/>
      <c r="K35" s="94"/>
      <c r="L35" s="94"/>
      <c r="M35" s="94"/>
      <c r="N35" s="94"/>
      <c r="O35" s="94"/>
      <c r="P35" s="94"/>
      <c r="Q35" s="94"/>
      <c r="R35" s="94"/>
      <c r="S35" s="94"/>
      <c r="T35" s="94"/>
      <c r="U35" s="94"/>
    </row>
    <row r="36" spans="1:21" x14ac:dyDescent="0.25">
      <c r="A36" s="94"/>
      <c r="B36" s="94"/>
      <c r="C36" s="94"/>
      <c r="D36" s="94"/>
      <c r="E36" s="94"/>
      <c r="F36" s="94"/>
      <c r="G36" s="94"/>
      <c r="H36" s="94"/>
      <c r="I36" s="94"/>
      <c r="J36" s="94"/>
      <c r="K36" s="94"/>
      <c r="L36" s="94"/>
      <c r="M36" s="94"/>
      <c r="N36" s="94"/>
      <c r="O36" s="94"/>
      <c r="P36" s="94"/>
      <c r="Q36" s="94"/>
      <c r="R36" s="94"/>
      <c r="S36" s="94"/>
      <c r="T36" s="94"/>
      <c r="U36" s="94"/>
    </row>
    <row r="37" spans="1:21" x14ac:dyDescent="0.25">
      <c r="A37" s="94"/>
      <c r="B37" s="94"/>
      <c r="C37" s="94"/>
      <c r="D37" s="94"/>
      <c r="E37" s="94"/>
      <c r="F37" s="94"/>
      <c r="G37" s="94"/>
      <c r="H37" s="94"/>
      <c r="I37" s="94"/>
      <c r="J37" s="94"/>
      <c r="K37" s="94"/>
      <c r="L37" s="94"/>
      <c r="M37" s="94"/>
      <c r="N37" s="94"/>
      <c r="O37" s="94"/>
      <c r="P37" s="94"/>
      <c r="Q37" s="94"/>
      <c r="R37" s="94"/>
      <c r="S37" s="94"/>
      <c r="T37" s="94"/>
      <c r="U37" s="94"/>
    </row>
    <row r="38" spans="1:21" x14ac:dyDescent="0.25">
      <c r="A38" s="94"/>
      <c r="B38" s="94"/>
      <c r="C38" s="94"/>
      <c r="D38" s="94"/>
      <c r="E38" s="94"/>
      <c r="F38" s="94"/>
      <c r="G38" s="94"/>
      <c r="H38" s="94"/>
      <c r="I38" s="94"/>
      <c r="J38" s="94"/>
      <c r="K38" s="94"/>
      <c r="L38" s="94"/>
      <c r="M38" s="94"/>
      <c r="N38" s="94"/>
      <c r="O38" s="94"/>
      <c r="P38" s="94"/>
      <c r="Q38" s="94"/>
      <c r="R38" s="94"/>
      <c r="S38" s="94"/>
      <c r="T38" s="94"/>
      <c r="U38" s="94"/>
    </row>
    <row r="39" spans="1:21" x14ac:dyDescent="0.25">
      <c r="A39" s="94"/>
      <c r="B39" s="94"/>
      <c r="C39" s="94"/>
      <c r="D39" s="94"/>
      <c r="E39" s="94"/>
      <c r="F39" s="94"/>
      <c r="G39" s="94"/>
      <c r="H39" s="94"/>
      <c r="I39" s="94"/>
      <c r="J39" s="94"/>
      <c r="K39" s="94"/>
      <c r="L39" s="94"/>
      <c r="M39" s="94"/>
      <c r="N39" s="94"/>
      <c r="O39" s="94"/>
      <c r="P39" s="94"/>
      <c r="Q39" s="94"/>
      <c r="R39" s="94"/>
      <c r="S39" s="94"/>
      <c r="T39" s="94"/>
      <c r="U39" s="94"/>
    </row>
    <row r="40" spans="1:21" x14ac:dyDescent="0.25">
      <c r="A40" s="94"/>
      <c r="B40" s="94"/>
      <c r="C40" s="94"/>
      <c r="D40" s="94"/>
      <c r="E40" s="94"/>
      <c r="F40" s="94"/>
      <c r="G40" s="94"/>
      <c r="H40" s="94"/>
      <c r="I40" s="94"/>
      <c r="J40" s="94"/>
      <c r="K40" s="94"/>
      <c r="L40" s="94"/>
      <c r="M40" s="94"/>
      <c r="N40" s="94"/>
      <c r="O40" s="94"/>
      <c r="P40" s="94"/>
      <c r="Q40" s="94"/>
      <c r="R40" s="94"/>
      <c r="S40" s="94"/>
      <c r="T40" s="94"/>
      <c r="U40" s="94"/>
    </row>
    <row r="41" spans="1:21" x14ac:dyDescent="0.25">
      <c r="A41" s="94"/>
      <c r="B41" s="94"/>
      <c r="C41" s="94"/>
      <c r="D41" s="94"/>
      <c r="E41" s="94"/>
      <c r="F41" s="94"/>
      <c r="G41" s="94"/>
      <c r="H41" s="94"/>
      <c r="I41" s="94"/>
      <c r="J41" s="94"/>
      <c r="K41" s="94"/>
      <c r="L41" s="94"/>
      <c r="M41" s="94"/>
      <c r="N41" s="94"/>
      <c r="O41" s="94"/>
      <c r="P41" s="94"/>
      <c r="Q41" s="94"/>
      <c r="R41" s="94"/>
      <c r="S41" s="94"/>
      <c r="T41" s="94"/>
      <c r="U41" s="94"/>
    </row>
    <row r="42" spans="1:21" x14ac:dyDescent="0.25">
      <c r="A42" s="94"/>
      <c r="B42" s="94"/>
      <c r="C42" s="94"/>
      <c r="D42" s="94"/>
      <c r="E42" s="94"/>
      <c r="F42" s="94"/>
      <c r="G42" s="94"/>
      <c r="H42" s="94"/>
      <c r="I42" s="94"/>
      <c r="J42" s="94"/>
      <c r="K42" s="94"/>
      <c r="L42" s="94"/>
      <c r="M42" s="94"/>
      <c r="N42" s="94"/>
      <c r="O42" s="94"/>
      <c r="P42" s="94"/>
      <c r="Q42" s="94"/>
      <c r="R42" s="94"/>
      <c r="S42" s="94"/>
      <c r="T42" s="94"/>
      <c r="U42" s="94"/>
    </row>
    <row r="43" spans="1:21" x14ac:dyDescent="0.25">
      <c r="A43" s="94"/>
      <c r="B43" s="94"/>
      <c r="C43" s="94"/>
      <c r="D43" s="94"/>
      <c r="E43" s="94"/>
      <c r="F43" s="94"/>
      <c r="G43" s="94"/>
      <c r="H43" s="94"/>
      <c r="I43" s="94"/>
      <c r="J43" s="94"/>
      <c r="K43" s="94"/>
      <c r="L43" s="94"/>
      <c r="M43" s="94"/>
      <c r="N43" s="94"/>
      <c r="O43" s="94"/>
      <c r="P43" s="94"/>
      <c r="Q43" s="94"/>
      <c r="R43" s="94"/>
      <c r="S43" s="94"/>
      <c r="T43" s="94"/>
      <c r="U43" s="94"/>
    </row>
    <row r="44" spans="1:21" x14ac:dyDescent="0.25">
      <c r="A44" s="94"/>
      <c r="B44" s="94"/>
      <c r="C44" s="94"/>
      <c r="D44" s="94"/>
      <c r="E44" s="94"/>
      <c r="F44" s="94"/>
      <c r="G44" s="94"/>
      <c r="H44" s="94"/>
      <c r="I44" s="94"/>
      <c r="J44" s="94"/>
      <c r="K44" s="94"/>
      <c r="L44" s="94"/>
      <c r="M44" s="94"/>
      <c r="N44" s="94"/>
      <c r="O44" s="94"/>
      <c r="P44" s="94"/>
      <c r="Q44" s="94"/>
      <c r="R44" s="94"/>
      <c r="S44" s="94"/>
      <c r="T44" s="94"/>
      <c r="U44" s="94"/>
    </row>
    <row r="45" spans="1:21" x14ac:dyDescent="0.25">
      <c r="A45" s="94"/>
      <c r="B45" s="94"/>
      <c r="C45" s="94"/>
      <c r="D45" s="94"/>
      <c r="E45" s="94"/>
      <c r="F45" s="94"/>
      <c r="G45" s="94"/>
      <c r="H45" s="94"/>
      <c r="I45" s="94"/>
      <c r="J45" s="94"/>
      <c r="K45" s="94"/>
      <c r="L45" s="94"/>
      <c r="M45" s="94"/>
      <c r="N45" s="94"/>
      <c r="O45" s="94"/>
      <c r="P45" s="94"/>
      <c r="Q45" s="94"/>
      <c r="R45" s="94"/>
      <c r="S45" s="94"/>
      <c r="T45" s="94"/>
      <c r="U45" s="94"/>
    </row>
    <row r="46" spans="1:21" x14ac:dyDescent="0.25">
      <c r="A46" s="94"/>
      <c r="B46" s="94"/>
      <c r="C46" s="94"/>
      <c r="D46" s="94"/>
      <c r="E46" s="94"/>
      <c r="F46" s="94"/>
      <c r="G46" s="94"/>
      <c r="H46" s="94"/>
      <c r="I46" s="94"/>
      <c r="J46" s="94"/>
      <c r="K46" s="94"/>
      <c r="L46" s="94"/>
      <c r="M46" s="94"/>
      <c r="N46" s="94"/>
      <c r="O46" s="94"/>
      <c r="P46" s="94"/>
      <c r="Q46" s="94"/>
      <c r="R46" s="94"/>
      <c r="S46" s="94"/>
      <c r="T46" s="94"/>
      <c r="U46" s="94"/>
    </row>
    <row r="47" spans="1:21" x14ac:dyDescent="0.25">
      <c r="A47" s="94"/>
      <c r="B47" s="94"/>
      <c r="C47" s="94"/>
      <c r="D47" s="94"/>
      <c r="E47" s="94"/>
      <c r="F47" s="94"/>
      <c r="G47" s="94"/>
      <c r="H47" s="94"/>
      <c r="I47" s="94"/>
      <c r="J47" s="94"/>
      <c r="K47" s="94"/>
      <c r="L47" s="94"/>
      <c r="M47" s="94"/>
      <c r="N47" s="94"/>
      <c r="O47" s="94"/>
      <c r="P47" s="94"/>
      <c r="Q47" s="94"/>
      <c r="R47" s="94"/>
      <c r="S47" s="94"/>
      <c r="T47" s="94"/>
      <c r="U47" s="94"/>
    </row>
    <row r="48" spans="1:21" x14ac:dyDescent="0.25">
      <c r="A48" s="94"/>
      <c r="B48" s="94"/>
      <c r="C48" s="94"/>
      <c r="D48" s="94"/>
      <c r="E48" s="94"/>
      <c r="F48" s="94"/>
      <c r="G48" s="94"/>
      <c r="H48" s="94"/>
      <c r="I48" s="94"/>
      <c r="J48" s="94"/>
      <c r="K48" s="94"/>
      <c r="L48" s="94"/>
      <c r="M48" s="94"/>
      <c r="N48" s="94"/>
      <c r="O48" s="94"/>
      <c r="P48" s="94"/>
      <c r="Q48" s="94"/>
      <c r="R48" s="94"/>
      <c r="S48" s="94"/>
      <c r="T48" s="94"/>
      <c r="U48" s="94"/>
    </row>
    <row r="49" spans="1:21" x14ac:dyDescent="0.25">
      <c r="A49" s="94"/>
      <c r="B49" s="94"/>
      <c r="C49" s="94"/>
      <c r="D49" s="94"/>
      <c r="E49" s="94"/>
      <c r="F49" s="94"/>
      <c r="G49" s="94"/>
      <c r="H49" s="94"/>
      <c r="I49" s="94"/>
      <c r="J49" s="94"/>
      <c r="K49" s="94"/>
      <c r="L49" s="94"/>
      <c r="M49" s="94"/>
      <c r="N49" s="94"/>
      <c r="O49" s="94"/>
      <c r="P49" s="94"/>
      <c r="Q49" s="94"/>
      <c r="R49" s="94"/>
      <c r="S49" s="94"/>
      <c r="T49" s="94"/>
      <c r="U49" s="94"/>
    </row>
    <row r="50" spans="1:21" x14ac:dyDescent="0.25">
      <c r="A50" s="94"/>
      <c r="B50" s="94"/>
      <c r="C50" s="94"/>
      <c r="D50" s="94"/>
      <c r="E50" s="94"/>
      <c r="F50" s="94"/>
      <c r="G50" s="94"/>
      <c r="H50" s="94"/>
      <c r="I50" s="94"/>
      <c r="J50" s="94"/>
      <c r="K50" s="94"/>
      <c r="L50" s="94"/>
      <c r="M50" s="94"/>
      <c r="N50" s="94"/>
      <c r="O50" s="94"/>
      <c r="P50" s="94"/>
      <c r="Q50" s="94"/>
      <c r="R50" s="94"/>
      <c r="S50" s="94"/>
      <c r="T50" s="94"/>
      <c r="U50" s="94"/>
    </row>
    <row r="51" spans="1:21" x14ac:dyDescent="0.25">
      <c r="A51" s="94"/>
      <c r="B51" s="94"/>
      <c r="C51" s="94"/>
      <c r="D51" s="94"/>
      <c r="E51" s="94"/>
      <c r="F51" s="94"/>
      <c r="G51" s="94"/>
      <c r="H51" s="94"/>
      <c r="I51" s="94"/>
      <c r="J51" s="94"/>
      <c r="K51" s="94"/>
      <c r="L51" s="94"/>
      <c r="M51" s="94"/>
      <c r="N51" s="94"/>
      <c r="O51" s="94"/>
      <c r="P51" s="94"/>
      <c r="Q51" s="94"/>
      <c r="R51" s="94"/>
      <c r="S51" s="94"/>
      <c r="T51" s="94"/>
      <c r="U51" s="94"/>
    </row>
    <row r="52" spans="1:21" x14ac:dyDescent="0.25">
      <c r="A52" s="94"/>
      <c r="B52" s="94"/>
      <c r="C52" s="94"/>
      <c r="D52" s="94"/>
      <c r="E52" s="94"/>
      <c r="F52" s="94"/>
      <c r="G52" s="94"/>
      <c r="H52" s="94"/>
      <c r="I52" s="94"/>
      <c r="J52" s="94"/>
      <c r="K52" s="94"/>
      <c r="L52" s="94"/>
      <c r="M52" s="94"/>
      <c r="N52" s="94"/>
      <c r="O52" s="94"/>
      <c r="P52" s="94"/>
      <c r="Q52" s="94"/>
      <c r="R52" s="94"/>
      <c r="S52" s="94"/>
      <c r="T52" s="94"/>
      <c r="U52" s="94"/>
    </row>
    <row r="53" spans="1:21" x14ac:dyDescent="0.25">
      <c r="A53" s="94"/>
      <c r="B53" s="94"/>
      <c r="C53" s="94"/>
      <c r="D53" s="94"/>
      <c r="E53" s="94"/>
      <c r="F53" s="94"/>
      <c r="G53" s="94"/>
      <c r="H53" s="94"/>
      <c r="I53" s="94"/>
      <c r="J53" s="94"/>
      <c r="K53" s="94"/>
      <c r="L53" s="94"/>
      <c r="M53" s="94"/>
      <c r="N53" s="94"/>
      <c r="O53" s="94"/>
      <c r="P53" s="94"/>
      <c r="Q53" s="94"/>
      <c r="R53" s="94"/>
      <c r="S53" s="94"/>
      <c r="T53" s="94"/>
      <c r="U53" s="94"/>
    </row>
    <row r="54" spans="1:21" x14ac:dyDescent="0.25">
      <c r="A54" s="94"/>
      <c r="B54" s="94"/>
      <c r="C54" s="94"/>
      <c r="D54" s="94"/>
      <c r="E54" s="94"/>
      <c r="F54" s="94"/>
      <c r="G54" s="94"/>
      <c r="H54" s="94"/>
      <c r="I54" s="94"/>
      <c r="J54" s="94"/>
      <c r="K54" s="94"/>
      <c r="L54" s="94"/>
      <c r="M54" s="94"/>
      <c r="N54" s="94"/>
      <c r="O54" s="94"/>
      <c r="P54" s="94"/>
      <c r="Q54" s="94"/>
      <c r="R54" s="94"/>
      <c r="S54" s="94"/>
      <c r="T54" s="94"/>
      <c r="U54" s="94"/>
    </row>
    <row r="55" spans="1:21" x14ac:dyDescent="0.25">
      <c r="A55" s="94"/>
      <c r="B55" s="94"/>
      <c r="C55" s="94"/>
      <c r="D55" s="94"/>
      <c r="E55" s="94"/>
      <c r="F55" s="94"/>
      <c r="G55" s="94"/>
      <c r="H55" s="94"/>
      <c r="I55" s="94"/>
      <c r="J55" s="94"/>
      <c r="K55" s="94"/>
      <c r="L55" s="94"/>
      <c r="M55" s="94"/>
      <c r="N55" s="94"/>
      <c r="O55" s="94"/>
      <c r="P55" s="94"/>
      <c r="Q55" s="94"/>
      <c r="R55" s="94"/>
      <c r="S55" s="94"/>
      <c r="T55" s="94"/>
      <c r="U55" s="94"/>
    </row>
    <row r="56" spans="1:21" x14ac:dyDescent="0.25">
      <c r="A56" s="94"/>
      <c r="B56" s="94"/>
      <c r="C56" s="94"/>
      <c r="D56" s="94"/>
      <c r="E56" s="94"/>
      <c r="F56" s="94"/>
      <c r="G56" s="94"/>
      <c r="H56" s="94"/>
      <c r="I56" s="94"/>
      <c r="J56" s="94"/>
      <c r="K56" s="94"/>
      <c r="L56" s="94"/>
      <c r="M56" s="94"/>
      <c r="N56" s="94"/>
      <c r="O56" s="94"/>
      <c r="P56" s="94"/>
      <c r="Q56" s="94"/>
      <c r="R56" s="94"/>
      <c r="S56" s="94"/>
      <c r="T56" s="94"/>
      <c r="U56" s="94"/>
    </row>
    <row r="57" spans="1:21" x14ac:dyDescent="0.25">
      <c r="A57" s="94"/>
      <c r="B57" s="94"/>
      <c r="C57" s="94"/>
      <c r="D57" s="94"/>
      <c r="E57" s="94"/>
      <c r="F57" s="94"/>
      <c r="G57" s="94"/>
      <c r="H57" s="94"/>
      <c r="I57" s="94"/>
      <c r="J57" s="94"/>
      <c r="K57" s="94"/>
      <c r="L57" s="94"/>
      <c r="M57" s="94"/>
      <c r="N57" s="94"/>
      <c r="O57" s="94"/>
      <c r="P57" s="94"/>
      <c r="Q57" s="94"/>
      <c r="R57" s="94"/>
      <c r="S57" s="94"/>
      <c r="T57" s="94"/>
      <c r="U57" s="94"/>
    </row>
    <row r="58" spans="1:21" x14ac:dyDescent="0.25">
      <c r="A58" s="94"/>
      <c r="B58" s="94"/>
      <c r="C58" s="94"/>
      <c r="D58" s="94"/>
      <c r="E58" s="94"/>
      <c r="F58" s="94"/>
      <c r="G58" s="94"/>
      <c r="H58" s="94"/>
      <c r="I58" s="94"/>
      <c r="J58" s="94"/>
      <c r="K58" s="94"/>
      <c r="L58" s="94"/>
      <c r="M58" s="94"/>
      <c r="N58" s="94"/>
      <c r="O58" s="94"/>
      <c r="P58" s="94"/>
      <c r="Q58" s="94"/>
      <c r="R58" s="94"/>
      <c r="S58" s="94"/>
      <c r="T58" s="94"/>
      <c r="U58" s="94"/>
    </row>
    <row r="59" spans="1:21" x14ac:dyDescent="0.25">
      <c r="A59" s="94"/>
      <c r="B59" s="94"/>
      <c r="C59" s="94"/>
      <c r="D59" s="94"/>
      <c r="E59" s="94"/>
      <c r="F59" s="94"/>
      <c r="G59" s="94"/>
      <c r="H59" s="94"/>
      <c r="I59" s="94"/>
      <c r="J59" s="94"/>
      <c r="K59" s="94"/>
      <c r="L59" s="94"/>
      <c r="M59" s="94"/>
      <c r="N59" s="94"/>
      <c r="O59" s="94"/>
      <c r="P59" s="94"/>
      <c r="Q59" s="94"/>
      <c r="R59" s="94"/>
      <c r="S59" s="94"/>
      <c r="T59" s="94"/>
      <c r="U59" s="94"/>
    </row>
    <row r="60" spans="1:21" x14ac:dyDescent="0.25">
      <c r="A60" s="94"/>
      <c r="B60" s="94"/>
      <c r="C60" s="94"/>
      <c r="D60" s="94"/>
      <c r="E60" s="94"/>
      <c r="F60" s="94"/>
      <c r="G60" s="94"/>
      <c r="H60" s="94"/>
      <c r="I60" s="94"/>
      <c r="J60" s="94"/>
      <c r="K60" s="94"/>
      <c r="L60" s="94"/>
      <c r="M60" s="94"/>
      <c r="N60" s="94"/>
      <c r="O60" s="94"/>
      <c r="P60" s="94"/>
      <c r="Q60" s="94"/>
      <c r="R60" s="94"/>
      <c r="S60" s="94"/>
      <c r="T60" s="94"/>
      <c r="U60" s="94"/>
    </row>
    <row r="61" spans="1:21" x14ac:dyDescent="0.25">
      <c r="A61" s="94"/>
      <c r="B61" s="94"/>
      <c r="C61" s="94"/>
      <c r="D61" s="94"/>
      <c r="E61" s="94"/>
      <c r="F61" s="94"/>
      <c r="G61" s="94"/>
      <c r="H61" s="94"/>
      <c r="I61" s="94"/>
      <c r="J61" s="94"/>
      <c r="K61" s="94"/>
      <c r="L61" s="94"/>
      <c r="M61" s="94"/>
      <c r="N61" s="94"/>
      <c r="O61" s="94"/>
      <c r="P61" s="94"/>
      <c r="Q61" s="94"/>
      <c r="R61" s="94"/>
      <c r="S61" s="94"/>
      <c r="T61" s="94"/>
      <c r="U61" s="94"/>
    </row>
    <row r="62" spans="1:21" x14ac:dyDescent="0.25">
      <c r="A62" s="94"/>
      <c r="B62" s="94"/>
      <c r="C62" s="94"/>
      <c r="D62" s="94"/>
      <c r="E62" s="94"/>
      <c r="F62" s="94"/>
      <c r="G62" s="94"/>
      <c r="H62" s="94"/>
      <c r="I62" s="94"/>
      <c r="J62" s="94"/>
      <c r="K62" s="94"/>
      <c r="L62" s="94"/>
      <c r="M62" s="94"/>
      <c r="N62" s="94"/>
      <c r="O62" s="94"/>
      <c r="P62" s="94"/>
      <c r="Q62" s="94"/>
      <c r="R62" s="94"/>
      <c r="S62" s="94"/>
      <c r="T62" s="94"/>
      <c r="U62" s="94"/>
    </row>
    <row r="63" spans="1:21" x14ac:dyDescent="0.25">
      <c r="A63" s="94"/>
      <c r="B63" s="94"/>
      <c r="C63" s="94"/>
      <c r="D63" s="94"/>
      <c r="E63" s="94"/>
      <c r="F63" s="94"/>
      <c r="G63" s="94"/>
      <c r="H63" s="94"/>
      <c r="I63" s="94"/>
      <c r="J63" s="94"/>
      <c r="K63" s="94"/>
      <c r="L63" s="94"/>
      <c r="M63" s="94"/>
      <c r="N63" s="94"/>
      <c r="O63" s="94"/>
      <c r="P63" s="94"/>
      <c r="Q63" s="94"/>
      <c r="R63" s="94"/>
      <c r="S63" s="94"/>
      <c r="T63" s="94"/>
      <c r="U63" s="94"/>
    </row>
    <row r="64" spans="1:21" x14ac:dyDescent="0.25">
      <c r="A64" s="94"/>
      <c r="B64" s="94"/>
      <c r="C64" s="94"/>
      <c r="D64" s="94"/>
      <c r="E64" s="94"/>
      <c r="F64" s="94"/>
      <c r="G64" s="94"/>
      <c r="H64" s="94"/>
      <c r="I64" s="94"/>
      <c r="J64" s="94"/>
      <c r="K64" s="94"/>
      <c r="L64" s="94"/>
      <c r="M64" s="94"/>
      <c r="N64" s="94"/>
      <c r="O64" s="94"/>
      <c r="P64" s="94"/>
      <c r="Q64" s="94"/>
      <c r="R64" s="94"/>
      <c r="S64" s="94"/>
      <c r="T64" s="94"/>
      <c r="U64" s="94"/>
    </row>
    <row r="65" spans="1:21" x14ac:dyDescent="0.25">
      <c r="A65" s="94"/>
      <c r="B65" s="94"/>
      <c r="C65" s="94"/>
      <c r="D65" s="94"/>
      <c r="E65" s="94"/>
      <c r="F65" s="94"/>
      <c r="G65" s="94"/>
      <c r="H65" s="94"/>
      <c r="I65" s="94"/>
      <c r="J65" s="94"/>
      <c r="K65" s="94"/>
      <c r="L65" s="94"/>
      <c r="M65" s="94"/>
      <c r="N65" s="94"/>
      <c r="O65" s="94"/>
      <c r="P65" s="94"/>
      <c r="Q65" s="94"/>
      <c r="R65" s="94"/>
      <c r="S65" s="94"/>
      <c r="T65" s="94"/>
      <c r="U65" s="94"/>
    </row>
    <row r="66" spans="1:21" x14ac:dyDescent="0.25">
      <c r="A66" s="94"/>
      <c r="B66" s="94"/>
      <c r="C66" s="94"/>
      <c r="D66" s="94"/>
      <c r="E66" s="94"/>
      <c r="F66" s="94"/>
      <c r="G66" s="94"/>
      <c r="H66" s="94"/>
      <c r="I66" s="94"/>
      <c r="J66" s="94"/>
      <c r="K66" s="94"/>
      <c r="L66" s="94"/>
      <c r="M66" s="94"/>
      <c r="N66" s="94"/>
      <c r="O66" s="94"/>
      <c r="P66" s="94"/>
      <c r="Q66" s="94"/>
      <c r="R66" s="94"/>
      <c r="S66" s="94"/>
      <c r="T66" s="94"/>
      <c r="U66" s="94"/>
    </row>
    <row r="67" spans="1:21" x14ac:dyDescent="0.25">
      <c r="A67" s="94"/>
      <c r="B67" s="94"/>
      <c r="C67" s="94"/>
      <c r="D67" s="94"/>
      <c r="E67" s="94"/>
      <c r="F67" s="94"/>
      <c r="G67" s="94"/>
      <c r="H67" s="94"/>
      <c r="I67" s="94"/>
      <c r="J67" s="94"/>
      <c r="K67" s="94"/>
      <c r="L67" s="94"/>
      <c r="M67" s="94"/>
      <c r="N67" s="94"/>
      <c r="O67" s="94"/>
      <c r="P67" s="94"/>
      <c r="Q67" s="94"/>
      <c r="R67" s="94"/>
      <c r="S67" s="94"/>
      <c r="T67" s="94"/>
      <c r="U67" s="94"/>
    </row>
    <row r="68" spans="1:21" x14ac:dyDescent="0.25">
      <c r="A68" s="94"/>
      <c r="B68" s="94"/>
      <c r="C68" s="94"/>
      <c r="D68" s="94"/>
      <c r="E68" s="94"/>
      <c r="F68" s="94"/>
      <c r="G68" s="94"/>
      <c r="H68" s="94"/>
      <c r="I68" s="94"/>
      <c r="J68" s="94"/>
      <c r="K68" s="94"/>
      <c r="L68" s="94"/>
      <c r="M68" s="94"/>
      <c r="N68" s="94"/>
      <c r="O68" s="94"/>
      <c r="P68" s="94"/>
      <c r="Q68" s="94"/>
      <c r="R68" s="94"/>
      <c r="S68" s="94"/>
      <c r="T68" s="94"/>
      <c r="U68" s="94"/>
    </row>
    <row r="69" spans="1:21" x14ac:dyDescent="0.25">
      <c r="A69" s="94"/>
      <c r="B69" s="94"/>
      <c r="C69" s="94"/>
      <c r="D69" s="94"/>
      <c r="E69" s="94"/>
      <c r="F69" s="94"/>
      <c r="G69" s="94"/>
      <c r="H69" s="94"/>
      <c r="I69" s="94"/>
      <c r="J69" s="94"/>
      <c r="K69" s="94"/>
      <c r="L69" s="94"/>
      <c r="M69" s="94"/>
      <c r="N69" s="94"/>
      <c r="O69" s="94"/>
      <c r="P69" s="94"/>
      <c r="Q69" s="94"/>
      <c r="R69" s="94"/>
      <c r="S69" s="94"/>
      <c r="T69" s="94"/>
      <c r="U69" s="94"/>
    </row>
    <row r="70" spans="1:21" x14ac:dyDescent="0.25">
      <c r="A70" s="94"/>
      <c r="B70" s="94"/>
      <c r="C70" s="94"/>
      <c r="D70" s="94"/>
      <c r="E70" s="94"/>
      <c r="F70" s="94"/>
      <c r="G70" s="94"/>
      <c r="H70" s="94"/>
      <c r="I70" s="94"/>
      <c r="J70" s="94"/>
      <c r="K70" s="94"/>
      <c r="L70" s="94"/>
      <c r="M70" s="94"/>
      <c r="N70" s="94"/>
      <c r="O70" s="94"/>
      <c r="P70" s="94"/>
      <c r="Q70" s="94"/>
      <c r="R70" s="94"/>
      <c r="S70" s="94"/>
      <c r="T70" s="94"/>
      <c r="U70" s="94"/>
    </row>
    <row r="71" spans="1:21" x14ac:dyDescent="0.25">
      <c r="A71" s="94"/>
      <c r="B71" s="94"/>
      <c r="C71" s="94"/>
      <c r="D71" s="94"/>
      <c r="E71" s="94"/>
      <c r="F71" s="94"/>
      <c r="G71" s="94"/>
      <c r="H71" s="94"/>
      <c r="I71" s="94"/>
      <c r="J71" s="94"/>
      <c r="K71" s="94"/>
      <c r="L71" s="94"/>
      <c r="M71" s="94"/>
      <c r="N71" s="94"/>
      <c r="O71" s="94"/>
      <c r="P71" s="94"/>
      <c r="Q71" s="94"/>
      <c r="R71" s="94"/>
      <c r="S71" s="94"/>
      <c r="T71" s="94"/>
      <c r="U71" s="94"/>
    </row>
    <row r="72" spans="1:21" x14ac:dyDescent="0.25">
      <c r="A72" s="94"/>
      <c r="B72" s="94"/>
      <c r="C72" s="94"/>
      <c r="D72" s="94"/>
      <c r="E72" s="94"/>
      <c r="F72" s="94"/>
      <c r="G72" s="94"/>
      <c r="H72" s="94"/>
      <c r="I72" s="94"/>
      <c r="J72" s="94"/>
      <c r="K72" s="94"/>
      <c r="L72" s="94"/>
      <c r="M72" s="94"/>
      <c r="N72" s="94"/>
      <c r="O72" s="94"/>
      <c r="P72" s="94"/>
      <c r="Q72" s="94"/>
      <c r="R72" s="94"/>
      <c r="S72" s="94"/>
      <c r="T72" s="94"/>
      <c r="U72" s="94"/>
    </row>
    <row r="73" spans="1:21" x14ac:dyDescent="0.25">
      <c r="A73" s="94"/>
      <c r="B73" s="94"/>
      <c r="C73" s="94"/>
      <c r="D73" s="94"/>
      <c r="E73" s="94"/>
      <c r="F73" s="94"/>
      <c r="G73" s="94"/>
      <c r="H73" s="94"/>
      <c r="I73" s="94"/>
      <c r="J73" s="94"/>
      <c r="K73" s="94"/>
      <c r="L73" s="94"/>
      <c r="M73" s="94"/>
      <c r="N73" s="94"/>
      <c r="O73" s="94"/>
      <c r="P73" s="94"/>
      <c r="Q73" s="94"/>
      <c r="R73" s="94"/>
      <c r="S73" s="94"/>
      <c r="T73" s="94"/>
      <c r="U73" s="94"/>
    </row>
    <row r="74" spans="1:21" x14ac:dyDescent="0.25">
      <c r="A74" s="94"/>
      <c r="B74" s="94"/>
      <c r="C74" s="94"/>
      <c r="D74" s="94"/>
      <c r="E74" s="94"/>
      <c r="F74" s="94"/>
      <c r="G74" s="94"/>
      <c r="H74" s="94"/>
      <c r="I74" s="94"/>
      <c r="J74" s="94"/>
      <c r="K74" s="94"/>
      <c r="L74" s="94"/>
      <c r="M74" s="94"/>
      <c r="N74" s="94"/>
      <c r="O74" s="94"/>
      <c r="P74" s="94"/>
      <c r="Q74" s="94"/>
      <c r="R74" s="94"/>
      <c r="S74" s="94"/>
      <c r="T74" s="94"/>
      <c r="U74" s="94"/>
    </row>
    <row r="75" spans="1:21" x14ac:dyDescent="0.25">
      <c r="A75" s="94"/>
      <c r="B75" s="94"/>
      <c r="C75" s="94"/>
      <c r="D75" s="94"/>
      <c r="E75" s="94"/>
      <c r="F75" s="94"/>
      <c r="G75" s="94"/>
      <c r="H75" s="94"/>
      <c r="I75" s="94"/>
      <c r="J75" s="94"/>
      <c r="K75" s="94"/>
      <c r="L75" s="94"/>
      <c r="M75" s="94"/>
      <c r="N75" s="94"/>
      <c r="O75" s="94"/>
      <c r="P75" s="94"/>
      <c r="Q75" s="94"/>
      <c r="R75" s="94"/>
      <c r="S75" s="94"/>
      <c r="T75" s="94"/>
      <c r="U75" s="94"/>
    </row>
    <row r="76" spans="1:21" x14ac:dyDescent="0.25">
      <c r="A76" s="94"/>
      <c r="B76" s="94"/>
      <c r="C76" s="94"/>
      <c r="D76" s="94"/>
      <c r="E76" s="94"/>
      <c r="F76" s="94"/>
      <c r="G76" s="94"/>
      <c r="H76" s="94"/>
      <c r="I76" s="94"/>
      <c r="J76" s="94"/>
      <c r="K76" s="94"/>
      <c r="L76" s="94"/>
      <c r="M76" s="94"/>
      <c r="N76" s="94"/>
      <c r="O76" s="94"/>
      <c r="P76" s="94"/>
      <c r="Q76" s="94"/>
      <c r="R76" s="94"/>
      <c r="S76" s="94"/>
      <c r="T76" s="94"/>
      <c r="U76" s="94"/>
    </row>
    <row r="77" spans="1:21" x14ac:dyDescent="0.25">
      <c r="A77" s="94"/>
      <c r="B77" s="94"/>
      <c r="C77" s="94"/>
      <c r="D77" s="94"/>
      <c r="E77" s="94"/>
      <c r="F77" s="94"/>
      <c r="G77" s="94"/>
      <c r="H77" s="94"/>
      <c r="I77" s="94"/>
      <c r="J77" s="94"/>
      <c r="K77" s="94"/>
      <c r="L77" s="94"/>
      <c r="M77" s="94"/>
      <c r="N77" s="94"/>
      <c r="O77" s="94"/>
      <c r="P77" s="94"/>
      <c r="Q77" s="94"/>
      <c r="R77" s="94"/>
      <c r="S77" s="94"/>
      <c r="T77" s="94"/>
      <c r="U77" s="94"/>
    </row>
    <row r="78" spans="1:21" x14ac:dyDescent="0.25">
      <c r="A78" s="94"/>
      <c r="B78" s="94"/>
      <c r="C78" s="94"/>
      <c r="D78" s="94"/>
      <c r="E78" s="94"/>
      <c r="F78" s="94"/>
      <c r="G78" s="94"/>
      <c r="H78" s="94"/>
      <c r="I78" s="94"/>
      <c r="J78" s="94"/>
      <c r="K78" s="94"/>
      <c r="L78" s="94"/>
      <c r="M78" s="94"/>
      <c r="N78" s="94"/>
      <c r="O78" s="94"/>
      <c r="P78" s="94"/>
      <c r="Q78" s="94"/>
      <c r="R78" s="94"/>
      <c r="S78" s="94"/>
      <c r="T78" s="94"/>
      <c r="U78" s="94"/>
    </row>
    <row r="79" spans="1:21" x14ac:dyDescent="0.25">
      <c r="A79" s="94"/>
      <c r="B79" s="94"/>
      <c r="C79" s="94"/>
      <c r="D79" s="94"/>
      <c r="E79" s="94"/>
      <c r="F79" s="94"/>
      <c r="G79" s="94"/>
      <c r="H79" s="94"/>
      <c r="I79" s="94"/>
      <c r="J79" s="94"/>
      <c r="K79" s="94"/>
      <c r="L79" s="94"/>
      <c r="M79" s="94"/>
      <c r="N79" s="94"/>
      <c r="O79" s="94"/>
      <c r="P79" s="94"/>
      <c r="Q79" s="94"/>
      <c r="R79" s="94"/>
      <c r="S79" s="94"/>
      <c r="T79" s="94"/>
      <c r="U79" s="94"/>
    </row>
    <row r="80" spans="1:21" x14ac:dyDescent="0.25">
      <c r="A80" s="94"/>
      <c r="B80" s="94"/>
      <c r="C80" s="94"/>
      <c r="D80" s="94"/>
      <c r="E80" s="94"/>
      <c r="F80" s="94"/>
      <c r="G80" s="94"/>
      <c r="H80" s="94"/>
      <c r="I80" s="94"/>
      <c r="J80" s="94"/>
      <c r="K80" s="94"/>
      <c r="L80" s="94"/>
      <c r="M80" s="94"/>
      <c r="N80" s="94"/>
      <c r="O80" s="94"/>
      <c r="P80" s="94"/>
      <c r="Q80" s="94"/>
      <c r="R80" s="94"/>
      <c r="S80" s="94"/>
      <c r="T80" s="94"/>
      <c r="U80" s="94"/>
    </row>
    <row r="81" spans="1:21" x14ac:dyDescent="0.25">
      <c r="A81" s="94"/>
      <c r="B81" s="94"/>
      <c r="C81" s="94"/>
      <c r="D81" s="94"/>
      <c r="E81" s="94"/>
      <c r="F81" s="94"/>
      <c r="G81" s="94"/>
      <c r="H81" s="94"/>
      <c r="I81" s="94"/>
      <c r="J81" s="94"/>
      <c r="K81" s="94"/>
      <c r="L81" s="94"/>
      <c r="M81" s="94"/>
      <c r="N81" s="94"/>
      <c r="O81" s="94"/>
      <c r="P81" s="94"/>
      <c r="Q81" s="94"/>
      <c r="R81" s="94"/>
      <c r="S81" s="94"/>
      <c r="T81" s="94"/>
      <c r="U81" s="94"/>
    </row>
    <row r="82" spans="1:21" x14ac:dyDescent="0.25">
      <c r="A82" s="94"/>
      <c r="B82" s="94"/>
      <c r="C82" s="94"/>
      <c r="D82" s="94"/>
      <c r="E82" s="94"/>
      <c r="F82" s="94"/>
      <c r="G82" s="94"/>
      <c r="H82" s="94"/>
      <c r="I82" s="94"/>
      <c r="J82" s="94"/>
      <c r="K82" s="94"/>
      <c r="L82" s="94"/>
      <c r="M82" s="94"/>
      <c r="N82" s="94"/>
      <c r="O82" s="94"/>
      <c r="P82" s="94"/>
      <c r="Q82" s="94"/>
      <c r="R82" s="94"/>
      <c r="S82" s="94"/>
      <c r="T82" s="94"/>
      <c r="U82" s="94"/>
    </row>
    <row r="83" spans="1:21" x14ac:dyDescent="0.25">
      <c r="A83" s="94"/>
      <c r="B83" s="94"/>
      <c r="C83" s="94"/>
      <c r="D83" s="94"/>
      <c r="E83" s="94"/>
      <c r="F83" s="94"/>
      <c r="G83" s="94"/>
      <c r="H83" s="94"/>
      <c r="I83" s="94"/>
      <c r="J83" s="94"/>
      <c r="K83" s="94"/>
      <c r="L83" s="94"/>
      <c r="M83" s="94"/>
      <c r="N83" s="94"/>
      <c r="O83" s="94"/>
      <c r="P83" s="94"/>
      <c r="Q83" s="94"/>
      <c r="R83" s="94"/>
      <c r="S83" s="94"/>
      <c r="T83" s="94"/>
      <c r="U83" s="94"/>
    </row>
    <row r="84" spans="1:21" x14ac:dyDescent="0.25">
      <c r="A84" s="94"/>
      <c r="B84" s="94"/>
      <c r="C84" s="94"/>
      <c r="D84" s="94"/>
      <c r="E84" s="94"/>
      <c r="F84" s="94"/>
      <c r="G84" s="94"/>
      <c r="H84" s="94"/>
      <c r="I84" s="94"/>
      <c r="J84" s="94"/>
      <c r="K84" s="94"/>
      <c r="L84" s="94"/>
      <c r="M84" s="94"/>
      <c r="N84" s="94"/>
      <c r="O84" s="94"/>
      <c r="P84" s="94"/>
      <c r="Q84" s="94"/>
      <c r="R84" s="94"/>
      <c r="S84" s="94"/>
      <c r="T84" s="94"/>
      <c r="U84" s="94"/>
    </row>
    <row r="85" spans="1:21" x14ac:dyDescent="0.25">
      <c r="A85" s="94"/>
      <c r="B85" s="94"/>
      <c r="C85" s="94"/>
      <c r="D85" s="94"/>
      <c r="E85" s="94"/>
      <c r="F85" s="94"/>
      <c r="G85" s="94"/>
      <c r="H85" s="94"/>
      <c r="I85" s="94"/>
      <c r="J85" s="94"/>
      <c r="K85" s="94"/>
      <c r="L85" s="94"/>
      <c r="M85" s="94"/>
      <c r="N85" s="94"/>
      <c r="O85" s="94"/>
      <c r="P85" s="94"/>
      <c r="Q85" s="94"/>
      <c r="R85" s="94"/>
      <c r="S85" s="94"/>
      <c r="T85" s="94"/>
      <c r="U85" s="94"/>
    </row>
    <row r="86" spans="1:21" x14ac:dyDescent="0.25">
      <c r="A86" s="94"/>
      <c r="B86" s="94"/>
      <c r="C86" s="94"/>
      <c r="D86" s="94"/>
      <c r="E86" s="94"/>
      <c r="F86" s="94"/>
      <c r="G86" s="94"/>
      <c r="H86" s="94"/>
      <c r="I86" s="94"/>
      <c r="J86" s="94"/>
      <c r="K86" s="94"/>
      <c r="L86" s="94"/>
      <c r="M86" s="94"/>
      <c r="N86" s="94"/>
      <c r="O86" s="94"/>
      <c r="P86" s="94"/>
      <c r="Q86" s="94"/>
      <c r="R86" s="94"/>
      <c r="S86" s="94"/>
      <c r="T86" s="94"/>
      <c r="U86" s="94"/>
    </row>
    <row r="87" spans="1:21" x14ac:dyDescent="0.25">
      <c r="A87" s="94"/>
      <c r="B87" s="94"/>
      <c r="C87" s="94"/>
      <c r="D87" s="94"/>
      <c r="E87" s="94"/>
      <c r="F87" s="94"/>
      <c r="G87" s="94"/>
      <c r="H87" s="94"/>
      <c r="I87" s="94"/>
      <c r="J87" s="94"/>
      <c r="K87" s="94"/>
      <c r="L87" s="94"/>
      <c r="M87" s="94"/>
      <c r="N87" s="94"/>
      <c r="O87" s="94"/>
      <c r="P87" s="94"/>
      <c r="Q87" s="94"/>
      <c r="R87" s="94"/>
      <c r="S87" s="94"/>
      <c r="T87" s="94"/>
      <c r="U87" s="94"/>
    </row>
    <row r="88" spans="1:21" x14ac:dyDescent="0.25">
      <c r="A88" s="94"/>
      <c r="B88" s="94"/>
      <c r="C88" s="94"/>
      <c r="D88" s="94"/>
      <c r="E88" s="94"/>
      <c r="F88" s="94"/>
      <c r="G88" s="94"/>
      <c r="H88" s="94"/>
      <c r="I88" s="94"/>
      <c r="J88" s="94"/>
      <c r="K88" s="94"/>
      <c r="L88" s="94"/>
      <c r="M88" s="94"/>
      <c r="N88" s="94"/>
      <c r="O88" s="94"/>
      <c r="P88" s="94"/>
      <c r="Q88" s="94"/>
      <c r="R88" s="94"/>
      <c r="S88" s="94"/>
      <c r="T88" s="94"/>
      <c r="U88" s="94"/>
    </row>
    <row r="89" spans="1:21" x14ac:dyDescent="0.25">
      <c r="A89" s="94"/>
      <c r="B89" s="94"/>
      <c r="C89" s="94"/>
      <c r="D89" s="94"/>
      <c r="E89" s="94"/>
      <c r="F89" s="94"/>
      <c r="G89" s="94"/>
      <c r="H89" s="94"/>
      <c r="I89" s="94"/>
      <c r="J89" s="94"/>
      <c r="K89" s="94"/>
      <c r="L89" s="94"/>
      <c r="M89" s="94"/>
      <c r="N89" s="94"/>
      <c r="O89" s="94"/>
      <c r="P89" s="94"/>
      <c r="Q89" s="94"/>
      <c r="R89" s="94"/>
      <c r="S89" s="94"/>
      <c r="T89" s="94"/>
      <c r="U89" s="94"/>
    </row>
    <row r="90" spans="1:21" x14ac:dyDescent="0.25">
      <c r="A90" s="94"/>
      <c r="B90" s="94"/>
      <c r="C90" s="94"/>
      <c r="D90" s="94"/>
      <c r="E90" s="94"/>
      <c r="F90" s="94"/>
      <c r="G90" s="94"/>
      <c r="H90" s="94"/>
      <c r="I90" s="94"/>
      <c r="J90" s="94"/>
      <c r="K90" s="94"/>
      <c r="L90" s="94"/>
      <c r="M90" s="94"/>
      <c r="N90" s="94"/>
      <c r="O90" s="94"/>
      <c r="P90" s="94"/>
      <c r="Q90" s="94"/>
      <c r="R90" s="94"/>
      <c r="S90" s="94"/>
      <c r="T90" s="94"/>
      <c r="U90" s="94"/>
    </row>
    <row r="91" spans="1:21" x14ac:dyDescent="0.25">
      <c r="A91" s="94"/>
      <c r="B91" s="94"/>
      <c r="C91" s="94"/>
      <c r="D91" s="94"/>
      <c r="E91" s="94"/>
      <c r="F91" s="94"/>
      <c r="G91" s="94"/>
      <c r="H91" s="94"/>
      <c r="I91" s="94"/>
      <c r="J91" s="94"/>
      <c r="K91" s="94"/>
      <c r="L91" s="94"/>
      <c r="M91" s="94"/>
      <c r="N91" s="94"/>
      <c r="O91" s="94"/>
      <c r="P91" s="94"/>
      <c r="Q91" s="94"/>
      <c r="R91" s="94"/>
      <c r="S91" s="94"/>
      <c r="T91" s="94"/>
      <c r="U91" s="94"/>
    </row>
    <row r="92" spans="1:21" x14ac:dyDescent="0.25">
      <c r="A92" s="94"/>
      <c r="B92" s="94"/>
      <c r="C92" s="94"/>
      <c r="D92" s="94"/>
      <c r="E92" s="94"/>
      <c r="F92" s="94"/>
      <c r="G92" s="94"/>
      <c r="H92" s="94"/>
      <c r="I92" s="94"/>
      <c r="J92" s="94"/>
      <c r="K92" s="94"/>
      <c r="L92" s="94"/>
      <c r="M92" s="94"/>
      <c r="N92" s="94"/>
      <c r="O92" s="94"/>
      <c r="P92" s="94"/>
      <c r="Q92" s="94"/>
      <c r="R92" s="94"/>
      <c r="S92" s="94"/>
      <c r="T92" s="94"/>
      <c r="U92" s="94"/>
    </row>
    <row r="93" spans="1:21" x14ac:dyDescent="0.25">
      <c r="A93" s="94"/>
      <c r="B93" s="94"/>
      <c r="C93" s="94"/>
      <c r="D93" s="94"/>
      <c r="E93" s="94"/>
      <c r="F93" s="94"/>
      <c r="G93" s="94"/>
      <c r="H93" s="94"/>
      <c r="I93" s="94"/>
      <c r="J93" s="94"/>
      <c r="K93" s="94"/>
      <c r="L93" s="94"/>
      <c r="M93" s="94"/>
      <c r="N93" s="94"/>
      <c r="O93" s="94"/>
      <c r="P93" s="94"/>
      <c r="Q93" s="94"/>
      <c r="R93" s="94"/>
      <c r="S93" s="94"/>
      <c r="T93" s="94"/>
      <c r="U93" s="94"/>
    </row>
    <row r="94" spans="1:21" x14ac:dyDescent="0.25">
      <c r="A94" s="94"/>
      <c r="B94" s="94"/>
      <c r="C94" s="94"/>
      <c r="D94" s="94"/>
      <c r="E94" s="94"/>
      <c r="F94" s="94"/>
      <c r="G94" s="94"/>
      <c r="H94" s="94"/>
      <c r="I94" s="94"/>
      <c r="J94" s="94"/>
      <c r="K94" s="94"/>
      <c r="L94" s="94"/>
      <c r="M94" s="94"/>
      <c r="N94" s="94"/>
      <c r="O94" s="94"/>
      <c r="P94" s="94"/>
      <c r="Q94" s="94"/>
      <c r="R94" s="94"/>
      <c r="S94" s="94"/>
      <c r="T94" s="94"/>
      <c r="U94" s="94"/>
    </row>
    <row r="95" spans="1:21" x14ac:dyDescent="0.25">
      <c r="A95" s="94"/>
      <c r="B95" s="94"/>
      <c r="C95" s="94"/>
      <c r="D95" s="94"/>
      <c r="E95" s="94"/>
      <c r="F95" s="94"/>
      <c r="G95" s="94"/>
      <c r="H95" s="94"/>
      <c r="I95" s="94"/>
      <c r="J95" s="94"/>
      <c r="K95" s="94"/>
      <c r="L95" s="94"/>
      <c r="M95" s="94"/>
      <c r="N95" s="94"/>
      <c r="O95" s="94"/>
      <c r="P95" s="94"/>
      <c r="Q95" s="94"/>
      <c r="R95" s="94"/>
      <c r="S95" s="94"/>
      <c r="T95" s="94"/>
      <c r="U95" s="94"/>
    </row>
    <row r="96" spans="1:21" x14ac:dyDescent="0.25">
      <c r="A96" s="94"/>
      <c r="B96" s="94"/>
      <c r="C96" s="94"/>
      <c r="D96" s="94"/>
      <c r="E96" s="94"/>
      <c r="F96" s="94"/>
      <c r="G96" s="94"/>
      <c r="H96" s="94"/>
      <c r="I96" s="94"/>
      <c r="J96" s="94"/>
      <c r="K96" s="94"/>
      <c r="L96" s="94"/>
      <c r="M96" s="94"/>
      <c r="N96" s="94"/>
      <c r="O96" s="94"/>
      <c r="P96" s="94"/>
      <c r="Q96" s="94"/>
      <c r="R96" s="94"/>
      <c r="S96" s="94"/>
      <c r="T96" s="94"/>
      <c r="U96" s="94"/>
    </row>
    <row r="97" spans="1:21" x14ac:dyDescent="0.25">
      <c r="A97" s="94"/>
      <c r="B97" s="94"/>
      <c r="C97" s="94"/>
      <c r="D97" s="94"/>
      <c r="E97" s="94"/>
      <c r="F97" s="94"/>
      <c r="G97" s="94"/>
      <c r="H97" s="94"/>
      <c r="I97" s="94"/>
      <c r="J97" s="94"/>
      <c r="K97" s="94"/>
      <c r="L97" s="94"/>
      <c r="M97" s="94"/>
      <c r="N97" s="94"/>
      <c r="O97" s="94"/>
      <c r="P97" s="94"/>
      <c r="Q97" s="94"/>
      <c r="R97" s="94"/>
      <c r="S97" s="94"/>
      <c r="T97" s="94"/>
      <c r="U97" s="94"/>
    </row>
    <row r="98" spans="1:21" x14ac:dyDescent="0.25">
      <c r="A98" s="94"/>
      <c r="B98" s="94"/>
      <c r="C98" s="94"/>
      <c r="D98" s="94"/>
      <c r="E98" s="94"/>
      <c r="F98" s="94"/>
      <c r="G98" s="94"/>
      <c r="H98" s="94"/>
      <c r="I98" s="94"/>
      <c r="J98" s="94"/>
      <c r="K98" s="94"/>
      <c r="L98" s="94"/>
      <c r="M98" s="94"/>
      <c r="N98" s="94"/>
      <c r="O98" s="94"/>
      <c r="P98" s="94"/>
      <c r="Q98" s="94"/>
      <c r="R98" s="94"/>
      <c r="S98" s="94"/>
      <c r="T98" s="94"/>
      <c r="U98" s="94"/>
    </row>
    <row r="99" spans="1:21" x14ac:dyDescent="0.25">
      <c r="A99" s="94"/>
      <c r="B99" s="94"/>
      <c r="C99" s="94"/>
      <c r="D99" s="94"/>
      <c r="E99" s="94"/>
      <c r="F99" s="94"/>
      <c r="G99" s="94"/>
      <c r="H99" s="94"/>
      <c r="I99" s="94"/>
      <c r="J99" s="94"/>
      <c r="K99" s="94"/>
      <c r="L99" s="94"/>
      <c r="M99" s="94"/>
      <c r="N99" s="94"/>
      <c r="O99" s="94"/>
      <c r="P99" s="94"/>
      <c r="Q99" s="94"/>
      <c r="R99" s="94"/>
      <c r="S99" s="94"/>
      <c r="T99" s="94"/>
      <c r="U99" s="94"/>
    </row>
    <row r="100" spans="1:21" x14ac:dyDescent="0.25">
      <c r="A100" s="94"/>
      <c r="B100" s="94"/>
      <c r="C100" s="94"/>
      <c r="D100" s="94"/>
      <c r="E100" s="94"/>
      <c r="F100" s="94"/>
      <c r="G100" s="94"/>
      <c r="H100" s="94"/>
      <c r="I100" s="94"/>
      <c r="J100" s="94"/>
      <c r="K100" s="94"/>
      <c r="L100" s="94"/>
      <c r="M100" s="94"/>
      <c r="N100" s="94"/>
      <c r="O100" s="94"/>
      <c r="P100" s="94"/>
      <c r="Q100" s="94"/>
      <c r="R100" s="94"/>
      <c r="S100" s="94"/>
      <c r="T100" s="94"/>
      <c r="U100" s="94"/>
    </row>
    <row r="101" spans="1:21" x14ac:dyDescent="0.25">
      <c r="A101" s="94"/>
      <c r="B101" s="94"/>
      <c r="C101" s="94"/>
      <c r="D101" s="94"/>
      <c r="E101" s="94"/>
      <c r="F101" s="94"/>
      <c r="G101" s="94"/>
      <c r="H101" s="94"/>
      <c r="I101" s="94"/>
      <c r="J101" s="94"/>
      <c r="K101" s="94"/>
      <c r="L101" s="94"/>
      <c r="M101" s="94"/>
      <c r="N101" s="94"/>
      <c r="O101" s="94"/>
      <c r="P101" s="94"/>
      <c r="Q101" s="94"/>
      <c r="R101" s="94"/>
      <c r="S101" s="94"/>
      <c r="T101" s="94"/>
      <c r="U101" s="94"/>
    </row>
    <row r="102" spans="1:21" x14ac:dyDescent="0.25">
      <c r="A102" s="94"/>
      <c r="B102" s="94"/>
      <c r="C102" s="94"/>
      <c r="D102" s="94"/>
      <c r="E102" s="94"/>
      <c r="F102" s="94"/>
      <c r="G102" s="94"/>
      <c r="H102" s="94"/>
      <c r="I102" s="94"/>
      <c r="J102" s="94"/>
      <c r="K102" s="94"/>
      <c r="L102" s="94"/>
      <c r="M102" s="94"/>
      <c r="N102" s="94"/>
      <c r="O102" s="94"/>
      <c r="P102" s="94"/>
      <c r="Q102" s="94"/>
      <c r="R102" s="94"/>
      <c r="S102" s="94"/>
      <c r="T102" s="94"/>
      <c r="U102" s="94"/>
    </row>
    <row r="103" spans="1:21" x14ac:dyDescent="0.25">
      <c r="A103" s="94"/>
      <c r="B103" s="94"/>
      <c r="C103" s="94"/>
      <c r="D103" s="94"/>
      <c r="E103" s="94"/>
      <c r="F103" s="94"/>
      <c r="G103" s="94"/>
      <c r="H103" s="94"/>
      <c r="I103" s="94"/>
      <c r="J103" s="94"/>
      <c r="K103" s="94"/>
      <c r="L103" s="94"/>
      <c r="M103" s="94"/>
      <c r="N103" s="94"/>
      <c r="O103" s="94"/>
      <c r="P103" s="94"/>
      <c r="Q103" s="94"/>
      <c r="R103" s="94"/>
      <c r="S103" s="94"/>
      <c r="T103" s="94"/>
      <c r="U103" s="94"/>
    </row>
    <row r="104" spans="1:21" x14ac:dyDescent="0.25">
      <c r="A104" s="94"/>
      <c r="B104" s="94"/>
      <c r="C104" s="94"/>
      <c r="D104" s="94"/>
      <c r="E104" s="94"/>
      <c r="F104" s="94"/>
      <c r="G104" s="94"/>
      <c r="H104" s="94"/>
      <c r="I104" s="94"/>
      <c r="J104" s="94"/>
      <c r="K104" s="94"/>
      <c r="L104" s="94"/>
      <c r="M104" s="94"/>
      <c r="N104" s="94"/>
      <c r="O104" s="94"/>
      <c r="P104" s="94"/>
      <c r="Q104" s="94"/>
      <c r="R104" s="94"/>
      <c r="S104" s="94"/>
      <c r="T104" s="94"/>
      <c r="U104" s="94"/>
    </row>
    <row r="105" spans="1:21" x14ac:dyDescent="0.25">
      <c r="A105" s="94"/>
      <c r="B105" s="94"/>
      <c r="C105" s="94"/>
      <c r="D105" s="94"/>
      <c r="E105" s="94"/>
      <c r="F105" s="94"/>
      <c r="G105" s="94"/>
      <c r="H105" s="94"/>
      <c r="I105" s="94"/>
      <c r="J105" s="94"/>
      <c r="K105" s="94"/>
      <c r="L105" s="94"/>
      <c r="M105" s="94"/>
      <c r="N105" s="94"/>
      <c r="O105" s="94"/>
      <c r="P105" s="94"/>
      <c r="Q105" s="94"/>
      <c r="R105" s="94"/>
      <c r="S105" s="94"/>
      <c r="T105" s="94"/>
      <c r="U105" s="94"/>
    </row>
    <row r="106" spans="1:21" x14ac:dyDescent="0.25">
      <c r="A106" s="94"/>
      <c r="B106" s="94"/>
      <c r="C106" s="94"/>
      <c r="D106" s="94"/>
      <c r="E106" s="94"/>
      <c r="F106" s="94"/>
      <c r="G106" s="94"/>
      <c r="H106" s="94"/>
      <c r="I106" s="94"/>
      <c r="J106" s="94"/>
      <c r="K106" s="94"/>
      <c r="L106" s="94"/>
      <c r="M106" s="94"/>
      <c r="N106" s="94"/>
      <c r="O106" s="94"/>
      <c r="P106" s="94"/>
      <c r="Q106" s="94"/>
      <c r="R106" s="94"/>
      <c r="S106" s="94"/>
      <c r="T106" s="94"/>
      <c r="U106" s="94"/>
    </row>
    <row r="107" spans="1:21" x14ac:dyDescent="0.25">
      <c r="A107" s="94"/>
      <c r="B107" s="94"/>
      <c r="C107" s="94"/>
      <c r="D107" s="94"/>
      <c r="E107" s="94"/>
      <c r="F107" s="94"/>
      <c r="G107" s="94"/>
      <c r="H107" s="94"/>
      <c r="I107" s="94"/>
      <c r="J107" s="94"/>
      <c r="K107" s="94"/>
      <c r="L107" s="94"/>
      <c r="M107" s="94"/>
      <c r="N107" s="94"/>
      <c r="O107" s="94"/>
      <c r="P107" s="94"/>
      <c r="Q107" s="94"/>
      <c r="R107" s="94"/>
      <c r="S107" s="94"/>
      <c r="T107" s="94"/>
      <c r="U107" s="94"/>
    </row>
    <row r="108" spans="1:21" x14ac:dyDescent="0.25">
      <c r="A108" s="94"/>
      <c r="B108" s="94"/>
      <c r="C108" s="94"/>
      <c r="D108" s="94"/>
      <c r="E108" s="94"/>
      <c r="F108" s="94"/>
      <c r="G108" s="94"/>
      <c r="H108" s="94"/>
      <c r="I108" s="94"/>
      <c r="J108" s="94"/>
      <c r="K108" s="94"/>
      <c r="L108" s="94"/>
      <c r="M108" s="94"/>
      <c r="N108" s="94"/>
      <c r="O108" s="94"/>
      <c r="P108" s="94"/>
      <c r="Q108" s="94"/>
      <c r="R108" s="94"/>
      <c r="S108" s="94"/>
      <c r="T108" s="94"/>
      <c r="U108" s="94"/>
    </row>
    <row r="109" spans="1:21" x14ac:dyDescent="0.25">
      <c r="A109" s="94"/>
      <c r="B109" s="94"/>
      <c r="C109" s="94"/>
      <c r="D109" s="94"/>
      <c r="E109" s="94"/>
      <c r="F109" s="94"/>
      <c r="G109" s="94"/>
      <c r="H109" s="94"/>
      <c r="I109" s="94"/>
      <c r="J109" s="94"/>
      <c r="K109" s="94"/>
      <c r="L109" s="94"/>
      <c r="M109" s="94"/>
      <c r="N109" s="94"/>
      <c r="O109" s="94"/>
      <c r="P109" s="94"/>
      <c r="Q109" s="94"/>
      <c r="R109" s="94"/>
      <c r="S109" s="94"/>
      <c r="T109" s="94"/>
      <c r="U109" s="94"/>
    </row>
    <row r="110" spans="1:21" x14ac:dyDescent="0.25">
      <c r="A110" s="94"/>
      <c r="B110" s="94"/>
      <c r="C110" s="94"/>
      <c r="D110" s="94"/>
      <c r="E110" s="94"/>
      <c r="F110" s="94"/>
      <c r="G110" s="94"/>
      <c r="H110" s="94"/>
      <c r="I110" s="94"/>
      <c r="J110" s="94"/>
      <c r="K110" s="94"/>
      <c r="L110" s="94"/>
      <c r="M110" s="94"/>
      <c r="N110" s="94"/>
      <c r="O110" s="94"/>
      <c r="P110" s="94"/>
      <c r="Q110" s="94"/>
      <c r="R110" s="94"/>
      <c r="S110" s="94"/>
      <c r="T110" s="94"/>
      <c r="U110" s="94"/>
    </row>
    <row r="111" spans="1:21" x14ac:dyDescent="0.25">
      <c r="A111" s="94"/>
      <c r="B111" s="94"/>
      <c r="C111" s="94"/>
      <c r="D111" s="94"/>
      <c r="E111" s="94"/>
      <c r="F111" s="94"/>
      <c r="G111" s="94"/>
      <c r="H111" s="94"/>
      <c r="I111" s="94"/>
      <c r="J111" s="94"/>
      <c r="K111" s="94"/>
      <c r="L111" s="94"/>
      <c r="M111" s="94"/>
      <c r="N111" s="94"/>
      <c r="O111" s="94"/>
      <c r="P111" s="94"/>
      <c r="Q111" s="94"/>
      <c r="R111" s="94"/>
      <c r="S111" s="94"/>
      <c r="T111" s="94"/>
      <c r="U111" s="94"/>
    </row>
    <row r="112" spans="1:21" x14ac:dyDescent="0.25">
      <c r="A112" s="94"/>
      <c r="B112" s="94"/>
      <c r="C112" s="94"/>
      <c r="D112" s="94"/>
      <c r="E112" s="94"/>
      <c r="F112" s="94"/>
      <c r="G112" s="94"/>
      <c r="H112" s="94"/>
      <c r="I112" s="94"/>
      <c r="J112" s="94"/>
      <c r="K112" s="94"/>
      <c r="L112" s="94"/>
      <c r="M112" s="94"/>
      <c r="N112" s="94"/>
      <c r="O112" s="94"/>
      <c r="P112" s="94"/>
      <c r="Q112" s="94"/>
      <c r="R112" s="94"/>
      <c r="S112" s="94"/>
      <c r="T112" s="94"/>
      <c r="U112" s="94"/>
    </row>
    <row r="113" spans="1:21" x14ac:dyDescent="0.25">
      <c r="A113" s="94"/>
      <c r="B113" s="94"/>
      <c r="C113" s="94"/>
      <c r="D113" s="94"/>
      <c r="E113" s="94"/>
      <c r="F113" s="94"/>
      <c r="G113" s="94"/>
      <c r="H113" s="94"/>
      <c r="I113" s="94"/>
      <c r="J113" s="94"/>
      <c r="K113" s="94"/>
      <c r="L113" s="94"/>
      <c r="M113" s="94"/>
      <c r="N113" s="94"/>
      <c r="O113" s="94"/>
      <c r="P113" s="94"/>
      <c r="Q113" s="94"/>
      <c r="R113" s="94"/>
      <c r="S113" s="94"/>
      <c r="T113" s="94"/>
      <c r="U113" s="94"/>
    </row>
    <row r="114" spans="1:21" x14ac:dyDescent="0.25">
      <c r="A114" s="94"/>
      <c r="B114" s="94"/>
      <c r="C114" s="94"/>
      <c r="D114" s="94"/>
      <c r="E114" s="94"/>
      <c r="F114" s="94"/>
      <c r="G114" s="94"/>
      <c r="H114" s="94"/>
      <c r="I114" s="94"/>
      <c r="J114" s="94"/>
      <c r="K114" s="94"/>
      <c r="L114" s="94"/>
      <c r="M114" s="94"/>
      <c r="N114" s="94"/>
      <c r="O114" s="94"/>
      <c r="P114" s="94"/>
      <c r="Q114" s="94"/>
      <c r="R114" s="94"/>
      <c r="S114" s="94"/>
      <c r="T114" s="94"/>
      <c r="U114" s="94"/>
    </row>
    <row r="115" spans="1:21" x14ac:dyDescent="0.25">
      <c r="A115" s="94"/>
      <c r="B115" s="94"/>
      <c r="C115" s="94"/>
      <c r="D115" s="94"/>
      <c r="E115" s="94"/>
      <c r="F115" s="94"/>
      <c r="G115" s="94"/>
      <c r="H115" s="94"/>
      <c r="I115" s="94"/>
      <c r="J115" s="94"/>
      <c r="K115" s="94"/>
      <c r="L115" s="94"/>
      <c r="M115" s="94"/>
      <c r="N115" s="94"/>
      <c r="O115" s="94"/>
      <c r="P115" s="94"/>
      <c r="Q115" s="94"/>
      <c r="R115" s="94"/>
      <c r="S115" s="94"/>
      <c r="T115" s="94"/>
      <c r="U115" s="94"/>
    </row>
    <row r="116" spans="1:21" x14ac:dyDescent="0.25">
      <c r="A116" s="94"/>
      <c r="B116" s="94"/>
      <c r="C116" s="94"/>
      <c r="D116" s="94"/>
      <c r="E116" s="94"/>
      <c r="F116" s="94"/>
      <c r="G116" s="94"/>
      <c r="H116" s="94"/>
      <c r="I116" s="94"/>
      <c r="J116" s="94"/>
      <c r="K116" s="94"/>
      <c r="L116" s="94"/>
      <c r="M116" s="94"/>
      <c r="N116" s="94"/>
      <c r="O116" s="94"/>
      <c r="P116" s="94"/>
      <c r="Q116" s="94"/>
      <c r="R116" s="94"/>
      <c r="S116" s="94"/>
      <c r="T116" s="94"/>
      <c r="U116" s="94"/>
    </row>
    <row r="117" spans="1:21" x14ac:dyDescent="0.25">
      <c r="A117" s="94"/>
      <c r="B117" s="94"/>
      <c r="C117" s="94"/>
      <c r="D117" s="94"/>
      <c r="E117" s="94"/>
      <c r="F117" s="94"/>
      <c r="G117" s="94"/>
      <c r="H117" s="94"/>
      <c r="I117" s="94"/>
      <c r="J117" s="94"/>
      <c r="K117" s="94"/>
      <c r="L117" s="94"/>
      <c r="M117" s="94"/>
      <c r="N117" s="94"/>
      <c r="O117" s="94"/>
      <c r="P117" s="94"/>
      <c r="Q117" s="94"/>
      <c r="R117" s="94"/>
      <c r="S117" s="94"/>
      <c r="T117" s="94"/>
      <c r="U117" s="94"/>
    </row>
    <row r="118" spans="1:21" x14ac:dyDescent="0.25">
      <c r="A118" s="94"/>
      <c r="B118" s="94"/>
      <c r="C118" s="94"/>
      <c r="D118" s="94"/>
      <c r="E118" s="94"/>
      <c r="F118" s="94"/>
      <c r="G118" s="94"/>
      <c r="H118" s="94"/>
      <c r="I118" s="94"/>
      <c r="J118" s="94"/>
      <c r="K118" s="94"/>
      <c r="L118" s="94"/>
      <c r="M118" s="94"/>
      <c r="N118" s="94"/>
      <c r="O118" s="94"/>
      <c r="P118" s="94"/>
      <c r="Q118" s="94"/>
      <c r="R118" s="94"/>
      <c r="S118" s="94"/>
      <c r="T118" s="94"/>
      <c r="U118" s="94"/>
    </row>
    <row r="119" spans="1:21" x14ac:dyDescent="0.25">
      <c r="A119" s="94"/>
      <c r="B119" s="94"/>
      <c r="C119" s="94"/>
      <c r="D119" s="94"/>
      <c r="E119" s="94"/>
      <c r="F119" s="94"/>
      <c r="G119" s="94"/>
      <c r="H119" s="94"/>
      <c r="I119" s="94"/>
      <c r="J119" s="94"/>
      <c r="K119" s="94"/>
      <c r="L119" s="94"/>
      <c r="M119" s="94"/>
      <c r="N119" s="94"/>
      <c r="O119" s="94"/>
      <c r="P119" s="94"/>
      <c r="Q119" s="94"/>
      <c r="R119" s="94"/>
      <c r="S119" s="94"/>
      <c r="T119" s="94"/>
      <c r="U119" s="94"/>
    </row>
    <row r="120" spans="1:21" x14ac:dyDescent="0.25">
      <c r="A120" s="94"/>
      <c r="B120" s="94"/>
      <c r="C120" s="94"/>
      <c r="D120" s="94"/>
      <c r="E120" s="94"/>
      <c r="F120" s="94"/>
      <c r="G120" s="94"/>
      <c r="H120" s="94"/>
      <c r="I120" s="94"/>
      <c r="J120" s="94"/>
      <c r="K120" s="94"/>
      <c r="L120" s="94"/>
      <c r="M120" s="94"/>
      <c r="N120" s="94"/>
      <c r="O120" s="94"/>
      <c r="P120" s="94"/>
      <c r="Q120" s="94"/>
      <c r="R120" s="94"/>
      <c r="S120" s="94"/>
      <c r="T120" s="94"/>
      <c r="U120" s="94"/>
    </row>
    <row r="121" spans="1:21" x14ac:dyDescent="0.25">
      <c r="A121" s="94"/>
      <c r="B121" s="94"/>
      <c r="C121" s="94"/>
      <c r="D121" s="94"/>
      <c r="E121" s="94"/>
      <c r="F121" s="94"/>
      <c r="G121" s="94"/>
      <c r="H121" s="94"/>
      <c r="I121" s="94"/>
      <c r="J121" s="94"/>
      <c r="K121" s="94"/>
      <c r="L121" s="94"/>
      <c r="M121" s="94"/>
      <c r="N121" s="94"/>
      <c r="O121" s="94"/>
      <c r="P121" s="94"/>
      <c r="Q121" s="94"/>
      <c r="R121" s="94"/>
      <c r="S121" s="94"/>
      <c r="T121" s="94"/>
      <c r="U121" s="94"/>
    </row>
    <row r="122" spans="1:21" x14ac:dyDescent="0.25">
      <c r="A122" s="94"/>
      <c r="B122" s="94"/>
      <c r="C122" s="94"/>
      <c r="D122" s="94"/>
      <c r="E122" s="94"/>
      <c r="F122" s="94"/>
      <c r="G122" s="94"/>
      <c r="H122" s="94"/>
      <c r="I122" s="94"/>
      <c r="J122" s="94"/>
      <c r="K122" s="94"/>
      <c r="L122" s="94"/>
      <c r="M122" s="94"/>
      <c r="N122" s="94"/>
      <c r="O122" s="94"/>
      <c r="P122" s="94"/>
      <c r="Q122" s="94"/>
      <c r="R122" s="94"/>
      <c r="S122" s="94"/>
      <c r="T122" s="94"/>
      <c r="U122" s="94"/>
    </row>
    <row r="123" spans="1:21" x14ac:dyDescent="0.25">
      <c r="A123" s="94"/>
      <c r="B123" s="94"/>
      <c r="C123" s="94"/>
      <c r="D123" s="94"/>
      <c r="E123" s="94"/>
      <c r="F123" s="94"/>
      <c r="G123" s="94"/>
      <c r="H123" s="94"/>
      <c r="I123" s="94"/>
      <c r="J123" s="94"/>
      <c r="K123" s="94"/>
      <c r="L123" s="94"/>
      <c r="M123" s="94"/>
      <c r="N123" s="94"/>
      <c r="O123" s="94"/>
      <c r="P123" s="94"/>
      <c r="Q123" s="94"/>
      <c r="R123" s="94"/>
      <c r="S123" s="94"/>
      <c r="T123" s="94"/>
      <c r="U123" s="94"/>
    </row>
    <row r="124" spans="1:21" x14ac:dyDescent="0.25">
      <c r="A124" s="94"/>
      <c r="B124" s="94"/>
      <c r="C124" s="94"/>
      <c r="D124" s="94"/>
      <c r="E124" s="94"/>
      <c r="F124" s="94"/>
      <c r="G124" s="94"/>
      <c r="H124" s="94"/>
      <c r="I124" s="94"/>
      <c r="J124" s="94"/>
      <c r="K124" s="94"/>
      <c r="L124" s="94"/>
      <c r="M124" s="94"/>
      <c r="N124" s="94"/>
      <c r="O124" s="94"/>
      <c r="P124" s="94"/>
      <c r="Q124" s="94"/>
      <c r="R124" s="94"/>
      <c r="S124" s="94"/>
      <c r="T124" s="94"/>
      <c r="U124" s="94"/>
    </row>
    <row r="125" spans="1:21" x14ac:dyDescent="0.25">
      <c r="A125" s="94"/>
      <c r="B125" s="94"/>
      <c r="C125" s="94"/>
      <c r="D125" s="94"/>
      <c r="E125" s="94"/>
      <c r="F125" s="94"/>
      <c r="G125" s="94"/>
      <c r="H125" s="94"/>
      <c r="I125" s="94"/>
      <c r="J125" s="94"/>
      <c r="K125" s="94"/>
      <c r="L125" s="94"/>
      <c r="M125" s="94"/>
      <c r="N125" s="94"/>
      <c r="O125" s="94"/>
      <c r="P125" s="94"/>
      <c r="Q125" s="94"/>
      <c r="R125" s="94"/>
      <c r="S125" s="94"/>
      <c r="T125" s="94"/>
      <c r="U125" s="94"/>
    </row>
    <row r="126" spans="1:21" x14ac:dyDescent="0.25">
      <c r="A126" s="94"/>
      <c r="B126" s="94"/>
      <c r="C126" s="94"/>
      <c r="D126" s="94"/>
      <c r="E126" s="94"/>
      <c r="F126" s="94"/>
      <c r="G126" s="94"/>
      <c r="H126" s="94"/>
      <c r="I126" s="94"/>
      <c r="J126" s="94"/>
      <c r="K126" s="94"/>
      <c r="L126" s="94"/>
      <c r="M126" s="94"/>
      <c r="N126" s="94"/>
      <c r="O126" s="94"/>
      <c r="P126" s="94"/>
      <c r="Q126" s="94"/>
      <c r="R126" s="94"/>
      <c r="S126" s="94"/>
      <c r="T126" s="94"/>
      <c r="U126" s="94"/>
    </row>
    <row r="127" spans="1:21" x14ac:dyDescent="0.25">
      <c r="A127" s="94"/>
      <c r="B127" s="94"/>
      <c r="C127" s="94"/>
      <c r="D127" s="94"/>
      <c r="E127" s="94"/>
      <c r="F127" s="94"/>
      <c r="G127" s="94"/>
      <c r="H127" s="94"/>
      <c r="I127" s="94"/>
      <c r="J127" s="94"/>
      <c r="K127" s="94"/>
      <c r="L127" s="94"/>
      <c r="M127" s="94"/>
      <c r="N127" s="94"/>
      <c r="O127" s="94"/>
      <c r="P127" s="94"/>
      <c r="Q127" s="94"/>
      <c r="R127" s="94"/>
      <c r="S127" s="94"/>
      <c r="T127" s="94"/>
      <c r="U127" s="94"/>
    </row>
    <row r="128" spans="1:21" x14ac:dyDescent="0.25">
      <c r="A128" s="94"/>
      <c r="B128" s="94"/>
      <c r="C128" s="94"/>
      <c r="D128" s="94"/>
      <c r="E128" s="94"/>
      <c r="F128" s="94"/>
      <c r="G128" s="94"/>
      <c r="H128" s="94"/>
      <c r="I128" s="94"/>
      <c r="J128" s="94"/>
      <c r="K128" s="94"/>
      <c r="L128" s="94"/>
      <c r="M128" s="94"/>
      <c r="N128" s="94"/>
      <c r="O128" s="94"/>
      <c r="P128" s="94"/>
      <c r="Q128" s="94"/>
      <c r="R128" s="94"/>
      <c r="S128" s="94"/>
      <c r="T128" s="94"/>
      <c r="U128" s="94"/>
    </row>
    <row r="129" spans="1:21" x14ac:dyDescent="0.25">
      <c r="A129" s="94"/>
      <c r="B129" s="94"/>
      <c r="C129" s="94"/>
      <c r="D129" s="94"/>
      <c r="E129" s="94"/>
      <c r="F129" s="94"/>
      <c r="G129" s="94"/>
      <c r="H129" s="94"/>
      <c r="I129" s="94"/>
      <c r="J129" s="94"/>
      <c r="K129" s="94"/>
      <c r="L129" s="94"/>
      <c r="M129" s="94"/>
      <c r="N129" s="94"/>
      <c r="O129" s="94"/>
      <c r="P129" s="94"/>
      <c r="Q129" s="94"/>
      <c r="R129" s="94"/>
      <c r="S129" s="94"/>
      <c r="T129" s="94"/>
      <c r="U129" s="94"/>
    </row>
    <row r="130" spans="1:21" x14ac:dyDescent="0.25">
      <c r="A130" s="94"/>
      <c r="B130" s="94"/>
      <c r="C130" s="94"/>
      <c r="D130" s="94"/>
      <c r="E130" s="94"/>
      <c r="F130" s="94"/>
      <c r="G130" s="94"/>
      <c r="H130" s="94"/>
      <c r="I130" s="94"/>
      <c r="J130" s="94"/>
      <c r="K130" s="94"/>
      <c r="L130" s="94"/>
      <c r="M130" s="94"/>
      <c r="N130" s="94"/>
      <c r="O130" s="94"/>
      <c r="P130" s="94"/>
      <c r="Q130" s="94"/>
      <c r="R130" s="94"/>
      <c r="S130" s="94"/>
      <c r="T130" s="94"/>
      <c r="U130" s="94"/>
    </row>
    <row r="131" spans="1:21" x14ac:dyDescent="0.25">
      <c r="A131" s="94"/>
      <c r="B131" s="94"/>
      <c r="C131" s="94"/>
      <c r="D131" s="94"/>
      <c r="E131" s="94"/>
      <c r="F131" s="94"/>
      <c r="G131" s="94"/>
      <c r="H131" s="94"/>
      <c r="I131" s="94"/>
      <c r="J131" s="94"/>
      <c r="K131" s="94"/>
      <c r="L131" s="94"/>
      <c r="M131" s="94"/>
      <c r="N131" s="94"/>
      <c r="O131" s="94"/>
      <c r="P131" s="94"/>
      <c r="Q131" s="94"/>
      <c r="R131" s="94"/>
      <c r="S131" s="94"/>
      <c r="T131" s="94"/>
      <c r="U131" s="94"/>
    </row>
    <row r="132" spans="1:21" x14ac:dyDescent="0.25">
      <c r="A132" s="94"/>
      <c r="B132" s="94"/>
      <c r="C132" s="94"/>
      <c r="D132" s="94"/>
      <c r="E132" s="94"/>
      <c r="F132" s="94"/>
      <c r="G132" s="94"/>
      <c r="H132" s="94"/>
      <c r="I132" s="94"/>
      <c r="J132" s="94"/>
      <c r="K132" s="94"/>
      <c r="L132" s="94"/>
      <c r="M132" s="94"/>
      <c r="N132" s="94"/>
      <c r="O132" s="94"/>
      <c r="P132" s="94"/>
      <c r="Q132" s="94"/>
      <c r="R132" s="94"/>
      <c r="S132" s="94"/>
      <c r="T132" s="94"/>
      <c r="U132" s="94"/>
    </row>
    <row r="133" spans="1:21" x14ac:dyDescent="0.25">
      <c r="A133" s="94"/>
      <c r="B133" s="94"/>
      <c r="C133" s="94"/>
      <c r="D133" s="94"/>
      <c r="E133" s="94"/>
      <c r="F133" s="94"/>
      <c r="G133" s="94"/>
      <c r="H133" s="94"/>
      <c r="I133" s="94"/>
      <c r="J133" s="94"/>
      <c r="K133" s="94"/>
      <c r="L133" s="94"/>
      <c r="M133" s="94"/>
      <c r="N133" s="94"/>
      <c r="O133" s="94"/>
      <c r="P133" s="94"/>
      <c r="Q133" s="94"/>
      <c r="R133" s="94"/>
      <c r="S133" s="94"/>
      <c r="T133" s="94"/>
      <c r="U133" s="94"/>
    </row>
    <row r="134" spans="1:21" x14ac:dyDescent="0.25">
      <c r="A134" s="94"/>
      <c r="B134" s="94"/>
      <c r="C134" s="94"/>
      <c r="D134" s="94"/>
      <c r="E134" s="94"/>
      <c r="F134" s="94"/>
      <c r="G134" s="94"/>
      <c r="H134" s="94"/>
      <c r="I134" s="94"/>
      <c r="J134" s="94"/>
      <c r="K134" s="94"/>
      <c r="L134" s="94"/>
      <c r="M134" s="94"/>
      <c r="N134" s="94"/>
      <c r="O134" s="94"/>
      <c r="P134" s="94"/>
      <c r="Q134" s="94"/>
      <c r="R134" s="94"/>
      <c r="S134" s="94"/>
      <c r="T134" s="94"/>
      <c r="U134" s="94"/>
    </row>
    <row r="135" spans="1:21" x14ac:dyDescent="0.25">
      <c r="A135" s="94"/>
      <c r="B135" s="94"/>
      <c r="C135" s="94"/>
      <c r="D135" s="94"/>
      <c r="E135" s="94"/>
      <c r="F135" s="94"/>
      <c r="G135" s="94"/>
      <c r="H135" s="94"/>
      <c r="I135" s="94"/>
      <c r="J135" s="94"/>
      <c r="K135" s="94"/>
      <c r="L135" s="94"/>
      <c r="M135" s="94"/>
      <c r="N135" s="94"/>
      <c r="O135" s="94"/>
      <c r="P135" s="94"/>
      <c r="Q135" s="94"/>
      <c r="R135" s="94"/>
      <c r="S135" s="94"/>
      <c r="T135" s="94"/>
      <c r="U135" s="94"/>
    </row>
    <row r="136" spans="1:21" x14ac:dyDescent="0.25">
      <c r="A136" s="94"/>
      <c r="B136" s="94"/>
      <c r="C136" s="94"/>
      <c r="D136" s="94"/>
      <c r="E136" s="94"/>
      <c r="F136" s="94"/>
      <c r="G136" s="94"/>
      <c r="H136" s="94"/>
      <c r="I136" s="94"/>
      <c r="J136" s="94"/>
      <c r="K136" s="94"/>
      <c r="L136" s="94"/>
      <c r="M136" s="94"/>
      <c r="N136" s="94"/>
      <c r="O136" s="94"/>
      <c r="P136" s="94"/>
      <c r="Q136" s="94"/>
      <c r="R136" s="94"/>
      <c r="S136" s="94"/>
      <c r="T136" s="94"/>
      <c r="U136" s="94"/>
    </row>
    <row r="137" spans="1:21" x14ac:dyDescent="0.25">
      <c r="A137" s="94"/>
      <c r="B137" s="94"/>
      <c r="C137" s="94"/>
      <c r="D137" s="94"/>
      <c r="E137" s="94"/>
      <c r="F137" s="94"/>
      <c r="G137" s="94"/>
      <c r="H137" s="94"/>
      <c r="I137" s="94"/>
      <c r="J137" s="94"/>
      <c r="K137" s="94"/>
      <c r="L137" s="94"/>
      <c r="M137" s="94"/>
      <c r="N137" s="94"/>
      <c r="O137" s="94"/>
      <c r="P137" s="94"/>
      <c r="Q137" s="94"/>
      <c r="R137" s="94"/>
      <c r="S137" s="94"/>
      <c r="T137" s="94"/>
      <c r="U137" s="94"/>
    </row>
    <row r="138" spans="1:21" x14ac:dyDescent="0.25">
      <c r="A138" s="94"/>
      <c r="B138" s="94"/>
      <c r="C138" s="94"/>
      <c r="D138" s="94"/>
      <c r="E138" s="94"/>
      <c r="F138" s="94"/>
      <c r="G138" s="94"/>
      <c r="H138" s="94"/>
      <c r="I138" s="94"/>
      <c r="J138" s="94"/>
      <c r="K138" s="94"/>
      <c r="L138" s="94"/>
      <c r="M138" s="94"/>
      <c r="N138" s="94"/>
      <c r="O138" s="94"/>
      <c r="P138" s="94"/>
      <c r="Q138" s="94"/>
      <c r="R138" s="94"/>
      <c r="S138" s="94"/>
      <c r="T138" s="94"/>
      <c r="U138" s="94"/>
    </row>
    <row r="139" spans="1:21" x14ac:dyDescent="0.25">
      <c r="A139" s="94"/>
      <c r="B139" s="94"/>
      <c r="C139" s="94"/>
      <c r="D139" s="94"/>
      <c r="E139" s="94"/>
      <c r="F139" s="94"/>
      <c r="G139" s="94"/>
      <c r="H139" s="94"/>
      <c r="I139" s="94"/>
      <c r="J139" s="94"/>
      <c r="K139" s="94"/>
      <c r="L139" s="94"/>
      <c r="M139" s="94"/>
      <c r="N139" s="94"/>
      <c r="O139" s="94"/>
      <c r="P139" s="94"/>
      <c r="Q139" s="94"/>
      <c r="R139" s="94"/>
      <c r="S139" s="94"/>
      <c r="T139" s="94"/>
      <c r="U139" s="94"/>
    </row>
    <row r="140" spans="1:21" x14ac:dyDescent="0.25">
      <c r="A140" s="94"/>
      <c r="B140" s="94"/>
      <c r="C140" s="94"/>
      <c r="D140" s="94"/>
      <c r="E140" s="94"/>
      <c r="F140" s="94"/>
      <c r="G140" s="94"/>
      <c r="H140" s="94"/>
      <c r="I140" s="94"/>
      <c r="J140" s="94"/>
      <c r="K140" s="94"/>
      <c r="L140" s="94"/>
      <c r="M140" s="94"/>
      <c r="N140" s="94"/>
      <c r="O140" s="94"/>
      <c r="P140" s="94"/>
      <c r="Q140" s="94"/>
      <c r="R140" s="94"/>
      <c r="S140" s="94"/>
      <c r="T140" s="94"/>
      <c r="U140" s="94"/>
    </row>
    <row r="141" spans="1:21" x14ac:dyDescent="0.25">
      <c r="A141" s="94"/>
      <c r="B141" s="94"/>
      <c r="C141" s="94"/>
      <c r="D141" s="94"/>
      <c r="E141" s="94"/>
      <c r="F141" s="94"/>
      <c r="G141" s="94"/>
      <c r="H141" s="94"/>
      <c r="I141" s="94"/>
      <c r="J141" s="94"/>
      <c r="K141" s="94"/>
      <c r="L141" s="94"/>
      <c r="M141" s="94"/>
      <c r="N141" s="94"/>
      <c r="O141" s="94"/>
      <c r="P141" s="94"/>
      <c r="Q141" s="94"/>
      <c r="R141" s="94"/>
      <c r="S141" s="94"/>
      <c r="T141" s="94"/>
      <c r="U141" s="94"/>
    </row>
    <row r="142" spans="1:21" x14ac:dyDescent="0.25">
      <c r="A142" s="94"/>
      <c r="B142" s="94"/>
      <c r="C142" s="94"/>
      <c r="D142" s="94"/>
      <c r="E142" s="94"/>
      <c r="F142" s="94"/>
      <c r="G142" s="94"/>
      <c r="H142" s="94"/>
      <c r="I142" s="94"/>
      <c r="J142" s="94"/>
      <c r="K142" s="94"/>
      <c r="L142" s="94"/>
      <c r="M142" s="94"/>
      <c r="N142" s="94"/>
      <c r="O142" s="94"/>
      <c r="P142" s="94"/>
      <c r="Q142" s="94"/>
      <c r="R142" s="94"/>
      <c r="S142" s="94"/>
      <c r="T142" s="94"/>
      <c r="U142" s="94"/>
    </row>
    <row r="143" spans="1:21" x14ac:dyDescent="0.25">
      <c r="A143" s="94"/>
      <c r="B143" s="94"/>
      <c r="C143" s="94"/>
      <c r="D143" s="94"/>
      <c r="E143" s="94"/>
      <c r="F143" s="94"/>
      <c r="G143" s="94"/>
      <c r="H143" s="94"/>
      <c r="I143" s="94"/>
      <c r="J143" s="94"/>
      <c r="K143" s="94"/>
      <c r="L143" s="94"/>
      <c r="M143" s="94"/>
      <c r="N143" s="94"/>
      <c r="O143" s="94"/>
      <c r="P143" s="94"/>
      <c r="Q143" s="94"/>
      <c r="R143" s="94"/>
      <c r="S143" s="94"/>
      <c r="T143" s="94"/>
      <c r="U143" s="94"/>
    </row>
    <row r="144" spans="1:21" x14ac:dyDescent="0.25">
      <c r="A144" s="94"/>
      <c r="B144" s="94"/>
      <c r="C144" s="94"/>
      <c r="D144" s="94"/>
      <c r="E144" s="94"/>
      <c r="F144" s="94"/>
      <c r="G144" s="94"/>
      <c r="H144" s="94"/>
      <c r="I144" s="94"/>
      <c r="J144" s="94"/>
      <c r="K144" s="94"/>
      <c r="L144" s="94"/>
      <c r="M144" s="94"/>
      <c r="N144" s="94"/>
      <c r="O144" s="94"/>
      <c r="P144" s="94"/>
      <c r="Q144" s="94"/>
      <c r="R144" s="94"/>
      <c r="S144" s="94"/>
      <c r="T144" s="94"/>
      <c r="U144" s="94"/>
    </row>
    <row r="145" spans="1:21" x14ac:dyDescent="0.25">
      <c r="A145" s="94"/>
      <c r="B145" s="94"/>
      <c r="C145" s="94"/>
      <c r="D145" s="94"/>
      <c r="E145" s="94"/>
      <c r="F145" s="94"/>
      <c r="G145" s="94"/>
      <c r="H145" s="94"/>
      <c r="I145" s="94"/>
      <c r="J145" s="94"/>
      <c r="K145" s="94"/>
      <c r="L145" s="94"/>
      <c r="M145" s="94"/>
      <c r="N145" s="94"/>
      <c r="O145" s="94"/>
      <c r="P145" s="94"/>
      <c r="Q145" s="94"/>
      <c r="R145" s="94"/>
      <c r="S145" s="94"/>
      <c r="T145" s="94"/>
      <c r="U145" s="94"/>
    </row>
    <row r="146" spans="1:21" x14ac:dyDescent="0.25">
      <c r="A146" s="94"/>
      <c r="B146" s="94"/>
      <c r="C146" s="94"/>
      <c r="D146" s="94"/>
      <c r="E146" s="94"/>
      <c r="F146" s="94"/>
      <c r="G146" s="94"/>
      <c r="H146" s="94"/>
      <c r="I146" s="94"/>
      <c r="J146" s="94"/>
      <c r="K146" s="94"/>
      <c r="L146" s="94"/>
      <c r="M146" s="94"/>
      <c r="N146" s="94"/>
      <c r="O146" s="94"/>
      <c r="P146" s="94"/>
      <c r="Q146" s="94"/>
      <c r="R146" s="94"/>
      <c r="S146" s="94"/>
      <c r="T146" s="94"/>
      <c r="U146" s="94"/>
    </row>
    <row r="147" spans="1:21" x14ac:dyDescent="0.25">
      <c r="A147" s="94"/>
      <c r="B147" s="94"/>
      <c r="C147" s="94"/>
      <c r="D147" s="94"/>
      <c r="E147" s="94"/>
      <c r="F147" s="94"/>
      <c r="G147" s="94"/>
      <c r="H147" s="94"/>
      <c r="I147" s="94"/>
      <c r="J147" s="94"/>
      <c r="K147" s="94"/>
      <c r="L147" s="94"/>
      <c r="M147" s="94"/>
      <c r="N147" s="94"/>
      <c r="O147" s="94"/>
      <c r="P147" s="94"/>
      <c r="Q147" s="94"/>
      <c r="R147" s="94"/>
      <c r="S147" s="94"/>
      <c r="T147" s="94"/>
      <c r="U147" s="94"/>
    </row>
    <row r="148" spans="1:21" x14ac:dyDescent="0.25">
      <c r="A148" s="94"/>
      <c r="B148" s="94"/>
      <c r="C148" s="94"/>
      <c r="D148" s="94"/>
      <c r="E148" s="94"/>
      <c r="F148" s="94"/>
      <c r="G148" s="94"/>
      <c r="H148" s="94"/>
      <c r="I148" s="94"/>
      <c r="J148" s="94"/>
      <c r="K148" s="94"/>
      <c r="L148" s="94"/>
      <c r="M148" s="94"/>
      <c r="N148" s="94"/>
      <c r="O148" s="94"/>
      <c r="P148" s="94"/>
      <c r="Q148" s="94"/>
      <c r="R148" s="94"/>
      <c r="S148" s="94"/>
      <c r="T148" s="94"/>
      <c r="U148" s="94"/>
    </row>
    <row r="149" spans="1:21" x14ac:dyDescent="0.25">
      <c r="A149" s="94"/>
      <c r="B149" s="94"/>
      <c r="C149" s="94"/>
      <c r="D149" s="94"/>
      <c r="E149" s="94"/>
      <c r="F149" s="94"/>
      <c r="G149" s="94"/>
      <c r="H149" s="94"/>
      <c r="I149" s="94"/>
      <c r="J149" s="94"/>
      <c r="K149" s="94"/>
      <c r="L149" s="94"/>
      <c r="M149" s="94"/>
      <c r="N149" s="94"/>
      <c r="O149" s="94"/>
      <c r="P149" s="94"/>
      <c r="Q149" s="94"/>
      <c r="R149" s="94"/>
      <c r="S149" s="94"/>
      <c r="T149" s="94"/>
      <c r="U149" s="94"/>
    </row>
    <row r="150" spans="1:21" x14ac:dyDescent="0.25">
      <c r="A150" s="94"/>
      <c r="B150" s="94"/>
      <c r="C150" s="94"/>
      <c r="D150" s="94"/>
      <c r="E150" s="94"/>
      <c r="F150" s="94"/>
      <c r="G150" s="94"/>
      <c r="H150" s="94"/>
      <c r="I150" s="94"/>
      <c r="J150" s="94"/>
      <c r="K150" s="94"/>
      <c r="L150" s="94"/>
      <c r="M150" s="94"/>
      <c r="N150" s="94"/>
      <c r="O150" s="94"/>
      <c r="P150" s="94"/>
      <c r="Q150" s="94"/>
      <c r="R150" s="94"/>
      <c r="S150" s="94"/>
      <c r="T150" s="94"/>
      <c r="U150" s="94"/>
    </row>
    <row r="151" spans="1:21" x14ac:dyDescent="0.25">
      <c r="A151" s="94"/>
      <c r="B151" s="94"/>
      <c r="C151" s="94"/>
      <c r="D151" s="94"/>
      <c r="E151" s="94"/>
      <c r="F151" s="94"/>
      <c r="G151" s="94"/>
      <c r="H151" s="94"/>
      <c r="I151" s="94"/>
      <c r="J151" s="94"/>
      <c r="K151" s="94"/>
      <c r="L151" s="94"/>
      <c r="M151" s="94"/>
      <c r="N151" s="94"/>
      <c r="O151" s="94"/>
      <c r="P151" s="94"/>
      <c r="Q151" s="94"/>
      <c r="R151" s="94"/>
      <c r="S151" s="94"/>
      <c r="T151" s="94"/>
      <c r="U151" s="94"/>
    </row>
    <row r="152" spans="1:21" x14ac:dyDescent="0.25">
      <c r="A152" s="94"/>
      <c r="B152" s="94"/>
      <c r="C152" s="94"/>
      <c r="D152" s="94"/>
      <c r="E152" s="94"/>
      <c r="F152" s="94"/>
      <c r="G152" s="94"/>
      <c r="H152" s="94"/>
      <c r="I152" s="94"/>
      <c r="J152" s="94"/>
      <c r="K152" s="94"/>
      <c r="L152" s="94"/>
      <c r="M152" s="94"/>
      <c r="N152" s="94"/>
      <c r="O152" s="94"/>
      <c r="P152" s="94"/>
      <c r="Q152" s="94"/>
      <c r="R152" s="94"/>
      <c r="S152" s="94"/>
      <c r="T152" s="94"/>
      <c r="U152" s="94"/>
    </row>
    <row r="153" spans="1:21" x14ac:dyDescent="0.25">
      <c r="A153" s="94"/>
      <c r="B153" s="94"/>
      <c r="C153" s="94"/>
      <c r="D153" s="94"/>
      <c r="E153" s="94"/>
      <c r="F153" s="94"/>
      <c r="G153" s="94"/>
      <c r="H153" s="94"/>
      <c r="I153" s="94"/>
      <c r="J153" s="94"/>
      <c r="K153" s="94"/>
      <c r="L153" s="94"/>
      <c r="M153" s="94"/>
      <c r="N153" s="94"/>
      <c r="O153" s="94"/>
      <c r="P153" s="94"/>
      <c r="Q153" s="94"/>
      <c r="R153" s="94"/>
      <c r="S153" s="94"/>
      <c r="T153" s="94"/>
      <c r="U153" s="94"/>
    </row>
    <row r="154" spans="1:21" x14ac:dyDescent="0.25">
      <c r="A154" s="94"/>
      <c r="B154" s="94"/>
      <c r="C154" s="94"/>
      <c r="D154" s="94"/>
      <c r="E154" s="94"/>
      <c r="F154" s="94"/>
      <c r="G154" s="94"/>
      <c r="H154" s="94"/>
      <c r="I154" s="94"/>
      <c r="J154" s="94"/>
      <c r="K154" s="94"/>
      <c r="L154" s="94"/>
      <c r="M154" s="94"/>
      <c r="N154" s="94"/>
      <c r="O154" s="94"/>
      <c r="P154" s="94"/>
      <c r="Q154" s="94"/>
      <c r="R154" s="94"/>
      <c r="S154" s="94"/>
      <c r="T154" s="94"/>
      <c r="U154" s="94"/>
    </row>
    <row r="155" spans="1:21" x14ac:dyDescent="0.25">
      <c r="A155" s="94"/>
      <c r="B155" s="94"/>
      <c r="C155" s="94"/>
      <c r="D155" s="94"/>
      <c r="E155" s="94"/>
      <c r="F155" s="94"/>
      <c r="G155" s="94"/>
      <c r="H155" s="94"/>
      <c r="I155" s="94"/>
      <c r="J155" s="94"/>
      <c r="K155" s="94"/>
      <c r="L155" s="94"/>
      <c r="M155" s="94"/>
      <c r="N155" s="94"/>
      <c r="O155" s="94"/>
      <c r="P155" s="94"/>
      <c r="Q155" s="94"/>
      <c r="R155" s="94"/>
      <c r="S155" s="94"/>
      <c r="T155" s="94"/>
      <c r="U155" s="94"/>
    </row>
    <row r="156" spans="1:21" x14ac:dyDescent="0.25">
      <c r="A156" s="94"/>
      <c r="B156" s="94"/>
      <c r="C156" s="94"/>
      <c r="D156" s="94"/>
      <c r="E156" s="94"/>
      <c r="F156" s="94"/>
      <c r="G156" s="94"/>
      <c r="H156" s="94"/>
      <c r="I156" s="94"/>
      <c r="J156" s="94"/>
      <c r="K156" s="94"/>
      <c r="L156" s="94"/>
      <c r="M156" s="94"/>
      <c r="N156" s="94"/>
      <c r="O156" s="94"/>
      <c r="P156" s="94"/>
      <c r="Q156" s="94"/>
      <c r="R156" s="94"/>
      <c r="S156" s="94"/>
      <c r="T156" s="94"/>
      <c r="U156" s="94"/>
    </row>
    <row r="157" spans="1:21" x14ac:dyDescent="0.25">
      <c r="A157" s="94"/>
      <c r="B157" s="94"/>
      <c r="C157" s="94"/>
      <c r="D157" s="94"/>
      <c r="E157" s="94"/>
      <c r="F157" s="94"/>
      <c r="G157" s="94"/>
      <c r="H157" s="94"/>
      <c r="I157" s="94"/>
      <c r="J157" s="94"/>
      <c r="K157" s="94"/>
      <c r="L157" s="94"/>
      <c r="M157" s="94"/>
      <c r="N157" s="94"/>
      <c r="O157" s="94"/>
      <c r="P157" s="94"/>
      <c r="Q157" s="94"/>
      <c r="R157" s="94"/>
      <c r="S157" s="94"/>
      <c r="T157" s="94"/>
      <c r="U157" s="94"/>
    </row>
    <row r="158" spans="1:21" x14ac:dyDescent="0.25">
      <c r="A158" s="94"/>
      <c r="B158" s="94"/>
      <c r="C158" s="94"/>
      <c r="D158" s="94"/>
      <c r="E158" s="94"/>
      <c r="F158" s="94"/>
      <c r="G158" s="94"/>
      <c r="H158" s="94"/>
      <c r="I158" s="94"/>
      <c r="J158" s="94"/>
      <c r="K158" s="94"/>
      <c r="L158" s="94"/>
      <c r="M158" s="94"/>
      <c r="N158" s="94"/>
      <c r="O158" s="94"/>
      <c r="P158" s="94"/>
      <c r="Q158" s="94"/>
      <c r="R158" s="94"/>
      <c r="S158" s="94"/>
      <c r="T158" s="94"/>
      <c r="U158" s="94"/>
    </row>
    <row r="159" spans="1:21" x14ac:dyDescent="0.25">
      <c r="A159" s="94"/>
      <c r="B159" s="94"/>
      <c r="C159" s="94"/>
      <c r="D159" s="94"/>
      <c r="E159" s="94"/>
      <c r="F159" s="94"/>
      <c r="G159" s="94"/>
      <c r="H159" s="94"/>
      <c r="I159" s="94"/>
      <c r="J159" s="94"/>
      <c r="K159" s="94"/>
      <c r="L159" s="94"/>
      <c r="M159" s="94"/>
      <c r="N159" s="94"/>
      <c r="O159" s="94"/>
      <c r="P159" s="94"/>
      <c r="Q159" s="94"/>
      <c r="R159" s="94"/>
      <c r="S159" s="94"/>
      <c r="T159" s="94"/>
      <c r="U159" s="94"/>
    </row>
    <row r="160" spans="1:21" x14ac:dyDescent="0.25">
      <c r="A160" s="94"/>
      <c r="B160" s="94"/>
      <c r="C160" s="94"/>
      <c r="D160" s="94"/>
      <c r="E160" s="94"/>
      <c r="F160" s="94"/>
      <c r="G160" s="94"/>
      <c r="H160" s="94"/>
      <c r="I160" s="94"/>
      <c r="J160" s="94"/>
      <c r="K160" s="94"/>
      <c r="L160" s="94"/>
      <c r="M160" s="94"/>
      <c r="N160" s="94"/>
      <c r="O160" s="94"/>
      <c r="P160" s="94"/>
      <c r="Q160" s="94"/>
      <c r="R160" s="94"/>
      <c r="S160" s="94"/>
      <c r="T160" s="94"/>
      <c r="U160" s="94"/>
    </row>
    <row r="161" spans="1:21" x14ac:dyDescent="0.25">
      <c r="A161" s="94"/>
      <c r="B161" s="94"/>
      <c r="C161" s="94"/>
      <c r="D161" s="94"/>
      <c r="E161" s="94"/>
      <c r="F161" s="94"/>
      <c r="G161" s="94"/>
      <c r="H161" s="94"/>
      <c r="I161" s="94"/>
      <c r="J161" s="94"/>
      <c r="K161" s="94"/>
      <c r="L161" s="94"/>
      <c r="M161" s="94"/>
      <c r="N161" s="94"/>
      <c r="O161" s="94"/>
      <c r="P161" s="94"/>
      <c r="Q161" s="94"/>
      <c r="R161" s="94"/>
      <c r="S161" s="94"/>
      <c r="T161" s="94"/>
      <c r="U161" s="94"/>
    </row>
    <row r="162" spans="1:21" x14ac:dyDescent="0.25">
      <c r="A162" s="94"/>
      <c r="B162" s="94"/>
      <c r="C162" s="94"/>
      <c r="D162" s="94"/>
      <c r="E162" s="94"/>
      <c r="F162" s="94"/>
      <c r="G162" s="94"/>
      <c r="H162" s="94"/>
      <c r="I162" s="94"/>
      <c r="J162" s="94"/>
      <c r="K162" s="94"/>
      <c r="L162" s="94"/>
      <c r="M162" s="94"/>
      <c r="N162" s="94"/>
      <c r="O162" s="94"/>
      <c r="P162" s="94"/>
      <c r="Q162" s="94"/>
      <c r="R162" s="94"/>
      <c r="S162" s="94"/>
      <c r="T162" s="94"/>
      <c r="U162" s="94"/>
    </row>
    <row r="163" spans="1:21" x14ac:dyDescent="0.25">
      <c r="A163" s="94"/>
      <c r="B163" s="94"/>
      <c r="C163" s="94"/>
      <c r="D163" s="94"/>
      <c r="E163" s="94"/>
      <c r="F163" s="94"/>
      <c r="G163" s="94"/>
      <c r="H163" s="94"/>
      <c r="I163" s="94"/>
      <c r="J163" s="94"/>
      <c r="K163" s="94"/>
      <c r="L163" s="94"/>
      <c r="M163" s="94"/>
      <c r="N163" s="94"/>
      <c r="O163" s="94"/>
      <c r="P163" s="94"/>
      <c r="Q163" s="94"/>
      <c r="R163" s="94"/>
      <c r="S163" s="94"/>
      <c r="T163" s="94"/>
      <c r="U163" s="94"/>
    </row>
    <row r="164" spans="1:21" x14ac:dyDescent="0.25">
      <c r="A164" s="94"/>
      <c r="B164" s="94"/>
      <c r="C164" s="94"/>
      <c r="D164" s="94"/>
      <c r="E164" s="94"/>
      <c r="F164" s="94"/>
      <c r="G164" s="94"/>
      <c r="H164" s="94"/>
      <c r="I164" s="94"/>
      <c r="J164" s="94"/>
      <c r="K164" s="94"/>
      <c r="L164" s="94"/>
      <c r="M164" s="94"/>
      <c r="N164" s="94"/>
      <c r="O164" s="94"/>
      <c r="P164" s="94"/>
      <c r="Q164" s="94"/>
      <c r="R164" s="94"/>
      <c r="S164" s="94"/>
      <c r="T164" s="94"/>
      <c r="U164" s="94"/>
    </row>
    <row r="165" spans="1:21" x14ac:dyDescent="0.25">
      <c r="A165" s="94"/>
      <c r="B165" s="94"/>
      <c r="C165" s="94"/>
      <c r="D165" s="94"/>
      <c r="E165" s="94"/>
      <c r="F165" s="94"/>
      <c r="G165" s="94"/>
      <c r="H165" s="94"/>
      <c r="I165" s="94"/>
      <c r="J165" s="94"/>
      <c r="K165" s="94"/>
      <c r="L165" s="94"/>
      <c r="M165" s="94"/>
      <c r="N165" s="94"/>
      <c r="O165" s="94"/>
      <c r="P165" s="94"/>
      <c r="Q165" s="94"/>
      <c r="R165" s="94"/>
      <c r="S165" s="94"/>
      <c r="T165" s="94"/>
      <c r="U165" s="94"/>
    </row>
    <row r="166" spans="1:21" x14ac:dyDescent="0.25">
      <c r="A166" s="94"/>
      <c r="B166" s="94"/>
      <c r="C166" s="94"/>
      <c r="D166" s="94"/>
      <c r="E166" s="94"/>
      <c r="F166" s="94"/>
      <c r="G166" s="94"/>
      <c r="H166" s="94"/>
      <c r="I166" s="94"/>
      <c r="J166" s="94"/>
      <c r="K166" s="94"/>
      <c r="L166" s="94"/>
      <c r="M166" s="94"/>
      <c r="N166" s="94"/>
      <c r="O166" s="94"/>
      <c r="P166" s="94"/>
      <c r="Q166" s="94"/>
      <c r="R166" s="94"/>
      <c r="S166" s="94"/>
      <c r="T166" s="94"/>
      <c r="U166" s="94"/>
    </row>
    <row r="167" spans="1:21" x14ac:dyDescent="0.25">
      <c r="A167" s="94"/>
      <c r="B167" s="94"/>
      <c r="C167" s="94"/>
      <c r="D167" s="94"/>
      <c r="E167" s="94"/>
      <c r="F167" s="94"/>
      <c r="G167" s="94"/>
      <c r="H167" s="94"/>
      <c r="I167" s="94"/>
      <c r="J167" s="94"/>
      <c r="K167" s="94"/>
      <c r="L167" s="94"/>
      <c r="M167" s="94"/>
      <c r="N167" s="94"/>
      <c r="O167" s="94"/>
      <c r="P167" s="94"/>
      <c r="Q167" s="94"/>
      <c r="R167" s="94"/>
      <c r="S167" s="94"/>
      <c r="T167" s="94"/>
      <c r="U167" s="94"/>
    </row>
    <row r="168" spans="1:21" x14ac:dyDescent="0.25">
      <c r="A168" s="94"/>
      <c r="B168" s="94"/>
      <c r="C168" s="94"/>
      <c r="D168" s="94"/>
      <c r="E168" s="94"/>
      <c r="F168" s="94"/>
      <c r="G168" s="94"/>
      <c r="H168" s="94"/>
      <c r="I168" s="94"/>
      <c r="J168" s="94"/>
      <c r="K168" s="94"/>
      <c r="L168" s="94"/>
      <c r="M168" s="94"/>
      <c r="N168" s="94"/>
      <c r="O168" s="94"/>
      <c r="P168" s="94"/>
      <c r="Q168" s="94"/>
      <c r="R168" s="94"/>
      <c r="S168" s="94"/>
      <c r="T168" s="94"/>
      <c r="U168" s="94"/>
    </row>
    <row r="169" spans="1:21" x14ac:dyDescent="0.25">
      <c r="A169" s="94"/>
      <c r="B169" s="94"/>
      <c r="C169" s="94"/>
      <c r="D169" s="94"/>
      <c r="E169" s="94"/>
      <c r="F169" s="94"/>
      <c r="G169" s="94"/>
      <c r="H169" s="94"/>
      <c r="I169" s="94"/>
      <c r="J169" s="94"/>
      <c r="K169" s="94"/>
      <c r="L169" s="94"/>
      <c r="M169" s="94"/>
      <c r="N169" s="94"/>
      <c r="O169" s="94"/>
      <c r="P169" s="94"/>
      <c r="Q169" s="94"/>
      <c r="R169" s="94"/>
      <c r="S169" s="94"/>
      <c r="T169" s="94"/>
      <c r="U169" s="94"/>
    </row>
    <row r="170" spans="1:21" x14ac:dyDescent="0.25">
      <c r="A170" s="94"/>
      <c r="B170" s="94"/>
      <c r="C170" s="94"/>
      <c r="D170" s="94"/>
      <c r="E170" s="94"/>
      <c r="F170" s="94"/>
      <c r="G170" s="94"/>
      <c r="H170" s="94"/>
      <c r="I170" s="94"/>
      <c r="J170" s="94"/>
      <c r="K170" s="94"/>
      <c r="L170" s="94"/>
      <c r="M170" s="94"/>
      <c r="N170" s="94"/>
      <c r="O170" s="94"/>
      <c r="P170" s="94"/>
      <c r="Q170" s="94"/>
      <c r="R170" s="94"/>
      <c r="S170" s="94"/>
      <c r="T170" s="94"/>
      <c r="U170" s="94"/>
    </row>
    <row r="171" spans="1:21" x14ac:dyDescent="0.25">
      <c r="A171" s="94"/>
      <c r="B171" s="94"/>
      <c r="C171" s="94"/>
      <c r="D171" s="94"/>
      <c r="E171" s="94"/>
      <c r="F171" s="94"/>
      <c r="G171" s="94"/>
      <c r="H171" s="94"/>
      <c r="I171" s="94"/>
      <c r="J171" s="94"/>
      <c r="K171" s="94"/>
      <c r="L171" s="94"/>
      <c r="M171" s="94"/>
      <c r="N171" s="94"/>
      <c r="O171" s="94"/>
      <c r="P171" s="94"/>
      <c r="Q171" s="94"/>
      <c r="R171" s="94"/>
      <c r="S171" s="94"/>
      <c r="T171" s="94"/>
      <c r="U171" s="94"/>
    </row>
    <row r="172" spans="1:21" x14ac:dyDescent="0.25">
      <c r="A172" s="94"/>
      <c r="B172" s="94"/>
      <c r="C172" s="94"/>
      <c r="D172" s="94"/>
      <c r="E172" s="94"/>
      <c r="F172" s="94"/>
      <c r="G172" s="94"/>
      <c r="H172" s="94"/>
      <c r="I172" s="94"/>
      <c r="J172" s="94"/>
      <c r="K172" s="94"/>
      <c r="L172" s="94"/>
      <c r="M172" s="94"/>
      <c r="N172" s="94"/>
      <c r="O172" s="94"/>
      <c r="P172" s="94"/>
      <c r="Q172" s="94"/>
      <c r="R172" s="94"/>
      <c r="S172" s="94"/>
      <c r="T172" s="94"/>
      <c r="U172" s="94"/>
    </row>
    <row r="173" spans="1:21" x14ac:dyDescent="0.25">
      <c r="A173" s="94"/>
      <c r="B173" s="94"/>
      <c r="C173" s="94"/>
      <c r="D173" s="94"/>
      <c r="E173" s="94"/>
      <c r="F173" s="94"/>
      <c r="G173" s="94"/>
      <c r="H173" s="94"/>
      <c r="I173" s="94"/>
      <c r="J173" s="94"/>
      <c r="K173" s="94"/>
      <c r="L173" s="94"/>
      <c r="M173" s="94"/>
      <c r="N173" s="94"/>
      <c r="O173" s="94"/>
      <c r="P173" s="94"/>
      <c r="Q173" s="94"/>
      <c r="R173" s="94"/>
      <c r="S173" s="94"/>
      <c r="T173" s="94"/>
      <c r="U173" s="94"/>
    </row>
    <row r="174" spans="1:21" x14ac:dyDescent="0.25">
      <c r="A174" s="94"/>
      <c r="B174" s="94"/>
      <c r="C174" s="94"/>
      <c r="D174" s="94"/>
      <c r="E174" s="94"/>
      <c r="F174" s="94"/>
      <c r="G174" s="94"/>
      <c r="H174" s="94"/>
      <c r="I174" s="94"/>
      <c r="J174" s="94"/>
      <c r="K174" s="94"/>
      <c r="L174" s="94"/>
      <c r="M174" s="94"/>
      <c r="N174" s="94"/>
      <c r="O174" s="94"/>
      <c r="P174" s="94"/>
      <c r="Q174" s="94"/>
      <c r="R174" s="94"/>
      <c r="S174" s="94"/>
      <c r="T174" s="94"/>
      <c r="U174" s="94"/>
    </row>
    <row r="175" spans="1:21" x14ac:dyDescent="0.25">
      <c r="A175" s="94"/>
      <c r="B175" s="94"/>
      <c r="C175" s="94"/>
      <c r="D175" s="94"/>
      <c r="E175" s="94"/>
      <c r="F175" s="94"/>
      <c r="G175" s="94"/>
      <c r="H175" s="94"/>
      <c r="I175" s="94"/>
      <c r="J175" s="94"/>
      <c r="K175" s="94"/>
      <c r="L175" s="94"/>
      <c r="M175" s="94"/>
      <c r="N175" s="94"/>
      <c r="O175" s="94"/>
      <c r="P175" s="94"/>
      <c r="Q175" s="94"/>
      <c r="R175" s="94"/>
      <c r="S175" s="94"/>
      <c r="T175" s="94"/>
      <c r="U175" s="94"/>
    </row>
    <row r="176" spans="1:21" x14ac:dyDescent="0.25">
      <c r="A176" s="94"/>
      <c r="B176" s="94"/>
      <c r="C176" s="94"/>
      <c r="D176" s="94"/>
      <c r="E176" s="94"/>
      <c r="F176" s="94"/>
      <c r="G176" s="94"/>
      <c r="H176" s="94"/>
      <c r="I176" s="94"/>
      <c r="J176" s="94"/>
      <c r="K176" s="94"/>
      <c r="L176" s="94"/>
      <c r="M176" s="94"/>
      <c r="N176" s="94"/>
      <c r="O176" s="94"/>
      <c r="P176" s="94"/>
      <c r="Q176" s="94"/>
      <c r="R176" s="94"/>
      <c r="S176" s="94"/>
      <c r="T176" s="94"/>
      <c r="U176" s="94"/>
    </row>
    <row r="177" spans="1:21" x14ac:dyDescent="0.25">
      <c r="A177" s="94"/>
      <c r="B177" s="94"/>
      <c r="C177" s="94"/>
      <c r="D177" s="94"/>
      <c r="E177" s="94"/>
      <c r="F177" s="94"/>
      <c r="G177" s="94"/>
      <c r="H177" s="94"/>
      <c r="I177" s="94"/>
      <c r="J177" s="94"/>
      <c r="K177" s="94"/>
      <c r="L177" s="94"/>
      <c r="M177" s="94"/>
      <c r="N177" s="94"/>
      <c r="O177" s="94"/>
      <c r="P177" s="94"/>
      <c r="Q177" s="94"/>
      <c r="R177" s="94"/>
      <c r="S177" s="94"/>
      <c r="T177" s="94"/>
      <c r="U177" s="94"/>
    </row>
    <row r="178" spans="1:21" x14ac:dyDescent="0.25">
      <c r="A178" s="94"/>
      <c r="B178" s="94"/>
      <c r="C178" s="94"/>
      <c r="D178" s="94"/>
      <c r="E178" s="94"/>
      <c r="F178" s="94"/>
      <c r="G178" s="94"/>
      <c r="H178" s="94"/>
      <c r="I178" s="94"/>
      <c r="J178" s="94"/>
      <c r="K178" s="94"/>
      <c r="L178" s="94"/>
      <c r="M178" s="94"/>
      <c r="N178" s="94"/>
      <c r="O178" s="94"/>
      <c r="P178" s="94"/>
      <c r="Q178" s="94"/>
      <c r="R178" s="94"/>
      <c r="S178" s="94"/>
      <c r="T178" s="94"/>
      <c r="U178" s="94"/>
    </row>
    <row r="179" spans="1:21" x14ac:dyDescent="0.25">
      <c r="A179" s="94"/>
      <c r="B179" s="94"/>
      <c r="C179" s="94"/>
      <c r="D179" s="94"/>
      <c r="E179" s="94"/>
      <c r="F179" s="94"/>
      <c r="G179" s="94"/>
      <c r="H179" s="94"/>
      <c r="I179" s="94"/>
      <c r="J179" s="94"/>
      <c r="K179" s="94"/>
      <c r="L179" s="94"/>
      <c r="M179" s="94"/>
      <c r="N179" s="94"/>
      <c r="O179" s="94"/>
      <c r="P179" s="94"/>
      <c r="Q179" s="94"/>
      <c r="R179" s="94"/>
      <c r="S179" s="94"/>
      <c r="T179" s="94"/>
      <c r="U179" s="94"/>
    </row>
    <row r="180" spans="1:21" x14ac:dyDescent="0.25">
      <c r="A180" s="94"/>
      <c r="B180" s="94"/>
      <c r="C180" s="94"/>
      <c r="D180" s="94"/>
      <c r="E180" s="94"/>
      <c r="F180" s="94"/>
      <c r="G180" s="94"/>
      <c r="H180" s="94"/>
      <c r="I180" s="94"/>
      <c r="J180" s="94"/>
      <c r="K180" s="94"/>
      <c r="L180" s="94"/>
      <c r="M180" s="94"/>
      <c r="N180" s="94"/>
      <c r="O180" s="94"/>
      <c r="P180" s="94"/>
      <c r="Q180" s="94"/>
      <c r="R180" s="94"/>
      <c r="S180" s="94"/>
      <c r="T180" s="94"/>
      <c r="U180" s="94"/>
    </row>
    <row r="181" spans="1:21" x14ac:dyDescent="0.25">
      <c r="A181" s="94"/>
      <c r="B181" s="94"/>
      <c r="C181" s="94"/>
      <c r="D181" s="94"/>
      <c r="E181" s="94"/>
      <c r="F181" s="94"/>
      <c r="G181" s="94"/>
      <c r="H181" s="94"/>
      <c r="I181" s="94"/>
      <c r="J181" s="94"/>
      <c r="K181" s="94"/>
      <c r="L181" s="94"/>
      <c r="M181" s="94"/>
      <c r="N181" s="94"/>
      <c r="O181" s="94"/>
      <c r="P181" s="94"/>
      <c r="Q181" s="94"/>
      <c r="R181" s="94"/>
      <c r="S181" s="94"/>
      <c r="T181" s="94"/>
      <c r="U181" s="94"/>
    </row>
    <row r="182" spans="1:21" x14ac:dyDescent="0.25">
      <c r="A182" s="94"/>
      <c r="B182" s="94"/>
      <c r="C182" s="94"/>
      <c r="D182" s="94"/>
      <c r="E182" s="94"/>
      <c r="F182" s="94"/>
      <c r="G182" s="94"/>
      <c r="H182" s="94"/>
      <c r="I182" s="94"/>
      <c r="J182" s="94"/>
      <c r="K182" s="94"/>
      <c r="L182" s="94"/>
      <c r="M182" s="94"/>
      <c r="N182" s="94"/>
      <c r="O182" s="94"/>
      <c r="P182" s="94"/>
      <c r="Q182" s="94"/>
      <c r="R182" s="94"/>
      <c r="S182" s="94"/>
      <c r="T182" s="94"/>
      <c r="U182" s="94"/>
    </row>
    <row r="183" spans="1:21" x14ac:dyDescent="0.25">
      <c r="A183" s="94"/>
      <c r="B183" s="94"/>
      <c r="C183" s="94"/>
      <c r="D183" s="94"/>
      <c r="E183" s="94"/>
      <c r="F183" s="94"/>
      <c r="G183" s="94"/>
      <c r="H183" s="94"/>
      <c r="I183" s="94"/>
      <c r="J183" s="94"/>
      <c r="K183" s="94"/>
      <c r="L183" s="94"/>
      <c r="M183" s="94"/>
      <c r="N183" s="94"/>
      <c r="O183" s="94"/>
      <c r="P183" s="94"/>
      <c r="Q183" s="94"/>
      <c r="R183" s="94"/>
      <c r="S183" s="94"/>
      <c r="T183" s="94"/>
      <c r="U183" s="94"/>
    </row>
    <row r="184" spans="1:21" x14ac:dyDescent="0.25">
      <c r="A184" s="94"/>
      <c r="B184" s="94"/>
      <c r="C184" s="94"/>
      <c r="D184" s="94"/>
      <c r="E184" s="94"/>
      <c r="F184" s="94"/>
      <c r="G184" s="94"/>
      <c r="H184" s="94"/>
      <c r="I184" s="94"/>
      <c r="J184" s="94"/>
      <c r="K184" s="94"/>
      <c r="L184" s="94"/>
      <c r="M184" s="94"/>
      <c r="N184" s="94"/>
      <c r="O184" s="94"/>
      <c r="P184" s="94"/>
      <c r="Q184" s="94"/>
      <c r="R184" s="94"/>
      <c r="S184" s="94"/>
      <c r="T184" s="94"/>
      <c r="U184" s="94"/>
    </row>
    <row r="185" spans="1:21" x14ac:dyDescent="0.25">
      <c r="A185" s="94"/>
      <c r="B185" s="94"/>
      <c r="C185" s="94"/>
      <c r="D185" s="94"/>
      <c r="E185" s="94"/>
      <c r="F185" s="94"/>
      <c r="G185" s="94"/>
      <c r="H185" s="94"/>
      <c r="I185" s="94"/>
      <c r="J185" s="94"/>
      <c r="K185" s="94"/>
      <c r="L185" s="94"/>
      <c r="M185" s="94"/>
      <c r="N185" s="94"/>
      <c r="O185" s="94"/>
      <c r="P185" s="94"/>
      <c r="Q185" s="94"/>
      <c r="R185" s="94"/>
      <c r="S185" s="94"/>
      <c r="T185" s="94"/>
      <c r="U185" s="94"/>
    </row>
    <row r="186" spans="1:21" x14ac:dyDescent="0.25">
      <c r="A186" s="94"/>
      <c r="B186" s="94"/>
      <c r="C186" s="94"/>
      <c r="D186" s="94"/>
      <c r="E186" s="94"/>
      <c r="F186" s="94"/>
      <c r="G186" s="94"/>
      <c r="H186" s="94"/>
      <c r="I186" s="94"/>
      <c r="J186" s="94"/>
      <c r="K186" s="94"/>
      <c r="L186" s="94"/>
      <c r="M186" s="94"/>
      <c r="N186" s="94"/>
      <c r="O186" s="94"/>
      <c r="P186" s="94"/>
      <c r="Q186" s="94"/>
      <c r="R186" s="94"/>
      <c r="S186" s="94"/>
      <c r="T186" s="94"/>
      <c r="U186" s="94"/>
    </row>
    <row r="187" spans="1:21" x14ac:dyDescent="0.25">
      <c r="A187" s="94"/>
      <c r="B187" s="94"/>
      <c r="C187" s="94"/>
      <c r="D187" s="94"/>
      <c r="E187" s="94"/>
      <c r="F187" s="94"/>
      <c r="G187" s="94"/>
      <c r="H187" s="94"/>
      <c r="I187" s="94"/>
      <c r="J187" s="94"/>
      <c r="K187" s="94"/>
      <c r="L187" s="94"/>
      <c r="M187" s="94"/>
      <c r="N187" s="94"/>
      <c r="O187" s="94"/>
      <c r="P187" s="94"/>
      <c r="Q187" s="94"/>
      <c r="R187" s="94"/>
      <c r="S187" s="94"/>
      <c r="T187" s="94"/>
      <c r="U187" s="94"/>
    </row>
    <row r="188" spans="1:21" x14ac:dyDescent="0.25">
      <c r="A188" s="94"/>
      <c r="B188" s="94"/>
      <c r="C188" s="94"/>
      <c r="D188" s="94"/>
      <c r="E188" s="94"/>
      <c r="F188" s="94"/>
      <c r="G188" s="94"/>
      <c r="H188" s="94"/>
      <c r="I188" s="94"/>
      <c r="J188" s="94"/>
      <c r="K188" s="94"/>
      <c r="L188" s="94"/>
      <c r="M188" s="94"/>
      <c r="N188" s="94"/>
      <c r="O188" s="94"/>
      <c r="P188" s="94"/>
      <c r="Q188" s="94"/>
      <c r="R188" s="94"/>
      <c r="S188" s="94"/>
      <c r="T188" s="94"/>
      <c r="U188" s="94"/>
    </row>
    <row r="189" spans="1:21" x14ac:dyDescent="0.25">
      <c r="A189" s="94"/>
      <c r="B189" s="94"/>
      <c r="C189" s="94"/>
      <c r="D189" s="94"/>
      <c r="E189" s="94"/>
      <c r="F189" s="94"/>
      <c r="G189" s="94"/>
      <c r="H189" s="94"/>
      <c r="I189" s="94"/>
      <c r="J189" s="94"/>
      <c r="K189" s="94"/>
      <c r="L189" s="94"/>
      <c r="M189" s="94"/>
      <c r="N189" s="94"/>
      <c r="O189" s="94"/>
      <c r="P189" s="94"/>
      <c r="Q189" s="94"/>
      <c r="R189" s="94"/>
      <c r="S189" s="94"/>
      <c r="T189" s="94"/>
      <c r="U189" s="94"/>
    </row>
    <row r="190" spans="1:21" x14ac:dyDescent="0.25">
      <c r="A190" s="94"/>
      <c r="B190" s="94"/>
      <c r="C190" s="94"/>
      <c r="D190" s="94"/>
      <c r="E190" s="94"/>
      <c r="F190" s="94"/>
      <c r="G190" s="94"/>
      <c r="H190" s="94"/>
      <c r="I190" s="94"/>
      <c r="J190" s="94"/>
      <c r="K190" s="94"/>
      <c r="L190" s="94"/>
      <c r="M190" s="94"/>
      <c r="N190" s="94"/>
      <c r="O190" s="94"/>
      <c r="P190" s="94"/>
      <c r="Q190" s="94"/>
      <c r="R190" s="94"/>
      <c r="S190" s="94"/>
      <c r="T190" s="94"/>
      <c r="U190" s="94"/>
    </row>
    <row r="191" spans="1:21" x14ac:dyDescent="0.25">
      <c r="A191" s="94"/>
      <c r="B191" s="94"/>
      <c r="C191" s="94"/>
      <c r="D191" s="94"/>
      <c r="E191" s="94"/>
      <c r="F191" s="94"/>
      <c r="G191" s="94"/>
      <c r="H191" s="94"/>
      <c r="I191" s="94"/>
      <c r="J191" s="94"/>
      <c r="K191" s="94"/>
      <c r="L191" s="94"/>
      <c r="M191" s="94"/>
      <c r="N191" s="94"/>
      <c r="O191" s="94"/>
      <c r="P191" s="94"/>
      <c r="Q191" s="94"/>
      <c r="R191" s="94"/>
      <c r="S191" s="94"/>
      <c r="T191" s="94"/>
      <c r="U191" s="94"/>
    </row>
    <row r="192" spans="1:21" x14ac:dyDescent="0.25">
      <c r="A192" s="94"/>
      <c r="B192" s="94"/>
      <c r="C192" s="94"/>
      <c r="D192" s="94"/>
      <c r="E192" s="94"/>
      <c r="F192" s="94"/>
      <c r="G192" s="94"/>
      <c r="H192" s="94"/>
      <c r="I192" s="94"/>
      <c r="J192" s="94"/>
      <c r="K192" s="94"/>
      <c r="L192" s="94"/>
      <c r="M192" s="94"/>
      <c r="N192" s="94"/>
      <c r="O192" s="94"/>
      <c r="P192" s="94"/>
      <c r="Q192" s="94"/>
      <c r="R192" s="94"/>
      <c r="S192" s="94"/>
      <c r="T192" s="94"/>
      <c r="U192" s="94"/>
    </row>
    <row r="193" spans="1:21" x14ac:dyDescent="0.25">
      <c r="A193" s="94"/>
      <c r="B193" s="94"/>
      <c r="C193" s="94"/>
      <c r="D193" s="94"/>
      <c r="E193" s="94"/>
      <c r="F193" s="94"/>
      <c r="G193" s="94"/>
      <c r="H193" s="94"/>
      <c r="I193" s="94"/>
      <c r="J193" s="94"/>
      <c r="K193" s="94"/>
      <c r="L193" s="94"/>
      <c r="M193" s="94"/>
      <c r="N193" s="94"/>
      <c r="O193" s="94"/>
      <c r="P193" s="94"/>
      <c r="Q193" s="94"/>
      <c r="R193" s="94"/>
      <c r="S193" s="94"/>
      <c r="T193" s="94"/>
      <c r="U193" s="94"/>
    </row>
    <row r="194" spans="1:21" x14ac:dyDescent="0.25">
      <c r="A194" s="94"/>
      <c r="B194" s="94"/>
      <c r="C194" s="94"/>
      <c r="D194" s="94"/>
      <c r="E194" s="94"/>
      <c r="F194" s="94"/>
      <c r="G194" s="94"/>
      <c r="H194" s="94"/>
      <c r="I194" s="94"/>
      <c r="J194" s="94"/>
      <c r="K194" s="94"/>
      <c r="L194" s="94"/>
      <c r="M194" s="94"/>
      <c r="N194" s="94"/>
      <c r="O194" s="94"/>
      <c r="P194" s="94"/>
      <c r="Q194" s="94"/>
      <c r="R194" s="94"/>
      <c r="S194" s="94"/>
      <c r="T194" s="94"/>
      <c r="U194" s="94"/>
    </row>
    <row r="195" spans="1:21" x14ac:dyDescent="0.25">
      <c r="A195" s="94"/>
      <c r="B195" s="94"/>
      <c r="C195" s="94"/>
      <c r="D195" s="94"/>
      <c r="E195" s="94"/>
      <c r="F195" s="94"/>
      <c r="G195" s="94"/>
      <c r="H195" s="94"/>
      <c r="I195" s="94"/>
      <c r="J195" s="94"/>
      <c r="K195" s="94"/>
      <c r="L195" s="94"/>
      <c r="M195" s="94"/>
      <c r="N195" s="94"/>
      <c r="O195" s="94"/>
      <c r="P195" s="94"/>
      <c r="Q195" s="94"/>
      <c r="R195" s="94"/>
      <c r="S195" s="94"/>
      <c r="T195" s="94"/>
      <c r="U195" s="94"/>
    </row>
    <row r="196" spans="1:21" x14ac:dyDescent="0.25">
      <c r="A196" s="94"/>
      <c r="B196" s="94"/>
      <c r="C196" s="94"/>
      <c r="D196" s="94"/>
      <c r="E196" s="94"/>
      <c r="F196" s="94"/>
      <c r="G196" s="94"/>
      <c r="H196" s="94"/>
      <c r="I196" s="94"/>
      <c r="J196" s="94"/>
      <c r="K196" s="94"/>
      <c r="L196" s="94"/>
      <c r="M196" s="94"/>
      <c r="N196" s="94"/>
      <c r="O196" s="94"/>
      <c r="P196" s="94"/>
      <c r="Q196" s="94"/>
      <c r="R196" s="94"/>
      <c r="S196" s="94"/>
      <c r="T196" s="94"/>
      <c r="U196" s="94"/>
    </row>
    <row r="197" spans="1:21" x14ac:dyDescent="0.25">
      <c r="A197" s="94"/>
      <c r="B197" s="94"/>
      <c r="C197" s="94"/>
      <c r="D197" s="94"/>
      <c r="E197" s="94"/>
      <c r="F197" s="94"/>
      <c r="G197" s="94"/>
      <c r="H197" s="94"/>
      <c r="I197" s="94"/>
      <c r="J197" s="94"/>
      <c r="K197" s="94"/>
      <c r="L197" s="94"/>
      <c r="M197" s="94"/>
      <c r="N197" s="94"/>
      <c r="O197" s="94"/>
      <c r="P197" s="94"/>
      <c r="Q197" s="94"/>
      <c r="R197" s="94"/>
      <c r="S197" s="94"/>
      <c r="T197" s="94"/>
      <c r="U197" s="94"/>
    </row>
    <row r="198" spans="1:21" x14ac:dyDescent="0.25">
      <c r="A198" s="94"/>
      <c r="B198" s="94"/>
      <c r="C198" s="94"/>
      <c r="D198" s="94"/>
      <c r="E198" s="94"/>
      <c r="F198" s="94"/>
      <c r="G198" s="94"/>
      <c r="H198" s="94"/>
      <c r="I198" s="94"/>
      <c r="J198" s="94"/>
      <c r="K198" s="94"/>
      <c r="L198" s="94"/>
      <c r="M198" s="94"/>
      <c r="N198" s="94"/>
      <c r="O198" s="94"/>
      <c r="P198" s="94"/>
      <c r="Q198" s="94"/>
      <c r="R198" s="94"/>
      <c r="S198" s="94"/>
      <c r="T198" s="94"/>
      <c r="U198" s="94"/>
    </row>
    <row r="199" spans="1:21" x14ac:dyDescent="0.25">
      <c r="A199" s="94"/>
      <c r="B199" s="94"/>
      <c r="C199" s="94"/>
      <c r="D199" s="94"/>
      <c r="E199" s="94"/>
      <c r="F199" s="94"/>
      <c r="G199" s="94"/>
      <c r="H199" s="94"/>
      <c r="I199" s="94"/>
      <c r="J199" s="94"/>
      <c r="K199" s="94"/>
      <c r="L199" s="94"/>
      <c r="M199" s="94"/>
      <c r="N199" s="94"/>
      <c r="O199" s="94"/>
      <c r="P199" s="94"/>
      <c r="Q199" s="94"/>
      <c r="R199" s="94"/>
      <c r="S199" s="94"/>
      <c r="T199" s="94"/>
      <c r="U199" s="94"/>
    </row>
    <row r="200" spans="1:21" x14ac:dyDescent="0.25">
      <c r="A200" s="94"/>
      <c r="B200" s="94"/>
      <c r="C200" s="94"/>
      <c r="D200" s="94"/>
      <c r="E200" s="94"/>
      <c r="F200" s="94"/>
      <c r="G200" s="94"/>
      <c r="H200" s="94"/>
      <c r="I200" s="94"/>
      <c r="J200" s="94"/>
      <c r="K200" s="94"/>
      <c r="L200" s="94"/>
      <c r="M200" s="94"/>
      <c r="N200" s="94"/>
      <c r="O200" s="94"/>
      <c r="P200" s="94"/>
      <c r="Q200" s="94"/>
      <c r="R200" s="94"/>
      <c r="S200" s="94"/>
      <c r="T200" s="94"/>
      <c r="U200" s="94"/>
    </row>
    <row r="201" spans="1:21" x14ac:dyDescent="0.25">
      <c r="A201" s="94"/>
      <c r="B201" s="94"/>
      <c r="C201" s="94"/>
      <c r="D201" s="94"/>
      <c r="E201" s="94"/>
      <c r="F201" s="94"/>
      <c r="G201" s="94"/>
      <c r="H201" s="94"/>
      <c r="I201" s="94"/>
      <c r="J201" s="94"/>
      <c r="K201" s="94"/>
      <c r="L201" s="94"/>
      <c r="M201" s="94"/>
      <c r="N201" s="94"/>
      <c r="O201" s="94"/>
      <c r="P201" s="94"/>
      <c r="Q201" s="94"/>
      <c r="R201" s="94"/>
      <c r="S201" s="94"/>
      <c r="T201" s="94"/>
      <c r="U201" s="94"/>
    </row>
    <row r="202" spans="1:21" x14ac:dyDescent="0.25">
      <c r="A202" s="94"/>
      <c r="B202" s="94"/>
      <c r="C202" s="94"/>
      <c r="D202" s="94"/>
      <c r="E202" s="94"/>
      <c r="F202" s="94"/>
      <c r="G202" s="94"/>
      <c r="H202" s="94"/>
      <c r="I202" s="94"/>
      <c r="J202" s="94"/>
      <c r="K202" s="94"/>
      <c r="L202" s="94"/>
      <c r="M202" s="94"/>
      <c r="N202" s="94"/>
      <c r="O202" s="94"/>
      <c r="P202" s="94"/>
      <c r="Q202" s="94"/>
      <c r="R202" s="94"/>
      <c r="S202" s="94"/>
      <c r="T202" s="94"/>
      <c r="U202" s="94"/>
    </row>
    <row r="203" spans="1:21" x14ac:dyDescent="0.25">
      <c r="A203" s="94"/>
      <c r="B203" s="94"/>
      <c r="C203" s="94"/>
      <c r="D203" s="94"/>
      <c r="E203" s="94"/>
      <c r="F203" s="94"/>
      <c r="G203" s="94"/>
      <c r="H203" s="94"/>
      <c r="I203" s="94"/>
      <c r="J203" s="94"/>
      <c r="K203" s="94"/>
      <c r="L203" s="94"/>
      <c r="M203" s="94"/>
      <c r="N203" s="94"/>
      <c r="O203" s="94"/>
      <c r="P203" s="94"/>
      <c r="Q203" s="94"/>
      <c r="R203" s="94"/>
      <c r="S203" s="94"/>
      <c r="T203" s="94"/>
      <c r="U203" s="94"/>
    </row>
    <row r="204" spans="1:21" x14ac:dyDescent="0.25">
      <c r="A204" s="94"/>
      <c r="B204" s="94"/>
      <c r="C204" s="94"/>
      <c r="D204" s="94"/>
      <c r="E204" s="94"/>
      <c r="F204" s="94"/>
      <c r="G204" s="94"/>
      <c r="H204" s="94"/>
      <c r="I204" s="94"/>
      <c r="J204" s="94"/>
      <c r="K204" s="94"/>
      <c r="L204" s="94"/>
      <c r="M204" s="94"/>
      <c r="N204" s="94"/>
      <c r="O204" s="94"/>
      <c r="P204" s="94"/>
      <c r="Q204" s="94"/>
      <c r="R204" s="94"/>
      <c r="S204" s="94"/>
      <c r="T204" s="94"/>
      <c r="U204" s="94"/>
    </row>
    <row r="205" spans="1:21" x14ac:dyDescent="0.25">
      <c r="A205" s="94"/>
      <c r="B205" s="94"/>
      <c r="C205" s="94"/>
      <c r="D205" s="94"/>
      <c r="E205" s="94"/>
      <c r="F205" s="94"/>
      <c r="G205" s="94"/>
      <c r="H205" s="94"/>
      <c r="I205" s="94"/>
      <c r="J205" s="94"/>
      <c r="K205" s="94"/>
      <c r="L205" s="94"/>
      <c r="M205" s="94"/>
      <c r="N205" s="94"/>
      <c r="O205" s="94"/>
      <c r="P205" s="94"/>
      <c r="Q205" s="94"/>
      <c r="R205" s="94"/>
      <c r="S205" s="94"/>
      <c r="T205" s="94"/>
      <c r="U205" s="94"/>
    </row>
    <row r="206" spans="1:21" x14ac:dyDescent="0.25">
      <c r="A206" s="94"/>
      <c r="B206" s="94"/>
      <c r="C206" s="94"/>
      <c r="D206" s="94"/>
      <c r="E206" s="94"/>
      <c r="F206" s="94"/>
      <c r="G206" s="94"/>
      <c r="H206" s="94"/>
      <c r="I206" s="94"/>
      <c r="J206" s="94"/>
      <c r="K206" s="94"/>
      <c r="L206" s="94"/>
      <c r="M206" s="94"/>
      <c r="N206" s="94"/>
      <c r="O206" s="94"/>
      <c r="P206" s="94"/>
      <c r="Q206" s="94"/>
      <c r="R206" s="94"/>
      <c r="S206" s="94"/>
      <c r="T206" s="94"/>
      <c r="U206" s="94"/>
    </row>
    <row r="207" spans="1:21" x14ac:dyDescent="0.25">
      <c r="A207" s="94"/>
      <c r="B207" s="94"/>
      <c r="C207" s="94"/>
      <c r="D207" s="94"/>
      <c r="E207" s="94"/>
      <c r="F207" s="94"/>
      <c r="G207" s="94"/>
      <c r="H207" s="94"/>
      <c r="I207" s="94"/>
      <c r="J207" s="94"/>
      <c r="K207" s="94"/>
      <c r="L207" s="94"/>
      <c r="M207" s="94"/>
      <c r="N207" s="94"/>
      <c r="O207" s="94"/>
      <c r="P207" s="94"/>
      <c r="Q207" s="94"/>
      <c r="R207" s="94"/>
      <c r="S207" s="94"/>
      <c r="T207" s="94"/>
      <c r="U207" s="94"/>
    </row>
    <row r="208" spans="1:21" x14ac:dyDescent="0.25">
      <c r="A208" s="94"/>
      <c r="B208" s="94"/>
      <c r="C208" s="94"/>
      <c r="D208" s="94"/>
      <c r="E208" s="94"/>
      <c r="F208" s="94"/>
      <c r="G208" s="94"/>
      <c r="H208" s="94"/>
      <c r="I208" s="94"/>
      <c r="J208" s="94"/>
      <c r="K208" s="94"/>
      <c r="L208" s="94"/>
      <c r="M208" s="94"/>
      <c r="N208" s="94"/>
      <c r="O208" s="94"/>
      <c r="P208" s="94"/>
      <c r="Q208" s="94"/>
      <c r="R208" s="94"/>
      <c r="S208" s="94"/>
      <c r="T208" s="94"/>
      <c r="U208" s="94"/>
    </row>
    <row r="209" spans="1:21" x14ac:dyDescent="0.25">
      <c r="A209" s="94"/>
      <c r="B209" s="94"/>
      <c r="C209" s="94"/>
      <c r="D209" s="94"/>
      <c r="E209" s="94"/>
      <c r="F209" s="94"/>
      <c r="G209" s="94"/>
      <c r="H209" s="94"/>
      <c r="I209" s="94"/>
      <c r="J209" s="94"/>
      <c r="K209" s="94"/>
      <c r="L209" s="94"/>
      <c r="M209" s="94"/>
      <c r="N209" s="94"/>
      <c r="O209" s="94"/>
      <c r="P209" s="94"/>
      <c r="Q209" s="94"/>
      <c r="R209" s="94"/>
      <c r="S209" s="94"/>
      <c r="T209" s="94"/>
      <c r="U209" s="94"/>
    </row>
    <row r="210" spans="1:21" x14ac:dyDescent="0.25">
      <c r="A210" s="94"/>
      <c r="B210" s="94"/>
      <c r="C210" s="94"/>
      <c r="D210" s="94"/>
      <c r="E210" s="94"/>
      <c r="F210" s="94"/>
      <c r="G210" s="94"/>
      <c r="H210" s="94"/>
      <c r="I210" s="94"/>
      <c r="J210" s="94"/>
      <c r="K210" s="94"/>
      <c r="L210" s="94"/>
      <c r="M210" s="94"/>
      <c r="N210" s="94"/>
      <c r="O210" s="94"/>
      <c r="P210" s="94"/>
      <c r="Q210" s="94"/>
      <c r="R210" s="94"/>
      <c r="S210" s="94"/>
      <c r="T210" s="94"/>
      <c r="U210" s="94"/>
    </row>
    <row r="211" spans="1:21" x14ac:dyDescent="0.25">
      <c r="A211" s="94"/>
      <c r="B211" s="94"/>
      <c r="C211" s="94"/>
      <c r="D211" s="94"/>
      <c r="E211" s="94"/>
      <c r="F211" s="94"/>
      <c r="G211" s="94"/>
      <c r="H211" s="94"/>
      <c r="I211" s="94"/>
      <c r="J211" s="94"/>
      <c r="K211" s="94"/>
      <c r="L211" s="94"/>
      <c r="M211" s="94"/>
      <c r="N211" s="94"/>
      <c r="O211" s="94"/>
      <c r="P211" s="94"/>
      <c r="Q211" s="94"/>
      <c r="R211" s="94"/>
      <c r="S211" s="94"/>
      <c r="T211" s="94"/>
      <c r="U211" s="94"/>
    </row>
    <row r="212" spans="1:21" x14ac:dyDescent="0.25">
      <c r="A212" s="94"/>
      <c r="B212" s="94"/>
      <c r="C212" s="94"/>
      <c r="D212" s="94"/>
      <c r="E212" s="94"/>
      <c r="F212" s="94"/>
      <c r="G212" s="94"/>
      <c r="H212" s="94"/>
      <c r="I212" s="94"/>
      <c r="J212" s="94"/>
      <c r="K212" s="94"/>
      <c r="L212" s="94"/>
      <c r="M212" s="94"/>
      <c r="N212" s="94"/>
      <c r="O212" s="94"/>
      <c r="P212" s="94"/>
      <c r="Q212" s="94"/>
      <c r="R212" s="94"/>
      <c r="S212" s="94"/>
      <c r="T212" s="94"/>
      <c r="U212" s="94"/>
    </row>
    <row r="213" spans="1:21" x14ac:dyDescent="0.25">
      <c r="A213" s="94"/>
      <c r="B213" s="94"/>
      <c r="C213" s="94"/>
      <c r="D213" s="94"/>
      <c r="E213" s="94"/>
      <c r="F213" s="94"/>
      <c r="G213" s="94"/>
      <c r="H213" s="94"/>
      <c r="I213" s="94"/>
      <c r="J213" s="94"/>
      <c r="K213" s="94"/>
      <c r="L213" s="94"/>
      <c r="M213" s="94"/>
      <c r="N213" s="94"/>
      <c r="O213" s="94"/>
      <c r="P213" s="94"/>
      <c r="Q213" s="94"/>
      <c r="R213" s="94"/>
      <c r="S213" s="94"/>
      <c r="T213" s="94"/>
      <c r="U213" s="94"/>
    </row>
    <row r="214" spans="1:21" x14ac:dyDescent="0.25">
      <c r="A214" s="94"/>
      <c r="B214" s="94"/>
      <c r="C214" s="94"/>
      <c r="D214" s="94"/>
      <c r="E214" s="94"/>
      <c r="F214" s="94"/>
      <c r="G214" s="94"/>
      <c r="H214" s="94"/>
      <c r="I214" s="94"/>
      <c r="J214" s="94"/>
      <c r="K214" s="94"/>
      <c r="L214" s="94"/>
      <c r="M214" s="94"/>
      <c r="N214" s="94"/>
      <c r="O214" s="94"/>
      <c r="P214" s="94"/>
      <c r="Q214" s="94"/>
      <c r="R214" s="94"/>
      <c r="S214" s="94"/>
      <c r="T214" s="94"/>
      <c r="U214" s="94"/>
    </row>
    <row r="215" spans="1:21" x14ac:dyDescent="0.25">
      <c r="A215" s="94"/>
      <c r="B215" s="94"/>
      <c r="C215" s="94"/>
      <c r="D215" s="94"/>
      <c r="E215" s="94"/>
      <c r="F215" s="94"/>
      <c r="G215" s="94"/>
      <c r="H215" s="94"/>
      <c r="I215" s="94"/>
      <c r="J215" s="94"/>
      <c r="K215" s="94"/>
      <c r="L215" s="94"/>
      <c r="M215" s="94"/>
      <c r="N215" s="94"/>
      <c r="O215" s="94"/>
      <c r="P215" s="94"/>
      <c r="Q215" s="94"/>
      <c r="R215" s="94"/>
      <c r="S215" s="94"/>
      <c r="T215" s="94"/>
      <c r="U215" s="94"/>
    </row>
    <row r="216" spans="1:21" x14ac:dyDescent="0.25">
      <c r="A216" s="94"/>
      <c r="B216" s="94"/>
      <c r="C216" s="94"/>
      <c r="D216" s="94"/>
      <c r="E216" s="94"/>
      <c r="F216" s="94"/>
      <c r="G216" s="94"/>
      <c r="H216" s="94"/>
      <c r="I216" s="94"/>
      <c r="J216" s="94"/>
      <c r="K216" s="94"/>
      <c r="L216" s="94"/>
      <c r="M216" s="94"/>
      <c r="N216" s="94"/>
      <c r="O216" s="94"/>
      <c r="P216" s="94"/>
      <c r="Q216" s="94"/>
      <c r="R216" s="94"/>
      <c r="S216" s="94"/>
      <c r="T216" s="94"/>
      <c r="U216" s="94"/>
    </row>
    <row r="217" spans="1:21" x14ac:dyDescent="0.25">
      <c r="A217" s="94"/>
      <c r="B217" s="94"/>
      <c r="C217" s="94"/>
      <c r="D217" s="94"/>
      <c r="E217" s="94"/>
      <c r="F217" s="94"/>
      <c r="G217" s="94"/>
      <c r="H217" s="94"/>
      <c r="I217" s="94"/>
      <c r="J217" s="94"/>
      <c r="K217" s="94"/>
      <c r="L217" s="94"/>
      <c r="M217" s="94"/>
      <c r="N217" s="94"/>
      <c r="O217" s="94"/>
      <c r="P217" s="94"/>
      <c r="Q217" s="94"/>
      <c r="R217" s="94"/>
      <c r="S217" s="94"/>
      <c r="T217" s="94"/>
      <c r="U217" s="94"/>
    </row>
    <row r="218" spans="1:21" x14ac:dyDescent="0.25">
      <c r="A218" s="94"/>
      <c r="B218" s="94"/>
      <c r="C218" s="94"/>
      <c r="D218" s="94"/>
      <c r="E218" s="94"/>
      <c r="F218" s="94"/>
      <c r="G218" s="94"/>
      <c r="H218" s="94"/>
      <c r="I218" s="94"/>
      <c r="J218" s="94"/>
      <c r="K218" s="94"/>
      <c r="L218" s="94"/>
      <c r="M218" s="94"/>
      <c r="N218" s="94"/>
      <c r="O218" s="94"/>
      <c r="P218" s="94"/>
      <c r="Q218" s="94"/>
      <c r="R218" s="94"/>
      <c r="S218" s="94"/>
      <c r="T218" s="94"/>
      <c r="U218" s="94"/>
    </row>
    <row r="219" spans="1:21" x14ac:dyDescent="0.25">
      <c r="A219" s="94"/>
      <c r="B219" s="94"/>
      <c r="C219" s="94"/>
      <c r="D219" s="94"/>
      <c r="E219" s="94"/>
      <c r="F219" s="94"/>
      <c r="G219" s="94"/>
      <c r="H219" s="94"/>
      <c r="I219" s="94"/>
      <c r="J219" s="94"/>
      <c r="K219" s="94"/>
      <c r="L219" s="94"/>
      <c r="M219" s="94"/>
      <c r="N219" s="94"/>
      <c r="O219" s="94"/>
      <c r="P219" s="94"/>
      <c r="Q219" s="94"/>
      <c r="R219" s="94"/>
      <c r="S219" s="94"/>
      <c r="T219" s="94"/>
      <c r="U219" s="94"/>
    </row>
    <row r="220" spans="1:21" x14ac:dyDescent="0.25">
      <c r="A220" s="94"/>
      <c r="B220" s="94"/>
      <c r="C220" s="94"/>
      <c r="D220" s="94"/>
      <c r="E220" s="94"/>
      <c r="F220" s="94"/>
      <c r="G220" s="94"/>
      <c r="H220" s="94"/>
      <c r="I220" s="94"/>
      <c r="J220" s="94"/>
      <c r="K220" s="94"/>
      <c r="L220" s="94"/>
      <c r="M220" s="94"/>
      <c r="N220" s="94"/>
      <c r="O220" s="94"/>
      <c r="P220" s="94"/>
      <c r="Q220" s="94"/>
      <c r="R220" s="94"/>
      <c r="S220" s="94"/>
      <c r="T220" s="94"/>
      <c r="U220" s="94"/>
    </row>
    <row r="221" spans="1:21" x14ac:dyDescent="0.25">
      <c r="A221" s="94"/>
      <c r="B221" s="94"/>
      <c r="C221" s="94"/>
      <c r="D221" s="94"/>
      <c r="E221" s="94"/>
      <c r="F221" s="94"/>
      <c r="G221" s="94"/>
      <c r="H221" s="94"/>
      <c r="I221" s="94"/>
      <c r="J221" s="94"/>
      <c r="K221" s="94"/>
      <c r="L221" s="94"/>
      <c r="M221" s="94"/>
      <c r="N221" s="94"/>
      <c r="O221" s="94"/>
      <c r="P221" s="94"/>
      <c r="Q221" s="94"/>
      <c r="R221" s="94"/>
      <c r="S221" s="94"/>
      <c r="T221" s="94"/>
      <c r="U221" s="94"/>
    </row>
    <row r="222" spans="1:21" x14ac:dyDescent="0.25">
      <c r="A222" s="94"/>
      <c r="B222" s="94"/>
      <c r="C222" s="94"/>
      <c r="D222" s="94"/>
      <c r="E222" s="94"/>
      <c r="F222" s="94"/>
      <c r="G222" s="94"/>
      <c r="H222" s="94"/>
      <c r="I222" s="94"/>
      <c r="J222" s="94"/>
      <c r="K222" s="94"/>
      <c r="L222" s="94"/>
      <c r="M222" s="94"/>
      <c r="N222" s="94"/>
      <c r="O222" s="94"/>
      <c r="P222" s="94"/>
      <c r="Q222" s="94"/>
      <c r="R222" s="94"/>
      <c r="S222" s="94"/>
      <c r="T222" s="94"/>
      <c r="U222" s="94"/>
    </row>
    <row r="223" spans="1:21" x14ac:dyDescent="0.25">
      <c r="A223" s="94"/>
      <c r="B223" s="94"/>
      <c r="C223" s="94"/>
      <c r="D223" s="94"/>
      <c r="E223" s="94"/>
      <c r="F223" s="94"/>
      <c r="G223" s="94"/>
      <c r="H223" s="94"/>
      <c r="I223" s="94"/>
      <c r="J223" s="94"/>
      <c r="K223" s="94"/>
      <c r="L223" s="94"/>
      <c r="M223" s="94"/>
      <c r="N223" s="94"/>
      <c r="O223" s="94"/>
      <c r="P223" s="94"/>
      <c r="Q223" s="94"/>
      <c r="R223" s="94"/>
      <c r="S223" s="94"/>
      <c r="T223" s="94"/>
      <c r="U223" s="94"/>
    </row>
    <row r="224" spans="1:21" x14ac:dyDescent="0.25">
      <c r="A224" s="94"/>
      <c r="B224" s="94"/>
      <c r="C224" s="94"/>
      <c r="D224" s="94"/>
      <c r="E224" s="94"/>
      <c r="F224" s="94"/>
      <c r="G224" s="94"/>
      <c r="H224" s="94"/>
      <c r="I224" s="94"/>
      <c r="J224" s="94"/>
      <c r="K224" s="94"/>
      <c r="L224" s="94"/>
      <c r="M224" s="94"/>
      <c r="N224" s="94"/>
      <c r="O224" s="94"/>
      <c r="P224" s="94"/>
      <c r="Q224" s="94"/>
      <c r="R224" s="94"/>
      <c r="S224" s="94"/>
      <c r="T224" s="94"/>
      <c r="U224" s="94"/>
    </row>
    <row r="225" spans="1:21" x14ac:dyDescent="0.25">
      <c r="A225" s="94"/>
      <c r="B225" s="94"/>
      <c r="C225" s="94"/>
      <c r="D225" s="94"/>
      <c r="E225" s="94"/>
      <c r="F225" s="94"/>
      <c r="G225" s="94"/>
      <c r="H225" s="94"/>
      <c r="I225" s="94"/>
      <c r="J225" s="94"/>
      <c r="K225" s="94"/>
      <c r="L225" s="94"/>
      <c r="M225" s="94"/>
      <c r="N225" s="94"/>
      <c r="O225" s="94"/>
      <c r="P225" s="94"/>
      <c r="Q225" s="94"/>
      <c r="R225" s="94"/>
      <c r="S225" s="94"/>
      <c r="T225" s="94"/>
      <c r="U225" s="94"/>
    </row>
    <row r="226" spans="1:21" x14ac:dyDescent="0.25">
      <c r="A226" s="94"/>
      <c r="B226" s="94"/>
      <c r="C226" s="94"/>
      <c r="D226" s="94"/>
      <c r="E226" s="94"/>
      <c r="F226" s="94"/>
      <c r="G226" s="94"/>
      <c r="H226" s="94"/>
      <c r="I226" s="94"/>
      <c r="J226" s="94"/>
      <c r="K226" s="94"/>
      <c r="L226" s="94"/>
      <c r="M226" s="94"/>
      <c r="N226" s="94"/>
      <c r="O226" s="94"/>
      <c r="P226" s="94"/>
      <c r="Q226" s="94"/>
      <c r="R226" s="94"/>
      <c r="S226" s="94"/>
      <c r="T226" s="94"/>
      <c r="U226" s="94"/>
    </row>
    <row r="227" spans="1:21" x14ac:dyDescent="0.25">
      <c r="A227" s="94"/>
      <c r="B227" s="94"/>
      <c r="C227" s="94"/>
      <c r="D227" s="94"/>
      <c r="E227" s="94"/>
      <c r="F227" s="94"/>
      <c r="G227" s="94"/>
      <c r="H227" s="94"/>
      <c r="I227" s="94"/>
      <c r="J227" s="94"/>
      <c r="K227" s="94"/>
      <c r="L227" s="94"/>
      <c r="M227" s="94"/>
      <c r="N227" s="94"/>
      <c r="O227" s="94"/>
      <c r="P227" s="94"/>
      <c r="Q227" s="94"/>
      <c r="R227" s="94"/>
      <c r="S227" s="94"/>
      <c r="T227" s="94"/>
      <c r="U227" s="94"/>
    </row>
    <row r="228" spans="1:21" x14ac:dyDescent="0.25">
      <c r="A228" s="94"/>
      <c r="B228" s="94"/>
      <c r="C228" s="94"/>
      <c r="D228" s="94"/>
      <c r="E228" s="94"/>
      <c r="F228" s="94"/>
      <c r="G228" s="94"/>
      <c r="H228" s="94"/>
      <c r="I228" s="94"/>
      <c r="J228" s="94"/>
      <c r="K228" s="94"/>
      <c r="L228" s="94"/>
      <c r="M228" s="94"/>
      <c r="N228" s="94"/>
      <c r="O228" s="94"/>
      <c r="P228" s="94"/>
      <c r="Q228" s="94"/>
      <c r="R228" s="94"/>
      <c r="S228" s="94"/>
      <c r="T228" s="94"/>
      <c r="U228" s="94"/>
    </row>
    <row r="229" spans="1:21" x14ac:dyDescent="0.25">
      <c r="A229" s="94"/>
      <c r="B229" s="94"/>
      <c r="C229" s="94"/>
      <c r="D229" s="94"/>
      <c r="E229" s="94"/>
      <c r="F229" s="94"/>
      <c r="G229" s="94"/>
      <c r="H229" s="94"/>
      <c r="I229" s="94"/>
      <c r="J229" s="94"/>
      <c r="K229" s="94"/>
      <c r="L229" s="94"/>
      <c r="M229" s="94"/>
      <c r="N229" s="94"/>
      <c r="O229" s="94"/>
      <c r="P229" s="94"/>
      <c r="Q229" s="94"/>
      <c r="R229" s="94"/>
      <c r="S229" s="94"/>
      <c r="T229" s="94"/>
      <c r="U229" s="94"/>
    </row>
    <row r="230" spans="1:21" x14ac:dyDescent="0.25">
      <c r="A230" s="94"/>
      <c r="B230" s="94"/>
      <c r="C230" s="94"/>
      <c r="D230" s="94"/>
      <c r="E230" s="94"/>
      <c r="F230" s="94"/>
      <c r="G230" s="94"/>
      <c r="H230" s="94"/>
      <c r="I230" s="94"/>
      <c r="J230" s="94"/>
      <c r="K230" s="94"/>
      <c r="L230" s="94"/>
      <c r="M230" s="94"/>
      <c r="N230" s="94"/>
      <c r="O230" s="94"/>
      <c r="P230" s="94"/>
      <c r="Q230" s="94"/>
      <c r="R230" s="94"/>
      <c r="S230" s="94"/>
      <c r="T230" s="94"/>
      <c r="U230" s="94"/>
    </row>
    <row r="231" spans="1:21" x14ac:dyDescent="0.25">
      <c r="A231" s="94"/>
      <c r="B231" s="94"/>
      <c r="C231" s="94"/>
      <c r="D231" s="94"/>
      <c r="E231" s="94"/>
      <c r="F231" s="94"/>
      <c r="G231" s="94"/>
      <c r="H231" s="94"/>
      <c r="I231" s="94"/>
      <c r="J231" s="94"/>
      <c r="K231" s="94"/>
      <c r="L231" s="94"/>
      <c r="M231" s="94"/>
      <c r="N231" s="94"/>
      <c r="O231" s="94"/>
      <c r="P231" s="94"/>
      <c r="Q231" s="94"/>
      <c r="R231" s="94"/>
      <c r="S231" s="94"/>
      <c r="T231" s="94"/>
      <c r="U231" s="94"/>
    </row>
    <row r="232" spans="1:21" x14ac:dyDescent="0.25">
      <c r="A232" s="94"/>
      <c r="B232" s="94"/>
      <c r="C232" s="94"/>
      <c r="D232" s="94"/>
      <c r="E232" s="94"/>
      <c r="F232" s="94"/>
      <c r="G232" s="94"/>
      <c r="H232" s="94"/>
      <c r="I232" s="94"/>
      <c r="J232" s="94"/>
      <c r="K232" s="94"/>
      <c r="L232" s="94"/>
      <c r="M232" s="94"/>
      <c r="N232" s="94"/>
      <c r="O232" s="94"/>
      <c r="P232" s="94"/>
      <c r="Q232" s="94"/>
      <c r="R232" s="94"/>
      <c r="S232" s="94"/>
      <c r="T232" s="94"/>
      <c r="U232" s="94"/>
    </row>
    <row r="233" spans="1:21" x14ac:dyDescent="0.25">
      <c r="A233" s="94"/>
      <c r="B233" s="94"/>
      <c r="C233" s="94"/>
      <c r="D233" s="94"/>
      <c r="E233" s="94"/>
      <c r="F233" s="94"/>
      <c r="G233" s="94"/>
      <c r="H233" s="94"/>
      <c r="I233" s="94"/>
      <c r="J233" s="94"/>
      <c r="K233" s="94"/>
      <c r="L233" s="94"/>
      <c r="M233" s="94"/>
      <c r="N233" s="94"/>
      <c r="O233" s="94"/>
      <c r="P233" s="94"/>
      <c r="Q233" s="94"/>
      <c r="R233" s="94"/>
      <c r="S233" s="94"/>
      <c r="T233" s="94"/>
      <c r="U233" s="94"/>
    </row>
    <row r="234" spans="1:21" x14ac:dyDescent="0.25">
      <c r="A234" s="94"/>
      <c r="B234" s="94"/>
      <c r="C234" s="94"/>
      <c r="D234" s="94"/>
      <c r="E234" s="94"/>
      <c r="F234" s="94"/>
      <c r="G234" s="94"/>
      <c r="H234" s="94"/>
      <c r="I234" s="94"/>
      <c r="J234" s="94"/>
      <c r="K234" s="94"/>
      <c r="L234" s="94"/>
      <c r="M234" s="94"/>
      <c r="N234" s="94"/>
      <c r="O234" s="94"/>
      <c r="P234" s="94"/>
      <c r="Q234" s="94"/>
      <c r="R234" s="94"/>
      <c r="S234" s="94"/>
      <c r="T234" s="94"/>
      <c r="U234" s="94"/>
    </row>
    <row r="235" spans="1:21" x14ac:dyDescent="0.25">
      <c r="A235" s="94"/>
      <c r="B235" s="94"/>
      <c r="C235" s="94"/>
      <c r="D235" s="94"/>
      <c r="E235" s="94"/>
      <c r="F235" s="94"/>
      <c r="G235" s="94"/>
      <c r="H235" s="94"/>
      <c r="I235" s="94"/>
      <c r="J235" s="94"/>
      <c r="K235" s="94"/>
      <c r="L235" s="94"/>
      <c r="M235" s="94"/>
      <c r="N235" s="94"/>
      <c r="O235" s="94"/>
      <c r="P235" s="94"/>
      <c r="Q235" s="94"/>
      <c r="R235" s="94"/>
      <c r="S235" s="94"/>
      <c r="T235" s="94"/>
      <c r="U235" s="94"/>
    </row>
    <row r="236" spans="1:21" x14ac:dyDescent="0.25">
      <c r="A236" s="94"/>
      <c r="B236" s="94"/>
      <c r="C236" s="94"/>
      <c r="D236" s="94"/>
      <c r="E236" s="94"/>
      <c r="F236" s="94"/>
      <c r="G236" s="94"/>
      <c r="H236" s="94"/>
      <c r="I236" s="94"/>
      <c r="J236" s="94"/>
      <c r="K236" s="94"/>
      <c r="L236" s="94"/>
      <c r="M236" s="94"/>
      <c r="N236" s="94"/>
      <c r="O236" s="94"/>
      <c r="P236" s="94"/>
      <c r="Q236" s="94"/>
      <c r="R236" s="94"/>
      <c r="S236" s="94"/>
      <c r="T236" s="94"/>
      <c r="U236" s="94"/>
    </row>
    <row r="237" spans="1:21" x14ac:dyDescent="0.25">
      <c r="A237" s="94"/>
      <c r="B237" s="94"/>
      <c r="C237" s="94"/>
      <c r="D237" s="94"/>
      <c r="E237" s="94"/>
      <c r="F237" s="94"/>
      <c r="G237" s="94"/>
      <c r="H237" s="94"/>
      <c r="I237" s="94"/>
      <c r="J237" s="94"/>
      <c r="K237" s="94"/>
      <c r="L237" s="94"/>
      <c r="M237" s="94"/>
      <c r="N237" s="94"/>
      <c r="O237" s="94"/>
      <c r="P237" s="94"/>
      <c r="Q237" s="94"/>
      <c r="R237" s="94"/>
      <c r="S237" s="94"/>
      <c r="T237" s="94"/>
      <c r="U237" s="94"/>
    </row>
    <row r="238" spans="1:21" x14ac:dyDescent="0.25">
      <c r="A238" s="94"/>
      <c r="B238" s="94"/>
      <c r="C238" s="94"/>
      <c r="D238" s="94"/>
      <c r="E238" s="94"/>
      <c r="F238" s="94"/>
      <c r="G238" s="94"/>
      <c r="H238" s="94"/>
      <c r="I238" s="94"/>
      <c r="J238" s="94"/>
      <c r="K238" s="94"/>
      <c r="L238" s="94"/>
      <c r="M238" s="94"/>
      <c r="N238" s="94"/>
      <c r="O238" s="94"/>
      <c r="P238" s="94"/>
      <c r="Q238" s="94"/>
      <c r="R238" s="94"/>
      <c r="S238" s="94"/>
      <c r="T238" s="94"/>
      <c r="U238" s="94"/>
    </row>
    <row r="239" spans="1:21" x14ac:dyDescent="0.25">
      <c r="A239" s="94"/>
      <c r="B239" s="94"/>
      <c r="C239" s="94"/>
      <c r="D239" s="94"/>
      <c r="E239" s="94"/>
      <c r="F239" s="94"/>
      <c r="G239" s="94"/>
      <c r="H239" s="94"/>
      <c r="I239" s="94"/>
      <c r="J239" s="94"/>
      <c r="K239" s="94"/>
      <c r="L239" s="94"/>
      <c r="M239" s="94"/>
      <c r="N239" s="94"/>
      <c r="O239" s="94"/>
      <c r="P239" s="94"/>
      <c r="Q239" s="94"/>
      <c r="R239" s="94"/>
      <c r="S239" s="94"/>
      <c r="T239" s="94"/>
      <c r="U239" s="94"/>
    </row>
    <row r="240" spans="1:21" x14ac:dyDescent="0.25">
      <c r="A240" s="94"/>
      <c r="B240" s="94"/>
      <c r="C240" s="94"/>
      <c r="D240" s="94"/>
      <c r="E240" s="94"/>
      <c r="F240" s="94"/>
      <c r="G240" s="94"/>
      <c r="H240" s="94"/>
      <c r="I240" s="94"/>
      <c r="J240" s="94"/>
      <c r="K240" s="94"/>
      <c r="L240" s="94"/>
      <c r="M240" s="94"/>
      <c r="N240" s="94"/>
      <c r="O240" s="94"/>
      <c r="P240" s="94"/>
      <c r="Q240" s="94"/>
      <c r="R240" s="94"/>
      <c r="S240" s="94"/>
      <c r="T240" s="94"/>
      <c r="U240" s="94"/>
    </row>
    <row r="241" spans="1:21" x14ac:dyDescent="0.25">
      <c r="A241" s="94"/>
      <c r="B241" s="94"/>
      <c r="C241" s="94"/>
      <c r="D241" s="94"/>
      <c r="E241" s="94"/>
      <c r="F241" s="94"/>
      <c r="G241" s="94"/>
      <c r="H241" s="94"/>
      <c r="I241" s="94"/>
      <c r="J241" s="94"/>
      <c r="K241" s="94"/>
      <c r="L241" s="94"/>
      <c r="M241" s="94"/>
      <c r="N241" s="94"/>
      <c r="O241" s="94"/>
      <c r="P241" s="94"/>
      <c r="Q241" s="94"/>
      <c r="R241" s="94"/>
      <c r="S241" s="94"/>
      <c r="T241" s="94"/>
      <c r="U241" s="94"/>
    </row>
    <row r="242" spans="1:21" x14ac:dyDescent="0.25">
      <c r="A242" s="94"/>
      <c r="B242" s="94"/>
      <c r="C242" s="94"/>
      <c r="D242" s="94"/>
      <c r="E242" s="94"/>
      <c r="F242" s="94"/>
      <c r="G242" s="94"/>
      <c r="H242" s="94"/>
      <c r="I242" s="94"/>
      <c r="J242" s="94"/>
      <c r="K242" s="94"/>
      <c r="L242" s="94"/>
      <c r="M242" s="94"/>
      <c r="N242" s="94"/>
      <c r="O242" s="94"/>
      <c r="P242" s="94"/>
      <c r="Q242" s="94"/>
      <c r="R242" s="94"/>
      <c r="S242" s="94"/>
      <c r="T242" s="94"/>
      <c r="U242" s="94"/>
    </row>
    <row r="243" spans="1:21" x14ac:dyDescent="0.25">
      <c r="A243" s="94"/>
      <c r="B243" s="94"/>
      <c r="C243" s="94"/>
      <c r="D243" s="94"/>
      <c r="E243" s="94"/>
      <c r="F243" s="94"/>
      <c r="G243" s="94"/>
      <c r="H243" s="94"/>
      <c r="I243" s="94"/>
      <c r="J243" s="94"/>
      <c r="K243" s="94"/>
      <c r="L243" s="94"/>
      <c r="M243" s="94"/>
      <c r="N243" s="94"/>
      <c r="O243" s="94"/>
      <c r="P243" s="94"/>
      <c r="Q243" s="94"/>
      <c r="R243" s="94"/>
      <c r="S243" s="94"/>
      <c r="T243" s="94"/>
      <c r="U243" s="94"/>
    </row>
    <row r="244" spans="1:21" x14ac:dyDescent="0.25">
      <c r="A244" s="94"/>
      <c r="B244" s="94"/>
      <c r="C244" s="94"/>
      <c r="D244" s="94"/>
      <c r="E244" s="94"/>
      <c r="F244" s="94"/>
      <c r="G244" s="94"/>
      <c r="H244" s="94"/>
      <c r="I244" s="94"/>
      <c r="J244" s="94"/>
      <c r="K244" s="94"/>
      <c r="L244" s="94"/>
      <c r="M244" s="94"/>
      <c r="N244" s="94"/>
      <c r="O244" s="94"/>
      <c r="P244" s="94"/>
      <c r="Q244" s="94"/>
      <c r="R244" s="94"/>
      <c r="S244" s="94"/>
      <c r="T244" s="94"/>
      <c r="U244" s="94"/>
    </row>
    <row r="245" spans="1:21" x14ac:dyDescent="0.25">
      <c r="A245" s="94"/>
      <c r="B245" s="94"/>
      <c r="C245" s="94"/>
      <c r="D245" s="94"/>
      <c r="E245" s="94"/>
      <c r="F245" s="94"/>
      <c r="G245" s="94"/>
      <c r="H245" s="94"/>
      <c r="I245" s="94"/>
      <c r="J245" s="94"/>
      <c r="K245" s="94"/>
      <c r="L245" s="94"/>
      <c r="M245" s="94"/>
      <c r="N245" s="94"/>
      <c r="O245" s="94"/>
      <c r="P245" s="94"/>
      <c r="Q245" s="94"/>
      <c r="R245" s="94"/>
      <c r="S245" s="94"/>
      <c r="T245" s="94"/>
      <c r="U245" s="94"/>
    </row>
    <row r="246" spans="1:21" x14ac:dyDescent="0.25">
      <c r="A246" s="94"/>
      <c r="B246" s="94"/>
      <c r="C246" s="94"/>
      <c r="D246" s="94"/>
      <c r="E246" s="94"/>
      <c r="F246" s="94"/>
      <c r="G246" s="94"/>
      <c r="H246" s="94"/>
      <c r="I246" s="94"/>
      <c r="J246" s="94"/>
      <c r="K246" s="94"/>
      <c r="L246" s="94"/>
      <c r="M246" s="94"/>
      <c r="N246" s="94"/>
      <c r="O246" s="94"/>
      <c r="P246" s="94"/>
      <c r="Q246" s="94"/>
      <c r="R246" s="94"/>
      <c r="S246" s="94"/>
      <c r="T246" s="94"/>
      <c r="U246" s="94"/>
    </row>
    <row r="247" spans="1:21" x14ac:dyDescent="0.25">
      <c r="A247" s="94"/>
      <c r="B247" s="94"/>
      <c r="C247" s="94"/>
      <c r="D247" s="94"/>
      <c r="E247" s="94"/>
      <c r="F247" s="94"/>
      <c r="G247" s="94"/>
      <c r="H247" s="94"/>
      <c r="I247" s="94"/>
      <c r="J247" s="94"/>
      <c r="K247" s="94"/>
      <c r="L247" s="94"/>
      <c r="M247" s="94"/>
      <c r="N247" s="94"/>
      <c r="O247" s="94"/>
      <c r="P247" s="94"/>
      <c r="Q247" s="94"/>
      <c r="R247" s="94"/>
      <c r="S247" s="94"/>
      <c r="T247" s="94"/>
      <c r="U247" s="94"/>
    </row>
    <row r="248" spans="1:21" x14ac:dyDescent="0.25">
      <c r="A248" s="94"/>
      <c r="B248" s="94"/>
      <c r="C248" s="94"/>
      <c r="D248" s="94"/>
      <c r="E248" s="94"/>
      <c r="F248" s="94"/>
      <c r="G248" s="94"/>
      <c r="H248" s="94"/>
      <c r="I248" s="94"/>
      <c r="J248" s="94"/>
      <c r="K248" s="94"/>
      <c r="L248" s="94"/>
      <c r="M248" s="94"/>
      <c r="N248" s="94"/>
      <c r="O248" s="94"/>
      <c r="P248" s="94"/>
      <c r="Q248" s="94"/>
      <c r="R248" s="94"/>
      <c r="S248" s="94"/>
      <c r="T248" s="94"/>
      <c r="U248" s="94"/>
    </row>
    <row r="249" spans="1:21" x14ac:dyDescent="0.25">
      <c r="A249" s="94"/>
      <c r="B249" s="94"/>
      <c r="C249" s="94"/>
      <c r="D249" s="94"/>
      <c r="E249" s="94"/>
      <c r="F249" s="94"/>
      <c r="G249" s="94"/>
      <c r="H249" s="94"/>
      <c r="I249" s="94"/>
      <c r="J249" s="94"/>
      <c r="K249" s="94"/>
      <c r="L249" s="94"/>
      <c r="M249" s="94"/>
      <c r="N249" s="94"/>
      <c r="O249" s="94"/>
      <c r="P249" s="94"/>
      <c r="Q249" s="94"/>
      <c r="R249" s="94"/>
      <c r="S249" s="94"/>
      <c r="T249" s="94"/>
      <c r="U249" s="94"/>
    </row>
    <row r="250" spans="1:21" x14ac:dyDescent="0.25">
      <c r="A250" s="94"/>
      <c r="B250" s="94"/>
      <c r="C250" s="94"/>
      <c r="D250" s="94"/>
      <c r="E250" s="94"/>
      <c r="F250" s="94"/>
      <c r="G250" s="94"/>
      <c r="H250" s="94"/>
      <c r="I250" s="94"/>
      <c r="J250" s="94"/>
      <c r="K250" s="94"/>
      <c r="L250" s="94"/>
      <c r="M250" s="94"/>
      <c r="N250" s="94"/>
      <c r="O250" s="94"/>
      <c r="P250" s="94"/>
      <c r="Q250" s="94"/>
      <c r="R250" s="94"/>
      <c r="S250" s="94"/>
      <c r="T250" s="94"/>
      <c r="U250" s="94"/>
    </row>
    <row r="251" spans="1:21" x14ac:dyDescent="0.25">
      <c r="A251" s="94"/>
      <c r="B251" s="94"/>
      <c r="C251" s="94"/>
      <c r="D251" s="94"/>
      <c r="E251" s="94"/>
      <c r="F251" s="94"/>
      <c r="G251" s="94"/>
      <c r="H251" s="94"/>
      <c r="I251" s="94"/>
      <c r="J251" s="94"/>
      <c r="K251" s="94"/>
      <c r="L251" s="94"/>
      <c r="M251" s="94"/>
      <c r="N251" s="94"/>
      <c r="O251" s="94"/>
      <c r="P251" s="94"/>
      <c r="Q251" s="94"/>
      <c r="R251" s="94"/>
      <c r="S251" s="94"/>
      <c r="T251" s="94"/>
      <c r="U251" s="94"/>
    </row>
    <row r="252" spans="1:21" x14ac:dyDescent="0.25">
      <c r="A252" s="94"/>
      <c r="B252" s="94"/>
      <c r="C252" s="94"/>
      <c r="D252" s="94"/>
      <c r="E252" s="94"/>
      <c r="F252" s="94"/>
      <c r="G252" s="94"/>
      <c r="H252" s="94"/>
      <c r="I252" s="94"/>
      <c r="J252" s="94"/>
      <c r="K252" s="94"/>
      <c r="L252" s="94"/>
      <c r="M252" s="94"/>
      <c r="N252" s="94"/>
      <c r="O252" s="94"/>
      <c r="P252" s="94"/>
      <c r="Q252" s="94"/>
      <c r="R252" s="94"/>
      <c r="S252" s="94"/>
      <c r="T252" s="94"/>
      <c r="U252" s="94"/>
    </row>
    <row r="253" spans="1:21" x14ac:dyDescent="0.25">
      <c r="A253" s="94"/>
      <c r="B253" s="94"/>
      <c r="C253" s="94"/>
      <c r="D253" s="94"/>
      <c r="E253" s="94"/>
      <c r="F253" s="94"/>
      <c r="G253" s="94"/>
      <c r="H253" s="94"/>
      <c r="I253" s="94"/>
      <c r="J253" s="94"/>
      <c r="K253" s="94"/>
      <c r="L253" s="94"/>
      <c r="M253" s="94"/>
      <c r="N253" s="94"/>
      <c r="O253" s="94"/>
      <c r="P253" s="94"/>
      <c r="Q253" s="94"/>
      <c r="R253" s="94"/>
      <c r="S253" s="94"/>
      <c r="T253" s="94"/>
      <c r="U253" s="94"/>
    </row>
    <row r="254" spans="1:21" x14ac:dyDescent="0.25">
      <c r="A254" s="94"/>
      <c r="B254" s="94"/>
      <c r="C254" s="94"/>
      <c r="D254" s="94"/>
      <c r="E254" s="94"/>
      <c r="F254" s="94"/>
      <c r="G254" s="94"/>
      <c r="H254" s="94"/>
      <c r="I254" s="94"/>
      <c r="J254" s="94"/>
      <c r="K254" s="94"/>
      <c r="L254" s="94"/>
      <c r="M254" s="94"/>
      <c r="N254" s="94"/>
      <c r="O254" s="94"/>
      <c r="P254" s="94"/>
      <c r="Q254" s="94"/>
      <c r="R254" s="94"/>
      <c r="S254" s="94"/>
      <c r="T254" s="94"/>
      <c r="U254" s="94"/>
    </row>
    <row r="255" spans="1:21" x14ac:dyDescent="0.25">
      <c r="A255" s="94"/>
      <c r="B255" s="94"/>
      <c r="C255" s="94"/>
      <c r="D255" s="94"/>
      <c r="E255" s="94"/>
      <c r="F255" s="94"/>
      <c r="G255" s="94"/>
      <c r="H255" s="94"/>
      <c r="I255" s="94"/>
      <c r="J255" s="94"/>
      <c r="K255" s="94"/>
      <c r="L255" s="94"/>
      <c r="M255" s="94"/>
      <c r="N255" s="94"/>
      <c r="O255" s="94"/>
      <c r="P255" s="94"/>
      <c r="Q255" s="94"/>
      <c r="R255" s="94"/>
      <c r="S255" s="94"/>
      <c r="T255" s="94"/>
      <c r="U255" s="94"/>
    </row>
    <row r="256" spans="1:21" x14ac:dyDescent="0.25">
      <c r="A256" s="94"/>
      <c r="B256" s="94"/>
      <c r="C256" s="94"/>
      <c r="D256" s="94"/>
      <c r="E256" s="94"/>
      <c r="F256" s="94"/>
      <c r="G256" s="94"/>
      <c r="H256" s="94"/>
      <c r="I256" s="94"/>
      <c r="J256" s="94"/>
      <c r="K256" s="94"/>
      <c r="L256" s="94"/>
      <c r="M256" s="94"/>
      <c r="N256" s="94"/>
      <c r="O256" s="94"/>
      <c r="P256" s="94"/>
      <c r="Q256" s="94"/>
      <c r="R256" s="94"/>
      <c r="S256" s="94"/>
      <c r="T256" s="94"/>
      <c r="U256" s="94"/>
    </row>
    <row r="257" spans="1:21" x14ac:dyDescent="0.25">
      <c r="A257" s="94"/>
      <c r="B257" s="94"/>
      <c r="C257" s="94"/>
      <c r="D257" s="94"/>
      <c r="E257" s="94"/>
      <c r="F257" s="94"/>
      <c r="G257" s="94"/>
      <c r="H257" s="94"/>
      <c r="I257" s="94"/>
      <c r="J257" s="94"/>
      <c r="K257" s="94"/>
      <c r="L257" s="94"/>
      <c r="M257" s="94"/>
      <c r="N257" s="94"/>
      <c r="O257" s="94"/>
      <c r="P257" s="94"/>
      <c r="Q257" s="94"/>
      <c r="R257" s="94"/>
      <c r="S257" s="94"/>
      <c r="T257" s="94"/>
      <c r="U257" s="94"/>
    </row>
    <row r="258" spans="1:21" x14ac:dyDescent="0.25">
      <c r="A258" s="94"/>
      <c r="B258" s="94"/>
      <c r="C258" s="94"/>
      <c r="D258" s="94"/>
      <c r="E258" s="94"/>
      <c r="F258" s="94"/>
      <c r="G258" s="94"/>
      <c r="H258" s="94"/>
      <c r="I258" s="94"/>
      <c r="J258" s="94"/>
      <c r="K258" s="94"/>
      <c r="L258" s="94"/>
      <c r="M258" s="94"/>
      <c r="N258" s="94"/>
      <c r="O258" s="94"/>
      <c r="P258" s="94"/>
      <c r="Q258" s="94"/>
      <c r="R258" s="94"/>
      <c r="S258" s="94"/>
      <c r="T258" s="94"/>
      <c r="U258" s="94"/>
    </row>
    <row r="259" spans="1:21" x14ac:dyDescent="0.25">
      <c r="A259" s="94"/>
      <c r="B259" s="94"/>
      <c r="C259" s="94"/>
      <c r="D259" s="94"/>
      <c r="E259" s="94"/>
      <c r="F259" s="94"/>
      <c r="G259" s="94"/>
      <c r="H259" s="94"/>
      <c r="I259" s="94"/>
      <c r="J259" s="94"/>
      <c r="K259" s="94"/>
      <c r="L259" s="94"/>
      <c r="M259" s="94"/>
      <c r="N259" s="94"/>
      <c r="O259" s="94"/>
      <c r="P259" s="94"/>
      <c r="Q259" s="94"/>
      <c r="R259" s="94"/>
      <c r="S259" s="94"/>
      <c r="T259" s="94"/>
      <c r="U259" s="94"/>
    </row>
    <row r="260" spans="1:21" x14ac:dyDescent="0.25">
      <c r="A260" s="94"/>
      <c r="B260" s="94"/>
      <c r="C260" s="94"/>
      <c r="D260" s="94"/>
      <c r="E260" s="94"/>
      <c r="F260" s="94"/>
      <c r="G260" s="94"/>
      <c r="H260" s="94"/>
      <c r="I260" s="94"/>
      <c r="J260" s="94"/>
      <c r="K260" s="94"/>
      <c r="L260" s="94"/>
      <c r="M260" s="94"/>
      <c r="N260" s="94"/>
      <c r="O260" s="94"/>
      <c r="P260" s="94"/>
      <c r="Q260" s="94"/>
      <c r="R260" s="94"/>
      <c r="S260" s="94"/>
      <c r="T260" s="94"/>
      <c r="U260" s="94"/>
    </row>
    <row r="261" spans="1:21" x14ac:dyDescent="0.25">
      <c r="A261" s="94"/>
      <c r="B261" s="94"/>
      <c r="C261" s="94"/>
      <c r="D261" s="94"/>
      <c r="E261" s="94"/>
      <c r="F261" s="94"/>
      <c r="G261" s="94"/>
      <c r="H261" s="94"/>
      <c r="I261" s="94"/>
      <c r="J261" s="94"/>
      <c r="K261" s="94"/>
      <c r="L261" s="94"/>
      <c r="M261" s="94"/>
      <c r="N261" s="94"/>
      <c r="O261" s="94"/>
      <c r="P261" s="94"/>
      <c r="Q261" s="94"/>
      <c r="R261" s="94"/>
      <c r="S261" s="94"/>
      <c r="T261" s="94"/>
      <c r="U261" s="94"/>
    </row>
    <row r="262" spans="1:21" x14ac:dyDescent="0.25">
      <c r="A262" s="94"/>
      <c r="B262" s="94"/>
      <c r="C262" s="94"/>
      <c r="D262" s="94"/>
      <c r="E262" s="94"/>
      <c r="F262" s="94"/>
      <c r="G262" s="94"/>
      <c r="H262" s="94"/>
      <c r="I262" s="94"/>
      <c r="J262" s="94"/>
      <c r="K262" s="94"/>
      <c r="L262" s="94"/>
      <c r="M262" s="94"/>
      <c r="N262" s="94"/>
      <c r="O262" s="94"/>
      <c r="P262" s="94"/>
      <c r="Q262" s="94"/>
      <c r="R262" s="94"/>
      <c r="S262" s="94"/>
      <c r="T262" s="94"/>
      <c r="U262" s="94"/>
    </row>
    <row r="263" spans="1:21" x14ac:dyDescent="0.25">
      <c r="A263" s="94"/>
      <c r="B263" s="94"/>
      <c r="C263" s="94"/>
      <c r="D263" s="94"/>
      <c r="E263" s="94"/>
      <c r="F263" s="94"/>
      <c r="G263" s="94"/>
      <c r="H263" s="94"/>
      <c r="I263" s="94"/>
      <c r="J263" s="94"/>
      <c r="K263" s="94"/>
      <c r="L263" s="94"/>
      <c r="M263" s="94"/>
      <c r="N263" s="94"/>
      <c r="O263" s="94"/>
      <c r="P263" s="94"/>
      <c r="Q263" s="94"/>
      <c r="R263" s="94"/>
      <c r="S263" s="94"/>
      <c r="T263" s="94"/>
      <c r="U263" s="94"/>
    </row>
    <row r="264" spans="1:21" x14ac:dyDescent="0.25">
      <c r="A264" s="94"/>
      <c r="B264" s="94"/>
      <c r="C264" s="94"/>
      <c r="D264" s="94"/>
      <c r="E264" s="94"/>
      <c r="F264" s="94"/>
      <c r="G264" s="94"/>
      <c r="H264" s="94"/>
      <c r="I264" s="94"/>
      <c r="J264" s="94"/>
      <c r="K264" s="94"/>
      <c r="L264" s="94"/>
      <c r="M264" s="94"/>
      <c r="N264" s="94"/>
      <c r="O264" s="94"/>
      <c r="P264" s="94"/>
      <c r="Q264" s="94"/>
      <c r="R264" s="94"/>
      <c r="S264" s="94"/>
      <c r="T264" s="94"/>
      <c r="U264" s="94"/>
    </row>
    <row r="265" spans="1:21" x14ac:dyDescent="0.25">
      <c r="A265" s="94"/>
      <c r="B265" s="94"/>
      <c r="C265" s="94"/>
      <c r="D265" s="94"/>
      <c r="E265" s="94"/>
      <c r="F265" s="94"/>
      <c r="G265" s="94"/>
      <c r="H265" s="94"/>
      <c r="I265" s="94"/>
      <c r="J265" s="94"/>
      <c r="K265" s="94"/>
      <c r="L265" s="94"/>
      <c r="M265" s="94"/>
      <c r="N265" s="94"/>
      <c r="O265" s="94"/>
      <c r="P265" s="94"/>
      <c r="Q265" s="94"/>
      <c r="R265" s="94"/>
      <c r="S265" s="94"/>
      <c r="T265" s="94"/>
      <c r="U265" s="94"/>
    </row>
    <row r="266" spans="1:21" x14ac:dyDescent="0.25">
      <c r="A266" s="94"/>
      <c r="B266" s="94"/>
      <c r="C266" s="94"/>
      <c r="D266" s="94"/>
      <c r="E266" s="94"/>
      <c r="F266" s="94"/>
      <c r="G266" s="94"/>
      <c r="H266" s="94"/>
      <c r="I266" s="94"/>
      <c r="J266" s="94"/>
      <c r="K266" s="94"/>
      <c r="L266" s="94"/>
      <c r="M266" s="94"/>
      <c r="N266" s="94"/>
      <c r="O266" s="94"/>
      <c r="P266" s="94"/>
      <c r="Q266" s="94"/>
      <c r="R266" s="94"/>
      <c r="S266" s="94"/>
      <c r="T266" s="94"/>
      <c r="U266" s="94"/>
    </row>
    <row r="267" spans="1:21" x14ac:dyDescent="0.25">
      <c r="A267" s="94"/>
      <c r="B267" s="94"/>
      <c r="C267" s="94"/>
      <c r="D267" s="94"/>
      <c r="E267" s="94"/>
      <c r="F267" s="94"/>
      <c r="G267" s="94"/>
      <c r="H267" s="94"/>
      <c r="I267" s="94"/>
      <c r="J267" s="94"/>
      <c r="K267" s="94"/>
      <c r="L267" s="94"/>
      <c r="M267" s="94"/>
      <c r="N267" s="94"/>
      <c r="O267" s="94"/>
      <c r="P267" s="94"/>
      <c r="Q267" s="94"/>
      <c r="R267" s="94"/>
      <c r="S267" s="94"/>
      <c r="T267" s="94"/>
      <c r="U267" s="94"/>
    </row>
    <row r="268" spans="1:21" x14ac:dyDescent="0.25">
      <c r="A268" s="94"/>
      <c r="B268" s="94"/>
      <c r="C268" s="94"/>
      <c r="D268" s="94"/>
      <c r="E268" s="94"/>
      <c r="F268" s="94"/>
      <c r="G268" s="94"/>
      <c r="H268" s="94"/>
      <c r="I268" s="94"/>
      <c r="J268" s="94"/>
      <c r="K268" s="94"/>
      <c r="L268" s="94"/>
      <c r="M268" s="94"/>
      <c r="N268" s="94"/>
      <c r="O268" s="94"/>
      <c r="P268" s="94"/>
      <c r="Q268" s="94"/>
      <c r="R268" s="94"/>
      <c r="S268" s="94"/>
      <c r="T268" s="94"/>
      <c r="U268" s="94"/>
    </row>
    <row r="269" spans="1:21" x14ac:dyDescent="0.25">
      <c r="A269" s="94"/>
      <c r="B269" s="94"/>
      <c r="C269" s="94"/>
      <c r="D269" s="94"/>
      <c r="E269" s="94"/>
      <c r="F269" s="94"/>
      <c r="G269" s="94"/>
      <c r="H269" s="94"/>
      <c r="I269" s="94"/>
      <c r="J269" s="94"/>
      <c r="K269" s="94"/>
      <c r="L269" s="94"/>
      <c r="M269" s="94"/>
      <c r="N269" s="94"/>
      <c r="O269" s="94"/>
      <c r="P269" s="94"/>
      <c r="Q269" s="94"/>
      <c r="R269" s="94"/>
      <c r="S269" s="94"/>
      <c r="T269" s="94"/>
      <c r="U269" s="94"/>
    </row>
    <row r="270" spans="1:21" x14ac:dyDescent="0.25">
      <c r="A270" s="94"/>
      <c r="B270" s="94"/>
      <c r="C270" s="94"/>
      <c r="D270" s="94"/>
      <c r="E270" s="94"/>
      <c r="F270" s="94"/>
      <c r="G270" s="94"/>
      <c r="H270" s="94"/>
      <c r="I270" s="94"/>
      <c r="J270" s="94"/>
      <c r="K270" s="94"/>
      <c r="L270" s="94"/>
      <c r="M270" s="94"/>
      <c r="N270" s="94"/>
      <c r="O270" s="94"/>
      <c r="P270" s="94"/>
      <c r="Q270" s="94"/>
      <c r="R270" s="94"/>
      <c r="S270" s="94"/>
      <c r="T270" s="94"/>
      <c r="U270" s="94"/>
    </row>
    <row r="271" spans="1:21" x14ac:dyDescent="0.25">
      <c r="A271" s="94"/>
      <c r="B271" s="94"/>
      <c r="C271" s="94"/>
      <c r="D271" s="94"/>
      <c r="E271" s="94"/>
      <c r="F271" s="94"/>
      <c r="G271" s="94"/>
      <c r="H271" s="94"/>
      <c r="I271" s="94"/>
      <c r="J271" s="94"/>
      <c r="K271" s="94"/>
      <c r="L271" s="94"/>
      <c r="M271" s="94"/>
      <c r="N271" s="94"/>
      <c r="O271" s="94"/>
      <c r="P271" s="94"/>
      <c r="Q271" s="94"/>
      <c r="R271" s="94"/>
      <c r="S271" s="94"/>
      <c r="T271" s="94"/>
      <c r="U271" s="94"/>
    </row>
    <row r="272" spans="1:21" x14ac:dyDescent="0.25">
      <c r="A272" s="94"/>
      <c r="B272" s="94"/>
      <c r="C272" s="94"/>
      <c r="D272" s="94"/>
      <c r="E272" s="94"/>
      <c r="F272" s="94"/>
      <c r="G272" s="94"/>
      <c r="H272" s="94"/>
      <c r="I272" s="94"/>
      <c r="J272" s="94"/>
      <c r="K272" s="94"/>
      <c r="L272" s="94"/>
      <c r="M272" s="94"/>
      <c r="N272" s="94"/>
      <c r="O272" s="94"/>
      <c r="P272" s="94"/>
      <c r="Q272" s="94"/>
      <c r="R272" s="94"/>
      <c r="S272" s="94"/>
      <c r="T272" s="94"/>
      <c r="U272" s="94"/>
    </row>
    <row r="273" spans="1:21" x14ac:dyDescent="0.25">
      <c r="A273" s="94"/>
      <c r="B273" s="94"/>
      <c r="C273" s="94"/>
      <c r="D273" s="94"/>
      <c r="E273" s="94"/>
      <c r="F273" s="94"/>
      <c r="G273" s="94"/>
      <c r="H273" s="94"/>
      <c r="I273" s="94"/>
      <c r="J273" s="94"/>
      <c r="K273" s="94"/>
      <c r="L273" s="94"/>
      <c r="M273" s="94"/>
      <c r="N273" s="94"/>
      <c r="O273" s="94"/>
      <c r="P273" s="94"/>
      <c r="Q273" s="94"/>
      <c r="R273" s="94"/>
      <c r="S273" s="94"/>
      <c r="T273" s="94"/>
      <c r="U273" s="94"/>
    </row>
    <row r="274" spans="1:21" x14ac:dyDescent="0.25">
      <c r="A274" s="94"/>
      <c r="B274" s="94"/>
      <c r="C274" s="94"/>
      <c r="D274" s="94"/>
      <c r="E274" s="94"/>
      <c r="F274" s="94"/>
      <c r="G274" s="94"/>
      <c r="H274" s="94"/>
      <c r="I274" s="94"/>
      <c r="J274" s="94"/>
      <c r="K274" s="94"/>
      <c r="L274" s="94"/>
      <c r="M274" s="94"/>
      <c r="N274" s="94"/>
      <c r="O274" s="94"/>
      <c r="P274" s="94"/>
      <c r="Q274" s="94"/>
      <c r="R274" s="94"/>
      <c r="S274" s="94"/>
      <c r="T274" s="94"/>
      <c r="U274" s="94"/>
    </row>
    <row r="275" spans="1:21" x14ac:dyDescent="0.25">
      <c r="A275" s="94"/>
      <c r="B275" s="94"/>
      <c r="C275" s="94"/>
      <c r="D275" s="94"/>
      <c r="E275" s="94"/>
      <c r="F275" s="94"/>
      <c r="G275" s="94"/>
      <c r="H275" s="94"/>
      <c r="I275" s="94"/>
      <c r="J275" s="94"/>
      <c r="K275" s="94"/>
      <c r="L275" s="94"/>
      <c r="M275" s="94"/>
      <c r="N275" s="94"/>
      <c r="O275" s="94"/>
      <c r="P275" s="94"/>
      <c r="Q275" s="94"/>
      <c r="R275" s="94"/>
      <c r="S275" s="94"/>
      <c r="T275" s="94"/>
      <c r="U275" s="94"/>
    </row>
    <row r="276" spans="1:21" x14ac:dyDescent="0.25">
      <c r="A276" s="94"/>
      <c r="B276" s="94"/>
      <c r="C276" s="94"/>
      <c r="D276" s="94"/>
      <c r="E276" s="94"/>
      <c r="F276" s="94"/>
      <c r="G276" s="94"/>
      <c r="H276" s="94"/>
      <c r="I276" s="94"/>
      <c r="J276" s="94"/>
      <c r="K276" s="94"/>
      <c r="L276" s="94"/>
      <c r="M276" s="94"/>
      <c r="N276" s="94"/>
      <c r="O276" s="94"/>
      <c r="P276" s="94"/>
      <c r="Q276" s="94"/>
      <c r="R276" s="94"/>
      <c r="S276" s="94"/>
      <c r="T276" s="94"/>
      <c r="U276" s="94"/>
    </row>
    <row r="277" spans="1:21" x14ac:dyDescent="0.25">
      <c r="A277" s="94"/>
      <c r="B277" s="94"/>
      <c r="C277" s="94"/>
      <c r="D277" s="94"/>
      <c r="E277" s="94"/>
      <c r="F277" s="94"/>
      <c r="G277" s="94"/>
      <c r="H277" s="94"/>
      <c r="I277" s="94"/>
      <c r="J277" s="94"/>
      <c r="K277" s="94"/>
      <c r="L277" s="94"/>
      <c r="M277" s="94"/>
      <c r="N277" s="94"/>
      <c r="O277" s="94"/>
      <c r="P277" s="94"/>
      <c r="Q277" s="94"/>
      <c r="R277" s="94"/>
      <c r="S277" s="94"/>
      <c r="T277" s="94"/>
      <c r="U277" s="94"/>
    </row>
    <row r="278" spans="1:21" x14ac:dyDescent="0.25">
      <c r="A278" s="94"/>
      <c r="B278" s="94"/>
      <c r="C278" s="94"/>
      <c r="D278" s="94"/>
      <c r="E278" s="94"/>
      <c r="F278" s="94"/>
      <c r="G278" s="94"/>
      <c r="H278" s="94"/>
      <c r="I278" s="94"/>
      <c r="J278" s="94"/>
      <c r="K278" s="94"/>
      <c r="L278" s="94"/>
      <c r="M278" s="94"/>
      <c r="N278" s="94"/>
      <c r="O278" s="94"/>
      <c r="P278" s="94"/>
      <c r="Q278" s="94"/>
      <c r="R278" s="94"/>
      <c r="S278" s="94"/>
      <c r="T278" s="94"/>
      <c r="U278" s="94"/>
    </row>
    <row r="279" spans="1:21" x14ac:dyDescent="0.25">
      <c r="A279" s="94"/>
      <c r="B279" s="94"/>
      <c r="C279" s="94"/>
      <c r="D279" s="94"/>
      <c r="E279" s="94"/>
      <c r="F279" s="94"/>
      <c r="G279" s="94"/>
      <c r="H279" s="94"/>
      <c r="I279" s="94"/>
      <c r="J279" s="94"/>
      <c r="K279" s="94"/>
      <c r="L279" s="94"/>
      <c r="M279" s="94"/>
      <c r="N279" s="94"/>
      <c r="O279" s="94"/>
      <c r="P279" s="94"/>
      <c r="Q279" s="94"/>
      <c r="R279" s="94"/>
      <c r="S279" s="94"/>
      <c r="T279" s="94"/>
      <c r="U279" s="94"/>
    </row>
    <row r="280" spans="1:21" x14ac:dyDescent="0.25">
      <c r="A280" s="94"/>
      <c r="B280" s="94"/>
      <c r="C280" s="94"/>
      <c r="D280" s="94"/>
      <c r="E280" s="94"/>
      <c r="F280" s="94"/>
      <c r="G280" s="94"/>
      <c r="H280" s="94"/>
      <c r="I280" s="94"/>
      <c r="J280" s="94"/>
      <c r="K280" s="94"/>
      <c r="L280" s="94"/>
      <c r="M280" s="94"/>
      <c r="N280" s="94"/>
      <c r="O280" s="94"/>
      <c r="P280" s="94"/>
      <c r="Q280" s="94"/>
      <c r="R280" s="94"/>
      <c r="S280" s="94"/>
      <c r="T280" s="94"/>
      <c r="U280" s="94"/>
    </row>
    <row r="281" spans="1:21" x14ac:dyDescent="0.25">
      <c r="A281" s="94"/>
      <c r="B281" s="94"/>
      <c r="C281" s="94"/>
      <c r="D281" s="94"/>
      <c r="E281" s="94"/>
      <c r="F281" s="94"/>
      <c r="G281" s="94"/>
      <c r="H281" s="94"/>
      <c r="I281" s="94"/>
      <c r="J281" s="94"/>
      <c r="K281" s="94"/>
      <c r="L281" s="94"/>
      <c r="M281" s="94"/>
      <c r="N281" s="94"/>
      <c r="O281" s="94"/>
      <c r="P281" s="94"/>
      <c r="Q281" s="94"/>
      <c r="R281" s="94"/>
      <c r="S281" s="94"/>
      <c r="T281" s="94"/>
      <c r="U281" s="94"/>
    </row>
    <row r="282" spans="1:21" x14ac:dyDescent="0.25">
      <c r="A282" s="94"/>
      <c r="B282" s="94"/>
      <c r="C282" s="94"/>
      <c r="D282" s="94"/>
      <c r="E282" s="94"/>
      <c r="F282" s="94"/>
      <c r="G282" s="94"/>
      <c r="H282" s="94"/>
      <c r="I282" s="94"/>
      <c r="J282" s="94"/>
      <c r="K282" s="94"/>
      <c r="L282" s="94"/>
      <c r="M282" s="94"/>
      <c r="N282" s="94"/>
      <c r="O282" s="94"/>
      <c r="P282" s="94"/>
      <c r="Q282" s="94"/>
      <c r="R282" s="94"/>
      <c r="S282" s="94"/>
      <c r="T282" s="94"/>
      <c r="U282" s="94"/>
    </row>
    <row r="283" spans="1:21" x14ac:dyDescent="0.25">
      <c r="A283" s="94"/>
      <c r="B283" s="94"/>
      <c r="C283" s="94"/>
      <c r="D283" s="94"/>
      <c r="E283" s="94"/>
      <c r="F283" s="94"/>
      <c r="G283" s="94"/>
      <c r="H283" s="94"/>
      <c r="I283" s="94"/>
      <c r="J283" s="94"/>
      <c r="K283" s="94"/>
      <c r="L283" s="94"/>
      <c r="M283" s="94"/>
      <c r="N283" s="94"/>
      <c r="O283" s="94"/>
      <c r="P283" s="94"/>
      <c r="Q283" s="94"/>
      <c r="R283" s="94"/>
      <c r="S283" s="94"/>
      <c r="T283" s="94"/>
      <c r="U283" s="94"/>
    </row>
    <row r="284" spans="1:21" x14ac:dyDescent="0.25">
      <c r="A284" s="94"/>
      <c r="B284" s="94"/>
      <c r="C284" s="94"/>
      <c r="D284" s="94"/>
      <c r="E284" s="94"/>
      <c r="F284" s="94"/>
      <c r="G284" s="94"/>
      <c r="H284" s="94"/>
      <c r="I284" s="94"/>
      <c r="J284" s="94"/>
      <c r="K284" s="94"/>
      <c r="L284" s="94"/>
      <c r="M284" s="94"/>
      <c r="N284" s="94"/>
      <c r="O284" s="94"/>
      <c r="P284" s="94"/>
      <c r="Q284" s="94"/>
      <c r="R284" s="94"/>
      <c r="S284" s="94"/>
      <c r="T284" s="94"/>
      <c r="U284" s="94"/>
    </row>
    <row r="285" spans="1:21" x14ac:dyDescent="0.25">
      <c r="A285" s="94"/>
      <c r="B285" s="94"/>
      <c r="C285" s="94"/>
      <c r="D285" s="94"/>
      <c r="E285" s="94"/>
      <c r="F285" s="94"/>
      <c r="G285" s="94"/>
      <c r="H285" s="94"/>
      <c r="I285" s="94"/>
      <c r="J285" s="94"/>
      <c r="K285" s="94"/>
      <c r="L285" s="94"/>
      <c r="M285" s="94"/>
      <c r="N285" s="94"/>
      <c r="O285" s="94"/>
      <c r="P285" s="94"/>
      <c r="Q285" s="94"/>
      <c r="R285" s="94"/>
      <c r="S285" s="94"/>
      <c r="T285" s="94"/>
      <c r="U285" s="94"/>
    </row>
    <row r="286" spans="1:21" x14ac:dyDescent="0.25">
      <c r="A286" s="94"/>
      <c r="B286" s="94"/>
      <c r="C286" s="94"/>
      <c r="D286" s="94"/>
      <c r="E286" s="94"/>
      <c r="F286" s="94"/>
      <c r="G286" s="94"/>
      <c r="H286" s="94"/>
      <c r="I286" s="94"/>
      <c r="J286" s="94"/>
      <c r="K286" s="94"/>
      <c r="L286" s="94"/>
      <c r="M286" s="94"/>
      <c r="N286" s="94"/>
      <c r="O286" s="94"/>
      <c r="P286" s="94"/>
      <c r="Q286" s="94"/>
      <c r="R286" s="94"/>
      <c r="S286" s="94"/>
      <c r="T286" s="94"/>
      <c r="U286" s="94"/>
    </row>
    <row r="287" spans="1:21" x14ac:dyDescent="0.25">
      <c r="A287" s="94"/>
      <c r="B287" s="94"/>
      <c r="C287" s="94"/>
      <c r="D287" s="94"/>
      <c r="E287" s="94"/>
      <c r="F287" s="94"/>
      <c r="G287" s="94"/>
      <c r="H287" s="94"/>
      <c r="I287" s="94"/>
      <c r="J287" s="94"/>
      <c r="K287" s="94"/>
      <c r="L287" s="94"/>
      <c r="M287" s="94"/>
      <c r="N287" s="94"/>
      <c r="O287" s="94"/>
      <c r="P287" s="94"/>
      <c r="Q287" s="94"/>
      <c r="R287" s="94"/>
      <c r="S287" s="94"/>
      <c r="T287" s="94"/>
      <c r="U287" s="94"/>
    </row>
    <row r="288" spans="1:21" x14ac:dyDescent="0.25">
      <c r="A288" s="94"/>
      <c r="B288" s="94"/>
      <c r="C288" s="94"/>
      <c r="D288" s="94"/>
      <c r="E288" s="94"/>
      <c r="F288" s="94"/>
      <c r="G288" s="94"/>
      <c r="H288" s="94"/>
      <c r="I288" s="94"/>
      <c r="J288" s="94"/>
      <c r="K288" s="94"/>
      <c r="L288" s="94"/>
      <c r="M288" s="94"/>
      <c r="N288" s="94"/>
      <c r="O288" s="94"/>
      <c r="P288" s="94"/>
      <c r="Q288" s="94"/>
      <c r="R288" s="94"/>
      <c r="S288" s="94"/>
      <c r="T288" s="94"/>
      <c r="U288" s="94"/>
    </row>
    <row r="289" spans="1:21" x14ac:dyDescent="0.25">
      <c r="A289" s="94"/>
      <c r="B289" s="94"/>
      <c r="C289" s="94"/>
      <c r="D289" s="94"/>
      <c r="E289" s="94"/>
      <c r="F289" s="94"/>
      <c r="G289" s="94"/>
      <c r="H289" s="94"/>
      <c r="I289" s="94"/>
      <c r="J289" s="94"/>
      <c r="K289" s="94"/>
      <c r="L289" s="94"/>
      <c r="M289" s="94"/>
      <c r="N289" s="94"/>
      <c r="O289" s="94"/>
      <c r="P289" s="94"/>
      <c r="Q289" s="94"/>
      <c r="R289" s="94"/>
      <c r="S289" s="94"/>
      <c r="T289" s="94"/>
      <c r="U289" s="94"/>
    </row>
    <row r="290" spans="1:21" x14ac:dyDescent="0.25">
      <c r="A290" s="94"/>
      <c r="B290" s="94"/>
      <c r="C290" s="94"/>
      <c r="D290" s="94"/>
      <c r="E290" s="94"/>
      <c r="F290" s="94"/>
      <c r="G290" s="94"/>
      <c r="H290" s="94"/>
      <c r="I290" s="94"/>
      <c r="J290" s="94"/>
      <c r="K290" s="94"/>
      <c r="L290" s="94"/>
      <c r="M290" s="94"/>
      <c r="N290" s="94"/>
      <c r="O290" s="94"/>
      <c r="P290" s="94"/>
      <c r="Q290" s="94"/>
      <c r="R290" s="94"/>
      <c r="S290" s="94"/>
      <c r="T290" s="94"/>
      <c r="U290" s="94"/>
    </row>
    <row r="291" spans="1:21" x14ac:dyDescent="0.25">
      <c r="A291" s="94"/>
      <c r="B291" s="94"/>
      <c r="C291" s="94"/>
      <c r="D291" s="94"/>
      <c r="E291" s="94"/>
      <c r="F291" s="94"/>
      <c r="G291" s="94"/>
      <c r="H291" s="94"/>
      <c r="I291" s="94"/>
      <c r="J291" s="94"/>
      <c r="K291" s="94"/>
      <c r="L291" s="94"/>
      <c r="M291" s="94"/>
      <c r="N291" s="94"/>
      <c r="O291" s="94"/>
      <c r="P291" s="94"/>
      <c r="Q291" s="94"/>
      <c r="R291" s="94"/>
      <c r="S291" s="94"/>
      <c r="T291" s="94"/>
      <c r="U291" s="94"/>
    </row>
    <row r="292" spans="1:21" x14ac:dyDescent="0.25">
      <c r="A292" s="94"/>
      <c r="B292" s="94"/>
      <c r="C292" s="94"/>
      <c r="D292" s="94"/>
      <c r="E292" s="94"/>
      <c r="F292" s="94"/>
      <c r="G292" s="94"/>
      <c r="H292" s="94"/>
      <c r="I292" s="94"/>
      <c r="J292" s="94"/>
      <c r="K292" s="94"/>
      <c r="L292" s="94"/>
      <c r="M292" s="94"/>
      <c r="N292" s="94"/>
      <c r="O292" s="94"/>
      <c r="P292" s="94"/>
      <c r="Q292" s="94"/>
      <c r="R292" s="94"/>
      <c r="S292" s="94"/>
      <c r="T292" s="94"/>
      <c r="U292" s="94"/>
    </row>
    <row r="293" spans="1:21" x14ac:dyDescent="0.25">
      <c r="A293" s="94"/>
      <c r="B293" s="94"/>
      <c r="C293" s="94"/>
      <c r="D293" s="94"/>
      <c r="E293" s="94"/>
      <c r="F293" s="94"/>
      <c r="G293" s="94"/>
      <c r="H293" s="94"/>
      <c r="I293" s="94"/>
      <c r="J293" s="94"/>
      <c r="K293" s="94"/>
      <c r="L293" s="94"/>
      <c r="M293" s="94"/>
      <c r="N293" s="94"/>
      <c r="O293" s="94"/>
      <c r="P293" s="94"/>
      <c r="Q293" s="94"/>
      <c r="R293" s="94"/>
      <c r="S293" s="94"/>
      <c r="T293" s="94"/>
      <c r="U293" s="94"/>
    </row>
    <row r="294" spans="1:21" x14ac:dyDescent="0.25">
      <c r="A294" s="94"/>
      <c r="B294" s="94"/>
      <c r="C294" s="94"/>
      <c r="D294" s="94"/>
      <c r="E294" s="94"/>
      <c r="F294" s="94"/>
      <c r="G294" s="94"/>
      <c r="H294" s="94"/>
      <c r="I294" s="94"/>
      <c r="J294" s="94"/>
      <c r="K294" s="94"/>
      <c r="L294" s="94"/>
      <c r="M294" s="94"/>
      <c r="N294" s="94"/>
      <c r="O294" s="94"/>
      <c r="P294" s="94"/>
      <c r="Q294" s="94"/>
      <c r="R294" s="94"/>
      <c r="S294" s="94"/>
      <c r="T294" s="94"/>
      <c r="U294" s="94"/>
    </row>
    <row r="295" spans="1:21" x14ac:dyDescent="0.25">
      <c r="A295" s="94"/>
      <c r="B295" s="94"/>
      <c r="C295" s="94"/>
      <c r="D295" s="94"/>
      <c r="E295" s="94"/>
      <c r="F295" s="94"/>
      <c r="G295" s="94"/>
      <c r="H295" s="94"/>
      <c r="I295" s="94"/>
      <c r="J295" s="94"/>
      <c r="K295" s="94"/>
      <c r="L295" s="94"/>
      <c r="M295" s="94"/>
      <c r="N295" s="94"/>
      <c r="O295" s="94"/>
      <c r="P295" s="94"/>
      <c r="Q295" s="94"/>
      <c r="R295" s="94"/>
      <c r="S295" s="94"/>
      <c r="T295" s="94"/>
      <c r="U295" s="94"/>
    </row>
    <row r="296" spans="1:21" x14ac:dyDescent="0.25">
      <c r="A296" s="94"/>
      <c r="B296" s="94"/>
      <c r="C296" s="94"/>
      <c r="D296" s="94"/>
      <c r="E296" s="94"/>
      <c r="F296" s="94"/>
      <c r="G296" s="94"/>
      <c r="H296" s="94"/>
      <c r="I296" s="94"/>
      <c r="J296" s="94"/>
      <c r="K296" s="94"/>
      <c r="L296" s="94"/>
      <c r="M296" s="94"/>
      <c r="N296" s="94"/>
      <c r="O296" s="94"/>
      <c r="P296" s="94"/>
      <c r="Q296" s="94"/>
      <c r="R296" s="94"/>
      <c r="S296" s="94"/>
      <c r="T296" s="94"/>
      <c r="U296" s="94"/>
    </row>
    <row r="297" spans="1:21" x14ac:dyDescent="0.25">
      <c r="A297" s="94"/>
      <c r="B297" s="94"/>
      <c r="C297" s="94"/>
      <c r="D297" s="94"/>
      <c r="E297" s="94"/>
      <c r="F297" s="94"/>
      <c r="G297" s="94"/>
      <c r="H297" s="94"/>
      <c r="I297" s="94"/>
      <c r="J297" s="94"/>
      <c r="K297" s="94"/>
      <c r="L297" s="94"/>
      <c r="M297" s="94"/>
      <c r="N297" s="94"/>
      <c r="O297" s="94"/>
      <c r="P297" s="94"/>
      <c r="Q297" s="94"/>
      <c r="R297" s="94"/>
      <c r="S297" s="94"/>
      <c r="T297" s="94"/>
      <c r="U297" s="94"/>
    </row>
    <row r="298" spans="1:21" x14ac:dyDescent="0.25">
      <c r="A298" s="94"/>
      <c r="B298" s="94"/>
      <c r="C298" s="94"/>
      <c r="D298" s="94"/>
      <c r="E298" s="94"/>
      <c r="F298" s="94"/>
      <c r="G298" s="94"/>
      <c r="H298" s="94"/>
      <c r="I298" s="94"/>
      <c r="J298" s="94"/>
      <c r="K298" s="94"/>
      <c r="L298" s="94"/>
      <c r="M298" s="94"/>
      <c r="N298" s="94"/>
      <c r="O298" s="94"/>
      <c r="P298" s="94"/>
      <c r="Q298" s="94"/>
      <c r="R298" s="94"/>
      <c r="S298" s="94"/>
      <c r="T298" s="94"/>
      <c r="U298" s="94"/>
    </row>
    <row r="299" spans="1:21" x14ac:dyDescent="0.25">
      <c r="A299" s="94"/>
      <c r="B299" s="94"/>
      <c r="C299" s="94"/>
      <c r="D299" s="94"/>
      <c r="E299" s="94"/>
      <c r="F299" s="94"/>
      <c r="G299" s="94"/>
      <c r="H299" s="94"/>
      <c r="I299" s="94"/>
      <c r="J299" s="94"/>
      <c r="K299" s="94"/>
      <c r="L299" s="94"/>
      <c r="M299" s="94"/>
      <c r="N299" s="94"/>
      <c r="O299" s="94"/>
      <c r="P299" s="94"/>
      <c r="Q299" s="94"/>
      <c r="R299" s="94"/>
      <c r="S299" s="94"/>
      <c r="T299" s="94"/>
      <c r="U299" s="94"/>
    </row>
    <row r="300" spans="1:21" x14ac:dyDescent="0.25">
      <c r="A300" s="94"/>
      <c r="B300" s="94"/>
      <c r="C300" s="94"/>
      <c r="D300" s="94"/>
      <c r="E300" s="94"/>
      <c r="F300" s="94"/>
      <c r="G300" s="94"/>
      <c r="H300" s="94"/>
      <c r="I300" s="94"/>
      <c r="J300" s="94"/>
      <c r="K300" s="94"/>
      <c r="L300" s="94"/>
      <c r="M300" s="94"/>
      <c r="N300" s="94"/>
      <c r="O300" s="94"/>
      <c r="P300" s="94"/>
      <c r="Q300" s="94"/>
      <c r="R300" s="94"/>
      <c r="S300" s="94"/>
      <c r="T300" s="94"/>
      <c r="U300" s="94"/>
    </row>
    <row r="301" spans="1:21" x14ac:dyDescent="0.25">
      <c r="A301" s="94"/>
      <c r="B301" s="94"/>
      <c r="C301" s="94"/>
      <c r="D301" s="94"/>
      <c r="E301" s="94"/>
      <c r="F301" s="94"/>
      <c r="G301" s="94"/>
      <c r="H301" s="94"/>
      <c r="I301" s="94"/>
      <c r="J301" s="94"/>
      <c r="K301" s="94"/>
      <c r="L301" s="94"/>
      <c r="M301" s="94"/>
      <c r="N301" s="94"/>
      <c r="O301" s="94"/>
      <c r="P301" s="94"/>
      <c r="Q301" s="94"/>
      <c r="R301" s="94"/>
      <c r="S301" s="94"/>
      <c r="T301" s="94"/>
      <c r="U301" s="94"/>
    </row>
    <row r="302" spans="1:21" x14ac:dyDescent="0.25">
      <c r="A302" s="94"/>
      <c r="B302" s="94"/>
      <c r="C302" s="94"/>
      <c r="D302" s="94"/>
      <c r="E302" s="94"/>
      <c r="F302" s="94"/>
      <c r="G302" s="94"/>
      <c r="H302" s="94"/>
      <c r="I302" s="94"/>
      <c r="J302" s="94"/>
      <c r="K302" s="94"/>
      <c r="L302" s="94"/>
      <c r="M302" s="94"/>
      <c r="N302" s="94"/>
      <c r="O302" s="94"/>
      <c r="P302" s="94"/>
      <c r="Q302" s="94"/>
      <c r="R302" s="94"/>
      <c r="S302" s="94"/>
      <c r="T302" s="94"/>
      <c r="U302" s="94"/>
    </row>
    <row r="303" spans="1:21" x14ac:dyDescent="0.25">
      <c r="A303" s="94"/>
      <c r="B303" s="94"/>
      <c r="C303" s="94"/>
      <c r="D303" s="94"/>
      <c r="E303" s="94"/>
      <c r="F303" s="94"/>
      <c r="G303" s="94"/>
      <c r="H303" s="94"/>
      <c r="I303" s="94"/>
      <c r="J303" s="94"/>
      <c r="K303" s="94"/>
      <c r="L303" s="94"/>
      <c r="M303" s="94"/>
      <c r="N303" s="94"/>
      <c r="O303" s="94"/>
      <c r="P303" s="94"/>
      <c r="Q303" s="94"/>
      <c r="R303" s="94"/>
      <c r="S303" s="94"/>
      <c r="T303" s="94"/>
      <c r="U303" s="94"/>
    </row>
    <row r="304" spans="1:21" x14ac:dyDescent="0.25">
      <c r="A304" s="94"/>
      <c r="B304" s="94"/>
      <c r="C304" s="94"/>
      <c r="D304" s="94"/>
      <c r="E304" s="94"/>
      <c r="F304" s="94"/>
      <c r="G304" s="94"/>
      <c r="H304" s="94"/>
      <c r="I304" s="94"/>
      <c r="J304" s="94"/>
      <c r="K304" s="94"/>
      <c r="L304" s="94"/>
      <c r="M304" s="94"/>
      <c r="N304" s="94"/>
      <c r="O304" s="94"/>
      <c r="P304" s="94"/>
      <c r="Q304" s="94"/>
      <c r="R304" s="94"/>
      <c r="S304" s="94"/>
      <c r="T304" s="94"/>
      <c r="U304" s="94"/>
    </row>
    <row r="305" spans="1:21" x14ac:dyDescent="0.25">
      <c r="A305" s="94"/>
      <c r="B305" s="94"/>
      <c r="C305" s="94"/>
      <c r="D305" s="94"/>
      <c r="E305" s="94"/>
      <c r="F305" s="94"/>
      <c r="G305" s="94"/>
      <c r="H305" s="94"/>
      <c r="I305" s="94"/>
      <c r="J305" s="94"/>
      <c r="K305" s="94"/>
      <c r="L305" s="94"/>
      <c r="M305" s="94"/>
      <c r="N305" s="94"/>
      <c r="O305" s="94"/>
      <c r="P305" s="94"/>
      <c r="Q305" s="94"/>
      <c r="R305" s="94"/>
      <c r="S305" s="94"/>
      <c r="T305" s="94"/>
      <c r="U305" s="94"/>
    </row>
    <row r="306" spans="1:21" x14ac:dyDescent="0.25">
      <c r="A306" s="94"/>
      <c r="B306" s="94"/>
      <c r="C306" s="94"/>
      <c r="D306" s="94"/>
      <c r="E306" s="94"/>
      <c r="F306" s="94"/>
      <c r="G306" s="94"/>
      <c r="H306" s="94"/>
      <c r="I306" s="94"/>
      <c r="J306" s="94"/>
      <c r="K306" s="94"/>
      <c r="L306" s="94"/>
      <c r="M306" s="94"/>
      <c r="N306" s="94"/>
      <c r="O306" s="94"/>
      <c r="P306" s="94"/>
      <c r="Q306" s="94"/>
      <c r="R306" s="94"/>
      <c r="S306" s="94"/>
      <c r="T306" s="94"/>
      <c r="U306" s="94"/>
    </row>
    <row r="307" spans="1:21" x14ac:dyDescent="0.25">
      <c r="A307" s="94"/>
      <c r="B307" s="94"/>
      <c r="C307" s="94"/>
      <c r="D307" s="94"/>
      <c r="E307" s="94"/>
      <c r="F307" s="94"/>
      <c r="G307" s="94"/>
      <c r="H307" s="94"/>
      <c r="I307" s="94"/>
      <c r="J307" s="94"/>
      <c r="K307" s="94"/>
      <c r="L307" s="94"/>
      <c r="M307" s="94"/>
      <c r="N307" s="94"/>
      <c r="O307" s="94"/>
      <c r="P307" s="94"/>
      <c r="Q307" s="94"/>
      <c r="R307" s="94"/>
      <c r="S307" s="94"/>
      <c r="T307" s="94"/>
      <c r="U307" s="94"/>
    </row>
    <row r="308" spans="1:21" x14ac:dyDescent="0.25">
      <c r="A308" s="94"/>
      <c r="B308" s="94"/>
      <c r="C308" s="94"/>
      <c r="D308" s="94"/>
      <c r="E308" s="94"/>
      <c r="F308" s="94"/>
      <c r="G308" s="94"/>
      <c r="H308" s="94"/>
      <c r="I308" s="94"/>
      <c r="J308" s="94"/>
      <c r="K308" s="94"/>
      <c r="L308" s="94"/>
      <c r="M308" s="94"/>
      <c r="N308" s="94"/>
      <c r="O308" s="94"/>
      <c r="P308" s="94"/>
      <c r="Q308" s="94"/>
      <c r="R308" s="94"/>
      <c r="S308" s="94"/>
      <c r="T308" s="94"/>
      <c r="U308" s="94"/>
    </row>
    <row r="309" spans="1:21" x14ac:dyDescent="0.25">
      <c r="A309" s="94"/>
      <c r="B309" s="94"/>
      <c r="C309" s="94"/>
      <c r="D309" s="94"/>
      <c r="E309" s="94"/>
      <c r="F309" s="94"/>
      <c r="G309" s="94"/>
      <c r="H309" s="94"/>
      <c r="I309" s="94"/>
      <c r="J309" s="94"/>
      <c r="K309" s="94"/>
      <c r="L309" s="94"/>
      <c r="M309" s="94"/>
      <c r="N309" s="94"/>
      <c r="O309" s="94"/>
      <c r="P309" s="94"/>
      <c r="Q309" s="94"/>
      <c r="R309" s="94"/>
      <c r="S309" s="94"/>
      <c r="T309" s="94"/>
      <c r="U309" s="94"/>
    </row>
    <row r="310" spans="1:21" x14ac:dyDescent="0.25">
      <c r="A310" s="94"/>
      <c r="B310" s="94"/>
      <c r="C310" s="94"/>
      <c r="D310" s="94"/>
      <c r="E310" s="94"/>
      <c r="F310" s="94"/>
      <c r="G310" s="94"/>
      <c r="H310" s="94"/>
      <c r="I310" s="94"/>
      <c r="J310" s="94"/>
      <c r="K310" s="94"/>
      <c r="L310" s="94"/>
      <c r="M310" s="94"/>
      <c r="N310" s="94"/>
      <c r="O310" s="94"/>
      <c r="P310" s="94"/>
      <c r="Q310" s="94"/>
      <c r="R310" s="94"/>
      <c r="S310" s="94"/>
      <c r="T310" s="94"/>
      <c r="U310" s="94"/>
    </row>
    <row r="311" spans="1:21" x14ac:dyDescent="0.25">
      <c r="A311" s="94"/>
      <c r="B311" s="94"/>
      <c r="C311" s="94"/>
      <c r="D311" s="94"/>
      <c r="E311" s="94"/>
      <c r="F311" s="94"/>
      <c r="G311" s="94"/>
      <c r="H311" s="94"/>
      <c r="I311" s="94"/>
      <c r="J311" s="94"/>
      <c r="K311" s="94"/>
      <c r="L311" s="94"/>
      <c r="M311" s="94"/>
      <c r="N311" s="94"/>
      <c r="O311" s="94"/>
      <c r="P311" s="94"/>
      <c r="Q311" s="94"/>
      <c r="R311" s="94"/>
      <c r="S311" s="94"/>
      <c r="T311" s="94"/>
      <c r="U311" s="94"/>
    </row>
    <row r="312" spans="1:21" x14ac:dyDescent="0.25">
      <c r="A312" s="94"/>
      <c r="B312" s="94"/>
      <c r="C312" s="94"/>
      <c r="D312" s="94"/>
      <c r="E312" s="94"/>
      <c r="F312" s="94"/>
      <c r="G312" s="94"/>
      <c r="H312" s="94"/>
      <c r="I312" s="94"/>
      <c r="J312" s="94"/>
      <c r="K312" s="94"/>
      <c r="L312" s="94"/>
      <c r="M312" s="94"/>
      <c r="N312" s="94"/>
      <c r="O312" s="94"/>
      <c r="P312" s="94"/>
      <c r="Q312" s="94"/>
      <c r="R312" s="94"/>
      <c r="S312" s="94"/>
      <c r="T312" s="94"/>
      <c r="U312" s="94"/>
    </row>
    <row r="313" spans="1:21" x14ac:dyDescent="0.25">
      <c r="A313" s="94"/>
      <c r="B313" s="94"/>
      <c r="C313" s="94"/>
      <c r="D313" s="94"/>
      <c r="E313" s="94"/>
      <c r="F313" s="94"/>
      <c r="G313" s="94"/>
      <c r="H313" s="94"/>
      <c r="I313" s="94"/>
      <c r="J313" s="94"/>
      <c r="K313" s="94"/>
      <c r="L313" s="94"/>
      <c r="M313" s="94"/>
      <c r="N313" s="94"/>
      <c r="O313" s="94"/>
      <c r="P313" s="94"/>
      <c r="Q313" s="94"/>
      <c r="R313" s="94"/>
      <c r="S313" s="94"/>
      <c r="T313" s="94"/>
      <c r="U313" s="94"/>
    </row>
    <row r="314" spans="1:21" x14ac:dyDescent="0.25">
      <c r="A314" s="94"/>
      <c r="B314" s="94"/>
      <c r="C314" s="94"/>
      <c r="D314" s="94"/>
      <c r="E314" s="94"/>
      <c r="F314" s="94"/>
      <c r="G314" s="94"/>
      <c r="H314" s="94"/>
      <c r="I314" s="94"/>
      <c r="J314" s="94"/>
      <c r="K314" s="94"/>
      <c r="L314" s="94"/>
      <c r="M314" s="94"/>
      <c r="N314" s="94"/>
      <c r="O314" s="94"/>
      <c r="P314" s="94"/>
      <c r="Q314" s="94"/>
      <c r="R314" s="94"/>
      <c r="S314" s="94"/>
      <c r="T314" s="94"/>
      <c r="U314" s="94"/>
    </row>
    <row r="315" spans="1:21" x14ac:dyDescent="0.25">
      <c r="A315" s="94"/>
      <c r="B315" s="94"/>
      <c r="C315" s="94"/>
      <c r="D315" s="94"/>
      <c r="E315" s="94"/>
      <c r="F315" s="94"/>
      <c r="G315" s="94"/>
      <c r="H315" s="94"/>
      <c r="I315" s="94"/>
      <c r="J315" s="94"/>
      <c r="K315" s="94"/>
      <c r="L315" s="94"/>
      <c r="M315" s="94"/>
      <c r="N315" s="94"/>
      <c r="O315" s="94"/>
      <c r="P315" s="94"/>
      <c r="Q315" s="94"/>
      <c r="R315" s="94"/>
      <c r="S315" s="94"/>
      <c r="T315" s="94"/>
      <c r="U315" s="94"/>
    </row>
    <row r="316" spans="1:21" x14ac:dyDescent="0.25">
      <c r="A316" s="94"/>
      <c r="B316" s="94"/>
      <c r="C316" s="94"/>
      <c r="D316" s="94"/>
      <c r="E316" s="94"/>
      <c r="F316" s="94"/>
      <c r="G316" s="94"/>
      <c r="H316" s="94"/>
      <c r="I316" s="94"/>
      <c r="J316" s="94"/>
      <c r="K316" s="94"/>
      <c r="L316" s="94"/>
      <c r="M316" s="94"/>
      <c r="N316" s="94"/>
      <c r="O316" s="94"/>
      <c r="P316" s="94"/>
      <c r="Q316" s="94"/>
      <c r="R316" s="94"/>
      <c r="S316" s="94"/>
      <c r="T316" s="94"/>
      <c r="U316" s="94"/>
    </row>
    <row r="317" spans="1:21" x14ac:dyDescent="0.25">
      <c r="A317" s="94"/>
      <c r="B317" s="94"/>
      <c r="C317" s="94"/>
      <c r="D317" s="94"/>
      <c r="E317" s="94"/>
      <c r="F317" s="94"/>
      <c r="G317" s="94"/>
      <c r="H317" s="94"/>
      <c r="I317" s="94"/>
      <c r="J317" s="94"/>
      <c r="K317" s="94"/>
      <c r="L317" s="94"/>
      <c r="M317" s="94"/>
      <c r="N317" s="94"/>
      <c r="O317" s="94"/>
      <c r="P317" s="94"/>
      <c r="Q317" s="94"/>
      <c r="R317" s="94"/>
      <c r="S317" s="94"/>
      <c r="T317" s="94"/>
      <c r="U317" s="94"/>
    </row>
    <row r="318" spans="1:21" x14ac:dyDescent="0.25">
      <c r="A318" s="94"/>
      <c r="B318" s="94"/>
      <c r="C318" s="94"/>
      <c r="D318" s="94"/>
      <c r="E318" s="94"/>
      <c r="F318" s="94"/>
      <c r="G318" s="94"/>
      <c r="H318" s="94"/>
      <c r="I318" s="94"/>
      <c r="J318" s="94"/>
      <c r="K318" s="94"/>
      <c r="L318" s="94"/>
      <c r="M318" s="94"/>
      <c r="N318" s="94"/>
      <c r="O318" s="94"/>
      <c r="P318" s="94"/>
      <c r="Q318" s="94"/>
      <c r="R318" s="94"/>
      <c r="S318" s="94"/>
      <c r="T318" s="94"/>
      <c r="U318" s="94"/>
    </row>
    <row r="319" spans="1:21" x14ac:dyDescent="0.25">
      <c r="A319" s="94"/>
      <c r="B319" s="94"/>
      <c r="C319" s="94"/>
      <c r="D319" s="94"/>
      <c r="E319" s="94"/>
      <c r="F319" s="94"/>
      <c r="G319" s="94"/>
      <c r="H319" s="94"/>
      <c r="I319" s="94"/>
      <c r="J319" s="94"/>
      <c r="K319" s="94"/>
      <c r="L319" s="94"/>
      <c r="M319" s="94"/>
      <c r="N319" s="94"/>
      <c r="O319" s="94"/>
      <c r="P319" s="94"/>
      <c r="Q319" s="94"/>
      <c r="R319" s="94"/>
      <c r="S319" s="94"/>
      <c r="T319" s="94"/>
      <c r="U319" s="94"/>
    </row>
    <row r="320" spans="1:21" x14ac:dyDescent="0.25">
      <c r="A320" s="94"/>
      <c r="B320" s="94"/>
      <c r="C320" s="94"/>
      <c r="D320" s="94"/>
      <c r="E320" s="94"/>
      <c r="F320" s="94"/>
      <c r="G320" s="94"/>
      <c r="H320" s="94"/>
      <c r="I320" s="94"/>
      <c r="J320" s="94"/>
      <c r="K320" s="94"/>
      <c r="L320" s="94"/>
      <c r="M320" s="94"/>
      <c r="N320" s="94"/>
      <c r="O320" s="94"/>
      <c r="P320" s="94"/>
      <c r="Q320" s="94"/>
      <c r="R320" s="94"/>
      <c r="S320" s="94"/>
      <c r="T320" s="94"/>
      <c r="U320" s="94"/>
    </row>
    <row r="321" spans="1:21" x14ac:dyDescent="0.25">
      <c r="A321" s="94"/>
      <c r="B321" s="94"/>
      <c r="C321" s="94"/>
      <c r="D321" s="94"/>
      <c r="E321" s="94"/>
      <c r="F321" s="94"/>
      <c r="G321" s="94"/>
      <c r="H321" s="94"/>
      <c r="I321" s="94"/>
      <c r="J321" s="94"/>
      <c r="K321" s="94"/>
      <c r="L321" s="94"/>
      <c r="M321" s="94"/>
      <c r="N321" s="94"/>
      <c r="O321" s="94"/>
      <c r="P321" s="94"/>
      <c r="Q321" s="94"/>
      <c r="R321" s="94"/>
      <c r="S321" s="94"/>
      <c r="T321" s="94"/>
      <c r="U321" s="94"/>
    </row>
    <row r="322" spans="1:21" x14ac:dyDescent="0.25">
      <c r="A322" s="94"/>
      <c r="B322" s="94"/>
      <c r="C322" s="94"/>
      <c r="D322" s="94"/>
      <c r="E322" s="94"/>
      <c r="F322" s="94"/>
      <c r="G322" s="94"/>
      <c r="H322" s="94"/>
      <c r="I322" s="94"/>
      <c r="J322" s="94"/>
      <c r="K322" s="94"/>
      <c r="L322" s="94"/>
      <c r="M322" s="94"/>
      <c r="N322" s="94"/>
      <c r="O322" s="94"/>
      <c r="P322" s="94"/>
      <c r="Q322" s="94"/>
      <c r="R322" s="94"/>
      <c r="S322" s="94"/>
      <c r="T322" s="94"/>
      <c r="U322" s="94"/>
    </row>
    <row r="323" spans="1:21" x14ac:dyDescent="0.25">
      <c r="A323" s="94"/>
      <c r="B323" s="94"/>
      <c r="C323" s="94"/>
      <c r="D323" s="94"/>
      <c r="E323" s="94"/>
      <c r="F323" s="94"/>
      <c r="G323" s="94"/>
      <c r="H323" s="94"/>
      <c r="I323" s="94"/>
      <c r="J323" s="94"/>
      <c r="K323" s="94"/>
      <c r="L323" s="94"/>
      <c r="M323" s="94"/>
      <c r="N323" s="94"/>
      <c r="O323" s="94"/>
      <c r="P323" s="94"/>
      <c r="Q323" s="94"/>
      <c r="R323" s="94"/>
      <c r="S323" s="94"/>
      <c r="T323" s="94"/>
      <c r="U323" s="94"/>
    </row>
    <row r="324" spans="1:21" x14ac:dyDescent="0.25">
      <c r="A324" s="94"/>
      <c r="B324" s="94"/>
      <c r="C324" s="94"/>
      <c r="D324" s="94"/>
      <c r="E324" s="94"/>
      <c r="F324" s="94"/>
      <c r="G324" s="94"/>
      <c r="H324" s="94"/>
      <c r="I324" s="94"/>
      <c r="J324" s="94"/>
      <c r="K324" s="94"/>
      <c r="L324" s="94"/>
      <c r="M324" s="94"/>
      <c r="N324" s="94"/>
      <c r="O324" s="94"/>
      <c r="P324" s="94"/>
      <c r="Q324" s="94"/>
      <c r="R324" s="94"/>
      <c r="S324" s="94"/>
      <c r="T324" s="94"/>
      <c r="U324" s="94"/>
    </row>
    <row r="325" spans="1:21" x14ac:dyDescent="0.25">
      <c r="A325" s="94"/>
      <c r="B325" s="94"/>
      <c r="C325" s="94"/>
      <c r="D325" s="94"/>
      <c r="E325" s="94"/>
      <c r="F325" s="94"/>
      <c r="G325" s="94"/>
      <c r="H325" s="94"/>
      <c r="I325" s="94"/>
      <c r="J325" s="94"/>
      <c r="K325" s="94"/>
      <c r="L325" s="94"/>
      <c r="M325" s="94"/>
      <c r="N325" s="94"/>
      <c r="O325" s="94"/>
      <c r="P325" s="94"/>
      <c r="Q325" s="94"/>
      <c r="R325" s="94"/>
      <c r="S325" s="94"/>
      <c r="T325" s="94"/>
      <c r="U325" s="94"/>
    </row>
    <row r="326" spans="1:21" x14ac:dyDescent="0.25">
      <c r="A326" s="94"/>
      <c r="B326" s="94"/>
      <c r="C326" s="94"/>
      <c r="D326" s="94"/>
      <c r="E326" s="94"/>
      <c r="F326" s="94"/>
      <c r="G326" s="94"/>
      <c r="H326" s="94"/>
      <c r="I326" s="94"/>
      <c r="J326" s="94"/>
      <c r="K326" s="94"/>
      <c r="L326" s="94"/>
      <c r="M326" s="94"/>
      <c r="N326" s="94"/>
      <c r="O326" s="94"/>
      <c r="P326" s="94"/>
      <c r="Q326" s="94"/>
      <c r="R326" s="94"/>
      <c r="S326" s="94"/>
      <c r="T326" s="94"/>
      <c r="U326" s="94"/>
    </row>
    <row r="327" spans="1:21" x14ac:dyDescent="0.25">
      <c r="A327" s="94"/>
      <c r="B327" s="94"/>
      <c r="C327" s="94"/>
      <c r="D327" s="94"/>
      <c r="E327" s="94"/>
      <c r="F327" s="94"/>
      <c r="G327" s="94"/>
      <c r="H327" s="94"/>
      <c r="I327" s="94"/>
      <c r="J327" s="94"/>
      <c r="K327" s="94"/>
      <c r="L327" s="94"/>
      <c r="M327" s="94"/>
      <c r="N327" s="94"/>
      <c r="O327" s="94"/>
      <c r="P327" s="94"/>
      <c r="Q327" s="94"/>
      <c r="R327" s="94"/>
      <c r="S327" s="94"/>
      <c r="T327" s="94"/>
      <c r="U327" s="94"/>
    </row>
    <row r="328" spans="1:21" x14ac:dyDescent="0.25">
      <c r="A328" s="94"/>
      <c r="B328" s="94"/>
      <c r="C328" s="94"/>
      <c r="D328" s="94"/>
      <c r="E328" s="94"/>
      <c r="F328" s="94"/>
      <c r="G328" s="94"/>
      <c r="H328" s="94"/>
      <c r="I328" s="94"/>
      <c r="J328" s="94"/>
      <c r="K328" s="94"/>
      <c r="L328" s="94"/>
      <c r="M328" s="94"/>
      <c r="N328" s="94"/>
      <c r="O328" s="94"/>
      <c r="P328" s="94"/>
      <c r="Q328" s="94"/>
      <c r="R328" s="94"/>
      <c r="S328" s="94"/>
      <c r="T328" s="94"/>
      <c r="U328" s="94"/>
    </row>
    <row r="329" spans="1:21" x14ac:dyDescent="0.25">
      <c r="A329" s="94"/>
      <c r="B329" s="94"/>
      <c r="C329" s="94"/>
      <c r="D329" s="94"/>
      <c r="E329" s="94"/>
      <c r="F329" s="94"/>
      <c r="G329" s="94"/>
      <c r="H329" s="94"/>
      <c r="I329" s="94"/>
      <c r="J329" s="94"/>
      <c r="K329" s="94"/>
      <c r="L329" s="94"/>
      <c r="M329" s="94"/>
      <c r="N329" s="94"/>
      <c r="O329" s="94"/>
      <c r="P329" s="94"/>
      <c r="Q329" s="94"/>
      <c r="R329" s="94"/>
      <c r="S329" s="94"/>
      <c r="T329" s="94"/>
      <c r="U329" s="94"/>
    </row>
    <row r="330" spans="1:21" x14ac:dyDescent="0.25">
      <c r="A330" s="94"/>
      <c r="B330" s="94"/>
      <c r="C330" s="94"/>
      <c r="D330" s="94"/>
      <c r="E330" s="94"/>
      <c r="F330" s="94"/>
      <c r="G330" s="94"/>
      <c r="H330" s="94"/>
      <c r="I330" s="94"/>
      <c r="J330" s="94"/>
      <c r="K330" s="94"/>
      <c r="L330" s="94"/>
      <c r="M330" s="94"/>
      <c r="N330" s="94"/>
      <c r="O330" s="94"/>
      <c r="P330" s="94"/>
      <c r="Q330" s="94"/>
      <c r="R330" s="94"/>
      <c r="S330" s="94"/>
      <c r="T330" s="94"/>
      <c r="U330" s="94"/>
    </row>
    <row r="331" spans="1:21" x14ac:dyDescent="0.25">
      <c r="A331" s="94"/>
      <c r="B331" s="94"/>
      <c r="C331" s="94"/>
      <c r="D331" s="94"/>
      <c r="E331" s="94"/>
      <c r="F331" s="94"/>
      <c r="G331" s="94"/>
      <c r="H331" s="94"/>
      <c r="I331" s="94"/>
      <c r="J331" s="94"/>
      <c r="K331" s="94"/>
      <c r="L331" s="94"/>
      <c r="M331" s="94"/>
      <c r="N331" s="94"/>
      <c r="O331" s="94"/>
      <c r="P331" s="94"/>
      <c r="Q331" s="94"/>
      <c r="R331" s="94"/>
      <c r="S331" s="94"/>
      <c r="T331" s="94"/>
      <c r="U331" s="94"/>
    </row>
    <row r="332" spans="1:21" x14ac:dyDescent="0.25">
      <c r="A332" s="94"/>
      <c r="B332" s="94"/>
      <c r="C332" s="94"/>
      <c r="D332" s="94"/>
      <c r="E332" s="94"/>
      <c r="F332" s="94"/>
      <c r="G332" s="94"/>
      <c r="H332" s="94"/>
      <c r="I332" s="94"/>
      <c r="J332" s="94"/>
      <c r="K332" s="94"/>
      <c r="L332" s="94"/>
      <c r="M332" s="94"/>
      <c r="N332" s="94"/>
      <c r="O332" s="94"/>
      <c r="P332" s="94"/>
      <c r="Q332" s="94"/>
      <c r="R332" s="94"/>
      <c r="S332" s="94"/>
      <c r="T332" s="94"/>
      <c r="U332" s="94"/>
    </row>
    <row r="333" spans="1:21" x14ac:dyDescent="0.25">
      <c r="A333" s="94"/>
      <c r="B333" s="94"/>
      <c r="C333" s="94"/>
      <c r="D333" s="94"/>
      <c r="E333" s="94"/>
      <c r="F333" s="94"/>
      <c r="G333" s="94"/>
      <c r="H333" s="94"/>
      <c r="I333" s="94"/>
      <c r="J333" s="94"/>
      <c r="K333" s="94"/>
      <c r="L333" s="94"/>
      <c r="M333" s="94"/>
      <c r="N333" s="94"/>
      <c r="O333" s="94"/>
      <c r="P333" s="94"/>
      <c r="Q333" s="94"/>
      <c r="R333" s="94"/>
      <c r="S333" s="94"/>
      <c r="T333" s="94"/>
      <c r="U333" s="94"/>
    </row>
    <row r="334" spans="1:21" x14ac:dyDescent="0.25">
      <c r="A334" s="94"/>
      <c r="B334" s="94"/>
      <c r="C334" s="94"/>
      <c r="D334" s="94"/>
      <c r="E334" s="94"/>
      <c r="F334" s="94"/>
      <c r="G334" s="94"/>
      <c r="H334" s="94"/>
      <c r="I334" s="94"/>
      <c r="J334" s="94"/>
      <c r="K334" s="94"/>
      <c r="L334" s="94"/>
      <c r="M334" s="94"/>
      <c r="N334" s="94"/>
      <c r="O334" s="94"/>
      <c r="P334" s="94"/>
      <c r="Q334" s="94"/>
      <c r="R334" s="94"/>
      <c r="S334" s="94"/>
      <c r="T334" s="94"/>
      <c r="U334" s="94"/>
    </row>
    <row r="335" spans="1:21" x14ac:dyDescent="0.25">
      <c r="A335" s="94"/>
      <c r="B335" s="94"/>
      <c r="C335" s="94"/>
      <c r="D335" s="94"/>
      <c r="E335" s="94"/>
      <c r="F335" s="94"/>
      <c r="G335" s="94"/>
      <c r="H335" s="94"/>
      <c r="I335" s="94"/>
      <c r="J335" s="94"/>
      <c r="K335" s="94"/>
      <c r="L335" s="94"/>
      <c r="M335" s="94"/>
      <c r="N335" s="94"/>
      <c r="O335" s="94"/>
      <c r="P335" s="94"/>
      <c r="Q335" s="94"/>
      <c r="R335" s="94"/>
      <c r="S335" s="94"/>
      <c r="T335" s="94"/>
      <c r="U335" s="94"/>
    </row>
    <row r="336" spans="1:21" x14ac:dyDescent="0.25">
      <c r="A336" s="94"/>
      <c r="B336" s="94"/>
      <c r="C336" s="94"/>
      <c r="D336" s="94"/>
      <c r="E336" s="94"/>
      <c r="F336" s="94"/>
      <c r="G336" s="94"/>
      <c r="H336" s="94"/>
      <c r="I336" s="94"/>
      <c r="J336" s="94"/>
      <c r="K336" s="94"/>
      <c r="L336" s="94"/>
      <c r="M336" s="94"/>
      <c r="N336" s="94"/>
      <c r="O336" s="94"/>
      <c r="P336" s="94"/>
      <c r="Q336" s="94"/>
      <c r="R336" s="94"/>
      <c r="S336" s="94"/>
      <c r="T336" s="94"/>
      <c r="U336" s="94"/>
    </row>
    <row r="337" spans="1:21" x14ac:dyDescent="0.25">
      <c r="A337" s="94"/>
      <c r="B337" s="94"/>
      <c r="C337" s="94"/>
      <c r="D337" s="94"/>
      <c r="E337" s="94"/>
      <c r="F337" s="94"/>
      <c r="G337" s="94"/>
      <c r="H337" s="94"/>
      <c r="I337" s="94"/>
      <c r="J337" s="94"/>
      <c r="K337" s="94"/>
      <c r="L337" s="94"/>
      <c r="M337" s="94"/>
      <c r="N337" s="94"/>
      <c r="O337" s="94"/>
      <c r="P337" s="94"/>
      <c r="Q337" s="94"/>
      <c r="R337" s="94"/>
      <c r="S337" s="94"/>
      <c r="T337" s="94"/>
      <c r="U337" s="94"/>
    </row>
    <row r="338" spans="1:21" x14ac:dyDescent="0.25">
      <c r="A338" s="94"/>
      <c r="B338" s="94"/>
      <c r="C338" s="94"/>
      <c r="D338" s="94"/>
      <c r="E338" s="94"/>
      <c r="F338" s="94"/>
      <c r="G338" s="94"/>
      <c r="H338" s="94"/>
      <c r="I338" s="94"/>
      <c r="J338" s="94"/>
      <c r="K338" s="94"/>
      <c r="L338" s="94"/>
      <c r="M338" s="94"/>
      <c r="N338" s="94"/>
      <c r="O338" s="94"/>
      <c r="P338" s="94"/>
      <c r="Q338" s="94"/>
      <c r="R338" s="94"/>
      <c r="S338" s="94"/>
      <c r="T338" s="94"/>
      <c r="U338" s="94"/>
    </row>
    <row r="339" spans="1:21" x14ac:dyDescent="0.25">
      <c r="A339" s="94"/>
      <c r="B339" s="94"/>
      <c r="C339" s="94"/>
      <c r="D339" s="94"/>
      <c r="E339" s="94"/>
      <c r="F339" s="94"/>
      <c r="G339" s="94"/>
      <c r="H339" s="94"/>
      <c r="I339" s="94"/>
      <c r="J339" s="94"/>
      <c r="K339" s="94"/>
      <c r="L339" s="94"/>
      <c r="M339" s="94"/>
      <c r="N339" s="94"/>
      <c r="O339" s="94"/>
      <c r="P339" s="94"/>
      <c r="Q339" s="94"/>
      <c r="R339" s="94"/>
      <c r="S339" s="94"/>
      <c r="T339" s="94"/>
      <c r="U339" s="94"/>
    </row>
    <row r="340" spans="1:21" x14ac:dyDescent="0.25">
      <c r="A340" s="94"/>
      <c r="B340" s="94"/>
      <c r="C340" s="94"/>
      <c r="D340" s="94"/>
      <c r="E340" s="94"/>
      <c r="F340" s="94"/>
      <c r="G340" s="94"/>
      <c r="H340" s="94"/>
      <c r="I340" s="94"/>
      <c r="J340" s="94"/>
      <c r="K340" s="94"/>
      <c r="L340" s="94"/>
      <c r="M340" s="94"/>
      <c r="N340" s="94"/>
      <c r="O340" s="94"/>
      <c r="P340" s="94"/>
      <c r="Q340" s="94"/>
      <c r="R340" s="94"/>
      <c r="S340" s="94"/>
      <c r="T340" s="94"/>
      <c r="U340" s="94"/>
    </row>
    <row r="341" spans="1:21" x14ac:dyDescent="0.25">
      <c r="A341" s="94"/>
      <c r="B341" s="94"/>
      <c r="C341" s="94"/>
      <c r="D341" s="94"/>
      <c r="E341" s="94"/>
      <c r="F341" s="94"/>
      <c r="G341" s="94"/>
      <c r="H341" s="94"/>
      <c r="I341" s="94"/>
      <c r="J341" s="94"/>
      <c r="K341" s="94"/>
      <c r="L341" s="94"/>
      <c r="M341" s="94"/>
      <c r="N341" s="94"/>
      <c r="O341" s="94"/>
      <c r="P341" s="94"/>
      <c r="Q341" s="94"/>
      <c r="R341" s="94"/>
      <c r="S341" s="94"/>
      <c r="T341" s="94"/>
      <c r="U341" s="94"/>
    </row>
    <row r="342" spans="1:21" x14ac:dyDescent="0.25">
      <c r="A342" s="94"/>
      <c r="B342" s="94"/>
      <c r="C342" s="94"/>
      <c r="D342" s="94"/>
      <c r="E342" s="94"/>
      <c r="F342" s="94"/>
      <c r="G342" s="94"/>
      <c r="H342" s="94"/>
      <c r="I342" s="94"/>
      <c r="J342" s="94"/>
      <c r="K342" s="94"/>
      <c r="L342" s="94"/>
      <c r="M342" s="94"/>
      <c r="N342" s="94"/>
      <c r="O342" s="94"/>
      <c r="P342" s="94"/>
      <c r="Q342" s="94"/>
      <c r="R342" s="94"/>
      <c r="S342" s="94"/>
      <c r="T342" s="94"/>
      <c r="U342" s="94"/>
    </row>
    <row r="343" spans="1:21" x14ac:dyDescent="0.25">
      <c r="A343" s="94"/>
      <c r="B343" s="94"/>
      <c r="C343" s="94"/>
      <c r="D343" s="94"/>
      <c r="E343" s="94"/>
      <c r="F343" s="94"/>
      <c r="G343" s="94"/>
      <c r="H343" s="94"/>
      <c r="I343" s="94"/>
      <c r="J343" s="94"/>
      <c r="K343" s="94"/>
      <c r="L343" s="94"/>
      <c r="M343" s="94"/>
      <c r="N343" s="94"/>
      <c r="O343" s="94"/>
      <c r="P343" s="94"/>
      <c r="Q343" s="94"/>
      <c r="R343" s="94"/>
      <c r="S343" s="94"/>
      <c r="T343" s="94"/>
      <c r="U343" s="94"/>
    </row>
    <row r="344" spans="1:21" x14ac:dyDescent="0.25">
      <c r="A344" s="94"/>
      <c r="B344" s="94"/>
      <c r="C344" s="94"/>
      <c r="D344" s="94"/>
      <c r="E344" s="94"/>
      <c r="F344" s="94"/>
      <c r="G344" s="94"/>
      <c r="H344" s="94"/>
      <c r="I344" s="94"/>
      <c r="J344" s="94"/>
      <c r="K344" s="94"/>
      <c r="L344" s="94"/>
      <c r="M344" s="94"/>
      <c r="N344" s="94"/>
      <c r="O344" s="94"/>
      <c r="P344" s="94"/>
      <c r="Q344" s="94"/>
      <c r="R344" s="94"/>
      <c r="S344" s="94"/>
      <c r="T344" s="94"/>
      <c r="U344" s="94"/>
    </row>
    <row r="345" spans="1:21" x14ac:dyDescent="0.25">
      <c r="A345" s="94"/>
      <c r="B345" s="94"/>
      <c r="C345" s="94"/>
      <c r="D345" s="94"/>
      <c r="E345" s="94"/>
      <c r="F345" s="94"/>
      <c r="G345" s="94"/>
      <c r="H345" s="94"/>
      <c r="I345" s="94"/>
      <c r="J345" s="94"/>
      <c r="K345" s="94"/>
      <c r="L345" s="94"/>
      <c r="M345" s="94"/>
      <c r="N345" s="94"/>
      <c r="O345" s="94"/>
      <c r="P345" s="94"/>
      <c r="Q345" s="94"/>
      <c r="R345" s="94"/>
      <c r="S345" s="94"/>
      <c r="T345" s="94"/>
      <c r="U345" s="94"/>
    </row>
    <row r="346" spans="1:21" x14ac:dyDescent="0.25">
      <c r="A346" s="94"/>
      <c r="B346" s="94"/>
      <c r="C346" s="94"/>
      <c r="D346" s="94"/>
      <c r="E346" s="94"/>
      <c r="F346" s="94"/>
      <c r="G346" s="94"/>
      <c r="H346" s="94"/>
      <c r="I346" s="94"/>
      <c r="J346" s="94"/>
      <c r="K346" s="94"/>
      <c r="L346" s="94"/>
      <c r="M346" s="94"/>
      <c r="N346" s="94"/>
      <c r="O346" s="94"/>
      <c r="P346" s="94"/>
      <c r="Q346" s="94"/>
      <c r="R346" s="94"/>
      <c r="S346" s="94"/>
      <c r="T346" s="94"/>
      <c r="U346" s="94"/>
    </row>
    <row r="347" spans="1:21" x14ac:dyDescent="0.25">
      <c r="A347" s="94"/>
      <c r="B347" s="94"/>
      <c r="C347" s="94"/>
      <c r="D347" s="94"/>
      <c r="E347" s="94"/>
      <c r="F347" s="94"/>
      <c r="G347" s="94"/>
      <c r="H347" s="94"/>
      <c r="I347" s="94"/>
      <c r="J347" s="94"/>
      <c r="K347" s="94"/>
      <c r="L347" s="94"/>
      <c r="M347" s="94"/>
      <c r="N347" s="94"/>
      <c r="O347" s="94"/>
      <c r="P347" s="94"/>
      <c r="Q347" s="94"/>
      <c r="R347" s="94"/>
      <c r="S347" s="94"/>
      <c r="T347" s="94"/>
      <c r="U347" s="94"/>
    </row>
    <row r="348" spans="1:21" x14ac:dyDescent="0.25">
      <c r="A348" s="94"/>
      <c r="B348" s="94"/>
      <c r="C348" s="94"/>
      <c r="D348" s="94"/>
      <c r="E348" s="94"/>
      <c r="F348" s="94"/>
      <c r="G348" s="94"/>
      <c r="H348" s="94"/>
      <c r="I348" s="94"/>
      <c r="J348" s="94"/>
      <c r="K348" s="94"/>
      <c r="L348" s="94"/>
      <c r="M348" s="94"/>
      <c r="N348" s="94"/>
      <c r="O348" s="94"/>
      <c r="P348" s="94"/>
      <c r="Q348" s="94"/>
      <c r="R348" s="94"/>
      <c r="S348" s="94"/>
      <c r="T348" s="94"/>
      <c r="U348" s="94"/>
    </row>
    <row r="349" spans="1:21" x14ac:dyDescent="0.25">
      <c r="A349" s="94"/>
      <c r="B349" s="94"/>
      <c r="C349" s="94"/>
      <c r="D349" s="94"/>
      <c r="E349" s="94"/>
      <c r="F349" s="94"/>
      <c r="G349" s="94"/>
      <c r="H349" s="94"/>
      <c r="I349" s="94"/>
      <c r="J349" s="94"/>
      <c r="K349" s="94"/>
      <c r="L349" s="94"/>
      <c r="M349" s="94"/>
      <c r="N349" s="94"/>
      <c r="O349" s="94"/>
      <c r="P349" s="94"/>
      <c r="Q349" s="94"/>
      <c r="R349" s="94"/>
      <c r="S349" s="94"/>
      <c r="T349" s="94"/>
      <c r="U349" s="94"/>
    </row>
    <row r="350" spans="1:21" x14ac:dyDescent="0.25">
      <c r="A350" s="94"/>
      <c r="B350" s="94"/>
      <c r="C350" s="94"/>
      <c r="D350" s="94"/>
      <c r="E350" s="94"/>
      <c r="F350" s="94"/>
      <c r="G350" s="94"/>
      <c r="H350" s="94"/>
      <c r="I350" s="94"/>
      <c r="J350" s="94"/>
      <c r="K350" s="94"/>
      <c r="L350" s="94"/>
      <c r="M350" s="94"/>
      <c r="N350" s="94"/>
      <c r="O350" s="94"/>
      <c r="P350" s="94"/>
      <c r="Q350" s="94"/>
      <c r="R350" s="94"/>
      <c r="S350" s="94"/>
      <c r="T350" s="94"/>
      <c r="U350" s="94"/>
    </row>
    <row r="351" spans="1:21" x14ac:dyDescent="0.25">
      <c r="A351" s="94"/>
      <c r="B351" s="94"/>
      <c r="C351" s="94"/>
      <c r="D351" s="94"/>
      <c r="E351" s="94"/>
      <c r="F351" s="94"/>
      <c r="G351" s="94"/>
      <c r="H351" s="94"/>
      <c r="I351" s="94"/>
      <c r="J351" s="94"/>
      <c r="K351" s="94"/>
      <c r="L351" s="94"/>
      <c r="M351" s="94"/>
      <c r="N351" s="94"/>
      <c r="O351" s="94"/>
      <c r="P351" s="94"/>
      <c r="Q351" s="94"/>
      <c r="R351" s="94"/>
      <c r="S351" s="94"/>
      <c r="T351" s="94"/>
      <c r="U351" s="94"/>
    </row>
    <row r="352" spans="1:21" x14ac:dyDescent="0.25">
      <c r="A352" s="94"/>
      <c r="B352" s="94"/>
      <c r="C352" s="94"/>
      <c r="D352" s="94"/>
      <c r="E352" s="94"/>
      <c r="F352" s="94"/>
      <c r="G352" s="94"/>
      <c r="H352" s="94"/>
      <c r="I352" s="94"/>
      <c r="J352" s="94"/>
      <c r="K352" s="94"/>
      <c r="L352" s="94"/>
      <c r="M352" s="94"/>
      <c r="N352" s="94"/>
      <c r="O352" s="94"/>
      <c r="P352" s="94"/>
      <c r="Q352" s="94"/>
      <c r="R352" s="94"/>
      <c r="S352" s="94"/>
      <c r="T352" s="94"/>
      <c r="U352" s="94"/>
    </row>
    <row r="353" spans="1:21" x14ac:dyDescent="0.25">
      <c r="A353" s="94"/>
      <c r="B353" s="94"/>
      <c r="C353" s="94"/>
      <c r="D353" s="94"/>
      <c r="E353" s="94"/>
      <c r="F353" s="94"/>
      <c r="G353" s="94"/>
      <c r="H353" s="94"/>
      <c r="I353" s="94"/>
      <c r="J353" s="94"/>
      <c r="K353" s="94"/>
      <c r="L353" s="94"/>
      <c r="M353" s="94"/>
      <c r="N353" s="94"/>
      <c r="O353" s="94"/>
      <c r="P353" s="94"/>
      <c r="Q353" s="94"/>
      <c r="R353" s="94"/>
      <c r="S353" s="94"/>
      <c r="T353" s="94"/>
      <c r="U353" s="94"/>
    </row>
    <row r="354" spans="1:21" x14ac:dyDescent="0.25">
      <c r="A354" s="94"/>
      <c r="B354" s="94"/>
      <c r="C354" s="94"/>
      <c r="D354" s="94"/>
      <c r="E354" s="94"/>
      <c r="F354" s="94"/>
      <c r="G354" s="94"/>
      <c r="H354" s="94"/>
      <c r="I354" s="94"/>
      <c r="J354" s="94"/>
      <c r="K354" s="94"/>
      <c r="L354" s="94"/>
      <c r="M354" s="94"/>
      <c r="N354" s="94"/>
      <c r="O354" s="94"/>
      <c r="P354" s="94"/>
      <c r="Q354" s="94"/>
      <c r="R354" s="94"/>
      <c r="S354" s="94"/>
      <c r="T354" s="94"/>
      <c r="U354" s="94"/>
    </row>
    <row r="355" spans="1:21" x14ac:dyDescent="0.25">
      <c r="A355" s="94"/>
      <c r="B355" s="94"/>
      <c r="C355" s="94"/>
      <c r="D355" s="94"/>
      <c r="E355" s="94"/>
      <c r="F355" s="94"/>
      <c r="G355" s="94"/>
      <c r="H355" s="94"/>
      <c r="I355" s="94"/>
      <c r="J355" s="94"/>
      <c r="K355" s="94"/>
      <c r="L355" s="94"/>
      <c r="M355" s="94"/>
      <c r="N355" s="94"/>
      <c r="O355" s="94"/>
      <c r="P355" s="94"/>
      <c r="Q355" s="94"/>
      <c r="R355" s="94"/>
      <c r="S355" s="94"/>
      <c r="T355" s="94"/>
      <c r="U355" s="94"/>
    </row>
    <row r="356" spans="1:21" x14ac:dyDescent="0.25">
      <c r="A356" s="94"/>
      <c r="B356" s="94"/>
      <c r="C356" s="94"/>
      <c r="D356" s="94"/>
      <c r="E356" s="94"/>
      <c r="F356" s="94"/>
      <c r="G356" s="94"/>
      <c r="H356" s="94"/>
      <c r="I356" s="94"/>
      <c r="J356" s="94"/>
      <c r="K356" s="94"/>
      <c r="L356" s="94"/>
      <c r="M356" s="94"/>
      <c r="N356" s="94"/>
      <c r="O356" s="94"/>
      <c r="P356" s="94"/>
      <c r="Q356" s="94"/>
      <c r="R356" s="94"/>
      <c r="S356" s="94"/>
      <c r="T356" s="94"/>
      <c r="U356" s="94"/>
    </row>
    <row r="357" spans="1:21" x14ac:dyDescent="0.25">
      <c r="A357" s="94"/>
      <c r="B357" s="94"/>
      <c r="C357" s="94"/>
      <c r="D357" s="94"/>
      <c r="E357" s="94"/>
      <c r="F357" s="94"/>
      <c r="G357" s="94"/>
      <c r="H357" s="94"/>
      <c r="I357" s="94"/>
      <c r="J357" s="94"/>
      <c r="K357" s="94"/>
      <c r="L357" s="94"/>
      <c r="M357" s="94"/>
      <c r="N357" s="94"/>
      <c r="O357" s="94"/>
      <c r="P357" s="94"/>
      <c r="Q357" s="94"/>
      <c r="R357" s="94"/>
      <c r="S357" s="94"/>
      <c r="T357" s="94"/>
      <c r="U357" s="94"/>
    </row>
    <row r="358" spans="1:21" x14ac:dyDescent="0.25">
      <c r="A358" s="94"/>
      <c r="B358" s="94"/>
      <c r="C358" s="94"/>
      <c r="D358" s="94"/>
      <c r="E358" s="94"/>
      <c r="F358" s="94"/>
      <c r="G358" s="94"/>
      <c r="H358" s="94"/>
      <c r="I358" s="94"/>
      <c r="J358" s="94"/>
      <c r="K358" s="94"/>
      <c r="L358" s="94"/>
      <c r="M358" s="94"/>
      <c r="N358" s="94"/>
      <c r="O358" s="94"/>
      <c r="P358" s="94"/>
      <c r="Q358" s="94"/>
      <c r="R358" s="94"/>
      <c r="S358" s="94"/>
      <c r="T358" s="94"/>
      <c r="U358" s="94"/>
    </row>
    <row r="359" spans="1:21" x14ac:dyDescent="0.25">
      <c r="A359" s="94"/>
      <c r="B359" s="94"/>
      <c r="C359" s="94"/>
      <c r="D359" s="94"/>
      <c r="E359" s="94"/>
      <c r="F359" s="94"/>
      <c r="G359" s="94"/>
      <c r="H359" s="94"/>
      <c r="I359" s="94"/>
      <c r="J359" s="94"/>
      <c r="K359" s="94"/>
      <c r="L359" s="94"/>
      <c r="M359" s="94"/>
      <c r="N359" s="94"/>
      <c r="O359" s="94"/>
      <c r="P359" s="94"/>
      <c r="Q359" s="94"/>
      <c r="R359" s="94"/>
      <c r="S359" s="94"/>
      <c r="T359" s="94"/>
      <c r="U359" s="94"/>
    </row>
    <row r="360" spans="1:21" x14ac:dyDescent="0.25">
      <c r="A360" s="94"/>
      <c r="B360" s="94"/>
      <c r="C360" s="94"/>
      <c r="D360" s="94"/>
      <c r="E360" s="94"/>
      <c r="F360" s="94"/>
      <c r="G360" s="94"/>
      <c r="H360" s="94"/>
      <c r="I360" s="94"/>
      <c r="J360" s="94"/>
      <c r="K360" s="94"/>
      <c r="L360" s="94"/>
      <c r="M360" s="94"/>
      <c r="N360" s="94"/>
      <c r="O360" s="94"/>
      <c r="P360" s="94"/>
      <c r="Q360" s="94"/>
      <c r="R360" s="94"/>
      <c r="S360" s="94"/>
      <c r="T360" s="94"/>
      <c r="U360" s="94"/>
    </row>
    <row r="361" spans="1:21" x14ac:dyDescent="0.25">
      <c r="A361" s="94"/>
      <c r="B361" s="94"/>
      <c r="C361" s="94"/>
      <c r="D361" s="94"/>
      <c r="E361" s="94"/>
      <c r="F361" s="94"/>
      <c r="G361" s="94"/>
      <c r="H361" s="94"/>
      <c r="I361" s="94"/>
      <c r="J361" s="94"/>
      <c r="K361" s="94"/>
      <c r="L361" s="94"/>
      <c r="M361" s="94"/>
      <c r="N361" s="94"/>
      <c r="O361" s="94"/>
      <c r="P361" s="94"/>
      <c r="Q361" s="94"/>
      <c r="R361" s="94"/>
      <c r="S361" s="94"/>
      <c r="T361" s="94"/>
      <c r="U361" s="94"/>
    </row>
    <row r="362" spans="1:21" x14ac:dyDescent="0.25">
      <c r="A362" s="94"/>
      <c r="B362" s="94"/>
      <c r="C362" s="94"/>
      <c r="D362" s="94"/>
      <c r="E362" s="94"/>
      <c r="F362" s="94"/>
      <c r="G362" s="94"/>
      <c r="H362" s="94"/>
      <c r="I362" s="94"/>
      <c r="J362" s="94"/>
      <c r="K362" s="94"/>
      <c r="L362" s="94"/>
      <c r="M362" s="94"/>
      <c r="N362" s="94"/>
      <c r="O362" s="94"/>
      <c r="P362" s="94"/>
      <c r="Q362" s="94"/>
      <c r="R362" s="94"/>
      <c r="S362" s="94"/>
      <c r="T362" s="94"/>
      <c r="U362" s="94"/>
    </row>
    <row r="363" spans="1:21" x14ac:dyDescent="0.25">
      <c r="A363" s="94"/>
      <c r="B363" s="94"/>
      <c r="C363" s="94"/>
      <c r="D363" s="94"/>
      <c r="E363" s="94"/>
      <c r="F363" s="94"/>
      <c r="G363" s="94"/>
      <c r="H363" s="94"/>
      <c r="I363" s="94"/>
      <c r="J363" s="94"/>
      <c r="K363" s="94"/>
      <c r="L363" s="94"/>
      <c r="M363" s="94"/>
      <c r="N363" s="94"/>
      <c r="O363" s="94"/>
      <c r="P363" s="94"/>
      <c r="Q363" s="94"/>
      <c r="R363" s="94"/>
      <c r="S363" s="94"/>
      <c r="T363" s="94"/>
      <c r="U363" s="94"/>
    </row>
    <row r="364" spans="1:21" x14ac:dyDescent="0.25">
      <c r="A364" s="94"/>
      <c r="B364" s="94"/>
      <c r="C364" s="94"/>
      <c r="D364" s="94"/>
      <c r="E364" s="94"/>
      <c r="F364" s="94"/>
      <c r="G364" s="94"/>
      <c r="H364" s="94"/>
      <c r="I364" s="94"/>
      <c r="J364" s="94"/>
      <c r="K364" s="94"/>
      <c r="L364" s="94"/>
      <c r="M364" s="94"/>
      <c r="N364" s="94"/>
      <c r="O364" s="94"/>
      <c r="P364" s="94"/>
      <c r="Q364" s="94"/>
      <c r="R364" s="94"/>
      <c r="S364" s="94"/>
      <c r="T364" s="94"/>
      <c r="U364" s="94"/>
    </row>
    <row r="365" spans="1:21" x14ac:dyDescent="0.25">
      <c r="A365" s="94"/>
      <c r="B365" s="94"/>
      <c r="C365" s="94"/>
      <c r="D365" s="94"/>
      <c r="E365" s="94"/>
      <c r="F365" s="94"/>
      <c r="G365" s="94"/>
      <c r="H365" s="94"/>
      <c r="I365" s="94"/>
      <c r="J365" s="94"/>
      <c r="K365" s="94"/>
      <c r="L365" s="94"/>
      <c r="M365" s="94"/>
      <c r="N365" s="94"/>
      <c r="O365" s="94"/>
      <c r="P365" s="94"/>
      <c r="Q365" s="94"/>
      <c r="R365" s="94"/>
      <c r="S365" s="94"/>
      <c r="T365" s="94"/>
      <c r="U365" s="94"/>
    </row>
    <row r="366" spans="1:21" x14ac:dyDescent="0.25">
      <c r="A366" s="94"/>
      <c r="B366" s="94"/>
      <c r="C366" s="94"/>
      <c r="D366" s="94"/>
      <c r="E366" s="94"/>
      <c r="F366" s="94"/>
      <c r="G366" s="94"/>
      <c r="H366" s="94"/>
      <c r="I366" s="94"/>
      <c r="J366" s="94"/>
      <c r="K366" s="94"/>
      <c r="L366" s="94"/>
      <c r="M366" s="94"/>
      <c r="N366" s="94"/>
      <c r="O366" s="94"/>
      <c r="P366" s="94"/>
      <c r="Q366" s="94"/>
      <c r="R366" s="94"/>
      <c r="S366" s="94"/>
      <c r="T366" s="94"/>
      <c r="U366" s="94"/>
    </row>
    <row r="367" spans="1:21" x14ac:dyDescent="0.25">
      <c r="A367" s="94"/>
      <c r="B367" s="94"/>
      <c r="C367" s="94"/>
      <c r="D367" s="94"/>
      <c r="E367" s="94"/>
      <c r="F367" s="94"/>
      <c r="G367" s="94"/>
      <c r="H367" s="94"/>
      <c r="I367" s="94"/>
      <c r="J367" s="94"/>
      <c r="K367" s="94"/>
      <c r="L367" s="94"/>
      <c r="M367" s="94"/>
      <c r="N367" s="94"/>
      <c r="O367" s="94"/>
      <c r="P367" s="94"/>
      <c r="Q367" s="94"/>
      <c r="R367" s="94"/>
      <c r="S367" s="94"/>
      <c r="T367" s="94"/>
      <c r="U367" s="94"/>
    </row>
    <row r="368" spans="1:21" x14ac:dyDescent="0.25">
      <c r="A368" s="94"/>
      <c r="B368" s="94"/>
      <c r="C368" s="94"/>
      <c r="D368" s="94"/>
      <c r="E368" s="94"/>
      <c r="F368" s="94"/>
      <c r="G368" s="94"/>
      <c r="H368" s="94"/>
      <c r="I368" s="94"/>
      <c r="J368" s="94"/>
      <c r="K368" s="94"/>
      <c r="L368" s="94"/>
      <c r="M368" s="94"/>
      <c r="N368" s="94"/>
      <c r="O368" s="94"/>
      <c r="P368" s="94"/>
      <c r="Q368" s="94"/>
      <c r="R368" s="94"/>
      <c r="S368" s="94"/>
      <c r="T368" s="94"/>
      <c r="U368" s="94"/>
    </row>
    <row r="369" spans="1:21" x14ac:dyDescent="0.25">
      <c r="A369" s="94"/>
      <c r="B369" s="94"/>
      <c r="C369" s="94"/>
      <c r="D369" s="94"/>
      <c r="E369" s="94"/>
      <c r="F369" s="94"/>
      <c r="G369" s="94"/>
      <c r="H369" s="94"/>
      <c r="I369" s="94"/>
      <c r="J369" s="94"/>
      <c r="K369" s="94"/>
      <c r="L369" s="94"/>
      <c r="M369" s="94"/>
      <c r="N369" s="94"/>
      <c r="O369" s="94"/>
      <c r="P369" s="94"/>
      <c r="Q369" s="94"/>
      <c r="R369" s="94"/>
      <c r="S369" s="94"/>
      <c r="T369" s="94"/>
      <c r="U369" s="94"/>
    </row>
    <row r="370" spans="1:21" x14ac:dyDescent="0.25">
      <c r="A370" s="94"/>
      <c r="B370" s="94"/>
      <c r="C370" s="94"/>
      <c r="D370" s="94"/>
      <c r="E370" s="94"/>
      <c r="F370" s="94"/>
      <c r="G370" s="94"/>
      <c r="H370" s="94"/>
      <c r="I370" s="94"/>
      <c r="J370" s="94"/>
      <c r="K370" s="94"/>
      <c r="L370" s="94"/>
      <c r="M370" s="94"/>
      <c r="N370" s="94"/>
      <c r="O370" s="94"/>
      <c r="P370" s="94"/>
      <c r="Q370" s="94"/>
      <c r="R370" s="94"/>
      <c r="S370" s="94"/>
      <c r="T370" s="94"/>
      <c r="U370" s="94"/>
    </row>
    <row r="371" spans="1:21" x14ac:dyDescent="0.25">
      <c r="A371" s="94"/>
      <c r="B371" s="94"/>
      <c r="C371" s="94"/>
      <c r="D371" s="94"/>
      <c r="E371" s="94"/>
      <c r="F371" s="94"/>
      <c r="G371" s="94"/>
      <c r="H371" s="94"/>
      <c r="I371" s="94"/>
      <c r="J371" s="94"/>
      <c r="K371" s="94"/>
      <c r="L371" s="94"/>
      <c r="M371" s="94"/>
      <c r="N371" s="94"/>
      <c r="O371" s="94"/>
      <c r="P371" s="94"/>
      <c r="Q371" s="94"/>
      <c r="R371" s="94"/>
      <c r="S371" s="94"/>
      <c r="T371" s="94"/>
      <c r="U371" s="94"/>
    </row>
    <row r="372" spans="1:21" x14ac:dyDescent="0.25">
      <c r="A372" s="94"/>
      <c r="B372" s="94"/>
      <c r="C372" s="94"/>
      <c r="D372" s="94"/>
      <c r="E372" s="94"/>
      <c r="F372" s="94"/>
      <c r="G372" s="94"/>
      <c r="H372" s="94"/>
      <c r="I372" s="94"/>
      <c r="J372" s="94"/>
      <c r="K372" s="94"/>
      <c r="L372" s="94"/>
      <c r="M372" s="94"/>
      <c r="N372" s="94"/>
      <c r="O372" s="94"/>
      <c r="P372" s="94"/>
      <c r="Q372" s="94"/>
      <c r="R372" s="94"/>
      <c r="S372" s="94"/>
      <c r="T372" s="94"/>
      <c r="U372" s="94"/>
    </row>
    <row r="373" spans="1:21" x14ac:dyDescent="0.25">
      <c r="A373" s="94"/>
      <c r="B373" s="94"/>
      <c r="C373" s="94"/>
      <c r="D373" s="94"/>
      <c r="E373" s="94"/>
      <c r="F373" s="94"/>
      <c r="G373" s="94"/>
      <c r="H373" s="94"/>
      <c r="I373" s="94"/>
      <c r="J373" s="94"/>
      <c r="K373" s="94"/>
      <c r="L373" s="94"/>
      <c r="M373" s="94"/>
      <c r="N373" s="94"/>
      <c r="O373" s="94"/>
      <c r="P373" s="94"/>
      <c r="Q373" s="94"/>
      <c r="R373" s="94"/>
      <c r="S373" s="94"/>
      <c r="T373" s="94"/>
      <c r="U373" s="94"/>
    </row>
    <row r="374" spans="1:21" x14ac:dyDescent="0.25">
      <c r="A374" s="94"/>
      <c r="B374" s="94"/>
      <c r="C374" s="94"/>
      <c r="D374" s="94"/>
      <c r="E374" s="94"/>
      <c r="F374" s="94"/>
      <c r="G374" s="94"/>
      <c r="H374" s="94"/>
      <c r="I374" s="94"/>
      <c r="J374" s="94"/>
      <c r="K374" s="94"/>
      <c r="L374" s="94"/>
      <c r="M374" s="94"/>
      <c r="N374" s="94"/>
      <c r="O374" s="94"/>
      <c r="P374" s="94"/>
      <c r="Q374" s="94"/>
      <c r="R374" s="94"/>
      <c r="S374" s="94"/>
      <c r="T374" s="94"/>
      <c r="U374" s="94"/>
    </row>
    <row r="375" spans="1:21" x14ac:dyDescent="0.25">
      <c r="A375" s="94"/>
      <c r="B375" s="94"/>
      <c r="C375" s="94"/>
      <c r="D375" s="94"/>
      <c r="E375" s="94"/>
      <c r="F375" s="94"/>
      <c r="G375" s="94"/>
      <c r="H375" s="94"/>
      <c r="I375" s="94"/>
      <c r="J375" s="94"/>
      <c r="K375" s="94"/>
      <c r="L375" s="94"/>
      <c r="M375" s="94"/>
      <c r="N375" s="94"/>
      <c r="O375" s="94"/>
      <c r="P375" s="94"/>
      <c r="Q375" s="94"/>
      <c r="R375" s="94"/>
      <c r="S375" s="94"/>
      <c r="T375" s="94"/>
      <c r="U375" s="94"/>
    </row>
    <row r="376" spans="1:21" x14ac:dyDescent="0.25">
      <c r="A376" s="94"/>
      <c r="B376" s="94"/>
      <c r="C376" s="94"/>
      <c r="D376" s="94"/>
      <c r="E376" s="94"/>
      <c r="F376" s="94"/>
      <c r="G376" s="94"/>
      <c r="H376" s="94"/>
      <c r="I376" s="94"/>
      <c r="J376" s="94"/>
      <c r="K376" s="94"/>
      <c r="L376" s="94"/>
      <c r="M376" s="94"/>
      <c r="N376" s="94"/>
      <c r="O376" s="94"/>
      <c r="P376" s="94"/>
      <c r="Q376" s="94"/>
      <c r="R376" s="94"/>
      <c r="S376" s="94"/>
      <c r="T376" s="94"/>
      <c r="U376" s="94"/>
    </row>
    <row r="377" spans="1:21" x14ac:dyDescent="0.25">
      <c r="A377" s="94"/>
      <c r="B377" s="94"/>
      <c r="C377" s="94"/>
      <c r="D377" s="94"/>
      <c r="E377" s="94"/>
      <c r="F377" s="94"/>
      <c r="G377" s="94"/>
      <c r="H377" s="94"/>
      <c r="I377" s="94"/>
      <c r="J377" s="94"/>
      <c r="K377" s="94"/>
      <c r="L377" s="94"/>
      <c r="M377" s="94"/>
      <c r="N377" s="94"/>
      <c r="O377" s="94"/>
      <c r="P377" s="94"/>
      <c r="Q377" s="94"/>
      <c r="R377" s="94"/>
      <c r="S377" s="94"/>
      <c r="T377" s="94"/>
      <c r="U377" s="94"/>
    </row>
    <row r="378" spans="1:21" x14ac:dyDescent="0.25">
      <c r="A378" s="94"/>
      <c r="B378" s="94"/>
      <c r="C378" s="94"/>
      <c r="D378" s="94"/>
      <c r="E378" s="94"/>
      <c r="F378" s="94"/>
      <c r="G378" s="94"/>
      <c r="H378" s="94"/>
      <c r="I378" s="94"/>
      <c r="J378" s="94"/>
      <c r="K378" s="94"/>
      <c r="L378" s="94"/>
      <c r="M378" s="94"/>
      <c r="N378" s="94"/>
      <c r="O378" s="94"/>
      <c r="P378" s="94"/>
      <c r="Q378" s="94"/>
      <c r="R378" s="94"/>
      <c r="S378" s="94"/>
      <c r="T378" s="94"/>
      <c r="U378" s="94"/>
    </row>
    <row r="379" spans="1:21" x14ac:dyDescent="0.25">
      <c r="A379" s="94"/>
      <c r="B379" s="94"/>
      <c r="C379" s="94"/>
      <c r="D379" s="94"/>
      <c r="E379" s="94"/>
      <c r="F379" s="94"/>
      <c r="G379" s="94"/>
      <c r="H379" s="94"/>
      <c r="I379" s="94"/>
      <c r="J379" s="94"/>
      <c r="K379" s="94"/>
      <c r="L379" s="94"/>
      <c r="M379" s="94"/>
      <c r="N379" s="94"/>
      <c r="O379" s="94"/>
      <c r="P379" s="94"/>
      <c r="Q379" s="94"/>
      <c r="R379" s="94"/>
      <c r="S379" s="94"/>
      <c r="T379" s="94"/>
      <c r="U379" s="94"/>
    </row>
    <row r="380" spans="1:21" x14ac:dyDescent="0.25">
      <c r="A380" s="94"/>
      <c r="B380" s="94"/>
      <c r="C380" s="94"/>
      <c r="D380" s="94"/>
      <c r="E380" s="94"/>
      <c r="F380" s="94"/>
      <c r="G380" s="94"/>
      <c r="H380" s="94"/>
      <c r="I380" s="94"/>
      <c r="J380" s="94"/>
      <c r="K380" s="94"/>
      <c r="L380" s="94"/>
      <c r="M380" s="94"/>
      <c r="N380" s="94"/>
      <c r="O380" s="94"/>
      <c r="P380" s="94"/>
      <c r="Q380" s="94"/>
      <c r="R380" s="94"/>
      <c r="S380" s="94"/>
      <c r="T380" s="94"/>
      <c r="U380" s="94"/>
    </row>
    <row r="381" spans="1:21" x14ac:dyDescent="0.25">
      <c r="A381" s="94"/>
      <c r="B381" s="94"/>
      <c r="C381" s="94"/>
      <c r="D381" s="94"/>
      <c r="E381" s="94"/>
      <c r="F381" s="94"/>
      <c r="G381" s="94"/>
      <c r="H381" s="94"/>
      <c r="I381" s="94"/>
      <c r="J381" s="94"/>
      <c r="K381" s="94"/>
      <c r="L381" s="94"/>
      <c r="M381" s="94"/>
      <c r="N381" s="94"/>
      <c r="O381" s="94"/>
      <c r="P381" s="94"/>
      <c r="Q381" s="94"/>
      <c r="R381" s="94"/>
      <c r="S381" s="94"/>
      <c r="T381" s="94"/>
      <c r="U381" s="94"/>
    </row>
    <row r="382" spans="1:21" x14ac:dyDescent="0.25">
      <c r="A382" s="94"/>
      <c r="B382" s="94"/>
      <c r="C382" s="94"/>
      <c r="D382" s="94"/>
      <c r="E382" s="94"/>
      <c r="F382" s="94"/>
      <c r="G382" s="94"/>
      <c r="H382" s="94"/>
      <c r="I382" s="94"/>
      <c r="J382" s="94"/>
      <c r="K382" s="94"/>
      <c r="L382" s="94"/>
      <c r="M382" s="94"/>
      <c r="N382" s="94"/>
      <c r="O382" s="94"/>
      <c r="P382" s="94"/>
      <c r="Q382" s="94"/>
      <c r="R382" s="94"/>
      <c r="S382" s="94"/>
      <c r="T382" s="94"/>
      <c r="U382" s="94"/>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87"/>
  <sheetViews>
    <sheetView view="pageBreakPreview" topLeftCell="L7" zoomScale="80" zoomScaleNormal="80" zoomScaleSheetLayoutView="80" workbookViewId="0"/>
  </sheetViews>
  <sheetFormatPr defaultColWidth="9.140625" defaultRowHeight="15" x14ac:dyDescent="0.25"/>
  <cols>
    <col min="1" max="1" width="17.7109375" style="102" customWidth="1"/>
    <col min="2" max="2" width="30.140625" style="102" customWidth="1"/>
    <col min="3" max="3" width="12.28515625" style="102" customWidth="1"/>
    <col min="4" max="5" width="15" style="102" customWidth="1"/>
    <col min="6" max="7" width="13.28515625" style="102" customWidth="1"/>
    <col min="8" max="8" width="12.28515625" style="102" customWidth="1"/>
    <col min="9" max="9" width="17.85546875" style="102" customWidth="1"/>
    <col min="10" max="10" width="16.7109375" style="102" customWidth="1"/>
    <col min="11" max="11" width="40.140625" style="103" bestFit="1" customWidth="1"/>
    <col min="12" max="12" width="30.85546875" style="102" customWidth="1"/>
    <col min="13" max="13" width="27.140625" style="102" customWidth="1"/>
    <col min="14" max="14" width="32.42578125" style="102" customWidth="1"/>
    <col min="15" max="15" width="13.28515625" style="102" customWidth="1"/>
    <col min="16" max="16" width="8.7109375" style="102" customWidth="1"/>
    <col min="17" max="17" width="12.7109375" style="102" customWidth="1"/>
    <col min="18" max="18" width="9.140625" style="102"/>
    <col min="19" max="19" width="17" style="102" customWidth="1"/>
    <col min="20" max="21" width="12" style="102" customWidth="1"/>
    <col min="22" max="22" width="11" style="102" customWidth="1"/>
    <col min="23" max="24" width="17.7109375" style="102" customWidth="1"/>
    <col min="25" max="25" width="25" style="102" customWidth="1"/>
    <col min="26" max="26" width="46.5703125" style="102" customWidth="1"/>
    <col min="27" max="28" width="12.28515625" style="102" customWidth="1"/>
    <col min="29" max="16384" width="9.140625" style="102"/>
  </cols>
  <sheetData>
    <row r="1" spans="1:28" ht="18.75" x14ac:dyDescent="0.25">
      <c r="Z1" s="4" t="s">
        <v>65</v>
      </c>
    </row>
    <row r="2" spans="1:28" ht="18.75" x14ac:dyDescent="0.3">
      <c r="Z2" s="1" t="s">
        <v>7</v>
      </c>
    </row>
    <row r="3" spans="1:28" ht="18.75" x14ac:dyDescent="0.3">
      <c r="Z3" s="1" t="s">
        <v>64</v>
      </c>
    </row>
    <row r="4" spans="1:28" ht="18.75" customHeight="1" x14ac:dyDescent="0.25">
      <c r="A4" s="420" t="str">
        <f>'3.3 паспорт описание'!A5</f>
        <v>Год раскрытия информации: 2022 год</v>
      </c>
      <c r="B4" s="420"/>
      <c r="C4" s="420"/>
      <c r="D4" s="420"/>
      <c r="E4" s="420"/>
      <c r="F4" s="420"/>
      <c r="G4" s="420"/>
      <c r="H4" s="420"/>
      <c r="I4" s="420"/>
      <c r="J4" s="420"/>
      <c r="K4" s="420"/>
      <c r="L4" s="420"/>
      <c r="M4" s="420"/>
      <c r="N4" s="420"/>
      <c r="O4" s="420"/>
      <c r="P4" s="420"/>
      <c r="Q4" s="420"/>
      <c r="R4" s="420"/>
      <c r="S4" s="420"/>
      <c r="T4" s="420"/>
      <c r="U4" s="420"/>
      <c r="V4" s="420"/>
      <c r="W4" s="420"/>
      <c r="X4" s="420"/>
      <c r="Y4" s="420"/>
      <c r="Z4" s="420"/>
    </row>
    <row r="6" spans="1:28" ht="18.75" x14ac:dyDescent="0.25">
      <c r="A6" s="422" t="s">
        <v>6</v>
      </c>
      <c r="B6" s="422"/>
      <c r="C6" s="422"/>
      <c r="D6" s="422"/>
      <c r="E6" s="422"/>
      <c r="F6" s="422"/>
      <c r="G6" s="422"/>
      <c r="H6" s="422"/>
      <c r="I6" s="422"/>
      <c r="J6" s="422"/>
      <c r="K6" s="422"/>
      <c r="L6" s="422"/>
      <c r="M6" s="422"/>
      <c r="N6" s="422"/>
      <c r="O6" s="422"/>
      <c r="P6" s="422"/>
      <c r="Q6" s="422"/>
      <c r="R6" s="422"/>
      <c r="S6" s="422"/>
      <c r="T6" s="422"/>
      <c r="U6" s="422"/>
      <c r="V6" s="422"/>
      <c r="W6" s="422"/>
      <c r="X6" s="422"/>
      <c r="Y6" s="422"/>
      <c r="Z6" s="422"/>
      <c r="AA6" s="70"/>
      <c r="AB6" s="70"/>
    </row>
    <row r="7" spans="1:28" ht="18.75" x14ac:dyDescent="0.25">
      <c r="A7" s="422"/>
      <c r="B7" s="422"/>
      <c r="C7" s="422"/>
      <c r="D7" s="422"/>
      <c r="E7" s="422"/>
      <c r="F7" s="422"/>
      <c r="G7" s="422"/>
      <c r="H7" s="422"/>
      <c r="I7" s="422"/>
      <c r="J7" s="422"/>
      <c r="K7" s="422"/>
      <c r="L7" s="422"/>
      <c r="M7" s="422"/>
      <c r="N7" s="422"/>
      <c r="O7" s="422"/>
      <c r="P7" s="422"/>
      <c r="Q7" s="422"/>
      <c r="R7" s="422"/>
      <c r="S7" s="422"/>
      <c r="T7" s="422"/>
      <c r="U7" s="422"/>
      <c r="V7" s="422"/>
      <c r="W7" s="422"/>
      <c r="X7" s="422"/>
      <c r="Y7" s="422"/>
      <c r="Z7" s="422"/>
      <c r="AA7" s="70"/>
      <c r="AB7" s="70"/>
    </row>
    <row r="8" spans="1:28" ht="15.75" x14ac:dyDescent="0.25">
      <c r="A8" s="425" t="str">
        <f>'3.3 паспорт описание'!A9:C9</f>
        <v>Акционерное общество "Янтарьэнерго" ДЗО  ПАО "Россети"</v>
      </c>
      <c r="B8" s="425"/>
      <c r="C8" s="425"/>
      <c r="D8" s="425"/>
      <c r="E8" s="425"/>
      <c r="F8" s="425"/>
      <c r="G8" s="425"/>
      <c r="H8" s="425"/>
      <c r="I8" s="425"/>
      <c r="J8" s="425"/>
      <c r="K8" s="425"/>
      <c r="L8" s="425"/>
      <c r="M8" s="425"/>
      <c r="N8" s="425"/>
      <c r="O8" s="425"/>
      <c r="P8" s="425"/>
      <c r="Q8" s="425"/>
      <c r="R8" s="425"/>
      <c r="S8" s="425"/>
      <c r="T8" s="425"/>
      <c r="U8" s="425"/>
      <c r="V8" s="425"/>
      <c r="W8" s="425"/>
      <c r="X8" s="425"/>
      <c r="Y8" s="425"/>
      <c r="Z8" s="425"/>
      <c r="AA8" s="72"/>
      <c r="AB8" s="72"/>
    </row>
    <row r="9" spans="1:28" ht="15.75" x14ac:dyDescent="0.25">
      <c r="A9" s="423" t="s">
        <v>5</v>
      </c>
      <c r="B9" s="423"/>
      <c r="C9" s="423"/>
      <c r="D9" s="423"/>
      <c r="E9" s="423"/>
      <c r="F9" s="423"/>
      <c r="G9" s="423"/>
      <c r="H9" s="423"/>
      <c r="I9" s="423"/>
      <c r="J9" s="423"/>
      <c r="K9" s="423"/>
      <c r="L9" s="423"/>
      <c r="M9" s="423"/>
      <c r="N9" s="423"/>
      <c r="O9" s="423"/>
      <c r="P9" s="423"/>
      <c r="Q9" s="423"/>
      <c r="R9" s="423"/>
      <c r="S9" s="423"/>
      <c r="T9" s="423"/>
      <c r="U9" s="423"/>
      <c r="V9" s="423"/>
      <c r="W9" s="423"/>
      <c r="X9" s="423"/>
      <c r="Y9" s="423"/>
      <c r="Z9" s="423"/>
      <c r="AA9" s="73"/>
      <c r="AB9" s="73"/>
    </row>
    <row r="10" spans="1:28" ht="18.75" x14ac:dyDescent="0.25">
      <c r="A10" s="422"/>
      <c r="B10" s="422"/>
      <c r="C10" s="422"/>
      <c r="D10" s="422"/>
      <c r="E10" s="422"/>
      <c r="F10" s="422"/>
      <c r="G10" s="422"/>
      <c r="H10" s="422"/>
      <c r="I10" s="422"/>
      <c r="J10" s="422"/>
      <c r="K10" s="422"/>
      <c r="L10" s="422"/>
      <c r="M10" s="422"/>
      <c r="N10" s="422"/>
      <c r="O10" s="422"/>
      <c r="P10" s="422"/>
      <c r="Q10" s="422"/>
      <c r="R10" s="422"/>
      <c r="S10" s="422"/>
      <c r="T10" s="422"/>
      <c r="U10" s="422"/>
      <c r="V10" s="422"/>
      <c r="W10" s="422"/>
      <c r="X10" s="422"/>
      <c r="Y10" s="422"/>
      <c r="Z10" s="422"/>
      <c r="AA10" s="70"/>
      <c r="AB10" s="70"/>
    </row>
    <row r="11" spans="1:28" ht="15.75" x14ac:dyDescent="0.25">
      <c r="A11" s="425" t="str">
        <f>'3.3 паспорт описание'!A12:C12</f>
        <v>H_2737</v>
      </c>
      <c r="B11" s="425"/>
      <c r="C11" s="425"/>
      <c r="D11" s="425"/>
      <c r="E11" s="425"/>
      <c r="F11" s="425"/>
      <c r="G11" s="425"/>
      <c r="H11" s="425"/>
      <c r="I11" s="425"/>
      <c r="J11" s="425"/>
      <c r="K11" s="425"/>
      <c r="L11" s="425"/>
      <c r="M11" s="425"/>
      <c r="N11" s="425"/>
      <c r="O11" s="425"/>
      <c r="P11" s="425"/>
      <c r="Q11" s="425"/>
      <c r="R11" s="425"/>
      <c r="S11" s="425"/>
      <c r="T11" s="425"/>
      <c r="U11" s="425"/>
      <c r="V11" s="425"/>
      <c r="W11" s="425"/>
      <c r="X11" s="425"/>
      <c r="Y11" s="425"/>
      <c r="Z11" s="425"/>
      <c r="AA11" s="72"/>
      <c r="AB11" s="72"/>
    </row>
    <row r="12" spans="1:28" ht="15.75" x14ac:dyDescent="0.25">
      <c r="A12" s="423" t="s">
        <v>4</v>
      </c>
      <c r="B12" s="423"/>
      <c r="C12" s="423"/>
      <c r="D12" s="423"/>
      <c r="E12" s="423"/>
      <c r="F12" s="423"/>
      <c r="G12" s="423"/>
      <c r="H12" s="423"/>
      <c r="I12" s="423"/>
      <c r="J12" s="423"/>
      <c r="K12" s="423"/>
      <c r="L12" s="423"/>
      <c r="M12" s="423"/>
      <c r="N12" s="423"/>
      <c r="O12" s="423"/>
      <c r="P12" s="423"/>
      <c r="Q12" s="423"/>
      <c r="R12" s="423"/>
      <c r="S12" s="423"/>
      <c r="T12" s="423"/>
      <c r="U12" s="423"/>
      <c r="V12" s="423"/>
      <c r="W12" s="423"/>
      <c r="X12" s="423"/>
      <c r="Y12" s="423"/>
      <c r="Z12" s="423"/>
      <c r="AA12" s="73"/>
      <c r="AB12" s="73"/>
    </row>
    <row r="13" spans="1:28" ht="18.75" x14ac:dyDescent="0.25">
      <c r="A13" s="433"/>
      <c r="B13" s="433"/>
      <c r="C13" s="433"/>
      <c r="D13" s="433"/>
      <c r="E13" s="433"/>
      <c r="F13" s="433"/>
      <c r="G13" s="433"/>
      <c r="H13" s="433"/>
      <c r="I13" s="433"/>
      <c r="J13" s="433"/>
      <c r="K13" s="433"/>
      <c r="L13" s="433"/>
      <c r="M13" s="433"/>
      <c r="N13" s="433"/>
      <c r="O13" s="433"/>
      <c r="P13" s="433"/>
      <c r="Q13" s="433"/>
      <c r="R13" s="433"/>
      <c r="S13" s="433"/>
      <c r="T13" s="433"/>
      <c r="U13" s="433"/>
      <c r="V13" s="433"/>
      <c r="W13" s="433"/>
      <c r="X13" s="433"/>
      <c r="Y13" s="433"/>
      <c r="Z13" s="433"/>
      <c r="AA13" s="104"/>
      <c r="AB13" s="104"/>
    </row>
    <row r="14" spans="1:28" ht="24.75" customHeight="1" x14ac:dyDescent="0.25">
      <c r="A14" s="434" t="str">
        <f>'3.3 паспорт описание'!A15:C15</f>
        <v>Перевод потребителей с напряжения 0,23 кВ на 0,4 кВ в городе Калининграде со строительством и реконструкцией 42 трансформаторных подстанций мощностью 12,22 МВА и 98,05 км линий электропередачи</v>
      </c>
      <c r="B14" s="434"/>
      <c r="C14" s="434"/>
      <c r="D14" s="434"/>
      <c r="E14" s="434"/>
      <c r="F14" s="434"/>
      <c r="G14" s="434"/>
      <c r="H14" s="434"/>
      <c r="I14" s="434"/>
      <c r="J14" s="434"/>
      <c r="K14" s="434"/>
      <c r="L14" s="434"/>
      <c r="M14" s="434"/>
      <c r="N14" s="434"/>
      <c r="O14" s="434"/>
      <c r="P14" s="434"/>
      <c r="Q14" s="434"/>
      <c r="R14" s="434"/>
      <c r="S14" s="434"/>
      <c r="T14" s="434"/>
      <c r="U14" s="434"/>
      <c r="V14" s="434"/>
      <c r="W14" s="434"/>
      <c r="X14" s="434"/>
      <c r="Y14" s="434"/>
      <c r="Z14" s="434"/>
      <c r="AA14" s="72"/>
      <c r="AB14" s="72"/>
    </row>
    <row r="15" spans="1:28" ht="15.75" x14ac:dyDescent="0.25">
      <c r="A15" s="423" t="s">
        <v>3</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73"/>
      <c r="AB15" s="73"/>
    </row>
    <row r="16" spans="1:28" x14ac:dyDescent="0.25">
      <c r="A16" s="470"/>
      <c r="B16" s="470"/>
      <c r="C16" s="470"/>
      <c r="D16" s="470"/>
      <c r="E16" s="470"/>
      <c r="F16" s="470"/>
      <c r="G16" s="470"/>
      <c r="H16" s="470"/>
      <c r="I16" s="470"/>
      <c r="J16" s="470"/>
      <c r="K16" s="470"/>
      <c r="L16" s="470"/>
      <c r="M16" s="470"/>
      <c r="N16" s="470"/>
      <c r="O16" s="470"/>
      <c r="P16" s="470"/>
      <c r="Q16" s="470"/>
      <c r="R16" s="470"/>
      <c r="S16" s="470"/>
      <c r="T16" s="470"/>
      <c r="U16" s="470"/>
      <c r="V16" s="470"/>
      <c r="W16" s="470"/>
      <c r="X16" s="470"/>
      <c r="Y16" s="470"/>
      <c r="Z16" s="470"/>
      <c r="AA16" s="105"/>
      <c r="AB16" s="105"/>
    </row>
    <row r="17" spans="1:28" x14ac:dyDescent="0.25">
      <c r="A17" s="470"/>
      <c r="B17" s="470"/>
      <c r="C17" s="470"/>
      <c r="D17" s="470"/>
      <c r="E17" s="470"/>
      <c r="F17" s="470"/>
      <c r="G17" s="470"/>
      <c r="H17" s="470"/>
      <c r="I17" s="470"/>
      <c r="J17" s="470"/>
      <c r="K17" s="470"/>
      <c r="L17" s="470"/>
      <c r="M17" s="470"/>
      <c r="N17" s="470"/>
      <c r="O17" s="470"/>
      <c r="P17" s="470"/>
      <c r="Q17" s="470"/>
      <c r="R17" s="470"/>
      <c r="S17" s="470"/>
      <c r="T17" s="470"/>
      <c r="U17" s="470"/>
      <c r="V17" s="470"/>
      <c r="W17" s="470"/>
      <c r="X17" s="470"/>
      <c r="Y17" s="470"/>
      <c r="Z17" s="470"/>
      <c r="AA17" s="105"/>
      <c r="AB17" s="105"/>
    </row>
    <row r="18" spans="1:28" x14ac:dyDescent="0.25">
      <c r="A18" s="470"/>
      <c r="B18" s="470"/>
      <c r="C18" s="470"/>
      <c r="D18" s="470"/>
      <c r="E18" s="470"/>
      <c r="F18" s="470"/>
      <c r="G18" s="470"/>
      <c r="H18" s="470"/>
      <c r="I18" s="470"/>
      <c r="J18" s="470"/>
      <c r="K18" s="470"/>
      <c r="L18" s="470"/>
      <c r="M18" s="470"/>
      <c r="N18" s="470"/>
      <c r="O18" s="470"/>
      <c r="P18" s="470"/>
      <c r="Q18" s="470"/>
      <c r="R18" s="470"/>
      <c r="S18" s="470"/>
      <c r="T18" s="470"/>
      <c r="U18" s="470"/>
      <c r="V18" s="470"/>
      <c r="W18" s="470"/>
      <c r="X18" s="470"/>
      <c r="Y18" s="470"/>
      <c r="Z18" s="470"/>
      <c r="AA18" s="105"/>
      <c r="AB18" s="105"/>
    </row>
    <row r="19" spans="1:28" x14ac:dyDescent="0.25">
      <c r="A19" s="470"/>
      <c r="B19" s="470"/>
      <c r="C19" s="470"/>
      <c r="D19" s="470"/>
      <c r="E19" s="470"/>
      <c r="F19" s="470"/>
      <c r="G19" s="470"/>
      <c r="H19" s="470"/>
      <c r="I19" s="470"/>
      <c r="J19" s="470"/>
      <c r="K19" s="470"/>
      <c r="L19" s="470"/>
      <c r="M19" s="470"/>
      <c r="N19" s="470"/>
      <c r="O19" s="470"/>
      <c r="P19" s="470"/>
      <c r="Q19" s="470"/>
      <c r="R19" s="470"/>
      <c r="S19" s="470"/>
      <c r="T19" s="470"/>
      <c r="U19" s="470"/>
      <c r="V19" s="470"/>
      <c r="W19" s="470"/>
      <c r="X19" s="470"/>
      <c r="Y19" s="470"/>
      <c r="Z19" s="470"/>
      <c r="AA19" s="105"/>
      <c r="AB19" s="105"/>
    </row>
    <row r="20" spans="1:28" x14ac:dyDescent="0.25">
      <c r="A20" s="464"/>
      <c r="B20" s="464"/>
      <c r="C20" s="464"/>
      <c r="D20" s="464"/>
      <c r="E20" s="464"/>
      <c r="F20" s="464"/>
      <c r="G20" s="464"/>
      <c r="H20" s="464"/>
      <c r="I20" s="464"/>
      <c r="J20" s="464"/>
      <c r="K20" s="464"/>
      <c r="L20" s="464"/>
      <c r="M20" s="464"/>
      <c r="N20" s="464"/>
      <c r="O20" s="464"/>
      <c r="P20" s="464"/>
      <c r="Q20" s="464"/>
      <c r="R20" s="464"/>
      <c r="S20" s="464"/>
      <c r="T20" s="464"/>
      <c r="U20" s="464"/>
      <c r="V20" s="464"/>
      <c r="W20" s="464"/>
      <c r="X20" s="464"/>
      <c r="Y20" s="464"/>
      <c r="Z20" s="464"/>
      <c r="AA20" s="106"/>
      <c r="AB20" s="106"/>
    </row>
    <row r="21" spans="1:28" x14ac:dyDescent="0.25">
      <c r="A21" s="464"/>
      <c r="B21" s="464"/>
      <c r="C21" s="464"/>
      <c r="D21" s="464"/>
      <c r="E21" s="464"/>
      <c r="F21" s="464"/>
      <c r="G21" s="464"/>
      <c r="H21" s="464"/>
      <c r="I21" s="464"/>
      <c r="J21" s="464"/>
      <c r="K21" s="464"/>
      <c r="L21" s="464"/>
      <c r="M21" s="464"/>
      <c r="N21" s="464"/>
      <c r="O21" s="464"/>
      <c r="P21" s="464"/>
      <c r="Q21" s="464"/>
      <c r="R21" s="464"/>
      <c r="S21" s="464"/>
      <c r="T21" s="464"/>
      <c r="U21" s="464"/>
      <c r="V21" s="464"/>
      <c r="W21" s="464"/>
      <c r="X21" s="464"/>
      <c r="Y21" s="464"/>
      <c r="Z21" s="464"/>
      <c r="AA21" s="106"/>
      <c r="AB21" s="106"/>
    </row>
    <row r="22" spans="1:28" x14ac:dyDescent="0.25">
      <c r="A22" s="465" t="s">
        <v>368</v>
      </c>
      <c r="B22" s="465"/>
      <c r="C22" s="465"/>
      <c r="D22" s="465"/>
      <c r="E22" s="465"/>
      <c r="F22" s="465"/>
      <c r="G22" s="465"/>
      <c r="H22" s="465"/>
      <c r="I22" s="465"/>
      <c r="J22" s="465"/>
      <c r="K22" s="465"/>
      <c r="L22" s="465"/>
      <c r="M22" s="465"/>
      <c r="N22" s="465"/>
      <c r="O22" s="465"/>
      <c r="P22" s="465"/>
      <c r="Q22" s="465"/>
      <c r="R22" s="465"/>
      <c r="S22" s="465"/>
      <c r="T22" s="465"/>
      <c r="U22" s="465"/>
      <c r="V22" s="465"/>
      <c r="W22" s="465"/>
      <c r="X22" s="465"/>
      <c r="Y22" s="465"/>
      <c r="Z22" s="465"/>
      <c r="AA22" s="107"/>
      <c r="AB22" s="107"/>
    </row>
    <row r="23" spans="1:28" ht="32.25" customHeight="1" x14ac:dyDescent="0.25">
      <c r="A23" s="467" t="s">
        <v>258</v>
      </c>
      <c r="B23" s="468"/>
      <c r="C23" s="468"/>
      <c r="D23" s="468"/>
      <c r="E23" s="468"/>
      <c r="F23" s="468"/>
      <c r="G23" s="468"/>
      <c r="H23" s="468"/>
      <c r="I23" s="468"/>
      <c r="J23" s="468"/>
      <c r="K23" s="468"/>
      <c r="L23" s="469"/>
      <c r="M23" s="466" t="s">
        <v>259</v>
      </c>
      <c r="N23" s="466"/>
      <c r="O23" s="466"/>
      <c r="P23" s="466"/>
      <c r="Q23" s="466"/>
      <c r="R23" s="466"/>
      <c r="S23" s="466"/>
      <c r="T23" s="466"/>
      <c r="U23" s="466"/>
      <c r="V23" s="466"/>
      <c r="W23" s="466"/>
      <c r="X23" s="466"/>
      <c r="Y23" s="466"/>
      <c r="Z23" s="466"/>
    </row>
    <row r="24" spans="1:28" ht="151.5" customHeight="1" x14ac:dyDescent="0.25">
      <c r="A24" s="108" t="s">
        <v>202</v>
      </c>
      <c r="B24" s="109" t="s">
        <v>208</v>
      </c>
      <c r="C24" s="108" t="s">
        <v>256</v>
      </c>
      <c r="D24" s="108" t="s">
        <v>203</v>
      </c>
      <c r="E24" s="108" t="s">
        <v>257</v>
      </c>
      <c r="F24" s="108" t="s">
        <v>587</v>
      </c>
      <c r="G24" s="108" t="s">
        <v>588</v>
      </c>
      <c r="H24" s="108" t="s">
        <v>204</v>
      </c>
      <c r="I24" s="108" t="s">
        <v>589</v>
      </c>
      <c r="J24" s="108" t="s">
        <v>209</v>
      </c>
      <c r="K24" s="109" t="s">
        <v>207</v>
      </c>
      <c r="L24" s="109" t="s">
        <v>205</v>
      </c>
      <c r="M24" s="110" t="s">
        <v>211</v>
      </c>
      <c r="N24" s="109" t="s">
        <v>590</v>
      </c>
      <c r="O24" s="108" t="s">
        <v>591</v>
      </c>
      <c r="P24" s="108" t="s">
        <v>592</v>
      </c>
      <c r="Q24" s="108" t="s">
        <v>593</v>
      </c>
      <c r="R24" s="108" t="s">
        <v>204</v>
      </c>
      <c r="S24" s="108" t="s">
        <v>594</v>
      </c>
      <c r="T24" s="108" t="s">
        <v>595</v>
      </c>
      <c r="U24" s="108" t="s">
        <v>596</v>
      </c>
      <c r="V24" s="108" t="s">
        <v>593</v>
      </c>
      <c r="W24" s="111" t="s">
        <v>597</v>
      </c>
      <c r="X24" s="111" t="s">
        <v>598</v>
      </c>
      <c r="Y24" s="111" t="s">
        <v>599</v>
      </c>
      <c r="Z24" s="112" t="s">
        <v>212</v>
      </c>
    </row>
    <row r="25" spans="1:28" ht="16.5" customHeight="1" x14ac:dyDescent="0.25">
      <c r="A25" s="108">
        <v>1</v>
      </c>
      <c r="B25" s="109">
        <v>2</v>
      </c>
      <c r="C25" s="108">
        <v>3</v>
      </c>
      <c r="D25" s="109">
        <v>4</v>
      </c>
      <c r="E25" s="108">
        <v>5</v>
      </c>
      <c r="F25" s="109">
        <v>6</v>
      </c>
      <c r="G25" s="108">
        <v>7</v>
      </c>
      <c r="H25" s="109">
        <v>8</v>
      </c>
      <c r="I25" s="108">
        <v>9</v>
      </c>
      <c r="J25" s="109">
        <v>10</v>
      </c>
      <c r="K25" s="113">
        <v>11</v>
      </c>
      <c r="L25" s="109">
        <v>12</v>
      </c>
      <c r="M25" s="108">
        <v>13</v>
      </c>
      <c r="N25" s="109">
        <v>14</v>
      </c>
      <c r="O25" s="108">
        <v>15</v>
      </c>
      <c r="P25" s="109">
        <v>16</v>
      </c>
      <c r="Q25" s="108">
        <v>17</v>
      </c>
      <c r="R25" s="109">
        <v>18</v>
      </c>
      <c r="S25" s="108">
        <v>19</v>
      </c>
      <c r="T25" s="109">
        <v>20</v>
      </c>
      <c r="U25" s="108">
        <v>21</v>
      </c>
      <c r="V25" s="109">
        <v>22</v>
      </c>
      <c r="W25" s="108">
        <v>23</v>
      </c>
      <c r="X25" s="109">
        <v>24</v>
      </c>
      <c r="Y25" s="108">
        <v>25</v>
      </c>
      <c r="Z25" s="109">
        <v>26</v>
      </c>
    </row>
    <row r="26" spans="1:28" ht="120" x14ac:dyDescent="0.25">
      <c r="A26" s="213">
        <v>2015</v>
      </c>
      <c r="B26" s="214"/>
      <c r="C26" s="216">
        <f>SUM(C27:C86)</f>
        <v>537.84999999999991</v>
      </c>
      <c r="D26" s="216">
        <f>SUM(D27:D86)</f>
        <v>375</v>
      </c>
      <c r="E26" s="216">
        <f>SUM(E27:E86)</f>
        <v>0.91513000000000022</v>
      </c>
      <c r="F26" s="216">
        <f>SUM(F27:F86)</f>
        <v>3227.6171999999992</v>
      </c>
      <c r="G26" s="216">
        <f>SUM(G27:G86)</f>
        <v>8.4066190804999987</v>
      </c>
      <c r="H26" s="216">
        <v>85140</v>
      </c>
      <c r="I26" s="216">
        <f>F26/H26</f>
        <v>3.7909527836504572E-2</v>
      </c>
      <c r="J26" s="216">
        <f>D26/H26</f>
        <v>4.4045102184637067E-3</v>
      </c>
      <c r="K26" s="217"/>
      <c r="L26" s="218"/>
      <c r="M26" s="218">
        <v>2019</v>
      </c>
      <c r="N26" s="213"/>
      <c r="O26" s="213">
        <v>3195.3410279999998</v>
      </c>
      <c r="P26" s="213">
        <v>532.47149999999999</v>
      </c>
      <c r="Q26" s="213">
        <f>P26/R26</f>
        <v>6.2540697674418602E-3</v>
      </c>
      <c r="R26" s="213">
        <v>85140</v>
      </c>
      <c r="S26" s="213">
        <f>O26/R26</f>
        <v>3.753043255813953E-2</v>
      </c>
      <c r="T26" s="213">
        <f>371/R26</f>
        <v>4.3575287761334269E-3</v>
      </c>
      <c r="U26" s="213">
        <f>P26*E26</f>
        <v>487.28064379500012</v>
      </c>
      <c r="V26" s="213">
        <f>P26/R26</f>
        <v>6.2540697674418602E-3</v>
      </c>
      <c r="W26" s="219">
        <f>S26-I26</f>
        <v>-3.7909527836504225E-4</v>
      </c>
      <c r="X26" s="219">
        <f>T26-J26</f>
        <v>-4.6981442330279802E-5</v>
      </c>
      <c r="Y26" s="221" t="s">
        <v>624</v>
      </c>
      <c r="Z26" s="215"/>
    </row>
    <row r="27" spans="1:28" ht="45" x14ac:dyDescent="0.25">
      <c r="A27" s="213"/>
      <c r="B27" s="213" t="s">
        <v>418</v>
      </c>
      <c r="C27" s="213">
        <v>2.8332999999999999</v>
      </c>
      <c r="D27" s="213">
        <v>4</v>
      </c>
      <c r="E27" s="213">
        <v>3.3000000000000002E-2</v>
      </c>
      <c r="F27" s="216">
        <f>C27*D27</f>
        <v>11.3332</v>
      </c>
      <c r="G27" s="216">
        <f>C27*E27</f>
        <v>9.3498899999999996E-2</v>
      </c>
      <c r="H27" s="213"/>
      <c r="I27" s="213"/>
      <c r="J27" s="213"/>
      <c r="K27" s="217" t="s">
        <v>476</v>
      </c>
      <c r="L27" s="213" t="s">
        <v>536</v>
      </c>
      <c r="M27" s="213"/>
      <c r="N27" s="213"/>
      <c r="O27" s="213"/>
      <c r="P27" s="213"/>
      <c r="Q27" s="213"/>
      <c r="R27" s="213"/>
      <c r="S27" s="213"/>
      <c r="T27" s="213"/>
      <c r="U27" s="213"/>
      <c r="V27" s="213"/>
      <c r="W27" s="213"/>
      <c r="X27" s="213"/>
      <c r="Y27" s="213"/>
      <c r="Z27" s="213"/>
    </row>
    <row r="28" spans="1:28" ht="45" x14ac:dyDescent="0.25">
      <c r="A28" s="213"/>
      <c r="B28" s="213" t="s">
        <v>419</v>
      </c>
      <c r="C28" s="213">
        <v>31.433299999999999</v>
      </c>
      <c r="D28" s="213">
        <v>1</v>
      </c>
      <c r="E28" s="213">
        <v>3.0000000000000001E-3</v>
      </c>
      <c r="F28" s="216">
        <f t="shared" ref="F28:F86" si="0">C28*D28</f>
        <v>31.433299999999999</v>
      </c>
      <c r="G28" s="216">
        <f>C28*E28</f>
        <v>9.4299900000000006E-2</v>
      </c>
      <c r="H28" s="213"/>
      <c r="I28" s="213"/>
      <c r="J28" s="213"/>
      <c r="K28" s="217" t="s">
        <v>477</v>
      </c>
      <c r="L28" s="213" t="s">
        <v>536</v>
      </c>
      <c r="M28" s="213"/>
      <c r="N28" s="213"/>
      <c r="O28" s="213"/>
      <c r="P28" s="213"/>
      <c r="Q28" s="213"/>
      <c r="R28" s="213"/>
      <c r="S28" s="213"/>
      <c r="T28" s="213"/>
      <c r="U28" s="213"/>
      <c r="V28" s="213"/>
      <c r="W28" s="213"/>
      <c r="X28" s="213"/>
      <c r="Y28" s="213"/>
      <c r="Z28" s="213"/>
    </row>
    <row r="29" spans="1:28" ht="45" x14ac:dyDescent="0.25">
      <c r="A29" s="213"/>
      <c r="B29" s="213" t="s">
        <v>420</v>
      </c>
      <c r="C29" s="213">
        <v>1.8667</v>
      </c>
      <c r="D29" s="213">
        <v>1</v>
      </c>
      <c r="E29" s="213">
        <v>0.01</v>
      </c>
      <c r="F29" s="216">
        <f t="shared" si="0"/>
        <v>1.8667</v>
      </c>
      <c r="G29" s="216">
        <f t="shared" ref="G29:G86" si="1">C29*E29</f>
        <v>1.8667E-2</v>
      </c>
      <c r="H29" s="213"/>
      <c r="I29" s="213"/>
      <c r="J29" s="213"/>
      <c r="K29" s="217" t="s">
        <v>478</v>
      </c>
      <c r="L29" s="213" t="s">
        <v>536</v>
      </c>
      <c r="M29" s="213"/>
      <c r="N29" s="213"/>
      <c r="O29" s="213"/>
      <c r="P29" s="213"/>
      <c r="Q29" s="213"/>
      <c r="R29" s="213"/>
      <c r="S29" s="213"/>
      <c r="T29" s="213"/>
      <c r="U29" s="213"/>
      <c r="V29" s="213"/>
      <c r="W29" s="213"/>
      <c r="X29" s="213"/>
      <c r="Y29" s="213"/>
      <c r="Z29" s="213"/>
    </row>
    <row r="30" spans="1:28" ht="45" x14ac:dyDescent="0.25">
      <c r="A30" s="213"/>
      <c r="B30" s="213" t="s">
        <v>421</v>
      </c>
      <c r="C30" s="213">
        <v>27.75</v>
      </c>
      <c r="D30" s="213">
        <v>1</v>
      </c>
      <c r="E30" s="213">
        <v>1E-3</v>
      </c>
      <c r="F30" s="216">
        <f t="shared" si="0"/>
        <v>27.75</v>
      </c>
      <c r="G30" s="216">
        <f t="shared" si="1"/>
        <v>2.775E-2</v>
      </c>
      <c r="H30" s="213"/>
      <c r="I30" s="213"/>
      <c r="J30" s="213"/>
      <c r="K30" s="217" t="s">
        <v>479</v>
      </c>
      <c r="L30" s="213" t="s">
        <v>536</v>
      </c>
      <c r="M30" s="213"/>
      <c r="N30" s="213"/>
      <c r="O30" s="213"/>
      <c r="P30" s="213"/>
      <c r="Q30" s="213"/>
      <c r="R30" s="213"/>
      <c r="S30" s="213"/>
      <c r="T30" s="213"/>
      <c r="U30" s="213"/>
      <c r="V30" s="213"/>
      <c r="W30" s="213"/>
      <c r="X30" s="213"/>
      <c r="Y30" s="213"/>
      <c r="Z30" s="213"/>
    </row>
    <row r="31" spans="1:28" ht="45" x14ac:dyDescent="0.25">
      <c r="A31" s="213"/>
      <c r="B31" s="213" t="s">
        <v>422</v>
      </c>
      <c r="C31" s="213">
        <v>11.916700000000001</v>
      </c>
      <c r="D31" s="213">
        <v>4</v>
      </c>
      <c r="E31" s="213">
        <v>3.0000000000000001E-3</v>
      </c>
      <c r="F31" s="216">
        <f t="shared" si="0"/>
        <v>47.666800000000002</v>
      </c>
      <c r="G31" s="216">
        <f t="shared" si="1"/>
        <v>3.57501E-2</v>
      </c>
      <c r="H31" s="213"/>
      <c r="I31" s="213"/>
      <c r="J31" s="213"/>
      <c r="K31" s="217" t="s">
        <v>480</v>
      </c>
      <c r="L31" s="213" t="s">
        <v>536</v>
      </c>
      <c r="M31" s="213"/>
      <c r="N31" s="213"/>
      <c r="O31" s="213"/>
      <c r="P31" s="213"/>
      <c r="Q31" s="213"/>
      <c r="R31" s="213"/>
      <c r="S31" s="213"/>
      <c r="T31" s="213"/>
      <c r="U31" s="213"/>
      <c r="V31" s="213"/>
      <c r="W31" s="213"/>
      <c r="X31" s="213"/>
      <c r="Y31" s="213"/>
      <c r="Z31" s="213"/>
    </row>
    <row r="32" spans="1:28" ht="45" x14ac:dyDescent="0.25">
      <c r="A32" s="213"/>
      <c r="B32" s="213" t="s">
        <v>423</v>
      </c>
      <c r="C32" s="213">
        <v>0.75</v>
      </c>
      <c r="D32" s="213">
        <v>1</v>
      </c>
      <c r="E32" s="213">
        <v>5.0000000000000001E-3</v>
      </c>
      <c r="F32" s="216">
        <f t="shared" si="0"/>
        <v>0.75</v>
      </c>
      <c r="G32" s="216">
        <f t="shared" si="1"/>
        <v>3.7499999999999999E-3</v>
      </c>
      <c r="H32" s="213"/>
      <c r="I32" s="213"/>
      <c r="J32" s="213"/>
      <c r="K32" s="217" t="s">
        <v>481</v>
      </c>
      <c r="L32" s="213" t="s">
        <v>536</v>
      </c>
      <c r="M32" s="213"/>
      <c r="N32" s="213"/>
      <c r="O32" s="213"/>
      <c r="P32" s="213"/>
      <c r="Q32" s="213"/>
      <c r="R32" s="213"/>
      <c r="S32" s="213"/>
      <c r="T32" s="213"/>
      <c r="U32" s="213"/>
      <c r="V32" s="213"/>
      <c r="W32" s="213"/>
      <c r="X32" s="213"/>
      <c r="Y32" s="213"/>
      <c r="Z32" s="213"/>
    </row>
    <row r="33" spans="1:26" ht="45" x14ac:dyDescent="0.25">
      <c r="A33" s="213"/>
      <c r="B33" s="213" t="s">
        <v>424</v>
      </c>
      <c r="C33" s="213">
        <v>0.58330000000000004</v>
      </c>
      <c r="D33" s="213">
        <v>24</v>
      </c>
      <c r="E33" s="213">
        <v>3.5000999999999997E-2</v>
      </c>
      <c r="F33" s="216">
        <f t="shared" si="0"/>
        <v>13.999200000000002</v>
      </c>
      <c r="G33" s="216">
        <f t="shared" si="1"/>
        <v>2.0416083299999999E-2</v>
      </c>
      <c r="H33" s="213"/>
      <c r="I33" s="213"/>
      <c r="J33" s="213"/>
      <c r="K33" s="217" t="s">
        <v>482</v>
      </c>
      <c r="L33" s="213" t="s">
        <v>536</v>
      </c>
      <c r="M33" s="213"/>
      <c r="N33" s="213"/>
      <c r="O33" s="213"/>
      <c r="P33" s="213"/>
      <c r="Q33" s="213"/>
      <c r="R33" s="213"/>
      <c r="S33" s="213"/>
      <c r="T33" s="213"/>
      <c r="U33" s="213"/>
      <c r="V33" s="213"/>
      <c r="W33" s="213"/>
      <c r="X33" s="213"/>
      <c r="Y33" s="213"/>
      <c r="Z33" s="213"/>
    </row>
    <row r="34" spans="1:26" ht="45" x14ac:dyDescent="0.25">
      <c r="A34" s="213"/>
      <c r="B34" s="213" t="s">
        <v>425</v>
      </c>
      <c r="C34" s="213">
        <v>0.91669999999999996</v>
      </c>
      <c r="D34" s="213">
        <v>8</v>
      </c>
      <c r="E34" s="213">
        <v>3.5000000000000003E-2</v>
      </c>
      <c r="F34" s="216">
        <f t="shared" si="0"/>
        <v>7.3335999999999997</v>
      </c>
      <c r="G34" s="216">
        <f t="shared" si="1"/>
        <v>3.2084500000000002E-2</v>
      </c>
      <c r="H34" s="213"/>
      <c r="I34" s="213"/>
      <c r="J34" s="213"/>
      <c r="K34" s="217" t="s">
        <v>483</v>
      </c>
      <c r="L34" s="213" t="s">
        <v>536</v>
      </c>
      <c r="M34" s="213"/>
      <c r="N34" s="213"/>
      <c r="O34" s="213"/>
      <c r="P34" s="213"/>
      <c r="Q34" s="213"/>
      <c r="R34" s="213"/>
      <c r="S34" s="213"/>
      <c r="T34" s="213"/>
      <c r="U34" s="213"/>
      <c r="V34" s="213"/>
      <c r="W34" s="213"/>
      <c r="X34" s="213"/>
      <c r="Y34" s="213"/>
      <c r="Z34" s="213"/>
    </row>
    <row r="35" spans="1:26" ht="45" x14ac:dyDescent="0.25">
      <c r="A35" s="213"/>
      <c r="B35" s="213" t="s">
        <v>426</v>
      </c>
      <c r="C35" s="213">
        <v>0.36670000000000003</v>
      </c>
      <c r="D35" s="213">
        <v>8</v>
      </c>
      <c r="E35" s="213">
        <v>7.0010000000000003E-3</v>
      </c>
      <c r="F35" s="216">
        <f t="shared" si="0"/>
        <v>2.9336000000000002</v>
      </c>
      <c r="G35" s="216">
        <f t="shared" si="1"/>
        <v>2.5672667000000001E-3</v>
      </c>
      <c r="H35" s="213"/>
      <c r="I35" s="213"/>
      <c r="J35" s="213"/>
      <c r="K35" s="217" t="s">
        <v>484</v>
      </c>
      <c r="L35" s="213" t="s">
        <v>536</v>
      </c>
      <c r="M35" s="213"/>
      <c r="N35" s="213"/>
      <c r="O35" s="213"/>
      <c r="P35" s="213"/>
      <c r="Q35" s="213"/>
      <c r="R35" s="213"/>
      <c r="S35" s="213"/>
      <c r="T35" s="213"/>
      <c r="U35" s="213"/>
      <c r="V35" s="213"/>
      <c r="W35" s="213"/>
      <c r="X35" s="213"/>
      <c r="Y35" s="213"/>
      <c r="Z35" s="213"/>
    </row>
    <row r="36" spans="1:26" ht="45" x14ac:dyDescent="0.25">
      <c r="A36" s="213"/>
      <c r="B36" s="213" t="s">
        <v>427</v>
      </c>
      <c r="C36" s="213">
        <v>8.1166999999999998</v>
      </c>
      <c r="D36" s="213">
        <v>9</v>
      </c>
      <c r="E36" s="213">
        <v>2E-3</v>
      </c>
      <c r="F36" s="216">
        <f t="shared" si="0"/>
        <v>73.050299999999993</v>
      </c>
      <c r="G36" s="216">
        <f t="shared" si="1"/>
        <v>1.6233399999999999E-2</v>
      </c>
      <c r="H36" s="213"/>
      <c r="I36" s="213"/>
      <c r="J36" s="213"/>
      <c r="K36" s="217" t="s">
        <v>485</v>
      </c>
      <c r="L36" s="213" t="s">
        <v>536</v>
      </c>
      <c r="M36" s="213"/>
      <c r="N36" s="213"/>
      <c r="O36" s="213"/>
      <c r="P36" s="213"/>
      <c r="Q36" s="213"/>
      <c r="R36" s="213"/>
      <c r="S36" s="213"/>
      <c r="T36" s="213"/>
      <c r="U36" s="213"/>
      <c r="V36" s="213"/>
      <c r="W36" s="213"/>
      <c r="X36" s="213"/>
      <c r="Y36" s="213"/>
      <c r="Z36" s="213"/>
    </row>
    <row r="37" spans="1:26" ht="45" x14ac:dyDescent="0.25">
      <c r="A37" s="213"/>
      <c r="B37" s="213" t="s">
        <v>428</v>
      </c>
      <c r="C37" s="213">
        <v>1.2666999999999999</v>
      </c>
      <c r="D37" s="213">
        <v>19</v>
      </c>
      <c r="E37" s="213">
        <v>3.0000000000000001E-3</v>
      </c>
      <c r="F37" s="216">
        <f t="shared" si="0"/>
        <v>24.067299999999999</v>
      </c>
      <c r="G37" s="216">
        <f t="shared" si="1"/>
        <v>3.8000999999999998E-3</v>
      </c>
      <c r="H37" s="213"/>
      <c r="I37" s="213"/>
      <c r="J37" s="213"/>
      <c r="K37" s="217" t="s">
        <v>486</v>
      </c>
      <c r="L37" s="213" t="s">
        <v>536</v>
      </c>
      <c r="M37" s="213"/>
      <c r="N37" s="213"/>
      <c r="O37" s="213"/>
      <c r="P37" s="213"/>
      <c r="Q37" s="213"/>
      <c r="R37" s="213"/>
      <c r="S37" s="213"/>
      <c r="T37" s="213"/>
      <c r="U37" s="213"/>
      <c r="V37" s="213"/>
      <c r="W37" s="213"/>
      <c r="X37" s="213"/>
      <c r="Y37" s="213"/>
      <c r="Z37" s="213"/>
    </row>
    <row r="38" spans="1:26" ht="45" x14ac:dyDescent="0.25">
      <c r="A38" s="213"/>
      <c r="B38" s="213" t="s">
        <v>429</v>
      </c>
      <c r="C38" s="213">
        <v>16.916699999999999</v>
      </c>
      <c r="D38" s="213">
        <v>10</v>
      </c>
      <c r="E38" s="213">
        <v>0.03</v>
      </c>
      <c r="F38" s="216">
        <f t="shared" si="0"/>
        <v>169.16699999999997</v>
      </c>
      <c r="G38" s="216">
        <f t="shared" si="1"/>
        <v>0.50750099999999998</v>
      </c>
      <c r="H38" s="213"/>
      <c r="I38" s="213"/>
      <c r="J38" s="213"/>
      <c r="K38" s="217" t="s">
        <v>487</v>
      </c>
      <c r="L38" s="213" t="s">
        <v>536</v>
      </c>
      <c r="M38" s="213"/>
      <c r="N38" s="213"/>
      <c r="O38" s="213"/>
      <c r="P38" s="213"/>
      <c r="Q38" s="213"/>
      <c r="R38" s="213"/>
      <c r="S38" s="213"/>
      <c r="T38" s="213"/>
      <c r="U38" s="213"/>
      <c r="V38" s="213"/>
      <c r="W38" s="213"/>
      <c r="X38" s="213"/>
      <c r="Y38" s="213"/>
      <c r="Z38" s="213"/>
    </row>
    <row r="39" spans="1:26" ht="45" x14ac:dyDescent="0.25">
      <c r="A39" s="213"/>
      <c r="B39" s="213" t="s">
        <v>430</v>
      </c>
      <c r="C39" s="213">
        <v>0.18329999999999999</v>
      </c>
      <c r="D39" s="213">
        <v>1</v>
      </c>
      <c r="E39" s="213">
        <v>5.0020000000000004E-3</v>
      </c>
      <c r="F39" s="216">
        <f t="shared" si="0"/>
        <v>0.18329999999999999</v>
      </c>
      <c r="G39" s="216">
        <f t="shared" si="1"/>
        <v>9.168666E-4</v>
      </c>
      <c r="H39" s="213"/>
      <c r="I39" s="213"/>
      <c r="J39" s="213"/>
      <c r="K39" s="217" t="s">
        <v>488</v>
      </c>
      <c r="L39" s="213" t="s">
        <v>536</v>
      </c>
      <c r="M39" s="213"/>
      <c r="N39" s="213"/>
      <c r="O39" s="213"/>
      <c r="P39" s="213"/>
      <c r="Q39" s="213"/>
      <c r="R39" s="213"/>
      <c r="S39" s="213"/>
      <c r="T39" s="213"/>
      <c r="U39" s="213"/>
      <c r="V39" s="213"/>
      <c r="W39" s="213"/>
      <c r="X39" s="213"/>
      <c r="Y39" s="213"/>
      <c r="Z39" s="213"/>
    </row>
    <row r="40" spans="1:26" ht="45" x14ac:dyDescent="0.25">
      <c r="A40" s="213"/>
      <c r="B40" s="213" t="s">
        <v>430</v>
      </c>
      <c r="C40" s="213">
        <v>0.38329999999999997</v>
      </c>
      <c r="D40" s="213">
        <v>1</v>
      </c>
      <c r="E40" s="213">
        <v>2.0010000000000002E-3</v>
      </c>
      <c r="F40" s="216">
        <f t="shared" si="0"/>
        <v>0.38329999999999997</v>
      </c>
      <c r="G40" s="216">
        <f t="shared" si="1"/>
        <v>7.6698330000000005E-4</v>
      </c>
      <c r="H40" s="213"/>
      <c r="I40" s="213"/>
      <c r="J40" s="213"/>
      <c r="K40" s="217" t="s">
        <v>489</v>
      </c>
      <c r="L40" s="213" t="s">
        <v>536</v>
      </c>
      <c r="M40" s="213"/>
      <c r="N40" s="213"/>
      <c r="O40" s="213"/>
      <c r="P40" s="213"/>
      <c r="Q40" s="213"/>
      <c r="R40" s="213"/>
      <c r="S40" s="213"/>
      <c r="T40" s="213"/>
      <c r="U40" s="213"/>
      <c r="V40" s="213"/>
      <c r="W40" s="213"/>
      <c r="X40" s="213"/>
      <c r="Y40" s="213"/>
      <c r="Z40" s="213"/>
    </row>
    <row r="41" spans="1:26" ht="45" x14ac:dyDescent="0.25">
      <c r="A41" s="213"/>
      <c r="B41" s="213" t="s">
        <v>431</v>
      </c>
      <c r="C41" s="213">
        <v>11.95</v>
      </c>
      <c r="D41" s="213">
        <v>4</v>
      </c>
      <c r="E41" s="213">
        <v>0.02</v>
      </c>
      <c r="F41" s="216">
        <f t="shared" si="0"/>
        <v>47.8</v>
      </c>
      <c r="G41" s="216">
        <f t="shared" si="1"/>
        <v>0.23899999999999999</v>
      </c>
      <c r="H41" s="213"/>
      <c r="I41" s="213"/>
      <c r="J41" s="213"/>
      <c r="K41" s="217" t="s">
        <v>490</v>
      </c>
      <c r="L41" s="213" t="s">
        <v>536</v>
      </c>
      <c r="M41" s="213"/>
      <c r="N41" s="213"/>
      <c r="O41" s="213"/>
      <c r="P41" s="213"/>
      <c r="Q41" s="213"/>
      <c r="R41" s="213"/>
      <c r="S41" s="213"/>
      <c r="T41" s="213"/>
      <c r="U41" s="213"/>
      <c r="V41" s="213"/>
      <c r="W41" s="213"/>
      <c r="X41" s="213"/>
      <c r="Y41" s="213"/>
      <c r="Z41" s="213"/>
    </row>
    <row r="42" spans="1:26" ht="45" x14ac:dyDescent="0.25">
      <c r="A42" s="213"/>
      <c r="B42" s="213" t="s">
        <v>432</v>
      </c>
      <c r="C42" s="213">
        <v>15.316700000000001</v>
      </c>
      <c r="D42" s="213">
        <v>10</v>
      </c>
      <c r="E42" s="213">
        <v>3.3000000000000002E-2</v>
      </c>
      <c r="F42" s="216">
        <f t="shared" si="0"/>
        <v>153.167</v>
      </c>
      <c r="G42" s="216">
        <f t="shared" si="1"/>
        <v>0.50545110000000004</v>
      </c>
      <c r="H42" s="213"/>
      <c r="I42" s="213"/>
      <c r="J42" s="213"/>
      <c r="K42" s="217" t="s">
        <v>491</v>
      </c>
      <c r="L42" s="213" t="s">
        <v>536</v>
      </c>
      <c r="M42" s="213"/>
      <c r="N42" s="213"/>
      <c r="O42" s="213"/>
      <c r="P42" s="213"/>
      <c r="Q42" s="213"/>
      <c r="R42" s="213"/>
      <c r="S42" s="213"/>
      <c r="T42" s="213"/>
      <c r="U42" s="213"/>
      <c r="V42" s="213"/>
      <c r="W42" s="213"/>
      <c r="X42" s="213"/>
      <c r="Y42" s="213"/>
      <c r="Z42" s="213"/>
    </row>
    <row r="43" spans="1:26" ht="45" x14ac:dyDescent="0.25">
      <c r="A43" s="213"/>
      <c r="B43" s="213" t="s">
        <v>433</v>
      </c>
      <c r="C43" s="213">
        <v>5.2832999999999997</v>
      </c>
      <c r="D43" s="213">
        <v>2</v>
      </c>
      <c r="E43" s="213">
        <v>1E-3</v>
      </c>
      <c r="F43" s="216">
        <f t="shared" si="0"/>
        <v>10.566599999999999</v>
      </c>
      <c r="G43" s="216">
        <f t="shared" si="1"/>
        <v>5.2832999999999995E-3</v>
      </c>
      <c r="H43" s="213"/>
      <c r="I43" s="213"/>
      <c r="J43" s="213"/>
      <c r="K43" s="217" t="s">
        <v>492</v>
      </c>
      <c r="L43" s="213" t="s">
        <v>536</v>
      </c>
      <c r="M43" s="213"/>
      <c r="N43" s="213"/>
      <c r="O43" s="213"/>
      <c r="P43" s="213"/>
      <c r="Q43" s="213"/>
      <c r="R43" s="213"/>
      <c r="S43" s="213"/>
      <c r="T43" s="213"/>
      <c r="U43" s="213"/>
      <c r="V43" s="213"/>
      <c r="W43" s="213"/>
      <c r="X43" s="213"/>
      <c r="Y43" s="213"/>
      <c r="Z43" s="213"/>
    </row>
    <row r="44" spans="1:26" ht="45" x14ac:dyDescent="0.25">
      <c r="A44" s="213"/>
      <c r="B44" s="213" t="s">
        <v>434</v>
      </c>
      <c r="C44" s="213">
        <v>10.666700000000001</v>
      </c>
      <c r="D44" s="213">
        <v>2</v>
      </c>
      <c r="E44" s="213">
        <v>0.154</v>
      </c>
      <c r="F44" s="216">
        <f t="shared" si="0"/>
        <v>21.333400000000001</v>
      </c>
      <c r="G44" s="216">
        <f t="shared" si="1"/>
        <v>1.6426718</v>
      </c>
      <c r="H44" s="213"/>
      <c r="I44" s="213"/>
      <c r="J44" s="213"/>
      <c r="K44" s="217" t="s">
        <v>493</v>
      </c>
      <c r="L44" s="213" t="s">
        <v>536</v>
      </c>
      <c r="M44" s="213"/>
      <c r="N44" s="213"/>
      <c r="O44" s="213"/>
      <c r="P44" s="213"/>
      <c r="Q44" s="213"/>
      <c r="R44" s="213"/>
      <c r="S44" s="213"/>
      <c r="T44" s="213"/>
      <c r="U44" s="213"/>
      <c r="V44" s="213"/>
      <c r="W44" s="213"/>
      <c r="X44" s="213"/>
      <c r="Y44" s="213"/>
      <c r="Z44" s="213"/>
    </row>
    <row r="45" spans="1:26" ht="45" x14ac:dyDescent="0.25">
      <c r="A45" s="213"/>
      <c r="B45" s="213" t="s">
        <v>435</v>
      </c>
      <c r="C45" s="213">
        <v>1.3332999999999999</v>
      </c>
      <c r="D45" s="213">
        <v>7</v>
      </c>
      <c r="E45" s="213">
        <v>2E-3</v>
      </c>
      <c r="F45" s="216">
        <f t="shared" si="0"/>
        <v>9.3331</v>
      </c>
      <c r="G45" s="216">
        <f t="shared" si="1"/>
        <v>2.6665999999999999E-3</v>
      </c>
      <c r="H45" s="213"/>
      <c r="I45" s="213"/>
      <c r="J45" s="213"/>
      <c r="K45" s="217" t="s">
        <v>494</v>
      </c>
      <c r="L45" s="213" t="s">
        <v>536</v>
      </c>
      <c r="M45" s="213"/>
      <c r="N45" s="213"/>
      <c r="O45" s="213"/>
      <c r="P45" s="213"/>
      <c r="Q45" s="213"/>
      <c r="R45" s="213"/>
      <c r="S45" s="213"/>
      <c r="T45" s="213"/>
      <c r="U45" s="213"/>
      <c r="V45" s="213"/>
      <c r="W45" s="213"/>
      <c r="X45" s="213"/>
      <c r="Y45" s="213"/>
      <c r="Z45" s="213"/>
    </row>
    <row r="46" spans="1:26" ht="45" x14ac:dyDescent="0.25">
      <c r="A46" s="213"/>
      <c r="B46" s="213" t="s">
        <v>436</v>
      </c>
      <c r="C46" s="213">
        <v>0.75</v>
      </c>
      <c r="D46" s="213">
        <v>1</v>
      </c>
      <c r="E46" s="213">
        <v>1E-3</v>
      </c>
      <c r="F46" s="216">
        <f t="shared" si="0"/>
        <v>0.75</v>
      </c>
      <c r="G46" s="216">
        <f t="shared" si="1"/>
        <v>7.5000000000000002E-4</v>
      </c>
      <c r="H46" s="213"/>
      <c r="I46" s="213"/>
      <c r="J46" s="213"/>
      <c r="K46" s="217" t="s">
        <v>495</v>
      </c>
      <c r="L46" s="213" t="s">
        <v>536</v>
      </c>
      <c r="M46" s="213"/>
      <c r="N46" s="213"/>
      <c r="O46" s="213"/>
      <c r="P46" s="213"/>
      <c r="Q46" s="213"/>
      <c r="R46" s="213"/>
      <c r="S46" s="213"/>
      <c r="T46" s="213"/>
      <c r="U46" s="213"/>
      <c r="V46" s="213"/>
      <c r="W46" s="213"/>
      <c r="X46" s="213"/>
      <c r="Y46" s="213"/>
      <c r="Z46" s="213"/>
    </row>
    <row r="47" spans="1:26" ht="45" x14ac:dyDescent="0.25">
      <c r="A47" s="213"/>
      <c r="B47" s="213" t="s">
        <v>437</v>
      </c>
      <c r="C47" s="213">
        <v>13.816700000000001</v>
      </c>
      <c r="D47" s="213">
        <v>4</v>
      </c>
      <c r="E47" s="213">
        <v>8.0000000000000002E-3</v>
      </c>
      <c r="F47" s="216">
        <f t="shared" si="0"/>
        <v>55.266800000000003</v>
      </c>
      <c r="G47" s="216">
        <f t="shared" si="1"/>
        <v>0.11053360000000001</v>
      </c>
      <c r="H47" s="213"/>
      <c r="I47" s="213"/>
      <c r="J47" s="213"/>
      <c r="K47" s="217" t="s">
        <v>496</v>
      </c>
      <c r="L47" s="213" t="s">
        <v>536</v>
      </c>
      <c r="M47" s="213"/>
      <c r="N47" s="213"/>
      <c r="O47" s="213"/>
      <c r="P47" s="213"/>
      <c r="Q47" s="213"/>
      <c r="R47" s="213"/>
      <c r="S47" s="213"/>
      <c r="T47" s="213"/>
      <c r="U47" s="213"/>
      <c r="V47" s="213"/>
      <c r="W47" s="213"/>
      <c r="X47" s="213"/>
      <c r="Y47" s="213"/>
      <c r="Z47" s="213"/>
    </row>
    <row r="48" spans="1:26" ht="45" x14ac:dyDescent="0.25">
      <c r="A48" s="213"/>
      <c r="B48" s="213" t="s">
        <v>438</v>
      </c>
      <c r="C48" s="213">
        <v>5.1666999999999996</v>
      </c>
      <c r="D48" s="213">
        <v>1</v>
      </c>
      <c r="E48" s="213">
        <v>2E-3</v>
      </c>
      <c r="F48" s="216">
        <f t="shared" si="0"/>
        <v>5.1666999999999996</v>
      </c>
      <c r="G48" s="216">
        <f t="shared" si="1"/>
        <v>1.03334E-2</v>
      </c>
      <c r="H48" s="213"/>
      <c r="I48" s="213"/>
      <c r="J48" s="213"/>
      <c r="K48" s="217" t="s">
        <v>497</v>
      </c>
      <c r="L48" s="213" t="s">
        <v>536</v>
      </c>
      <c r="M48" s="213"/>
      <c r="N48" s="213"/>
      <c r="O48" s="213"/>
      <c r="P48" s="213"/>
      <c r="Q48" s="213"/>
      <c r="R48" s="213"/>
      <c r="S48" s="213"/>
      <c r="T48" s="213"/>
      <c r="U48" s="213"/>
      <c r="V48" s="213"/>
      <c r="W48" s="213"/>
      <c r="X48" s="213"/>
      <c r="Y48" s="213"/>
      <c r="Z48" s="213"/>
    </row>
    <row r="49" spans="1:26" ht="45" x14ac:dyDescent="0.25">
      <c r="A49" s="213"/>
      <c r="B49" s="213" t="s">
        <v>439</v>
      </c>
      <c r="C49" s="213">
        <v>6.1666999999999996</v>
      </c>
      <c r="D49" s="213">
        <v>1</v>
      </c>
      <c r="E49" s="213">
        <v>1.4999999999999999E-2</v>
      </c>
      <c r="F49" s="216">
        <f t="shared" si="0"/>
        <v>6.1666999999999996</v>
      </c>
      <c r="G49" s="216">
        <f t="shared" si="1"/>
        <v>9.2500499999999986E-2</v>
      </c>
      <c r="H49" s="213"/>
      <c r="I49" s="213"/>
      <c r="J49" s="213"/>
      <c r="K49" s="217" t="s">
        <v>498</v>
      </c>
      <c r="L49" s="213" t="s">
        <v>536</v>
      </c>
      <c r="M49" s="213"/>
      <c r="N49" s="213"/>
      <c r="O49" s="213"/>
      <c r="P49" s="213"/>
      <c r="Q49" s="213"/>
      <c r="R49" s="213"/>
      <c r="S49" s="213"/>
      <c r="T49" s="213"/>
      <c r="U49" s="213"/>
      <c r="V49" s="213"/>
      <c r="W49" s="213"/>
      <c r="X49" s="213"/>
      <c r="Y49" s="213"/>
      <c r="Z49" s="213"/>
    </row>
    <row r="50" spans="1:26" ht="45" x14ac:dyDescent="0.25">
      <c r="A50" s="213"/>
      <c r="B50" s="213" t="s">
        <v>440</v>
      </c>
      <c r="C50" s="213">
        <v>17.883299999999998</v>
      </c>
      <c r="D50" s="213">
        <v>18</v>
      </c>
      <c r="E50" s="213">
        <v>0.02</v>
      </c>
      <c r="F50" s="216">
        <f t="shared" si="0"/>
        <v>321.89939999999996</v>
      </c>
      <c r="G50" s="216">
        <f t="shared" si="1"/>
        <v>0.35766599999999998</v>
      </c>
      <c r="H50" s="213"/>
      <c r="I50" s="213"/>
      <c r="J50" s="213"/>
      <c r="K50" s="217" t="s">
        <v>499</v>
      </c>
      <c r="L50" s="213" t="s">
        <v>536</v>
      </c>
      <c r="M50" s="213"/>
      <c r="N50" s="213"/>
      <c r="O50" s="213"/>
      <c r="P50" s="213"/>
      <c r="Q50" s="213"/>
      <c r="R50" s="213"/>
      <c r="S50" s="213"/>
      <c r="T50" s="213"/>
      <c r="U50" s="213"/>
      <c r="V50" s="213"/>
      <c r="W50" s="213"/>
      <c r="X50" s="213"/>
      <c r="Y50" s="213"/>
      <c r="Z50" s="213"/>
    </row>
    <row r="51" spans="1:26" ht="45" x14ac:dyDescent="0.25">
      <c r="A51" s="213"/>
      <c r="B51" s="213" t="s">
        <v>441</v>
      </c>
      <c r="C51" s="213">
        <v>1.35</v>
      </c>
      <c r="D51" s="213">
        <v>47</v>
      </c>
      <c r="E51" s="213">
        <v>2.1000000000000001E-2</v>
      </c>
      <c r="F51" s="216">
        <f t="shared" si="0"/>
        <v>63.45</v>
      </c>
      <c r="G51" s="216">
        <f t="shared" si="1"/>
        <v>2.8350000000000004E-2</v>
      </c>
      <c r="H51" s="213"/>
      <c r="I51" s="213"/>
      <c r="J51" s="213"/>
      <c r="K51" s="217" t="s">
        <v>500</v>
      </c>
      <c r="L51" s="213" t="s">
        <v>536</v>
      </c>
      <c r="M51" s="213"/>
      <c r="N51" s="213"/>
      <c r="O51" s="213"/>
      <c r="P51" s="213"/>
      <c r="Q51" s="213"/>
      <c r="R51" s="213"/>
      <c r="S51" s="213"/>
      <c r="T51" s="213"/>
      <c r="U51" s="213"/>
      <c r="V51" s="213"/>
      <c r="W51" s="213"/>
      <c r="X51" s="213"/>
      <c r="Y51" s="213"/>
      <c r="Z51" s="213"/>
    </row>
    <row r="52" spans="1:26" ht="45" x14ac:dyDescent="0.25">
      <c r="A52" s="213"/>
      <c r="B52" s="213" t="s">
        <v>442</v>
      </c>
      <c r="C52" s="213">
        <v>15.716699999999999</v>
      </c>
      <c r="D52" s="213">
        <v>1</v>
      </c>
      <c r="E52" s="213">
        <v>5.0000000000000001E-3</v>
      </c>
      <c r="F52" s="216">
        <f t="shared" si="0"/>
        <v>15.716699999999999</v>
      </c>
      <c r="G52" s="216">
        <f t="shared" si="1"/>
        <v>7.8583500000000001E-2</v>
      </c>
      <c r="H52" s="213"/>
      <c r="I52" s="213"/>
      <c r="J52" s="213"/>
      <c r="K52" s="217" t="s">
        <v>501</v>
      </c>
      <c r="L52" s="213" t="s">
        <v>536</v>
      </c>
      <c r="M52" s="213"/>
      <c r="N52" s="213"/>
      <c r="O52" s="213"/>
      <c r="P52" s="213"/>
      <c r="Q52" s="213"/>
      <c r="R52" s="213"/>
      <c r="S52" s="213"/>
      <c r="T52" s="213"/>
      <c r="U52" s="213"/>
      <c r="V52" s="213"/>
      <c r="W52" s="213"/>
      <c r="X52" s="213"/>
      <c r="Y52" s="213"/>
      <c r="Z52" s="213"/>
    </row>
    <row r="53" spans="1:26" ht="45" x14ac:dyDescent="0.25">
      <c r="A53" s="213"/>
      <c r="B53" s="213" t="s">
        <v>443</v>
      </c>
      <c r="C53" s="213">
        <v>1.8332999999999999</v>
      </c>
      <c r="D53" s="213">
        <v>5</v>
      </c>
      <c r="E53" s="213">
        <v>0.02</v>
      </c>
      <c r="F53" s="216">
        <f t="shared" si="0"/>
        <v>9.1664999999999992</v>
      </c>
      <c r="G53" s="216">
        <f t="shared" si="1"/>
        <v>3.6665999999999997E-2</v>
      </c>
      <c r="H53" s="213"/>
      <c r="I53" s="213"/>
      <c r="J53" s="213"/>
      <c r="K53" s="217" t="s">
        <v>502</v>
      </c>
      <c r="L53" s="213" t="s">
        <v>536</v>
      </c>
      <c r="M53" s="213"/>
      <c r="N53" s="213"/>
      <c r="O53" s="213"/>
      <c r="P53" s="213"/>
      <c r="Q53" s="213"/>
      <c r="R53" s="213"/>
      <c r="S53" s="213"/>
      <c r="T53" s="213"/>
      <c r="U53" s="213"/>
      <c r="V53" s="213"/>
      <c r="W53" s="213"/>
      <c r="X53" s="213"/>
      <c r="Y53" s="213"/>
      <c r="Z53" s="213"/>
    </row>
    <row r="54" spans="1:26" ht="45" x14ac:dyDescent="0.25">
      <c r="A54" s="213"/>
      <c r="B54" s="213" t="s">
        <v>444</v>
      </c>
      <c r="C54" s="213">
        <v>17.433299999999999</v>
      </c>
      <c r="D54" s="213">
        <v>1</v>
      </c>
      <c r="E54" s="213">
        <v>1E-3</v>
      </c>
      <c r="F54" s="216">
        <f t="shared" si="0"/>
        <v>17.433299999999999</v>
      </c>
      <c r="G54" s="216">
        <f t="shared" si="1"/>
        <v>1.7433299999999999E-2</v>
      </c>
      <c r="H54" s="213"/>
      <c r="I54" s="213"/>
      <c r="J54" s="213"/>
      <c r="K54" s="217" t="s">
        <v>503</v>
      </c>
      <c r="L54" s="213" t="s">
        <v>536</v>
      </c>
      <c r="M54" s="213"/>
      <c r="N54" s="213"/>
      <c r="O54" s="213"/>
      <c r="P54" s="213"/>
      <c r="Q54" s="213"/>
      <c r="R54" s="213"/>
      <c r="S54" s="213"/>
      <c r="T54" s="213"/>
      <c r="U54" s="213"/>
      <c r="V54" s="213"/>
      <c r="W54" s="213"/>
      <c r="X54" s="213"/>
      <c r="Y54" s="213"/>
      <c r="Z54" s="213"/>
    </row>
    <row r="55" spans="1:26" ht="45" x14ac:dyDescent="0.25">
      <c r="A55" s="213"/>
      <c r="B55" s="213" t="s">
        <v>445</v>
      </c>
      <c r="C55" s="213">
        <v>10.916700000000001</v>
      </c>
      <c r="D55" s="213">
        <v>5</v>
      </c>
      <c r="E55" s="213">
        <v>4.0000000000000001E-3</v>
      </c>
      <c r="F55" s="216">
        <f t="shared" si="0"/>
        <v>54.583500000000001</v>
      </c>
      <c r="G55" s="216">
        <f t="shared" si="1"/>
        <v>4.3666800000000006E-2</v>
      </c>
      <c r="H55" s="213"/>
      <c r="I55" s="213"/>
      <c r="J55" s="213"/>
      <c r="K55" s="217" t="s">
        <v>504</v>
      </c>
      <c r="L55" s="213" t="s">
        <v>536</v>
      </c>
      <c r="M55" s="213"/>
      <c r="N55" s="213"/>
      <c r="O55" s="213"/>
      <c r="P55" s="213"/>
      <c r="Q55" s="213"/>
      <c r="R55" s="213"/>
      <c r="S55" s="213"/>
      <c r="T55" s="213"/>
      <c r="U55" s="213"/>
      <c r="V55" s="213"/>
      <c r="W55" s="213"/>
      <c r="X55" s="213"/>
      <c r="Y55" s="213"/>
      <c r="Z55" s="213"/>
    </row>
    <row r="56" spans="1:26" ht="45" x14ac:dyDescent="0.25">
      <c r="A56" s="213"/>
      <c r="B56" s="213" t="s">
        <v>446</v>
      </c>
      <c r="C56" s="213">
        <v>13.433299999999999</v>
      </c>
      <c r="D56" s="213">
        <v>1</v>
      </c>
      <c r="E56" s="213">
        <v>2E-3</v>
      </c>
      <c r="F56" s="216">
        <f t="shared" si="0"/>
        <v>13.433299999999999</v>
      </c>
      <c r="G56" s="216">
        <f t="shared" si="1"/>
        <v>2.6866599999999997E-2</v>
      </c>
      <c r="H56" s="213"/>
      <c r="I56" s="213"/>
      <c r="J56" s="213"/>
      <c r="K56" s="217" t="s">
        <v>505</v>
      </c>
      <c r="L56" s="213" t="s">
        <v>536</v>
      </c>
      <c r="M56" s="213"/>
      <c r="N56" s="213"/>
      <c r="O56" s="213"/>
      <c r="P56" s="213"/>
      <c r="Q56" s="213"/>
      <c r="R56" s="213"/>
      <c r="S56" s="213"/>
      <c r="T56" s="213"/>
      <c r="U56" s="213"/>
      <c r="V56" s="213"/>
      <c r="W56" s="213"/>
      <c r="X56" s="213"/>
      <c r="Y56" s="213"/>
      <c r="Z56" s="213"/>
    </row>
    <row r="57" spans="1:26" ht="45" x14ac:dyDescent="0.25">
      <c r="A57" s="213"/>
      <c r="B57" s="213" t="s">
        <v>447</v>
      </c>
      <c r="C57" s="213">
        <v>16.116700000000002</v>
      </c>
      <c r="D57" s="213">
        <v>7</v>
      </c>
      <c r="E57" s="213">
        <v>2.9000000000000001E-2</v>
      </c>
      <c r="F57" s="216">
        <f t="shared" si="0"/>
        <v>112.8169</v>
      </c>
      <c r="G57" s="216">
        <f t="shared" si="1"/>
        <v>0.46738430000000009</v>
      </c>
      <c r="H57" s="213"/>
      <c r="I57" s="213"/>
      <c r="J57" s="213"/>
      <c r="K57" s="217" t="s">
        <v>506</v>
      </c>
      <c r="L57" s="213" t="s">
        <v>536</v>
      </c>
      <c r="M57" s="213"/>
      <c r="N57" s="213"/>
      <c r="O57" s="213"/>
      <c r="P57" s="213"/>
      <c r="Q57" s="213"/>
      <c r="R57" s="213"/>
      <c r="S57" s="213"/>
      <c r="T57" s="213"/>
      <c r="U57" s="213"/>
      <c r="V57" s="213"/>
      <c r="W57" s="213"/>
      <c r="X57" s="213"/>
      <c r="Y57" s="213"/>
      <c r="Z57" s="213"/>
    </row>
    <row r="58" spans="1:26" ht="45" x14ac:dyDescent="0.25">
      <c r="A58" s="213"/>
      <c r="B58" s="213" t="s">
        <v>448</v>
      </c>
      <c r="C58" s="213">
        <v>4.5833000000000004</v>
      </c>
      <c r="D58" s="213">
        <v>1</v>
      </c>
      <c r="E58" s="213">
        <v>0.01</v>
      </c>
      <c r="F58" s="216">
        <f t="shared" si="0"/>
        <v>4.5833000000000004</v>
      </c>
      <c r="G58" s="216">
        <f t="shared" si="1"/>
        <v>4.5833000000000006E-2</v>
      </c>
      <c r="H58" s="213"/>
      <c r="I58" s="213"/>
      <c r="J58" s="213"/>
      <c r="K58" s="217" t="s">
        <v>507</v>
      </c>
      <c r="L58" s="213" t="s">
        <v>536</v>
      </c>
      <c r="M58" s="213"/>
      <c r="N58" s="213"/>
      <c r="O58" s="213"/>
      <c r="P58" s="213"/>
      <c r="Q58" s="213"/>
      <c r="R58" s="213"/>
      <c r="S58" s="213"/>
      <c r="T58" s="213"/>
      <c r="U58" s="213"/>
      <c r="V58" s="213"/>
      <c r="W58" s="213"/>
      <c r="X58" s="213"/>
      <c r="Y58" s="213"/>
      <c r="Z58" s="213"/>
    </row>
    <row r="59" spans="1:26" ht="45" x14ac:dyDescent="0.25">
      <c r="A59" s="213"/>
      <c r="B59" s="213" t="s">
        <v>449</v>
      </c>
      <c r="C59" s="213">
        <v>5.4</v>
      </c>
      <c r="D59" s="213">
        <v>1</v>
      </c>
      <c r="E59" s="213">
        <v>1E-3</v>
      </c>
      <c r="F59" s="216">
        <f t="shared" si="0"/>
        <v>5.4</v>
      </c>
      <c r="G59" s="216">
        <f t="shared" si="1"/>
        <v>5.4000000000000003E-3</v>
      </c>
      <c r="H59" s="213"/>
      <c r="I59" s="213"/>
      <c r="J59" s="213"/>
      <c r="K59" s="217" t="s">
        <v>508</v>
      </c>
      <c r="L59" s="213" t="s">
        <v>536</v>
      </c>
      <c r="M59" s="213"/>
      <c r="N59" s="213"/>
      <c r="O59" s="213"/>
      <c r="P59" s="213"/>
      <c r="Q59" s="213"/>
      <c r="R59" s="213"/>
      <c r="S59" s="213"/>
      <c r="T59" s="213"/>
      <c r="U59" s="213"/>
      <c r="V59" s="213"/>
      <c r="W59" s="213"/>
      <c r="X59" s="213"/>
      <c r="Y59" s="213"/>
      <c r="Z59" s="213"/>
    </row>
    <row r="60" spans="1:26" ht="45" x14ac:dyDescent="0.25">
      <c r="A60" s="213"/>
      <c r="B60" s="213" t="s">
        <v>450</v>
      </c>
      <c r="C60" s="213">
        <v>15.8</v>
      </c>
      <c r="D60" s="213">
        <v>1</v>
      </c>
      <c r="E60" s="213">
        <v>2E-3</v>
      </c>
      <c r="F60" s="216">
        <f t="shared" si="0"/>
        <v>15.8</v>
      </c>
      <c r="G60" s="216">
        <f t="shared" si="1"/>
        <v>3.1600000000000003E-2</v>
      </c>
      <c r="H60" s="213"/>
      <c r="I60" s="213"/>
      <c r="J60" s="213"/>
      <c r="K60" s="217" t="s">
        <v>509</v>
      </c>
      <c r="L60" s="213" t="s">
        <v>536</v>
      </c>
      <c r="M60" s="213"/>
      <c r="N60" s="213"/>
      <c r="O60" s="213"/>
      <c r="P60" s="213"/>
      <c r="Q60" s="213"/>
      <c r="R60" s="213"/>
      <c r="S60" s="213"/>
      <c r="T60" s="213"/>
      <c r="U60" s="213"/>
      <c r="V60" s="213"/>
      <c r="W60" s="213"/>
      <c r="X60" s="213"/>
      <c r="Y60" s="213"/>
      <c r="Z60" s="213"/>
    </row>
    <row r="61" spans="1:26" ht="45" x14ac:dyDescent="0.25">
      <c r="A61" s="213"/>
      <c r="B61" s="213" t="s">
        <v>451</v>
      </c>
      <c r="C61" s="213">
        <v>0.45</v>
      </c>
      <c r="D61" s="213">
        <v>5</v>
      </c>
      <c r="E61" s="213">
        <v>0.01</v>
      </c>
      <c r="F61" s="216">
        <f t="shared" si="0"/>
        <v>2.25</v>
      </c>
      <c r="G61" s="216">
        <f t="shared" si="1"/>
        <v>4.5000000000000005E-3</v>
      </c>
      <c r="H61" s="213"/>
      <c r="I61" s="213"/>
      <c r="J61" s="213"/>
      <c r="K61" s="217" t="s">
        <v>510</v>
      </c>
      <c r="L61" s="213" t="s">
        <v>536</v>
      </c>
      <c r="M61" s="213"/>
      <c r="N61" s="213"/>
      <c r="O61" s="213"/>
      <c r="P61" s="213"/>
      <c r="Q61" s="213"/>
      <c r="R61" s="213"/>
      <c r="S61" s="213"/>
      <c r="T61" s="213"/>
      <c r="U61" s="213"/>
      <c r="V61" s="213"/>
      <c r="W61" s="213"/>
      <c r="X61" s="213"/>
      <c r="Y61" s="213"/>
      <c r="Z61" s="213"/>
    </row>
    <row r="62" spans="1:26" ht="45" x14ac:dyDescent="0.25">
      <c r="A62" s="213"/>
      <c r="B62" s="213" t="s">
        <v>452</v>
      </c>
      <c r="C62" s="213">
        <v>19</v>
      </c>
      <c r="D62" s="213">
        <v>14</v>
      </c>
      <c r="E62" s="213">
        <v>1.0999999999999999E-2</v>
      </c>
      <c r="F62" s="216">
        <f t="shared" si="0"/>
        <v>266</v>
      </c>
      <c r="G62" s="216">
        <f t="shared" si="1"/>
        <v>0.20899999999999999</v>
      </c>
      <c r="H62" s="213"/>
      <c r="I62" s="213"/>
      <c r="J62" s="213"/>
      <c r="K62" s="217" t="s">
        <v>511</v>
      </c>
      <c r="L62" s="213" t="s">
        <v>536</v>
      </c>
      <c r="M62" s="213"/>
      <c r="N62" s="213"/>
      <c r="O62" s="213"/>
      <c r="P62" s="213"/>
      <c r="Q62" s="213"/>
      <c r="R62" s="213"/>
      <c r="S62" s="213"/>
      <c r="T62" s="213"/>
      <c r="U62" s="213"/>
      <c r="V62" s="213"/>
      <c r="W62" s="213"/>
      <c r="X62" s="213"/>
      <c r="Y62" s="213"/>
      <c r="Z62" s="213"/>
    </row>
    <row r="63" spans="1:26" ht="45" x14ac:dyDescent="0.25">
      <c r="A63" s="213"/>
      <c r="B63" s="213" t="s">
        <v>453</v>
      </c>
      <c r="C63" s="213">
        <v>2.5499999999999998</v>
      </c>
      <c r="D63" s="213">
        <v>1</v>
      </c>
      <c r="E63" s="213">
        <v>1.2E-2</v>
      </c>
      <c r="F63" s="216">
        <f t="shared" si="0"/>
        <v>2.5499999999999998</v>
      </c>
      <c r="G63" s="216">
        <f t="shared" si="1"/>
        <v>3.0599999999999999E-2</v>
      </c>
      <c r="H63" s="213"/>
      <c r="I63" s="213"/>
      <c r="J63" s="213"/>
      <c r="K63" s="217" t="s">
        <v>512</v>
      </c>
      <c r="L63" s="213" t="s">
        <v>536</v>
      </c>
      <c r="M63" s="213"/>
      <c r="N63" s="213"/>
      <c r="O63" s="213"/>
      <c r="P63" s="213"/>
      <c r="Q63" s="213"/>
      <c r="R63" s="213"/>
      <c r="S63" s="213"/>
      <c r="T63" s="213"/>
      <c r="U63" s="213"/>
      <c r="V63" s="213"/>
      <c r="W63" s="213"/>
      <c r="X63" s="213"/>
      <c r="Y63" s="213"/>
      <c r="Z63" s="213"/>
    </row>
    <row r="64" spans="1:26" ht="45" x14ac:dyDescent="0.25">
      <c r="A64" s="213"/>
      <c r="B64" s="213" t="s">
        <v>454</v>
      </c>
      <c r="C64" s="213">
        <v>4.6833</v>
      </c>
      <c r="D64" s="213">
        <v>15</v>
      </c>
      <c r="E64" s="213">
        <v>1E-3</v>
      </c>
      <c r="F64" s="216">
        <f t="shared" si="0"/>
        <v>70.249499999999998</v>
      </c>
      <c r="G64" s="216">
        <f t="shared" si="1"/>
        <v>4.6833000000000005E-3</v>
      </c>
      <c r="H64" s="213"/>
      <c r="I64" s="213"/>
      <c r="J64" s="213"/>
      <c r="K64" s="217" t="s">
        <v>513</v>
      </c>
      <c r="L64" s="213" t="s">
        <v>536</v>
      </c>
      <c r="M64" s="213"/>
      <c r="N64" s="213"/>
      <c r="O64" s="213"/>
      <c r="P64" s="213"/>
      <c r="Q64" s="213"/>
      <c r="R64" s="213"/>
      <c r="S64" s="213"/>
      <c r="T64" s="213"/>
      <c r="U64" s="213"/>
      <c r="V64" s="213"/>
      <c r="W64" s="213"/>
      <c r="X64" s="213"/>
      <c r="Y64" s="213"/>
      <c r="Z64" s="213"/>
    </row>
    <row r="65" spans="1:26" ht="45" x14ac:dyDescent="0.25">
      <c r="A65" s="213"/>
      <c r="B65" s="213" t="s">
        <v>455</v>
      </c>
      <c r="C65" s="213">
        <v>3.6833</v>
      </c>
      <c r="D65" s="213">
        <v>3</v>
      </c>
      <c r="E65" s="213">
        <v>2E-3</v>
      </c>
      <c r="F65" s="216">
        <f t="shared" si="0"/>
        <v>11.049900000000001</v>
      </c>
      <c r="G65" s="216">
        <f t="shared" si="1"/>
        <v>7.3666000000000001E-3</v>
      </c>
      <c r="H65" s="213"/>
      <c r="I65" s="213"/>
      <c r="J65" s="213"/>
      <c r="K65" s="217" t="s">
        <v>514</v>
      </c>
      <c r="L65" s="213" t="s">
        <v>536</v>
      </c>
      <c r="M65" s="213"/>
      <c r="N65" s="213"/>
      <c r="O65" s="213"/>
      <c r="P65" s="213"/>
      <c r="Q65" s="213"/>
      <c r="R65" s="213"/>
      <c r="S65" s="213"/>
      <c r="T65" s="213"/>
      <c r="U65" s="213"/>
      <c r="V65" s="213"/>
      <c r="W65" s="213"/>
      <c r="X65" s="213"/>
      <c r="Y65" s="213"/>
      <c r="Z65" s="213"/>
    </row>
    <row r="66" spans="1:26" ht="45" x14ac:dyDescent="0.25">
      <c r="A66" s="213"/>
      <c r="B66" s="213" t="s">
        <v>456</v>
      </c>
      <c r="C66" s="213">
        <v>13.2667</v>
      </c>
      <c r="D66" s="213">
        <v>14</v>
      </c>
      <c r="E66" s="213">
        <v>2E-3</v>
      </c>
      <c r="F66" s="216">
        <f t="shared" si="0"/>
        <v>185.7338</v>
      </c>
      <c r="G66" s="216">
        <f t="shared" si="1"/>
        <v>2.6533400000000002E-2</v>
      </c>
      <c r="H66" s="213"/>
      <c r="I66" s="213"/>
      <c r="J66" s="213"/>
      <c r="K66" s="217" t="s">
        <v>515</v>
      </c>
      <c r="L66" s="213" t="s">
        <v>536</v>
      </c>
      <c r="M66" s="213"/>
      <c r="N66" s="213"/>
      <c r="O66" s="213"/>
      <c r="P66" s="213"/>
      <c r="Q66" s="213"/>
      <c r="R66" s="213"/>
      <c r="S66" s="213"/>
      <c r="T66" s="213"/>
      <c r="U66" s="213"/>
      <c r="V66" s="213"/>
      <c r="W66" s="213"/>
      <c r="X66" s="213"/>
      <c r="Y66" s="213"/>
      <c r="Z66" s="213"/>
    </row>
    <row r="67" spans="1:26" ht="45" x14ac:dyDescent="0.25">
      <c r="A67" s="213"/>
      <c r="B67" s="213" t="s">
        <v>457</v>
      </c>
      <c r="C67" s="213">
        <v>24.4833</v>
      </c>
      <c r="D67" s="213">
        <v>10</v>
      </c>
      <c r="E67" s="213">
        <v>2E-3</v>
      </c>
      <c r="F67" s="216">
        <f t="shared" si="0"/>
        <v>244.833</v>
      </c>
      <c r="G67" s="216">
        <f t="shared" si="1"/>
        <v>4.8966599999999999E-2</v>
      </c>
      <c r="H67" s="213"/>
      <c r="I67" s="213"/>
      <c r="J67" s="213"/>
      <c r="K67" s="217" t="s">
        <v>516</v>
      </c>
      <c r="L67" s="213" t="s">
        <v>536</v>
      </c>
      <c r="M67" s="213"/>
      <c r="N67" s="213"/>
      <c r="O67" s="213"/>
      <c r="P67" s="213"/>
      <c r="Q67" s="213"/>
      <c r="R67" s="213"/>
      <c r="S67" s="213"/>
      <c r="T67" s="213"/>
      <c r="U67" s="213"/>
      <c r="V67" s="213"/>
      <c r="W67" s="213"/>
      <c r="X67" s="213"/>
      <c r="Y67" s="213"/>
      <c r="Z67" s="213"/>
    </row>
    <row r="68" spans="1:26" ht="45" x14ac:dyDescent="0.25">
      <c r="A68" s="213"/>
      <c r="B68" s="213" t="s">
        <v>458</v>
      </c>
      <c r="C68" s="213">
        <v>24.133299999999998</v>
      </c>
      <c r="D68" s="213">
        <v>17</v>
      </c>
      <c r="E68" s="213">
        <v>0.03</v>
      </c>
      <c r="F68" s="216">
        <f t="shared" si="0"/>
        <v>410.26609999999999</v>
      </c>
      <c r="G68" s="216">
        <f t="shared" si="1"/>
        <v>0.72399899999999995</v>
      </c>
      <c r="H68" s="213"/>
      <c r="I68" s="213"/>
      <c r="J68" s="213"/>
      <c r="K68" s="217" t="s">
        <v>517</v>
      </c>
      <c r="L68" s="213" t="s">
        <v>536</v>
      </c>
      <c r="M68" s="213"/>
      <c r="N68" s="213"/>
      <c r="O68" s="213"/>
      <c r="P68" s="213"/>
      <c r="Q68" s="213"/>
      <c r="R68" s="213"/>
      <c r="S68" s="213"/>
      <c r="T68" s="213"/>
      <c r="U68" s="213"/>
      <c r="V68" s="213"/>
      <c r="W68" s="213"/>
      <c r="X68" s="213"/>
      <c r="Y68" s="213"/>
      <c r="Z68" s="213"/>
    </row>
    <row r="69" spans="1:26" ht="45" x14ac:dyDescent="0.25">
      <c r="A69" s="213"/>
      <c r="B69" s="213" t="s">
        <v>459</v>
      </c>
      <c r="C69" s="213">
        <v>11.25</v>
      </c>
      <c r="D69" s="213">
        <v>7</v>
      </c>
      <c r="E69" s="213">
        <v>1.6E-2</v>
      </c>
      <c r="F69" s="216">
        <f t="shared" si="0"/>
        <v>78.75</v>
      </c>
      <c r="G69" s="216">
        <f t="shared" si="1"/>
        <v>0.18</v>
      </c>
      <c r="H69" s="213"/>
      <c r="I69" s="213"/>
      <c r="J69" s="213"/>
      <c r="K69" s="217" t="s">
        <v>518</v>
      </c>
      <c r="L69" s="213" t="s">
        <v>536</v>
      </c>
      <c r="M69" s="213"/>
      <c r="N69" s="213"/>
      <c r="O69" s="213"/>
      <c r="P69" s="213"/>
      <c r="Q69" s="213"/>
      <c r="R69" s="213"/>
      <c r="S69" s="213"/>
      <c r="T69" s="213"/>
      <c r="U69" s="213"/>
      <c r="V69" s="213"/>
      <c r="W69" s="213"/>
      <c r="X69" s="213"/>
      <c r="Y69" s="213"/>
      <c r="Z69" s="213"/>
    </row>
    <row r="70" spans="1:26" ht="45" x14ac:dyDescent="0.25">
      <c r="A70" s="213"/>
      <c r="B70" s="213" t="s">
        <v>460</v>
      </c>
      <c r="C70" s="213">
        <v>12.283300000000001</v>
      </c>
      <c r="D70" s="213">
        <v>1</v>
      </c>
      <c r="E70" s="213">
        <v>1E-4</v>
      </c>
      <c r="F70" s="216">
        <f t="shared" si="0"/>
        <v>12.283300000000001</v>
      </c>
      <c r="G70" s="216">
        <f t="shared" si="1"/>
        <v>1.2283300000000001E-3</v>
      </c>
      <c r="H70" s="213"/>
      <c r="I70" s="213"/>
      <c r="J70" s="213"/>
      <c r="K70" s="217" t="s">
        <v>519</v>
      </c>
      <c r="L70" s="213" t="s">
        <v>536</v>
      </c>
      <c r="M70" s="213"/>
      <c r="N70" s="213"/>
      <c r="O70" s="213"/>
      <c r="P70" s="213"/>
      <c r="Q70" s="213"/>
      <c r="R70" s="213"/>
      <c r="S70" s="213"/>
      <c r="T70" s="213"/>
      <c r="U70" s="213"/>
      <c r="V70" s="213"/>
      <c r="W70" s="213"/>
      <c r="X70" s="213"/>
      <c r="Y70" s="213"/>
      <c r="Z70" s="213"/>
    </row>
    <row r="71" spans="1:26" ht="45" x14ac:dyDescent="0.25">
      <c r="A71" s="213"/>
      <c r="B71" s="213" t="s">
        <v>461</v>
      </c>
      <c r="C71" s="213">
        <v>7.75</v>
      </c>
      <c r="D71" s="213">
        <v>7</v>
      </c>
      <c r="E71" s="213">
        <v>4.0000000000000001E-3</v>
      </c>
      <c r="F71" s="216">
        <f t="shared" si="0"/>
        <v>54.25</v>
      </c>
      <c r="G71" s="216">
        <f t="shared" si="1"/>
        <v>3.1E-2</v>
      </c>
      <c r="H71" s="213"/>
      <c r="I71" s="213"/>
      <c r="J71" s="213"/>
      <c r="K71" s="217" t="s">
        <v>520</v>
      </c>
      <c r="L71" s="213" t="s">
        <v>536</v>
      </c>
      <c r="M71" s="213"/>
      <c r="N71" s="213"/>
      <c r="O71" s="213"/>
      <c r="P71" s="213"/>
      <c r="Q71" s="213"/>
      <c r="R71" s="213"/>
      <c r="S71" s="213"/>
      <c r="T71" s="213"/>
      <c r="U71" s="213"/>
      <c r="V71" s="213"/>
      <c r="W71" s="213"/>
      <c r="X71" s="213"/>
      <c r="Y71" s="213"/>
      <c r="Z71" s="213"/>
    </row>
    <row r="72" spans="1:26" ht="45" x14ac:dyDescent="0.25">
      <c r="A72" s="213"/>
      <c r="B72" s="213" t="s">
        <v>462</v>
      </c>
      <c r="C72" s="213">
        <v>1.4833000000000001</v>
      </c>
      <c r="D72" s="213">
        <v>2</v>
      </c>
      <c r="E72" s="213">
        <v>1.2E-2</v>
      </c>
      <c r="F72" s="216">
        <f t="shared" si="0"/>
        <v>2.9666000000000001</v>
      </c>
      <c r="G72" s="216">
        <f t="shared" si="1"/>
        <v>1.7799600000000002E-2</v>
      </c>
      <c r="H72" s="213"/>
      <c r="I72" s="213"/>
      <c r="J72" s="213"/>
      <c r="K72" s="217" t="s">
        <v>521</v>
      </c>
      <c r="L72" s="213" t="s">
        <v>536</v>
      </c>
      <c r="M72" s="213"/>
      <c r="N72" s="213"/>
      <c r="O72" s="213"/>
      <c r="P72" s="213"/>
      <c r="Q72" s="213"/>
      <c r="R72" s="213"/>
      <c r="S72" s="213"/>
      <c r="T72" s="213"/>
      <c r="U72" s="213"/>
      <c r="V72" s="213"/>
      <c r="W72" s="213"/>
      <c r="X72" s="213"/>
      <c r="Y72" s="213"/>
      <c r="Z72" s="213"/>
    </row>
    <row r="73" spans="1:26" ht="45" x14ac:dyDescent="0.25">
      <c r="A73" s="213"/>
      <c r="B73" s="213" t="s">
        <v>463</v>
      </c>
      <c r="C73" s="213">
        <v>13.6333</v>
      </c>
      <c r="D73" s="213">
        <v>7</v>
      </c>
      <c r="E73" s="213">
        <v>2.1999999999999999E-2</v>
      </c>
      <c r="F73" s="216">
        <f t="shared" si="0"/>
        <v>95.433099999999996</v>
      </c>
      <c r="G73" s="216">
        <f t="shared" si="1"/>
        <v>0.29993259999999999</v>
      </c>
      <c r="H73" s="213"/>
      <c r="I73" s="213"/>
      <c r="J73" s="213"/>
      <c r="K73" s="217" t="s">
        <v>522</v>
      </c>
      <c r="L73" s="213" t="s">
        <v>536</v>
      </c>
      <c r="M73" s="213"/>
      <c r="N73" s="213"/>
      <c r="O73" s="213"/>
      <c r="P73" s="213"/>
      <c r="Q73" s="213"/>
      <c r="R73" s="213"/>
      <c r="S73" s="213"/>
      <c r="T73" s="213"/>
      <c r="U73" s="213"/>
      <c r="V73" s="213"/>
      <c r="W73" s="213"/>
      <c r="X73" s="213"/>
      <c r="Y73" s="213"/>
      <c r="Z73" s="213"/>
    </row>
    <row r="74" spans="1:26" ht="45" x14ac:dyDescent="0.25">
      <c r="A74" s="213"/>
      <c r="B74" s="213" t="s">
        <v>464</v>
      </c>
      <c r="C74" s="213">
        <v>6.8</v>
      </c>
      <c r="D74" s="213">
        <v>4</v>
      </c>
      <c r="E74" s="213">
        <v>0.09</v>
      </c>
      <c r="F74" s="216">
        <f t="shared" si="0"/>
        <v>27.2</v>
      </c>
      <c r="G74" s="216">
        <f t="shared" si="1"/>
        <v>0.61199999999999999</v>
      </c>
      <c r="H74" s="213"/>
      <c r="I74" s="213"/>
      <c r="J74" s="213"/>
      <c r="K74" s="217" t="s">
        <v>523</v>
      </c>
      <c r="L74" s="213" t="s">
        <v>536</v>
      </c>
      <c r="M74" s="213"/>
      <c r="N74" s="213"/>
      <c r="O74" s="213"/>
      <c r="P74" s="213"/>
      <c r="Q74" s="213"/>
      <c r="R74" s="213"/>
      <c r="S74" s="213"/>
      <c r="T74" s="213"/>
      <c r="U74" s="213"/>
      <c r="V74" s="213"/>
      <c r="W74" s="213"/>
      <c r="X74" s="213"/>
      <c r="Y74" s="213"/>
      <c r="Z74" s="213"/>
    </row>
    <row r="75" spans="1:26" ht="45" x14ac:dyDescent="0.25">
      <c r="A75" s="213"/>
      <c r="B75" s="213" t="s">
        <v>465</v>
      </c>
      <c r="C75" s="213">
        <v>7.3666999999999998</v>
      </c>
      <c r="D75" s="213">
        <v>3</v>
      </c>
      <c r="E75" s="213">
        <v>1.018E-3</v>
      </c>
      <c r="F75" s="216">
        <f t="shared" si="0"/>
        <v>22.100099999999998</v>
      </c>
      <c r="G75" s="216">
        <f t="shared" si="1"/>
        <v>7.4993005999999997E-3</v>
      </c>
      <c r="H75" s="213"/>
      <c r="I75" s="213"/>
      <c r="J75" s="213"/>
      <c r="K75" s="217" t="s">
        <v>524</v>
      </c>
      <c r="L75" s="213" t="s">
        <v>536</v>
      </c>
      <c r="M75" s="213"/>
      <c r="N75" s="213"/>
      <c r="O75" s="213"/>
      <c r="P75" s="213"/>
      <c r="Q75" s="213"/>
      <c r="R75" s="213"/>
      <c r="S75" s="213"/>
      <c r="T75" s="213"/>
      <c r="U75" s="213"/>
      <c r="V75" s="213"/>
      <c r="W75" s="213"/>
      <c r="X75" s="213"/>
      <c r="Y75" s="213"/>
      <c r="Z75" s="213"/>
    </row>
    <row r="76" spans="1:26" ht="45" x14ac:dyDescent="0.25">
      <c r="A76" s="213"/>
      <c r="B76" s="213" t="s">
        <v>448</v>
      </c>
      <c r="C76" s="213">
        <v>5.5</v>
      </c>
      <c r="D76" s="213">
        <v>4</v>
      </c>
      <c r="E76" s="213">
        <v>1.2E-2</v>
      </c>
      <c r="F76" s="216">
        <f t="shared" si="0"/>
        <v>22</v>
      </c>
      <c r="G76" s="216">
        <f t="shared" si="1"/>
        <v>6.6000000000000003E-2</v>
      </c>
      <c r="H76" s="213"/>
      <c r="I76" s="213"/>
      <c r="J76" s="213"/>
      <c r="K76" s="217" t="s">
        <v>525</v>
      </c>
      <c r="L76" s="213" t="s">
        <v>536</v>
      </c>
      <c r="M76" s="213"/>
      <c r="N76" s="213"/>
      <c r="O76" s="213"/>
      <c r="P76" s="213"/>
      <c r="Q76" s="213"/>
      <c r="R76" s="213"/>
      <c r="S76" s="213"/>
      <c r="T76" s="213"/>
      <c r="U76" s="213"/>
      <c r="V76" s="213"/>
      <c r="W76" s="213"/>
      <c r="X76" s="213"/>
      <c r="Y76" s="213"/>
      <c r="Z76" s="213"/>
    </row>
    <row r="77" spans="1:26" ht="45" x14ac:dyDescent="0.25">
      <c r="A77" s="213"/>
      <c r="B77" s="213" t="s">
        <v>466</v>
      </c>
      <c r="C77" s="213">
        <v>7.4166999999999996</v>
      </c>
      <c r="D77" s="213">
        <v>24</v>
      </c>
      <c r="E77" s="213">
        <v>7.0000000000000007E-2</v>
      </c>
      <c r="F77" s="216">
        <f t="shared" si="0"/>
        <v>178.0008</v>
      </c>
      <c r="G77" s="216">
        <f t="shared" si="1"/>
        <v>0.51916899999999999</v>
      </c>
      <c r="H77" s="213"/>
      <c r="I77" s="213"/>
      <c r="J77" s="213"/>
      <c r="K77" s="217" t="s">
        <v>526</v>
      </c>
      <c r="L77" s="213" t="s">
        <v>536</v>
      </c>
      <c r="M77" s="213"/>
      <c r="N77" s="213"/>
      <c r="O77" s="213"/>
      <c r="P77" s="213"/>
      <c r="Q77" s="213"/>
      <c r="R77" s="213"/>
      <c r="S77" s="213"/>
      <c r="T77" s="213"/>
      <c r="U77" s="213"/>
      <c r="V77" s="213"/>
      <c r="W77" s="213"/>
      <c r="X77" s="213"/>
      <c r="Y77" s="213"/>
      <c r="Z77" s="213"/>
    </row>
    <row r="78" spans="1:26" ht="45" x14ac:dyDescent="0.25">
      <c r="A78" s="213"/>
      <c r="B78" s="213" t="s">
        <v>467</v>
      </c>
      <c r="C78" s="213">
        <v>8.5</v>
      </c>
      <c r="D78" s="213">
        <v>1</v>
      </c>
      <c r="E78" s="213">
        <v>0.01</v>
      </c>
      <c r="F78" s="216">
        <f t="shared" si="0"/>
        <v>8.5</v>
      </c>
      <c r="G78" s="216">
        <f t="shared" si="1"/>
        <v>8.5000000000000006E-2</v>
      </c>
      <c r="H78" s="213"/>
      <c r="I78" s="213"/>
      <c r="J78" s="213"/>
      <c r="K78" s="217" t="s">
        <v>527</v>
      </c>
      <c r="L78" s="213" t="s">
        <v>536</v>
      </c>
      <c r="M78" s="213"/>
      <c r="N78" s="213"/>
      <c r="O78" s="213"/>
      <c r="P78" s="213"/>
      <c r="Q78" s="213"/>
      <c r="R78" s="213"/>
      <c r="S78" s="213"/>
      <c r="T78" s="213"/>
      <c r="U78" s="213"/>
      <c r="V78" s="213"/>
      <c r="W78" s="213"/>
      <c r="X78" s="213"/>
      <c r="Y78" s="213"/>
      <c r="Z78" s="213"/>
    </row>
    <row r="79" spans="1:26" ht="45" x14ac:dyDescent="0.25">
      <c r="A79" s="213"/>
      <c r="B79" s="213" t="s">
        <v>468</v>
      </c>
      <c r="C79" s="213">
        <v>4.05</v>
      </c>
      <c r="D79" s="213">
        <v>6</v>
      </c>
      <c r="E79" s="213">
        <v>4.0000000000000001E-3</v>
      </c>
      <c r="F79" s="216">
        <f t="shared" si="0"/>
        <v>24.299999999999997</v>
      </c>
      <c r="G79" s="216">
        <f t="shared" si="1"/>
        <v>1.6199999999999999E-2</v>
      </c>
      <c r="H79" s="213"/>
      <c r="I79" s="213"/>
      <c r="J79" s="213"/>
      <c r="K79" s="217" t="s">
        <v>528</v>
      </c>
      <c r="L79" s="213" t="s">
        <v>536</v>
      </c>
      <c r="M79" s="213"/>
      <c r="N79" s="213"/>
      <c r="O79" s="213"/>
      <c r="P79" s="213"/>
      <c r="Q79" s="213"/>
      <c r="R79" s="213"/>
      <c r="S79" s="213"/>
      <c r="T79" s="213"/>
      <c r="U79" s="213"/>
      <c r="V79" s="213"/>
      <c r="W79" s="213"/>
      <c r="X79" s="213"/>
      <c r="Y79" s="213"/>
      <c r="Z79" s="213"/>
    </row>
    <row r="80" spans="1:26" ht="45" x14ac:dyDescent="0.25">
      <c r="A80" s="213"/>
      <c r="B80" s="213" t="s">
        <v>469</v>
      </c>
      <c r="C80" s="213">
        <v>18.383299999999998</v>
      </c>
      <c r="D80" s="213">
        <v>2</v>
      </c>
      <c r="E80" s="213">
        <v>3.5999999999999997E-2</v>
      </c>
      <c r="F80" s="216">
        <f t="shared" si="0"/>
        <v>36.766599999999997</v>
      </c>
      <c r="G80" s="216">
        <f t="shared" si="1"/>
        <v>0.66179879999999991</v>
      </c>
      <c r="H80" s="213"/>
      <c r="I80" s="213"/>
      <c r="J80" s="213"/>
      <c r="K80" s="217" t="s">
        <v>529</v>
      </c>
      <c r="L80" s="213" t="s">
        <v>536</v>
      </c>
      <c r="M80" s="213"/>
      <c r="N80" s="213"/>
      <c r="O80" s="213"/>
      <c r="P80" s="213"/>
      <c r="Q80" s="213"/>
      <c r="R80" s="213"/>
      <c r="S80" s="213"/>
      <c r="T80" s="213"/>
      <c r="U80" s="213"/>
      <c r="V80" s="213"/>
      <c r="W80" s="213"/>
      <c r="X80" s="213"/>
      <c r="Y80" s="213"/>
      <c r="Z80" s="213"/>
    </row>
    <row r="81" spans="1:26" ht="45" x14ac:dyDescent="0.25">
      <c r="A81" s="213"/>
      <c r="B81" s="213" t="s">
        <v>470</v>
      </c>
      <c r="C81" s="213">
        <v>8.1166999999999998</v>
      </c>
      <c r="D81" s="213">
        <v>4</v>
      </c>
      <c r="E81" s="213">
        <v>4.0000000000000001E-3</v>
      </c>
      <c r="F81" s="216">
        <f t="shared" si="0"/>
        <v>32.466799999999999</v>
      </c>
      <c r="G81" s="216">
        <f t="shared" si="1"/>
        <v>3.2466799999999997E-2</v>
      </c>
      <c r="H81" s="213"/>
      <c r="I81" s="213"/>
      <c r="J81" s="213"/>
      <c r="K81" s="217" t="s">
        <v>530</v>
      </c>
      <c r="L81" s="213" t="s">
        <v>536</v>
      </c>
      <c r="M81" s="213"/>
      <c r="N81" s="213"/>
      <c r="O81" s="213"/>
      <c r="P81" s="213"/>
      <c r="Q81" s="213"/>
      <c r="R81" s="213"/>
      <c r="S81" s="213"/>
      <c r="T81" s="213"/>
      <c r="U81" s="213"/>
      <c r="V81" s="213"/>
      <c r="W81" s="213"/>
      <c r="X81" s="213"/>
      <c r="Y81" s="213"/>
      <c r="Z81" s="213"/>
    </row>
    <row r="82" spans="1:26" ht="45" x14ac:dyDescent="0.25">
      <c r="A82" s="213"/>
      <c r="B82" s="213" t="s">
        <v>471</v>
      </c>
      <c r="C82" s="213">
        <v>5.75</v>
      </c>
      <c r="D82" s="213">
        <v>3</v>
      </c>
      <c r="E82" s="213">
        <v>0.03</v>
      </c>
      <c r="F82" s="216">
        <f t="shared" si="0"/>
        <v>17.25</v>
      </c>
      <c r="G82" s="216">
        <f t="shared" si="1"/>
        <v>0.17249999999999999</v>
      </c>
      <c r="H82" s="213"/>
      <c r="I82" s="213"/>
      <c r="J82" s="213"/>
      <c r="K82" s="217" t="s">
        <v>531</v>
      </c>
      <c r="L82" s="213" t="s">
        <v>536</v>
      </c>
      <c r="M82" s="213"/>
      <c r="N82" s="213"/>
      <c r="O82" s="213"/>
      <c r="P82" s="213"/>
      <c r="Q82" s="213"/>
      <c r="R82" s="213"/>
      <c r="S82" s="213"/>
      <c r="T82" s="213"/>
      <c r="U82" s="213"/>
      <c r="V82" s="213"/>
      <c r="W82" s="213"/>
      <c r="X82" s="213"/>
      <c r="Y82" s="213"/>
      <c r="Z82" s="213"/>
    </row>
    <row r="83" spans="1:26" ht="45" x14ac:dyDescent="0.25">
      <c r="A83" s="213"/>
      <c r="B83" s="213" t="s">
        <v>472</v>
      </c>
      <c r="C83" s="213">
        <v>2.7</v>
      </c>
      <c r="D83" s="213">
        <v>1</v>
      </c>
      <c r="E83" s="213">
        <v>5.0000000000000001E-3</v>
      </c>
      <c r="F83" s="216">
        <f t="shared" si="0"/>
        <v>2.7</v>
      </c>
      <c r="G83" s="216">
        <f t="shared" si="1"/>
        <v>1.3500000000000002E-2</v>
      </c>
      <c r="H83" s="213"/>
      <c r="I83" s="213"/>
      <c r="J83" s="213"/>
      <c r="K83" s="217" t="s">
        <v>532</v>
      </c>
      <c r="L83" s="213" t="s">
        <v>536</v>
      </c>
      <c r="M83" s="213"/>
      <c r="N83" s="213"/>
      <c r="O83" s="213"/>
      <c r="P83" s="213"/>
      <c r="Q83" s="213"/>
      <c r="R83" s="213"/>
      <c r="S83" s="213"/>
      <c r="T83" s="213"/>
      <c r="U83" s="213"/>
      <c r="V83" s="213"/>
      <c r="W83" s="213"/>
      <c r="X83" s="213"/>
      <c r="Y83" s="213"/>
      <c r="Z83" s="213"/>
    </row>
    <row r="84" spans="1:26" ht="45" x14ac:dyDescent="0.25">
      <c r="A84" s="213"/>
      <c r="B84" s="213" t="s">
        <v>473</v>
      </c>
      <c r="C84" s="213">
        <v>14.35</v>
      </c>
      <c r="D84" s="213">
        <v>1</v>
      </c>
      <c r="E84" s="213">
        <v>6.9999999999999999E-6</v>
      </c>
      <c r="F84" s="216">
        <f t="shared" si="0"/>
        <v>14.35</v>
      </c>
      <c r="G84" s="216">
        <f t="shared" si="1"/>
        <v>1.0045E-4</v>
      </c>
      <c r="H84" s="213"/>
      <c r="I84" s="213"/>
      <c r="J84" s="213"/>
      <c r="K84" s="217" t="s">
        <v>533</v>
      </c>
      <c r="L84" s="213" t="s">
        <v>536</v>
      </c>
      <c r="M84" s="213"/>
      <c r="N84" s="213"/>
      <c r="O84" s="213"/>
      <c r="P84" s="213"/>
      <c r="Q84" s="213"/>
      <c r="R84" s="213"/>
      <c r="S84" s="213"/>
      <c r="T84" s="213"/>
      <c r="U84" s="213"/>
      <c r="V84" s="213"/>
      <c r="W84" s="213"/>
      <c r="X84" s="213"/>
      <c r="Y84" s="213"/>
      <c r="Z84" s="213"/>
    </row>
    <row r="85" spans="1:26" ht="45" x14ac:dyDescent="0.25">
      <c r="A85" s="213"/>
      <c r="B85" s="213" t="s">
        <v>474</v>
      </c>
      <c r="C85" s="213">
        <v>6.65</v>
      </c>
      <c r="D85" s="213">
        <v>3</v>
      </c>
      <c r="E85" s="213">
        <v>2E-3</v>
      </c>
      <c r="F85" s="216">
        <f t="shared" si="0"/>
        <v>19.950000000000003</v>
      </c>
      <c r="G85" s="216">
        <f t="shared" si="1"/>
        <v>1.3300000000000001E-2</v>
      </c>
      <c r="H85" s="213"/>
      <c r="I85" s="213"/>
      <c r="J85" s="213"/>
      <c r="K85" s="217" t="s">
        <v>534</v>
      </c>
      <c r="L85" s="213" t="s">
        <v>536</v>
      </c>
      <c r="M85" s="213"/>
      <c r="N85" s="213"/>
      <c r="O85" s="213"/>
      <c r="P85" s="213"/>
      <c r="Q85" s="213"/>
      <c r="R85" s="213"/>
      <c r="S85" s="213"/>
      <c r="T85" s="213"/>
      <c r="U85" s="213"/>
      <c r="V85" s="213"/>
      <c r="W85" s="213"/>
      <c r="X85" s="213"/>
      <c r="Y85" s="213"/>
      <c r="Z85" s="213"/>
    </row>
    <row r="86" spans="1:26" ht="45" x14ac:dyDescent="0.25">
      <c r="A86" s="213"/>
      <c r="B86" s="213" t="s">
        <v>475</v>
      </c>
      <c r="C86" s="213">
        <v>7.4166999999999996</v>
      </c>
      <c r="D86" s="213">
        <v>4</v>
      </c>
      <c r="E86" s="213">
        <v>2E-3</v>
      </c>
      <c r="F86" s="216">
        <f t="shared" si="0"/>
        <v>29.666799999999999</v>
      </c>
      <c r="G86" s="216">
        <f t="shared" si="1"/>
        <v>1.48334E-2</v>
      </c>
      <c r="H86" s="213"/>
      <c r="I86" s="213"/>
      <c r="J86" s="213"/>
      <c r="K86" s="217" t="s">
        <v>535</v>
      </c>
      <c r="L86" s="213" t="s">
        <v>536</v>
      </c>
      <c r="M86" s="213"/>
      <c r="N86" s="213"/>
      <c r="O86" s="213"/>
      <c r="P86" s="213"/>
      <c r="Q86" s="213"/>
      <c r="R86" s="213"/>
      <c r="S86" s="213"/>
      <c r="T86" s="213"/>
      <c r="U86" s="213"/>
      <c r="V86" s="213"/>
      <c r="W86" s="213"/>
      <c r="X86" s="213"/>
      <c r="Y86" s="213"/>
      <c r="Z86" s="213"/>
    </row>
    <row r="87" spans="1:26" x14ac:dyDescent="0.25">
      <c r="A87" s="213"/>
      <c r="B87" s="213"/>
      <c r="C87" s="213"/>
      <c r="D87" s="213"/>
      <c r="E87" s="213"/>
      <c r="F87" s="213"/>
      <c r="G87" s="213"/>
      <c r="H87" s="213"/>
      <c r="I87" s="213"/>
      <c r="J87" s="213"/>
      <c r="K87" s="217"/>
      <c r="L87" s="213"/>
      <c r="M87" s="213"/>
      <c r="N87" s="213"/>
      <c r="O87" s="213"/>
      <c r="P87" s="213"/>
      <c r="Q87" s="213"/>
      <c r="R87" s="213"/>
      <c r="S87" s="213"/>
      <c r="T87" s="213"/>
      <c r="U87" s="213"/>
      <c r="V87" s="213"/>
      <c r="W87" s="213"/>
      <c r="X87" s="213"/>
      <c r="Y87" s="213"/>
      <c r="Z87" s="213"/>
    </row>
  </sheetData>
  <autoFilter ref="A25:AB86"/>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80" zoomScaleSheetLayoutView="80" workbookViewId="0">
      <selection activeCell="A6" sqref="A6"/>
    </sheetView>
  </sheetViews>
  <sheetFormatPr defaultColWidth="9.140625" defaultRowHeight="15" x14ac:dyDescent="0.25"/>
  <cols>
    <col min="1" max="1" width="7.42578125" style="364" customWidth="1"/>
    <col min="2" max="2" width="25.5703125" style="364" customWidth="1"/>
    <col min="3" max="3" width="71.28515625" style="364" customWidth="1"/>
    <col min="4" max="4" width="16.140625" style="364" customWidth="1"/>
    <col min="5" max="5" width="9.42578125" style="364" customWidth="1"/>
    <col min="6" max="6" width="8.7109375" style="364" customWidth="1"/>
    <col min="7" max="7" width="9" style="364" customWidth="1"/>
    <col min="8" max="8" width="8.42578125" style="364" customWidth="1"/>
    <col min="9" max="9" width="33.85546875" style="364" customWidth="1"/>
    <col min="10" max="11" width="19.140625" style="364" customWidth="1"/>
    <col min="12" max="12" width="16" style="364" customWidth="1"/>
    <col min="13" max="13" width="14.85546875" style="364" customWidth="1"/>
    <col min="14" max="16384" width="9.140625" style="364"/>
  </cols>
  <sheetData>
    <row r="1" spans="1:26" s="347" customFormat="1" ht="18.75" customHeight="1" x14ac:dyDescent="0.2">
      <c r="A1" s="2"/>
      <c r="B1" s="2"/>
      <c r="M1" s="4" t="s">
        <v>65</v>
      </c>
    </row>
    <row r="2" spans="1:26" s="347" customFormat="1" ht="18.75" customHeight="1" x14ac:dyDescent="0.3">
      <c r="A2" s="2"/>
      <c r="B2" s="2"/>
      <c r="M2" s="1" t="s">
        <v>7</v>
      </c>
    </row>
    <row r="3" spans="1:26" s="347" customFormat="1" ht="18.75" x14ac:dyDescent="0.3">
      <c r="A3" s="348"/>
      <c r="B3" s="348"/>
      <c r="M3" s="1" t="s">
        <v>64</v>
      </c>
    </row>
    <row r="4" spans="1:26" s="347" customFormat="1" ht="18.75" x14ac:dyDescent="0.3">
      <c r="A4" s="348"/>
      <c r="B4" s="348"/>
      <c r="L4" s="1"/>
    </row>
    <row r="5" spans="1:26" s="347" customFormat="1" ht="15.75" x14ac:dyDescent="0.2">
      <c r="A5" s="420" t="str">
        <f>'2. паспорт  ТП'!A4:S4</f>
        <v>Год раскрытия информации: 2022 год</v>
      </c>
      <c r="B5" s="420"/>
      <c r="C5" s="420"/>
      <c r="D5" s="420"/>
      <c r="E5" s="420"/>
      <c r="F5" s="420"/>
      <c r="G5" s="420"/>
      <c r="H5" s="420"/>
      <c r="I5" s="420"/>
      <c r="J5" s="420"/>
      <c r="K5" s="420"/>
      <c r="L5" s="420"/>
      <c r="M5" s="420"/>
      <c r="N5" s="45"/>
      <c r="O5" s="45"/>
      <c r="P5" s="45"/>
      <c r="Q5" s="45"/>
      <c r="R5" s="45"/>
      <c r="S5" s="45"/>
      <c r="T5" s="45"/>
      <c r="U5" s="45"/>
      <c r="V5" s="45"/>
      <c r="W5" s="45"/>
      <c r="X5" s="45"/>
      <c r="Y5" s="45"/>
      <c r="Z5" s="45"/>
    </row>
    <row r="6" spans="1:26" s="347" customFormat="1" ht="18.75" x14ac:dyDescent="0.3">
      <c r="A6" s="348"/>
      <c r="B6" s="348"/>
      <c r="L6" s="1"/>
    </row>
    <row r="7" spans="1:26" s="347" customFormat="1" ht="18.75" x14ac:dyDescent="0.2">
      <c r="A7" s="473" t="s">
        <v>6</v>
      </c>
      <c r="B7" s="473"/>
      <c r="C7" s="473"/>
      <c r="D7" s="473"/>
      <c r="E7" s="473"/>
      <c r="F7" s="473"/>
      <c r="G7" s="473"/>
      <c r="H7" s="473"/>
      <c r="I7" s="473"/>
      <c r="J7" s="473"/>
      <c r="K7" s="473"/>
      <c r="L7" s="473"/>
      <c r="M7" s="473"/>
      <c r="N7" s="349"/>
      <c r="O7" s="349"/>
      <c r="P7" s="349"/>
      <c r="Q7" s="349"/>
      <c r="R7" s="349"/>
      <c r="S7" s="349"/>
      <c r="T7" s="349"/>
      <c r="U7" s="349"/>
      <c r="V7" s="349"/>
      <c r="W7" s="349"/>
      <c r="X7" s="349"/>
    </row>
    <row r="8" spans="1:26" s="347" customFormat="1" ht="18.75" x14ac:dyDescent="0.2">
      <c r="A8" s="473"/>
      <c r="B8" s="473"/>
      <c r="C8" s="473"/>
      <c r="D8" s="473"/>
      <c r="E8" s="473"/>
      <c r="F8" s="473"/>
      <c r="G8" s="473"/>
      <c r="H8" s="473"/>
      <c r="I8" s="473"/>
      <c r="J8" s="473"/>
      <c r="K8" s="473"/>
      <c r="L8" s="473"/>
      <c r="M8" s="473"/>
      <c r="N8" s="349"/>
      <c r="O8" s="349"/>
      <c r="P8" s="349"/>
      <c r="Q8" s="349"/>
      <c r="R8" s="349"/>
      <c r="S8" s="349"/>
      <c r="T8" s="349"/>
      <c r="U8" s="349"/>
      <c r="V8" s="349"/>
      <c r="W8" s="349"/>
      <c r="X8" s="349"/>
    </row>
    <row r="9" spans="1:26" s="347" customFormat="1" ht="18.75" x14ac:dyDescent="0.2">
      <c r="A9" s="474" t="str">
        <f>'1. паспорт местоположение'!A9:C9</f>
        <v>Акционерное общество "Янтарьэнерго" ДЗО  ПАО "Россети"</v>
      </c>
      <c r="B9" s="474"/>
      <c r="C9" s="474"/>
      <c r="D9" s="474"/>
      <c r="E9" s="474"/>
      <c r="F9" s="474"/>
      <c r="G9" s="474"/>
      <c r="H9" s="474"/>
      <c r="I9" s="474"/>
      <c r="J9" s="474"/>
      <c r="K9" s="474"/>
      <c r="L9" s="474"/>
      <c r="M9" s="474"/>
      <c r="N9" s="349"/>
      <c r="O9" s="349"/>
      <c r="P9" s="349"/>
      <c r="Q9" s="349"/>
      <c r="R9" s="349"/>
      <c r="S9" s="349"/>
      <c r="T9" s="349"/>
      <c r="U9" s="349"/>
      <c r="V9" s="349"/>
      <c r="W9" s="349"/>
      <c r="X9" s="349"/>
    </row>
    <row r="10" spans="1:26" s="347" customFormat="1" ht="18.75" x14ac:dyDescent="0.2">
      <c r="A10" s="471" t="s">
        <v>5</v>
      </c>
      <c r="B10" s="471"/>
      <c r="C10" s="471"/>
      <c r="D10" s="471"/>
      <c r="E10" s="471"/>
      <c r="F10" s="471"/>
      <c r="G10" s="471"/>
      <c r="H10" s="471"/>
      <c r="I10" s="471"/>
      <c r="J10" s="471"/>
      <c r="K10" s="471"/>
      <c r="L10" s="471"/>
      <c r="M10" s="471"/>
      <c r="N10" s="349"/>
      <c r="O10" s="349"/>
      <c r="P10" s="349"/>
      <c r="Q10" s="349"/>
      <c r="R10" s="349"/>
      <c r="S10" s="349"/>
      <c r="T10" s="349"/>
      <c r="U10" s="349"/>
      <c r="V10" s="349"/>
      <c r="W10" s="349"/>
      <c r="X10" s="349"/>
    </row>
    <row r="11" spans="1:26" s="347" customFormat="1" ht="18.75" x14ac:dyDescent="0.2">
      <c r="A11" s="473"/>
      <c r="B11" s="473"/>
      <c r="C11" s="473"/>
      <c r="D11" s="473"/>
      <c r="E11" s="473"/>
      <c r="F11" s="473"/>
      <c r="G11" s="473"/>
      <c r="H11" s="473"/>
      <c r="I11" s="473"/>
      <c r="J11" s="473"/>
      <c r="K11" s="473"/>
      <c r="L11" s="473"/>
      <c r="M11" s="473"/>
      <c r="N11" s="349"/>
      <c r="O11" s="349"/>
      <c r="P11" s="349"/>
      <c r="Q11" s="349"/>
      <c r="R11" s="349"/>
      <c r="S11" s="349"/>
      <c r="T11" s="349"/>
      <c r="U11" s="349"/>
      <c r="V11" s="349"/>
      <c r="W11" s="349"/>
      <c r="X11" s="349"/>
    </row>
    <row r="12" spans="1:26" s="347" customFormat="1" ht="18.75" x14ac:dyDescent="0.2">
      <c r="A12" s="474" t="str">
        <f>'1. паспорт местоположение'!A12:C12</f>
        <v>H_2737</v>
      </c>
      <c r="B12" s="474"/>
      <c r="C12" s="474"/>
      <c r="D12" s="474"/>
      <c r="E12" s="474"/>
      <c r="F12" s="474"/>
      <c r="G12" s="474"/>
      <c r="H12" s="474"/>
      <c r="I12" s="474"/>
      <c r="J12" s="474"/>
      <c r="K12" s="474"/>
      <c r="L12" s="474"/>
      <c r="M12" s="474"/>
      <c r="N12" s="349"/>
      <c r="O12" s="349"/>
      <c r="P12" s="349"/>
      <c r="Q12" s="349"/>
      <c r="R12" s="349"/>
      <c r="S12" s="349"/>
      <c r="T12" s="349"/>
      <c r="U12" s="349"/>
      <c r="V12" s="349"/>
      <c r="W12" s="349"/>
      <c r="X12" s="349"/>
    </row>
    <row r="13" spans="1:26" s="347" customFormat="1" ht="18.75" x14ac:dyDescent="0.2">
      <c r="A13" s="471" t="s">
        <v>4</v>
      </c>
      <c r="B13" s="471"/>
      <c r="C13" s="471"/>
      <c r="D13" s="471"/>
      <c r="E13" s="471"/>
      <c r="F13" s="471"/>
      <c r="G13" s="471"/>
      <c r="H13" s="471"/>
      <c r="I13" s="471"/>
      <c r="J13" s="471"/>
      <c r="K13" s="471"/>
      <c r="L13" s="471"/>
      <c r="M13" s="471"/>
      <c r="N13" s="349"/>
      <c r="O13" s="349"/>
      <c r="P13" s="349"/>
      <c r="Q13" s="349"/>
      <c r="R13" s="349"/>
      <c r="S13" s="349"/>
      <c r="T13" s="349"/>
      <c r="U13" s="349"/>
      <c r="V13" s="349"/>
      <c r="W13" s="349"/>
      <c r="X13" s="349"/>
    </row>
    <row r="14" spans="1:26" s="351" customFormat="1" ht="15.75" customHeight="1" x14ac:dyDescent="0.2">
      <c r="A14" s="475"/>
      <c r="B14" s="475"/>
      <c r="C14" s="475"/>
      <c r="D14" s="475"/>
      <c r="E14" s="475"/>
      <c r="F14" s="475"/>
      <c r="G14" s="475"/>
      <c r="H14" s="475"/>
      <c r="I14" s="475"/>
      <c r="J14" s="475"/>
      <c r="K14" s="475"/>
      <c r="L14" s="475"/>
      <c r="M14" s="475"/>
      <c r="N14" s="350"/>
      <c r="O14" s="350"/>
      <c r="P14" s="350"/>
      <c r="Q14" s="350"/>
      <c r="R14" s="350"/>
      <c r="S14" s="350"/>
      <c r="T14" s="350"/>
      <c r="U14" s="350"/>
      <c r="V14" s="350"/>
      <c r="W14" s="350"/>
      <c r="X14" s="350"/>
    </row>
    <row r="15" spans="1:26" s="353" customFormat="1" ht="12" x14ac:dyDescent="0.2">
      <c r="A15" s="474" t="str">
        <f>'1. паспорт местоположение'!A15</f>
        <v>Перевод потребителей с напряжения 0,23 кВ на 0,4 кВ в городе Калининграде со строительством и реконструкцией 42 трансформаторных подстанций мощностью 12,22 МВА и 98,05 км линий электропередачи</v>
      </c>
      <c r="B15" s="474"/>
      <c r="C15" s="474"/>
      <c r="D15" s="474"/>
      <c r="E15" s="474"/>
      <c r="F15" s="474"/>
      <c r="G15" s="474"/>
      <c r="H15" s="474"/>
      <c r="I15" s="474"/>
      <c r="J15" s="474"/>
      <c r="K15" s="474"/>
      <c r="L15" s="474"/>
      <c r="M15" s="474"/>
      <c r="N15" s="352"/>
      <c r="O15" s="352"/>
      <c r="P15" s="352"/>
      <c r="Q15" s="352"/>
      <c r="R15" s="352"/>
      <c r="S15" s="352"/>
      <c r="T15" s="352"/>
      <c r="U15" s="352"/>
      <c r="V15" s="352"/>
      <c r="W15" s="352"/>
      <c r="X15" s="352"/>
    </row>
    <row r="16" spans="1:26" s="353" customFormat="1" ht="15" customHeight="1" x14ac:dyDescent="0.2">
      <c r="A16" s="471" t="s">
        <v>3</v>
      </c>
      <c r="B16" s="471"/>
      <c r="C16" s="471"/>
      <c r="D16" s="471"/>
      <c r="E16" s="471"/>
      <c r="F16" s="471"/>
      <c r="G16" s="471"/>
      <c r="H16" s="471"/>
      <c r="I16" s="471"/>
      <c r="J16" s="471"/>
      <c r="K16" s="471"/>
      <c r="L16" s="471"/>
      <c r="M16" s="471"/>
      <c r="N16" s="354"/>
      <c r="O16" s="354"/>
      <c r="P16" s="354"/>
      <c r="Q16" s="354"/>
      <c r="R16" s="354"/>
      <c r="S16" s="354"/>
      <c r="T16" s="354"/>
      <c r="U16" s="354"/>
      <c r="V16" s="354"/>
      <c r="W16" s="354"/>
      <c r="X16" s="354"/>
    </row>
    <row r="17" spans="1:24" s="353" customFormat="1" ht="15" customHeight="1" x14ac:dyDescent="0.2">
      <c r="A17" s="472"/>
      <c r="B17" s="472"/>
      <c r="C17" s="472"/>
      <c r="D17" s="472"/>
      <c r="E17" s="472"/>
      <c r="F17" s="472"/>
      <c r="G17" s="472"/>
      <c r="H17" s="472"/>
      <c r="I17" s="472"/>
      <c r="J17" s="472"/>
      <c r="K17" s="472"/>
      <c r="L17" s="472"/>
      <c r="M17" s="472"/>
      <c r="N17" s="355"/>
      <c r="O17" s="355"/>
      <c r="P17" s="355"/>
      <c r="Q17" s="355"/>
      <c r="R17" s="355"/>
      <c r="S17" s="355"/>
      <c r="T17" s="355"/>
      <c r="U17" s="355"/>
    </row>
    <row r="18" spans="1:24" s="353" customFormat="1" ht="91.5" customHeight="1" x14ac:dyDescent="0.2">
      <c r="A18" s="476" t="s">
        <v>346</v>
      </c>
      <c r="B18" s="476"/>
      <c r="C18" s="476"/>
      <c r="D18" s="476"/>
      <c r="E18" s="476"/>
      <c r="F18" s="476"/>
      <c r="G18" s="476"/>
      <c r="H18" s="476"/>
      <c r="I18" s="476"/>
      <c r="J18" s="476"/>
      <c r="K18" s="476"/>
      <c r="L18" s="476"/>
      <c r="M18" s="476"/>
      <c r="N18" s="356"/>
      <c r="O18" s="356"/>
      <c r="P18" s="356"/>
      <c r="Q18" s="356"/>
      <c r="R18" s="356"/>
      <c r="S18" s="356"/>
      <c r="T18" s="356"/>
      <c r="U18" s="356"/>
      <c r="V18" s="356"/>
      <c r="W18" s="356"/>
      <c r="X18" s="356"/>
    </row>
    <row r="19" spans="1:24" s="353" customFormat="1" ht="78" customHeight="1" x14ac:dyDescent="0.2">
      <c r="A19" s="477" t="s">
        <v>2</v>
      </c>
      <c r="B19" s="477" t="s">
        <v>81</v>
      </c>
      <c r="C19" s="477" t="s">
        <v>80</v>
      </c>
      <c r="D19" s="477" t="s">
        <v>72</v>
      </c>
      <c r="E19" s="477" t="s">
        <v>79</v>
      </c>
      <c r="F19" s="477"/>
      <c r="G19" s="477"/>
      <c r="H19" s="477"/>
      <c r="I19" s="477"/>
      <c r="J19" s="477" t="s">
        <v>78</v>
      </c>
      <c r="K19" s="477"/>
      <c r="L19" s="477"/>
      <c r="M19" s="477"/>
      <c r="N19" s="355"/>
      <c r="O19" s="355"/>
      <c r="P19" s="355"/>
      <c r="Q19" s="355"/>
      <c r="R19" s="355"/>
      <c r="S19" s="355"/>
      <c r="T19" s="355"/>
      <c r="U19" s="355"/>
    </row>
    <row r="20" spans="1:24" s="353" customFormat="1" ht="51" customHeight="1" x14ac:dyDescent="0.2">
      <c r="A20" s="477"/>
      <c r="B20" s="477"/>
      <c r="C20" s="477"/>
      <c r="D20" s="477"/>
      <c r="E20" s="357" t="s">
        <v>77</v>
      </c>
      <c r="F20" s="357" t="s">
        <v>76</v>
      </c>
      <c r="G20" s="357" t="s">
        <v>75</v>
      </c>
      <c r="H20" s="357" t="s">
        <v>74</v>
      </c>
      <c r="I20" s="357" t="s">
        <v>73</v>
      </c>
      <c r="J20" s="357">
        <v>2020</v>
      </c>
      <c r="K20" s="357">
        <v>2021</v>
      </c>
      <c r="L20" s="357">
        <v>2022</v>
      </c>
      <c r="M20" s="357">
        <v>2023</v>
      </c>
      <c r="N20" s="358"/>
      <c r="O20" s="358"/>
      <c r="P20" s="358"/>
      <c r="Q20" s="358"/>
      <c r="R20" s="358"/>
      <c r="S20" s="358"/>
      <c r="T20" s="358"/>
      <c r="U20" s="358"/>
      <c r="V20" s="359"/>
      <c r="W20" s="359"/>
      <c r="X20" s="359"/>
    </row>
    <row r="21" spans="1:24" s="353" customFormat="1" ht="16.5" customHeight="1" x14ac:dyDescent="0.2">
      <c r="A21" s="360">
        <v>1</v>
      </c>
      <c r="B21" s="360">
        <v>2</v>
      </c>
      <c r="C21" s="360">
        <v>3</v>
      </c>
      <c r="D21" s="360">
        <v>4</v>
      </c>
      <c r="E21" s="360">
        <v>5</v>
      </c>
      <c r="F21" s="360">
        <v>6</v>
      </c>
      <c r="G21" s="360">
        <v>7</v>
      </c>
      <c r="H21" s="360">
        <v>8</v>
      </c>
      <c r="I21" s="360">
        <v>9</v>
      </c>
      <c r="J21" s="360">
        <v>10</v>
      </c>
      <c r="K21" s="360">
        <v>11</v>
      </c>
      <c r="L21" s="360">
        <v>12</v>
      </c>
      <c r="M21" s="360">
        <v>13</v>
      </c>
      <c r="N21" s="358"/>
      <c r="O21" s="358"/>
      <c r="P21" s="358"/>
      <c r="Q21" s="358"/>
      <c r="R21" s="358"/>
      <c r="S21" s="358"/>
      <c r="T21" s="358"/>
      <c r="U21" s="358"/>
      <c r="V21" s="359"/>
      <c r="W21" s="359"/>
      <c r="X21" s="359"/>
    </row>
    <row r="22" spans="1:24" s="353" customFormat="1" ht="33" customHeight="1" x14ac:dyDescent="0.2">
      <c r="A22" s="361" t="s">
        <v>61</v>
      </c>
      <c r="B22" s="361" t="s">
        <v>787</v>
      </c>
      <c r="C22" s="362">
        <v>0</v>
      </c>
      <c r="D22" s="362">
        <v>0</v>
      </c>
      <c r="E22" s="362">
        <v>0</v>
      </c>
      <c r="F22" s="362">
        <v>0</v>
      </c>
      <c r="G22" s="362">
        <v>0</v>
      </c>
      <c r="H22" s="362">
        <v>0</v>
      </c>
      <c r="I22" s="362">
        <v>0</v>
      </c>
      <c r="J22" s="362">
        <v>0</v>
      </c>
      <c r="K22" s="362">
        <v>0</v>
      </c>
      <c r="L22" s="362">
        <v>0</v>
      </c>
      <c r="M22" s="362">
        <v>0</v>
      </c>
      <c r="N22" s="358"/>
      <c r="O22" s="358"/>
      <c r="P22" s="358"/>
      <c r="Q22" s="358"/>
      <c r="R22" s="358"/>
      <c r="S22" s="358"/>
      <c r="T22" s="359"/>
      <c r="U22" s="359"/>
      <c r="V22" s="359"/>
      <c r="W22" s="359"/>
      <c r="X22" s="359"/>
    </row>
    <row r="23" spans="1:24" x14ac:dyDescent="0.25">
      <c r="A23" s="363"/>
      <c r="B23" s="363"/>
      <c r="C23" s="363"/>
      <c r="D23" s="363"/>
      <c r="E23" s="363"/>
      <c r="F23" s="363"/>
      <c r="G23" s="363"/>
      <c r="H23" s="363"/>
      <c r="I23" s="363"/>
      <c r="J23" s="363"/>
      <c r="K23" s="363"/>
      <c r="L23" s="363"/>
      <c r="M23" s="363"/>
      <c r="N23" s="363"/>
      <c r="O23" s="363"/>
      <c r="P23" s="363"/>
      <c r="Q23" s="363"/>
      <c r="R23" s="363"/>
      <c r="S23" s="363"/>
      <c r="T23" s="363"/>
      <c r="U23" s="363"/>
      <c r="V23" s="363"/>
      <c r="W23" s="363"/>
      <c r="X23" s="363"/>
    </row>
    <row r="24" spans="1:24" x14ac:dyDescent="0.25">
      <c r="A24" s="363"/>
      <c r="B24" s="363"/>
      <c r="C24" s="363"/>
      <c r="D24" s="363"/>
      <c r="E24" s="363"/>
      <c r="F24" s="363"/>
      <c r="G24" s="363"/>
      <c r="H24" s="363"/>
      <c r="I24" s="363"/>
      <c r="J24" s="363"/>
      <c r="K24" s="363"/>
      <c r="L24" s="363"/>
      <c r="M24" s="363"/>
      <c r="N24" s="363"/>
      <c r="O24" s="363"/>
      <c r="P24" s="363"/>
      <c r="Q24" s="363"/>
      <c r="R24" s="363"/>
      <c r="S24" s="363"/>
      <c r="T24" s="363"/>
      <c r="U24" s="363"/>
      <c r="V24" s="363"/>
      <c r="W24" s="363"/>
      <c r="X24" s="363"/>
    </row>
    <row r="25" spans="1:24" x14ac:dyDescent="0.25">
      <c r="A25" s="363"/>
      <c r="B25" s="363"/>
      <c r="C25" s="363"/>
      <c r="D25" s="363"/>
      <c r="E25" s="363"/>
      <c r="F25" s="363"/>
      <c r="G25" s="363"/>
      <c r="H25" s="363"/>
      <c r="I25" s="363"/>
      <c r="J25" s="363"/>
      <c r="K25" s="363"/>
      <c r="L25" s="363"/>
      <c r="M25" s="363"/>
      <c r="N25" s="363"/>
      <c r="O25" s="363"/>
      <c r="P25" s="363"/>
      <c r="Q25" s="363"/>
      <c r="R25" s="363"/>
      <c r="S25" s="363"/>
      <c r="T25" s="363"/>
      <c r="U25" s="363"/>
      <c r="V25" s="363"/>
      <c r="W25" s="363"/>
      <c r="X25" s="363"/>
    </row>
    <row r="26" spans="1:24" x14ac:dyDescent="0.25">
      <c r="A26" s="363"/>
      <c r="B26" s="363"/>
      <c r="C26" s="363"/>
      <c r="D26" s="363"/>
      <c r="E26" s="363"/>
      <c r="F26" s="363"/>
      <c r="G26" s="363"/>
      <c r="H26" s="363"/>
      <c r="I26" s="363"/>
      <c r="J26" s="363"/>
      <c r="K26" s="363"/>
      <c r="L26" s="363"/>
      <c r="M26" s="363"/>
      <c r="N26" s="363"/>
      <c r="O26" s="363"/>
      <c r="P26" s="363"/>
      <c r="Q26" s="363"/>
      <c r="R26" s="363"/>
      <c r="S26" s="363"/>
      <c r="T26" s="363"/>
      <c r="U26" s="363"/>
      <c r="V26" s="363"/>
      <c r="W26" s="363"/>
      <c r="X26" s="363"/>
    </row>
    <row r="27" spans="1:24" x14ac:dyDescent="0.25">
      <c r="A27" s="363"/>
      <c r="B27" s="363"/>
      <c r="C27" s="363"/>
      <c r="D27" s="363"/>
      <c r="E27" s="363"/>
      <c r="F27" s="363"/>
      <c r="G27" s="363"/>
      <c r="H27" s="363"/>
      <c r="I27" s="363"/>
      <c r="J27" s="363"/>
      <c r="K27" s="363"/>
      <c r="L27" s="363"/>
      <c r="M27" s="363"/>
      <c r="N27" s="363"/>
      <c r="O27" s="363"/>
      <c r="P27" s="363"/>
      <c r="Q27" s="363"/>
      <c r="R27" s="363"/>
      <c r="S27" s="363"/>
      <c r="T27" s="363"/>
      <c r="U27" s="363"/>
      <c r="V27" s="363"/>
      <c r="W27" s="363"/>
      <c r="X27" s="363"/>
    </row>
    <row r="28" spans="1:24" x14ac:dyDescent="0.25">
      <c r="A28" s="363"/>
      <c r="B28" s="363"/>
      <c r="C28" s="363"/>
      <c r="D28" s="363"/>
      <c r="E28" s="363"/>
      <c r="F28" s="363"/>
      <c r="G28" s="363"/>
      <c r="H28" s="363"/>
      <c r="I28" s="363"/>
      <c r="J28" s="363"/>
      <c r="K28" s="363"/>
      <c r="L28" s="363"/>
      <c r="M28" s="363"/>
      <c r="N28" s="363"/>
      <c r="O28" s="363"/>
      <c r="P28" s="363"/>
      <c r="Q28" s="363"/>
      <c r="R28" s="363"/>
      <c r="S28" s="363"/>
      <c r="T28" s="363"/>
      <c r="U28" s="363"/>
      <c r="V28" s="363"/>
      <c r="W28" s="363"/>
      <c r="X28" s="363"/>
    </row>
    <row r="29" spans="1:24" x14ac:dyDescent="0.25">
      <c r="A29" s="363"/>
      <c r="B29" s="363"/>
      <c r="C29" s="363"/>
      <c r="D29" s="363"/>
      <c r="E29" s="363"/>
      <c r="F29" s="363"/>
      <c r="G29" s="363"/>
      <c r="H29" s="363"/>
      <c r="I29" s="363"/>
      <c r="J29" s="363"/>
      <c r="K29" s="363"/>
      <c r="L29" s="363"/>
      <c r="M29" s="363"/>
      <c r="N29" s="363"/>
      <c r="O29" s="363"/>
      <c r="P29" s="363"/>
      <c r="Q29" s="363"/>
      <c r="R29" s="363"/>
      <c r="S29" s="363"/>
      <c r="T29" s="363"/>
      <c r="U29" s="363"/>
      <c r="V29" s="363"/>
      <c r="W29" s="363"/>
      <c r="X29" s="363"/>
    </row>
    <row r="30" spans="1:24" x14ac:dyDescent="0.25">
      <c r="A30" s="363"/>
      <c r="B30" s="363"/>
      <c r="C30" s="363"/>
      <c r="D30" s="363"/>
      <c r="E30" s="363"/>
      <c r="F30" s="363"/>
      <c r="G30" s="363"/>
      <c r="H30" s="363"/>
      <c r="I30" s="363"/>
      <c r="J30" s="363"/>
      <c r="K30" s="363"/>
      <c r="L30" s="363"/>
      <c r="M30" s="363"/>
      <c r="N30" s="363"/>
      <c r="O30" s="363"/>
      <c r="P30" s="363"/>
      <c r="Q30" s="363"/>
      <c r="R30" s="363"/>
      <c r="S30" s="363"/>
      <c r="T30" s="363"/>
      <c r="U30" s="363"/>
      <c r="V30" s="363"/>
      <c r="W30" s="363"/>
      <c r="X30" s="363"/>
    </row>
    <row r="31" spans="1:24" x14ac:dyDescent="0.25">
      <c r="A31" s="363"/>
      <c r="B31" s="363"/>
      <c r="C31" s="363"/>
      <c r="D31" s="363"/>
      <c r="E31" s="363"/>
      <c r="F31" s="363"/>
      <c r="G31" s="363"/>
      <c r="H31" s="363"/>
      <c r="I31" s="363"/>
      <c r="J31" s="363"/>
      <c r="K31" s="363"/>
      <c r="L31" s="363"/>
      <c r="M31" s="363"/>
      <c r="N31" s="363"/>
      <c r="O31" s="363"/>
      <c r="P31" s="363"/>
      <c r="Q31" s="363"/>
      <c r="R31" s="363"/>
      <c r="S31" s="363"/>
      <c r="T31" s="363"/>
      <c r="U31" s="363"/>
      <c r="V31" s="363"/>
      <c r="W31" s="363"/>
      <c r="X31" s="363"/>
    </row>
    <row r="32" spans="1:24" x14ac:dyDescent="0.25">
      <c r="A32" s="363"/>
      <c r="B32" s="363"/>
      <c r="C32" s="363"/>
      <c r="D32" s="363"/>
      <c r="E32" s="363"/>
      <c r="F32" s="363"/>
      <c r="G32" s="363"/>
      <c r="H32" s="363"/>
      <c r="I32" s="363"/>
      <c r="J32" s="363"/>
      <c r="K32" s="363"/>
      <c r="L32" s="363"/>
      <c r="M32" s="363"/>
      <c r="N32" s="363"/>
      <c r="O32" s="363"/>
      <c r="P32" s="363"/>
      <c r="Q32" s="363"/>
      <c r="R32" s="363"/>
      <c r="S32" s="363"/>
      <c r="T32" s="363"/>
      <c r="U32" s="363"/>
      <c r="V32" s="363"/>
      <c r="W32" s="363"/>
      <c r="X32" s="363"/>
    </row>
    <row r="33" spans="1:24" x14ac:dyDescent="0.25">
      <c r="A33" s="363"/>
      <c r="B33" s="363"/>
      <c r="C33" s="363"/>
      <c r="D33" s="363"/>
      <c r="E33" s="363"/>
      <c r="F33" s="363"/>
      <c r="G33" s="363"/>
      <c r="H33" s="363"/>
      <c r="I33" s="363"/>
      <c r="J33" s="363"/>
      <c r="K33" s="363"/>
      <c r="L33" s="363"/>
      <c r="M33" s="363"/>
      <c r="N33" s="363"/>
      <c r="O33" s="363"/>
      <c r="P33" s="363"/>
      <c r="Q33" s="363"/>
      <c r="R33" s="363"/>
      <c r="S33" s="363"/>
      <c r="T33" s="363"/>
      <c r="U33" s="363"/>
      <c r="V33" s="363"/>
      <c r="W33" s="363"/>
      <c r="X33" s="363"/>
    </row>
    <row r="34" spans="1:24" x14ac:dyDescent="0.25">
      <c r="A34" s="363"/>
      <c r="B34" s="363"/>
      <c r="C34" s="363"/>
      <c r="D34" s="363"/>
      <c r="E34" s="363"/>
      <c r="F34" s="363"/>
      <c r="G34" s="363"/>
      <c r="H34" s="363"/>
      <c r="I34" s="363"/>
      <c r="J34" s="363"/>
      <c r="K34" s="363"/>
      <c r="L34" s="363"/>
      <c r="M34" s="363"/>
      <c r="N34" s="363"/>
      <c r="O34" s="363"/>
      <c r="P34" s="363"/>
      <c r="Q34" s="363"/>
      <c r="R34" s="363"/>
      <c r="S34" s="363"/>
      <c r="T34" s="363"/>
      <c r="U34" s="363"/>
      <c r="V34" s="363"/>
      <c r="W34" s="363"/>
      <c r="X34" s="363"/>
    </row>
    <row r="35" spans="1:24" x14ac:dyDescent="0.25">
      <c r="A35" s="363"/>
      <c r="B35" s="363"/>
      <c r="C35" s="363"/>
      <c r="D35" s="363"/>
      <c r="E35" s="363"/>
      <c r="F35" s="363"/>
      <c r="G35" s="363"/>
      <c r="H35" s="363"/>
      <c r="I35" s="363"/>
      <c r="J35" s="363"/>
      <c r="K35" s="363"/>
      <c r="L35" s="363"/>
      <c r="M35" s="363"/>
      <c r="N35" s="363"/>
      <c r="O35" s="363"/>
      <c r="P35" s="363"/>
      <c r="Q35" s="363"/>
      <c r="R35" s="363"/>
      <c r="S35" s="363"/>
      <c r="T35" s="363"/>
      <c r="U35" s="363"/>
      <c r="V35" s="363"/>
      <c r="W35" s="363"/>
      <c r="X35" s="363"/>
    </row>
    <row r="36" spans="1:24" x14ac:dyDescent="0.25">
      <c r="A36" s="363"/>
      <c r="B36" s="363"/>
      <c r="C36" s="363"/>
      <c r="D36" s="363"/>
      <c r="E36" s="363"/>
      <c r="F36" s="363"/>
      <c r="G36" s="363"/>
      <c r="H36" s="363"/>
      <c r="I36" s="363"/>
      <c r="J36" s="363"/>
      <c r="K36" s="363"/>
      <c r="L36" s="363"/>
      <c r="M36" s="363"/>
      <c r="N36" s="363"/>
      <c r="O36" s="363"/>
      <c r="P36" s="363"/>
      <c r="Q36" s="363"/>
      <c r="R36" s="363"/>
      <c r="S36" s="363"/>
      <c r="T36" s="363"/>
      <c r="U36" s="363"/>
      <c r="V36" s="363"/>
      <c r="W36" s="363"/>
      <c r="X36" s="363"/>
    </row>
    <row r="37" spans="1:24" x14ac:dyDescent="0.25">
      <c r="A37" s="363"/>
      <c r="B37" s="363"/>
      <c r="C37" s="363"/>
      <c r="D37" s="363"/>
      <c r="E37" s="363"/>
      <c r="F37" s="363"/>
      <c r="G37" s="363"/>
      <c r="H37" s="363"/>
      <c r="I37" s="363"/>
      <c r="J37" s="363"/>
      <c r="K37" s="363"/>
      <c r="L37" s="363"/>
      <c r="M37" s="363"/>
      <c r="N37" s="363"/>
      <c r="O37" s="363"/>
      <c r="P37" s="363"/>
      <c r="Q37" s="363"/>
      <c r="R37" s="363"/>
      <c r="S37" s="363"/>
      <c r="T37" s="363"/>
      <c r="U37" s="363"/>
      <c r="V37" s="363"/>
      <c r="W37" s="363"/>
      <c r="X37" s="363"/>
    </row>
    <row r="38" spans="1:24" x14ac:dyDescent="0.25">
      <c r="A38" s="363"/>
      <c r="B38" s="363"/>
      <c r="C38" s="363"/>
      <c r="D38" s="363"/>
      <c r="E38" s="363"/>
      <c r="F38" s="363"/>
      <c r="G38" s="363"/>
      <c r="H38" s="363"/>
      <c r="I38" s="363"/>
      <c r="J38" s="363"/>
      <c r="K38" s="363"/>
      <c r="L38" s="363"/>
      <c r="M38" s="363"/>
      <c r="N38" s="363"/>
      <c r="O38" s="363"/>
      <c r="P38" s="363"/>
      <c r="Q38" s="363"/>
      <c r="R38" s="363"/>
      <c r="S38" s="363"/>
      <c r="T38" s="363"/>
      <c r="U38" s="363"/>
      <c r="V38" s="363"/>
      <c r="W38" s="363"/>
      <c r="X38" s="363"/>
    </row>
    <row r="39" spans="1:24" x14ac:dyDescent="0.25">
      <c r="A39" s="363"/>
      <c r="B39" s="363"/>
      <c r="C39" s="363"/>
      <c r="D39" s="363"/>
      <c r="E39" s="363"/>
      <c r="F39" s="363"/>
      <c r="G39" s="363"/>
      <c r="H39" s="363"/>
      <c r="I39" s="363"/>
      <c r="J39" s="363"/>
      <c r="K39" s="363"/>
      <c r="L39" s="363"/>
      <c r="M39" s="363"/>
      <c r="N39" s="363"/>
      <c r="O39" s="363"/>
      <c r="P39" s="363"/>
      <c r="Q39" s="363"/>
      <c r="R39" s="363"/>
      <c r="S39" s="363"/>
      <c r="T39" s="363"/>
      <c r="U39" s="363"/>
      <c r="V39" s="363"/>
      <c r="W39" s="363"/>
      <c r="X39" s="363"/>
    </row>
    <row r="40" spans="1:24" x14ac:dyDescent="0.25">
      <c r="A40" s="363"/>
      <c r="B40" s="363"/>
      <c r="C40" s="363"/>
      <c r="D40" s="363"/>
      <c r="E40" s="363"/>
      <c r="F40" s="363"/>
      <c r="G40" s="363"/>
      <c r="H40" s="363"/>
      <c r="I40" s="363"/>
      <c r="J40" s="363"/>
      <c r="K40" s="363"/>
      <c r="L40" s="363"/>
      <c r="M40" s="363"/>
      <c r="N40" s="363"/>
      <c r="O40" s="363"/>
      <c r="P40" s="363"/>
      <c r="Q40" s="363"/>
      <c r="R40" s="363"/>
      <c r="S40" s="363"/>
      <c r="T40" s="363"/>
      <c r="U40" s="363"/>
      <c r="V40" s="363"/>
      <c r="W40" s="363"/>
      <c r="X40" s="363"/>
    </row>
    <row r="41" spans="1:24" x14ac:dyDescent="0.25">
      <c r="A41" s="363"/>
      <c r="B41" s="363"/>
      <c r="C41" s="363"/>
      <c r="D41" s="363"/>
      <c r="E41" s="363"/>
      <c r="F41" s="363"/>
      <c r="G41" s="363"/>
      <c r="H41" s="363"/>
      <c r="I41" s="363"/>
      <c r="J41" s="363"/>
      <c r="K41" s="363"/>
      <c r="L41" s="363"/>
      <c r="M41" s="363"/>
      <c r="N41" s="363"/>
      <c r="O41" s="363"/>
      <c r="P41" s="363"/>
      <c r="Q41" s="363"/>
      <c r="R41" s="363"/>
      <c r="S41" s="363"/>
      <c r="T41" s="363"/>
      <c r="U41" s="363"/>
      <c r="V41" s="363"/>
      <c r="W41" s="363"/>
      <c r="X41" s="363"/>
    </row>
    <row r="42" spans="1:24" x14ac:dyDescent="0.25">
      <c r="A42" s="363"/>
      <c r="B42" s="363"/>
      <c r="C42" s="363"/>
      <c r="D42" s="363"/>
      <c r="E42" s="363"/>
      <c r="F42" s="363"/>
      <c r="G42" s="363"/>
      <c r="H42" s="363"/>
      <c r="I42" s="363"/>
      <c r="J42" s="363"/>
      <c r="K42" s="363"/>
      <c r="L42" s="363"/>
      <c r="M42" s="363"/>
      <c r="N42" s="363"/>
      <c r="O42" s="363"/>
      <c r="P42" s="363"/>
      <c r="Q42" s="363"/>
      <c r="R42" s="363"/>
      <c r="S42" s="363"/>
      <c r="T42" s="363"/>
      <c r="U42" s="363"/>
      <c r="V42" s="363"/>
      <c r="W42" s="363"/>
      <c r="X42" s="363"/>
    </row>
    <row r="43" spans="1:24" x14ac:dyDescent="0.25">
      <c r="A43" s="363"/>
      <c r="B43" s="363"/>
      <c r="C43" s="363"/>
      <c r="D43" s="363"/>
      <c r="E43" s="363"/>
      <c r="F43" s="363"/>
      <c r="G43" s="363"/>
      <c r="H43" s="363"/>
      <c r="I43" s="363"/>
      <c r="J43" s="363"/>
      <c r="K43" s="363"/>
      <c r="L43" s="363"/>
      <c r="M43" s="363"/>
      <c r="N43" s="363"/>
      <c r="O43" s="363"/>
      <c r="P43" s="363"/>
      <c r="Q43" s="363"/>
      <c r="R43" s="363"/>
      <c r="S43" s="363"/>
      <c r="T43" s="363"/>
      <c r="U43" s="363"/>
      <c r="V43" s="363"/>
      <c r="W43" s="363"/>
      <c r="X43" s="363"/>
    </row>
    <row r="44" spans="1:24" x14ac:dyDescent="0.25">
      <c r="A44" s="363"/>
      <c r="B44" s="363"/>
      <c r="C44" s="363"/>
      <c r="D44" s="363"/>
      <c r="E44" s="363"/>
      <c r="F44" s="363"/>
      <c r="G44" s="363"/>
      <c r="H44" s="363"/>
      <c r="I44" s="363"/>
      <c r="J44" s="363"/>
      <c r="K44" s="363"/>
      <c r="L44" s="363"/>
      <c r="M44" s="363"/>
      <c r="N44" s="363"/>
      <c r="O44" s="363"/>
      <c r="P44" s="363"/>
      <c r="Q44" s="363"/>
      <c r="R44" s="363"/>
      <c r="S44" s="363"/>
      <c r="T44" s="363"/>
      <c r="U44" s="363"/>
      <c r="V44" s="363"/>
      <c r="W44" s="363"/>
      <c r="X44" s="363"/>
    </row>
    <row r="45" spans="1:24" x14ac:dyDescent="0.25">
      <c r="A45" s="363"/>
      <c r="B45" s="363"/>
      <c r="C45" s="363"/>
      <c r="D45" s="363"/>
      <c r="E45" s="363"/>
      <c r="F45" s="363"/>
      <c r="G45" s="363"/>
      <c r="H45" s="363"/>
      <c r="I45" s="363"/>
      <c r="J45" s="363"/>
      <c r="K45" s="363"/>
      <c r="L45" s="363"/>
      <c r="M45" s="363"/>
      <c r="N45" s="363"/>
      <c r="O45" s="363"/>
      <c r="P45" s="363"/>
      <c r="Q45" s="363"/>
      <c r="R45" s="363"/>
      <c r="S45" s="363"/>
      <c r="T45" s="363"/>
      <c r="U45" s="363"/>
      <c r="V45" s="363"/>
      <c r="W45" s="363"/>
      <c r="X45" s="363"/>
    </row>
    <row r="46" spans="1:24" x14ac:dyDescent="0.25">
      <c r="A46" s="363"/>
      <c r="B46" s="363"/>
      <c r="C46" s="363"/>
      <c r="D46" s="363"/>
      <c r="E46" s="363"/>
      <c r="F46" s="363"/>
      <c r="G46" s="363"/>
      <c r="H46" s="363"/>
      <c r="I46" s="363"/>
      <c r="J46" s="363"/>
      <c r="K46" s="363"/>
      <c r="L46" s="363"/>
      <c r="M46" s="363"/>
      <c r="N46" s="363"/>
      <c r="O46" s="363"/>
      <c r="P46" s="363"/>
      <c r="Q46" s="363"/>
      <c r="R46" s="363"/>
      <c r="S46" s="363"/>
      <c r="T46" s="363"/>
      <c r="U46" s="363"/>
      <c r="V46" s="363"/>
      <c r="W46" s="363"/>
      <c r="X46" s="363"/>
    </row>
    <row r="47" spans="1:24" x14ac:dyDescent="0.25">
      <c r="A47" s="363"/>
      <c r="B47" s="363"/>
      <c r="C47" s="363"/>
      <c r="D47" s="363"/>
      <c r="E47" s="363"/>
      <c r="F47" s="363"/>
      <c r="G47" s="363"/>
      <c r="H47" s="363"/>
      <c r="I47" s="363"/>
      <c r="J47" s="363"/>
      <c r="K47" s="363"/>
      <c r="L47" s="363"/>
      <c r="M47" s="363"/>
      <c r="N47" s="363"/>
      <c r="O47" s="363"/>
      <c r="P47" s="363"/>
      <c r="Q47" s="363"/>
      <c r="R47" s="363"/>
      <c r="S47" s="363"/>
      <c r="T47" s="363"/>
      <c r="U47" s="363"/>
      <c r="V47" s="363"/>
      <c r="W47" s="363"/>
      <c r="X47" s="363"/>
    </row>
    <row r="48" spans="1:24" x14ac:dyDescent="0.25">
      <c r="A48" s="363"/>
      <c r="B48" s="363"/>
      <c r="C48" s="363"/>
      <c r="D48" s="363"/>
      <c r="E48" s="363"/>
      <c r="F48" s="363"/>
      <c r="G48" s="363"/>
      <c r="H48" s="363"/>
      <c r="I48" s="363"/>
      <c r="J48" s="363"/>
      <c r="K48" s="363"/>
      <c r="L48" s="363"/>
      <c r="M48" s="363"/>
      <c r="N48" s="363"/>
      <c r="O48" s="363"/>
      <c r="P48" s="363"/>
      <c r="Q48" s="363"/>
      <c r="R48" s="363"/>
      <c r="S48" s="363"/>
      <c r="T48" s="363"/>
      <c r="U48" s="363"/>
      <c r="V48" s="363"/>
      <c r="W48" s="363"/>
      <c r="X48" s="363"/>
    </row>
    <row r="49" spans="1:24" x14ac:dyDescent="0.25">
      <c r="A49" s="363"/>
      <c r="B49" s="363"/>
      <c r="C49" s="363"/>
      <c r="D49" s="363"/>
      <c r="E49" s="363"/>
      <c r="F49" s="363"/>
      <c r="G49" s="363"/>
      <c r="H49" s="363"/>
      <c r="I49" s="363"/>
      <c r="J49" s="363"/>
      <c r="K49" s="363"/>
      <c r="L49" s="363"/>
      <c r="M49" s="363"/>
      <c r="N49" s="363"/>
      <c r="O49" s="363"/>
      <c r="P49" s="363"/>
      <c r="Q49" s="363"/>
      <c r="R49" s="363"/>
      <c r="S49" s="363"/>
      <c r="T49" s="363"/>
      <c r="U49" s="363"/>
      <c r="V49" s="363"/>
      <c r="W49" s="363"/>
      <c r="X49" s="363"/>
    </row>
    <row r="50" spans="1:24" x14ac:dyDescent="0.25">
      <c r="A50" s="363"/>
      <c r="B50" s="363"/>
      <c r="C50" s="363"/>
      <c r="D50" s="363"/>
      <c r="E50" s="363"/>
      <c r="F50" s="363"/>
      <c r="G50" s="363"/>
      <c r="H50" s="363"/>
      <c r="I50" s="363"/>
      <c r="J50" s="363"/>
      <c r="K50" s="363"/>
      <c r="L50" s="363"/>
      <c r="M50" s="363"/>
      <c r="N50" s="363"/>
      <c r="O50" s="363"/>
      <c r="P50" s="363"/>
      <c r="Q50" s="363"/>
      <c r="R50" s="363"/>
      <c r="S50" s="363"/>
      <c r="T50" s="363"/>
      <c r="U50" s="363"/>
      <c r="V50" s="363"/>
      <c r="W50" s="363"/>
      <c r="X50" s="363"/>
    </row>
    <row r="51" spans="1:24" x14ac:dyDescent="0.25">
      <c r="A51" s="363"/>
      <c r="B51" s="363"/>
      <c r="C51" s="363"/>
      <c r="D51" s="363"/>
      <c r="E51" s="363"/>
      <c r="F51" s="363"/>
      <c r="G51" s="363"/>
      <c r="H51" s="363"/>
      <c r="I51" s="363"/>
      <c r="J51" s="363"/>
      <c r="K51" s="363"/>
      <c r="L51" s="363"/>
      <c r="M51" s="363"/>
      <c r="N51" s="363"/>
      <c r="O51" s="363"/>
      <c r="P51" s="363"/>
      <c r="Q51" s="363"/>
      <c r="R51" s="363"/>
      <c r="S51" s="363"/>
      <c r="T51" s="363"/>
      <c r="U51" s="363"/>
      <c r="V51" s="363"/>
      <c r="W51" s="363"/>
      <c r="X51" s="363"/>
    </row>
    <row r="52" spans="1:24" x14ac:dyDescent="0.25">
      <c r="A52" s="363"/>
      <c r="B52" s="363"/>
      <c r="C52" s="363"/>
      <c r="D52" s="363"/>
      <c r="E52" s="363"/>
      <c r="F52" s="363"/>
      <c r="G52" s="363"/>
      <c r="H52" s="363"/>
      <c r="I52" s="363"/>
      <c r="J52" s="363"/>
      <c r="K52" s="363"/>
      <c r="L52" s="363"/>
      <c r="M52" s="363"/>
      <c r="N52" s="363"/>
      <c r="O52" s="363"/>
      <c r="P52" s="363"/>
      <c r="Q52" s="363"/>
      <c r="R52" s="363"/>
      <c r="S52" s="363"/>
      <c r="T52" s="363"/>
      <c r="U52" s="363"/>
      <c r="V52" s="363"/>
      <c r="W52" s="363"/>
      <c r="X52" s="363"/>
    </row>
    <row r="53" spans="1:24" x14ac:dyDescent="0.25">
      <c r="A53" s="363"/>
      <c r="B53" s="363"/>
      <c r="C53" s="363"/>
      <c r="D53" s="363"/>
      <c r="E53" s="363"/>
      <c r="F53" s="363"/>
      <c r="G53" s="363"/>
      <c r="H53" s="363"/>
      <c r="I53" s="363"/>
      <c r="J53" s="363"/>
      <c r="K53" s="363"/>
      <c r="L53" s="363"/>
      <c r="M53" s="363"/>
      <c r="N53" s="363"/>
      <c r="O53" s="363"/>
      <c r="P53" s="363"/>
      <c r="Q53" s="363"/>
      <c r="R53" s="363"/>
      <c r="S53" s="363"/>
      <c r="T53" s="363"/>
      <c r="U53" s="363"/>
      <c r="V53" s="363"/>
      <c r="W53" s="363"/>
      <c r="X53" s="363"/>
    </row>
    <row r="54" spans="1:24" x14ac:dyDescent="0.25">
      <c r="A54" s="363"/>
      <c r="B54" s="363"/>
      <c r="C54" s="363"/>
      <c r="D54" s="363"/>
      <c r="E54" s="363"/>
      <c r="F54" s="363"/>
      <c r="G54" s="363"/>
      <c r="H54" s="363"/>
      <c r="I54" s="363"/>
      <c r="J54" s="363"/>
      <c r="K54" s="363"/>
      <c r="L54" s="363"/>
      <c r="M54" s="363"/>
      <c r="N54" s="363"/>
      <c r="O54" s="363"/>
      <c r="P54" s="363"/>
      <c r="Q54" s="363"/>
      <c r="R54" s="363"/>
      <c r="S54" s="363"/>
      <c r="T54" s="363"/>
      <c r="U54" s="363"/>
      <c r="V54" s="363"/>
      <c r="W54" s="363"/>
      <c r="X54" s="363"/>
    </row>
    <row r="55" spans="1:24" x14ac:dyDescent="0.25">
      <c r="A55" s="363"/>
      <c r="B55" s="363"/>
      <c r="C55" s="363"/>
      <c r="D55" s="363"/>
      <c r="E55" s="363"/>
      <c r="F55" s="363"/>
      <c r="G55" s="363"/>
      <c r="H55" s="363"/>
      <c r="I55" s="363"/>
      <c r="J55" s="363"/>
      <c r="K55" s="363"/>
      <c r="L55" s="363"/>
      <c r="M55" s="363"/>
      <c r="N55" s="363"/>
      <c r="O55" s="363"/>
      <c r="P55" s="363"/>
      <c r="Q55" s="363"/>
      <c r="R55" s="363"/>
      <c r="S55" s="363"/>
      <c r="T55" s="363"/>
      <c r="U55" s="363"/>
      <c r="V55" s="363"/>
      <c r="W55" s="363"/>
      <c r="X55" s="363"/>
    </row>
    <row r="56" spans="1:24" x14ac:dyDescent="0.25">
      <c r="A56" s="363"/>
      <c r="B56" s="363"/>
      <c r="C56" s="363"/>
      <c r="D56" s="363"/>
      <c r="E56" s="363"/>
      <c r="F56" s="363"/>
      <c r="G56" s="363"/>
      <c r="H56" s="363"/>
      <c r="I56" s="363"/>
      <c r="J56" s="363"/>
      <c r="K56" s="363"/>
      <c r="L56" s="363"/>
      <c r="M56" s="363"/>
      <c r="N56" s="363"/>
      <c r="O56" s="363"/>
      <c r="P56" s="363"/>
      <c r="Q56" s="363"/>
      <c r="R56" s="363"/>
      <c r="S56" s="363"/>
      <c r="T56" s="363"/>
      <c r="U56" s="363"/>
      <c r="V56" s="363"/>
      <c r="W56" s="363"/>
      <c r="X56" s="363"/>
    </row>
    <row r="57" spans="1:24" x14ac:dyDescent="0.25">
      <c r="A57" s="363"/>
      <c r="B57" s="363"/>
      <c r="C57" s="363"/>
      <c r="D57" s="363"/>
      <c r="E57" s="363"/>
      <c r="F57" s="363"/>
      <c r="G57" s="363"/>
      <c r="H57" s="363"/>
      <c r="I57" s="363"/>
      <c r="J57" s="363"/>
      <c r="K57" s="363"/>
      <c r="L57" s="363"/>
      <c r="M57" s="363"/>
      <c r="N57" s="363"/>
      <c r="O57" s="363"/>
      <c r="P57" s="363"/>
      <c r="Q57" s="363"/>
      <c r="R57" s="363"/>
      <c r="S57" s="363"/>
      <c r="T57" s="363"/>
      <c r="U57" s="363"/>
      <c r="V57" s="363"/>
      <c r="W57" s="363"/>
      <c r="X57" s="363"/>
    </row>
    <row r="58" spans="1:24" x14ac:dyDescent="0.25">
      <c r="A58" s="363"/>
      <c r="B58" s="363"/>
      <c r="C58" s="363"/>
      <c r="D58" s="363"/>
      <c r="E58" s="363"/>
      <c r="F58" s="363"/>
      <c r="G58" s="363"/>
      <c r="H58" s="363"/>
      <c r="I58" s="363"/>
      <c r="J58" s="363"/>
      <c r="K58" s="363"/>
      <c r="L58" s="363"/>
      <c r="M58" s="363"/>
      <c r="N58" s="363"/>
      <c r="O58" s="363"/>
      <c r="P58" s="363"/>
      <c r="Q58" s="363"/>
      <c r="R58" s="363"/>
      <c r="S58" s="363"/>
      <c r="T58" s="363"/>
      <c r="U58" s="363"/>
      <c r="V58" s="363"/>
      <c r="W58" s="363"/>
      <c r="X58" s="363"/>
    </row>
    <row r="59" spans="1:24" x14ac:dyDescent="0.25">
      <c r="A59" s="363"/>
      <c r="B59" s="363"/>
      <c r="C59" s="363"/>
      <c r="D59" s="363"/>
      <c r="E59" s="363"/>
      <c r="F59" s="363"/>
      <c r="G59" s="363"/>
      <c r="H59" s="363"/>
      <c r="I59" s="363"/>
      <c r="J59" s="363"/>
      <c r="K59" s="363"/>
      <c r="L59" s="363"/>
      <c r="M59" s="363"/>
      <c r="N59" s="363"/>
      <c r="O59" s="363"/>
      <c r="P59" s="363"/>
      <c r="Q59" s="363"/>
      <c r="R59" s="363"/>
      <c r="S59" s="363"/>
      <c r="T59" s="363"/>
      <c r="U59" s="363"/>
      <c r="V59" s="363"/>
      <c r="W59" s="363"/>
      <c r="X59" s="363"/>
    </row>
    <row r="60" spans="1:24" x14ac:dyDescent="0.25">
      <c r="A60" s="363"/>
      <c r="B60" s="363"/>
      <c r="C60" s="363"/>
      <c r="D60" s="363"/>
      <c r="E60" s="363"/>
      <c r="F60" s="363"/>
      <c r="G60" s="363"/>
      <c r="H60" s="363"/>
      <c r="I60" s="363"/>
      <c r="J60" s="363"/>
      <c r="K60" s="363"/>
      <c r="L60" s="363"/>
      <c r="M60" s="363"/>
      <c r="N60" s="363"/>
      <c r="O60" s="363"/>
      <c r="P60" s="363"/>
      <c r="Q60" s="363"/>
      <c r="R60" s="363"/>
      <c r="S60" s="363"/>
      <c r="T60" s="363"/>
      <c r="U60" s="363"/>
      <c r="V60" s="363"/>
      <c r="W60" s="363"/>
      <c r="X60" s="363"/>
    </row>
    <row r="61" spans="1:24" x14ac:dyDescent="0.25">
      <c r="A61" s="363"/>
      <c r="B61" s="363"/>
      <c r="C61" s="363"/>
      <c r="D61" s="363"/>
      <c r="E61" s="363"/>
      <c r="F61" s="363"/>
      <c r="G61" s="363"/>
      <c r="H61" s="363"/>
      <c r="I61" s="363"/>
      <c r="J61" s="363"/>
      <c r="K61" s="363"/>
      <c r="L61" s="363"/>
      <c r="M61" s="363"/>
      <c r="N61" s="363"/>
      <c r="O61" s="363"/>
      <c r="P61" s="363"/>
      <c r="Q61" s="363"/>
      <c r="R61" s="363"/>
      <c r="S61" s="363"/>
      <c r="T61" s="363"/>
      <c r="U61" s="363"/>
      <c r="V61" s="363"/>
      <c r="W61" s="363"/>
      <c r="X61" s="363"/>
    </row>
    <row r="62" spans="1:24" x14ac:dyDescent="0.25">
      <c r="A62" s="363"/>
      <c r="B62" s="363"/>
      <c r="C62" s="363"/>
      <c r="D62" s="363"/>
      <c r="E62" s="363"/>
      <c r="F62" s="363"/>
      <c r="G62" s="363"/>
      <c r="H62" s="363"/>
      <c r="I62" s="363"/>
      <c r="J62" s="363"/>
      <c r="K62" s="363"/>
      <c r="L62" s="363"/>
      <c r="M62" s="363"/>
      <c r="N62" s="363"/>
      <c r="O62" s="363"/>
      <c r="P62" s="363"/>
      <c r="Q62" s="363"/>
      <c r="R62" s="363"/>
      <c r="S62" s="363"/>
      <c r="T62" s="363"/>
      <c r="U62" s="363"/>
      <c r="V62" s="363"/>
      <c r="W62" s="363"/>
      <c r="X62" s="363"/>
    </row>
    <row r="63" spans="1:24" x14ac:dyDescent="0.25">
      <c r="A63" s="363"/>
      <c r="B63" s="363"/>
      <c r="C63" s="363"/>
      <c r="D63" s="363"/>
      <c r="E63" s="363"/>
      <c r="F63" s="363"/>
      <c r="G63" s="363"/>
      <c r="H63" s="363"/>
      <c r="I63" s="363"/>
      <c r="J63" s="363"/>
      <c r="K63" s="363"/>
      <c r="L63" s="363"/>
      <c r="M63" s="363"/>
      <c r="N63" s="363"/>
      <c r="O63" s="363"/>
      <c r="P63" s="363"/>
      <c r="Q63" s="363"/>
      <c r="R63" s="363"/>
      <c r="S63" s="363"/>
      <c r="T63" s="363"/>
      <c r="U63" s="363"/>
      <c r="V63" s="363"/>
      <c r="W63" s="363"/>
      <c r="X63" s="363"/>
    </row>
    <row r="64" spans="1:24" x14ac:dyDescent="0.25">
      <c r="A64" s="363"/>
      <c r="B64" s="363"/>
      <c r="C64" s="363"/>
      <c r="D64" s="363"/>
      <c r="E64" s="363"/>
      <c r="F64" s="363"/>
      <c r="G64" s="363"/>
      <c r="H64" s="363"/>
      <c r="I64" s="363"/>
      <c r="J64" s="363"/>
      <c r="K64" s="363"/>
      <c r="L64" s="363"/>
      <c r="M64" s="363"/>
      <c r="N64" s="363"/>
      <c r="O64" s="363"/>
      <c r="P64" s="363"/>
      <c r="Q64" s="363"/>
      <c r="R64" s="363"/>
      <c r="S64" s="363"/>
      <c r="T64" s="363"/>
      <c r="U64" s="363"/>
      <c r="V64" s="363"/>
      <c r="W64" s="363"/>
      <c r="X64" s="363"/>
    </row>
    <row r="65" spans="1:24" x14ac:dyDescent="0.25">
      <c r="A65" s="363"/>
      <c r="B65" s="363"/>
      <c r="C65" s="363"/>
      <c r="D65" s="363"/>
      <c r="E65" s="363"/>
      <c r="F65" s="363"/>
      <c r="G65" s="363"/>
      <c r="H65" s="363"/>
      <c r="I65" s="363"/>
      <c r="J65" s="363"/>
      <c r="K65" s="363"/>
      <c r="L65" s="363"/>
      <c r="M65" s="363"/>
      <c r="N65" s="363"/>
      <c r="O65" s="363"/>
      <c r="P65" s="363"/>
      <c r="Q65" s="363"/>
      <c r="R65" s="363"/>
      <c r="S65" s="363"/>
      <c r="T65" s="363"/>
      <c r="U65" s="363"/>
      <c r="V65" s="363"/>
      <c r="W65" s="363"/>
      <c r="X65" s="363"/>
    </row>
    <row r="66" spans="1:24" x14ac:dyDescent="0.25">
      <c r="A66" s="363"/>
      <c r="B66" s="363"/>
      <c r="C66" s="363"/>
      <c r="D66" s="363"/>
      <c r="E66" s="363"/>
      <c r="F66" s="363"/>
      <c r="G66" s="363"/>
      <c r="H66" s="363"/>
      <c r="I66" s="363"/>
      <c r="J66" s="363"/>
      <c r="K66" s="363"/>
      <c r="L66" s="363"/>
      <c r="M66" s="363"/>
      <c r="N66" s="363"/>
      <c r="O66" s="363"/>
      <c r="P66" s="363"/>
      <c r="Q66" s="363"/>
      <c r="R66" s="363"/>
      <c r="S66" s="363"/>
      <c r="T66" s="363"/>
      <c r="U66" s="363"/>
      <c r="V66" s="363"/>
      <c r="W66" s="363"/>
      <c r="X66" s="363"/>
    </row>
    <row r="67" spans="1:24" x14ac:dyDescent="0.25">
      <c r="A67" s="363"/>
      <c r="B67" s="363"/>
      <c r="C67" s="363"/>
      <c r="D67" s="363"/>
      <c r="E67" s="363"/>
      <c r="F67" s="363"/>
      <c r="G67" s="363"/>
      <c r="H67" s="363"/>
      <c r="I67" s="363"/>
      <c r="J67" s="363"/>
      <c r="K67" s="363"/>
      <c r="L67" s="363"/>
      <c r="M67" s="363"/>
      <c r="N67" s="363"/>
      <c r="O67" s="363"/>
      <c r="P67" s="363"/>
      <c r="Q67" s="363"/>
      <c r="R67" s="363"/>
      <c r="S67" s="363"/>
      <c r="T67" s="363"/>
      <c r="U67" s="363"/>
      <c r="V67" s="363"/>
      <c r="W67" s="363"/>
      <c r="X67" s="363"/>
    </row>
    <row r="68" spans="1:24" x14ac:dyDescent="0.25">
      <c r="A68" s="363"/>
      <c r="B68" s="363"/>
      <c r="C68" s="363"/>
      <c r="D68" s="363"/>
      <c r="E68" s="363"/>
      <c r="F68" s="363"/>
      <c r="G68" s="363"/>
      <c r="H68" s="363"/>
      <c r="I68" s="363"/>
      <c r="J68" s="363"/>
      <c r="K68" s="363"/>
      <c r="L68" s="363"/>
      <c r="M68" s="363"/>
      <c r="N68" s="363"/>
      <c r="O68" s="363"/>
      <c r="P68" s="363"/>
      <c r="Q68" s="363"/>
      <c r="R68" s="363"/>
      <c r="S68" s="363"/>
      <c r="T68" s="363"/>
      <c r="U68" s="363"/>
      <c r="V68" s="363"/>
      <c r="W68" s="363"/>
      <c r="X68" s="363"/>
    </row>
    <row r="69" spans="1:24" x14ac:dyDescent="0.25">
      <c r="A69" s="363"/>
      <c r="B69" s="363"/>
      <c r="C69" s="363"/>
      <c r="D69" s="363"/>
      <c r="E69" s="363"/>
      <c r="F69" s="363"/>
      <c r="G69" s="363"/>
      <c r="H69" s="363"/>
      <c r="I69" s="363"/>
      <c r="J69" s="363"/>
      <c r="K69" s="363"/>
      <c r="L69" s="363"/>
      <c r="M69" s="363"/>
      <c r="N69" s="363"/>
      <c r="O69" s="363"/>
      <c r="P69" s="363"/>
      <c r="Q69" s="363"/>
      <c r="R69" s="363"/>
      <c r="S69" s="363"/>
      <c r="T69" s="363"/>
      <c r="U69" s="363"/>
      <c r="V69" s="363"/>
      <c r="W69" s="363"/>
      <c r="X69" s="363"/>
    </row>
    <row r="70" spans="1:24" x14ac:dyDescent="0.25">
      <c r="A70" s="363"/>
      <c r="B70" s="363"/>
      <c r="C70" s="363"/>
      <c r="D70" s="363"/>
      <c r="E70" s="363"/>
      <c r="F70" s="363"/>
      <c r="G70" s="363"/>
      <c r="H70" s="363"/>
      <c r="I70" s="363"/>
      <c r="J70" s="363"/>
      <c r="K70" s="363"/>
      <c r="L70" s="363"/>
      <c r="M70" s="363"/>
      <c r="N70" s="363"/>
      <c r="O70" s="363"/>
      <c r="P70" s="363"/>
      <c r="Q70" s="363"/>
      <c r="R70" s="363"/>
      <c r="S70" s="363"/>
      <c r="T70" s="363"/>
      <c r="U70" s="363"/>
      <c r="V70" s="363"/>
      <c r="W70" s="363"/>
      <c r="X70" s="363"/>
    </row>
    <row r="71" spans="1:24" x14ac:dyDescent="0.25">
      <c r="A71" s="363"/>
      <c r="B71" s="363"/>
      <c r="C71" s="363"/>
      <c r="D71" s="363"/>
      <c r="E71" s="363"/>
      <c r="F71" s="363"/>
      <c r="G71" s="363"/>
      <c r="H71" s="363"/>
      <c r="I71" s="363"/>
      <c r="J71" s="363"/>
      <c r="K71" s="363"/>
      <c r="L71" s="363"/>
      <c r="M71" s="363"/>
      <c r="N71" s="363"/>
      <c r="O71" s="363"/>
      <c r="P71" s="363"/>
      <c r="Q71" s="363"/>
      <c r="R71" s="363"/>
      <c r="S71" s="363"/>
      <c r="T71" s="363"/>
      <c r="U71" s="363"/>
      <c r="V71" s="363"/>
      <c r="W71" s="363"/>
      <c r="X71" s="363"/>
    </row>
    <row r="72" spans="1:24" x14ac:dyDescent="0.25">
      <c r="A72" s="363"/>
      <c r="B72" s="363"/>
      <c r="C72" s="363"/>
      <c r="D72" s="363"/>
      <c r="E72" s="363"/>
      <c r="F72" s="363"/>
      <c r="G72" s="363"/>
      <c r="H72" s="363"/>
      <c r="I72" s="363"/>
      <c r="J72" s="363"/>
      <c r="K72" s="363"/>
      <c r="L72" s="363"/>
      <c r="M72" s="363"/>
      <c r="N72" s="363"/>
      <c r="O72" s="363"/>
      <c r="P72" s="363"/>
      <c r="Q72" s="363"/>
      <c r="R72" s="363"/>
      <c r="S72" s="363"/>
      <c r="T72" s="363"/>
      <c r="U72" s="363"/>
      <c r="V72" s="363"/>
      <c r="W72" s="363"/>
      <c r="X72" s="363"/>
    </row>
    <row r="73" spans="1:24" x14ac:dyDescent="0.25">
      <c r="A73" s="363"/>
      <c r="B73" s="363"/>
      <c r="C73" s="363"/>
      <c r="D73" s="363"/>
      <c r="E73" s="363"/>
      <c r="F73" s="363"/>
      <c r="G73" s="363"/>
      <c r="H73" s="363"/>
      <c r="I73" s="363"/>
      <c r="J73" s="363"/>
      <c r="K73" s="363"/>
      <c r="L73" s="363"/>
      <c r="M73" s="363"/>
      <c r="N73" s="363"/>
      <c r="O73" s="363"/>
      <c r="P73" s="363"/>
      <c r="Q73" s="363"/>
      <c r="R73" s="363"/>
      <c r="S73" s="363"/>
      <c r="T73" s="363"/>
      <c r="U73" s="363"/>
      <c r="V73" s="363"/>
      <c r="W73" s="363"/>
      <c r="X73" s="363"/>
    </row>
    <row r="74" spans="1:24" x14ac:dyDescent="0.25">
      <c r="A74" s="363"/>
      <c r="B74" s="363"/>
      <c r="C74" s="363"/>
      <c r="D74" s="363"/>
      <c r="E74" s="363"/>
      <c r="F74" s="363"/>
      <c r="G74" s="363"/>
      <c r="H74" s="363"/>
      <c r="I74" s="363"/>
      <c r="J74" s="363"/>
      <c r="K74" s="363"/>
      <c r="L74" s="363"/>
      <c r="M74" s="363"/>
      <c r="N74" s="363"/>
      <c r="O74" s="363"/>
      <c r="P74" s="363"/>
      <c r="Q74" s="363"/>
      <c r="R74" s="363"/>
      <c r="S74" s="363"/>
      <c r="T74" s="363"/>
      <c r="U74" s="363"/>
      <c r="V74" s="363"/>
      <c r="W74" s="363"/>
      <c r="X74" s="363"/>
    </row>
    <row r="75" spans="1:24" x14ac:dyDescent="0.25">
      <c r="A75" s="363"/>
      <c r="B75" s="363"/>
      <c r="C75" s="363"/>
      <c r="D75" s="363"/>
      <c r="E75" s="363"/>
      <c r="F75" s="363"/>
      <c r="G75" s="363"/>
      <c r="H75" s="363"/>
      <c r="I75" s="363"/>
      <c r="J75" s="363"/>
      <c r="K75" s="363"/>
      <c r="L75" s="363"/>
      <c r="M75" s="363"/>
      <c r="N75" s="363"/>
      <c r="O75" s="363"/>
      <c r="P75" s="363"/>
      <c r="Q75" s="363"/>
      <c r="R75" s="363"/>
      <c r="S75" s="363"/>
      <c r="T75" s="363"/>
      <c r="U75" s="363"/>
      <c r="V75" s="363"/>
      <c r="W75" s="363"/>
      <c r="X75" s="363"/>
    </row>
    <row r="76" spans="1:24" x14ac:dyDescent="0.25">
      <c r="A76" s="363"/>
      <c r="B76" s="363"/>
      <c r="C76" s="363"/>
      <c r="D76" s="363"/>
      <c r="E76" s="363"/>
      <c r="F76" s="363"/>
      <c r="G76" s="363"/>
      <c r="H76" s="363"/>
      <c r="I76" s="363"/>
      <c r="J76" s="363"/>
      <c r="K76" s="363"/>
      <c r="L76" s="363"/>
      <c r="M76" s="363"/>
      <c r="N76" s="363"/>
      <c r="O76" s="363"/>
      <c r="P76" s="363"/>
      <c r="Q76" s="363"/>
      <c r="R76" s="363"/>
      <c r="S76" s="363"/>
      <c r="T76" s="363"/>
      <c r="U76" s="363"/>
      <c r="V76" s="363"/>
      <c r="W76" s="363"/>
      <c r="X76" s="363"/>
    </row>
    <row r="77" spans="1:24" x14ac:dyDescent="0.25">
      <c r="A77" s="363"/>
      <c r="B77" s="363"/>
      <c r="C77" s="363"/>
      <c r="D77" s="363"/>
      <c r="E77" s="363"/>
      <c r="F77" s="363"/>
      <c r="G77" s="363"/>
      <c r="H77" s="363"/>
      <c r="I77" s="363"/>
      <c r="J77" s="363"/>
      <c r="K77" s="363"/>
      <c r="L77" s="363"/>
      <c r="M77" s="363"/>
      <c r="N77" s="363"/>
      <c r="O77" s="363"/>
      <c r="P77" s="363"/>
      <c r="Q77" s="363"/>
      <c r="R77" s="363"/>
      <c r="S77" s="363"/>
      <c r="T77" s="363"/>
      <c r="U77" s="363"/>
      <c r="V77" s="363"/>
      <c r="W77" s="363"/>
      <c r="X77" s="363"/>
    </row>
    <row r="78" spans="1:24" x14ac:dyDescent="0.25">
      <c r="A78" s="363"/>
      <c r="B78" s="363"/>
      <c r="C78" s="363"/>
      <c r="D78" s="363"/>
      <c r="E78" s="363"/>
      <c r="F78" s="363"/>
      <c r="G78" s="363"/>
      <c r="H78" s="363"/>
      <c r="I78" s="363"/>
      <c r="J78" s="363"/>
      <c r="K78" s="363"/>
      <c r="L78" s="363"/>
      <c r="M78" s="363"/>
      <c r="N78" s="363"/>
      <c r="O78" s="363"/>
      <c r="P78" s="363"/>
      <c r="Q78" s="363"/>
      <c r="R78" s="363"/>
      <c r="S78" s="363"/>
      <c r="T78" s="363"/>
      <c r="U78" s="363"/>
      <c r="V78" s="363"/>
      <c r="W78" s="363"/>
      <c r="X78" s="363"/>
    </row>
    <row r="79" spans="1:24" x14ac:dyDescent="0.25">
      <c r="A79" s="363"/>
      <c r="B79" s="363"/>
      <c r="C79" s="363"/>
      <c r="D79" s="363"/>
      <c r="E79" s="363"/>
      <c r="F79" s="363"/>
      <c r="G79" s="363"/>
      <c r="H79" s="363"/>
      <c r="I79" s="363"/>
      <c r="J79" s="363"/>
      <c r="K79" s="363"/>
      <c r="L79" s="363"/>
      <c r="M79" s="363"/>
      <c r="N79" s="363"/>
      <c r="O79" s="363"/>
      <c r="P79" s="363"/>
      <c r="Q79" s="363"/>
      <c r="R79" s="363"/>
      <c r="S79" s="363"/>
      <c r="T79" s="363"/>
      <c r="U79" s="363"/>
      <c r="V79" s="363"/>
      <c r="W79" s="363"/>
      <c r="X79" s="363"/>
    </row>
    <row r="80" spans="1:24" x14ac:dyDescent="0.25">
      <c r="A80" s="363"/>
      <c r="B80" s="363"/>
      <c r="C80" s="363"/>
      <c r="D80" s="363"/>
      <c r="E80" s="363"/>
      <c r="F80" s="363"/>
      <c r="G80" s="363"/>
      <c r="H80" s="363"/>
      <c r="I80" s="363"/>
      <c r="J80" s="363"/>
      <c r="K80" s="363"/>
      <c r="L80" s="363"/>
      <c r="M80" s="363"/>
      <c r="N80" s="363"/>
      <c r="O80" s="363"/>
      <c r="P80" s="363"/>
      <c r="Q80" s="363"/>
      <c r="R80" s="363"/>
      <c r="S80" s="363"/>
      <c r="T80" s="363"/>
      <c r="U80" s="363"/>
      <c r="V80" s="363"/>
      <c r="W80" s="363"/>
      <c r="X80" s="363"/>
    </row>
    <row r="81" spans="1:24" x14ac:dyDescent="0.25">
      <c r="A81" s="363"/>
      <c r="B81" s="363"/>
      <c r="C81" s="363"/>
      <c r="D81" s="363"/>
      <c r="E81" s="363"/>
      <c r="F81" s="363"/>
      <c r="G81" s="363"/>
      <c r="H81" s="363"/>
      <c r="I81" s="363"/>
      <c r="J81" s="363"/>
      <c r="K81" s="363"/>
      <c r="L81" s="363"/>
      <c r="M81" s="363"/>
      <c r="N81" s="363"/>
      <c r="O81" s="363"/>
      <c r="P81" s="363"/>
      <c r="Q81" s="363"/>
      <c r="R81" s="363"/>
      <c r="S81" s="363"/>
      <c r="T81" s="363"/>
      <c r="U81" s="363"/>
      <c r="V81" s="363"/>
      <c r="W81" s="363"/>
      <c r="X81" s="363"/>
    </row>
    <row r="82" spans="1:24" x14ac:dyDescent="0.25">
      <c r="A82" s="363"/>
      <c r="B82" s="363"/>
      <c r="C82" s="363"/>
      <c r="D82" s="363"/>
      <c r="E82" s="363"/>
      <c r="F82" s="363"/>
      <c r="G82" s="363"/>
      <c r="H82" s="363"/>
      <c r="I82" s="363"/>
      <c r="J82" s="363"/>
      <c r="K82" s="363"/>
      <c r="L82" s="363"/>
      <c r="M82" s="363"/>
      <c r="N82" s="363"/>
      <c r="O82" s="363"/>
      <c r="P82" s="363"/>
      <c r="Q82" s="363"/>
      <c r="R82" s="363"/>
      <c r="S82" s="363"/>
      <c r="T82" s="363"/>
      <c r="U82" s="363"/>
      <c r="V82" s="363"/>
      <c r="W82" s="363"/>
      <c r="X82" s="363"/>
    </row>
    <row r="83" spans="1:24" x14ac:dyDescent="0.25">
      <c r="A83" s="363"/>
      <c r="B83" s="363"/>
      <c r="C83" s="363"/>
      <c r="D83" s="363"/>
      <c r="E83" s="363"/>
      <c r="F83" s="363"/>
      <c r="G83" s="363"/>
      <c r="H83" s="363"/>
      <c r="I83" s="363"/>
      <c r="J83" s="363"/>
      <c r="K83" s="363"/>
      <c r="L83" s="363"/>
      <c r="M83" s="363"/>
      <c r="N83" s="363"/>
      <c r="O83" s="363"/>
      <c r="P83" s="363"/>
      <c r="Q83" s="363"/>
      <c r="R83" s="363"/>
      <c r="S83" s="363"/>
      <c r="T83" s="363"/>
      <c r="U83" s="363"/>
      <c r="V83" s="363"/>
      <c r="W83" s="363"/>
      <c r="X83" s="363"/>
    </row>
    <row r="84" spans="1:24" x14ac:dyDescent="0.25">
      <c r="A84" s="363"/>
      <c r="B84" s="363"/>
      <c r="C84" s="363"/>
      <c r="D84" s="363"/>
      <c r="E84" s="363"/>
      <c r="F84" s="363"/>
      <c r="G84" s="363"/>
      <c r="H84" s="363"/>
      <c r="I84" s="363"/>
      <c r="J84" s="363"/>
      <c r="K84" s="363"/>
      <c r="L84" s="363"/>
      <c r="M84" s="363"/>
      <c r="N84" s="363"/>
      <c r="O84" s="363"/>
      <c r="P84" s="363"/>
      <c r="Q84" s="363"/>
      <c r="R84" s="363"/>
      <c r="S84" s="363"/>
      <c r="T84" s="363"/>
      <c r="U84" s="363"/>
      <c r="V84" s="363"/>
      <c r="W84" s="363"/>
      <c r="X84" s="363"/>
    </row>
    <row r="85" spans="1:24" x14ac:dyDescent="0.25">
      <c r="A85" s="363"/>
      <c r="B85" s="363"/>
      <c r="C85" s="363"/>
      <c r="D85" s="363"/>
      <c r="E85" s="363"/>
      <c r="F85" s="363"/>
      <c r="G85" s="363"/>
      <c r="H85" s="363"/>
      <c r="I85" s="363"/>
      <c r="J85" s="363"/>
      <c r="K85" s="363"/>
      <c r="L85" s="363"/>
      <c r="M85" s="363"/>
      <c r="N85" s="363"/>
      <c r="O85" s="363"/>
      <c r="P85" s="363"/>
      <c r="Q85" s="363"/>
      <c r="R85" s="363"/>
      <c r="S85" s="363"/>
      <c r="T85" s="363"/>
      <c r="U85" s="363"/>
      <c r="V85" s="363"/>
      <c r="W85" s="363"/>
      <c r="X85" s="363"/>
    </row>
    <row r="86" spans="1:24" x14ac:dyDescent="0.25">
      <c r="A86" s="363"/>
      <c r="B86" s="363"/>
      <c r="C86" s="363"/>
      <c r="D86" s="363"/>
      <c r="E86" s="363"/>
      <c r="F86" s="363"/>
      <c r="G86" s="363"/>
      <c r="H86" s="363"/>
      <c r="I86" s="363"/>
      <c r="J86" s="363"/>
      <c r="K86" s="363"/>
      <c r="L86" s="363"/>
      <c r="M86" s="363"/>
      <c r="N86" s="363"/>
      <c r="O86" s="363"/>
      <c r="P86" s="363"/>
      <c r="Q86" s="363"/>
      <c r="R86" s="363"/>
      <c r="S86" s="363"/>
      <c r="T86" s="363"/>
      <c r="U86" s="363"/>
      <c r="V86" s="363"/>
      <c r="W86" s="363"/>
      <c r="X86" s="363"/>
    </row>
    <row r="87" spans="1:24" x14ac:dyDescent="0.25">
      <c r="A87" s="363"/>
      <c r="B87" s="363"/>
      <c r="C87" s="363"/>
      <c r="D87" s="363"/>
      <c r="E87" s="363"/>
      <c r="F87" s="363"/>
      <c r="G87" s="363"/>
      <c r="H87" s="363"/>
      <c r="I87" s="363"/>
      <c r="J87" s="363"/>
      <c r="K87" s="363"/>
      <c r="L87" s="363"/>
      <c r="M87" s="363"/>
      <c r="N87" s="363"/>
      <c r="O87" s="363"/>
      <c r="P87" s="363"/>
      <c r="Q87" s="363"/>
      <c r="R87" s="363"/>
      <c r="S87" s="363"/>
      <c r="T87" s="363"/>
      <c r="U87" s="363"/>
      <c r="V87" s="363"/>
      <c r="W87" s="363"/>
      <c r="X87" s="363"/>
    </row>
    <row r="88" spans="1:24" x14ac:dyDescent="0.25">
      <c r="A88" s="363"/>
      <c r="B88" s="363"/>
      <c r="C88" s="363"/>
      <c r="D88" s="363"/>
      <c r="E88" s="363"/>
      <c r="F88" s="363"/>
      <c r="G88" s="363"/>
      <c r="H88" s="363"/>
      <c r="I88" s="363"/>
      <c r="J88" s="363"/>
      <c r="K88" s="363"/>
      <c r="L88" s="363"/>
      <c r="M88" s="363"/>
      <c r="N88" s="363"/>
      <c r="O88" s="363"/>
      <c r="P88" s="363"/>
      <c r="Q88" s="363"/>
      <c r="R88" s="363"/>
      <c r="S88" s="363"/>
      <c r="T88" s="363"/>
      <c r="U88" s="363"/>
      <c r="V88" s="363"/>
      <c r="W88" s="363"/>
      <c r="X88" s="363"/>
    </row>
    <row r="89" spans="1:24" x14ac:dyDescent="0.25">
      <c r="A89" s="363"/>
      <c r="B89" s="363"/>
      <c r="C89" s="363"/>
      <c r="D89" s="363"/>
      <c r="E89" s="363"/>
      <c r="F89" s="363"/>
      <c r="G89" s="363"/>
      <c r="H89" s="363"/>
      <c r="I89" s="363"/>
      <c r="J89" s="363"/>
      <c r="K89" s="363"/>
      <c r="L89" s="363"/>
      <c r="M89" s="363"/>
      <c r="N89" s="363"/>
      <c r="O89" s="363"/>
      <c r="P89" s="363"/>
      <c r="Q89" s="363"/>
      <c r="R89" s="363"/>
      <c r="S89" s="363"/>
      <c r="T89" s="363"/>
      <c r="U89" s="363"/>
      <c r="V89" s="363"/>
      <c r="W89" s="363"/>
      <c r="X89" s="363"/>
    </row>
    <row r="90" spans="1:24" x14ac:dyDescent="0.25">
      <c r="A90" s="363"/>
      <c r="B90" s="363"/>
      <c r="C90" s="363"/>
      <c r="D90" s="363"/>
      <c r="E90" s="363"/>
      <c r="F90" s="363"/>
      <c r="G90" s="363"/>
      <c r="H90" s="363"/>
      <c r="I90" s="363"/>
      <c r="J90" s="363"/>
      <c r="K90" s="363"/>
      <c r="L90" s="363"/>
      <c r="M90" s="363"/>
      <c r="N90" s="363"/>
      <c r="O90" s="363"/>
      <c r="P90" s="363"/>
      <c r="Q90" s="363"/>
      <c r="R90" s="363"/>
      <c r="S90" s="363"/>
      <c r="T90" s="363"/>
      <c r="U90" s="363"/>
      <c r="V90" s="363"/>
      <c r="W90" s="363"/>
      <c r="X90" s="363"/>
    </row>
    <row r="91" spans="1:24" x14ac:dyDescent="0.25">
      <c r="A91" s="363"/>
      <c r="B91" s="363"/>
      <c r="C91" s="363"/>
      <c r="D91" s="363"/>
      <c r="E91" s="363"/>
      <c r="F91" s="363"/>
      <c r="G91" s="363"/>
      <c r="H91" s="363"/>
      <c r="I91" s="363"/>
      <c r="J91" s="363"/>
      <c r="K91" s="363"/>
      <c r="L91" s="363"/>
      <c r="M91" s="363"/>
      <c r="N91" s="363"/>
      <c r="O91" s="363"/>
      <c r="P91" s="363"/>
      <c r="Q91" s="363"/>
      <c r="R91" s="363"/>
      <c r="S91" s="363"/>
      <c r="T91" s="363"/>
      <c r="U91" s="363"/>
      <c r="V91" s="363"/>
      <c r="W91" s="363"/>
      <c r="X91" s="363"/>
    </row>
    <row r="92" spans="1:24" x14ac:dyDescent="0.25">
      <c r="A92" s="363"/>
      <c r="B92" s="363"/>
      <c r="C92" s="363"/>
      <c r="D92" s="363"/>
      <c r="E92" s="363"/>
      <c r="F92" s="363"/>
      <c r="G92" s="363"/>
      <c r="H92" s="363"/>
      <c r="I92" s="363"/>
      <c r="J92" s="363"/>
      <c r="K92" s="363"/>
      <c r="L92" s="363"/>
      <c r="M92" s="363"/>
      <c r="N92" s="363"/>
      <c r="O92" s="363"/>
      <c r="P92" s="363"/>
      <c r="Q92" s="363"/>
      <c r="R92" s="363"/>
      <c r="S92" s="363"/>
      <c r="T92" s="363"/>
      <c r="U92" s="363"/>
      <c r="V92" s="363"/>
      <c r="W92" s="363"/>
      <c r="X92" s="363"/>
    </row>
    <row r="93" spans="1:24" x14ac:dyDescent="0.25">
      <c r="A93" s="363"/>
      <c r="B93" s="363"/>
      <c r="C93" s="363"/>
      <c r="D93" s="363"/>
      <c r="E93" s="363"/>
      <c r="F93" s="363"/>
      <c r="G93" s="363"/>
      <c r="H93" s="363"/>
      <c r="I93" s="363"/>
      <c r="J93" s="363"/>
      <c r="K93" s="363"/>
      <c r="L93" s="363"/>
      <c r="M93" s="363"/>
      <c r="N93" s="363"/>
      <c r="O93" s="363"/>
      <c r="P93" s="363"/>
      <c r="Q93" s="363"/>
      <c r="R93" s="363"/>
      <c r="S93" s="363"/>
      <c r="T93" s="363"/>
      <c r="U93" s="363"/>
      <c r="V93" s="363"/>
      <c r="W93" s="363"/>
      <c r="X93" s="363"/>
    </row>
    <row r="94" spans="1:24" x14ac:dyDescent="0.25">
      <c r="A94" s="363"/>
      <c r="B94" s="363"/>
      <c r="C94" s="363"/>
      <c r="D94" s="363"/>
      <c r="E94" s="363"/>
      <c r="F94" s="363"/>
      <c r="G94" s="363"/>
      <c r="H94" s="363"/>
      <c r="I94" s="363"/>
      <c r="J94" s="363"/>
      <c r="K94" s="363"/>
      <c r="L94" s="363"/>
      <c r="M94" s="363"/>
      <c r="N94" s="363"/>
      <c r="O94" s="363"/>
      <c r="P94" s="363"/>
      <c r="Q94" s="363"/>
      <c r="R94" s="363"/>
      <c r="S94" s="363"/>
      <c r="T94" s="363"/>
      <c r="U94" s="363"/>
      <c r="V94" s="363"/>
      <c r="W94" s="363"/>
      <c r="X94" s="363"/>
    </row>
    <row r="95" spans="1:24" x14ac:dyDescent="0.25">
      <c r="A95" s="363"/>
      <c r="B95" s="363"/>
      <c r="C95" s="363"/>
      <c r="D95" s="363"/>
      <c r="E95" s="363"/>
      <c r="F95" s="363"/>
      <c r="G95" s="363"/>
      <c r="H95" s="363"/>
      <c r="I95" s="363"/>
      <c r="J95" s="363"/>
      <c r="K95" s="363"/>
      <c r="L95" s="363"/>
      <c r="M95" s="363"/>
      <c r="N95" s="363"/>
      <c r="O95" s="363"/>
      <c r="P95" s="363"/>
      <c r="Q95" s="363"/>
      <c r="R95" s="363"/>
      <c r="S95" s="363"/>
      <c r="T95" s="363"/>
      <c r="U95" s="363"/>
      <c r="V95" s="363"/>
      <c r="W95" s="363"/>
      <c r="X95" s="363"/>
    </row>
    <row r="96" spans="1:24" x14ac:dyDescent="0.25">
      <c r="A96" s="363"/>
      <c r="B96" s="363"/>
      <c r="C96" s="363"/>
      <c r="D96" s="363"/>
      <c r="E96" s="363"/>
      <c r="F96" s="363"/>
      <c r="G96" s="363"/>
      <c r="H96" s="363"/>
      <c r="I96" s="363"/>
      <c r="J96" s="363"/>
      <c r="K96" s="363"/>
      <c r="L96" s="363"/>
      <c r="M96" s="363"/>
      <c r="N96" s="363"/>
      <c r="O96" s="363"/>
      <c r="P96" s="363"/>
      <c r="Q96" s="363"/>
      <c r="R96" s="363"/>
      <c r="S96" s="363"/>
      <c r="T96" s="363"/>
      <c r="U96" s="363"/>
      <c r="V96" s="363"/>
      <c r="W96" s="363"/>
      <c r="X96" s="363"/>
    </row>
    <row r="97" spans="1:24" x14ac:dyDescent="0.25">
      <c r="A97" s="363"/>
      <c r="B97" s="363"/>
      <c r="C97" s="363"/>
      <c r="D97" s="363"/>
      <c r="E97" s="363"/>
      <c r="F97" s="363"/>
      <c r="G97" s="363"/>
      <c r="H97" s="363"/>
      <c r="I97" s="363"/>
      <c r="J97" s="363"/>
      <c r="K97" s="363"/>
      <c r="L97" s="363"/>
      <c r="M97" s="363"/>
      <c r="N97" s="363"/>
      <c r="O97" s="363"/>
      <c r="P97" s="363"/>
      <c r="Q97" s="363"/>
      <c r="R97" s="363"/>
      <c r="S97" s="363"/>
      <c r="T97" s="363"/>
      <c r="U97" s="363"/>
      <c r="V97" s="363"/>
      <c r="W97" s="363"/>
      <c r="X97" s="363"/>
    </row>
    <row r="98" spans="1:24" x14ac:dyDescent="0.25">
      <c r="A98" s="363"/>
      <c r="B98" s="363"/>
      <c r="C98" s="363"/>
      <c r="D98" s="363"/>
      <c r="E98" s="363"/>
      <c r="F98" s="363"/>
      <c r="G98" s="363"/>
      <c r="H98" s="363"/>
      <c r="I98" s="363"/>
      <c r="J98" s="363"/>
      <c r="K98" s="363"/>
      <c r="L98" s="363"/>
      <c r="M98" s="363"/>
      <c r="N98" s="363"/>
      <c r="O98" s="363"/>
      <c r="P98" s="363"/>
      <c r="Q98" s="363"/>
      <c r="R98" s="363"/>
      <c r="S98" s="363"/>
      <c r="T98" s="363"/>
      <c r="U98" s="363"/>
      <c r="V98" s="363"/>
      <c r="W98" s="363"/>
      <c r="X98" s="363"/>
    </row>
    <row r="99" spans="1:24" x14ac:dyDescent="0.25">
      <c r="A99" s="363"/>
      <c r="B99" s="363"/>
      <c r="C99" s="363"/>
      <c r="D99" s="363"/>
      <c r="E99" s="363"/>
      <c r="F99" s="363"/>
      <c r="G99" s="363"/>
      <c r="H99" s="363"/>
      <c r="I99" s="363"/>
      <c r="J99" s="363"/>
      <c r="K99" s="363"/>
      <c r="L99" s="363"/>
      <c r="M99" s="363"/>
      <c r="N99" s="363"/>
      <c r="O99" s="363"/>
      <c r="P99" s="363"/>
      <c r="Q99" s="363"/>
      <c r="R99" s="363"/>
      <c r="S99" s="363"/>
      <c r="T99" s="363"/>
      <c r="U99" s="363"/>
      <c r="V99" s="363"/>
      <c r="W99" s="363"/>
      <c r="X99" s="363"/>
    </row>
    <row r="100" spans="1:24" x14ac:dyDescent="0.25">
      <c r="A100" s="363"/>
      <c r="B100" s="363"/>
      <c r="C100" s="363"/>
      <c r="D100" s="363"/>
      <c r="E100" s="363"/>
      <c r="F100" s="363"/>
      <c r="G100" s="363"/>
      <c r="H100" s="363"/>
      <c r="I100" s="363"/>
      <c r="J100" s="363"/>
      <c r="K100" s="363"/>
      <c r="L100" s="363"/>
      <c r="M100" s="363"/>
      <c r="N100" s="363"/>
      <c r="O100" s="363"/>
      <c r="P100" s="363"/>
      <c r="Q100" s="363"/>
      <c r="R100" s="363"/>
      <c r="S100" s="363"/>
      <c r="T100" s="363"/>
      <c r="U100" s="363"/>
      <c r="V100" s="363"/>
      <c r="W100" s="363"/>
      <c r="X100" s="363"/>
    </row>
    <row r="101" spans="1:24" x14ac:dyDescent="0.25">
      <c r="A101" s="363"/>
      <c r="B101" s="363"/>
      <c r="C101" s="363"/>
      <c r="D101" s="363"/>
      <c r="E101" s="363"/>
      <c r="F101" s="363"/>
      <c r="G101" s="363"/>
      <c r="H101" s="363"/>
      <c r="I101" s="363"/>
      <c r="J101" s="363"/>
      <c r="K101" s="363"/>
      <c r="L101" s="363"/>
      <c r="M101" s="363"/>
      <c r="N101" s="363"/>
      <c r="O101" s="363"/>
      <c r="P101" s="363"/>
      <c r="Q101" s="363"/>
      <c r="R101" s="363"/>
      <c r="S101" s="363"/>
      <c r="T101" s="363"/>
      <c r="U101" s="363"/>
      <c r="V101" s="363"/>
      <c r="W101" s="363"/>
      <c r="X101" s="363"/>
    </row>
    <row r="102" spans="1:24" x14ac:dyDescent="0.25">
      <c r="A102" s="363"/>
      <c r="B102" s="363"/>
      <c r="C102" s="363"/>
      <c r="D102" s="363"/>
      <c r="E102" s="363"/>
      <c r="F102" s="363"/>
      <c r="G102" s="363"/>
      <c r="H102" s="363"/>
      <c r="I102" s="363"/>
      <c r="J102" s="363"/>
      <c r="K102" s="363"/>
      <c r="L102" s="363"/>
      <c r="M102" s="363"/>
      <c r="N102" s="363"/>
      <c r="O102" s="363"/>
      <c r="P102" s="363"/>
      <c r="Q102" s="363"/>
      <c r="R102" s="363"/>
      <c r="S102" s="363"/>
      <c r="T102" s="363"/>
      <c r="U102" s="363"/>
      <c r="V102" s="363"/>
      <c r="W102" s="363"/>
      <c r="X102" s="363"/>
    </row>
    <row r="103" spans="1:24" x14ac:dyDescent="0.25">
      <c r="A103" s="363"/>
      <c r="B103" s="363"/>
      <c r="C103" s="363"/>
      <c r="D103" s="363"/>
      <c r="E103" s="363"/>
      <c r="F103" s="363"/>
      <c r="G103" s="363"/>
      <c r="H103" s="363"/>
      <c r="I103" s="363"/>
      <c r="J103" s="363"/>
      <c r="K103" s="363"/>
      <c r="L103" s="363"/>
      <c r="M103" s="363"/>
      <c r="N103" s="363"/>
      <c r="O103" s="363"/>
      <c r="P103" s="363"/>
      <c r="Q103" s="363"/>
      <c r="R103" s="363"/>
      <c r="S103" s="363"/>
      <c r="T103" s="363"/>
      <c r="U103" s="363"/>
      <c r="V103" s="363"/>
      <c r="W103" s="363"/>
      <c r="X103" s="363"/>
    </row>
    <row r="104" spans="1:24" x14ac:dyDescent="0.25">
      <c r="A104" s="363"/>
      <c r="B104" s="363"/>
      <c r="C104" s="363"/>
      <c r="D104" s="363"/>
      <c r="E104" s="363"/>
      <c r="F104" s="363"/>
      <c r="G104" s="363"/>
      <c r="H104" s="363"/>
      <c r="I104" s="363"/>
      <c r="J104" s="363"/>
      <c r="K104" s="363"/>
      <c r="L104" s="363"/>
      <c r="M104" s="363"/>
      <c r="N104" s="363"/>
      <c r="O104" s="363"/>
      <c r="P104" s="363"/>
      <c r="Q104" s="363"/>
      <c r="R104" s="363"/>
      <c r="S104" s="363"/>
      <c r="T104" s="363"/>
      <c r="U104" s="363"/>
      <c r="V104" s="363"/>
      <c r="W104" s="363"/>
      <c r="X104" s="363"/>
    </row>
    <row r="105" spans="1:24" x14ac:dyDescent="0.25">
      <c r="A105" s="363"/>
      <c r="B105" s="363"/>
      <c r="C105" s="363"/>
      <c r="D105" s="363"/>
      <c r="E105" s="363"/>
      <c r="F105" s="363"/>
      <c r="G105" s="363"/>
      <c r="H105" s="363"/>
      <c r="I105" s="363"/>
      <c r="J105" s="363"/>
      <c r="K105" s="363"/>
      <c r="L105" s="363"/>
      <c r="M105" s="363"/>
      <c r="N105" s="363"/>
      <c r="O105" s="363"/>
      <c r="P105" s="363"/>
      <c r="Q105" s="363"/>
      <c r="R105" s="363"/>
      <c r="S105" s="363"/>
      <c r="T105" s="363"/>
      <c r="U105" s="363"/>
      <c r="V105" s="363"/>
      <c r="W105" s="363"/>
      <c r="X105" s="363"/>
    </row>
    <row r="106" spans="1:24" x14ac:dyDescent="0.25">
      <c r="A106" s="363"/>
      <c r="B106" s="363"/>
      <c r="C106" s="363"/>
      <c r="D106" s="363"/>
      <c r="E106" s="363"/>
      <c r="F106" s="363"/>
      <c r="G106" s="363"/>
      <c r="H106" s="363"/>
      <c r="I106" s="363"/>
      <c r="J106" s="363"/>
      <c r="K106" s="363"/>
      <c r="L106" s="363"/>
      <c r="M106" s="363"/>
      <c r="N106" s="363"/>
      <c r="O106" s="363"/>
      <c r="P106" s="363"/>
      <c r="Q106" s="363"/>
      <c r="R106" s="363"/>
      <c r="S106" s="363"/>
      <c r="T106" s="363"/>
      <c r="U106" s="363"/>
      <c r="V106" s="363"/>
      <c r="W106" s="363"/>
      <c r="X106" s="363"/>
    </row>
    <row r="107" spans="1:24" x14ac:dyDescent="0.25">
      <c r="A107" s="363"/>
      <c r="B107" s="363"/>
      <c r="C107" s="363"/>
      <c r="D107" s="363"/>
      <c r="E107" s="363"/>
      <c r="F107" s="363"/>
      <c r="G107" s="363"/>
      <c r="H107" s="363"/>
      <c r="I107" s="363"/>
      <c r="J107" s="363"/>
      <c r="K107" s="363"/>
      <c r="L107" s="363"/>
      <c r="M107" s="363"/>
      <c r="N107" s="363"/>
      <c r="O107" s="363"/>
      <c r="P107" s="363"/>
      <c r="Q107" s="363"/>
      <c r="R107" s="363"/>
      <c r="S107" s="363"/>
      <c r="T107" s="363"/>
      <c r="U107" s="363"/>
      <c r="V107" s="363"/>
      <c r="W107" s="363"/>
      <c r="X107" s="363"/>
    </row>
    <row r="108" spans="1:24" x14ac:dyDescent="0.25">
      <c r="A108" s="363"/>
      <c r="B108" s="363"/>
      <c r="C108" s="363"/>
      <c r="D108" s="363"/>
      <c r="E108" s="363"/>
      <c r="F108" s="363"/>
      <c r="G108" s="363"/>
      <c r="H108" s="363"/>
      <c r="I108" s="363"/>
      <c r="J108" s="363"/>
      <c r="K108" s="363"/>
      <c r="L108" s="363"/>
      <c r="M108" s="363"/>
      <c r="N108" s="363"/>
      <c r="O108" s="363"/>
      <c r="P108" s="363"/>
      <c r="Q108" s="363"/>
      <c r="R108" s="363"/>
      <c r="S108" s="363"/>
      <c r="T108" s="363"/>
      <c r="U108" s="363"/>
      <c r="V108" s="363"/>
      <c r="W108" s="363"/>
      <c r="X108" s="363"/>
    </row>
    <row r="109" spans="1:24" x14ac:dyDescent="0.25">
      <c r="A109" s="363"/>
      <c r="B109" s="363"/>
      <c r="C109" s="363"/>
      <c r="D109" s="363"/>
      <c r="E109" s="363"/>
      <c r="F109" s="363"/>
      <c r="G109" s="363"/>
      <c r="H109" s="363"/>
      <c r="I109" s="363"/>
      <c r="J109" s="363"/>
      <c r="K109" s="363"/>
      <c r="L109" s="363"/>
      <c r="M109" s="363"/>
      <c r="N109" s="363"/>
      <c r="O109" s="363"/>
      <c r="P109" s="363"/>
      <c r="Q109" s="363"/>
      <c r="R109" s="363"/>
      <c r="S109" s="363"/>
      <c r="T109" s="363"/>
      <c r="U109" s="363"/>
      <c r="V109" s="363"/>
      <c r="W109" s="363"/>
      <c r="X109" s="363"/>
    </row>
    <row r="110" spans="1:24" x14ac:dyDescent="0.25">
      <c r="A110" s="363"/>
      <c r="B110" s="363"/>
      <c r="C110" s="363"/>
      <c r="D110" s="363"/>
      <c r="E110" s="363"/>
      <c r="F110" s="363"/>
      <c r="G110" s="363"/>
      <c r="H110" s="363"/>
      <c r="I110" s="363"/>
      <c r="J110" s="363"/>
      <c r="K110" s="363"/>
      <c r="L110" s="363"/>
      <c r="M110" s="363"/>
      <c r="N110" s="363"/>
      <c r="O110" s="363"/>
      <c r="P110" s="363"/>
      <c r="Q110" s="363"/>
      <c r="R110" s="363"/>
      <c r="S110" s="363"/>
      <c r="T110" s="363"/>
      <c r="U110" s="363"/>
      <c r="V110" s="363"/>
      <c r="W110" s="363"/>
      <c r="X110" s="363"/>
    </row>
    <row r="111" spans="1:24" x14ac:dyDescent="0.25">
      <c r="A111" s="363"/>
      <c r="B111" s="363"/>
      <c r="C111" s="363"/>
      <c r="D111" s="363"/>
      <c r="E111" s="363"/>
      <c r="F111" s="363"/>
      <c r="G111" s="363"/>
      <c r="H111" s="363"/>
      <c r="I111" s="363"/>
      <c r="J111" s="363"/>
      <c r="K111" s="363"/>
      <c r="L111" s="363"/>
      <c r="M111" s="363"/>
      <c r="N111" s="363"/>
      <c r="O111" s="363"/>
      <c r="P111" s="363"/>
      <c r="Q111" s="363"/>
      <c r="R111" s="363"/>
      <c r="S111" s="363"/>
      <c r="T111" s="363"/>
      <c r="U111" s="363"/>
      <c r="V111" s="363"/>
      <c r="W111" s="363"/>
      <c r="X111" s="363"/>
    </row>
    <row r="112" spans="1:24" x14ac:dyDescent="0.25">
      <c r="A112" s="363"/>
      <c r="B112" s="363"/>
      <c r="C112" s="363"/>
      <c r="D112" s="363"/>
      <c r="E112" s="363"/>
      <c r="F112" s="363"/>
      <c r="G112" s="363"/>
      <c r="H112" s="363"/>
      <c r="I112" s="363"/>
      <c r="J112" s="363"/>
      <c r="K112" s="363"/>
      <c r="L112" s="363"/>
      <c r="M112" s="363"/>
      <c r="N112" s="363"/>
      <c r="O112" s="363"/>
      <c r="P112" s="363"/>
      <c r="Q112" s="363"/>
      <c r="R112" s="363"/>
      <c r="S112" s="363"/>
      <c r="T112" s="363"/>
      <c r="U112" s="363"/>
      <c r="V112" s="363"/>
      <c r="W112" s="363"/>
      <c r="X112" s="363"/>
    </row>
    <row r="113" spans="1:24" x14ac:dyDescent="0.25">
      <c r="A113" s="363"/>
      <c r="B113" s="363"/>
      <c r="C113" s="363"/>
      <c r="D113" s="363"/>
      <c r="E113" s="363"/>
      <c r="F113" s="363"/>
      <c r="G113" s="363"/>
      <c r="H113" s="363"/>
      <c r="I113" s="363"/>
      <c r="J113" s="363"/>
      <c r="K113" s="363"/>
      <c r="L113" s="363"/>
      <c r="M113" s="363"/>
      <c r="N113" s="363"/>
      <c r="O113" s="363"/>
      <c r="P113" s="363"/>
      <c r="Q113" s="363"/>
      <c r="R113" s="363"/>
      <c r="S113" s="363"/>
      <c r="T113" s="363"/>
      <c r="U113" s="363"/>
      <c r="V113" s="363"/>
      <c r="W113" s="363"/>
      <c r="X113" s="363"/>
    </row>
    <row r="114" spans="1:24" x14ac:dyDescent="0.25">
      <c r="A114" s="363"/>
      <c r="B114" s="363"/>
      <c r="C114" s="363"/>
      <c r="D114" s="363"/>
      <c r="E114" s="363"/>
      <c r="F114" s="363"/>
      <c r="G114" s="363"/>
      <c r="H114" s="363"/>
      <c r="I114" s="363"/>
      <c r="J114" s="363"/>
      <c r="K114" s="363"/>
      <c r="L114" s="363"/>
      <c r="M114" s="363"/>
      <c r="N114" s="363"/>
      <c r="O114" s="363"/>
      <c r="P114" s="363"/>
      <c r="Q114" s="363"/>
      <c r="R114" s="363"/>
      <c r="S114" s="363"/>
      <c r="T114" s="363"/>
      <c r="U114" s="363"/>
      <c r="V114" s="363"/>
      <c r="W114" s="363"/>
      <c r="X114" s="363"/>
    </row>
    <row r="115" spans="1:24" x14ac:dyDescent="0.25">
      <c r="A115" s="363"/>
      <c r="B115" s="363"/>
      <c r="C115" s="363"/>
      <c r="D115" s="363"/>
      <c r="E115" s="363"/>
      <c r="F115" s="363"/>
      <c r="G115" s="363"/>
      <c r="H115" s="363"/>
      <c r="I115" s="363"/>
      <c r="J115" s="363"/>
      <c r="K115" s="363"/>
      <c r="L115" s="363"/>
      <c r="M115" s="363"/>
      <c r="N115" s="363"/>
      <c r="O115" s="363"/>
      <c r="P115" s="363"/>
      <c r="Q115" s="363"/>
      <c r="R115" s="363"/>
      <c r="S115" s="363"/>
      <c r="T115" s="363"/>
      <c r="U115" s="363"/>
      <c r="V115" s="363"/>
      <c r="W115" s="363"/>
      <c r="X115" s="363"/>
    </row>
    <row r="116" spans="1:24" x14ac:dyDescent="0.25">
      <c r="A116" s="363"/>
      <c r="B116" s="363"/>
      <c r="C116" s="363"/>
      <c r="D116" s="363"/>
      <c r="E116" s="363"/>
      <c r="F116" s="363"/>
      <c r="G116" s="363"/>
      <c r="H116" s="363"/>
      <c r="I116" s="363"/>
      <c r="J116" s="363"/>
      <c r="K116" s="363"/>
      <c r="L116" s="363"/>
      <c r="M116" s="363"/>
      <c r="N116" s="363"/>
      <c r="O116" s="363"/>
      <c r="P116" s="363"/>
      <c r="Q116" s="363"/>
      <c r="R116" s="363"/>
      <c r="S116" s="363"/>
      <c r="T116" s="363"/>
      <c r="U116" s="363"/>
      <c r="V116" s="363"/>
      <c r="W116" s="363"/>
      <c r="X116" s="363"/>
    </row>
    <row r="117" spans="1:24" x14ac:dyDescent="0.25">
      <c r="A117" s="363"/>
      <c r="B117" s="363"/>
      <c r="C117" s="363"/>
      <c r="D117" s="363"/>
      <c r="E117" s="363"/>
      <c r="F117" s="363"/>
      <c r="G117" s="363"/>
      <c r="H117" s="363"/>
      <c r="I117" s="363"/>
      <c r="J117" s="363"/>
      <c r="K117" s="363"/>
      <c r="L117" s="363"/>
      <c r="M117" s="363"/>
      <c r="N117" s="363"/>
      <c r="O117" s="363"/>
      <c r="P117" s="363"/>
      <c r="Q117" s="363"/>
      <c r="R117" s="363"/>
      <c r="S117" s="363"/>
      <c r="T117" s="363"/>
      <c r="U117" s="363"/>
      <c r="V117" s="363"/>
      <c r="W117" s="363"/>
      <c r="X117" s="363"/>
    </row>
    <row r="118" spans="1:24" x14ac:dyDescent="0.25">
      <c r="A118" s="363"/>
      <c r="B118" s="363"/>
      <c r="C118" s="363"/>
      <c r="D118" s="363"/>
      <c r="E118" s="363"/>
      <c r="F118" s="363"/>
      <c r="G118" s="363"/>
      <c r="H118" s="363"/>
      <c r="I118" s="363"/>
      <c r="J118" s="363"/>
      <c r="K118" s="363"/>
      <c r="L118" s="363"/>
      <c r="M118" s="363"/>
      <c r="N118" s="363"/>
      <c r="O118" s="363"/>
      <c r="P118" s="363"/>
      <c r="Q118" s="363"/>
      <c r="R118" s="363"/>
      <c r="S118" s="363"/>
      <c r="T118" s="363"/>
      <c r="U118" s="363"/>
      <c r="V118" s="363"/>
      <c r="W118" s="363"/>
      <c r="X118" s="363"/>
    </row>
    <row r="119" spans="1:24" x14ac:dyDescent="0.25">
      <c r="A119" s="363"/>
      <c r="B119" s="363"/>
      <c r="C119" s="363"/>
      <c r="D119" s="363"/>
      <c r="E119" s="363"/>
      <c r="F119" s="363"/>
      <c r="G119" s="363"/>
      <c r="H119" s="363"/>
      <c r="I119" s="363"/>
      <c r="J119" s="363"/>
      <c r="K119" s="363"/>
      <c r="L119" s="363"/>
      <c r="M119" s="363"/>
      <c r="N119" s="363"/>
      <c r="O119" s="363"/>
      <c r="P119" s="363"/>
      <c r="Q119" s="363"/>
      <c r="R119" s="363"/>
      <c r="S119" s="363"/>
      <c r="T119" s="363"/>
      <c r="U119" s="363"/>
      <c r="V119" s="363"/>
      <c r="W119" s="363"/>
      <c r="X119" s="363"/>
    </row>
    <row r="120" spans="1:24" x14ac:dyDescent="0.25">
      <c r="A120" s="363"/>
      <c r="B120" s="363"/>
      <c r="C120" s="363"/>
      <c r="D120" s="363"/>
      <c r="E120" s="363"/>
      <c r="F120" s="363"/>
      <c r="G120" s="363"/>
      <c r="H120" s="363"/>
      <c r="I120" s="363"/>
      <c r="J120" s="363"/>
      <c r="K120" s="363"/>
      <c r="L120" s="363"/>
      <c r="M120" s="363"/>
      <c r="N120" s="363"/>
      <c r="O120" s="363"/>
      <c r="P120" s="363"/>
      <c r="Q120" s="363"/>
      <c r="R120" s="363"/>
      <c r="S120" s="363"/>
      <c r="T120" s="363"/>
      <c r="U120" s="363"/>
      <c r="V120" s="363"/>
      <c r="W120" s="363"/>
      <c r="X120" s="363"/>
    </row>
    <row r="121" spans="1:24" x14ac:dyDescent="0.25">
      <c r="A121" s="363"/>
      <c r="B121" s="363"/>
      <c r="C121" s="363"/>
      <c r="D121" s="363"/>
      <c r="E121" s="363"/>
      <c r="F121" s="363"/>
      <c r="G121" s="363"/>
      <c r="H121" s="363"/>
      <c r="I121" s="363"/>
      <c r="J121" s="363"/>
      <c r="K121" s="363"/>
      <c r="L121" s="363"/>
      <c r="M121" s="363"/>
      <c r="N121" s="363"/>
      <c r="O121" s="363"/>
      <c r="P121" s="363"/>
      <c r="Q121" s="363"/>
      <c r="R121" s="363"/>
      <c r="S121" s="363"/>
      <c r="T121" s="363"/>
      <c r="U121" s="363"/>
      <c r="V121" s="363"/>
      <c r="W121" s="363"/>
      <c r="X121" s="363"/>
    </row>
    <row r="122" spans="1:24" x14ac:dyDescent="0.25">
      <c r="A122" s="363"/>
      <c r="B122" s="363"/>
      <c r="C122" s="363"/>
      <c r="D122" s="363"/>
      <c r="E122" s="363"/>
      <c r="F122" s="363"/>
      <c r="G122" s="363"/>
      <c r="H122" s="363"/>
      <c r="I122" s="363"/>
      <c r="J122" s="363"/>
      <c r="K122" s="363"/>
      <c r="L122" s="363"/>
      <c r="M122" s="363"/>
      <c r="N122" s="363"/>
      <c r="O122" s="363"/>
      <c r="P122" s="363"/>
      <c r="Q122" s="363"/>
      <c r="R122" s="363"/>
      <c r="S122" s="363"/>
      <c r="T122" s="363"/>
      <c r="U122" s="363"/>
      <c r="V122" s="363"/>
      <c r="W122" s="363"/>
      <c r="X122" s="363"/>
    </row>
    <row r="123" spans="1:24" x14ac:dyDescent="0.25">
      <c r="A123" s="363"/>
      <c r="B123" s="363"/>
      <c r="C123" s="363"/>
      <c r="D123" s="363"/>
      <c r="E123" s="363"/>
      <c r="F123" s="363"/>
      <c r="G123" s="363"/>
      <c r="H123" s="363"/>
      <c r="I123" s="363"/>
      <c r="J123" s="363"/>
      <c r="K123" s="363"/>
      <c r="L123" s="363"/>
      <c r="M123" s="363"/>
      <c r="N123" s="363"/>
      <c r="O123" s="363"/>
      <c r="P123" s="363"/>
      <c r="Q123" s="363"/>
      <c r="R123" s="363"/>
      <c r="S123" s="363"/>
      <c r="T123" s="363"/>
      <c r="U123" s="363"/>
      <c r="V123" s="363"/>
      <c r="W123" s="363"/>
      <c r="X123" s="363"/>
    </row>
    <row r="124" spans="1:24" x14ac:dyDescent="0.25">
      <c r="A124" s="363"/>
      <c r="B124" s="363"/>
      <c r="C124" s="363"/>
      <c r="D124" s="363"/>
      <c r="E124" s="363"/>
      <c r="F124" s="363"/>
      <c r="G124" s="363"/>
      <c r="H124" s="363"/>
      <c r="I124" s="363"/>
      <c r="J124" s="363"/>
      <c r="K124" s="363"/>
      <c r="L124" s="363"/>
      <c r="M124" s="363"/>
      <c r="N124" s="363"/>
      <c r="O124" s="363"/>
      <c r="P124" s="363"/>
      <c r="Q124" s="363"/>
      <c r="R124" s="363"/>
      <c r="S124" s="363"/>
      <c r="T124" s="363"/>
      <c r="U124" s="363"/>
      <c r="V124" s="363"/>
      <c r="W124" s="363"/>
      <c r="X124" s="363"/>
    </row>
    <row r="125" spans="1:24" x14ac:dyDescent="0.25">
      <c r="A125" s="363"/>
      <c r="B125" s="363"/>
      <c r="C125" s="363"/>
      <c r="D125" s="363"/>
      <c r="E125" s="363"/>
      <c r="F125" s="363"/>
      <c r="G125" s="363"/>
      <c r="H125" s="363"/>
      <c r="I125" s="363"/>
      <c r="J125" s="363"/>
      <c r="K125" s="363"/>
      <c r="L125" s="363"/>
      <c r="M125" s="363"/>
      <c r="N125" s="363"/>
      <c r="O125" s="363"/>
      <c r="P125" s="363"/>
      <c r="Q125" s="363"/>
      <c r="R125" s="363"/>
      <c r="S125" s="363"/>
      <c r="T125" s="363"/>
      <c r="U125" s="363"/>
      <c r="V125" s="363"/>
      <c r="W125" s="363"/>
      <c r="X125" s="363"/>
    </row>
    <row r="126" spans="1:24" x14ac:dyDescent="0.25">
      <c r="A126" s="363"/>
      <c r="B126" s="363"/>
      <c r="C126" s="363"/>
      <c r="D126" s="363"/>
      <c r="E126" s="363"/>
      <c r="F126" s="363"/>
      <c r="G126" s="363"/>
      <c r="H126" s="363"/>
      <c r="I126" s="363"/>
      <c r="J126" s="363"/>
      <c r="K126" s="363"/>
      <c r="L126" s="363"/>
      <c r="M126" s="363"/>
      <c r="N126" s="363"/>
      <c r="O126" s="363"/>
      <c r="P126" s="363"/>
      <c r="Q126" s="363"/>
      <c r="R126" s="363"/>
      <c r="S126" s="363"/>
      <c r="T126" s="363"/>
      <c r="U126" s="363"/>
      <c r="V126" s="363"/>
      <c r="W126" s="363"/>
      <c r="X126" s="363"/>
    </row>
    <row r="127" spans="1:24" x14ac:dyDescent="0.25">
      <c r="A127" s="363"/>
      <c r="B127" s="363"/>
      <c r="C127" s="363"/>
      <c r="D127" s="363"/>
      <c r="E127" s="363"/>
      <c r="F127" s="363"/>
      <c r="G127" s="363"/>
      <c r="H127" s="363"/>
      <c r="I127" s="363"/>
      <c r="J127" s="363"/>
      <c r="K127" s="363"/>
      <c r="L127" s="363"/>
      <c r="M127" s="363"/>
      <c r="N127" s="363"/>
      <c r="O127" s="363"/>
      <c r="P127" s="363"/>
      <c r="Q127" s="363"/>
      <c r="R127" s="363"/>
      <c r="S127" s="363"/>
      <c r="T127" s="363"/>
      <c r="U127" s="363"/>
      <c r="V127" s="363"/>
      <c r="W127" s="363"/>
      <c r="X127" s="363"/>
    </row>
    <row r="128" spans="1:24" x14ac:dyDescent="0.25">
      <c r="A128" s="363"/>
      <c r="B128" s="363"/>
      <c r="C128" s="363"/>
      <c r="D128" s="363"/>
      <c r="E128" s="363"/>
      <c r="F128" s="363"/>
      <c r="G128" s="363"/>
      <c r="H128" s="363"/>
      <c r="I128" s="363"/>
      <c r="J128" s="363"/>
      <c r="K128" s="363"/>
      <c r="L128" s="363"/>
      <c r="M128" s="363"/>
      <c r="N128" s="363"/>
      <c r="O128" s="363"/>
      <c r="P128" s="363"/>
      <c r="Q128" s="363"/>
      <c r="R128" s="363"/>
      <c r="S128" s="363"/>
      <c r="T128" s="363"/>
      <c r="U128" s="363"/>
      <c r="V128" s="363"/>
      <c r="W128" s="363"/>
      <c r="X128" s="363"/>
    </row>
    <row r="129" spans="1:24" x14ac:dyDescent="0.25">
      <c r="A129" s="363"/>
      <c r="B129" s="363"/>
      <c r="C129" s="363"/>
      <c r="D129" s="363"/>
      <c r="E129" s="363"/>
      <c r="F129" s="363"/>
      <c r="G129" s="363"/>
      <c r="H129" s="363"/>
      <c r="I129" s="363"/>
      <c r="J129" s="363"/>
      <c r="K129" s="363"/>
      <c r="L129" s="363"/>
      <c r="M129" s="363"/>
      <c r="N129" s="363"/>
      <c r="O129" s="363"/>
      <c r="P129" s="363"/>
      <c r="Q129" s="363"/>
      <c r="R129" s="363"/>
      <c r="S129" s="363"/>
      <c r="T129" s="363"/>
      <c r="U129" s="363"/>
      <c r="V129" s="363"/>
      <c r="W129" s="363"/>
      <c r="X129" s="363"/>
    </row>
    <row r="130" spans="1:24" x14ac:dyDescent="0.25">
      <c r="A130" s="363"/>
      <c r="B130" s="363"/>
      <c r="C130" s="363"/>
      <c r="D130" s="363"/>
      <c r="E130" s="363"/>
      <c r="F130" s="363"/>
      <c r="G130" s="363"/>
      <c r="H130" s="363"/>
      <c r="I130" s="363"/>
      <c r="J130" s="363"/>
      <c r="K130" s="363"/>
      <c r="L130" s="363"/>
      <c r="M130" s="363"/>
      <c r="N130" s="363"/>
      <c r="O130" s="363"/>
      <c r="P130" s="363"/>
      <c r="Q130" s="363"/>
      <c r="R130" s="363"/>
      <c r="S130" s="363"/>
      <c r="T130" s="363"/>
      <c r="U130" s="363"/>
      <c r="V130" s="363"/>
      <c r="W130" s="363"/>
      <c r="X130" s="363"/>
    </row>
    <row r="131" spans="1:24" x14ac:dyDescent="0.25">
      <c r="A131" s="363"/>
      <c r="B131" s="363"/>
      <c r="C131" s="363"/>
      <c r="D131" s="363"/>
      <c r="E131" s="363"/>
      <c r="F131" s="363"/>
      <c r="G131" s="363"/>
      <c r="H131" s="363"/>
      <c r="I131" s="363"/>
      <c r="J131" s="363"/>
      <c r="K131" s="363"/>
      <c r="L131" s="363"/>
      <c r="M131" s="363"/>
      <c r="N131" s="363"/>
      <c r="O131" s="363"/>
      <c r="P131" s="363"/>
      <c r="Q131" s="363"/>
      <c r="R131" s="363"/>
      <c r="S131" s="363"/>
      <c r="T131" s="363"/>
      <c r="U131" s="363"/>
      <c r="V131" s="363"/>
      <c r="W131" s="363"/>
      <c r="X131" s="363"/>
    </row>
    <row r="132" spans="1:24" x14ac:dyDescent="0.25">
      <c r="A132" s="363"/>
      <c r="B132" s="363"/>
      <c r="C132" s="363"/>
      <c r="D132" s="363"/>
      <c r="E132" s="363"/>
      <c r="F132" s="363"/>
      <c r="G132" s="363"/>
      <c r="H132" s="363"/>
      <c r="I132" s="363"/>
      <c r="J132" s="363"/>
      <c r="K132" s="363"/>
      <c r="L132" s="363"/>
      <c r="M132" s="363"/>
      <c r="N132" s="363"/>
      <c r="O132" s="363"/>
      <c r="P132" s="363"/>
      <c r="Q132" s="363"/>
      <c r="R132" s="363"/>
      <c r="S132" s="363"/>
      <c r="T132" s="363"/>
      <c r="U132" s="363"/>
      <c r="V132" s="363"/>
      <c r="W132" s="363"/>
      <c r="X132" s="363"/>
    </row>
    <row r="133" spans="1:24" x14ac:dyDescent="0.25">
      <c r="A133" s="363"/>
      <c r="B133" s="363"/>
      <c r="C133" s="363"/>
      <c r="D133" s="363"/>
      <c r="E133" s="363"/>
      <c r="F133" s="363"/>
      <c r="G133" s="363"/>
      <c r="H133" s="363"/>
      <c r="I133" s="363"/>
      <c r="J133" s="363"/>
      <c r="K133" s="363"/>
      <c r="L133" s="363"/>
      <c r="M133" s="363"/>
      <c r="N133" s="363"/>
      <c r="O133" s="363"/>
      <c r="P133" s="363"/>
      <c r="Q133" s="363"/>
      <c r="R133" s="363"/>
      <c r="S133" s="363"/>
      <c r="T133" s="363"/>
      <c r="U133" s="363"/>
      <c r="V133" s="363"/>
      <c r="W133" s="363"/>
      <c r="X133" s="363"/>
    </row>
    <row r="134" spans="1:24" x14ac:dyDescent="0.25">
      <c r="A134" s="363"/>
      <c r="B134" s="363"/>
      <c r="C134" s="363"/>
      <c r="D134" s="363"/>
      <c r="E134" s="363"/>
      <c r="F134" s="363"/>
      <c r="G134" s="363"/>
      <c r="H134" s="363"/>
      <c r="I134" s="363"/>
      <c r="J134" s="363"/>
      <c r="K134" s="363"/>
      <c r="L134" s="363"/>
      <c r="M134" s="363"/>
      <c r="N134" s="363"/>
      <c r="O134" s="363"/>
      <c r="P134" s="363"/>
      <c r="Q134" s="363"/>
      <c r="R134" s="363"/>
      <c r="S134" s="363"/>
      <c r="T134" s="363"/>
      <c r="U134" s="363"/>
      <c r="V134" s="363"/>
      <c r="W134" s="363"/>
      <c r="X134" s="363"/>
    </row>
    <row r="135" spans="1:24" x14ac:dyDescent="0.25">
      <c r="A135" s="363"/>
      <c r="B135" s="363"/>
      <c r="C135" s="363"/>
      <c r="D135" s="363"/>
      <c r="E135" s="363"/>
      <c r="F135" s="363"/>
      <c r="G135" s="363"/>
      <c r="H135" s="363"/>
      <c r="I135" s="363"/>
      <c r="J135" s="363"/>
      <c r="K135" s="363"/>
      <c r="L135" s="363"/>
      <c r="M135" s="363"/>
      <c r="N135" s="363"/>
      <c r="O135" s="363"/>
      <c r="P135" s="363"/>
      <c r="Q135" s="363"/>
      <c r="R135" s="363"/>
      <c r="S135" s="363"/>
      <c r="T135" s="363"/>
      <c r="U135" s="363"/>
      <c r="V135" s="363"/>
      <c r="W135" s="363"/>
      <c r="X135" s="363"/>
    </row>
    <row r="136" spans="1:24" x14ac:dyDescent="0.25">
      <c r="A136" s="363"/>
      <c r="B136" s="363"/>
      <c r="C136" s="363"/>
      <c r="D136" s="363"/>
      <c r="E136" s="363"/>
      <c r="F136" s="363"/>
      <c r="G136" s="363"/>
      <c r="H136" s="363"/>
      <c r="I136" s="363"/>
      <c r="J136" s="363"/>
      <c r="K136" s="363"/>
      <c r="L136" s="363"/>
      <c r="M136" s="363"/>
      <c r="N136" s="363"/>
      <c r="O136" s="363"/>
      <c r="P136" s="363"/>
      <c r="Q136" s="363"/>
      <c r="R136" s="363"/>
      <c r="S136" s="363"/>
      <c r="T136" s="363"/>
      <c r="U136" s="363"/>
      <c r="V136" s="363"/>
      <c r="W136" s="363"/>
      <c r="X136" s="363"/>
    </row>
    <row r="137" spans="1:24" x14ac:dyDescent="0.25">
      <c r="A137" s="363"/>
      <c r="B137" s="363"/>
      <c r="C137" s="363"/>
      <c r="D137" s="363"/>
      <c r="E137" s="363"/>
      <c r="F137" s="363"/>
      <c r="G137" s="363"/>
      <c r="H137" s="363"/>
      <c r="I137" s="363"/>
      <c r="J137" s="363"/>
      <c r="K137" s="363"/>
      <c r="L137" s="363"/>
      <c r="M137" s="363"/>
      <c r="N137" s="363"/>
      <c r="O137" s="363"/>
      <c r="P137" s="363"/>
      <c r="Q137" s="363"/>
      <c r="R137" s="363"/>
      <c r="S137" s="363"/>
      <c r="T137" s="363"/>
      <c r="U137" s="363"/>
      <c r="V137" s="363"/>
      <c r="W137" s="363"/>
      <c r="X137" s="363"/>
    </row>
    <row r="138" spans="1:24" x14ac:dyDescent="0.25">
      <c r="A138" s="363"/>
      <c r="B138" s="363"/>
      <c r="C138" s="363"/>
      <c r="D138" s="363"/>
      <c r="E138" s="363"/>
      <c r="F138" s="363"/>
      <c r="G138" s="363"/>
      <c r="H138" s="363"/>
      <c r="I138" s="363"/>
      <c r="J138" s="363"/>
      <c r="K138" s="363"/>
      <c r="L138" s="363"/>
      <c r="M138" s="363"/>
      <c r="N138" s="363"/>
      <c r="O138" s="363"/>
      <c r="P138" s="363"/>
      <c r="Q138" s="363"/>
      <c r="R138" s="363"/>
      <c r="S138" s="363"/>
      <c r="T138" s="363"/>
      <c r="U138" s="363"/>
      <c r="V138" s="363"/>
      <c r="W138" s="363"/>
      <c r="X138" s="363"/>
    </row>
    <row r="139" spans="1:24" x14ac:dyDescent="0.25">
      <c r="A139" s="363"/>
      <c r="B139" s="363"/>
      <c r="C139" s="363"/>
      <c r="D139" s="363"/>
      <c r="E139" s="363"/>
      <c r="F139" s="363"/>
      <c r="G139" s="363"/>
      <c r="H139" s="363"/>
      <c r="I139" s="363"/>
      <c r="J139" s="363"/>
      <c r="K139" s="363"/>
      <c r="L139" s="363"/>
      <c r="M139" s="363"/>
      <c r="N139" s="363"/>
      <c r="O139" s="363"/>
      <c r="P139" s="363"/>
      <c r="Q139" s="363"/>
      <c r="R139" s="363"/>
      <c r="S139" s="363"/>
      <c r="T139" s="363"/>
      <c r="U139" s="363"/>
      <c r="V139" s="363"/>
      <c r="W139" s="363"/>
      <c r="X139" s="363"/>
    </row>
    <row r="140" spans="1:24" x14ac:dyDescent="0.25">
      <c r="A140" s="363"/>
      <c r="B140" s="363"/>
      <c r="C140" s="363"/>
      <c r="D140" s="363"/>
      <c r="E140" s="363"/>
      <c r="F140" s="363"/>
      <c r="G140" s="363"/>
      <c r="H140" s="363"/>
      <c r="I140" s="363"/>
      <c r="J140" s="363"/>
      <c r="K140" s="363"/>
      <c r="L140" s="363"/>
      <c r="M140" s="363"/>
      <c r="N140" s="363"/>
      <c r="O140" s="363"/>
      <c r="P140" s="363"/>
      <c r="Q140" s="363"/>
      <c r="R140" s="363"/>
      <c r="S140" s="363"/>
      <c r="T140" s="363"/>
      <c r="U140" s="363"/>
      <c r="V140" s="363"/>
      <c r="W140" s="363"/>
      <c r="X140" s="363"/>
    </row>
    <row r="141" spans="1:24" x14ac:dyDescent="0.25">
      <c r="A141" s="363"/>
      <c r="B141" s="363"/>
      <c r="C141" s="363"/>
      <c r="D141" s="363"/>
      <c r="E141" s="363"/>
      <c r="F141" s="363"/>
      <c r="G141" s="363"/>
      <c r="H141" s="363"/>
      <c r="I141" s="363"/>
      <c r="J141" s="363"/>
      <c r="K141" s="363"/>
      <c r="L141" s="363"/>
      <c r="M141" s="363"/>
      <c r="N141" s="363"/>
      <c r="O141" s="363"/>
      <c r="P141" s="363"/>
      <c r="Q141" s="363"/>
      <c r="R141" s="363"/>
      <c r="S141" s="363"/>
      <c r="T141" s="363"/>
      <c r="U141" s="363"/>
      <c r="V141" s="363"/>
      <c r="W141" s="363"/>
      <c r="X141" s="363"/>
    </row>
    <row r="142" spans="1:24" x14ac:dyDescent="0.25">
      <c r="A142" s="363"/>
      <c r="B142" s="363"/>
      <c r="C142" s="363"/>
      <c r="D142" s="363"/>
      <c r="E142" s="363"/>
      <c r="F142" s="363"/>
      <c r="G142" s="363"/>
      <c r="H142" s="363"/>
      <c r="I142" s="363"/>
      <c r="J142" s="363"/>
      <c r="K142" s="363"/>
      <c r="L142" s="363"/>
      <c r="M142" s="363"/>
      <c r="N142" s="363"/>
      <c r="O142" s="363"/>
      <c r="P142" s="363"/>
      <c r="Q142" s="363"/>
      <c r="R142" s="363"/>
      <c r="S142" s="363"/>
      <c r="T142" s="363"/>
      <c r="U142" s="363"/>
      <c r="V142" s="363"/>
      <c r="W142" s="363"/>
      <c r="X142" s="363"/>
    </row>
    <row r="143" spans="1:24" x14ac:dyDescent="0.25">
      <c r="A143" s="363"/>
      <c r="B143" s="363"/>
      <c r="C143" s="363"/>
      <c r="D143" s="363"/>
      <c r="E143" s="363"/>
      <c r="F143" s="363"/>
      <c r="G143" s="363"/>
      <c r="H143" s="363"/>
      <c r="I143" s="363"/>
      <c r="J143" s="363"/>
      <c r="K143" s="363"/>
      <c r="L143" s="363"/>
      <c r="M143" s="363"/>
      <c r="N143" s="363"/>
      <c r="O143" s="363"/>
      <c r="P143" s="363"/>
      <c r="Q143" s="363"/>
      <c r="R143" s="363"/>
      <c r="S143" s="363"/>
      <c r="T143" s="363"/>
      <c r="U143" s="363"/>
      <c r="V143" s="363"/>
      <c r="W143" s="363"/>
      <c r="X143" s="363"/>
    </row>
    <row r="144" spans="1:24" x14ac:dyDescent="0.25">
      <c r="A144" s="363"/>
      <c r="B144" s="363"/>
      <c r="C144" s="363"/>
      <c r="D144" s="363"/>
      <c r="E144" s="363"/>
      <c r="F144" s="363"/>
      <c r="G144" s="363"/>
      <c r="H144" s="363"/>
      <c r="I144" s="363"/>
      <c r="J144" s="363"/>
      <c r="K144" s="363"/>
      <c r="L144" s="363"/>
      <c r="M144" s="363"/>
      <c r="N144" s="363"/>
      <c r="O144" s="363"/>
      <c r="P144" s="363"/>
      <c r="Q144" s="363"/>
      <c r="R144" s="363"/>
      <c r="S144" s="363"/>
      <c r="T144" s="363"/>
      <c r="U144" s="363"/>
      <c r="V144" s="363"/>
      <c r="W144" s="363"/>
      <c r="X144" s="363"/>
    </row>
    <row r="145" spans="1:24" x14ac:dyDescent="0.25">
      <c r="A145" s="363"/>
      <c r="B145" s="363"/>
      <c r="C145" s="363"/>
      <c r="D145" s="363"/>
      <c r="E145" s="363"/>
      <c r="F145" s="363"/>
      <c r="G145" s="363"/>
      <c r="H145" s="363"/>
      <c r="I145" s="363"/>
      <c r="J145" s="363"/>
      <c r="K145" s="363"/>
      <c r="L145" s="363"/>
      <c r="M145" s="363"/>
      <c r="N145" s="363"/>
      <c r="O145" s="363"/>
      <c r="P145" s="363"/>
      <c r="Q145" s="363"/>
      <c r="R145" s="363"/>
      <c r="S145" s="363"/>
      <c r="T145" s="363"/>
      <c r="U145" s="363"/>
      <c r="V145" s="363"/>
      <c r="W145" s="363"/>
      <c r="X145" s="363"/>
    </row>
    <row r="146" spans="1:24" x14ac:dyDescent="0.25">
      <c r="A146" s="363"/>
      <c r="B146" s="363"/>
      <c r="C146" s="363"/>
      <c r="D146" s="363"/>
      <c r="E146" s="363"/>
      <c r="F146" s="363"/>
      <c r="G146" s="363"/>
      <c r="H146" s="363"/>
      <c r="I146" s="363"/>
      <c r="J146" s="363"/>
      <c r="K146" s="363"/>
      <c r="L146" s="363"/>
      <c r="M146" s="363"/>
      <c r="N146" s="363"/>
      <c r="O146" s="363"/>
      <c r="P146" s="363"/>
      <c r="Q146" s="363"/>
      <c r="R146" s="363"/>
      <c r="S146" s="363"/>
      <c r="T146" s="363"/>
      <c r="U146" s="363"/>
      <c r="V146" s="363"/>
      <c r="W146" s="363"/>
      <c r="X146" s="363"/>
    </row>
    <row r="147" spans="1:24" x14ac:dyDescent="0.25">
      <c r="A147" s="363"/>
      <c r="B147" s="363"/>
      <c r="C147" s="363"/>
      <c r="D147" s="363"/>
      <c r="E147" s="363"/>
      <c r="F147" s="363"/>
      <c r="G147" s="363"/>
      <c r="H147" s="363"/>
      <c r="I147" s="363"/>
      <c r="J147" s="363"/>
      <c r="K147" s="363"/>
      <c r="L147" s="363"/>
      <c r="M147" s="363"/>
      <c r="N147" s="363"/>
      <c r="O147" s="363"/>
      <c r="P147" s="363"/>
      <c r="Q147" s="363"/>
      <c r="R147" s="363"/>
      <c r="S147" s="363"/>
      <c r="T147" s="363"/>
      <c r="U147" s="363"/>
      <c r="V147" s="363"/>
      <c r="W147" s="363"/>
      <c r="X147" s="363"/>
    </row>
    <row r="148" spans="1:24" x14ac:dyDescent="0.25">
      <c r="A148" s="363"/>
      <c r="B148" s="363"/>
      <c r="C148" s="363"/>
      <c r="D148" s="363"/>
      <c r="E148" s="363"/>
      <c r="F148" s="363"/>
      <c r="G148" s="363"/>
      <c r="H148" s="363"/>
      <c r="I148" s="363"/>
      <c r="J148" s="363"/>
      <c r="K148" s="363"/>
      <c r="L148" s="363"/>
      <c r="M148" s="363"/>
      <c r="N148" s="363"/>
      <c r="O148" s="363"/>
      <c r="P148" s="363"/>
      <c r="Q148" s="363"/>
      <c r="R148" s="363"/>
      <c r="S148" s="363"/>
      <c r="T148" s="363"/>
      <c r="U148" s="363"/>
      <c r="V148" s="363"/>
      <c r="W148" s="363"/>
      <c r="X148" s="363"/>
    </row>
    <row r="149" spans="1:24" x14ac:dyDescent="0.25">
      <c r="A149" s="363"/>
      <c r="B149" s="363"/>
      <c r="C149" s="363"/>
      <c r="D149" s="363"/>
      <c r="E149" s="363"/>
      <c r="F149" s="363"/>
      <c r="G149" s="363"/>
      <c r="H149" s="363"/>
      <c r="I149" s="363"/>
      <c r="J149" s="363"/>
      <c r="K149" s="363"/>
      <c r="L149" s="363"/>
      <c r="M149" s="363"/>
      <c r="N149" s="363"/>
      <c r="O149" s="363"/>
      <c r="P149" s="363"/>
      <c r="Q149" s="363"/>
      <c r="R149" s="363"/>
      <c r="S149" s="363"/>
      <c r="T149" s="363"/>
      <c r="U149" s="363"/>
      <c r="V149" s="363"/>
      <c r="W149" s="363"/>
      <c r="X149" s="363"/>
    </row>
    <row r="150" spans="1:24" x14ac:dyDescent="0.25">
      <c r="A150" s="363"/>
      <c r="B150" s="363"/>
      <c r="C150" s="363"/>
      <c r="D150" s="363"/>
      <c r="E150" s="363"/>
      <c r="F150" s="363"/>
      <c r="G150" s="363"/>
      <c r="H150" s="363"/>
      <c r="I150" s="363"/>
      <c r="J150" s="363"/>
      <c r="K150" s="363"/>
      <c r="L150" s="363"/>
      <c r="M150" s="363"/>
      <c r="N150" s="363"/>
      <c r="O150" s="363"/>
      <c r="P150" s="363"/>
      <c r="Q150" s="363"/>
      <c r="R150" s="363"/>
      <c r="S150" s="363"/>
      <c r="T150" s="363"/>
      <c r="U150" s="363"/>
      <c r="V150" s="363"/>
      <c r="W150" s="363"/>
      <c r="X150" s="363"/>
    </row>
    <row r="151" spans="1:24" x14ac:dyDescent="0.25">
      <c r="A151" s="363"/>
      <c r="B151" s="363"/>
      <c r="C151" s="363"/>
      <c r="D151" s="363"/>
      <c r="E151" s="363"/>
      <c r="F151" s="363"/>
      <c r="G151" s="363"/>
      <c r="H151" s="363"/>
      <c r="I151" s="363"/>
      <c r="J151" s="363"/>
      <c r="K151" s="363"/>
      <c r="L151" s="363"/>
      <c r="M151" s="363"/>
      <c r="N151" s="363"/>
      <c r="O151" s="363"/>
      <c r="P151" s="363"/>
      <c r="Q151" s="363"/>
      <c r="R151" s="363"/>
      <c r="S151" s="363"/>
      <c r="T151" s="363"/>
      <c r="U151" s="363"/>
      <c r="V151" s="363"/>
      <c r="W151" s="363"/>
      <c r="X151" s="363"/>
    </row>
    <row r="152" spans="1:24" x14ac:dyDescent="0.25">
      <c r="A152" s="363"/>
      <c r="B152" s="363"/>
      <c r="C152" s="363"/>
      <c r="D152" s="363"/>
      <c r="E152" s="363"/>
      <c r="F152" s="363"/>
      <c r="G152" s="363"/>
      <c r="H152" s="363"/>
      <c r="I152" s="363"/>
      <c r="J152" s="363"/>
      <c r="K152" s="363"/>
      <c r="L152" s="363"/>
      <c r="M152" s="363"/>
      <c r="N152" s="363"/>
      <c r="O152" s="363"/>
      <c r="P152" s="363"/>
      <c r="Q152" s="363"/>
      <c r="R152" s="363"/>
      <c r="S152" s="363"/>
      <c r="T152" s="363"/>
      <c r="U152" s="363"/>
      <c r="V152" s="363"/>
      <c r="W152" s="363"/>
      <c r="X152" s="363"/>
    </row>
    <row r="153" spans="1:24" x14ac:dyDescent="0.25">
      <c r="A153" s="363"/>
      <c r="B153" s="363"/>
      <c r="C153" s="363"/>
      <c r="D153" s="363"/>
      <c r="E153" s="363"/>
      <c r="F153" s="363"/>
      <c r="G153" s="363"/>
      <c r="H153" s="363"/>
      <c r="I153" s="363"/>
      <c r="J153" s="363"/>
      <c r="K153" s="363"/>
      <c r="L153" s="363"/>
      <c r="M153" s="363"/>
      <c r="N153" s="363"/>
      <c r="O153" s="363"/>
      <c r="P153" s="363"/>
      <c r="Q153" s="363"/>
      <c r="R153" s="363"/>
      <c r="S153" s="363"/>
      <c r="T153" s="363"/>
      <c r="U153" s="363"/>
      <c r="V153" s="363"/>
      <c r="W153" s="363"/>
      <c r="X153" s="363"/>
    </row>
    <row r="154" spans="1:24" x14ac:dyDescent="0.25">
      <c r="A154" s="363"/>
      <c r="B154" s="363"/>
      <c r="C154" s="363"/>
      <c r="D154" s="363"/>
      <c r="E154" s="363"/>
      <c r="F154" s="363"/>
      <c r="G154" s="363"/>
      <c r="H154" s="363"/>
      <c r="I154" s="363"/>
      <c r="J154" s="363"/>
      <c r="K154" s="363"/>
      <c r="L154" s="363"/>
      <c r="M154" s="363"/>
      <c r="N154" s="363"/>
      <c r="O154" s="363"/>
      <c r="P154" s="363"/>
      <c r="Q154" s="363"/>
      <c r="R154" s="363"/>
      <c r="S154" s="363"/>
      <c r="T154" s="363"/>
      <c r="U154" s="363"/>
      <c r="V154" s="363"/>
      <c r="W154" s="363"/>
      <c r="X154" s="363"/>
    </row>
    <row r="155" spans="1:24" x14ac:dyDescent="0.25">
      <c r="A155" s="363"/>
      <c r="B155" s="363"/>
      <c r="C155" s="363"/>
      <c r="D155" s="363"/>
      <c r="E155" s="363"/>
      <c r="F155" s="363"/>
      <c r="G155" s="363"/>
      <c r="H155" s="363"/>
      <c r="I155" s="363"/>
      <c r="J155" s="363"/>
      <c r="K155" s="363"/>
      <c r="L155" s="363"/>
      <c r="M155" s="363"/>
      <c r="N155" s="363"/>
      <c r="O155" s="363"/>
      <c r="P155" s="363"/>
      <c r="Q155" s="363"/>
      <c r="R155" s="363"/>
      <c r="S155" s="363"/>
      <c r="T155" s="363"/>
      <c r="U155" s="363"/>
      <c r="V155" s="363"/>
      <c r="W155" s="363"/>
      <c r="X155" s="363"/>
    </row>
    <row r="156" spans="1:24" x14ac:dyDescent="0.25">
      <c r="A156" s="363"/>
      <c r="B156" s="363"/>
      <c r="C156" s="363"/>
      <c r="D156" s="363"/>
      <c r="E156" s="363"/>
      <c r="F156" s="363"/>
      <c r="G156" s="363"/>
      <c r="H156" s="363"/>
      <c r="I156" s="363"/>
      <c r="J156" s="363"/>
      <c r="K156" s="363"/>
      <c r="L156" s="363"/>
      <c r="M156" s="363"/>
      <c r="N156" s="363"/>
      <c r="O156" s="363"/>
      <c r="P156" s="363"/>
      <c r="Q156" s="363"/>
      <c r="R156" s="363"/>
      <c r="S156" s="363"/>
      <c r="T156" s="363"/>
      <c r="U156" s="363"/>
      <c r="V156" s="363"/>
      <c r="W156" s="363"/>
      <c r="X156" s="363"/>
    </row>
    <row r="157" spans="1:24" x14ac:dyDescent="0.25">
      <c r="A157" s="363"/>
      <c r="B157" s="363"/>
      <c r="C157" s="363"/>
      <c r="D157" s="363"/>
      <c r="E157" s="363"/>
      <c r="F157" s="363"/>
      <c r="G157" s="363"/>
      <c r="H157" s="363"/>
      <c r="I157" s="363"/>
      <c r="J157" s="363"/>
      <c r="K157" s="363"/>
      <c r="L157" s="363"/>
      <c r="M157" s="363"/>
      <c r="N157" s="363"/>
      <c r="O157" s="363"/>
      <c r="P157" s="363"/>
      <c r="Q157" s="363"/>
      <c r="R157" s="363"/>
      <c r="S157" s="363"/>
      <c r="T157" s="363"/>
      <c r="U157" s="363"/>
      <c r="V157" s="363"/>
      <c r="W157" s="363"/>
      <c r="X157" s="363"/>
    </row>
    <row r="158" spans="1:24" x14ac:dyDescent="0.25">
      <c r="A158" s="363"/>
      <c r="B158" s="363"/>
      <c r="C158" s="363"/>
      <c r="D158" s="363"/>
      <c r="E158" s="363"/>
      <c r="F158" s="363"/>
      <c r="G158" s="363"/>
      <c r="H158" s="363"/>
      <c r="I158" s="363"/>
      <c r="J158" s="363"/>
      <c r="K158" s="363"/>
      <c r="L158" s="363"/>
      <c r="M158" s="363"/>
      <c r="N158" s="363"/>
      <c r="O158" s="363"/>
      <c r="P158" s="363"/>
      <c r="Q158" s="363"/>
      <c r="R158" s="363"/>
      <c r="S158" s="363"/>
      <c r="T158" s="363"/>
      <c r="U158" s="363"/>
      <c r="V158" s="363"/>
      <c r="W158" s="363"/>
      <c r="X158" s="363"/>
    </row>
    <row r="159" spans="1:24" x14ac:dyDescent="0.25">
      <c r="A159" s="363"/>
      <c r="B159" s="363"/>
      <c r="C159" s="363"/>
      <c r="D159" s="363"/>
      <c r="E159" s="363"/>
      <c r="F159" s="363"/>
      <c r="G159" s="363"/>
      <c r="H159" s="363"/>
      <c r="I159" s="363"/>
      <c r="J159" s="363"/>
      <c r="K159" s="363"/>
      <c r="L159" s="363"/>
      <c r="M159" s="363"/>
      <c r="N159" s="363"/>
      <c r="O159" s="363"/>
      <c r="P159" s="363"/>
      <c r="Q159" s="363"/>
      <c r="R159" s="363"/>
      <c r="S159" s="363"/>
      <c r="T159" s="363"/>
      <c r="U159" s="363"/>
      <c r="V159" s="363"/>
      <c r="W159" s="363"/>
      <c r="X159" s="363"/>
    </row>
    <row r="160" spans="1:24" x14ac:dyDescent="0.25">
      <c r="A160" s="363"/>
      <c r="B160" s="363"/>
      <c r="C160" s="363"/>
      <c r="D160" s="363"/>
      <c r="E160" s="363"/>
      <c r="F160" s="363"/>
      <c r="G160" s="363"/>
      <c r="H160" s="363"/>
      <c r="I160" s="363"/>
      <c r="J160" s="363"/>
      <c r="K160" s="363"/>
      <c r="L160" s="363"/>
      <c r="M160" s="363"/>
      <c r="N160" s="363"/>
      <c r="O160" s="363"/>
      <c r="P160" s="363"/>
      <c r="Q160" s="363"/>
      <c r="R160" s="363"/>
      <c r="S160" s="363"/>
      <c r="T160" s="363"/>
      <c r="U160" s="363"/>
      <c r="V160" s="363"/>
      <c r="W160" s="363"/>
      <c r="X160" s="363"/>
    </row>
    <row r="161" spans="1:24" x14ac:dyDescent="0.25">
      <c r="A161" s="363"/>
      <c r="B161" s="363"/>
      <c r="C161" s="363"/>
      <c r="D161" s="363"/>
      <c r="E161" s="363"/>
      <c r="F161" s="363"/>
      <c r="G161" s="363"/>
      <c r="H161" s="363"/>
      <c r="I161" s="363"/>
      <c r="J161" s="363"/>
      <c r="K161" s="363"/>
      <c r="L161" s="363"/>
      <c r="M161" s="363"/>
      <c r="N161" s="363"/>
      <c r="O161" s="363"/>
      <c r="P161" s="363"/>
      <c r="Q161" s="363"/>
      <c r="R161" s="363"/>
      <c r="S161" s="363"/>
      <c r="T161" s="363"/>
      <c r="U161" s="363"/>
      <c r="V161" s="363"/>
      <c r="W161" s="363"/>
      <c r="X161" s="363"/>
    </row>
    <row r="162" spans="1:24" x14ac:dyDescent="0.25">
      <c r="A162" s="363"/>
      <c r="B162" s="363"/>
      <c r="C162" s="363"/>
      <c r="D162" s="363"/>
      <c r="E162" s="363"/>
      <c r="F162" s="363"/>
      <c r="G162" s="363"/>
      <c r="H162" s="363"/>
      <c r="I162" s="363"/>
      <c r="J162" s="363"/>
      <c r="K162" s="363"/>
      <c r="L162" s="363"/>
      <c r="M162" s="363"/>
      <c r="N162" s="363"/>
      <c r="O162" s="363"/>
      <c r="P162" s="363"/>
      <c r="Q162" s="363"/>
      <c r="R162" s="363"/>
      <c r="S162" s="363"/>
      <c r="T162" s="363"/>
      <c r="U162" s="363"/>
      <c r="V162" s="363"/>
      <c r="W162" s="363"/>
      <c r="X162" s="363"/>
    </row>
    <row r="163" spans="1:24" x14ac:dyDescent="0.25">
      <c r="A163" s="363"/>
      <c r="B163" s="363"/>
      <c r="C163" s="363"/>
      <c r="D163" s="363"/>
      <c r="E163" s="363"/>
      <c r="F163" s="363"/>
      <c r="G163" s="363"/>
      <c r="H163" s="363"/>
      <c r="I163" s="363"/>
      <c r="J163" s="363"/>
      <c r="K163" s="363"/>
      <c r="L163" s="363"/>
      <c r="M163" s="363"/>
      <c r="N163" s="363"/>
      <c r="O163" s="363"/>
      <c r="P163" s="363"/>
      <c r="Q163" s="363"/>
      <c r="R163" s="363"/>
      <c r="S163" s="363"/>
      <c r="T163" s="363"/>
      <c r="U163" s="363"/>
      <c r="V163" s="363"/>
      <c r="W163" s="363"/>
      <c r="X163" s="363"/>
    </row>
    <row r="164" spans="1:24" x14ac:dyDescent="0.25">
      <c r="A164" s="363"/>
      <c r="B164" s="363"/>
      <c r="C164" s="363"/>
      <c r="D164" s="363"/>
      <c r="E164" s="363"/>
      <c r="F164" s="363"/>
      <c r="G164" s="363"/>
      <c r="H164" s="363"/>
      <c r="I164" s="363"/>
      <c r="J164" s="363"/>
      <c r="K164" s="363"/>
      <c r="L164" s="363"/>
      <c r="M164" s="363"/>
      <c r="N164" s="363"/>
      <c r="O164" s="363"/>
      <c r="P164" s="363"/>
      <c r="Q164" s="363"/>
      <c r="R164" s="363"/>
      <c r="S164" s="363"/>
      <c r="T164" s="363"/>
      <c r="U164" s="363"/>
      <c r="V164" s="363"/>
      <c r="W164" s="363"/>
      <c r="X164" s="363"/>
    </row>
    <row r="165" spans="1:24" x14ac:dyDescent="0.25">
      <c r="A165" s="363"/>
      <c r="B165" s="363"/>
      <c r="C165" s="363"/>
      <c r="D165" s="363"/>
      <c r="E165" s="363"/>
      <c r="F165" s="363"/>
      <c r="G165" s="363"/>
      <c r="H165" s="363"/>
      <c r="I165" s="363"/>
      <c r="J165" s="363"/>
      <c r="K165" s="363"/>
      <c r="L165" s="363"/>
      <c r="M165" s="363"/>
      <c r="N165" s="363"/>
      <c r="O165" s="363"/>
      <c r="P165" s="363"/>
      <c r="Q165" s="363"/>
      <c r="R165" s="363"/>
      <c r="S165" s="363"/>
      <c r="T165" s="363"/>
      <c r="U165" s="363"/>
      <c r="V165" s="363"/>
      <c r="W165" s="363"/>
      <c r="X165" s="363"/>
    </row>
    <row r="166" spans="1:24" x14ac:dyDescent="0.25">
      <c r="A166" s="363"/>
      <c r="B166" s="363"/>
      <c r="C166" s="363"/>
      <c r="D166" s="363"/>
      <c r="E166" s="363"/>
      <c r="F166" s="363"/>
      <c r="G166" s="363"/>
      <c r="H166" s="363"/>
      <c r="I166" s="363"/>
      <c r="J166" s="363"/>
      <c r="K166" s="363"/>
      <c r="L166" s="363"/>
      <c r="M166" s="363"/>
      <c r="N166" s="363"/>
      <c r="O166" s="363"/>
      <c r="P166" s="363"/>
      <c r="Q166" s="363"/>
      <c r="R166" s="363"/>
      <c r="S166" s="363"/>
      <c r="T166" s="363"/>
      <c r="U166" s="363"/>
      <c r="V166" s="363"/>
      <c r="W166" s="363"/>
      <c r="X166" s="363"/>
    </row>
    <row r="167" spans="1:24" x14ac:dyDescent="0.25">
      <c r="A167" s="363"/>
      <c r="B167" s="363"/>
      <c r="C167" s="363"/>
      <c r="D167" s="363"/>
      <c r="E167" s="363"/>
      <c r="F167" s="363"/>
      <c r="G167" s="363"/>
      <c r="H167" s="363"/>
      <c r="I167" s="363"/>
      <c r="J167" s="363"/>
      <c r="K167" s="363"/>
      <c r="L167" s="363"/>
      <c r="M167" s="363"/>
      <c r="N167" s="363"/>
      <c r="O167" s="363"/>
      <c r="P167" s="363"/>
      <c r="Q167" s="363"/>
      <c r="R167" s="363"/>
      <c r="S167" s="363"/>
      <c r="T167" s="363"/>
      <c r="U167" s="363"/>
      <c r="V167" s="363"/>
      <c r="W167" s="363"/>
      <c r="X167" s="363"/>
    </row>
    <row r="168" spans="1:24" x14ac:dyDescent="0.25">
      <c r="A168" s="363"/>
      <c r="B168" s="363"/>
      <c r="C168" s="363"/>
      <c r="D168" s="363"/>
      <c r="E168" s="363"/>
      <c r="F168" s="363"/>
      <c r="G168" s="363"/>
      <c r="H168" s="363"/>
      <c r="I168" s="363"/>
      <c r="J168" s="363"/>
      <c r="K168" s="363"/>
      <c r="L168" s="363"/>
      <c r="M168" s="363"/>
      <c r="N168" s="363"/>
      <c r="O168" s="363"/>
      <c r="P168" s="363"/>
      <c r="Q168" s="363"/>
      <c r="R168" s="363"/>
      <c r="S168" s="363"/>
      <c r="T168" s="363"/>
      <c r="U168" s="363"/>
      <c r="V168" s="363"/>
      <c r="W168" s="363"/>
      <c r="X168" s="363"/>
    </row>
    <row r="169" spans="1:24" x14ac:dyDescent="0.25">
      <c r="A169" s="363"/>
      <c r="B169" s="363"/>
      <c r="C169" s="363"/>
      <c r="D169" s="363"/>
      <c r="E169" s="363"/>
      <c r="F169" s="363"/>
      <c r="G169" s="363"/>
      <c r="H169" s="363"/>
      <c r="I169" s="363"/>
      <c r="J169" s="363"/>
      <c r="K169" s="363"/>
      <c r="L169" s="363"/>
      <c r="M169" s="363"/>
      <c r="N169" s="363"/>
      <c r="O169" s="363"/>
      <c r="P169" s="363"/>
      <c r="Q169" s="363"/>
      <c r="R169" s="363"/>
      <c r="S169" s="363"/>
      <c r="T169" s="363"/>
      <c r="U169" s="363"/>
      <c r="V169" s="363"/>
      <c r="W169" s="363"/>
      <c r="X169" s="363"/>
    </row>
    <row r="170" spans="1:24" x14ac:dyDescent="0.25">
      <c r="A170" s="363"/>
      <c r="B170" s="363"/>
      <c r="C170" s="363"/>
      <c r="D170" s="363"/>
      <c r="E170" s="363"/>
      <c r="F170" s="363"/>
      <c r="G170" s="363"/>
      <c r="H170" s="363"/>
      <c r="I170" s="363"/>
      <c r="J170" s="363"/>
      <c r="K170" s="363"/>
      <c r="L170" s="363"/>
      <c r="M170" s="363"/>
      <c r="N170" s="363"/>
      <c r="O170" s="363"/>
      <c r="P170" s="363"/>
      <c r="Q170" s="363"/>
      <c r="R170" s="363"/>
      <c r="S170" s="363"/>
      <c r="T170" s="363"/>
      <c r="U170" s="363"/>
      <c r="V170" s="363"/>
      <c r="W170" s="363"/>
      <c r="X170" s="363"/>
    </row>
    <row r="171" spans="1:24" x14ac:dyDescent="0.25">
      <c r="A171" s="363"/>
      <c r="B171" s="363"/>
      <c r="C171" s="363"/>
      <c r="D171" s="363"/>
      <c r="E171" s="363"/>
      <c r="F171" s="363"/>
      <c r="G171" s="363"/>
      <c r="H171" s="363"/>
      <c r="I171" s="363"/>
      <c r="J171" s="363"/>
      <c r="K171" s="363"/>
      <c r="L171" s="363"/>
      <c r="M171" s="363"/>
      <c r="N171" s="363"/>
      <c r="O171" s="363"/>
      <c r="P171" s="363"/>
      <c r="Q171" s="363"/>
      <c r="R171" s="363"/>
      <c r="S171" s="363"/>
      <c r="T171" s="363"/>
      <c r="U171" s="363"/>
      <c r="V171" s="363"/>
      <c r="W171" s="363"/>
      <c r="X171" s="363"/>
    </row>
    <row r="172" spans="1:24" x14ac:dyDescent="0.25">
      <c r="A172" s="363"/>
      <c r="B172" s="363"/>
      <c r="C172" s="363"/>
      <c r="D172" s="363"/>
      <c r="E172" s="363"/>
      <c r="F172" s="363"/>
      <c r="G172" s="363"/>
      <c r="H172" s="363"/>
      <c r="I172" s="363"/>
      <c r="J172" s="363"/>
      <c r="K172" s="363"/>
      <c r="L172" s="363"/>
      <c r="M172" s="363"/>
      <c r="N172" s="363"/>
      <c r="O172" s="363"/>
      <c r="P172" s="363"/>
      <c r="Q172" s="363"/>
      <c r="R172" s="363"/>
      <c r="S172" s="363"/>
      <c r="T172" s="363"/>
      <c r="U172" s="363"/>
      <c r="V172" s="363"/>
      <c r="W172" s="363"/>
      <c r="X172" s="363"/>
    </row>
    <row r="173" spans="1:24" x14ac:dyDescent="0.25">
      <c r="A173" s="363"/>
      <c r="B173" s="363"/>
      <c r="C173" s="363"/>
      <c r="D173" s="363"/>
      <c r="E173" s="363"/>
      <c r="F173" s="363"/>
      <c r="G173" s="363"/>
      <c r="H173" s="363"/>
      <c r="I173" s="363"/>
      <c r="J173" s="363"/>
      <c r="K173" s="363"/>
      <c r="L173" s="363"/>
      <c r="M173" s="363"/>
      <c r="N173" s="363"/>
      <c r="O173" s="363"/>
      <c r="P173" s="363"/>
      <c r="Q173" s="363"/>
      <c r="R173" s="363"/>
      <c r="S173" s="363"/>
      <c r="T173" s="363"/>
      <c r="U173" s="363"/>
      <c r="V173" s="363"/>
      <c r="W173" s="363"/>
      <c r="X173" s="363"/>
    </row>
    <row r="174" spans="1:24" x14ac:dyDescent="0.25">
      <c r="A174" s="363"/>
      <c r="B174" s="363"/>
      <c r="C174" s="363"/>
      <c r="D174" s="363"/>
      <c r="E174" s="363"/>
      <c r="F174" s="363"/>
      <c r="G174" s="363"/>
      <c r="H174" s="363"/>
      <c r="I174" s="363"/>
      <c r="J174" s="363"/>
      <c r="K174" s="363"/>
      <c r="L174" s="363"/>
      <c r="M174" s="363"/>
      <c r="N174" s="363"/>
      <c r="O174" s="363"/>
      <c r="P174" s="363"/>
      <c r="Q174" s="363"/>
      <c r="R174" s="363"/>
      <c r="S174" s="363"/>
      <c r="T174" s="363"/>
      <c r="U174" s="363"/>
      <c r="V174" s="363"/>
      <c r="W174" s="363"/>
      <c r="X174" s="363"/>
    </row>
    <row r="175" spans="1:24" x14ac:dyDescent="0.25">
      <c r="A175" s="363"/>
      <c r="B175" s="363"/>
      <c r="C175" s="363"/>
      <c r="D175" s="363"/>
      <c r="E175" s="363"/>
      <c r="F175" s="363"/>
      <c r="G175" s="363"/>
      <c r="H175" s="363"/>
      <c r="I175" s="363"/>
      <c r="J175" s="363"/>
      <c r="K175" s="363"/>
      <c r="L175" s="363"/>
      <c r="M175" s="363"/>
      <c r="N175" s="363"/>
      <c r="O175" s="363"/>
      <c r="P175" s="363"/>
      <c r="Q175" s="363"/>
      <c r="R175" s="363"/>
      <c r="S175" s="363"/>
      <c r="T175" s="363"/>
      <c r="U175" s="363"/>
      <c r="V175" s="363"/>
      <c r="W175" s="363"/>
      <c r="X175" s="363"/>
    </row>
    <row r="176" spans="1:24" x14ac:dyDescent="0.25">
      <c r="A176" s="363"/>
      <c r="B176" s="363"/>
      <c r="C176" s="363"/>
      <c r="D176" s="363"/>
      <c r="E176" s="363"/>
      <c r="F176" s="363"/>
      <c r="G176" s="363"/>
      <c r="H176" s="363"/>
      <c r="I176" s="363"/>
      <c r="J176" s="363"/>
      <c r="K176" s="363"/>
      <c r="L176" s="363"/>
      <c r="M176" s="363"/>
      <c r="N176" s="363"/>
      <c r="O176" s="363"/>
      <c r="P176" s="363"/>
      <c r="Q176" s="363"/>
      <c r="R176" s="363"/>
      <c r="S176" s="363"/>
      <c r="T176" s="363"/>
      <c r="U176" s="363"/>
      <c r="V176" s="363"/>
      <c r="W176" s="363"/>
      <c r="X176" s="363"/>
    </row>
    <row r="177" spans="1:24" x14ac:dyDescent="0.25">
      <c r="A177" s="363"/>
      <c r="B177" s="363"/>
      <c r="C177" s="363"/>
      <c r="D177" s="363"/>
      <c r="E177" s="363"/>
      <c r="F177" s="363"/>
      <c r="G177" s="363"/>
      <c r="H177" s="363"/>
      <c r="I177" s="363"/>
      <c r="J177" s="363"/>
      <c r="K177" s="363"/>
      <c r="L177" s="363"/>
      <c r="M177" s="363"/>
      <c r="N177" s="363"/>
      <c r="O177" s="363"/>
      <c r="P177" s="363"/>
      <c r="Q177" s="363"/>
      <c r="R177" s="363"/>
      <c r="S177" s="363"/>
      <c r="T177" s="363"/>
      <c r="U177" s="363"/>
      <c r="V177" s="363"/>
      <c r="W177" s="363"/>
      <c r="X177" s="363"/>
    </row>
    <row r="178" spans="1:24" x14ac:dyDescent="0.25">
      <c r="A178" s="363"/>
      <c r="B178" s="363"/>
      <c r="C178" s="363"/>
      <c r="D178" s="363"/>
      <c r="E178" s="363"/>
      <c r="F178" s="363"/>
      <c r="G178" s="363"/>
      <c r="H178" s="363"/>
      <c r="I178" s="363"/>
      <c r="J178" s="363"/>
      <c r="K178" s="363"/>
      <c r="L178" s="363"/>
      <c r="M178" s="363"/>
      <c r="N178" s="363"/>
      <c r="O178" s="363"/>
      <c r="P178" s="363"/>
      <c r="Q178" s="363"/>
      <c r="R178" s="363"/>
      <c r="S178" s="363"/>
      <c r="T178" s="363"/>
      <c r="U178" s="363"/>
      <c r="V178" s="363"/>
      <c r="W178" s="363"/>
      <c r="X178" s="363"/>
    </row>
    <row r="179" spans="1:24" x14ac:dyDescent="0.25">
      <c r="A179" s="363"/>
      <c r="B179" s="363"/>
      <c r="C179" s="363"/>
      <c r="D179" s="363"/>
      <c r="E179" s="363"/>
      <c r="F179" s="363"/>
      <c r="G179" s="363"/>
      <c r="H179" s="363"/>
      <c r="I179" s="363"/>
      <c r="J179" s="363"/>
      <c r="K179" s="363"/>
      <c r="L179" s="363"/>
      <c r="M179" s="363"/>
      <c r="N179" s="363"/>
      <c r="O179" s="363"/>
      <c r="P179" s="363"/>
      <c r="Q179" s="363"/>
      <c r="R179" s="363"/>
      <c r="S179" s="363"/>
      <c r="T179" s="363"/>
      <c r="U179" s="363"/>
      <c r="V179" s="363"/>
      <c r="W179" s="363"/>
      <c r="X179" s="363"/>
    </row>
    <row r="180" spans="1:24" x14ac:dyDescent="0.25">
      <c r="A180" s="363"/>
      <c r="B180" s="363"/>
      <c r="C180" s="363"/>
      <c r="D180" s="363"/>
      <c r="E180" s="363"/>
      <c r="F180" s="363"/>
      <c r="G180" s="363"/>
      <c r="H180" s="363"/>
      <c r="I180" s="363"/>
      <c r="J180" s="363"/>
      <c r="K180" s="363"/>
      <c r="L180" s="363"/>
      <c r="M180" s="363"/>
      <c r="N180" s="363"/>
      <c r="O180" s="363"/>
      <c r="P180" s="363"/>
      <c r="Q180" s="363"/>
      <c r="R180" s="363"/>
      <c r="S180" s="363"/>
      <c r="T180" s="363"/>
      <c r="U180" s="363"/>
      <c r="V180" s="363"/>
      <c r="W180" s="363"/>
      <c r="X180" s="363"/>
    </row>
    <row r="181" spans="1:24" x14ac:dyDescent="0.25">
      <c r="A181" s="363"/>
      <c r="B181" s="363"/>
      <c r="C181" s="363"/>
      <c r="D181" s="363"/>
      <c r="E181" s="363"/>
      <c r="F181" s="363"/>
      <c r="G181" s="363"/>
      <c r="H181" s="363"/>
      <c r="I181" s="363"/>
      <c r="J181" s="363"/>
      <c r="K181" s="363"/>
      <c r="L181" s="363"/>
      <c r="M181" s="363"/>
      <c r="N181" s="363"/>
      <c r="O181" s="363"/>
      <c r="P181" s="363"/>
      <c r="Q181" s="363"/>
      <c r="R181" s="363"/>
      <c r="S181" s="363"/>
      <c r="T181" s="363"/>
      <c r="U181" s="363"/>
      <c r="V181" s="363"/>
      <c r="W181" s="363"/>
      <c r="X181" s="363"/>
    </row>
    <row r="182" spans="1:24" x14ac:dyDescent="0.25">
      <c r="A182" s="363"/>
      <c r="B182" s="363"/>
      <c r="C182" s="363"/>
      <c r="D182" s="363"/>
      <c r="E182" s="363"/>
      <c r="F182" s="363"/>
      <c r="G182" s="363"/>
      <c r="H182" s="363"/>
      <c r="I182" s="363"/>
      <c r="J182" s="363"/>
      <c r="K182" s="363"/>
      <c r="L182" s="363"/>
      <c r="M182" s="363"/>
      <c r="N182" s="363"/>
      <c r="O182" s="363"/>
      <c r="P182" s="363"/>
      <c r="Q182" s="363"/>
      <c r="R182" s="363"/>
      <c r="S182" s="363"/>
      <c r="T182" s="363"/>
      <c r="U182" s="363"/>
      <c r="V182" s="363"/>
      <c r="W182" s="363"/>
      <c r="X182" s="363"/>
    </row>
    <row r="183" spans="1:24" x14ac:dyDescent="0.25">
      <c r="A183" s="363"/>
      <c r="B183" s="363"/>
      <c r="C183" s="363"/>
      <c r="D183" s="363"/>
      <c r="E183" s="363"/>
      <c r="F183" s="363"/>
      <c r="G183" s="363"/>
      <c r="H183" s="363"/>
      <c r="I183" s="363"/>
      <c r="J183" s="363"/>
      <c r="K183" s="363"/>
      <c r="L183" s="363"/>
      <c r="M183" s="363"/>
      <c r="N183" s="363"/>
      <c r="O183" s="363"/>
      <c r="P183" s="363"/>
      <c r="Q183" s="363"/>
      <c r="R183" s="363"/>
      <c r="S183" s="363"/>
      <c r="T183" s="363"/>
      <c r="U183" s="363"/>
      <c r="V183" s="363"/>
      <c r="W183" s="363"/>
      <c r="X183" s="363"/>
    </row>
    <row r="184" spans="1:24" x14ac:dyDescent="0.25">
      <c r="A184" s="363"/>
      <c r="B184" s="363"/>
      <c r="C184" s="363"/>
      <c r="D184" s="363"/>
      <c r="E184" s="363"/>
      <c r="F184" s="363"/>
      <c r="G184" s="363"/>
      <c r="H184" s="363"/>
      <c r="I184" s="363"/>
      <c r="J184" s="363"/>
      <c r="K184" s="363"/>
      <c r="L184" s="363"/>
      <c r="M184" s="363"/>
      <c r="N184" s="363"/>
      <c r="O184" s="363"/>
      <c r="P184" s="363"/>
      <c r="Q184" s="363"/>
      <c r="R184" s="363"/>
      <c r="S184" s="363"/>
      <c r="T184" s="363"/>
      <c r="U184" s="363"/>
      <c r="V184" s="363"/>
      <c r="W184" s="363"/>
      <c r="X184" s="363"/>
    </row>
    <row r="185" spans="1:24" x14ac:dyDescent="0.25">
      <c r="A185" s="363"/>
      <c r="B185" s="363"/>
      <c r="C185" s="363"/>
      <c r="D185" s="363"/>
      <c r="E185" s="363"/>
      <c r="F185" s="363"/>
      <c r="G185" s="363"/>
      <c r="H185" s="363"/>
      <c r="I185" s="363"/>
      <c r="J185" s="363"/>
      <c r="K185" s="363"/>
      <c r="L185" s="363"/>
      <c r="M185" s="363"/>
      <c r="N185" s="363"/>
      <c r="O185" s="363"/>
      <c r="P185" s="363"/>
      <c r="Q185" s="363"/>
      <c r="R185" s="363"/>
      <c r="S185" s="363"/>
      <c r="T185" s="363"/>
      <c r="U185" s="363"/>
      <c r="V185" s="363"/>
      <c r="W185" s="363"/>
      <c r="X185" s="363"/>
    </row>
    <row r="186" spans="1:24" x14ac:dyDescent="0.25">
      <c r="A186" s="363"/>
      <c r="B186" s="363"/>
      <c r="C186" s="363"/>
      <c r="D186" s="363"/>
      <c r="E186" s="363"/>
      <c r="F186" s="363"/>
      <c r="G186" s="363"/>
      <c r="H186" s="363"/>
      <c r="I186" s="363"/>
      <c r="J186" s="363"/>
      <c r="K186" s="363"/>
      <c r="L186" s="363"/>
      <c r="M186" s="363"/>
      <c r="N186" s="363"/>
      <c r="O186" s="363"/>
      <c r="P186" s="363"/>
      <c r="Q186" s="363"/>
      <c r="R186" s="363"/>
      <c r="S186" s="363"/>
      <c r="T186" s="363"/>
      <c r="U186" s="363"/>
      <c r="V186" s="363"/>
      <c r="W186" s="363"/>
      <c r="X186" s="363"/>
    </row>
    <row r="187" spans="1:24" x14ac:dyDescent="0.25">
      <c r="A187" s="363"/>
      <c r="B187" s="363"/>
      <c r="C187" s="363"/>
      <c r="D187" s="363"/>
      <c r="E187" s="363"/>
      <c r="F187" s="363"/>
      <c r="G187" s="363"/>
      <c r="H187" s="363"/>
      <c r="I187" s="363"/>
      <c r="J187" s="363"/>
      <c r="K187" s="363"/>
      <c r="L187" s="363"/>
      <c r="M187" s="363"/>
      <c r="N187" s="363"/>
      <c r="O187" s="363"/>
      <c r="P187" s="363"/>
      <c r="Q187" s="363"/>
      <c r="R187" s="363"/>
      <c r="S187" s="363"/>
      <c r="T187" s="363"/>
      <c r="U187" s="363"/>
      <c r="V187" s="363"/>
      <c r="W187" s="363"/>
      <c r="X187" s="363"/>
    </row>
    <row r="188" spans="1:24" x14ac:dyDescent="0.25">
      <c r="A188" s="363"/>
      <c r="B188" s="363"/>
      <c r="C188" s="363"/>
      <c r="D188" s="363"/>
      <c r="E188" s="363"/>
      <c r="F188" s="363"/>
      <c r="G188" s="363"/>
      <c r="H188" s="363"/>
      <c r="I188" s="363"/>
      <c r="J188" s="363"/>
      <c r="K188" s="363"/>
      <c r="L188" s="363"/>
      <c r="M188" s="363"/>
      <c r="N188" s="363"/>
      <c r="O188" s="363"/>
      <c r="P188" s="363"/>
      <c r="Q188" s="363"/>
      <c r="R188" s="363"/>
      <c r="S188" s="363"/>
      <c r="T188" s="363"/>
      <c r="U188" s="363"/>
      <c r="V188" s="363"/>
      <c r="W188" s="363"/>
      <c r="X188" s="363"/>
    </row>
    <row r="189" spans="1:24" x14ac:dyDescent="0.25">
      <c r="A189" s="363"/>
      <c r="B189" s="363"/>
      <c r="C189" s="363"/>
      <c r="D189" s="363"/>
      <c r="E189" s="363"/>
      <c r="F189" s="363"/>
      <c r="G189" s="363"/>
      <c r="H189" s="363"/>
      <c r="I189" s="363"/>
      <c r="J189" s="363"/>
      <c r="K189" s="363"/>
      <c r="L189" s="363"/>
      <c r="M189" s="363"/>
      <c r="N189" s="363"/>
      <c r="O189" s="363"/>
      <c r="P189" s="363"/>
      <c r="Q189" s="363"/>
      <c r="R189" s="363"/>
      <c r="S189" s="363"/>
      <c r="T189" s="363"/>
      <c r="U189" s="363"/>
      <c r="V189" s="363"/>
      <c r="W189" s="363"/>
      <c r="X189" s="363"/>
    </row>
    <row r="190" spans="1:24" x14ac:dyDescent="0.25">
      <c r="A190" s="363"/>
      <c r="B190" s="363"/>
      <c r="C190" s="363"/>
      <c r="D190" s="363"/>
      <c r="E190" s="363"/>
      <c r="F190" s="363"/>
      <c r="G190" s="363"/>
      <c r="H190" s="363"/>
      <c r="I190" s="363"/>
      <c r="J190" s="363"/>
      <c r="K190" s="363"/>
      <c r="L190" s="363"/>
      <c r="M190" s="363"/>
      <c r="N190" s="363"/>
      <c r="O190" s="363"/>
      <c r="P190" s="363"/>
      <c r="Q190" s="363"/>
      <c r="R190" s="363"/>
      <c r="S190" s="363"/>
      <c r="T190" s="363"/>
      <c r="U190" s="363"/>
      <c r="V190" s="363"/>
      <c r="W190" s="363"/>
      <c r="X190" s="363"/>
    </row>
    <row r="191" spans="1:24" x14ac:dyDescent="0.25">
      <c r="A191" s="363"/>
      <c r="B191" s="363"/>
      <c r="C191" s="363"/>
      <c r="D191" s="363"/>
      <c r="E191" s="363"/>
      <c r="F191" s="363"/>
      <c r="G191" s="363"/>
      <c r="H191" s="363"/>
      <c r="I191" s="363"/>
      <c r="J191" s="363"/>
      <c r="K191" s="363"/>
      <c r="L191" s="363"/>
      <c r="M191" s="363"/>
      <c r="N191" s="363"/>
      <c r="O191" s="363"/>
      <c r="P191" s="363"/>
      <c r="Q191" s="363"/>
      <c r="R191" s="363"/>
      <c r="S191" s="363"/>
      <c r="T191" s="363"/>
      <c r="U191" s="363"/>
      <c r="V191" s="363"/>
      <c r="W191" s="363"/>
      <c r="X191" s="363"/>
    </row>
    <row r="192" spans="1:24" x14ac:dyDescent="0.25">
      <c r="A192" s="363"/>
      <c r="B192" s="363"/>
      <c r="C192" s="363"/>
      <c r="D192" s="363"/>
      <c r="E192" s="363"/>
      <c r="F192" s="363"/>
      <c r="G192" s="363"/>
      <c r="H192" s="363"/>
      <c r="I192" s="363"/>
      <c r="J192" s="363"/>
      <c r="K192" s="363"/>
      <c r="L192" s="363"/>
      <c r="M192" s="363"/>
      <c r="N192" s="363"/>
      <c r="O192" s="363"/>
      <c r="P192" s="363"/>
      <c r="Q192" s="363"/>
      <c r="R192" s="363"/>
      <c r="S192" s="363"/>
      <c r="T192" s="363"/>
      <c r="U192" s="363"/>
      <c r="V192" s="363"/>
      <c r="W192" s="363"/>
      <c r="X192" s="363"/>
    </row>
    <row r="193" spans="1:24" x14ac:dyDescent="0.25">
      <c r="A193" s="363"/>
      <c r="B193" s="363"/>
      <c r="C193" s="363"/>
      <c r="D193" s="363"/>
      <c r="E193" s="363"/>
      <c r="F193" s="363"/>
      <c r="G193" s="363"/>
      <c r="H193" s="363"/>
      <c r="I193" s="363"/>
      <c r="J193" s="363"/>
      <c r="K193" s="363"/>
      <c r="L193" s="363"/>
      <c r="M193" s="363"/>
      <c r="N193" s="363"/>
      <c r="O193" s="363"/>
      <c r="P193" s="363"/>
      <c r="Q193" s="363"/>
      <c r="R193" s="363"/>
      <c r="S193" s="363"/>
      <c r="T193" s="363"/>
      <c r="U193" s="363"/>
      <c r="V193" s="363"/>
      <c r="W193" s="363"/>
      <c r="X193" s="363"/>
    </row>
    <row r="194" spans="1:24" x14ac:dyDescent="0.25">
      <c r="A194" s="363"/>
      <c r="B194" s="363"/>
      <c r="C194" s="363"/>
      <c r="D194" s="363"/>
      <c r="E194" s="363"/>
      <c r="F194" s="363"/>
      <c r="G194" s="363"/>
      <c r="H194" s="363"/>
      <c r="I194" s="363"/>
      <c r="J194" s="363"/>
      <c r="K194" s="363"/>
      <c r="L194" s="363"/>
      <c r="M194" s="363"/>
      <c r="N194" s="363"/>
      <c r="O194" s="363"/>
      <c r="P194" s="363"/>
      <c r="Q194" s="363"/>
      <c r="R194" s="363"/>
      <c r="S194" s="363"/>
      <c r="T194" s="363"/>
      <c r="U194" s="363"/>
      <c r="V194" s="363"/>
      <c r="W194" s="363"/>
      <c r="X194" s="363"/>
    </row>
    <row r="195" spans="1:24" x14ac:dyDescent="0.25">
      <c r="A195" s="363"/>
      <c r="B195" s="363"/>
      <c r="C195" s="363"/>
      <c r="D195" s="363"/>
      <c r="E195" s="363"/>
      <c r="F195" s="363"/>
      <c r="G195" s="363"/>
      <c r="H195" s="363"/>
      <c r="I195" s="363"/>
      <c r="J195" s="363"/>
      <c r="K195" s="363"/>
      <c r="L195" s="363"/>
      <c r="M195" s="363"/>
      <c r="N195" s="363"/>
      <c r="O195" s="363"/>
      <c r="P195" s="363"/>
      <c r="Q195" s="363"/>
      <c r="R195" s="363"/>
      <c r="S195" s="363"/>
      <c r="T195" s="363"/>
      <c r="U195" s="363"/>
      <c r="V195" s="363"/>
      <c r="W195" s="363"/>
      <c r="X195" s="363"/>
    </row>
    <row r="196" spans="1:24" x14ac:dyDescent="0.25">
      <c r="A196" s="363"/>
      <c r="B196" s="363"/>
      <c r="C196" s="363"/>
      <c r="D196" s="363"/>
      <c r="E196" s="363"/>
      <c r="F196" s="363"/>
      <c r="G196" s="363"/>
      <c r="H196" s="363"/>
      <c r="I196" s="363"/>
      <c r="J196" s="363"/>
      <c r="K196" s="363"/>
      <c r="L196" s="363"/>
      <c r="M196" s="363"/>
      <c r="N196" s="363"/>
      <c r="O196" s="363"/>
      <c r="P196" s="363"/>
      <c r="Q196" s="363"/>
      <c r="R196" s="363"/>
      <c r="S196" s="363"/>
      <c r="T196" s="363"/>
      <c r="U196" s="363"/>
      <c r="V196" s="363"/>
      <c r="W196" s="363"/>
      <c r="X196" s="363"/>
    </row>
    <row r="197" spans="1:24" x14ac:dyDescent="0.25">
      <c r="A197" s="363"/>
      <c r="B197" s="363"/>
      <c r="C197" s="363"/>
      <c r="D197" s="363"/>
      <c r="E197" s="363"/>
      <c r="F197" s="363"/>
      <c r="G197" s="363"/>
      <c r="H197" s="363"/>
      <c r="I197" s="363"/>
      <c r="J197" s="363"/>
      <c r="K197" s="363"/>
      <c r="L197" s="363"/>
      <c r="M197" s="363"/>
      <c r="N197" s="363"/>
      <c r="O197" s="363"/>
      <c r="P197" s="363"/>
      <c r="Q197" s="363"/>
      <c r="R197" s="363"/>
      <c r="S197" s="363"/>
      <c r="T197" s="363"/>
      <c r="U197" s="363"/>
      <c r="V197" s="363"/>
      <c r="W197" s="363"/>
      <c r="X197" s="363"/>
    </row>
    <row r="198" spans="1:24" x14ac:dyDescent="0.25">
      <c r="A198" s="363"/>
      <c r="B198" s="363"/>
      <c r="C198" s="363"/>
      <c r="D198" s="363"/>
      <c r="E198" s="363"/>
      <c r="F198" s="363"/>
      <c r="G198" s="363"/>
      <c r="H198" s="363"/>
      <c r="I198" s="363"/>
      <c r="J198" s="363"/>
      <c r="K198" s="363"/>
      <c r="L198" s="363"/>
      <c r="M198" s="363"/>
      <c r="N198" s="363"/>
      <c r="O198" s="363"/>
      <c r="P198" s="363"/>
      <c r="Q198" s="363"/>
      <c r="R198" s="363"/>
      <c r="S198" s="363"/>
      <c r="T198" s="363"/>
      <c r="U198" s="363"/>
      <c r="V198" s="363"/>
      <c r="W198" s="363"/>
      <c r="X198" s="363"/>
    </row>
    <row r="199" spans="1:24" x14ac:dyDescent="0.25">
      <c r="A199" s="363"/>
      <c r="B199" s="363"/>
      <c r="C199" s="363"/>
      <c r="D199" s="363"/>
      <c r="E199" s="363"/>
      <c r="F199" s="363"/>
      <c r="G199" s="363"/>
      <c r="H199" s="363"/>
      <c r="I199" s="363"/>
      <c r="J199" s="363"/>
      <c r="K199" s="363"/>
      <c r="L199" s="363"/>
      <c r="M199" s="363"/>
      <c r="N199" s="363"/>
      <c r="O199" s="363"/>
      <c r="P199" s="363"/>
      <c r="Q199" s="363"/>
      <c r="R199" s="363"/>
      <c r="S199" s="363"/>
      <c r="T199" s="363"/>
      <c r="U199" s="363"/>
      <c r="V199" s="363"/>
      <c r="W199" s="363"/>
      <c r="X199" s="363"/>
    </row>
    <row r="200" spans="1:24" x14ac:dyDescent="0.25">
      <c r="A200" s="363"/>
      <c r="B200" s="363"/>
      <c r="C200" s="363"/>
      <c r="D200" s="363"/>
      <c r="E200" s="363"/>
      <c r="F200" s="363"/>
      <c r="G200" s="363"/>
      <c r="H200" s="363"/>
      <c r="I200" s="363"/>
      <c r="J200" s="363"/>
      <c r="K200" s="363"/>
      <c r="L200" s="363"/>
      <c r="M200" s="363"/>
      <c r="N200" s="363"/>
      <c r="O200" s="363"/>
      <c r="P200" s="363"/>
      <c r="Q200" s="363"/>
      <c r="R200" s="363"/>
      <c r="S200" s="363"/>
      <c r="T200" s="363"/>
      <c r="U200" s="363"/>
      <c r="V200" s="363"/>
      <c r="W200" s="363"/>
      <c r="X200" s="363"/>
    </row>
    <row r="201" spans="1:24" x14ac:dyDescent="0.25">
      <c r="A201" s="363"/>
      <c r="B201" s="363"/>
      <c r="C201" s="363"/>
      <c r="D201" s="363"/>
      <c r="E201" s="363"/>
      <c r="F201" s="363"/>
      <c r="G201" s="363"/>
      <c r="H201" s="363"/>
      <c r="I201" s="363"/>
      <c r="J201" s="363"/>
      <c r="K201" s="363"/>
      <c r="L201" s="363"/>
      <c r="M201" s="363"/>
      <c r="N201" s="363"/>
      <c r="O201" s="363"/>
      <c r="P201" s="363"/>
      <c r="Q201" s="363"/>
      <c r="R201" s="363"/>
      <c r="S201" s="363"/>
      <c r="T201" s="363"/>
      <c r="U201" s="363"/>
      <c r="V201" s="363"/>
      <c r="W201" s="363"/>
      <c r="X201" s="363"/>
    </row>
    <row r="202" spans="1:24" x14ac:dyDescent="0.25">
      <c r="A202" s="363"/>
      <c r="B202" s="363"/>
      <c r="C202" s="363"/>
      <c r="D202" s="363"/>
      <c r="E202" s="363"/>
      <c r="F202" s="363"/>
      <c r="G202" s="363"/>
      <c r="H202" s="363"/>
      <c r="I202" s="363"/>
      <c r="J202" s="363"/>
      <c r="K202" s="363"/>
      <c r="L202" s="363"/>
      <c r="M202" s="363"/>
      <c r="N202" s="363"/>
      <c r="O202" s="363"/>
      <c r="P202" s="363"/>
      <c r="Q202" s="363"/>
      <c r="R202" s="363"/>
      <c r="S202" s="363"/>
      <c r="T202" s="363"/>
      <c r="U202" s="363"/>
      <c r="V202" s="363"/>
      <c r="W202" s="363"/>
      <c r="X202" s="363"/>
    </row>
    <row r="203" spans="1:24" x14ac:dyDescent="0.25">
      <c r="A203" s="363"/>
      <c r="B203" s="363"/>
      <c r="C203" s="363"/>
      <c r="D203" s="363"/>
      <c r="E203" s="363"/>
      <c r="F203" s="363"/>
      <c r="G203" s="363"/>
      <c r="H203" s="363"/>
      <c r="I203" s="363"/>
      <c r="J203" s="363"/>
      <c r="K203" s="363"/>
      <c r="L203" s="363"/>
      <c r="M203" s="363"/>
      <c r="N203" s="363"/>
      <c r="O203" s="363"/>
      <c r="P203" s="363"/>
      <c r="Q203" s="363"/>
      <c r="R203" s="363"/>
      <c r="S203" s="363"/>
      <c r="T203" s="363"/>
      <c r="U203" s="363"/>
      <c r="V203" s="363"/>
      <c r="W203" s="363"/>
      <c r="X203" s="363"/>
    </row>
    <row r="204" spans="1:24" x14ac:dyDescent="0.25">
      <c r="A204" s="363"/>
      <c r="B204" s="363"/>
      <c r="C204" s="363"/>
      <c r="D204" s="363"/>
      <c r="E204" s="363"/>
      <c r="F204" s="363"/>
      <c r="G204" s="363"/>
      <c r="H204" s="363"/>
      <c r="I204" s="363"/>
      <c r="J204" s="363"/>
      <c r="K204" s="363"/>
      <c r="L204" s="363"/>
      <c r="M204" s="363"/>
      <c r="N204" s="363"/>
      <c r="O204" s="363"/>
      <c r="P204" s="363"/>
      <c r="Q204" s="363"/>
      <c r="R204" s="363"/>
      <c r="S204" s="363"/>
      <c r="T204" s="363"/>
      <c r="U204" s="363"/>
      <c r="V204" s="363"/>
      <c r="W204" s="363"/>
      <c r="X204" s="363"/>
    </row>
    <row r="205" spans="1:24" x14ac:dyDescent="0.25">
      <c r="A205" s="363"/>
      <c r="B205" s="363"/>
      <c r="C205" s="363"/>
      <c r="D205" s="363"/>
      <c r="E205" s="363"/>
      <c r="F205" s="363"/>
      <c r="G205" s="363"/>
      <c r="H205" s="363"/>
      <c r="I205" s="363"/>
      <c r="J205" s="363"/>
      <c r="K205" s="363"/>
      <c r="L205" s="363"/>
      <c r="M205" s="363"/>
      <c r="N205" s="363"/>
      <c r="O205" s="363"/>
      <c r="P205" s="363"/>
      <c r="Q205" s="363"/>
      <c r="R205" s="363"/>
      <c r="S205" s="363"/>
      <c r="T205" s="363"/>
      <c r="U205" s="363"/>
      <c r="V205" s="363"/>
      <c r="W205" s="363"/>
      <c r="X205" s="363"/>
    </row>
    <row r="206" spans="1:24" x14ac:dyDescent="0.25">
      <c r="A206" s="363"/>
      <c r="B206" s="363"/>
      <c r="C206" s="363"/>
      <c r="D206" s="363"/>
      <c r="E206" s="363"/>
      <c r="F206" s="363"/>
      <c r="G206" s="363"/>
      <c r="H206" s="363"/>
      <c r="I206" s="363"/>
      <c r="J206" s="363"/>
      <c r="K206" s="363"/>
      <c r="L206" s="363"/>
      <c r="M206" s="363"/>
      <c r="N206" s="363"/>
      <c r="O206" s="363"/>
      <c r="P206" s="363"/>
      <c r="Q206" s="363"/>
      <c r="R206" s="363"/>
      <c r="S206" s="363"/>
      <c r="T206" s="363"/>
      <c r="U206" s="363"/>
      <c r="V206" s="363"/>
      <c r="W206" s="363"/>
      <c r="X206" s="363"/>
    </row>
    <row r="207" spans="1:24" x14ac:dyDescent="0.25">
      <c r="A207" s="363"/>
      <c r="B207" s="363"/>
      <c r="C207" s="363"/>
      <c r="D207" s="363"/>
      <c r="E207" s="363"/>
      <c r="F207" s="363"/>
      <c r="G207" s="363"/>
      <c r="H207" s="363"/>
      <c r="I207" s="363"/>
      <c r="J207" s="363"/>
      <c r="K207" s="363"/>
      <c r="L207" s="363"/>
      <c r="M207" s="363"/>
      <c r="N207" s="363"/>
      <c r="O207" s="363"/>
      <c r="P207" s="363"/>
      <c r="Q207" s="363"/>
      <c r="R207" s="363"/>
      <c r="S207" s="363"/>
      <c r="T207" s="363"/>
      <c r="U207" s="363"/>
      <c r="V207" s="363"/>
      <c r="W207" s="363"/>
      <c r="X207" s="363"/>
    </row>
    <row r="208" spans="1:24" x14ac:dyDescent="0.25">
      <c r="A208" s="363"/>
      <c r="B208" s="363"/>
      <c r="C208" s="363"/>
      <c r="D208" s="363"/>
      <c r="E208" s="363"/>
      <c r="F208" s="363"/>
      <c r="G208" s="363"/>
      <c r="H208" s="363"/>
      <c r="I208" s="363"/>
      <c r="J208" s="363"/>
      <c r="K208" s="363"/>
      <c r="L208" s="363"/>
      <c r="M208" s="363"/>
      <c r="N208" s="363"/>
      <c r="O208" s="363"/>
      <c r="P208" s="363"/>
      <c r="Q208" s="363"/>
      <c r="R208" s="363"/>
      <c r="S208" s="363"/>
      <c r="T208" s="363"/>
      <c r="U208" s="363"/>
      <c r="V208" s="363"/>
      <c r="W208" s="363"/>
      <c r="X208" s="363"/>
    </row>
    <row r="209" spans="1:24" x14ac:dyDescent="0.25">
      <c r="A209" s="363"/>
      <c r="B209" s="363"/>
      <c r="C209" s="363"/>
      <c r="D209" s="363"/>
      <c r="E209" s="363"/>
      <c r="F209" s="363"/>
      <c r="G209" s="363"/>
      <c r="H209" s="363"/>
      <c r="I209" s="363"/>
      <c r="J209" s="363"/>
      <c r="K209" s="363"/>
      <c r="L209" s="363"/>
      <c r="M209" s="363"/>
      <c r="N209" s="363"/>
      <c r="O209" s="363"/>
      <c r="P209" s="363"/>
      <c r="Q209" s="363"/>
      <c r="R209" s="363"/>
      <c r="S209" s="363"/>
      <c r="T209" s="363"/>
      <c r="U209" s="363"/>
      <c r="V209" s="363"/>
      <c r="W209" s="363"/>
      <c r="X209" s="363"/>
    </row>
    <row r="210" spans="1:24" x14ac:dyDescent="0.25">
      <c r="A210" s="363"/>
      <c r="B210" s="363"/>
      <c r="C210" s="363"/>
      <c r="D210" s="363"/>
      <c r="E210" s="363"/>
      <c r="F210" s="363"/>
      <c r="G210" s="363"/>
      <c r="H210" s="363"/>
      <c r="I210" s="363"/>
      <c r="J210" s="363"/>
      <c r="K210" s="363"/>
      <c r="L210" s="363"/>
      <c r="M210" s="363"/>
      <c r="N210" s="363"/>
      <c r="O210" s="363"/>
      <c r="P210" s="363"/>
      <c r="Q210" s="363"/>
      <c r="R210" s="363"/>
      <c r="S210" s="363"/>
      <c r="T210" s="363"/>
      <c r="U210" s="363"/>
      <c r="V210" s="363"/>
      <c r="W210" s="363"/>
      <c r="X210" s="363"/>
    </row>
    <row r="211" spans="1:24" x14ac:dyDescent="0.25">
      <c r="A211" s="363"/>
      <c r="B211" s="363"/>
      <c r="C211" s="363"/>
      <c r="D211" s="363"/>
      <c r="E211" s="363"/>
      <c r="F211" s="363"/>
      <c r="G211" s="363"/>
      <c r="H211" s="363"/>
      <c r="I211" s="363"/>
      <c r="J211" s="363"/>
      <c r="K211" s="363"/>
      <c r="L211" s="363"/>
      <c r="M211" s="363"/>
      <c r="N211" s="363"/>
      <c r="O211" s="363"/>
      <c r="P211" s="363"/>
      <c r="Q211" s="363"/>
      <c r="R211" s="363"/>
      <c r="S211" s="363"/>
      <c r="T211" s="363"/>
      <c r="U211" s="363"/>
      <c r="V211" s="363"/>
      <c r="W211" s="363"/>
      <c r="X211" s="363"/>
    </row>
    <row r="212" spans="1:24" x14ac:dyDescent="0.25">
      <c r="A212" s="363"/>
      <c r="B212" s="363"/>
      <c r="C212" s="363"/>
      <c r="D212" s="363"/>
      <c r="E212" s="363"/>
      <c r="F212" s="363"/>
      <c r="G212" s="363"/>
      <c r="H212" s="363"/>
      <c r="I212" s="363"/>
      <c r="J212" s="363"/>
      <c r="K212" s="363"/>
      <c r="L212" s="363"/>
      <c r="M212" s="363"/>
      <c r="N212" s="363"/>
      <c r="O212" s="363"/>
      <c r="P212" s="363"/>
      <c r="Q212" s="363"/>
      <c r="R212" s="363"/>
      <c r="S212" s="363"/>
      <c r="T212" s="363"/>
      <c r="U212" s="363"/>
      <c r="V212" s="363"/>
      <c r="W212" s="363"/>
      <c r="X212" s="363"/>
    </row>
    <row r="213" spans="1:24" x14ac:dyDescent="0.25">
      <c r="A213" s="363"/>
      <c r="B213" s="363"/>
      <c r="C213" s="363"/>
      <c r="D213" s="363"/>
      <c r="E213" s="363"/>
      <c r="F213" s="363"/>
      <c r="G213" s="363"/>
      <c r="H213" s="363"/>
      <c r="I213" s="363"/>
      <c r="J213" s="363"/>
      <c r="K213" s="363"/>
      <c r="L213" s="363"/>
      <c r="M213" s="363"/>
      <c r="N213" s="363"/>
      <c r="O213" s="363"/>
      <c r="P213" s="363"/>
      <c r="Q213" s="363"/>
      <c r="R213" s="363"/>
      <c r="S213" s="363"/>
      <c r="T213" s="363"/>
      <c r="U213" s="363"/>
      <c r="V213" s="363"/>
      <c r="W213" s="363"/>
      <c r="X213" s="363"/>
    </row>
    <row r="214" spans="1:24" x14ac:dyDescent="0.25">
      <c r="A214" s="363"/>
      <c r="B214" s="363"/>
      <c r="C214" s="363"/>
      <c r="D214" s="363"/>
      <c r="E214" s="363"/>
      <c r="F214" s="363"/>
      <c r="G214" s="363"/>
      <c r="H214" s="363"/>
      <c r="I214" s="363"/>
      <c r="J214" s="363"/>
      <c r="K214" s="363"/>
      <c r="L214" s="363"/>
      <c r="M214" s="363"/>
      <c r="N214" s="363"/>
      <c r="O214" s="363"/>
      <c r="P214" s="363"/>
      <c r="Q214" s="363"/>
      <c r="R214" s="363"/>
      <c r="S214" s="363"/>
      <c r="T214" s="363"/>
      <c r="U214" s="363"/>
      <c r="V214" s="363"/>
      <c r="W214" s="363"/>
      <c r="X214" s="363"/>
    </row>
    <row r="215" spans="1:24" x14ac:dyDescent="0.25">
      <c r="A215" s="363"/>
      <c r="B215" s="363"/>
      <c r="C215" s="363"/>
      <c r="D215" s="363"/>
      <c r="E215" s="363"/>
      <c r="F215" s="363"/>
      <c r="G215" s="363"/>
      <c r="H215" s="363"/>
      <c r="I215" s="363"/>
      <c r="J215" s="363"/>
      <c r="K215" s="363"/>
      <c r="L215" s="363"/>
      <c r="M215" s="363"/>
      <c r="N215" s="363"/>
      <c r="O215" s="363"/>
      <c r="P215" s="363"/>
      <c r="Q215" s="363"/>
      <c r="R215" s="363"/>
      <c r="S215" s="363"/>
      <c r="T215" s="363"/>
      <c r="U215" s="363"/>
      <c r="V215" s="363"/>
      <c r="W215" s="363"/>
      <c r="X215" s="363"/>
    </row>
    <row r="216" spans="1:24" x14ac:dyDescent="0.25">
      <c r="A216" s="363"/>
      <c r="B216" s="363"/>
      <c r="C216" s="363"/>
      <c r="D216" s="363"/>
      <c r="E216" s="363"/>
      <c r="F216" s="363"/>
      <c r="G216" s="363"/>
      <c r="H216" s="363"/>
      <c r="I216" s="363"/>
      <c r="J216" s="363"/>
      <c r="K216" s="363"/>
      <c r="L216" s="363"/>
      <c r="M216" s="363"/>
      <c r="N216" s="363"/>
      <c r="O216" s="363"/>
      <c r="P216" s="363"/>
      <c r="Q216" s="363"/>
      <c r="R216" s="363"/>
      <c r="S216" s="363"/>
      <c r="T216" s="363"/>
      <c r="U216" s="363"/>
      <c r="V216" s="363"/>
      <c r="W216" s="363"/>
      <c r="X216" s="363"/>
    </row>
    <row r="217" spans="1:24" x14ac:dyDescent="0.25">
      <c r="A217" s="363"/>
      <c r="B217" s="363"/>
      <c r="C217" s="363"/>
      <c r="D217" s="363"/>
      <c r="E217" s="363"/>
      <c r="F217" s="363"/>
      <c r="G217" s="363"/>
      <c r="H217" s="363"/>
      <c r="I217" s="363"/>
      <c r="J217" s="363"/>
      <c r="K217" s="363"/>
      <c r="L217" s="363"/>
      <c r="M217" s="363"/>
      <c r="N217" s="363"/>
      <c r="O217" s="363"/>
      <c r="P217" s="363"/>
      <c r="Q217" s="363"/>
      <c r="R217" s="363"/>
      <c r="S217" s="363"/>
      <c r="T217" s="363"/>
      <c r="U217" s="363"/>
      <c r="V217" s="363"/>
      <c r="W217" s="363"/>
      <c r="X217" s="363"/>
    </row>
    <row r="218" spans="1:24" x14ac:dyDescent="0.25">
      <c r="A218" s="363"/>
      <c r="B218" s="363"/>
      <c r="C218" s="363"/>
      <c r="D218" s="363"/>
      <c r="E218" s="363"/>
      <c r="F218" s="363"/>
      <c r="G218" s="363"/>
      <c r="H218" s="363"/>
      <c r="I218" s="363"/>
      <c r="J218" s="363"/>
      <c r="K218" s="363"/>
      <c r="L218" s="363"/>
      <c r="M218" s="363"/>
      <c r="N218" s="363"/>
      <c r="O218" s="363"/>
      <c r="P218" s="363"/>
      <c r="Q218" s="363"/>
      <c r="R218" s="363"/>
      <c r="S218" s="363"/>
      <c r="T218" s="363"/>
      <c r="U218" s="363"/>
      <c r="V218" s="363"/>
      <c r="W218" s="363"/>
      <c r="X218" s="363"/>
    </row>
    <row r="219" spans="1:24" x14ac:dyDescent="0.25">
      <c r="A219" s="363"/>
      <c r="B219" s="363"/>
      <c r="C219" s="363"/>
      <c r="D219" s="363"/>
      <c r="E219" s="363"/>
      <c r="F219" s="363"/>
      <c r="G219" s="363"/>
      <c r="H219" s="363"/>
      <c r="I219" s="363"/>
      <c r="J219" s="363"/>
      <c r="K219" s="363"/>
      <c r="L219" s="363"/>
      <c r="M219" s="363"/>
      <c r="N219" s="363"/>
      <c r="O219" s="363"/>
      <c r="P219" s="363"/>
      <c r="Q219" s="363"/>
      <c r="R219" s="363"/>
      <c r="S219" s="363"/>
      <c r="T219" s="363"/>
      <c r="U219" s="363"/>
      <c r="V219" s="363"/>
      <c r="W219" s="363"/>
      <c r="X219" s="363"/>
    </row>
    <row r="220" spans="1:24" x14ac:dyDescent="0.25">
      <c r="A220" s="363"/>
      <c r="B220" s="363"/>
      <c r="C220" s="363"/>
      <c r="D220" s="363"/>
      <c r="E220" s="363"/>
      <c r="F220" s="363"/>
      <c r="G220" s="363"/>
      <c r="H220" s="363"/>
      <c r="I220" s="363"/>
      <c r="J220" s="363"/>
      <c r="K220" s="363"/>
      <c r="L220" s="363"/>
      <c r="M220" s="363"/>
      <c r="N220" s="363"/>
      <c r="O220" s="363"/>
      <c r="P220" s="363"/>
      <c r="Q220" s="363"/>
      <c r="R220" s="363"/>
      <c r="S220" s="363"/>
      <c r="T220" s="363"/>
      <c r="U220" s="363"/>
      <c r="V220" s="363"/>
      <c r="W220" s="363"/>
      <c r="X220" s="363"/>
    </row>
    <row r="221" spans="1:24" x14ac:dyDescent="0.25">
      <c r="A221" s="363"/>
      <c r="B221" s="363"/>
      <c r="C221" s="363"/>
      <c r="D221" s="363"/>
      <c r="E221" s="363"/>
      <c r="F221" s="363"/>
      <c r="G221" s="363"/>
      <c r="H221" s="363"/>
      <c r="I221" s="363"/>
      <c r="J221" s="363"/>
      <c r="K221" s="363"/>
      <c r="L221" s="363"/>
      <c r="M221" s="363"/>
      <c r="N221" s="363"/>
      <c r="O221" s="363"/>
      <c r="P221" s="363"/>
      <c r="Q221" s="363"/>
      <c r="R221" s="363"/>
      <c r="S221" s="363"/>
      <c r="T221" s="363"/>
      <c r="U221" s="363"/>
      <c r="V221" s="363"/>
      <c r="W221" s="363"/>
      <c r="X221" s="363"/>
    </row>
    <row r="222" spans="1:24" x14ac:dyDescent="0.25">
      <c r="A222" s="363"/>
      <c r="B222" s="363"/>
      <c r="C222" s="363"/>
      <c r="D222" s="363"/>
      <c r="E222" s="363"/>
      <c r="F222" s="363"/>
      <c r="G222" s="363"/>
      <c r="H222" s="363"/>
      <c r="I222" s="363"/>
      <c r="J222" s="363"/>
      <c r="K222" s="363"/>
      <c r="L222" s="363"/>
      <c r="M222" s="363"/>
      <c r="N222" s="363"/>
      <c r="O222" s="363"/>
      <c r="P222" s="363"/>
      <c r="Q222" s="363"/>
      <c r="R222" s="363"/>
      <c r="S222" s="363"/>
      <c r="T222" s="363"/>
      <c r="U222" s="363"/>
      <c r="V222" s="363"/>
      <c r="W222" s="363"/>
      <c r="X222" s="363"/>
    </row>
    <row r="223" spans="1:24" x14ac:dyDescent="0.25">
      <c r="A223" s="363"/>
      <c r="B223" s="363"/>
      <c r="C223" s="363"/>
      <c r="D223" s="363"/>
      <c r="E223" s="363"/>
      <c r="F223" s="363"/>
      <c r="G223" s="363"/>
      <c r="H223" s="363"/>
      <c r="I223" s="363"/>
      <c r="J223" s="363"/>
      <c r="K223" s="363"/>
      <c r="L223" s="363"/>
      <c r="M223" s="363"/>
      <c r="N223" s="363"/>
      <c r="O223" s="363"/>
      <c r="P223" s="363"/>
      <c r="Q223" s="363"/>
      <c r="R223" s="363"/>
      <c r="S223" s="363"/>
      <c r="T223" s="363"/>
      <c r="U223" s="363"/>
      <c r="V223" s="363"/>
      <c r="W223" s="363"/>
      <c r="X223" s="363"/>
    </row>
    <row r="224" spans="1:24" x14ac:dyDescent="0.25">
      <c r="A224" s="363"/>
      <c r="B224" s="363"/>
      <c r="C224" s="363"/>
      <c r="D224" s="363"/>
      <c r="E224" s="363"/>
      <c r="F224" s="363"/>
      <c r="G224" s="363"/>
      <c r="H224" s="363"/>
      <c r="I224" s="363"/>
      <c r="J224" s="363"/>
      <c r="K224" s="363"/>
      <c r="L224" s="363"/>
      <c r="M224" s="363"/>
      <c r="N224" s="363"/>
      <c r="O224" s="363"/>
      <c r="P224" s="363"/>
      <c r="Q224" s="363"/>
      <c r="R224" s="363"/>
      <c r="S224" s="363"/>
      <c r="T224" s="363"/>
      <c r="U224" s="363"/>
      <c r="V224" s="363"/>
      <c r="W224" s="363"/>
      <c r="X224" s="363"/>
    </row>
    <row r="225" spans="1:24" x14ac:dyDescent="0.25">
      <c r="A225" s="363"/>
      <c r="B225" s="363"/>
      <c r="C225" s="363"/>
      <c r="D225" s="363"/>
      <c r="E225" s="363"/>
      <c r="F225" s="363"/>
      <c r="G225" s="363"/>
      <c r="H225" s="363"/>
      <c r="I225" s="363"/>
      <c r="J225" s="363"/>
      <c r="K225" s="363"/>
      <c r="L225" s="363"/>
      <c r="M225" s="363"/>
      <c r="N225" s="363"/>
      <c r="O225" s="363"/>
      <c r="P225" s="363"/>
      <c r="Q225" s="363"/>
      <c r="R225" s="363"/>
      <c r="S225" s="363"/>
      <c r="T225" s="363"/>
      <c r="U225" s="363"/>
      <c r="V225" s="363"/>
      <c r="W225" s="363"/>
      <c r="X225" s="363"/>
    </row>
    <row r="226" spans="1:24" x14ac:dyDescent="0.25">
      <c r="A226" s="363"/>
      <c r="B226" s="363"/>
      <c r="C226" s="363"/>
      <c r="D226" s="363"/>
      <c r="E226" s="363"/>
      <c r="F226" s="363"/>
      <c r="G226" s="363"/>
      <c r="H226" s="363"/>
      <c r="I226" s="363"/>
      <c r="J226" s="363"/>
      <c r="K226" s="363"/>
      <c r="L226" s="363"/>
      <c r="M226" s="363"/>
      <c r="N226" s="363"/>
      <c r="O226" s="363"/>
      <c r="P226" s="363"/>
      <c r="Q226" s="363"/>
      <c r="R226" s="363"/>
      <c r="S226" s="363"/>
      <c r="T226" s="363"/>
      <c r="U226" s="363"/>
      <c r="V226" s="363"/>
      <c r="W226" s="363"/>
      <c r="X226" s="363"/>
    </row>
    <row r="227" spans="1:24" x14ac:dyDescent="0.25">
      <c r="A227" s="363"/>
      <c r="B227" s="363"/>
      <c r="C227" s="363"/>
      <c r="D227" s="363"/>
      <c r="E227" s="363"/>
      <c r="F227" s="363"/>
      <c r="G227" s="363"/>
      <c r="H227" s="363"/>
      <c r="I227" s="363"/>
      <c r="J227" s="363"/>
      <c r="K227" s="363"/>
      <c r="L227" s="363"/>
      <c r="M227" s="363"/>
      <c r="N227" s="363"/>
      <c r="O227" s="363"/>
      <c r="P227" s="363"/>
      <c r="Q227" s="363"/>
      <c r="R227" s="363"/>
      <c r="S227" s="363"/>
      <c r="T227" s="363"/>
      <c r="U227" s="363"/>
      <c r="V227" s="363"/>
      <c r="W227" s="363"/>
      <c r="X227" s="363"/>
    </row>
    <row r="228" spans="1:24" x14ac:dyDescent="0.25">
      <c r="A228" s="363"/>
      <c r="B228" s="363"/>
      <c r="C228" s="363"/>
      <c r="D228" s="363"/>
      <c r="E228" s="363"/>
      <c r="F228" s="363"/>
      <c r="G228" s="363"/>
      <c r="H228" s="363"/>
      <c r="I228" s="363"/>
      <c r="J228" s="363"/>
      <c r="K228" s="363"/>
      <c r="L228" s="363"/>
      <c r="M228" s="363"/>
      <c r="N228" s="363"/>
      <c r="O228" s="363"/>
      <c r="P228" s="363"/>
      <c r="Q228" s="363"/>
      <c r="R228" s="363"/>
      <c r="S228" s="363"/>
      <c r="T228" s="363"/>
      <c r="U228" s="363"/>
      <c r="V228" s="363"/>
      <c r="W228" s="363"/>
      <c r="X228" s="363"/>
    </row>
    <row r="229" spans="1:24" x14ac:dyDescent="0.25">
      <c r="A229" s="363"/>
      <c r="B229" s="363"/>
      <c r="C229" s="363"/>
      <c r="D229" s="363"/>
      <c r="E229" s="363"/>
      <c r="F229" s="363"/>
      <c r="G229" s="363"/>
      <c r="H229" s="363"/>
      <c r="I229" s="363"/>
      <c r="J229" s="363"/>
      <c r="K229" s="363"/>
      <c r="L229" s="363"/>
      <c r="M229" s="363"/>
      <c r="N229" s="363"/>
      <c r="O229" s="363"/>
      <c r="P229" s="363"/>
      <c r="Q229" s="363"/>
      <c r="R229" s="363"/>
      <c r="S229" s="363"/>
      <c r="T229" s="363"/>
      <c r="U229" s="363"/>
      <c r="V229" s="363"/>
      <c r="W229" s="363"/>
      <c r="X229" s="363"/>
    </row>
    <row r="230" spans="1:24" x14ac:dyDescent="0.25">
      <c r="A230" s="363"/>
      <c r="B230" s="363"/>
      <c r="C230" s="363"/>
      <c r="D230" s="363"/>
      <c r="E230" s="363"/>
      <c r="F230" s="363"/>
      <c r="G230" s="363"/>
      <c r="H230" s="363"/>
      <c r="I230" s="363"/>
      <c r="J230" s="363"/>
      <c r="K230" s="363"/>
      <c r="L230" s="363"/>
      <c r="M230" s="363"/>
      <c r="N230" s="363"/>
      <c r="O230" s="363"/>
      <c r="P230" s="363"/>
      <c r="Q230" s="363"/>
      <c r="R230" s="363"/>
      <c r="S230" s="363"/>
      <c r="T230" s="363"/>
      <c r="U230" s="363"/>
      <c r="V230" s="363"/>
      <c r="W230" s="363"/>
      <c r="X230" s="363"/>
    </row>
    <row r="231" spans="1:24" x14ac:dyDescent="0.25">
      <c r="A231" s="363"/>
      <c r="B231" s="363"/>
      <c r="C231" s="363"/>
      <c r="D231" s="363"/>
      <c r="E231" s="363"/>
      <c r="F231" s="363"/>
      <c r="G231" s="363"/>
      <c r="H231" s="363"/>
      <c r="I231" s="363"/>
      <c r="J231" s="363"/>
      <c r="K231" s="363"/>
      <c r="L231" s="363"/>
      <c r="M231" s="363"/>
      <c r="N231" s="363"/>
      <c r="O231" s="363"/>
      <c r="P231" s="363"/>
      <c r="Q231" s="363"/>
      <c r="R231" s="363"/>
      <c r="S231" s="363"/>
      <c r="T231" s="363"/>
      <c r="U231" s="363"/>
      <c r="V231" s="363"/>
      <c r="W231" s="363"/>
      <c r="X231" s="363"/>
    </row>
    <row r="232" spans="1:24" x14ac:dyDescent="0.25">
      <c r="A232" s="363"/>
      <c r="B232" s="363"/>
      <c r="C232" s="363"/>
      <c r="D232" s="363"/>
      <c r="E232" s="363"/>
      <c r="F232" s="363"/>
      <c r="G232" s="363"/>
      <c r="H232" s="363"/>
      <c r="I232" s="363"/>
      <c r="J232" s="363"/>
      <c r="K232" s="363"/>
      <c r="L232" s="363"/>
      <c r="M232" s="363"/>
      <c r="N232" s="363"/>
      <c r="O232" s="363"/>
      <c r="P232" s="363"/>
      <c r="Q232" s="363"/>
      <c r="R232" s="363"/>
      <c r="S232" s="363"/>
      <c r="T232" s="363"/>
      <c r="U232" s="363"/>
      <c r="V232" s="363"/>
      <c r="W232" s="363"/>
      <c r="X232" s="363"/>
    </row>
    <row r="233" spans="1:24" x14ac:dyDescent="0.25">
      <c r="A233" s="363"/>
      <c r="B233" s="363"/>
      <c r="C233" s="363"/>
      <c r="D233" s="363"/>
      <c r="E233" s="363"/>
      <c r="F233" s="363"/>
      <c r="G233" s="363"/>
      <c r="H233" s="363"/>
      <c r="I233" s="363"/>
      <c r="J233" s="363"/>
      <c r="K233" s="363"/>
      <c r="L233" s="363"/>
      <c r="M233" s="363"/>
      <c r="N233" s="363"/>
      <c r="O233" s="363"/>
      <c r="P233" s="363"/>
      <c r="Q233" s="363"/>
      <c r="R233" s="363"/>
      <c r="S233" s="363"/>
      <c r="T233" s="363"/>
      <c r="U233" s="363"/>
      <c r="V233" s="363"/>
      <c r="W233" s="363"/>
      <c r="X233" s="363"/>
    </row>
    <row r="234" spans="1:24" x14ac:dyDescent="0.25">
      <c r="A234" s="363"/>
      <c r="B234" s="363"/>
      <c r="C234" s="363"/>
      <c r="D234" s="363"/>
      <c r="E234" s="363"/>
      <c r="F234" s="363"/>
      <c r="G234" s="363"/>
      <c r="H234" s="363"/>
      <c r="I234" s="363"/>
      <c r="J234" s="363"/>
      <c r="K234" s="363"/>
      <c r="L234" s="363"/>
      <c r="M234" s="363"/>
      <c r="N234" s="363"/>
      <c r="O234" s="363"/>
      <c r="P234" s="363"/>
      <c r="Q234" s="363"/>
      <c r="R234" s="363"/>
      <c r="S234" s="363"/>
      <c r="T234" s="363"/>
      <c r="U234" s="363"/>
      <c r="V234" s="363"/>
      <c r="W234" s="363"/>
      <c r="X234" s="363"/>
    </row>
    <row r="235" spans="1:24" x14ac:dyDescent="0.25">
      <c r="A235" s="363"/>
      <c r="B235" s="363"/>
      <c r="C235" s="363"/>
      <c r="D235" s="363"/>
      <c r="E235" s="363"/>
      <c r="F235" s="363"/>
      <c r="G235" s="363"/>
      <c r="H235" s="363"/>
      <c r="I235" s="363"/>
      <c r="J235" s="363"/>
      <c r="K235" s="363"/>
      <c r="L235" s="363"/>
      <c r="M235" s="363"/>
      <c r="N235" s="363"/>
      <c r="O235" s="363"/>
      <c r="P235" s="363"/>
      <c r="Q235" s="363"/>
      <c r="R235" s="363"/>
      <c r="S235" s="363"/>
      <c r="T235" s="363"/>
      <c r="U235" s="363"/>
      <c r="V235" s="363"/>
      <c r="W235" s="363"/>
      <c r="X235" s="363"/>
    </row>
    <row r="236" spans="1:24" x14ac:dyDescent="0.25">
      <c r="A236" s="363"/>
      <c r="B236" s="363"/>
      <c r="C236" s="363"/>
      <c r="D236" s="363"/>
      <c r="E236" s="363"/>
      <c r="F236" s="363"/>
      <c r="G236" s="363"/>
      <c r="H236" s="363"/>
      <c r="I236" s="363"/>
      <c r="J236" s="363"/>
      <c r="K236" s="363"/>
      <c r="L236" s="363"/>
      <c r="M236" s="363"/>
      <c r="N236" s="363"/>
      <c r="O236" s="363"/>
      <c r="P236" s="363"/>
      <c r="Q236" s="363"/>
      <c r="R236" s="363"/>
      <c r="S236" s="363"/>
      <c r="T236" s="363"/>
      <c r="U236" s="363"/>
      <c r="V236" s="363"/>
      <c r="W236" s="363"/>
      <c r="X236" s="363"/>
    </row>
    <row r="237" spans="1:24" x14ac:dyDescent="0.25">
      <c r="A237" s="363"/>
      <c r="B237" s="363"/>
      <c r="C237" s="363"/>
      <c r="D237" s="363"/>
      <c r="E237" s="363"/>
      <c r="F237" s="363"/>
      <c r="G237" s="363"/>
      <c r="H237" s="363"/>
      <c r="I237" s="363"/>
      <c r="J237" s="363"/>
      <c r="K237" s="363"/>
      <c r="L237" s="363"/>
      <c r="M237" s="363"/>
      <c r="N237" s="363"/>
      <c r="O237" s="363"/>
      <c r="P237" s="363"/>
      <c r="Q237" s="363"/>
      <c r="R237" s="363"/>
      <c r="S237" s="363"/>
      <c r="T237" s="363"/>
      <c r="U237" s="363"/>
      <c r="V237" s="363"/>
      <c r="W237" s="363"/>
      <c r="X237" s="363"/>
    </row>
    <row r="238" spans="1:24" x14ac:dyDescent="0.25">
      <c r="A238" s="363"/>
      <c r="B238" s="363"/>
      <c r="C238" s="363"/>
      <c r="D238" s="363"/>
      <c r="E238" s="363"/>
      <c r="F238" s="363"/>
      <c r="G238" s="363"/>
      <c r="H238" s="363"/>
      <c r="I238" s="363"/>
      <c r="J238" s="363"/>
      <c r="K238" s="363"/>
      <c r="L238" s="363"/>
      <c r="M238" s="363"/>
      <c r="N238" s="363"/>
      <c r="O238" s="363"/>
      <c r="P238" s="363"/>
      <c r="Q238" s="363"/>
      <c r="R238" s="363"/>
      <c r="S238" s="363"/>
      <c r="T238" s="363"/>
      <c r="U238" s="363"/>
      <c r="V238" s="363"/>
      <c r="W238" s="363"/>
      <c r="X238" s="363"/>
    </row>
    <row r="239" spans="1:24" x14ac:dyDescent="0.25">
      <c r="A239" s="363"/>
      <c r="B239" s="363"/>
      <c r="C239" s="363"/>
      <c r="D239" s="363"/>
      <c r="E239" s="363"/>
      <c r="F239" s="363"/>
      <c r="G239" s="363"/>
      <c r="H239" s="363"/>
      <c r="I239" s="363"/>
      <c r="J239" s="363"/>
      <c r="K239" s="363"/>
      <c r="L239" s="363"/>
      <c r="M239" s="363"/>
      <c r="N239" s="363"/>
      <c r="O239" s="363"/>
      <c r="P239" s="363"/>
      <c r="Q239" s="363"/>
      <c r="R239" s="363"/>
      <c r="S239" s="363"/>
      <c r="T239" s="363"/>
      <c r="U239" s="363"/>
      <c r="V239" s="363"/>
      <c r="W239" s="363"/>
      <c r="X239" s="363"/>
    </row>
    <row r="240" spans="1:24" x14ac:dyDescent="0.25">
      <c r="A240" s="363"/>
      <c r="B240" s="363"/>
      <c r="C240" s="363"/>
      <c r="D240" s="363"/>
      <c r="E240" s="363"/>
      <c r="F240" s="363"/>
      <c r="G240" s="363"/>
      <c r="H240" s="363"/>
      <c r="I240" s="363"/>
      <c r="J240" s="363"/>
      <c r="K240" s="363"/>
      <c r="L240" s="363"/>
      <c r="M240" s="363"/>
      <c r="N240" s="363"/>
      <c r="O240" s="363"/>
      <c r="P240" s="363"/>
      <c r="Q240" s="363"/>
      <c r="R240" s="363"/>
      <c r="S240" s="363"/>
      <c r="T240" s="363"/>
      <c r="U240" s="363"/>
      <c r="V240" s="363"/>
      <c r="W240" s="363"/>
      <c r="X240" s="363"/>
    </row>
    <row r="241" spans="1:24" x14ac:dyDescent="0.25">
      <c r="A241" s="363"/>
      <c r="B241" s="363"/>
      <c r="C241" s="363"/>
      <c r="D241" s="363"/>
      <c r="E241" s="363"/>
      <c r="F241" s="363"/>
      <c r="G241" s="363"/>
      <c r="H241" s="363"/>
      <c r="I241" s="363"/>
      <c r="J241" s="363"/>
      <c r="K241" s="363"/>
      <c r="L241" s="363"/>
      <c r="M241" s="363"/>
      <c r="N241" s="363"/>
      <c r="O241" s="363"/>
      <c r="P241" s="363"/>
      <c r="Q241" s="363"/>
      <c r="R241" s="363"/>
      <c r="S241" s="363"/>
      <c r="T241" s="363"/>
      <c r="U241" s="363"/>
      <c r="V241" s="363"/>
      <c r="W241" s="363"/>
      <c r="X241" s="363"/>
    </row>
    <row r="242" spans="1:24" x14ac:dyDescent="0.25">
      <c r="A242" s="363"/>
      <c r="B242" s="363"/>
      <c r="C242" s="363"/>
      <c r="D242" s="363"/>
      <c r="E242" s="363"/>
      <c r="F242" s="363"/>
      <c r="G242" s="363"/>
      <c r="H242" s="363"/>
      <c r="I242" s="363"/>
      <c r="J242" s="363"/>
      <c r="K242" s="363"/>
      <c r="L242" s="363"/>
      <c r="M242" s="363"/>
      <c r="N242" s="363"/>
      <c r="O242" s="363"/>
      <c r="P242" s="363"/>
      <c r="Q242" s="363"/>
      <c r="R242" s="363"/>
      <c r="S242" s="363"/>
      <c r="T242" s="363"/>
      <c r="U242" s="363"/>
      <c r="V242" s="363"/>
      <c r="W242" s="363"/>
      <c r="X242" s="363"/>
    </row>
    <row r="243" spans="1:24" x14ac:dyDescent="0.25">
      <c r="A243" s="363"/>
      <c r="B243" s="363"/>
      <c r="C243" s="363"/>
      <c r="D243" s="363"/>
      <c r="E243" s="363"/>
      <c r="F243" s="363"/>
      <c r="G243" s="363"/>
      <c r="H243" s="363"/>
      <c r="I243" s="363"/>
      <c r="J243" s="363"/>
      <c r="K243" s="363"/>
      <c r="L243" s="363"/>
      <c r="M243" s="363"/>
      <c r="N243" s="363"/>
      <c r="O243" s="363"/>
      <c r="P243" s="363"/>
      <c r="Q243" s="363"/>
      <c r="R243" s="363"/>
      <c r="S243" s="363"/>
      <c r="T243" s="363"/>
      <c r="U243" s="363"/>
      <c r="V243" s="363"/>
      <c r="W243" s="363"/>
      <c r="X243" s="363"/>
    </row>
    <row r="244" spans="1:24" x14ac:dyDescent="0.25">
      <c r="A244" s="363"/>
      <c r="B244" s="363"/>
      <c r="C244" s="363"/>
      <c r="D244" s="363"/>
      <c r="E244" s="363"/>
      <c r="F244" s="363"/>
      <c r="G244" s="363"/>
      <c r="H244" s="363"/>
      <c r="I244" s="363"/>
      <c r="J244" s="363"/>
      <c r="K244" s="363"/>
      <c r="L244" s="363"/>
      <c r="M244" s="363"/>
      <c r="N244" s="363"/>
      <c r="O244" s="363"/>
      <c r="P244" s="363"/>
      <c r="Q244" s="363"/>
      <c r="R244" s="363"/>
      <c r="S244" s="363"/>
      <c r="T244" s="363"/>
      <c r="U244" s="363"/>
      <c r="V244" s="363"/>
      <c r="W244" s="363"/>
      <c r="X244" s="363"/>
    </row>
    <row r="245" spans="1:24" x14ac:dyDescent="0.25">
      <c r="A245" s="363"/>
      <c r="B245" s="363"/>
      <c r="C245" s="363"/>
      <c r="D245" s="363"/>
      <c r="E245" s="363"/>
      <c r="F245" s="363"/>
      <c r="G245" s="363"/>
      <c r="H245" s="363"/>
      <c r="I245" s="363"/>
      <c r="J245" s="363"/>
      <c r="K245" s="363"/>
      <c r="L245" s="363"/>
      <c r="M245" s="363"/>
      <c r="N245" s="363"/>
      <c r="O245" s="363"/>
      <c r="P245" s="363"/>
      <c r="Q245" s="363"/>
      <c r="R245" s="363"/>
      <c r="S245" s="363"/>
      <c r="T245" s="363"/>
      <c r="U245" s="363"/>
      <c r="V245" s="363"/>
      <c r="W245" s="363"/>
      <c r="X245" s="363"/>
    </row>
    <row r="246" spans="1:24" x14ac:dyDescent="0.25">
      <c r="A246" s="363"/>
      <c r="B246" s="363"/>
      <c r="C246" s="363"/>
      <c r="D246" s="363"/>
      <c r="E246" s="363"/>
      <c r="F246" s="363"/>
      <c r="G246" s="363"/>
      <c r="H246" s="363"/>
      <c r="I246" s="363"/>
      <c r="J246" s="363"/>
      <c r="K246" s="363"/>
      <c r="L246" s="363"/>
      <c r="M246" s="363"/>
      <c r="N246" s="363"/>
      <c r="O246" s="363"/>
      <c r="P246" s="363"/>
      <c r="Q246" s="363"/>
      <c r="R246" s="363"/>
      <c r="S246" s="363"/>
      <c r="T246" s="363"/>
      <c r="U246" s="363"/>
      <c r="V246" s="363"/>
      <c r="W246" s="363"/>
      <c r="X246" s="363"/>
    </row>
    <row r="247" spans="1:24" x14ac:dyDescent="0.25">
      <c r="A247" s="363"/>
      <c r="B247" s="363"/>
      <c r="C247" s="363"/>
      <c r="D247" s="363"/>
      <c r="E247" s="363"/>
      <c r="F247" s="363"/>
      <c r="G247" s="363"/>
      <c r="H247" s="363"/>
      <c r="I247" s="363"/>
      <c r="J247" s="363"/>
      <c r="K247" s="363"/>
      <c r="L247" s="363"/>
      <c r="M247" s="363"/>
      <c r="N247" s="363"/>
      <c r="O247" s="363"/>
      <c r="P247" s="363"/>
      <c r="Q247" s="363"/>
      <c r="R247" s="363"/>
      <c r="S247" s="363"/>
      <c r="T247" s="363"/>
      <c r="U247" s="363"/>
      <c r="V247" s="363"/>
      <c r="W247" s="363"/>
      <c r="X247" s="363"/>
    </row>
    <row r="248" spans="1:24" x14ac:dyDescent="0.25">
      <c r="A248" s="363"/>
      <c r="B248" s="363"/>
      <c r="C248" s="363"/>
      <c r="D248" s="363"/>
      <c r="E248" s="363"/>
      <c r="F248" s="363"/>
      <c r="G248" s="363"/>
      <c r="H248" s="363"/>
      <c r="I248" s="363"/>
      <c r="J248" s="363"/>
      <c r="K248" s="363"/>
      <c r="L248" s="363"/>
      <c r="M248" s="363"/>
      <c r="N248" s="363"/>
      <c r="O248" s="363"/>
      <c r="P248" s="363"/>
      <c r="Q248" s="363"/>
      <c r="R248" s="363"/>
      <c r="S248" s="363"/>
      <c r="T248" s="363"/>
      <c r="U248" s="363"/>
      <c r="V248" s="363"/>
      <c r="W248" s="363"/>
      <c r="X248" s="363"/>
    </row>
    <row r="249" spans="1:24" x14ac:dyDescent="0.25">
      <c r="A249" s="363"/>
      <c r="B249" s="363"/>
      <c r="C249" s="363"/>
      <c r="D249" s="363"/>
      <c r="E249" s="363"/>
      <c r="F249" s="363"/>
      <c r="G249" s="363"/>
      <c r="H249" s="363"/>
      <c r="I249" s="363"/>
      <c r="J249" s="363"/>
      <c r="K249" s="363"/>
      <c r="L249" s="363"/>
      <c r="M249" s="363"/>
      <c r="N249" s="363"/>
      <c r="O249" s="363"/>
      <c r="P249" s="363"/>
      <c r="Q249" s="363"/>
      <c r="R249" s="363"/>
      <c r="S249" s="363"/>
      <c r="T249" s="363"/>
      <c r="U249" s="363"/>
      <c r="V249" s="363"/>
      <c r="W249" s="363"/>
      <c r="X249" s="363"/>
    </row>
    <row r="250" spans="1:24" x14ac:dyDescent="0.25">
      <c r="A250" s="363"/>
      <c r="B250" s="363"/>
      <c r="C250" s="363"/>
      <c r="D250" s="363"/>
      <c r="E250" s="363"/>
      <c r="F250" s="363"/>
      <c r="G250" s="363"/>
      <c r="H250" s="363"/>
      <c r="I250" s="363"/>
      <c r="J250" s="363"/>
      <c r="K250" s="363"/>
      <c r="L250" s="363"/>
      <c r="M250" s="363"/>
      <c r="N250" s="363"/>
      <c r="O250" s="363"/>
      <c r="P250" s="363"/>
      <c r="Q250" s="363"/>
      <c r="R250" s="363"/>
      <c r="S250" s="363"/>
      <c r="T250" s="363"/>
      <c r="U250" s="363"/>
      <c r="V250" s="363"/>
      <c r="W250" s="363"/>
      <c r="X250" s="363"/>
    </row>
    <row r="251" spans="1:24" x14ac:dyDescent="0.25">
      <c r="A251" s="363"/>
      <c r="B251" s="363"/>
      <c r="C251" s="363"/>
      <c r="D251" s="363"/>
      <c r="E251" s="363"/>
      <c r="F251" s="363"/>
      <c r="G251" s="363"/>
      <c r="H251" s="363"/>
      <c r="I251" s="363"/>
      <c r="J251" s="363"/>
      <c r="K251" s="363"/>
      <c r="L251" s="363"/>
      <c r="M251" s="363"/>
      <c r="N251" s="363"/>
      <c r="O251" s="363"/>
      <c r="P251" s="363"/>
      <c r="Q251" s="363"/>
      <c r="R251" s="363"/>
      <c r="S251" s="363"/>
      <c r="T251" s="363"/>
      <c r="U251" s="363"/>
      <c r="V251" s="363"/>
      <c r="W251" s="363"/>
      <c r="X251" s="363"/>
    </row>
    <row r="252" spans="1:24" x14ac:dyDescent="0.25">
      <c r="A252" s="363"/>
      <c r="B252" s="363"/>
      <c r="C252" s="363"/>
      <c r="D252" s="363"/>
      <c r="E252" s="363"/>
      <c r="F252" s="363"/>
      <c r="G252" s="363"/>
      <c r="H252" s="363"/>
      <c r="I252" s="363"/>
      <c r="J252" s="363"/>
      <c r="K252" s="363"/>
      <c r="L252" s="363"/>
      <c r="M252" s="363"/>
      <c r="N252" s="363"/>
      <c r="O252" s="363"/>
      <c r="P252" s="363"/>
      <c r="Q252" s="363"/>
      <c r="R252" s="363"/>
      <c r="S252" s="363"/>
      <c r="T252" s="363"/>
      <c r="U252" s="363"/>
      <c r="V252" s="363"/>
      <c r="W252" s="363"/>
      <c r="X252" s="363"/>
    </row>
    <row r="253" spans="1:24" x14ac:dyDescent="0.25">
      <c r="A253" s="363"/>
      <c r="B253" s="363"/>
      <c r="C253" s="363"/>
      <c r="D253" s="363"/>
      <c r="E253" s="363"/>
      <c r="F253" s="363"/>
      <c r="G253" s="363"/>
      <c r="H253" s="363"/>
      <c r="I253" s="363"/>
      <c r="J253" s="363"/>
      <c r="K253" s="363"/>
      <c r="L253" s="363"/>
      <c r="M253" s="363"/>
      <c r="N253" s="363"/>
      <c r="O253" s="363"/>
      <c r="P253" s="363"/>
      <c r="Q253" s="363"/>
      <c r="R253" s="363"/>
      <c r="S253" s="363"/>
      <c r="T253" s="363"/>
      <c r="U253" s="363"/>
      <c r="V253" s="363"/>
      <c r="W253" s="363"/>
      <c r="X253" s="363"/>
    </row>
    <row r="254" spans="1:24" x14ac:dyDescent="0.25">
      <c r="A254" s="363"/>
      <c r="B254" s="363"/>
      <c r="C254" s="363"/>
      <c r="D254" s="363"/>
      <c r="E254" s="363"/>
      <c r="F254" s="363"/>
      <c r="G254" s="363"/>
      <c r="H254" s="363"/>
      <c r="I254" s="363"/>
      <c r="J254" s="363"/>
      <c r="K254" s="363"/>
      <c r="L254" s="363"/>
      <c r="M254" s="363"/>
      <c r="N254" s="363"/>
      <c r="O254" s="363"/>
      <c r="P254" s="363"/>
      <c r="Q254" s="363"/>
      <c r="R254" s="363"/>
      <c r="S254" s="363"/>
      <c r="T254" s="363"/>
      <c r="U254" s="363"/>
      <c r="V254" s="363"/>
      <c r="W254" s="363"/>
      <c r="X254" s="363"/>
    </row>
    <row r="255" spans="1:24" x14ac:dyDescent="0.25">
      <c r="A255" s="363"/>
      <c r="B255" s="363"/>
      <c r="C255" s="363"/>
      <c r="D255" s="363"/>
      <c r="E255" s="363"/>
      <c r="F255" s="363"/>
      <c r="G255" s="363"/>
      <c r="H255" s="363"/>
      <c r="I255" s="363"/>
      <c r="J255" s="363"/>
      <c r="K255" s="363"/>
      <c r="L255" s="363"/>
      <c r="M255" s="363"/>
      <c r="N255" s="363"/>
      <c r="O255" s="363"/>
      <c r="P255" s="363"/>
      <c r="Q255" s="363"/>
      <c r="R255" s="363"/>
      <c r="S255" s="363"/>
      <c r="T255" s="363"/>
      <c r="U255" s="363"/>
      <c r="V255" s="363"/>
      <c r="W255" s="363"/>
      <c r="X255" s="363"/>
    </row>
    <row r="256" spans="1:24" x14ac:dyDescent="0.25">
      <c r="A256" s="363"/>
      <c r="B256" s="363"/>
      <c r="C256" s="363"/>
      <c r="D256" s="363"/>
      <c r="E256" s="363"/>
      <c r="F256" s="363"/>
      <c r="G256" s="363"/>
      <c r="H256" s="363"/>
      <c r="I256" s="363"/>
      <c r="J256" s="363"/>
      <c r="K256" s="363"/>
      <c r="L256" s="363"/>
      <c r="M256" s="363"/>
      <c r="N256" s="363"/>
      <c r="O256" s="363"/>
      <c r="P256" s="363"/>
      <c r="Q256" s="363"/>
      <c r="R256" s="363"/>
      <c r="S256" s="363"/>
      <c r="T256" s="363"/>
      <c r="U256" s="363"/>
      <c r="V256" s="363"/>
      <c r="W256" s="363"/>
      <c r="X256" s="363"/>
    </row>
    <row r="257" spans="1:24" x14ac:dyDescent="0.25">
      <c r="A257" s="363"/>
      <c r="B257" s="363"/>
      <c r="C257" s="363"/>
      <c r="D257" s="363"/>
      <c r="E257" s="363"/>
      <c r="F257" s="363"/>
      <c r="G257" s="363"/>
      <c r="H257" s="363"/>
      <c r="I257" s="363"/>
      <c r="J257" s="363"/>
      <c r="K257" s="363"/>
      <c r="L257" s="363"/>
      <c r="M257" s="363"/>
      <c r="N257" s="363"/>
      <c r="O257" s="363"/>
      <c r="P257" s="363"/>
      <c r="Q257" s="363"/>
      <c r="R257" s="363"/>
      <c r="S257" s="363"/>
      <c r="T257" s="363"/>
      <c r="U257" s="363"/>
      <c r="V257" s="363"/>
      <c r="W257" s="363"/>
      <c r="X257" s="363"/>
    </row>
    <row r="258" spans="1:24" x14ac:dyDescent="0.25">
      <c r="A258" s="363"/>
      <c r="B258" s="363"/>
      <c r="C258" s="363"/>
      <c r="D258" s="363"/>
      <c r="E258" s="363"/>
      <c r="F258" s="363"/>
      <c r="G258" s="363"/>
      <c r="H258" s="363"/>
      <c r="I258" s="363"/>
      <c r="J258" s="363"/>
      <c r="K258" s="363"/>
      <c r="L258" s="363"/>
      <c r="M258" s="363"/>
      <c r="N258" s="363"/>
      <c r="O258" s="363"/>
      <c r="P258" s="363"/>
      <c r="Q258" s="363"/>
      <c r="R258" s="363"/>
      <c r="S258" s="363"/>
      <c r="T258" s="363"/>
      <c r="U258" s="363"/>
      <c r="V258" s="363"/>
      <c r="W258" s="363"/>
      <c r="X258" s="363"/>
    </row>
    <row r="259" spans="1:24" x14ac:dyDescent="0.25">
      <c r="A259" s="363"/>
      <c r="B259" s="363"/>
      <c r="C259" s="363"/>
      <c r="D259" s="363"/>
      <c r="E259" s="363"/>
      <c r="F259" s="363"/>
      <c r="G259" s="363"/>
      <c r="H259" s="363"/>
      <c r="I259" s="363"/>
      <c r="J259" s="363"/>
      <c r="K259" s="363"/>
      <c r="L259" s="363"/>
      <c r="M259" s="363"/>
      <c r="N259" s="363"/>
      <c r="O259" s="363"/>
      <c r="P259" s="363"/>
      <c r="Q259" s="363"/>
      <c r="R259" s="363"/>
      <c r="S259" s="363"/>
      <c r="T259" s="363"/>
      <c r="U259" s="363"/>
      <c r="V259" s="363"/>
      <c r="W259" s="363"/>
      <c r="X259" s="363"/>
    </row>
    <row r="260" spans="1:24" x14ac:dyDescent="0.25">
      <c r="A260" s="363"/>
      <c r="B260" s="363"/>
      <c r="C260" s="363"/>
      <c r="D260" s="363"/>
      <c r="E260" s="363"/>
      <c r="F260" s="363"/>
      <c r="G260" s="363"/>
      <c r="H260" s="363"/>
      <c r="I260" s="363"/>
      <c r="J260" s="363"/>
      <c r="K260" s="363"/>
      <c r="L260" s="363"/>
      <c r="M260" s="363"/>
      <c r="N260" s="363"/>
      <c r="O260" s="363"/>
      <c r="P260" s="363"/>
      <c r="Q260" s="363"/>
      <c r="R260" s="363"/>
      <c r="S260" s="363"/>
      <c r="T260" s="363"/>
      <c r="U260" s="363"/>
      <c r="V260" s="363"/>
      <c r="W260" s="363"/>
      <c r="X260" s="363"/>
    </row>
    <row r="261" spans="1:24" x14ac:dyDescent="0.25">
      <c r="A261" s="363"/>
      <c r="B261" s="363"/>
      <c r="C261" s="363"/>
      <c r="D261" s="363"/>
      <c r="E261" s="363"/>
      <c r="F261" s="363"/>
      <c r="G261" s="363"/>
      <c r="H261" s="363"/>
      <c r="I261" s="363"/>
      <c r="J261" s="363"/>
      <c r="K261" s="363"/>
      <c r="L261" s="363"/>
      <c r="M261" s="363"/>
      <c r="N261" s="363"/>
      <c r="O261" s="363"/>
      <c r="P261" s="363"/>
      <c r="Q261" s="363"/>
      <c r="R261" s="363"/>
      <c r="S261" s="363"/>
      <c r="T261" s="363"/>
      <c r="U261" s="363"/>
      <c r="V261" s="363"/>
      <c r="W261" s="363"/>
      <c r="X261" s="363"/>
    </row>
    <row r="262" spans="1:24" x14ac:dyDescent="0.25">
      <c r="A262" s="363"/>
      <c r="B262" s="363"/>
      <c r="C262" s="363"/>
      <c r="D262" s="363"/>
      <c r="E262" s="363"/>
      <c r="F262" s="363"/>
      <c r="G262" s="363"/>
      <c r="H262" s="363"/>
      <c r="I262" s="363"/>
      <c r="J262" s="363"/>
      <c r="K262" s="363"/>
      <c r="L262" s="363"/>
      <c r="M262" s="363"/>
      <c r="N262" s="363"/>
      <c r="O262" s="363"/>
      <c r="P262" s="363"/>
      <c r="Q262" s="363"/>
      <c r="R262" s="363"/>
      <c r="S262" s="363"/>
      <c r="T262" s="363"/>
      <c r="U262" s="363"/>
      <c r="V262" s="363"/>
      <c r="W262" s="363"/>
      <c r="X262" s="363"/>
    </row>
    <row r="263" spans="1:24" x14ac:dyDescent="0.25">
      <c r="A263" s="363"/>
      <c r="B263" s="363"/>
      <c r="C263" s="363"/>
      <c r="D263" s="363"/>
      <c r="E263" s="363"/>
      <c r="F263" s="363"/>
      <c r="G263" s="363"/>
      <c r="H263" s="363"/>
      <c r="I263" s="363"/>
      <c r="J263" s="363"/>
      <c r="K263" s="363"/>
      <c r="L263" s="363"/>
      <c r="M263" s="363"/>
      <c r="N263" s="363"/>
      <c r="O263" s="363"/>
      <c r="P263" s="363"/>
      <c r="Q263" s="363"/>
      <c r="R263" s="363"/>
      <c r="S263" s="363"/>
      <c r="T263" s="363"/>
      <c r="U263" s="363"/>
      <c r="V263" s="363"/>
      <c r="W263" s="363"/>
      <c r="X263" s="363"/>
    </row>
    <row r="264" spans="1:24" x14ac:dyDescent="0.25">
      <c r="A264" s="363"/>
      <c r="B264" s="363"/>
      <c r="C264" s="363"/>
      <c r="D264" s="363"/>
      <c r="E264" s="363"/>
      <c r="F264" s="363"/>
      <c r="G264" s="363"/>
      <c r="H264" s="363"/>
      <c r="I264" s="363"/>
      <c r="J264" s="363"/>
      <c r="K264" s="363"/>
      <c r="L264" s="363"/>
      <c r="M264" s="363"/>
      <c r="N264" s="363"/>
      <c r="O264" s="363"/>
      <c r="P264" s="363"/>
      <c r="Q264" s="363"/>
      <c r="R264" s="363"/>
      <c r="S264" s="363"/>
      <c r="T264" s="363"/>
      <c r="U264" s="363"/>
      <c r="V264" s="363"/>
      <c r="W264" s="363"/>
      <c r="X264" s="363"/>
    </row>
    <row r="265" spans="1:24" x14ac:dyDescent="0.25">
      <c r="A265" s="363"/>
      <c r="B265" s="363"/>
      <c r="C265" s="363"/>
      <c r="D265" s="363"/>
      <c r="E265" s="363"/>
      <c r="F265" s="363"/>
      <c r="G265" s="363"/>
      <c r="H265" s="363"/>
      <c r="I265" s="363"/>
      <c r="J265" s="363"/>
      <c r="K265" s="363"/>
      <c r="L265" s="363"/>
      <c r="M265" s="363"/>
      <c r="N265" s="363"/>
      <c r="O265" s="363"/>
      <c r="P265" s="363"/>
      <c r="Q265" s="363"/>
      <c r="R265" s="363"/>
      <c r="S265" s="363"/>
      <c r="T265" s="363"/>
      <c r="U265" s="363"/>
      <c r="V265" s="363"/>
      <c r="W265" s="363"/>
      <c r="X265" s="363"/>
    </row>
    <row r="266" spans="1:24" x14ac:dyDescent="0.25">
      <c r="A266" s="363"/>
      <c r="B266" s="363"/>
      <c r="C266" s="363"/>
      <c r="D266" s="363"/>
      <c r="E266" s="363"/>
      <c r="F266" s="363"/>
      <c r="G266" s="363"/>
      <c r="H266" s="363"/>
      <c r="I266" s="363"/>
      <c r="J266" s="363"/>
      <c r="K266" s="363"/>
      <c r="L266" s="363"/>
      <c r="M266" s="363"/>
      <c r="N266" s="363"/>
      <c r="O266" s="363"/>
      <c r="P266" s="363"/>
      <c r="Q266" s="363"/>
      <c r="R266" s="363"/>
      <c r="S266" s="363"/>
      <c r="T266" s="363"/>
      <c r="U266" s="363"/>
      <c r="V266" s="363"/>
      <c r="W266" s="363"/>
      <c r="X266" s="363"/>
    </row>
    <row r="267" spans="1:24" x14ac:dyDescent="0.25">
      <c r="A267" s="363"/>
      <c r="B267" s="363"/>
      <c r="C267" s="363"/>
      <c r="D267" s="363"/>
      <c r="E267" s="363"/>
      <c r="F267" s="363"/>
      <c r="G267" s="363"/>
      <c r="H267" s="363"/>
      <c r="I267" s="363"/>
      <c r="J267" s="363"/>
      <c r="K267" s="363"/>
      <c r="L267" s="363"/>
      <c r="M267" s="363"/>
      <c r="N267" s="363"/>
      <c r="O267" s="363"/>
      <c r="P267" s="363"/>
      <c r="Q267" s="363"/>
      <c r="R267" s="363"/>
      <c r="S267" s="363"/>
      <c r="T267" s="363"/>
      <c r="U267" s="363"/>
      <c r="V267" s="363"/>
      <c r="W267" s="363"/>
      <c r="X267" s="363"/>
    </row>
    <row r="268" spans="1:24" x14ac:dyDescent="0.25">
      <c r="A268" s="363"/>
      <c r="B268" s="363"/>
      <c r="C268" s="363"/>
      <c r="D268" s="363"/>
      <c r="E268" s="363"/>
      <c r="F268" s="363"/>
      <c r="G268" s="363"/>
      <c r="H268" s="363"/>
      <c r="I268" s="363"/>
      <c r="J268" s="363"/>
      <c r="K268" s="363"/>
      <c r="L268" s="363"/>
      <c r="M268" s="363"/>
      <c r="N268" s="363"/>
      <c r="O268" s="363"/>
      <c r="P268" s="363"/>
      <c r="Q268" s="363"/>
      <c r="R268" s="363"/>
      <c r="S268" s="363"/>
      <c r="T268" s="363"/>
      <c r="U268" s="363"/>
      <c r="V268" s="363"/>
      <c r="W268" s="363"/>
      <c r="X268" s="363"/>
    </row>
    <row r="269" spans="1:24" x14ac:dyDescent="0.25">
      <c r="A269" s="363"/>
      <c r="B269" s="363"/>
      <c r="C269" s="363"/>
      <c r="D269" s="363"/>
      <c r="E269" s="363"/>
      <c r="F269" s="363"/>
      <c r="G269" s="363"/>
      <c r="H269" s="363"/>
      <c r="I269" s="363"/>
      <c r="J269" s="363"/>
      <c r="K269" s="363"/>
      <c r="L269" s="363"/>
      <c r="M269" s="363"/>
      <c r="N269" s="363"/>
      <c r="O269" s="363"/>
      <c r="P269" s="363"/>
      <c r="Q269" s="363"/>
      <c r="R269" s="363"/>
      <c r="S269" s="363"/>
      <c r="T269" s="363"/>
      <c r="U269" s="363"/>
      <c r="V269" s="363"/>
      <c r="W269" s="363"/>
      <c r="X269" s="363"/>
    </row>
    <row r="270" spans="1:24" x14ac:dyDescent="0.25">
      <c r="A270" s="363"/>
      <c r="B270" s="363"/>
      <c r="C270" s="363"/>
      <c r="D270" s="363"/>
      <c r="E270" s="363"/>
      <c r="F270" s="363"/>
      <c r="G270" s="363"/>
      <c r="H270" s="363"/>
      <c r="I270" s="363"/>
      <c r="J270" s="363"/>
      <c r="K270" s="363"/>
      <c r="L270" s="363"/>
      <c r="M270" s="363"/>
      <c r="N270" s="363"/>
      <c r="O270" s="363"/>
      <c r="P270" s="363"/>
      <c r="Q270" s="363"/>
      <c r="R270" s="363"/>
      <c r="S270" s="363"/>
      <c r="T270" s="363"/>
      <c r="U270" s="363"/>
      <c r="V270" s="363"/>
      <c r="W270" s="363"/>
      <c r="X270" s="363"/>
    </row>
    <row r="271" spans="1:24" x14ac:dyDescent="0.25">
      <c r="A271" s="363"/>
      <c r="B271" s="363"/>
      <c r="C271" s="363"/>
      <c r="D271" s="363"/>
      <c r="E271" s="363"/>
      <c r="F271" s="363"/>
      <c r="G271" s="363"/>
      <c r="H271" s="363"/>
      <c r="I271" s="363"/>
      <c r="J271" s="363"/>
      <c r="K271" s="363"/>
      <c r="L271" s="363"/>
      <c r="M271" s="363"/>
      <c r="N271" s="363"/>
      <c r="O271" s="363"/>
      <c r="P271" s="363"/>
      <c r="Q271" s="363"/>
      <c r="R271" s="363"/>
      <c r="S271" s="363"/>
      <c r="T271" s="363"/>
      <c r="U271" s="363"/>
      <c r="V271" s="363"/>
      <c r="W271" s="363"/>
      <c r="X271" s="363"/>
    </row>
    <row r="272" spans="1:24" x14ac:dyDescent="0.25">
      <c r="A272" s="363"/>
      <c r="B272" s="363"/>
      <c r="C272" s="363"/>
      <c r="D272" s="363"/>
      <c r="E272" s="363"/>
      <c r="F272" s="363"/>
      <c r="G272" s="363"/>
      <c r="H272" s="363"/>
      <c r="I272" s="363"/>
      <c r="J272" s="363"/>
      <c r="K272" s="363"/>
      <c r="L272" s="363"/>
      <c r="M272" s="363"/>
      <c r="N272" s="363"/>
      <c r="O272" s="363"/>
      <c r="P272" s="363"/>
      <c r="Q272" s="363"/>
      <c r="R272" s="363"/>
      <c r="S272" s="363"/>
      <c r="T272" s="363"/>
      <c r="U272" s="363"/>
      <c r="V272" s="363"/>
      <c r="W272" s="363"/>
      <c r="X272" s="363"/>
    </row>
    <row r="273" spans="1:24" x14ac:dyDescent="0.25">
      <c r="A273" s="363"/>
      <c r="B273" s="363"/>
      <c r="C273" s="363"/>
      <c r="D273" s="363"/>
      <c r="E273" s="363"/>
      <c r="F273" s="363"/>
      <c r="G273" s="363"/>
      <c r="H273" s="363"/>
      <c r="I273" s="363"/>
      <c r="J273" s="363"/>
      <c r="K273" s="363"/>
      <c r="L273" s="363"/>
      <c r="M273" s="363"/>
      <c r="N273" s="363"/>
      <c r="O273" s="363"/>
      <c r="P273" s="363"/>
      <c r="Q273" s="363"/>
      <c r="R273" s="363"/>
      <c r="S273" s="363"/>
      <c r="T273" s="363"/>
      <c r="U273" s="363"/>
      <c r="V273" s="363"/>
      <c r="W273" s="363"/>
      <c r="X273" s="363"/>
    </row>
    <row r="274" spans="1:24" x14ac:dyDescent="0.25">
      <c r="A274" s="363"/>
      <c r="B274" s="363"/>
      <c r="C274" s="363"/>
      <c r="D274" s="363"/>
      <c r="E274" s="363"/>
      <c r="F274" s="363"/>
      <c r="G274" s="363"/>
      <c r="H274" s="363"/>
      <c r="I274" s="363"/>
      <c r="J274" s="363"/>
      <c r="K274" s="363"/>
      <c r="L274" s="363"/>
      <c r="M274" s="363"/>
      <c r="N274" s="363"/>
      <c r="O274" s="363"/>
      <c r="P274" s="363"/>
      <c r="Q274" s="363"/>
      <c r="R274" s="363"/>
      <c r="S274" s="363"/>
      <c r="T274" s="363"/>
      <c r="U274" s="363"/>
      <c r="V274" s="363"/>
      <c r="W274" s="363"/>
      <c r="X274" s="363"/>
    </row>
    <row r="275" spans="1:24" x14ac:dyDescent="0.25">
      <c r="A275" s="363"/>
      <c r="B275" s="363"/>
      <c r="C275" s="363"/>
      <c r="D275" s="363"/>
      <c r="E275" s="363"/>
      <c r="F275" s="363"/>
      <c r="G275" s="363"/>
      <c r="H275" s="363"/>
      <c r="I275" s="363"/>
      <c r="J275" s="363"/>
      <c r="K275" s="363"/>
      <c r="L275" s="363"/>
      <c r="M275" s="363"/>
      <c r="N275" s="363"/>
      <c r="O275" s="363"/>
      <c r="P275" s="363"/>
      <c r="Q275" s="363"/>
      <c r="R275" s="363"/>
      <c r="S275" s="363"/>
      <c r="T275" s="363"/>
      <c r="U275" s="363"/>
      <c r="V275" s="363"/>
      <c r="W275" s="363"/>
      <c r="X275" s="363"/>
    </row>
    <row r="276" spans="1:24" x14ac:dyDescent="0.25">
      <c r="A276" s="363"/>
      <c r="B276" s="363"/>
      <c r="C276" s="363"/>
      <c r="D276" s="363"/>
      <c r="E276" s="363"/>
      <c r="F276" s="363"/>
      <c r="G276" s="363"/>
      <c r="H276" s="363"/>
      <c r="I276" s="363"/>
      <c r="J276" s="363"/>
      <c r="K276" s="363"/>
      <c r="L276" s="363"/>
      <c r="M276" s="363"/>
      <c r="N276" s="363"/>
      <c r="O276" s="363"/>
      <c r="P276" s="363"/>
      <c r="Q276" s="363"/>
      <c r="R276" s="363"/>
      <c r="S276" s="363"/>
      <c r="T276" s="363"/>
      <c r="U276" s="363"/>
      <c r="V276" s="363"/>
      <c r="W276" s="363"/>
      <c r="X276" s="363"/>
    </row>
    <row r="277" spans="1:24" x14ac:dyDescent="0.25">
      <c r="A277" s="363"/>
      <c r="B277" s="363"/>
      <c r="C277" s="363"/>
      <c r="D277" s="363"/>
      <c r="E277" s="363"/>
      <c r="F277" s="363"/>
      <c r="G277" s="363"/>
      <c r="H277" s="363"/>
      <c r="I277" s="363"/>
      <c r="J277" s="363"/>
      <c r="K277" s="363"/>
      <c r="L277" s="363"/>
      <c r="M277" s="363"/>
      <c r="N277" s="363"/>
      <c r="O277" s="363"/>
      <c r="P277" s="363"/>
      <c r="Q277" s="363"/>
      <c r="R277" s="363"/>
      <c r="S277" s="363"/>
      <c r="T277" s="363"/>
      <c r="U277" s="363"/>
      <c r="V277" s="363"/>
      <c r="W277" s="363"/>
      <c r="X277" s="363"/>
    </row>
    <row r="278" spans="1:24" x14ac:dyDescent="0.25">
      <c r="A278" s="363"/>
      <c r="B278" s="363"/>
      <c r="C278" s="363"/>
      <c r="D278" s="363"/>
      <c r="E278" s="363"/>
      <c r="F278" s="363"/>
      <c r="G278" s="363"/>
      <c r="H278" s="363"/>
      <c r="I278" s="363"/>
      <c r="J278" s="363"/>
      <c r="K278" s="363"/>
      <c r="L278" s="363"/>
      <c r="M278" s="363"/>
      <c r="N278" s="363"/>
      <c r="O278" s="363"/>
      <c r="P278" s="363"/>
      <c r="Q278" s="363"/>
      <c r="R278" s="363"/>
      <c r="S278" s="363"/>
      <c r="T278" s="363"/>
      <c r="U278" s="363"/>
      <c r="V278" s="363"/>
      <c r="W278" s="363"/>
      <c r="X278" s="363"/>
    </row>
    <row r="279" spans="1:24" x14ac:dyDescent="0.25">
      <c r="A279" s="363"/>
      <c r="B279" s="363"/>
      <c r="C279" s="363"/>
      <c r="D279" s="363"/>
      <c r="E279" s="363"/>
      <c r="F279" s="363"/>
      <c r="G279" s="363"/>
      <c r="H279" s="363"/>
      <c r="I279" s="363"/>
      <c r="J279" s="363"/>
      <c r="K279" s="363"/>
      <c r="L279" s="363"/>
      <c r="M279" s="363"/>
      <c r="N279" s="363"/>
      <c r="O279" s="363"/>
      <c r="P279" s="363"/>
      <c r="Q279" s="363"/>
      <c r="R279" s="363"/>
      <c r="S279" s="363"/>
      <c r="T279" s="363"/>
      <c r="U279" s="363"/>
      <c r="V279" s="363"/>
      <c r="W279" s="363"/>
      <c r="X279" s="363"/>
    </row>
    <row r="280" spans="1:24" x14ac:dyDescent="0.25">
      <c r="A280" s="363"/>
      <c r="B280" s="363"/>
      <c r="C280" s="363"/>
      <c r="D280" s="363"/>
      <c r="E280" s="363"/>
      <c r="F280" s="363"/>
      <c r="G280" s="363"/>
      <c r="H280" s="363"/>
      <c r="I280" s="363"/>
      <c r="J280" s="363"/>
      <c r="K280" s="363"/>
      <c r="L280" s="363"/>
      <c r="M280" s="363"/>
      <c r="N280" s="363"/>
      <c r="O280" s="363"/>
      <c r="P280" s="363"/>
      <c r="Q280" s="363"/>
      <c r="R280" s="363"/>
      <c r="S280" s="363"/>
      <c r="T280" s="363"/>
      <c r="U280" s="363"/>
      <c r="V280" s="363"/>
      <c r="W280" s="363"/>
      <c r="X280" s="363"/>
    </row>
    <row r="281" spans="1:24" x14ac:dyDescent="0.25">
      <c r="A281" s="363"/>
      <c r="B281" s="363"/>
      <c r="C281" s="363"/>
      <c r="D281" s="363"/>
      <c r="E281" s="363"/>
      <c r="F281" s="363"/>
      <c r="G281" s="363"/>
      <c r="H281" s="363"/>
      <c r="I281" s="363"/>
      <c r="J281" s="363"/>
      <c r="K281" s="363"/>
      <c r="L281" s="363"/>
      <c r="M281" s="363"/>
      <c r="N281" s="363"/>
      <c r="O281" s="363"/>
      <c r="P281" s="363"/>
      <c r="Q281" s="363"/>
      <c r="R281" s="363"/>
      <c r="S281" s="363"/>
      <c r="T281" s="363"/>
      <c r="U281" s="363"/>
      <c r="V281" s="363"/>
      <c r="W281" s="363"/>
      <c r="X281" s="363"/>
    </row>
    <row r="282" spans="1:24" x14ac:dyDescent="0.25">
      <c r="A282" s="363"/>
      <c r="B282" s="363"/>
      <c r="C282" s="363"/>
      <c r="D282" s="363"/>
      <c r="E282" s="363"/>
      <c r="F282" s="363"/>
      <c r="G282" s="363"/>
      <c r="H282" s="363"/>
      <c r="I282" s="363"/>
      <c r="J282" s="363"/>
      <c r="K282" s="363"/>
      <c r="L282" s="363"/>
      <c r="M282" s="363"/>
      <c r="N282" s="363"/>
      <c r="O282" s="363"/>
      <c r="P282" s="363"/>
      <c r="Q282" s="363"/>
      <c r="R282" s="363"/>
      <c r="S282" s="363"/>
      <c r="T282" s="363"/>
      <c r="U282" s="363"/>
      <c r="V282" s="363"/>
      <c r="W282" s="363"/>
      <c r="X282" s="363"/>
    </row>
    <row r="283" spans="1:24" x14ac:dyDescent="0.25">
      <c r="A283" s="363"/>
      <c r="B283" s="363"/>
      <c r="C283" s="363"/>
      <c r="D283" s="363"/>
      <c r="E283" s="363"/>
      <c r="F283" s="363"/>
      <c r="G283" s="363"/>
      <c r="H283" s="363"/>
      <c r="I283" s="363"/>
      <c r="J283" s="363"/>
      <c r="K283" s="363"/>
      <c r="L283" s="363"/>
      <c r="M283" s="363"/>
      <c r="N283" s="363"/>
      <c r="O283" s="363"/>
      <c r="P283" s="363"/>
      <c r="Q283" s="363"/>
      <c r="R283" s="363"/>
      <c r="S283" s="363"/>
      <c r="T283" s="363"/>
      <c r="U283" s="363"/>
      <c r="V283" s="363"/>
      <c r="W283" s="363"/>
      <c r="X283" s="363"/>
    </row>
    <row r="284" spans="1:24" x14ac:dyDescent="0.25">
      <c r="A284" s="363"/>
      <c r="B284" s="363"/>
      <c r="C284" s="363"/>
      <c r="D284" s="363"/>
      <c r="E284" s="363"/>
      <c r="F284" s="363"/>
      <c r="G284" s="363"/>
      <c r="H284" s="363"/>
      <c r="I284" s="363"/>
      <c r="J284" s="363"/>
      <c r="K284" s="363"/>
      <c r="L284" s="363"/>
      <c r="M284" s="363"/>
      <c r="N284" s="363"/>
      <c r="O284" s="363"/>
      <c r="P284" s="363"/>
      <c r="Q284" s="363"/>
      <c r="R284" s="363"/>
      <c r="S284" s="363"/>
      <c r="T284" s="363"/>
      <c r="U284" s="363"/>
      <c r="V284" s="363"/>
      <c r="W284" s="363"/>
      <c r="X284" s="363"/>
    </row>
    <row r="285" spans="1:24" x14ac:dyDescent="0.25">
      <c r="A285" s="363"/>
      <c r="B285" s="363"/>
      <c r="C285" s="363"/>
      <c r="D285" s="363"/>
      <c r="E285" s="363"/>
      <c r="F285" s="363"/>
      <c r="G285" s="363"/>
      <c r="H285" s="363"/>
      <c r="I285" s="363"/>
      <c r="J285" s="363"/>
      <c r="K285" s="363"/>
      <c r="L285" s="363"/>
      <c r="M285" s="363"/>
      <c r="N285" s="363"/>
      <c r="O285" s="363"/>
      <c r="P285" s="363"/>
      <c r="Q285" s="363"/>
      <c r="R285" s="363"/>
      <c r="S285" s="363"/>
      <c r="T285" s="363"/>
      <c r="U285" s="363"/>
      <c r="V285" s="363"/>
      <c r="W285" s="363"/>
      <c r="X285" s="363"/>
    </row>
    <row r="286" spans="1:24" x14ac:dyDescent="0.25">
      <c r="A286" s="363"/>
      <c r="B286" s="363"/>
      <c r="C286" s="363"/>
      <c r="D286" s="363"/>
      <c r="E286" s="363"/>
      <c r="F286" s="363"/>
      <c r="G286" s="363"/>
      <c r="H286" s="363"/>
      <c r="I286" s="363"/>
      <c r="J286" s="363"/>
      <c r="K286" s="363"/>
      <c r="L286" s="363"/>
      <c r="M286" s="363"/>
      <c r="N286" s="363"/>
      <c r="O286" s="363"/>
      <c r="P286" s="363"/>
      <c r="Q286" s="363"/>
      <c r="R286" s="363"/>
      <c r="S286" s="363"/>
      <c r="T286" s="363"/>
      <c r="U286" s="363"/>
      <c r="V286" s="363"/>
      <c r="W286" s="363"/>
      <c r="X286" s="363"/>
    </row>
    <row r="287" spans="1:24" x14ac:dyDescent="0.25">
      <c r="A287" s="363"/>
      <c r="B287" s="363"/>
      <c r="C287" s="363"/>
      <c r="D287" s="363"/>
      <c r="E287" s="363"/>
      <c r="F287" s="363"/>
      <c r="G287" s="363"/>
      <c r="H287" s="363"/>
      <c r="I287" s="363"/>
      <c r="J287" s="363"/>
      <c r="K287" s="363"/>
      <c r="L287" s="363"/>
      <c r="M287" s="363"/>
      <c r="N287" s="363"/>
      <c r="O287" s="363"/>
      <c r="P287" s="363"/>
      <c r="Q287" s="363"/>
      <c r="R287" s="363"/>
      <c r="S287" s="363"/>
      <c r="T287" s="363"/>
      <c r="U287" s="363"/>
      <c r="V287" s="363"/>
      <c r="W287" s="363"/>
      <c r="X287" s="363"/>
    </row>
    <row r="288" spans="1:24" x14ac:dyDescent="0.25">
      <c r="A288" s="363"/>
      <c r="B288" s="363"/>
      <c r="C288" s="363"/>
      <c r="D288" s="363"/>
      <c r="E288" s="363"/>
      <c r="F288" s="363"/>
      <c r="G288" s="363"/>
      <c r="H288" s="363"/>
      <c r="I288" s="363"/>
      <c r="J288" s="363"/>
      <c r="K288" s="363"/>
      <c r="L288" s="363"/>
      <c r="M288" s="363"/>
      <c r="N288" s="363"/>
      <c r="O288" s="363"/>
      <c r="P288" s="363"/>
      <c r="Q288" s="363"/>
      <c r="R288" s="363"/>
      <c r="S288" s="363"/>
      <c r="T288" s="363"/>
      <c r="U288" s="363"/>
      <c r="V288" s="363"/>
      <c r="W288" s="363"/>
      <c r="X288" s="363"/>
    </row>
    <row r="289" spans="1:24" x14ac:dyDescent="0.25">
      <c r="A289" s="363"/>
      <c r="B289" s="363"/>
      <c r="C289" s="363"/>
      <c r="D289" s="363"/>
      <c r="E289" s="363"/>
      <c r="F289" s="363"/>
      <c r="G289" s="363"/>
      <c r="H289" s="363"/>
      <c r="I289" s="363"/>
      <c r="J289" s="363"/>
      <c r="K289" s="363"/>
      <c r="L289" s="363"/>
      <c r="M289" s="363"/>
      <c r="N289" s="363"/>
      <c r="O289" s="363"/>
      <c r="P289" s="363"/>
      <c r="Q289" s="363"/>
      <c r="R289" s="363"/>
      <c r="S289" s="363"/>
      <c r="T289" s="363"/>
      <c r="U289" s="363"/>
      <c r="V289" s="363"/>
      <c r="W289" s="363"/>
      <c r="X289" s="363"/>
    </row>
    <row r="290" spans="1:24" x14ac:dyDescent="0.25">
      <c r="A290" s="363"/>
      <c r="B290" s="363"/>
      <c r="C290" s="363"/>
      <c r="D290" s="363"/>
      <c r="E290" s="363"/>
      <c r="F290" s="363"/>
      <c r="G290" s="363"/>
      <c r="H290" s="363"/>
      <c r="I290" s="363"/>
      <c r="J290" s="363"/>
      <c r="K290" s="363"/>
      <c r="L290" s="363"/>
      <c r="M290" s="363"/>
      <c r="N290" s="363"/>
      <c r="O290" s="363"/>
      <c r="P290" s="363"/>
      <c r="Q290" s="363"/>
      <c r="R290" s="363"/>
      <c r="S290" s="363"/>
      <c r="T290" s="363"/>
      <c r="U290" s="363"/>
      <c r="V290" s="363"/>
      <c r="W290" s="363"/>
      <c r="X290" s="363"/>
    </row>
    <row r="291" spans="1:24" x14ac:dyDescent="0.25">
      <c r="A291" s="363"/>
      <c r="B291" s="363"/>
      <c r="C291" s="363"/>
      <c r="D291" s="363"/>
      <c r="E291" s="363"/>
      <c r="F291" s="363"/>
      <c r="G291" s="363"/>
      <c r="H291" s="363"/>
      <c r="I291" s="363"/>
      <c r="J291" s="363"/>
      <c r="K291" s="363"/>
      <c r="L291" s="363"/>
      <c r="M291" s="363"/>
      <c r="N291" s="363"/>
      <c r="O291" s="363"/>
      <c r="P291" s="363"/>
      <c r="Q291" s="363"/>
      <c r="R291" s="363"/>
      <c r="S291" s="363"/>
      <c r="T291" s="363"/>
      <c r="U291" s="363"/>
      <c r="V291" s="363"/>
      <c r="W291" s="363"/>
      <c r="X291" s="363"/>
    </row>
    <row r="292" spans="1:24" x14ac:dyDescent="0.25">
      <c r="A292" s="363"/>
      <c r="B292" s="363"/>
      <c r="C292" s="363"/>
      <c r="D292" s="363"/>
      <c r="E292" s="363"/>
      <c r="F292" s="363"/>
      <c r="G292" s="363"/>
      <c r="H292" s="363"/>
      <c r="I292" s="363"/>
      <c r="J292" s="363"/>
      <c r="K292" s="363"/>
      <c r="L292" s="363"/>
      <c r="M292" s="363"/>
      <c r="N292" s="363"/>
      <c r="O292" s="363"/>
      <c r="P292" s="363"/>
      <c r="Q292" s="363"/>
      <c r="R292" s="363"/>
      <c r="S292" s="363"/>
      <c r="T292" s="363"/>
      <c r="U292" s="363"/>
      <c r="V292" s="363"/>
      <c r="W292" s="363"/>
      <c r="X292" s="363"/>
    </row>
    <row r="293" spans="1:24" x14ac:dyDescent="0.25">
      <c r="A293" s="363"/>
      <c r="B293" s="363"/>
      <c r="C293" s="363"/>
      <c r="D293" s="363"/>
      <c r="E293" s="363"/>
      <c r="F293" s="363"/>
      <c r="G293" s="363"/>
      <c r="H293" s="363"/>
      <c r="I293" s="363"/>
      <c r="J293" s="363"/>
      <c r="K293" s="363"/>
      <c r="L293" s="363"/>
      <c r="M293" s="363"/>
      <c r="N293" s="363"/>
      <c r="O293" s="363"/>
      <c r="P293" s="363"/>
      <c r="Q293" s="363"/>
      <c r="R293" s="363"/>
      <c r="S293" s="363"/>
      <c r="T293" s="363"/>
      <c r="U293" s="363"/>
      <c r="V293" s="363"/>
      <c r="W293" s="363"/>
      <c r="X293" s="363"/>
    </row>
    <row r="294" spans="1:24" x14ac:dyDescent="0.25">
      <c r="A294" s="363"/>
      <c r="B294" s="363"/>
      <c r="C294" s="363"/>
      <c r="D294" s="363"/>
      <c r="E294" s="363"/>
      <c r="F294" s="363"/>
      <c r="G294" s="363"/>
      <c r="H294" s="363"/>
      <c r="I294" s="363"/>
      <c r="J294" s="363"/>
      <c r="K294" s="363"/>
      <c r="L294" s="363"/>
      <c r="M294" s="363"/>
      <c r="N294" s="363"/>
      <c r="O294" s="363"/>
      <c r="P294" s="363"/>
      <c r="Q294" s="363"/>
      <c r="R294" s="363"/>
      <c r="S294" s="363"/>
      <c r="T294" s="363"/>
      <c r="U294" s="363"/>
      <c r="V294" s="363"/>
      <c r="W294" s="363"/>
      <c r="X294" s="363"/>
    </row>
    <row r="295" spans="1:24" x14ac:dyDescent="0.25">
      <c r="A295" s="363"/>
      <c r="B295" s="363"/>
      <c r="C295" s="363"/>
      <c r="D295" s="363"/>
      <c r="E295" s="363"/>
      <c r="F295" s="363"/>
      <c r="G295" s="363"/>
      <c r="H295" s="363"/>
      <c r="I295" s="363"/>
      <c r="J295" s="363"/>
      <c r="K295" s="363"/>
      <c r="L295" s="363"/>
      <c r="M295" s="363"/>
      <c r="N295" s="363"/>
      <c r="O295" s="363"/>
      <c r="P295" s="363"/>
      <c r="Q295" s="363"/>
      <c r="R295" s="363"/>
      <c r="S295" s="363"/>
      <c r="T295" s="363"/>
      <c r="U295" s="363"/>
      <c r="V295" s="363"/>
      <c r="W295" s="363"/>
      <c r="X295" s="363"/>
    </row>
    <row r="296" spans="1:24" x14ac:dyDescent="0.25">
      <c r="A296" s="363"/>
      <c r="B296" s="363"/>
      <c r="C296" s="363"/>
      <c r="D296" s="363"/>
      <c r="E296" s="363"/>
      <c r="F296" s="363"/>
      <c r="G296" s="363"/>
      <c r="H296" s="363"/>
      <c r="I296" s="363"/>
      <c r="J296" s="363"/>
      <c r="K296" s="363"/>
      <c r="L296" s="363"/>
      <c r="M296" s="363"/>
      <c r="N296" s="363"/>
      <c r="O296" s="363"/>
      <c r="P296" s="363"/>
      <c r="Q296" s="363"/>
      <c r="R296" s="363"/>
      <c r="S296" s="363"/>
      <c r="T296" s="363"/>
      <c r="U296" s="363"/>
      <c r="V296" s="363"/>
      <c r="W296" s="363"/>
      <c r="X296" s="363"/>
    </row>
    <row r="297" spans="1:24" x14ac:dyDescent="0.25">
      <c r="A297" s="363"/>
      <c r="B297" s="363"/>
      <c r="C297" s="363"/>
      <c r="D297" s="363"/>
      <c r="E297" s="363"/>
      <c r="F297" s="363"/>
      <c r="G297" s="363"/>
      <c r="H297" s="363"/>
      <c r="I297" s="363"/>
      <c r="J297" s="363"/>
      <c r="K297" s="363"/>
      <c r="L297" s="363"/>
      <c r="M297" s="363"/>
      <c r="N297" s="363"/>
      <c r="O297" s="363"/>
      <c r="P297" s="363"/>
      <c r="Q297" s="363"/>
      <c r="R297" s="363"/>
      <c r="S297" s="363"/>
      <c r="T297" s="363"/>
      <c r="U297" s="363"/>
      <c r="V297" s="363"/>
      <c r="W297" s="363"/>
      <c r="X297" s="363"/>
    </row>
    <row r="298" spans="1:24" x14ac:dyDescent="0.25">
      <c r="A298" s="363"/>
      <c r="B298" s="363"/>
      <c r="C298" s="363"/>
      <c r="D298" s="363"/>
      <c r="E298" s="363"/>
      <c r="F298" s="363"/>
      <c r="G298" s="363"/>
      <c r="H298" s="363"/>
      <c r="I298" s="363"/>
      <c r="J298" s="363"/>
      <c r="K298" s="363"/>
      <c r="L298" s="363"/>
      <c r="M298" s="363"/>
      <c r="N298" s="363"/>
      <c r="O298" s="363"/>
      <c r="P298" s="363"/>
      <c r="Q298" s="363"/>
      <c r="R298" s="363"/>
      <c r="S298" s="363"/>
      <c r="T298" s="363"/>
      <c r="U298" s="363"/>
      <c r="V298" s="363"/>
      <c r="W298" s="363"/>
      <c r="X298" s="363"/>
    </row>
    <row r="299" spans="1:24" x14ac:dyDescent="0.25">
      <c r="A299" s="363"/>
      <c r="B299" s="363"/>
      <c r="C299" s="363"/>
      <c r="D299" s="363"/>
      <c r="E299" s="363"/>
      <c r="F299" s="363"/>
      <c r="G299" s="363"/>
      <c r="H299" s="363"/>
      <c r="I299" s="363"/>
      <c r="J299" s="363"/>
      <c r="K299" s="363"/>
      <c r="L299" s="363"/>
      <c r="M299" s="363"/>
      <c r="N299" s="363"/>
      <c r="O299" s="363"/>
      <c r="P299" s="363"/>
      <c r="Q299" s="363"/>
      <c r="R299" s="363"/>
      <c r="S299" s="363"/>
      <c r="T299" s="363"/>
      <c r="U299" s="363"/>
      <c r="V299" s="363"/>
      <c r="W299" s="363"/>
      <c r="X299" s="363"/>
    </row>
    <row r="300" spans="1:24" x14ac:dyDescent="0.25">
      <c r="A300" s="363"/>
      <c r="B300" s="363"/>
      <c r="C300" s="363"/>
      <c r="D300" s="363"/>
      <c r="E300" s="363"/>
      <c r="F300" s="363"/>
      <c r="G300" s="363"/>
      <c r="H300" s="363"/>
      <c r="I300" s="363"/>
      <c r="J300" s="363"/>
      <c r="K300" s="363"/>
      <c r="L300" s="363"/>
      <c r="M300" s="363"/>
      <c r="N300" s="363"/>
      <c r="O300" s="363"/>
      <c r="P300" s="363"/>
      <c r="Q300" s="363"/>
      <c r="R300" s="363"/>
      <c r="S300" s="363"/>
      <c r="T300" s="363"/>
      <c r="U300" s="363"/>
      <c r="V300" s="363"/>
      <c r="W300" s="363"/>
      <c r="X300" s="363"/>
    </row>
    <row r="301" spans="1:24" x14ac:dyDescent="0.25">
      <c r="A301" s="363"/>
      <c r="B301" s="363"/>
      <c r="C301" s="363"/>
      <c r="D301" s="363"/>
      <c r="E301" s="363"/>
      <c r="F301" s="363"/>
      <c r="G301" s="363"/>
      <c r="H301" s="363"/>
      <c r="I301" s="363"/>
      <c r="J301" s="363"/>
      <c r="K301" s="363"/>
      <c r="L301" s="363"/>
      <c r="M301" s="363"/>
      <c r="N301" s="363"/>
      <c r="O301" s="363"/>
      <c r="P301" s="363"/>
      <c r="Q301" s="363"/>
      <c r="R301" s="363"/>
      <c r="S301" s="363"/>
      <c r="T301" s="363"/>
      <c r="U301" s="363"/>
      <c r="V301" s="363"/>
      <c r="W301" s="363"/>
      <c r="X301" s="363"/>
    </row>
    <row r="302" spans="1:24" x14ac:dyDescent="0.25">
      <c r="A302" s="363"/>
      <c r="B302" s="363"/>
      <c r="C302" s="363"/>
      <c r="D302" s="363"/>
      <c r="E302" s="363"/>
      <c r="F302" s="363"/>
      <c r="G302" s="363"/>
      <c r="H302" s="363"/>
      <c r="I302" s="363"/>
      <c r="J302" s="363"/>
      <c r="K302" s="363"/>
      <c r="L302" s="363"/>
      <c r="M302" s="363"/>
      <c r="N302" s="363"/>
      <c r="O302" s="363"/>
      <c r="P302" s="363"/>
      <c r="Q302" s="363"/>
      <c r="R302" s="363"/>
      <c r="S302" s="363"/>
      <c r="T302" s="363"/>
      <c r="U302" s="363"/>
      <c r="V302" s="363"/>
      <c r="W302" s="363"/>
      <c r="X302" s="363"/>
    </row>
    <row r="303" spans="1:24" x14ac:dyDescent="0.25">
      <c r="A303" s="363"/>
      <c r="B303" s="363"/>
      <c r="C303" s="363"/>
      <c r="D303" s="363"/>
      <c r="E303" s="363"/>
      <c r="F303" s="363"/>
      <c r="G303" s="363"/>
      <c r="H303" s="363"/>
      <c r="I303" s="363"/>
      <c r="J303" s="363"/>
      <c r="K303" s="363"/>
      <c r="L303" s="363"/>
      <c r="M303" s="363"/>
      <c r="N303" s="363"/>
      <c r="O303" s="363"/>
      <c r="P303" s="363"/>
      <c r="Q303" s="363"/>
      <c r="R303" s="363"/>
      <c r="S303" s="363"/>
      <c r="T303" s="363"/>
      <c r="U303" s="363"/>
      <c r="V303" s="363"/>
      <c r="W303" s="363"/>
      <c r="X303" s="363"/>
    </row>
    <row r="304" spans="1:24" x14ac:dyDescent="0.25">
      <c r="A304" s="363"/>
      <c r="B304" s="363"/>
      <c r="C304" s="363"/>
      <c r="D304" s="363"/>
      <c r="E304" s="363"/>
      <c r="F304" s="363"/>
      <c r="G304" s="363"/>
      <c r="H304" s="363"/>
      <c r="I304" s="363"/>
      <c r="J304" s="363"/>
      <c r="K304" s="363"/>
      <c r="L304" s="363"/>
      <c r="M304" s="363"/>
      <c r="N304" s="363"/>
      <c r="O304" s="363"/>
      <c r="P304" s="363"/>
      <c r="Q304" s="363"/>
      <c r="R304" s="363"/>
      <c r="S304" s="363"/>
      <c r="T304" s="363"/>
      <c r="U304" s="363"/>
      <c r="V304" s="363"/>
      <c r="W304" s="363"/>
      <c r="X304" s="363"/>
    </row>
    <row r="305" spans="1:24" x14ac:dyDescent="0.25">
      <c r="A305" s="363"/>
      <c r="B305" s="363"/>
      <c r="C305" s="363"/>
      <c r="D305" s="363"/>
      <c r="E305" s="363"/>
      <c r="F305" s="363"/>
      <c r="G305" s="363"/>
      <c r="H305" s="363"/>
      <c r="I305" s="363"/>
      <c r="J305" s="363"/>
      <c r="K305" s="363"/>
      <c r="L305" s="363"/>
      <c r="M305" s="363"/>
      <c r="N305" s="363"/>
      <c r="O305" s="363"/>
      <c r="P305" s="363"/>
      <c r="Q305" s="363"/>
      <c r="R305" s="363"/>
      <c r="S305" s="363"/>
      <c r="T305" s="363"/>
      <c r="U305" s="363"/>
      <c r="V305" s="363"/>
      <c r="W305" s="363"/>
      <c r="X305" s="363"/>
    </row>
    <row r="306" spans="1:24" x14ac:dyDescent="0.25">
      <c r="A306" s="363"/>
      <c r="B306" s="363"/>
      <c r="C306" s="363"/>
      <c r="D306" s="363"/>
      <c r="E306" s="363"/>
      <c r="F306" s="363"/>
      <c r="G306" s="363"/>
      <c r="H306" s="363"/>
      <c r="I306" s="363"/>
      <c r="J306" s="363"/>
      <c r="K306" s="363"/>
      <c r="L306" s="363"/>
      <c r="M306" s="363"/>
      <c r="N306" s="363"/>
      <c r="O306" s="363"/>
      <c r="P306" s="363"/>
      <c r="Q306" s="363"/>
      <c r="R306" s="363"/>
      <c r="S306" s="363"/>
      <c r="T306" s="363"/>
      <c r="U306" s="363"/>
      <c r="V306" s="363"/>
      <c r="W306" s="363"/>
      <c r="X306" s="363"/>
    </row>
    <row r="307" spans="1:24" x14ac:dyDescent="0.25">
      <c r="A307" s="363"/>
      <c r="B307" s="363"/>
      <c r="C307" s="363"/>
      <c r="D307" s="363"/>
      <c r="E307" s="363"/>
      <c r="F307" s="363"/>
      <c r="G307" s="363"/>
      <c r="H307" s="363"/>
      <c r="I307" s="363"/>
      <c r="J307" s="363"/>
      <c r="K307" s="363"/>
      <c r="L307" s="363"/>
      <c r="M307" s="363"/>
      <c r="N307" s="363"/>
      <c r="O307" s="363"/>
      <c r="P307" s="363"/>
      <c r="Q307" s="363"/>
      <c r="R307" s="363"/>
      <c r="S307" s="363"/>
      <c r="T307" s="363"/>
      <c r="U307" s="363"/>
      <c r="V307" s="363"/>
      <c r="W307" s="363"/>
      <c r="X307" s="363"/>
    </row>
    <row r="308" spans="1:24" x14ac:dyDescent="0.25">
      <c r="A308" s="363"/>
      <c r="B308" s="363"/>
      <c r="C308" s="363"/>
      <c r="D308" s="363"/>
      <c r="E308" s="363"/>
      <c r="F308" s="363"/>
      <c r="G308" s="363"/>
      <c r="H308" s="363"/>
      <c r="I308" s="363"/>
      <c r="J308" s="363"/>
      <c r="K308" s="363"/>
      <c r="L308" s="363"/>
      <c r="M308" s="363"/>
      <c r="N308" s="363"/>
      <c r="O308" s="363"/>
      <c r="P308" s="363"/>
      <c r="Q308" s="363"/>
      <c r="R308" s="363"/>
      <c r="S308" s="363"/>
      <c r="T308" s="363"/>
      <c r="U308" s="363"/>
      <c r="V308" s="363"/>
      <c r="W308" s="363"/>
      <c r="X308" s="363"/>
    </row>
    <row r="309" spans="1:24" x14ac:dyDescent="0.25">
      <c r="A309" s="363"/>
      <c r="B309" s="363"/>
      <c r="C309" s="363"/>
      <c r="D309" s="363"/>
      <c r="E309" s="363"/>
      <c r="F309" s="363"/>
      <c r="G309" s="363"/>
      <c r="H309" s="363"/>
      <c r="I309" s="363"/>
      <c r="J309" s="363"/>
      <c r="K309" s="363"/>
      <c r="L309" s="363"/>
      <c r="M309" s="363"/>
      <c r="N309" s="363"/>
      <c r="O309" s="363"/>
      <c r="P309" s="363"/>
      <c r="Q309" s="363"/>
      <c r="R309" s="363"/>
      <c r="S309" s="363"/>
      <c r="T309" s="363"/>
      <c r="U309" s="363"/>
      <c r="V309" s="363"/>
      <c r="W309" s="363"/>
      <c r="X309" s="363"/>
    </row>
    <row r="310" spans="1:24" x14ac:dyDescent="0.25">
      <c r="A310" s="363"/>
      <c r="B310" s="363"/>
      <c r="C310" s="363"/>
      <c r="D310" s="363"/>
      <c r="E310" s="363"/>
      <c r="F310" s="363"/>
      <c r="G310" s="363"/>
      <c r="H310" s="363"/>
      <c r="I310" s="363"/>
      <c r="J310" s="363"/>
      <c r="K310" s="363"/>
      <c r="L310" s="363"/>
      <c r="M310" s="363"/>
      <c r="N310" s="363"/>
      <c r="O310" s="363"/>
      <c r="P310" s="363"/>
      <c r="Q310" s="363"/>
      <c r="R310" s="363"/>
      <c r="S310" s="363"/>
      <c r="T310" s="363"/>
      <c r="U310" s="363"/>
      <c r="V310" s="363"/>
      <c r="W310" s="363"/>
      <c r="X310" s="363"/>
    </row>
    <row r="311" spans="1:24" x14ac:dyDescent="0.25">
      <c r="A311" s="363"/>
      <c r="B311" s="363"/>
      <c r="C311" s="363"/>
      <c r="D311" s="363"/>
      <c r="E311" s="363"/>
      <c r="F311" s="363"/>
      <c r="G311" s="363"/>
      <c r="H311" s="363"/>
      <c r="I311" s="363"/>
      <c r="J311" s="363"/>
      <c r="K311" s="363"/>
      <c r="L311" s="363"/>
      <c r="M311" s="363"/>
      <c r="N311" s="363"/>
      <c r="O311" s="363"/>
      <c r="P311" s="363"/>
      <c r="Q311" s="363"/>
      <c r="R311" s="363"/>
      <c r="S311" s="363"/>
      <c r="T311" s="363"/>
      <c r="U311" s="363"/>
      <c r="V311" s="363"/>
      <c r="W311" s="363"/>
      <c r="X311" s="363"/>
    </row>
    <row r="312" spans="1:24" x14ac:dyDescent="0.25">
      <c r="A312" s="363"/>
      <c r="B312" s="363"/>
      <c r="C312" s="363"/>
      <c r="D312" s="363"/>
      <c r="E312" s="363"/>
      <c r="F312" s="363"/>
      <c r="G312" s="363"/>
      <c r="H312" s="363"/>
      <c r="I312" s="363"/>
      <c r="J312" s="363"/>
      <c r="K312" s="363"/>
      <c r="L312" s="363"/>
      <c r="M312" s="363"/>
      <c r="N312" s="363"/>
      <c r="O312" s="363"/>
      <c r="P312" s="363"/>
      <c r="Q312" s="363"/>
      <c r="R312" s="363"/>
      <c r="S312" s="363"/>
      <c r="T312" s="363"/>
      <c r="U312" s="363"/>
      <c r="V312" s="363"/>
      <c r="W312" s="363"/>
      <c r="X312" s="363"/>
    </row>
    <row r="313" spans="1:24" x14ac:dyDescent="0.25">
      <c r="A313" s="363"/>
      <c r="B313" s="363"/>
      <c r="C313" s="363"/>
      <c r="D313" s="363"/>
      <c r="E313" s="363"/>
      <c r="F313" s="363"/>
      <c r="G313" s="363"/>
      <c r="H313" s="363"/>
      <c r="I313" s="363"/>
      <c r="J313" s="363"/>
      <c r="K313" s="363"/>
      <c r="L313" s="363"/>
      <c r="M313" s="363"/>
      <c r="N313" s="363"/>
      <c r="O313" s="363"/>
      <c r="P313" s="363"/>
      <c r="Q313" s="363"/>
      <c r="R313" s="363"/>
      <c r="S313" s="363"/>
      <c r="T313" s="363"/>
      <c r="U313" s="363"/>
      <c r="V313" s="363"/>
      <c r="W313" s="363"/>
      <c r="X313" s="363"/>
    </row>
    <row r="314" spans="1:24" x14ac:dyDescent="0.25">
      <c r="A314" s="363"/>
      <c r="B314" s="363"/>
      <c r="C314" s="363"/>
      <c r="D314" s="363"/>
      <c r="E314" s="363"/>
      <c r="F314" s="363"/>
      <c r="G314" s="363"/>
      <c r="H314" s="363"/>
      <c r="I314" s="363"/>
      <c r="J314" s="363"/>
      <c r="K314" s="363"/>
      <c r="L314" s="363"/>
      <c r="M314" s="363"/>
      <c r="N314" s="363"/>
      <c r="O314" s="363"/>
      <c r="P314" s="363"/>
      <c r="Q314" s="363"/>
      <c r="R314" s="363"/>
      <c r="S314" s="363"/>
      <c r="T314" s="363"/>
      <c r="U314" s="363"/>
      <c r="V314" s="363"/>
      <c r="W314" s="363"/>
      <c r="X314" s="363"/>
    </row>
    <row r="315" spans="1:24" x14ac:dyDescent="0.25">
      <c r="A315" s="363"/>
      <c r="B315" s="363"/>
      <c r="C315" s="363"/>
      <c r="D315" s="363"/>
      <c r="E315" s="363"/>
      <c r="F315" s="363"/>
      <c r="G315" s="363"/>
      <c r="H315" s="363"/>
      <c r="I315" s="363"/>
      <c r="J315" s="363"/>
      <c r="K315" s="363"/>
      <c r="L315" s="363"/>
      <c r="M315" s="363"/>
      <c r="N315" s="363"/>
      <c r="O315" s="363"/>
      <c r="P315" s="363"/>
      <c r="Q315" s="363"/>
      <c r="R315" s="363"/>
      <c r="S315" s="363"/>
      <c r="T315" s="363"/>
      <c r="U315" s="363"/>
      <c r="V315" s="363"/>
      <c r="W315" s="363"/>
      <c r="X315" s="363"/>
    </row>
    <row r="316" spans="1:24" x14ac:dyDescent="0.25">
      <c r="A316" s="363"/>
      <c r="B316" s="363"/>
      <c r="C316" s="363"/>
      <c r="D316" s="363"/>
      <c r="E316" s="363"/>
      <c r="F316" s="363"/>
      <c r="G316" s="363"/>
      <c r="H316" s="363"/>
      <c r="I316" s="363"/>
      <c r="J316" s="363"/>
      <c r="K316" s="363"/>
      <c r="L316" s="363"/>
      <c r="M316" s="363"/>
      <c r="N316" s="363"/>
      <c r="O316" s="363"/>
      <c r="P316" s="363"/>
      <c r="Q316" s="363"/>
      <c r="R316" s="363"/>
      <c r="S316" s="363"/>
      <c r="T316" s="363"/>
      <c r="U316" s="363"/>
      <c r="V316" s="363"/>
      <c r="W316" s="363"/>
      <c r="X316" s="363"/>
    </row>
    <row r="317" spans="1:24" x14ac:dyDescent="0.25">
      <c r="A317" s="363"/>
      <c r="B317" s="363"/>
      <c r="C317" s="363"/>
      <c r="D317" s="363"/>
      <c r="E317" s="363"/>
      <c r="F317" s="363"/>
      <c r="G317" s="363"/>
      <c r="H317" s="363"/>
      <c r="I317" s="363"/>
      <c r="J317" s="363"/>
      <c r="K317" s="363"/>
      <c r="L317" s="363"/>
      <c r="M317" s="363"/>
      <c r="N317" s="363"/>
      <c r="O317" s="363"/>
      <c r="P317" s="363"/>
      <c r="Q317" s="363"/>
      <c r="R317" s="363"/>
      <c r="S317" s="363"/>
      <c r="T317" s="363"/>
      <c r="U317" s="363"/>
      <c r="V317" s="363"/>
      <c r="W317" s="363"/>
      <c r="X317" s="363"/>
    </row>
    <row r="318" spans="1:24" x14ac:dyDescent="0.25">
      <c r="A318" s="363"/>
      <c r="B318" s="363"/>
      <c r="C318" s="363"/>
      <c r="D318" s="363"/>
      <c r="E318" s="363"/>
      <c r="F318" s="363"/>
      <c r="G318" s="363"/>
      <c r="H318" s="363"/>
      <c r="I318" s="363"/>
      <c r="J318" s="363"/>
      <c r="K318" s="363"/>
      <c r="L318" s="363"/>
      <c r="M318" s="363"/>
      <c r="N318" s="363"/>
      <c r="O318" s="363"/>
      <c r="P318" s="363"/>
      <c r="Q318" s="363"/>
      <c r="R318" s="363"/>
      <c r="S318" s="363"/>
      <c r="T318" s="363"/>
      <c r="U318" s="363"/>
      <c r="V318" s="363"/>
      <c r="W318" s="363"/>
      <c r="X318" s="363"/>
    </row>
    <row r="319" spans="1:24" x14ac:dyDescent="0.25">
      <c r="A319" s="363"/>
      <c r="B319" s="363"/>
      <c r="C319" s="363"/>
      <c r="D319" s="363"/>
      <c r="E319" s="363"/>
      <c r="F319" s="363"/>
      <c r="G319" s="363"/>
      <c r="H319" s="363"/>
      <c r="I319" s="363"/>
      <c r="J319" s="363"/>
      <c r="K319" s="363"/>
      <c r="L319" s="363"/>
      <c r="M319" s="363"/>
      <c r="N319" s="363"/>
      <c r="O319" s="363"/>
      <c r="P319" s="363"/>
      <c r="Q319" s="363"/>
      <c r="R319" s="363"/>
      <c r="S319" s="363"/>
      <c r="T319" s="363"/>
      <c r="U319" s="363"/>
      <c r="V319" s="363"/>
      <c r="W319" s="363"/>
      <c r="X319" s="363"/>
    </row>
    <row r="320" spans="1:24" x14ac:dyDescent="0.25">
      <c r="A320" s="363"/>
      <c r="B320" s="363"/>
      <c r="C320" s="363"/>
      <c r="D320" s="363"/>
      <c r="E320" s="363"/>
      <c r="F320" s="363"/>
      <c r="G320" s="363"/>
      <c r="H320" s="363"/>
      <c r="I320" s="363"/>
      <c r="J320" s="363"/>
      <c r="K320" s="363"/>
      <c r="L320" s="363"/>
      <c r="M320" s="363"/>
      <c r="N320" s="363"/>
      <c r="O320" s="363"/>
      <c r="P320" s="363"/>
      <c r="Q320" s="363"/>
      <c r="R320" s="363"/>
      <c r="S320" s="363"/>
      <c r="T320" s="363"/>
      <c r="U320" s="363"/>
      <c r="V320" s="363"/>
      <c r="W320" s="363"/>
      <c r="X320" s="363"/>
    </row>
    <row r="321" spans="1:24" x14ac:dyDescent="0.25">
      <c r="A321" s="363"/>
      <c r="B321" s="363"/>
      <c r="C321" s="363"/>
      <c r="D321" s="363"/>
      <c r="E321" s="363"/>
      <c r="F321" s="363"/>
      <c r="G321" s="363"/>
      <c r="H321" s="363"/>
      <c r="I321" s="363"/>
      <c r="J321" s="363"/>
      <c r="K321" s="363"/>
      <c r="L321" s="363"/>
      <c r="M321" s="363"/>
      <c r="N321" s="363"/>
      <c r="O321" s="363"/>
      <c r="P321" s="363"/>
      <c r="Q321" s="363"/>
      <c r="R321" s="363"/>
      <c r="S321" s="363"/>
      <c r="T321" s="363"/>
      <c r="U321" s="363"/>
      <c r="V321" s="363"/>
      <c r="W321" s="363"/>
      <c r="X321" s="363"/>
    </row>
    <row r="322" spans="1:24" x14ac:dyDescent="0.25">
      <c r="A322" s="363"/>
      <c r="B322" s="363"/>
      <c r="C322" s="363"/>
      <c r="D322" s="363"/>
      <c r="E322" s="363"/>
      <c r="F322" s="363"/>
      <c r="G322" s="363"/>
      <c r="H322" s="363"/>
      <c r="I322" s="363"/>
      <c r="J322" s="363"/>
      <c r="K322" s="363"/>
      <c r="L322" s="363"/>
      <c r="M322" s="363"/>
      <c r="N322" s="363"/>
      <c r="O322" s="363"/>
      <c r="P322" s="363"/>
      <c r="Q322" s="363"/>
      <c r="R322" s="363"/>
      <c r="S322" s="363"/>
      <c r="T322" s="363"/>
      <c r="U322" s="363"/>
      <c r="V322" s="363"/>
      <c r="W322" s="363"/>
      <c r="X322" s="363"/>
    </row>
    <row r="323" spans="1:24" x14ac:dyDescent="0.25">
      <c r="A323" s="363"/>
      <c r="B323" s="363"/>
      <c r="C323" s="363"/>
      <c r="D323" s="363"/>
      <c r="E323" s="363"/>
      <c r="F323" s="363"/>
      <c r="G323" s="363"/>
      <c r="H323" s="363"/>
      <c r="I323" s="363"/>
      <c r="J323" s="363"/>
      <c r="K323" s="363"/>
      <c r="L323" s="363"/>
      <c r="M323" s="363"/>
      <c r="N323" s="363"/>
      <c r="O323" s="363"/>
      <c r="P323" s="363"/>
      <c r="Q323" s="363"/>
      <c r="R323" s="363"/>
      <c r="S323" s="363"/>
      <c r="T323" s="363"/>
      <c r="U323" s="363"/>
      <c r="V323" s="363"/>
      <c r="W323" s="363"/>
      <c r="X323" s="363"/>
    </row>
    <row r="324" spans="1:24" x14ac:dyDescent="0.25">
      <c r="A324" s="363"/>
      <c r="B324" s="363"/>
      <c r="C324" s="363"/>
      <c r="D324" s="363"/>
      <c r="E324" s="363"/>
      <c r="F324" s="363"/>
      <c r="G324" s="363"/>
      <c r="H324" s="363"/>
      <c r="I324" s="363"/>
      <c r="J324" s="363"/>
      <c r="K324" s="363"/>
      <c r="L324" s="363"/>
      <c r="M324" s="363"/>
      <c r="N324" s="363"/>
      <c r="O324" s="363"/>
      <c r="P324" s="363"/>
      <c r="Q324" s="363"/>
      <c r="R324" s="363"/>
      <c r="S324" s="363"/>
      <c r="T324" s="363"/>
      <c r="U324" s="363"/>
      <c r="V324" s="363"/>
      <c r="W324" s="363"/>
      <c r="X324" s="363"/>
    </row>
    <row r="325" spans="1:24" x14ac:dyDescent="0.25">
      <c r="A325" s="363"/>
      <c r="B325" s="363"/>
      <c r="C325" s="363"/>
      <c r="D325" s="363"/>
      <c r="E325" s="363"/>
      <c r="F325" s="363"/>
      <c r="G325" s="363"/>
      <c r="H325" s="363"/>
      <c r="I325" s="363"/>
      <c r="J325" s="363"/>
      <c r="K325" s="363"/>
      <c r="L325" s="363"/>
      <c r="M325" s="363"/>
      <c r="N325" s="363"/>
      <c r="O325" s="363"/>
      <c r="P325" s="363"/>
      <c r="Q325" s="363"/>
      <c r="R325" s="363"/>
      <c r="S325" s="363"/>
      <c r="T325" s="363"/>
      <c r="U325" s="363"/>
      <c r="V325" s="363"/>
      <c r="W325" s="363"/>
      <c r="X325" s="363"/>
    </row>
    <row r="326" spans="1:24" x14ac:dyDescent="0.25">
      <c r="A326" s="363"/>
      <c r="B326" s="363"/>
      <c r="C326" s="363"/>
      <c r="D326" s="363"/>
      <c r="E326" s="363"/>
      <c r="F326" s="363"/>
      <c r="G326" s="363"/>
      <c r="H326" s="363"/>
      <c r="I326" s="363"/>
      <c r="J326" s="363"/>
      <c r="K326" s="363"/>
      <c r="L326" s="363"/>
      <c r="M326" s="363"/>
      <c r="N326" s="363"/>
      <c r="O326" s="363"/>
      <c r="P326" s="363"/>
      <c r="Q326" s="363"/>
      <c r="R326" s="363"/>
      <c r="S326" s="363"/>
      <c r="T326" s="363"/>
      <c r="U326" s="363"/>
      <c r="V326" s="363"/>
      <c r="W326" s="363"/>
      <c r="X326" s="363"/>
    </row>
    <row r="327" spans="1:24" x14ac:dyDescent="0.25">
      <c r="A327" s="363"/>
      <c r="B327" s="363"/>
      <c r="C327" s="363"/>
      <c r="D327" s="363"/>
      <c r="E327" s="363"/>
      <c r="F327" s="363"/>
      <c r="G327" s="363"/>
      <c r="H327" s="363"/>
      <c r="I327" s="363"/>
      <c r="J327" s="363"/>
      <c r="K327" s="363"/>
      <c r="L327" s="363"/>
      <c r="M327" s="363"/>
      <c r="N327" s="363"/>
      <c r="O327" s="363"/>
      <c r="P327" s="363"/>
      <c r="Q327" s="363"/>
      <c r="R327" s="363"/>
      <c r="S327" s="363"/>
      <c r="T327" s="363"/>
      <c r="U327" s="363"/>
      <c r="V327" s="363"/>
      <c r="W327" s="363"/>
      <c r="X327" s="363"/>
    </row>
    <row r="328" spans="1:24" x14ac:dyDescent="0.25">
      <c r="A328" s="363"/>
      <c r="B328" s="363"/>
      <c r="C328" s="363"/>
      <c r="D328" s="363"/>
      <c r="E328" s="363"/>
      <c r="F328" s="363"/>
      <c r="G328" s="363"/>
      <c r="H328" s="363"/>
      <c r="I328" s="363"/>
      <c r="J328" s="363"/>
      <c r="K328" s="363"/>
      <c r="L328" s="363"/>
      <c r="M328" s="363"/>
      <c r="N328" s="363"/>
      <c r="O328" s="363"/>
      <c r="P328" s="363"/>
      <c r="Q328" s="363"/>
      <c r="R328" s="363"/>
      <c r="S328" s="363"/>
      <c r="T328" s="363"/>
      <c r="U328" s="363"/>
      <c r="V328" s="363"/>
      <c r="W328" s="363"/>
      <c r="X328" s="363"/>
    </row>
    <row r="329" spans="1:24" x14ac:dyDescent="0.25">
      <c r="A329" s="363"/>
      <c r="B329" s="363"/>
      <c r="C329" s="363"/>
      <c r="D329" s="363"/>
      <c r="E329" s="363"/>
      <c r="F329" s="363"/>
      <c r="G329" s="363"/>
      <c r="H329" s="363"/>
      <c r="I329" s="363"/>
      <c r="J329" s="363"/>
      <c r="K329" s="363"/>
      <c r="L329" s="363"/>
      <c r="M329" s="363"/>
      <c r="N329" s="363"/>
      <c r="O329" s="363"/>
      <c r="P329" s="363"/>
      <c r="Q329" s="363"/>
      <c r="R329" s="363"/>
      <c r="S329" s="363"/>
      <c r="T329" s="363"/>
      <c r="U329" s="363"/>
      <c r="V329" s="363"/>
      <c r="W329" s="363"/>
      <c r="X329" s="363"/>
    </row>
    <row r="330" spans="1:24" x14ac:dyDescent="0.25">
      <c r="A330" s="363"/>
      <c r="B330" s="363"/>
      <c r="C330" s="363"/>
      <c r="D330" s="363"/>
      <c r="E330" s="363"/>
      <c r="F330" s="363"/>
      <c r="G330" s="363"/>
      <c r="H330" s="363"/>
      <c r="I330" s="363"/>
      <c r="J330" s="363"/>
      <c r="K330" s="363"/>
      <c r="L330" s="363"/>
      <c r="M330" s="363"/>
      <c r="N330" s="363"/>
      <c r="O330" s="363"/>
      <c r="P330" s="363"/>
      <c r="Q330" s="363"/>
      <c r="R330" s="363"/>
      <c r="S330" s="363"/>
      <c r="T330" s="363"/>
      <c r="U330" s="363"/>
      <c r="V330" s="363"/>
      <c r="W330" s="363"/>
      <c r="X330" s="363"/>
    </row>
    <row r="331" spans="1:24" x14ac:dyDescent="0.25">
      <c r="A331" s="363"/>
      <c r="B331" s="363"/>
      <c r="C331" s="363"/>
      <c r="D331" s="363"/>
      <c r="E331" s="363"/>
      <c r="F331" s="363"/>
      <c r="G331" s="363"/>
      <c r="H331" s="363"/>
      <c r="I331" s="363"/>
      <c r="J331" s="363"/>
      <c r="K331" s="363"/>
      <c r="L331" s="363"/>
      <c r="M331" s="363"/>
      <c r="N331" s="363"/>
      <c r="O331" s="363"/>
      <c r="P331" s="363"/>
      <c r="Q331" s="363"/>
      <c r="R331" s="363"/>
      <c r="S331" s="363"/>
      <c r="T331" s="363"/>
      <c r="U331" s="363"/>
      <c r="V331" s="363"/>
      <c r="W331" s="363"/>
      <c r="X331" s="363"/>
    </row>
    <row r="332" spans="1:24" x14ac:dyDescent="0.25">
      <c r="A332" s="363"/>
      <c r="B332" s="363"/>
      <c r="C332" s="363"/>
      <c r="D332" s="363"/>
      <c r="E332" s="363"/>
      <c r="F332" s="363"/>
      <c r="G332" s="363"/>
      <c r="H332" s="363"/>
      <c r="I332" s="363"/>
      <c r="J332" s="363"/>
      <c r="K332" s="363"/>
      <c r="L332" s="363"/>
      <c r="M332" s="363"/>
      <c r="N332" s="363"/>
      <c r="O332" s="363"/>
      <c r="P332" s="363"/>
      <c r="Q332" s="363"/>
      <c r="R332" s="363"/>
      <c r="S332" s="363"/>
      <c r="T332" s="363"/>
      <c r="U332" s="363"/>
      <c r="V332" s="363"/>
      <c r="W332" s="363"/>
      <c r="X332" s="363"/>
    </row>
    <row r="333" spans="1:24" x14ac:dyDescent="0.25">
      <c r="A333" s="363"/>
      <c r="B333" s="363"/>
      <c r="C333" s="363"/>
      <c r="D333" s="363"/>
      <c r="E333" s="363"/>
      <c r="F333" s="363"/>
      <c r="G333" s="363"/>
      <c r="H333" s="363"/>
      <c r="I333" s="363"/>
      <c r="J333" s="363"/>
      <c r="K333" s="363"/>
      <c r="L333" s="363"/>
      <c r="M333" s="363"/>
      <c r="N333" s="363"/>
      <c r="O333" s="363"/>
      <c r="P333" s="363"/>
      <c r="Q333" s="363"/>
      <c r="R333" s="363"/>
      <c r="S333" s="363"/>
      <c r="T333" s="363"/>
      <c r="U333" s="363"/>
      <c r="V333" s="363"/>
      <c r="W333" s="363"/>
      <c r="X333" s="363"/>
    </row>
    <row r="334" spans="1:24" x14ac:dyDescent="0.25">
      <c r="A334" s="363"/>
      <c r="B334" s="363"/>
      <c r="C334" s="363"/>
      <c r="D334" s="363"/>
      <c r="E334" s="363"/>
      <c r="F334" s="363"/>
      <c r="G334" s="363"/>
      <c r="H334" s="363"/>
      <c r="I334" s="363"/>
      <c r="J334" s="363"/>
      <c r="K334" s="363"/>
      <c r="L334" s="363"/>
      <c r="M334" s="363"/>
      <c r="N334" s="363"/>
      <c r="O334" s="363"/>
      <c r="P334" s="363"/>
      <c r="Q334" s="363"/>
      <c r="R334" s="363"/>
      <c r="S334" s="363"/>
      <c r="T334" s="363"/>
      <c r="U334" s="363"/>
      <c r="V334" s="363"/>
      <c r="W334" s="363"/>
      <c r="X334" s="363"/>
    </row>
    <row r="335" spans="1:24" x14ac:dyDescent="0.25">
      <c r="A335" s="363"/>
      <c r="B335" s="363"/>
      <c r="C335" s="363"/>
      <c r="D335" s="363"/>
      <c r="E335" s="363"/>
      <c r="F335" s="363"/>
      <c r="G335" s="363"/>
      <c r="H335" s="363"/>
      <c r="I335" s="363"/>
      <c r="J335" s="363"/>
      <c r="K335" s="363"/>
      <c r="L335" s="363"/>
      <c r="M335" s="363"/>
      <c r="N335" s="363"/>
      <c r="O335" s="363"/>
      <c r="P335" s="363"/>
      <c r="Q335" s="363"/>
      <c r="R335" s="363"/>
      <c r="S335" s="363"/>
      <c r="T335" s="363"/>
      <c r="U335" s="363"/>
      <c r="V335" s="363"/>
      <c r="W335" s="363"/>
      <c r="X335" s="363"/>
    </row>
    <row r="336" spans="1:24" x14ac:dyDescent="0.25">
      <c r="A336" s="363"/>
      <c r="B336" s="363"/>
      <c r="C336" s="363"/>
      <c r="D336" s="363"/>
      <c r="E336" s="363"/>
      <c r="F336" s="363"/>
      <c r="G336" s="363"/>
      <c r="H336" s="363"/>
      <c r="I336" s="363"/>
      <c r="J336" s="363"/>
      <c r="K336" s="363"/>
      <c r="L336" s="363"/>
      <c r="M336" s="363"/>
      <c r="N336" s="363"/>
      <c r="O336" s="363"/>
      <c r="P336" s="363"/>
      <c r="Q336" s="363"/>
      <c r="R336" s="363"/>
      <c r="S336" s="363"/>
      <c r="T336" s="363"/>
      <c r="U336" s="363"/>
      <c r="V336" s="363"/>
      <c r="W336" s="363"/>
      <c r="X336" s="363"/>
    </row>
    <row r="337" spans="1:24" x14ac:dyDescent="0.25">
      <c r="A337" s="363"/>
      <c r="B337" s="363"/>
      <c r="C337" s="363"/>
      <c r="D337" s="363"/>
      <c r="E337" s="363"/>
      <c r="F337" s="363"/>
      <c r="G337" s="363"/>
      <c r="H337" s="363"/>
      <c r="I337" s="363"/>
      <c r="J337" s="363"/>
      <c r="K337" s="363"/>
      <c r="L337" s="363"/>
      <c r="M337" s="363"/>
      <c r="N337" s="363"/>
      <c r="O337" s="363"/>
      <c r="P337" s="363"/>
      <c r="Q337" s="363"/>
      <c r="R337" s="363"/>
      <c r="S337" s="363"/>
      <c r="T337" s="363"/>
      <c r="U337" s="363"/>
      <c r="V337" s="363"/>
      <c r="W337" s="363"/>
      <c r="X337" s="363"/>
    </row>
    <row r="338" spans="1:24" x14ac:dyDescent="0.25">
      <c r="A338" s="363"/>
      <c r="B338" s="363"/>
      <c r="C338" s="363"/>
      <c r="D338" s="363"/>
      <c r="E338" s="363"/>
      <c r="F338" s="363"/>
      <c r="G338" s="363"/>
      <c r="H338" s="363"/>
      <c r="I338" s="363"/>
      <c r="J338" s="363"/>
      <c r="K338" s="363"/>
      <c r="L338" s="363"/>
      <c r="M338" s="363"/>
      <c r="N338" s="363"/>
      <c r="O338" s="363"/>
      <c r="P338" s="363"/>
      <c r="Q338" s="363"/>
      <c r="R338" s="363"/>
      <c r="S338" s="363"/>
      <c r="T338" s="363"/>
      <c r="U338" s="363"/>
      <c r="V338" s="363"/>
      <c r="W338" s="363"/>
      <c r="X338" s="363"/>
    </row>
    <row r="339" spans="1:24" x14ac:dyDescent="0.25">
      <c r="A339" s="363"/>
      <c r="B339" s="363"/>
      <c r="C339" s="363"/>
      <c r="D339" s="363"/>
      <c r="E339" s="363"/>
      <c r="F339" s="363"/>
      <c r="G339" s="363"/>
      <c r="H339" s="363"/>
      <c r="I339" s="363"/>
      <c r="J339" s="363"/>
      <c r="K339" s="363"/>
      <c r="L339" s="363"/>
      <c r="M339" s="363"/>
      <c r="N339" s="363"/>
      <c r="O339" s="363"/>
      <c r="P339" s="363"/>
      <c r="Q339" s="363"/>
      <c r="R339" s="363"/>
      <c r="S339" s="363"/>
      <c r="T339" s="363"/>
      <c r="U339" s="363"/>
      <c r="V339" s="363"/>
      <c r="W339" s="363"/>
      <c r="X339" s="363"/>
    </row>
    <row r="340" spans="1:24" x14ac:dyDescent="0.25">
      <c r="A340" s="363"/>
      <c r="B340" s="363"/>
      <c r="C340" s="363"/>
      <c r="D340" s="363"/>
      <c r="E340" s="363"/>
      <c r="F340" s="363"/>
      <c r="G340" s="363"/>
      <c r="H340" s="363"/>
      <c r="I340" s="363"/>
      <c r="J340" s="363"/>
      <c r="K340" s="363"/>
      <c r="L340" s="363"/>
      <c r="M340" s="363"/>
      <c r="N340" s="363"/>
      <c r="O340" s="363"/>
      <c r="P340" s="363"/>
      <c r="Q340" s="363"/>
      <c r="R340" s="363"/>
      <c r="S340" s="363"/>
      <c r="T340" s="363"/>
      <c r="U340" s="363"/>
      <c r="V340" s="363"/>
      <c r="W340" s="363"/>
      <c r="X340" s="363"/>
    </row>
    <row r="341" spans="1:24" x14ac:dyDescent="0.25">
      <c r="A341" s="363"/>
      <c r="B341" s="363"/>
      <c r="C341" s="363"/>
      <c r="D341" s="363"/>
      <c r="E341" s="363"/>
      <c r="F341" s="363"/>
      <c r="G341" s="363"/>
      <c r="H341" s="363"/>
      <c r="I341" s="363"/>
      <c r="J341" s="363"/>
      <c r="K341" s="363"/>
      <c r="L341" s="363"/>
      <c r="M341" s="363"/>
      <c r="N341" s="363"/>
      <c r="O341" s="363"/>
      <c r="P341" s="363"/>
      <c r="Q341" s="363"/>
      <c r="R341" s="363"/>
      <c r="S341" s="363"/>
      <c r="T341" s="363"/>
      <c r="U341" s="363"/>
      <c r="V341" s="363"/>
      <c r="W341" s="363"/>
      <c r="X341" s="363"/>
    </row>
    <row r="342" spans="1:24" x14ac:dyDescent="0.25">
      <c r="A342" s="363"/>
      <c r="B342" s="363"/>
      <c r="C342" s="363"/>
      <c r="D342" s="363"/>
      <c r="E342" s="363"/>
      <c r="F342" s="363"/>
      <c r="G342" s="363"/>
      <c r="H342" s="363"/>
      <c r="I342" s="363"/>
      <c r="J342" s="363"/>
      <c r="K342" s="363"/>
      <c r="L342" s="363"/>
      <c r="M342" s="363"/>
      <c r="N342" s="363"/>
      <c r="O342" s="363"/>
      <c r="P342" s="363"/>
      <c r="Q342" s="363"/>
      <c r="R342" s="363"/>
      <c r="S342" s="363"/>
      <c r="T342" s="363"/>
      <c r="U342" s="363"/>
      <c r="V342" s="363"/>
      <c r="W342" s="363"/>
      <c r="X342" s="363"/>
    </row>
    <row r="343" spans="1:24" x14ac:dyDescent="0.25">
      <c r="A343" s="363"/>
      <c r="B343" s="363"/>
      <c r="C343" s="363"/>
      <c r="D343" s="363"/>
      <c r="E343" s="363"/>
      <c r="F343" s="363"/>
      <c r="G343" s="363"/>
      <c r="H343" s="363"/>
      <c r="I343" s="363"/>
      <c r="J343" s="363"/>
      <c r="K343" s="363"/>
      <c r="L343" s="363"/>
      <c r="M343" s="363"/>
      <c r="N343" s="363"/>
      <c r="O343" s="363"/>
      <c r="P343" s="363"/>
      <c r="Q343" s="363"/>
      <c r="R343" s="363"/>
      <c r="S343" s="363"/>
      <c r="T343" s="363"/>
      <c r="U343" s="363"/>
      <c r="V343" s="363"/>
      <c r="W343" s="363"/>
      <c r="X343" s="363"/>
    </row>
    <row r="344" spans="1:24" x14ac:dyDescent="0.25">
      <c r="A344" s="363"/>
      <c r="B344" s="363"/>
      <c r="C344" s="363"/>
      <c r="D344" s="363"/>
      <c r="E344" s="363"/>
      <c r="F344" s="363"/>
      <c r="G344" s="363"/>
      <c r="H344" s="363"/>
      <c r="I344" s="363"/>
      <c r="J344" s="363"/>
      <c r="K344" s="363"/>
      <c r="L344" s="363"/>
      <c r="M344" s="363"/>
      <c r="N344" s="363"/>
      <c r="O344" s="363"/>
      <c r="P344" s="363"/>
      <c r="Q344" s="363"/>
      <c r="R344" s="363"/>
      <c r="S344" s="363"/>
      <c r="T344" s="363"/>
      <c r="U344" s="363"/>
      <c r="V344" s="363"/>
      <c r="W344" s="363"/>
      <c r="X344" s="363"/>
    </row>
    <row r="345" spans="1:24" x14ac:dyDescent="0.25">
      <c r="A345" s="363"/>
      <c r="B345" s="363"/>
      <c r="C345" s="363"/>
      <c r="D345" s="363"/>
      <c r="E345" s="363"/>
      <c r="F345" s="363"/>
      <c r="G345" s="363"/>
      <c r="H345" s="363"/>
      <c r="I345" s="363"/>
      <c r="J345" s="363"/>
      <c r="K345" s="363"/>
      <c r="L345" s="363"/>
      <c r="M345" s="363"/>
      <c r="N345" s="363"/>
      <c r="O345" s="363"/>
      <c r="P345" s="363"/>
      <c r="Q345" s="363"/>
      <c r="R345" s="363"/>
      <c r="S345" s="363"/>
      <c r="T345" s="363"/>
      <c r="U345" s="363"/>
      <c r="V345" s="363"/>
      <c r="W345" s="363"/>
      <c r="X345" s="363"/>
    </row>
    <row r="346" spans="1:24" x14ac:dyDescent="0.25">
      <c r="A346" s="363"/>
      <c r="B346" s="363"/>
      <c r="C346" s="363"/>
      <c r="D346" s="363"/>
      <c r="E346" s="363"/>
      <c r="F346" s="363"/>
      <c r="G346" s="363"/>
      <c r="H346" s="363"/>
      <c r="I346" s="363"/>
      <c r="J346" s="363"/>
      <c r="K346" s="363"/>
      <c r="L346" s="363"/>
      <c r="M346" s="363"/>
      <c r="N346" s="363"/>
      <c r="O346" s="363"/>
      <c r="P346" s="363"/>
      <c r="Q346" s="363"/>
      <c r="R346" s="363"/>
      <c r="S346" s="363"/>
      <c r="T346" s="363"/>
      <c r="U346" s="363"/>
      <c r="V346" s="363"/>
      <c r="W346" s="363"/>
      <c r="X346" s="363"/>
    </row>
    <row r="347" spans="1:24" x14ac:dyDescent="0.25">
      <c r="A347" s="363"/>
      <c r="B347" s="363"/>
      <c r="C347" s="363"/>
      <c r="D347" s="363"/>
      <c r="E347" s="363"/>
      <c r="F347" s="363"/>
      <c r="G347" s="363"/>
      <c r="H347" s="363"/>
      <c r="I347" s="363"/>
      <c r="J347" s="363"/>
      <c r="K347" s="363"/>
      <c r="L347" s="363"/>
      <c r="M347" s="363"/>
      <c r="N347" s="363"/>
      <c r="O347" s="363"/>
      <c r="P347" s="363"/>
      <c r="Q347" s="363"/>
      <c r="R347" s="363"/>
      <c r="S347" s="363"/>
      <c r="T347" s="363"/>
      <c r="U347" s="363"/>
      <c r="V347" s="363"/>
      <c r="W347" s="363"/>
      <c r="X347" s="363"/>
    </row>
    <row r="348" spans="1:24" x14ac:dyDescent="0.25">
      <c r="A348" s="363"/>
      <c r="B348" s="363"/>
      <c r="C348" s="363"/>
      <c r="D348" s="363"/>
      <c r="E348" s="363"/>
      <c r="F348" s="363"/>
      <c r="G348" s="363"/>
      <c r="H348" s="363"/>
      <c r="I348" s="363"/>
      <c r="J348" s="363"/>
      <c r="K348" s="363"/>
      <c r="L348" s="363"/>
      <c r="M348" s="363"/>
      <c r="N348" s="363"/>
      <c r="O348" s="363"/>
      <c r="P348" s="363"/>
      <c r="Q348" s="363"/>
      <c r="R348" s="363"/>
      <c r="S348" s="363"/>
      <c r="T348" s="363"/>
      <c r="U348" s="363"/>
      <c r="V348" s="363"/>
      <c r="W348" s="363"/>
      <c r="X348" s="363"/>
    </row>
    <row r="349" spans="1:24" x14ac:dyDescent="0.25">
      <c r="A349" s="363"/>
      <c r="B349" s="363"/>
      <c r="C349" s="363"/>
      <c r="D349" s="363"/>
      <c r="E349" s="363"/>
      <c r="F349" s="363"/>
      <c r="G349" s="363"/>
      <c r="H349" s="363"/>
      <c r="I349" s="363"/>
      <c r="J349" s="363"/>
      <c r="K349" s="363"/>
      <c r="L349" s="363"/>
      <c r="M349" s="363"/>
      <c r="N349" s="363"/>
      <c r="O349" s="363"/>
      <c r="P349" s="363"/>
      <c r="Q349" s="363"/>
      <c r="R349" s="363"/>
      <c r="S349" s="363"/>
      <c r="T349" s="363"/>
      <c r="U349" s="363"/>
      <c r="V349" s="363"/>
      <c r="W349" s="363"/>
      <c r="X349" s="363"/>
    </row>
    <row r="350" spans="1:24" x14ac:dyDescent="0.25">
      <c r="A350" s="363"/>
      <c r="B350" s="363"/>
      <c r="C350" s="363"/>
      <c r="D350" s="363"/>
      <c r="E350" s="363"/>
      <c r="F350" s="363"/>
      <c r="G350" s="363"/>
      <c r="H350" s="363"/>
      <c r="I350" s="363"/>
      <c r="J350" s="363"/>
      <c r="K350" s="363"/>
      <c r="L350" s="363"/>
      <c r="M350" s="363"/>
      <c r="N350" s="363"/>
      <c r="O350" s="363"/>
      <c r="P350" s="363"/>
      <c r="Q350" s="363"/>
      <c r="R350" s="363"/>
      <c r="S350" s="363"/>
      <c r="T350" s="363"/>
      <c r="U350" s="363"/>
      <c r="V350" s="363"/>
      <c r="W350" s="363"/>
      <c r="X350" s="363"/>
    </row>
    <row r="351" spans="1:24" x14ac:dyDescent="0.25">
      <c r="A351" s="363"/>
      <c r="B351" s="363"/>
      <c r="C351" s="363"/>
      <c r="D351" s="363"/>
      <c r="E351" s="363"/>
      <c r="F351" s="363"/>
      <c r="G351" s="363"/>
      <c r="H351" s="363"/>
      <c r="I351" s="363"/>
      <c r="J351" s="363"/>
      <c r="K351" s="363"/>
      <c r="L351" s="363"/>
      <c r="M351" s="363"/>
      <c r="N351" s="363"/>
      <c r="O351" s="363"/>
      <c r="P351" s="363"/>
      <c r="Q351" s="363"/>
      <c r="R351" s="363"/>
      <c r="S351" s="363"/>
      <c r="T351" s="363"/>
      <c r="U351" s="363"/>
      <c r="V351" s="363"/>
      <c r="W351" s="363"/>
      <c r="X351" s="363"/>
    </row>
    <row r="352" spans="1:24" x14ac:dyDescent="0.25">
      <c r="A352" s="363"/>
      <c r="B352" s="363"/>
      <c r="C352" s="363"/>
      <c r="D352" s="363"/>
      <c r="E352" s="363"/>
      <c r="F352" s="363"/>
      <c r="G352" s="363"/>
      <c r="H352" s="363"/>
      <c r="I352" s="363"/>
      <c r="J352" s="363"/>
      <c r="K352" s="363"/>
      <c r="L352" s="363"/>
      <c r="M352" s="363"/>
      <c r="N352" s="363"/>
      <c r="O352" s="363"/>
      <c r="P352" s="363"/>
      <c r="Q352" s="363"/>
      <c r="R352" s="363"/>
      <c r="S352" s="363"/>
      <c r="T352" s="363"/>
      <c r="U352" s="363"/>
      <c r="V352" s="363"/>
      <c r="W352" s="363"/>
      <c r="X352" s="363"/>
    </row>
    <row r="353" spans="1:24" x14ac:dyDescent="0.25">
      <c r="A353" s="363"/>
      <c r="B353" s="363"/>
      <c r="C353" s="363"/>
      <c r="D353" s="363"/>
      <c r="E353" s="363"/>
      <c r="F353" s="363"/>
      <c r="G353" s="363"/>
      <c r="H353" s="363"/>
      <c r="I353" s="363"/>
      <c r="J353" s="363"/>
      <c r="K353" s="363"/>
      <c r="L353" s="363"/>
      <c r="M353" s="363"/>
      <c r="N353" s="363"/>
      <c r="O353" s="363"/>
      <c r="P353" s="363"/>
      <c r="Q353" s="363"/>
      <c r="R353" s="363"/>
      <c r="S353" s="363"/>
      <c r="T353" s="363"/>
      <c r="U353" s="363"/>
      <c r="V353" s="363"/>
      <c r="W353" s="363"/>
      <c r="X353" s="363"/>
    </row>
    <row r="354" spans="1:24" x14ac:dyDescent="0.25">
      <c r="A354" s="363"/>
      <c r="B354" s="363"/>
      <c r="C354" s="363"/>
      <c r="D354" s="363"/>
      <c r="E354" s="363"/>
      <c r="F354" s="363"/>
      <c r="G354" s="363"/>
      <c r="H354" s="363"/>
      <c r="I354" s="363"/>
      <c r="J354" s="363"/>
      <c r="K354" s="363"/>
      <c r="L354" s="363"/>
      <c r="M354" s="363"/>
      <c r="N354" s="363"/>
      <c r="O354" s="363"/>
      <c r="P354" s="363"/>
      <c r="Q354" s="363"/>
      <c r="R354" s="363"/>
      <c r="S354" s="363"/>
      <c r="T354" s="363"/>
      <c r="U354" s="363"/>
      <c r="V354" s="363"/>
      <c r="W354" s="363"/>
      <c r="X354" s="363"/>
    </row>
    <row r="355" spans="1:24" x14ac:dyDescent="0.25">
      <c r="A355" s="363"/>
      <c r="B355" s="363"/>
      <c r="C355" s="363"/>
      <c r="D355" s="363"/>
      <c r="E355" s="363"/>
      <c r="F355" s="363"/>
      <c r="G355" s="363"/>
      <c r="H355" s="363"/>
      <c r="I355" s="363"/>
      <c r="J355" s="363"/>
      <c r="K355" s="363"/>
      <c r="L355" s="363"/>
      <c r="M355" s="363"/>
      <c r="N355" s="363"/>
      <c r="O355" s="363"/>
      <c r="P355" s="363"/>
      <c r="Q355" s="363"/>
      <c r="R355" s="363"/>
      <c r="S355" s="363"/>
      <c r="T355" s="363"/>
      <c r="U355" s="363"/>
      <c r="V355" s="363"/>
      <c r="W355" s="363"/>
      <c r="X355" s="363"/>
    </row>
    <row r="356" spans="1:24" x14ac:dyDescent="0.25">
      <c r="A356" s="363"/>
      <c r="B356" s="363"/>
      <c r="C356" s="363"/>
      <c r="D356" s="363"/>
      <c r="E356" s="363"/>
      <c r="F356" s="363"/>
      <c r="G356" s="363"/>
      <c r="H356" s="363"/>
      <c r="I356" s="363"/>
      <c r="J356" s="363"/>
      <c r="K356" s="363"/>
      <c r="L356" s="363"/>
      <c r="M356" s="363"/>
      <c r="N356" s="363"/>
      <c r="O356" s="363"/>
      <c r="P356" s="363"/>
      <c r="Q356" s="363"/>
      <c r="R356" s="363"/>
      <c r="S356" s="363"/>
      <c r="T356" s="363"/>
      <c r="U356" s="363"/>
      <c r="V356" s="363"/>
      <c r="W356" s="363"/>
      <c r="X356" s="363"/>
    </row>
    <row r="357" spans="1:24" x14ac:dyDescent="0.25">
      <c r="A357" s="363"/>
      <c r="B357" s="363"/>
      <c r="C357" s="363"/>
      <c r="D357" s="363"/>
      <c r="E357" s="363"/>
      <c r="F357" s="363"/>
      <c r="G357" s="363"/>
      <c r="H357" s="363"/>
      <c r="I357" s="363"/>
      <c r="J357" s="363"/>
      <c r="K357" s="363"/>
      <c r="L357" s="363"/>
      <c r="M357" s="363"/>
      <c r="N357" s="363"/>
      <c r="O357" s="363"/>
      <c r="P357" s="363"/>
      <c r="Q357" s="363"/>
      <c r="R357" s="363"/>
      <c r="S357" s="363"/>
      <c r="T357" s="363"/>
      <c r="U357" s="363"/>
      <c r="V357" s="363"/>
      <c r="W357" s="363"/>
      <c r="X357" s="363"/>
    </row>
    <row r="358" spans="1:24" x14ac:dyDescent="0.25">
      <c r="A358" s="363"/>
      <c r="B358" s="363"/>
      <c r="C358" s="363"/>
      <c r="D358" s="363"/>
      <c r="E358" s="363"/>
      <c r="F358" s="363"/>
      <c r="G358" s="363"/>
      <c r="H358" s="363"/>
      <c r="I358" s="363"/>
      <c r="J358" s="363"/>
      <c r="K358" s="363"/>
      <c r="L358" s="363"/>
      <c r="M358" s="363"/>
      <c r="N358" s="363"/>
      <c r="O358" s="363"/>
      <c r="P358" s="363"/>
      <c r="Q358" s="363"/>
      <c r="R358" s="363"/>
      <c r="S358" s="363"/>
      <c r="T358" s="363"/>
      <c r="U358" s="363"/>
      <c r="V358" s="363"/>
      <c r="W358" s="363"/>
      <c r="X358" s="363"/>
    </row>
    <row r="359" spans="1:24" x14ac:dyDescent="0.25">
      <c r="A359" s="363"/>
      <c r="B359" s="363"/>
      <c r="C359" s="363"/>
      <c r="D359" s="363"/>
      <c r="E359" s="363"/>
      <c r="F359" s="363"/>
      <c r="G359" s="363"/>
      <c r="H359" s="363"/>
      <c r="I359" s="363"/>
      <c r="J359" s="363"/>
      <c r="K359" s="363"/>
      <c r="L359" s="363"/>
      <c r="M359" s="363"/>
      <c r="N359" s="363"/>
      <c r="O359" s="363"/>
      <c r="P359" s="363"/>
      <c r="Q359" s="363"/>
      <c r="R359" s="363"/>
      <c r="S359" s="363"/>
      <c r="T359" s="363"/>
      <c r="U359" s="363"/>
      <c r="V359" s="363"/>
      <c r="W359" s="363"/>
      <c r="X359" s="363"/>
    </row>
    <row r="360" spans="1:24" x14ac:dyDescent="0.25">
      <c r="A360" s="363"/>
      <c r="B360" s="363"/>
      <c r="C360" s="363"/>
      <c r="D360" s="363"/>
      <c r="E360" s="363"/>
      <c r="F360" s="363"/>
      <c r="G360" s="363"/>
      <c r="H360" s="363"/>
      <c r="I360" s="363"/>
      <c r="J360" s="363"/>
      <c r="K360" s="363"/>
      <c r="L360" s="363"/>
      <c r="M360" s="363"/>
      <c r="N360" s="363"/>
      <c r="O360" s="363"/>
      <c r="P360" s="363"/>
      <c r="Q360" s="363"/>
      <c r="R360" s="363"/>
      <c r="S360" s="363"/>
      <c r="T360" s="363"/>
      <c r="U360" s="363"/>
      <c r="V360" s="363"/>
      <c r="W360" s="363"/>
      <c r="X360" s="363"/>
    </row>
  </sheetData>
  <mergeCells count="19">
    <mergeCell ref="A18:M18"/>
    <mergeCell ref="B19:B20"/>
    <mergeCell ref="E19:I19"/>
    <mergeCell ref="A19:A20"/>
    <mergeCell ref="C19:C20"/>
    <mergeCell ref="D19:D20"/>
    <mergeCell ref="J19:M19"/>
    <mergeCell ref="A5:M5"/>
    <mergeCell ref="A7:M7"/>
    <mergeCell ref="A8:M8"/>
    <mergeCell ref="A9:M9"/>
    <mergeCell ref="A10:M10"/>
    <mergeCell ref="A16:M16"/>
    <mergeCell ref="A17:M17"/>
    <mergeCell ref="A11:M11"/>
    <mergeCell ref="A12:M12"/>
    <mergeCell ref="A13:M13"/>
    <mergeCell ref="A14:M14"/>
    <mergeCell ref="A15:M15"/>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123"/>
  <sheetViews>
    <sheetView topLeftCell="A9" zoomScale="80" zoomScaleNormal="80" workbookViewId="0">
      <selection activeCell="C25" sqref="C25"/>
    </sheetView>
  </sheetViews>
  <sheetFormatPr defaultRowHeight="15.75" x14ac:dyDescent="0.2"/>
  <cols>
    <col min="1" max="1" width="61.7109375" style="114" customWidth="1"/>
    <col min="2" max="2" width="18.5703125" style="114" customWidth="1"/>
    <col min="3" max="3" width="17.85546875" style="114" customWidth="1"/>
    <col min="4" max="4" width="16.85546875" style="114" customWidth="1"/>
    <col min="5" max="5" width="18" style="114" bestFit="1" customWidth="1"/>
    <col min="6" max="9" width="16.85546875" style="114" customWidth="1"/>
    <col min="10" max="10" width="18.7109375" style="114" customWidth="1"/>
    <col min="11" max="16" width="16.85546875" style="114" customWidth="1"/>
    <col min="17" max="28" width="16.85546875" style="114" hidden="1" customWidth="1"/>
    <col min="29" max="29" width="16.7109375" style="114" hidden="1" customWidth="1"/>
    <col min="30" max="30" width="15.7109375" style="115" hidden="1" customWidth="1"/>
    <col min="31" max="34" width="15.7109375" style="116" hidden="1" customWidth="1"/>
    <col min="35" max="35" width="15.7109375" style="115" hidden="1" customWidth="1"/>
    <col min="36" max="36" width="14.5703125" style="115" hidden="1" customWidth="1"/>
    <col min="37" max="230" width="9.140625" style="115"/>
    <col min="231" max="231" width="61.7109375" style="115" customWidth="1"/>
    <col min="232" max="232" width="18.5703125" style="115" customWidth="1"/>
    <col min="233" max="239" width="16.85546875" style="115" customWidth="1"/>
    <col min="240" max="240" width="18.7109375" style="115" customWidth="1"/>
    <col min="241" max="258" width="16.85546875" style="115" customWidth="1"/>
    <col min="259" max="274" width="16.7109375" style="115" customWidth="1"/>
    <col min="275" max="275" width="13.28515625" style="115" bestFit="1" customWidth="1"/>
    <col min="276" max="276" width="14.7109375" style="115" customWidth="1"/>
    <col min="277" max="486" width="9.140625" style="115"/>
    <col min="487" max="487" width="61.7109375" style="115" customWidth="1"/>
    <col min="488" max="488" width="18.5703125" style="115" customWidth="1"/>
    <col min="489" max="495" width="16.85546875" style="115" customWidth="1"/>
    <col min="496" max="496" width="18.7109375" style="115" customWidth="1"/>
    <col min="497" max="514" width="16.85546875" style="115" customWidth="1"/>
    <col min="515" max="530" width="16.7109375" style="115" customWidth="1"/>
    <col min="531" max="531" width="13.28515625" style="115" bestFit="1" customWidth="1"/>
    <col min="532" max="532" width="14.7109375" style="115" customWidth="1"/>
    <col min="533" max="742" width="9.140625" style="115"/>
    <col min="743" max="743" width="61.7109375" style="115" customWidth="1"/>
    <col min="744" max="744" width="18.5703125" style="115" customWidth="1"/>
    <col min="745" max="751" width="16.85546875" style="115" customWidth="1"/>
    <col min="752" max="752" width="18.7109375" style="115" customWidth="1"/>
    <col min="753" max="770" width="16.85546875" style="115" customWidth="1"/>
    <col min="771" max="786" width="16.7109375" style="115" customWidth="1"/>
    <col min="787" max="787" width="13.28515625" style="115" bestFit="1" customWidth="1"/>
    <col min="788" max="788" width="14.7109375" style="115" customWidth="1"/>
    <col min="789" max="998" width="9.140625" style="115"/>
    <col min="999" max="999" width="61.7109375" style="115" customWidth="1"/>
    <col min="1000" max="1000" width="18.5703125" style="115" customWidth="1"/>
    <col min="1001" max="1007" width="16.85546875" style="115" customWidth="1"/>
    <col min="1008" max="1008" width="18.7109375" style="115" customWidth="1"/>
    <col min="1009" max="1026" width="16.85546875" style="115" customWidth="1"/>
    <col min="1027" max="1042" width="16.7109375" style="115" customWidth="1"/>
    <col min="1043" max="1043" width="13.28515625" style="115" bestFit="1" customWidth="1"/>
    <col min="1044" max="1044" width="14.7109375" style="115" customWidth="1"/>
    <col min="1045" max="1254" width="9.140625" style="115"/>
    <col min="1255" max="1255" width="61.7109375" style="115" customWidth="1"/>
    <col min="1256" max="1256" width="18.5703125" style="115" customWidth="1"/>
    <col min="1257" max="1263" width="16.85546875" style="115" customWidth="1"/>
    <col min="1264" max="1264" width="18.7109375" style="115" customWidth="1"/>
    <col min="1265" max="1282" width="16.85546875" style="115" customWidth="1"/>
    <col min="1283" max="1298" width="16.7109375" style="115" customWidth="1"/>
    <col min="1299" max="1299" width="13.28515625" style="115" bestFit="1" customWidth="1"/>
    <col min="1300" max="1300" width="14.7109375" style="115" customWidth="1"/>
    <col min="1301" max="1510" width="9.140625" style="115"/>
    <col min="1511" max="1511" width="61.7109375" style="115" customWidth="1"/>
    <col min="1512" max="1512" width="18.5703125" style="115" customWidth="1"/>
    <col min="1513" max="1519" width="16.85546875" style="115" customWidth="1"/>
    <col min="1520" max="1520" width="18.7109375" style="115" customWidth="1"/>
    <col min="1521" max="1538" width="16.85546875" style="115" customWidth="1"/>
    <col min="1539" max="1554" width="16.7109375" style="115" customWidth="1"/>
    <col min="1555" max="1555" width="13.28515625" style="115" bestFit="1" customWidth="1"/>
    <col min="1556" max="1556" width="14.7109375" style="115" customWidth="1"/>
    <col min="1557" max="1766" width="9.140625" style="115"/>
    <col min="1767" max="1767" width="61.7109375" style="115" customWidth="1"/>
    <col min="1768" max="1768" width="18.5703125" style="115" customWidth="1"/>
    <col min="1769" max="1775" width="16.85546875" style="115" customWidth="1"/>
    <col min="1776" max="1776" width="18.7109375" style="115" customWidth="1"/>
    <col min="1777" max="1794" width="16.85546875" style="115" customWidth="1"/>
    <col min="1795" max="1810" width="16.7109375" style="115" customWidth="1"/>
    <col min="1811" max="1811" width="13.28515625" style="115" bestFit="1" customWidth="1"/>
    <col min="1812" max="1812" width="14.7109375" style="115" customWidth="1"/>
    <col min="1813" max="2022" width="9.140625" style="115"/>
    <col min="2023" max="2023" width="61.7109375" style="115" customWidth="1"/>
    <col min="2024" max="2024" width="18.5703125" style="115" customWidth="1"/>
    <col min="2025" max="2031" width="16.85546875" style="115" customWidth="1"/>
    <col min="2032" max="2032" width="18.7109375" style="115" customWidth="1"/>
    <col min="2033" max="2050" width="16.85546875" style="115" customWidth="1"/>
    <col min="2051" max="2066" width="16.7109375" style="115" customWidth="1"/>
    <col min="2067" max="2067" width="13.28515625" style="115" bestFit="1" customWidth="1"/>
    <col min="2068" max="2068" width="14.7109375" style="115" customWidth="1"/>
    <col min="2069" max="2278" width="9.140625" style="115"/>
    <col min="2279" max="2279" width="61.7109375" style="115" customWidth="1"/>
    <col min="2280" max="2280" width="18.5703125" style="115" customWidth="1"/>
    <col min="2281" max="2287" width="16.85546875" style="115" customWidth="1"/>
    <col min="2288" max="2288" width="18.7109375" style="115" customWidth="1"/>
    <col min="2289" max="2306" width="16.85546875" style="115" customWidth="1"/>
    <col min="2307" max="2322" width="16.7109375" style="115" customWidth="1"/>
    <col min="2323" max="2323" width="13.28515625" style="115" bestFit="1" customWidth="1"/>
    <col min="2324" max="2324" width="14.7109375" style="115" customWidth="1"/>
    <col min="2325" max="2534" width="9.140625" style="115"/>
    <col min="2535" max="2535" width="61.7109375" style="115" customWidth="1"/>
    <col min="2536" max="2536" width="18.5703125" style="115" customWidth="1"/>
    <col min="2537" max="2543" width="16.85546875" style="115" customWidth="1"/>
    <col min="2544" max="2544" width="18.7109375" style="115" customWidth="1"/>
    <col min="2545" max="2562" width="16.85546875" style="115" customWidth="1"/>
    <col min="2563" max="2578" width="16.7109375" style="115" customWidth="1"/>
    <col min="2579" max="2579" width="13.28515625" style="115" bestFit="1" customWidth="1"/>
    <col min="2580" max="2580" width="14.7109375" style="115" customWidth="1"/>
    <col min="2581" max="2790" width="9.140625" style="115"/>
    <col min="2791" max="2791" width="61.7109375" style="115" customWidth="1"/>
    <col min="2792" max="2792" width="18.5703125" style="115" customWidth="1"/>
    <col min="2793" max="2799" width="16.85546875" style="115" customWidth="1"/>
    <col min="2800" max="2800" width="18.7109375" style="115" customWidth="1"/>
    <col min="2801" max="2818" width="16.85546875" style="115" customWidth="1"/>
    <col min="2819" max="2834" width="16.7109375" style="115" customWidth="1"/>
    <col min="2835" max="2835" width="13.28515625" style="115" bestFit="1" customWidth="1"/>
    <col min="2836" max="2836" width="14.7109375" style="115" customWidth="1"/>
    <col min="2837" max="3046" width="9.140625" style="115"/>
    <col min="3047" max="3047" width="61.7109375" style="115" customWidth="1"/>
    <col min="3048" max="3048" width="18.5703125" style="115" customWidth="1"/>
    <col min="3049" max="3055" width="16.85546875" style="115" customWidth="1"/>
    <col min="3056" max="3056" width="18.7109375" style="115" customWidth="1"/>
    <col min="3057" max="3074" width="16.85546875" style="115" customWidth="1"/>
    <col min="3075" max="3090" width="16.7109375" style="115" customWidth="1"/>
    <col min="3091" max="3091" width="13.28515625" style="115" bestFit="1" customWidth="1"/>
    <col min="3092" max="3092" width="14.7109375" style="115" customWidth="1"/>
    <col min="3093" max="3302" width="9.140625" style="115"/>
    <col min="3303" max="3303" width="61.7109375" style="115" customWidth="1"/>
    <col min="3304" max="3304" width="18.5703125" style="115" customWidth="1"/>
    <col min="3305" max="3311" width="16.85546875" style="115" customWidth="1"/>
    <col min="3312" max="3312" width="18.7109375" style="115" customWidth="1"/>
    <col min="3313" max="3330" width="16.85546875" style="115" customWidth="1"/>
    <col min="3331" max="3346" width="16.7109375" style="115" customWidth="1"/>
    <col min="3347" max="3347" width="13.28515625" style="115" bestFit="1" customWidth="1"/>
    <col min="3348" max="3348" width="14.7109375" style="115" customWidth="1"/>
    <col min="3349" max="3558" width="9.140625" style="115"/>
    <col min="3559" max="3559" width="61.7109375" style="115" customWidth="1"/>
    <col min="3560" max="3560" width="18.5703125" style="115" customWidth="1"/>
    <col min="3561" max="3567" width="16.85546875" style="115" customWidth="1"/>
    <col min="3568" max="3568" width="18.7109375" style="115" customWidth="1"/>
    <col min="3569" max="3586" width="16.85546875" style="115" customWidth="1"/>
    <col min="3587" max="3602" width="16.7109375" style="115" customWidth="1"/>
    <col min="3603" max="3603" width="13.28515625" style="115" bestFit="1" customWidth="1"/>
    <col min="3604" max="3604" width="14.7109375" style="115" customWidth="1"/>
    <col min="3605" max="3814" width="9.140625" style="115"/>
    <col min="3815" max="3815" width="61.7109375" style="115" customWidth="1"/>
    <col min="3816" max="3816" width="18.5703125" style="115" customWidth="1"/>
    <col min="3817" max="3823" width="16.85546875" style="115" customWidth="1"/>
    <col min="3824" max="3824" width="18.7109375" style="115" customWidth="1"/>
    <col min="3825" max="3842" width="16.85546875" style="115" customWidth="1"/>
    <col min="3843" max="3858" width="16.7109375" style="115" customWidth="1"/>
    <col min="3859" max="3859" width="13.28515625" style="115" bestFit="1" customWidth="1"/>
    <col min="3860" max="3860" width="14.7109375" style="115" customWidth="1"/>
    <col min="3861" max="4070" width="9.140625" style="115"/>
    <col min="4071" max="4071" width="61.7109375" style="115" customWidth="1"/>
    <col min="4072" max="4072" width="18.5703125" style="115" customWidth="1"/>
    <col min="4073" max="4079" width="16.85546875" style="115" customWidth="1"/>
    <col min="4080" max="4080" width="18.7109375" style="115" customWidth="1"/>
    <col min="4081" max="4098" width="16.85546875" style="115" customWidth="1"/>
    <col min="4099" max="4114" width="16.7109375" style="115" customWidth="1"/>
    <col min="4115" max="4115" width="13.28515625" style="115" bestFit="1" customWidth="1"/>
    <col min="4116" max="4116" width="14.7109375" style="115" customWidth="1"/>
    <col min="4117" max="4326" width="9.140625" style="115"/>
    <col min="4327" max="4327" width="61.7109375" style="115" customWidth="1"/>
    <col min="4328" max="4328" width="18.5703125" style="115" customWidth="1"/>
    <col min="4329" max="4335" width="16.85546875" style="115" customWidth="1"/>
    <col min="4336" max="4336" width="18.7109375" style="115" customWidth="1"/>
    <col min="4337" max="4354" width="16.85546875" style="115" customWidth="1"/>
    <col min="4355" max="4370" width="16.7109375" style="115" customWidth="1"/>
    <col min="4371" max="4371" width="13.28515625" style="115" bestFit="1" customWidth="1"/>
    <col min="4372" max="4372" width="14.7109375" style="115" customWidth="1"/>
    <col min="4373" max="4582" width="9.140625" style="115"/>
    <col min="4583" max="4583" width="61.7109375" style="115" customWidth="1"/>
    <col min="4584" max="4584" width="18.5703125" style="115" customWidth="1"/>
    <col min="4585" max="4591" width="16.85546875" style="115" customWidth="1"/>
    <col min="4592" max="4592" width="18.7109375" style="115" customWidth="1"/>
    <col min="4593" max="4610" width="16.85546875" style="115" customWidth="1"/>
    <col min="4611" max="4626" width="16.7109375" style="115" customWidth="1"/>
    <col min="4627" max="4627" width="13.28515625" style="115" bestFit="1" customWidth="1"/>
    <col min="4628" max="4628" width="14.7109375" style="115" customWidth="1"/>
    <col min="4629" max="4838" width="9.140625" style="115"/>
    <col min="4839" max="4839" width="61.7109375" style="115" customWidth="1"/>
    <col min="4840" max="4840" width="18.5703125" style="115" customWidth="1"/>
    <col min="4841" max="4847" width="16.85546875" style="115" customWidth="1"/>
    <col min="4848" max="4848" width="18.7109375" style="115" customWidth="1"/>
    <col min="4849" max="4866" width="16.85546875" style="115" customWidth="1"/>
    <col min="4867" max="4882" width="16.7109375" style="115" customWidth="1"/>
    <col min="4883" max="4883" width="13.28515625" style="115" bestFit="1" customWidth="1"/>
    <col min="4884" max="4884" width="14.7109375" style="115" customWidth="1"/>
    <col min="4885" max="5094" width="9.140625" style="115"/>
    <col min="5095" max="5095" width="61.7109375" style="115" customWidth="1"/>
    <col min="5096" max="5096" width="18.5703125" style="115" customWidth="1"/>
    <col min="5097" max="5103" width="16.85546875" style="115" customWidth="1"/>
    <col min="5104" max="5104" width="18.7109375" style="115" customWidth="1"/>
    <col min="5105" max="5122" width="16.85546875" style="115" customWidth="1"/>
    <col min="5123" max="5138" width="16.7109375" style="115" customWidth="1"/>
    <col min="5139" max="5139" width="13.28515625" style="115" bestFit="1" customWidth="1"/>
    <col min="5140" max="5140" width="14.7109375" style="115" customWidth="1"/>
    <col min="5141" max="5350" width="9.140625" style="115"/>
    <col min="5351" max="5351" width="61.7109375" style="115" customWidth="1"/>
    <col min="5352" max="5352" width="18.5703125" style="115" customWidth="1"/>
    <col min="5353" max="5359" width="16.85546875" style="115" customWidth="1"/>
    <col min="5360" max="5360" width="18.7109375" style="115" customWidth="1"/>
    <col min="5361" max="5378" width="16.85546875" style="115" customWidth="1"/>
    <col min="5379" max="5394" width="16.7109375" style="115" customWidth="1"/>
    <col min="5395" max="5395" width="13.28515625" style="115" bestFit="1" customWidth="1"/>
    <col min="5396" max="5396" width="14.7109375" style="115" customWidth="1"/>
    <col min="5397" max="5606" width="9.140625" style="115"/>
    <col min="5607" max="5607" width="61.7109375" style="115" customWidth="1"/>
    <col min="5608" max="5608" width="18.5703125" style="115" customWidth="1"/>
    <col min="5609" max="5615" width="16.85546875" style="115" customWidth="1"/>
    <col min="5616" max="5616" width="18.7109375" style="115" customWidth="1"/>
    <col min="5617" max="5634" width="16.85546875" style="115" customWidth="1"/>
    <col min="5635" max="5650" width="16.7109375" style="115" customWidth="1"/>
    <col min="5651" max="5651" width="13.28515625" style="115" bestFit="1" customWidth="1"/>
    <col min="5652" max="5652" width="14.7109375" style="115" customWidth="1"/>
    <col min="5653" max="5862" width="9.140625" style="115"/>
    <col min="5863" max="5863" width="61.7109375" style="115" customWidth="1"/>
    <col min="5864" max="5864" width="18.5703125" style="115" customWidth="1"/>
    <col min="5865" max="5871" width="16.85546875" style="115" customWidth="1"/>
    <col min="5872" max="5872" width="18.7109375" style="115" customWidth="1"/>
    <col min="5873" max="5890" width="16.85546875" style="115" customWidth="1"/>
    <col min="5891" max="5906" width="16.7109375" style="115" customWidth="1"/>
    <col min="5907" max="5907" width="13.28515625" style="115" bestFit="1" customWidth="1"/>
    <col min="5908" max="5908" width="14.7109375" style="115" customWidth="1"/>
    <col min="5909" max="6118" width="9.140625" style="115"/>
    <col min="6119" max="6119" width="61.7109375" style="115" customWidth="1"/>
    <col min="6120" max="6120" width="18.5703125" style="115" customWidth="1"/>
    <col min="6121" max="6127" width="16.85546875" style="115" customWidth="1"/>
    <col min="6128" max="6128" width="18.7109375" style="115" customWidth="1"/>
    <col min="6129" max="6146" width="16.85546875" style="115" customWidth="1"/>
    <col min="6147" max="6162" width="16.7109375" style="115" customWidth="1"/>
    <col min="6163" max="6163" width="13.28515625" style="115" bestFit="1" customWidth="1"/>
    <col min="6164" max="6164" width="14.7109375" style="115" customWidth="1"/>
    <col min="6165" max="6374" width="9.140625" style="115"/>
    <col min="6375" max="6375" width="61.7109375" style="115" customWidth="1"/>
    <col min="6376" max="6376" width="18.5703125" style="115" customWidth="1"/>
    <col min="6377" max="6383" width="16.85546875" style="115" customWidth="1"/>
    <col min="6384" max="6384" width="18.7109375" style="115" customWidth="1"/>
    <col min="6385" max="6402" width="16.85546875" style="115" customWidth="1"/>
    <col min="6403" max="6418" width="16.7109375" style="115" customWidth="1"/>
    <col min="6419" max="6419" width="13.28515625" style="115" bestFit="1" customWidth="1"/>
    <col min="6420" max="6420" width="14.7109375" style="115" customWidth="1"/>
    <col min="6421" max="6630" width="9.140625" style="115"/>
    <col min="6631" max="6631" width="61.7109375" style="115" customWidth="1"/>
    <col min="6632" max="6632" width="18.5703125" style="115" customWidth="1"/>
    <col min="6633" max="6639" width="16.85546875" style="115" customWidth="1"/>
    <col min="6640" max="6640" width="18.7109375" style="115" customWidth="1"/>
    <col min="6641" max="6658" width="16.85546875" style="115" customWidth="1"/>
    <col min="6659" max="6674" width="16.7109375" style="115" customWidth="1"/>
    <col min="6675" max="6675" width="13.28515625" style="115" bestFit="1" customWidth="1"/>
    <col min="6676" max="6676" width="14.7109375" style="115" customWidth="1"/>
    <col min="6677" max="6886" width="9.140625" style="115"/>
    <col min="6887" max="6887" width="61.7109375" style="115" customWidth="1"/>
    <col min="6888" max="6888" width="18.5703125" style="115" customWidth="1"/>
    <col min="6889" max="6895" width="16.85546875" style="115" customWidth="1"/>
    <col min="6896" max="6896" width="18.7109375" style="115" customWidth="1"/>
    <col min="6897" max="6914" width="16.85546875" style="115" customWidth="1"/>
    <col min="6915" max="6930" width="16.7109375" style="115" customWidth="1"/>
    <col min="6931" max="6931" width="13.28515625" style="115" bestFit="1" customWidth="1"/>
    <col min="6932" max="6932" width="14.7109375" style="115" customWidth="1"/>
    <col min="6933" max="7142" width="9.140625" style="115"/>
    <col min="7143" max="7143" width="61.7109375" style="115" customWidth="1"/>
    <col min="7144" max="7144" width="18.5703125" style="115" customWidth="1"/>
    <col min="7145" max="7151" width="16.85546875" style="115" customWidth="1"/>
    <col min="7152" max="7152" width="18.7109375" style="115" customWidth="1"/>
    <col min="7153" max="7170" width="16.85546875" style="115" customWidth="1"/>
    <col min="7171" max="7186" width="16.7109375" style="115" customWidth="1"/>
    <col min="7187" max="7187" width="13.28515625" style="115" bestFit="1" customWidth="1"/>
    <col min="7188" max="7188" width="14.7109375" style="115" customWidth="1"/>
    <col min="7189" max="7398" width="9.140625" style="115"/>
    <col min="7399" max="7399" width="61.7109375" style="115" customWidth="1"/>
    <col min="7400" max="7400" width="18.5703125" style="115" customWidth="1"/>
    <col min="7401" max="7407" width="16.85546875" style="115" customWidth="1"/>
    <col min="7408" max="7408" width="18.7109375" style="115" customWidth="1"/>
    <col min="7409" max="7426" width="16.85546875" style="115" customWidth="1"/>
    <col min="7427" max="7442" width="16.7109375" style="115" customWidth="1"/>
    <col min="7443" max="7443" width="13.28515625" style="115" bestFit="1" customWidth="1"/>
    <col min="7444" max="7444" width="14.7109375" style="115" customWidth="1"/>
    <col min="7445" max="7654" width="9.140625" style="115"/>
    <col min="7655" max="7655" width="61.7109375" style="115" customWidth="1"/>
    <col min="7656" max="7656" width="18.5703125" style="115" customWidth="1"/>
    <col min="7657" max="7663" width="16.85546875" style="115" customWidth="1"/>
    <col min="7664" max="7664" width="18.7109375" style="115" customWidth="1"/>
    <col min="7665" max="7682" width="16.85546875" style="115" customWidth="1"/>
    <col min="7683" max="7698" width="16.7109375" style="115" customWidth="1"/>
    <col min="7699" max="7699" width="13.28515625" style="115" bestFit="1" customWidth="1"/>
    <col min="7700" max="7700" width="14.7109375" style="115" customWidth="1"/>
    <col min="7701" max="7910" width="9.140625" style="115"/>
    <col min="7911" max="7911" width="61.7109375" style="115" customWidth="1"/>
    <col min="7912" max="7912" width="18.5703125" style="115" customWidth="1"/>
    <col min="7913" max="7919" width="16.85546875" style="115" customWidth="1"/>
    <col min="7920" max="7920" width="18.7109375" style="115" customWidth="1"/>
    <col min="7921" max="7938" width="16.85546875" style="115" customWidth="1"/>
    <col min="7939" max="7954" width="16.7109375" style="115" customWidth="1"/>
    <col min="7955" max="7955" width="13.28515625" style="115" bestFit="1" customWidth="1"/>
    <col min="7956" max="7956" width="14.7109375" style="115" customWidth="1"/>
    <col min="7957" max="8166" width="9.140625" style="115"/>
    <col min="8167" max="8167" width="61.7109375" style="115" customWidth="1"/>
    <col min="8168" max="8168" width="18.5703125" style="115" customWidth="1"/>
    <col min="8169" max="8175" width="16.85546875" style="115" customWidth="1"/>
    <col min="8176" max="8176" width="18.7109375" style="115" customWidth="1"/>
    <col min="8177" max="8194" width="16.85546875" style="115" customWidth="1"/>
    <col min="8195" max="8210" width="16.7109375" style="115" customWidth="1"/>
    <col min="8211" max="8211" width="13.28515625" style="115" bestFit="1" customWidth="1"/>
    <col min="8212" max="8212" width="14.7109375" style="115" customWidth="1"/>
    <col min="8213" max="8422" width="9.140625" style="115"/>
    <col min="8423" max="8423" width="61.7109375" style="115" customWidth="1"/>
    <col min="8424" max="8424" width="18.5703125" style="115" customWidth="1"/>
    <col min="8425" max="8431" width="16.85546875" style="115" customWidth="1"/>
    <col min="8432" max="8432" width="18.7109375" style="115" customWidth="1"/>
    <col min="8433" max="8450" width="16.85546875" style="115" customWidth="1"/>
    <col min="8451" max="8466" width="16.7109375" style="115" customWidth="1"/>
    <col min="8467" max="8467" width="13.28515625" style="115" bestFit="1" customWidth="1"/>
    <col min="8468" max="8468" width="14.7109375" style="115" customWidth="1"/>
    <col min="8469" max="8678" width="9.140625" style="115"/>
    <col min="8679" max="8679" width="61.7109375" style="115" customWidth="1"/>
    <col min="8680" max="8680" width="18.5703125" style="115" customWidth="1"/>
    <col min="8681" max="8687" width="16.85546875" style="115" customWidth="1"/>
    <col min="8688" max="8688" width="18.7109375" style="115" customWidth="1"/>
    <col min="8689" max="8706" width="16.85546875" style="115" customWidth="1"/>
    <col min="8707" max="8722" width="16.7109375" style="115" customWidth="1"/>
    <col min="8723" max="8723" width="13.28515625" style="115" bestFit="1" customWidth="1"/>
    <col min="8724" max="8724" width="14.7109375" style="115" customWidth="1"/>
    <col min="8725" max="8934" width="9.140625" style="115"/>
    <col min="8935" max="8935" width="61.7109375" style="115" customWidth="1"/>
    <col min="8936" max="8936" width="18.5703125" style="115" customWidth="1"/>
    <col min="8937" max="8943" width="16.85546875" style="115" customWidth="1"/>
    <col min="8944" max="8944" width="18.7109375" style="115" customWidth="1"/>
    <col min="8945" max="8962" width="16.85546875" style="115" customWidth="1"/>
    <col min="8963" max="8978" width="16.7109375" style="115" customWidth="1"/>
    <col min="8979" max="8979" width="13.28515625" style="115" bestFit="1" customWidth="1"/>
    <col min="8980" max="8980" width="14.7109375" style="115" customWidth="1"/>
    <col min="8981" max="9190" width="9.140625" style="115"/>
    <col min="9191" max="9191" width="61.7109375" style="115" customWidth="1"/>
    <col min="9192" max="9192" width="18.5703125" style="115" customWidth="1"/>
    <col min="9193" max="9199" width="16.85546875" style="115" customWidth="1"/>
    <col min="9200" max="9200" width="18.7109375" style="115" customWidth="1"/>
    <col min="9201" max="9218" width="16.85546875" style="115" customWidth="1"/>
    <col min="9219" max="9234" width="16.7109375" style="115" customWidth="1"/>
    <col min="9235" max="9235" width="13.28515625" style="115" bestFit="1" customWidth="1"/>
    <col min="9236" max="9236" width="14.7109375" style="115" customWidth="1"/>
    <col min="9237" max="9446" width="9.140625" style="115"/>
    <col min="9447" max="9447" width="61.7109375" style="115" customWidth="1"/>
    <col min="9448" max="9448" width="18.5703125" style="115" customWidth="1"/>
    <col min="9449" max="9455" width="16.85546875" style="115" customWidth="1"/>
    <col min="9456" max="9456" width="18.7109375" style="115" customWidth="1"/>
    <col min="9457" max="9474" width="16.85546875" style="115" customWidth="1"/>
    <col min="9475" max="9490" width="16.7109375" style="115" customWidth="1"/>
    <col min="9491" max="9491" width="13.28515625" style="115" bestFit="1" customWidth="1"/>
    <col min="9492" max="9492" width="14.7109375" style="115" customWidth="1"/>
    <col min="9493" max="9702" width="9.140625" style="115"/>
    <col min="9703" max="9703" width="61.7109375" style="115" customWidth="1"/>
    <col min="9704" max="9704" width="18.5703125" style="115" customWidth="1"/>
    <col min="9705" max="9711" width="16.85546875" style="115" customWidth="1"/>
    <col min="9712" max="9712" width="18.7109375" style="115" customWidth="1"/>
    <col min="9713" max="9730" width="16.85546875" style="115" customWidth="1"/>
    <col min="9731" max="9746" width="16.7109375" style="115" customWidth="1"/>
    <col min="9747" max="9747" width="13.28515625" style="115" bestFit="1" customWidth="1"/>
    <col min="9748" max="9748" width="14.7109375" style="115" customWidth="1"/>
    <col min="9749" max="9958" width="9.140625" style="115"/>
    <col min="9959" max="9959" width="61.7109375" style="115" customWidth="1"/>
    <col min="9960" max="9960" width="18.5703125" style="115" customWidth="1"/>
    <col min="9961" max="9967" width="16.85546875" style="115" customWidth="1"/>
    <col min="9968" max="9968" width="18.7109375" style="115" customWidth="1"/>
    <col min="9969" max="9986" width="16.85546875" style="115" customWidth="1"/>
    <col min="9987" max="10002" width="16.7109375" style="115" customWidth="1"/>
    <col min="10003" max="10003" width="13.28515625" style="115" bestFit="1" customWidth="1"/>
    <col min="10004" max="10004" width="14.7109375" style="115" customWidth="1"/>
    <col min="10005" max="10214" width="9.140625" style="115"/>
    <col min="10215" max="10215" width="61.7109375" style="115" customWidth="1"/>
    <col min="10216" max="10216" width="18.5703125" style="115" customWidth="1"/>
    <col min="10217" max="10223" width="16.85546875" style="115" customWidth="1"/>
    <col min="10224" max="10224" width="18.7109375" style="115" customWidth="1"/>
    <col min="10225" max="10242" width="16.85546875" style="115" customWidth="1"/>
    <col min="10243" max="10258" width="16.7109375" style="115" customWidth="1"/>
    <col min="10259" max="10259" width="13.28515625" style="115" bestFit="1" customWidth="1"/>
    <col min="10260" max="10260" width="14.7109375" style="115" customWidth="1"/>
    <col min="10261" max="10470" width="9.140625" style="115"/>
    <col min="10471" max="10471" width="61.7109375" style="115" customWidth="1"/>
    <col min="10472" max="10472" width="18.5703125" style="115" customWidth="1"/>
    <col min="10473" max="10479" width="16.85546875" style="115" customWidth="1"/>
    <col min="10480" max="10480" width="18.7109375" style="115" customWidth="1"/>
    <col min="10481" max="10498" width="16.85546875" style="115" customWidth="1"/>
    <col min="10499" max="10514" width="16.7109375" style="115" customWidth="1"/>
    <col min="10515" max="10515" width="13.28515625" style="115" bestFit="1" customWidth="1"/>
    <col min="10516" max="10516" width="14.7109375" style="115" customWidth="1"/>
    <col min="10517" max="10726" width="9.140625" style="115"/>
    <col min="10727" max="10727" width="61.7109375" style="115" customWidth="1"/>
    <col min="10728" max="10728" width="18.5703125" style="115" customWidth="1"/>
    <col min="10729" max="10735" width="16.85546875" style="115" customWidth="1"/>
    <col min="10736" max="10736" width="18.7109375" style="115" customWidth="1"/>
    <col min="10737" max="10754" width="16.85546875" style="115" customWidth="1"/>
    <col min="10755" max="10770" width="16.7109375" style="115" customWidth="1"/>
    <col min="10771" max="10771" width="13.28515625" style="115" bestFit="1" customWidth="1"/>
    <col min="10772" max="10772" width="14.7109375" style="115" customWidth="1"/>
    <col min="10773" max="10982" width="9.140625" style="115"/>
    <col min="10983" max="10983" width="61.7109375" style="115" customWidth="1"/>
    <col min="10984" max="10984" width="18.5703125" style="115" customWidth="1"/>
    <col min="10985" max="10991" width="16.85546875" style="115" customWidth="1"/>
    <col min="10992" max="10992" width="18.7109375" style="115" customWidth="1"/>
    <col min="10993" max="11010" width="16.85546875" style="115" customWidth="1"/>
    <col min="11011" max="11026" width="16.7109375" style="115" customWidth="1"/>
    <col min="11027" max="11027" width="13.28515625" style="115" bestFit="1" customWidth="1"/>
    <col min="11028" max="11028" width="14.7109375" style="115" customWidth="1"/>
    <col min="11029" max="11238" width="9.140625" style="115"/>
    <col min="11239" max="11239" width="61.7109375" style="115" customWidth="1"/>
    <col min="11240" max="11240" width="18.5703125" style="115" customWidth="1"/>
    <col min="11241" max="11247" width="16.85546875" style="115" customWidth="1"/>
    <col min="11248" max="11248" width="18.7109375" style="115" customWidth="1"/>
    <col min="11249" max="11266" width="16.85546875" style="115" customWidth="1"/>
    <col min="11267" max="11282" width="16.7109375" style="115" customWidth="1"/>
    <col min="11283" max="11283" width="13.28515625" style="115" bestFit="1" customWidth="1"/>
    <col min="11284" max="11284" width="14.7109375" style="115" customWidth="1"/>
    <col min="11285" max="11494" width="9.140625" style="115"/>
    <col min="11495" max="11495" width="61.7109375" style="115" customWidth="1"/>
    <col min="11496" max="11496" width="18.5703125" style="115" customWidth="1"/>
    <col min="11497" max="11503" width="16.85546875" style="115" customWidth="1"/>
    <col min="11504" max="11504" width="18.7109375" style="115" customWidth="1"/>
    <col min="11505" max="11522" width="16.85546875" style="115" customWidth="1"/>
    <col min="11523" max="11538" width="16.7109375" style="115" customWidth="1"/>
    <col min="11539" max="11539" width="13.28515625" style="115" bestFit="1" customWidth="1"/>
    <col min="11540" max="11540" width="14.7109375" style="115" customWidth="1"/>
    <col min="11541" max="11750" width="9.140625" style="115"/>
    <col min="11751" max="11751" width="61.7109375" style="115" customWidth="1"/>
    <col min="11752" max="11752" width="18.5703125" style="115" customWidth="1"/>
    <col min="11753" max="11759" width="16.85546875" style="115" customWidth="1"/>
    <col min="11760" max="11760" width="18.7109375" style="115" customWidth="1"/>
    <col min="11761" max="11778" width="16.85546875" style="115" customWidth="1"/>
    <col min="11779" max="11794" width="16.7109375" style="115" customWidth="1"/>
    <col min="11795" max="11795" width="13.28515625" style="115" bestFit="1" customWidth="1"/>
    <col min="11796" max="11796" width="14.7109375" style="115" customWidth="1"/>
    <col min="11797" max="12006" width="9.140625" style="115"/>
    <col min="12007" max="12007" width="61.7109375" style="115" customWidth="1"/>
    <col min="12008" max="12008" width="18.5703125" style="115" customWidth="1"/>
    <col min="12009" max="12015" width="16.85546875" style="115" customWidth="1"/>
    <col min="12016" max="12016" width="18.7109375" style="115" customWidth="1"/>
    <col min="12017" max="12034" width="16.85546875" style="115" customWidth="1"/>
    <col min="12035" max="12050" width="16.7109375" style="115" customWidth="1"/>
    <col min="12051" max="12051" width="13.28515625" style="115" bestFit="1" customWidth="1"/>
    <col min="12052" max="12052" width="14.7109375" style="115" customWidth="1"/>
    <col min="12053" max="12262" width="9.140625" style="115"/>
    <col min="12263" max="12263" width="61.7109375" style="115" customWidth="1"/>
    <col min="12264" max="12264" width="18.5703125" style="115" customWidth="1"/>
    <col min="12265" max="12271" width="16.85546875" style="115" customWidth="1"/>
    <col min="12272" max="12272" width="18.7109375" style="115" customWidth="1"/>
    <col min="12273" max="12290" width="16.85546875" style="115" customWidth="1"/>
    <col min="12291" max="12306" width="16.7109375" style="115" customWidth="1"/>
    <col min="12307" max="12307" width="13.28515625" style="115" bestFit="1" customWidth="1"/>
    <col min="12308" max="12308" width="14.7109375" style="115" customWidth="1"/>
    <col min="12309" max="12518" width="9.140625" style="115"/>
    <col min="12519" max="12519" width="61.7109375" style="115" customWidth="1"/>
    <col min="12520" max="12520" width="18.5703125" style="115" customWidth="1"/>
    <col min="12521" max="12527" width="16.85546875" style="115" customWidth="1"/>
    <col min="12528" max="12528" width="18.7109375" style="115" customWidth="1"/>
    <col min="12529" max="12546" width="16.85546875" style="115" customWidth="1"/>
    <col min="12547" max="12562" width="16.7109375" style="115" customWidth="1"/>
    <col min="12563" max="12563" width="13.28515625" style="115" bestFit="1" customWidth="1"/>
    <col min="12564" max="12564" width="14.7109375" style="115" customWidth="1"/>
    <col min="12565" max="12774" width="9.140625" style="115"/>
    <col min="12775" max="12775" width="61.7109375" style="115" customWidth="1"/>
    <col min="12776" max="12776" width="18.5703125" style="115" customWidth="1"/>
    <col min="12777" max="12783" width="16.85546875" style="115" customWidth="1"/>
    <col min="12784" max="12784" width="18.7109375" style="115" customWidth="1"/>
    <col min="12785" max="12802" width="16.85546875" style="115" customWidth="1"/>
    <col min="12803" max="12818" width="16.7109375" style="115" customWidth="1"/>
    <col min="12819" max="12819" width="13.28515625" style="115" bestFit="1" customWidth="1"/>
    <col min="12820" max="12820" width="14.7109375" style="115" customWidth="1"/>
    <col min="12821" max="13030" width="9.140625" style="115"/>
    <col min="13031" max="13031" width="61.7109375" style="115" customWidth="1"/>
    <col min="13032" max="13032" width="18.5703125" style="115" customWidth="1"/>
    <col min="13033" max="13039" width="16.85546875" style="115" customWidth="1"/>
    <col min="13040" max="13040" width="18.7109375" style="115" customWidth="1"/>
    <col min="13041" max="13058" width="16.85546875" style="115" customWidth="1"/>
    <col min="13059" max="13074" width="16.7109375" style="115" customWidth="1"/>
    <col min="13075" max="13075" width="13.28515625" style="115" bestFit="1" customWidth="1"/>
    <col min="13076" max="13076" width="14.7109375" style="115" customWidth="1"/>
    <col min="13077" max="13286" width="9.140625" style="115"/>
    <col min="13287" max="13287" width="61.7109375" style="115" customWidth="1"/>
    <col min="13288" max="13288" width="18.5703125" style="115" customWidth="1"/>
    <col min="13289" max="13295" width="16.85546875" style="115" customWidth="1"/>
    <col min="13296" max="13296" width="18.7109375" style="115" customWidth="1"/>
    <col min="13297" max="13314" width="16.85546875" style="115" customWidth="1"/>
    <col min="13315" max="13330" width="16.7109375" style="115" customWidth="1"/>
    <col min="13331" max="13331" width="13.28515625" style="115" bestFit="1" customWidth="1"/>
    <col min="13332" max="13332" width="14.7109375" style="115" customWidth="1"/>
    <col min="13333" max="13542" width="9.140625" style="115"/>
    <col min="13543" max="13543" width="61.7109375" style="115" customWidth="1"/>
    <col min="13544" max="13544" width="18.5703125" style="115" customWidth="1"/>
    <col min="13545" max="13551" width="16.85546875" style="115" customWidth="1"/>
    <col min="13552" max="13552" width="18.7109375" style="115" customWidth="1"/>
    <col min="13553" max="13570" width="16.85546875" style="115" customWidth="1"/>
    <col min="13571" max="13586" width="16.7109375" style="115" customWidth="1"/>
    <col min="13587" max="13587" width="13.28515625" style="115" bestFit="1" customWidth="1"/>
    <col min="13588" max="13588" width="14.7109375" style="115" customWidth="1"/>
    <col min="13589" max="13798" width="9.140625" style="115"/>
    <col min="13799" max="13799" width="61.7109375" style="115" customWidth="1"/>
    <col min="13800" max="13800" width="18.5703125" style="115" customWidth="1"/>
    <col min="13801" max="13807" width="16.85546875" style="115" customWidth="1"/>
    <col min="13808" max="13808" width="18.7109375" style="115" customWidth="1"/>
    <col min="13809" max="13826" width="16.85546875" style="115" customWidth="1"/>
    <col min="13827" max="13842" width="16.7109375" style="115" customWidth="1"/>
    <col min="13843" max="13843" width="13.28515625" style="115" bestFit="1" customWidth="1"/>
    <col min="13844" max="13844" width="14.7109375" style="115" customWidth="1"/>
    <col min="13845" max="14054" width="9.140625" style="115"/>
    <col min="14055" max="14055" width="61.7109375" style="115" customWidth="1"/>
    <col min="14056" max="14056" width="18.5703125" style="115" customWidth="1"/>
    <col min="14057" max="14063" width="16.85546875" style="115" customWidth="1"/>
    <col min="14064" max="14064" width="18.7109375" style="115" customWidth="1"/>
    <col min="14065" max="14082" width="16.85546875" style="115" customWidth="1"/>
    <col min="14083" max="14098" width="16.7109375" style="115" customWidth="1"/>
    <col min="14099" max="14099" width="13.28515625" style="115" bestFit="1" customWidth="1"/>
    <col min="14100" max="14100" width="14.7109375" style="115" customWidth="1"/>
    <col min="14101" max="14310" width="9.140625" style="115"/>
    <col min="14311" max="14311" width="61.7109375" style="115" customWidth="1"/>
    <col min="14312" max="14312" width="18.5703125" style="115" customWidth="1"/>
    <col min="14313" max="14319" width="16.85546875" style="115" customWidth="1"/>
    <col min="14320" max="14320" width="18.7109375" style="115" customWidth="1"/>
    <col min="14321" max="14338" width="16.85546875" style="115" customWidth="1"/>
    <col min="14339" max="14354" width="16.7109375" style="115" customWidth="1"/>
    <col min="14355" max="14355" width="13.28515625" style="115" bestFit="1" customWidth="1"/>
    <col min="14356" max="14356" width="14.7109375" style="115" customWidth="1"/>
    <col min="14357" max="14566" width="9.140625" style="115"/>
    <col min="14567" max="14567" width="61.7109375" style="115" customWidth="1"/>
    <col min="14568" max="14568" width="18.5703125" style="115" customWidth="1"/>
    <col min="14569" max="14575" width="16.85546875" style="115" customWidth="1"/>
    <col min="14576" max="14576" width="18.7109375" style="115" customWidth="1"/>
    <col min="14577" max="14594" width="16.85546875" style="115" customWidth="1"/>
    <col min="14595" max="14610" width="16.7109375" style="115" customWidth="1"/>
    <col min="14611" max="14611" width="13.28515625" style="115" bestFit="1" customWidth="1"/>
    <col min="14612" max="14612" width="14.7109375" style="115" customWidth="1"/>
    <col min="14613" max="14822" width="9.140625" style="115"/>
    <col min="14823" max="14823" width="61.7109375" style="115" customWidth="1"/>
    <col min="14824" max="14824" width="18.5703125" style="115" customWidth="1"/>
    <col min="14825" max="14831" width="16.85546875" style="115" customWidth="1"/>
    <col min="14832" max="14832" width="18.7109375" style="115" customWidth="1"/>
    <col min="14833" max="14850" width="16.85546875" style="115" customWidth="1"/>
    <col min="14851" max="14866" width="16.7109375" style="115" customWidth="1"/>
    <col min="14867" max="14867" width="13.28515625" style="115" bestFit="1" customWidth="1"/>
    <col min="14868" max="14868" width="14.7109375" style="115" customWidth="1"/>
    <col min="14869" max="15078" width="9.140625" style="115"/>
    <col min="15079" max="15079" width="61.7109375" style="115" customWidth="1"/>
    <col min="15080" max="15080" width="18.5703125" style="115" customWidth="1"/>
    <col min="15081" max="15087" width="16.85546875" style="115" customWidth="1"/>
    <col min="15088" max="15088" width="18.7109375" style="115" customWidth="1"/>
    <col min="15089" max="15106" width="16.85546875" style="115" customWidth="1"/>
    <col min="15107" max="15122" width="16.7109375" style="115" customWidth="1"/>
    <col min="15123" max="15123" width="13.28515625" style="115" bestFit="1" customWidth="1"/>
    <col min="15124" max="15124" width="14.7109375" style="115" customWidth="1"/>
    <col min="15125" max="15334" width="9.140625" style="115"/>
    <col min="15335" max="15335" width="61.7109375" style="115" customWidth="1"/>
    <col min="15336" max="15336" width="18.5703125" style="115" customWidth="1"/>
    <col min="15337" max="15343" width="16.85546875" style="115" customWidth="1"/>
    <col min="15344" max="15344" width="18.7109375" style="115" customWidth="1"/>
    <col min="15345" max="15362" width="16.85546875" style="115" customWidth="1"/>
    <col min="15363" max="15378" width="16.7109375" style="115" customWidth="1"/>
    <col min="15379" max="15379" width="13.28515625" style="115" bestFit="1" customWidth="1"/>
    <col min="15380" max="15380" width="14.7109375" style="115" customWidth="1"/>
    <col min="15381" max="15590" width="9.140625" style="115"/>
    <col min="15591" max="15591" width="61.7109375" style="115" customWidth="1"/>
    <col min="15592" max="15592" width="18.5703125" style="115" customWidth="1"/>
    <col min="15593" max="15599" width="16.85546875" style="115" customWidth="1"/>
    <col min="15600" max="15600" width="18.7109375" style="115" customWidth="1"/>
    <col min="15601" max="15618" width="16.85546875" style="115" customWidth="1"/>
    <col min="15619" max="15634" width="16.7109375" style="115" customWidth="1"/>
    <col min="15635" max="15635" width="13.28515625" style="115" bestFit="1" customWidth="1"/>
    <col min="15636" max="15636" width="14.7109375" style="115" customWidth="1"/>
    <col min="15637" max="15846" width="9.140625" style="115"/>
    <col min="15847" max="15847" width="61.7109375" style="115" customWidth="1"/>
    <col min="15848" max="15848" width="18.5703125" style="115" customWidth="1"/>
    <col min="15849" max="15855" width="16.85546875" style="115" customWidth="1"/>
    <col min="15856" max="15856" width="18.7109375" style="115" customWidth="1"/>
    <col min="15857" max="15874" width="16.85546875" style="115" customWidth="1"/>
    <col min="15875" max="15890" width="16.7109375" style="115" customWidth="1"/>
    <col min="15891" max="15891" width="13.28515625" style="115" bestFit="1" customWidth="1"/>
    <col min="15892" max="15892" width="14.7109375" style="115" customWidth="1"/>
    <col min="15893" max="16102" width="9.140625" style="115"/>
    <col min="16103" max="16103" width="61.7109375" style="115" customWidth="1"/>
    <col min="16104" max="16104" width="18.5703125" style="115" customWidth="1"/>
    <col min="16105" max="16111" width="16.85546875" style="115" customWidth="1"/>
    <col min="16112" max="16112" width="18.7109375" style="115" customWidth="1"/>
    <col min="16113" max="16130" width="16.85546875" style="115" customWidth="1"/>
    <col min="16131" max="16146" width="16.7109375" style="115" customWidth="1"/>
    <col min="16147" max="16147" width="13.28515625" style="115" bestFit="1" customWidth="1"/>
    <col min="16148" max="16148" width="14.7109375" style="115" customWidth="1"/>
    <col min="16149" max="16384" width="9.140625" style="115"/>
  </cols>
  <sheetData>
    <row r="1" spans="1:30" ht="18.75" x14ac:dyDescent="0.2">
      <c r="A1" s="68"/>
      <c r="B1" s="68"/>
      <c r="C1" s="68"/>
      <c r="D1" s="68"/>
      <c r="E1" s="68"/>
      <c r="F1" s="68"/>
      <c r="G1" s="68"/>
      <c r="H1" s="68"/>
      <c r="I1" s="68"/>
      <c r="J1" s="68"/>
      <c r="K1" s="124"/>
      <c r="L1" s="68"/>
      <c r="M1" s="68"/>
      <c r="N1" s="68"/>
      <c r="O1" s="68"/>
      <c r="P1" s="124" t="s">
        <v>65</v>
      </c>
      <c r="Q1" s="68"/>
      <c r="R1" s="68"/>
      <c r="S1" s="68"/>
      <c r="T1" s="68"/>
      <c r="U1" s="68"/>
      <c r="V1" s="68"/>
      <c r="W1" s="68"/>
      <c r="X1" s="68"/>
      <c r="Y1" s="68"/>
      <c r="Z1" s="68"/>
      <c r="AA1" s="68"/>
      <c r="AB1" s="68"/>
      <c r="AC1" s="68"/>
    </row>
    <row r="2" spans="1:30" ht="18.75" x14ac:dyDescent="0.3">
      <c r="A2" s="68"/>
      <c r="B2" s="68"/>
      <c r="C2" s="68"/>
      <c r="D2" s="68"/>
      <c r="E2" s="68"/>
      <c r="F2" s="68"/>
      <c r="G2" s="68"/>
      <c r="H2" s="68"/>
      <c r="I2" s="68"/>
      <c r="J2" s="68"/>
      <c r="K2" s="125"/>
      <c r="L2" s="68"/>
      <c r="M2" s="68"/>
      <c r="N2" s="68"/>
      <c r="O2" s="68"/>
      <c r="P2" s="125" t="s">
        <v>7</v>
      </c>
      <c r="Q2" s="68"/>
      <c r="R2" s="68"/>
      <c r="S2" s="68"/>
      <c r="T2" s="68"/>
      <c r="U2" s="68"/>
      <c r="V2" s="68"/>
      <c r="W2" s="68"/>
      <c r="X2" s="68"/>
      <c r="Y2" s="68"/>
      <c r="Z2" s="68"/>
      <c r="AA2" s="68"/>
      <c r="AB2" s="68"/>
      <c r="AC2" s="68"/>
    </row>
    <row r="3" spans="1:30" ht="18.75" x14ac:dyDescent="0.3">
      <c r="A3" s="168"/>
      <c r="B3" s="68"/>
      <c r="C3" s="68"/>
      <c r="D3" s="68"/>
      <c r="E3" s="68"/>
      <c r="F3" s="68"/>
      <c r="G3" s="68"/>
      <c r="H3" s="68"/>
      <c r="I3" s="68"/>
      <c r="J3" s="68"/>
      <c r="K3" s="125"/>
      <c r="L3" s="68"/>
      <c r="M3" s="68"/>
      <c r="N3" s="68"/>
      <c r="O3" s="68"/>
      <c r="P3" s="125" t="s">
        <v>253</v>
      </c>
      <c r="Q3" s="68"/>
      <c r="R3" s="68"/>
      <c r="S3" s="68"/>
      <c r="T3" s="68"/>
      <c r="U3" s="68"/>
      <c r="V3" s="68"/>
      <c r="W3" s="68"/>
      <c r="X3" s="68"/>
      <c r="Y3" s="68"/>
      <c r="Z3" s="68"/>
      <c r="AA3" s="68"/>
      <c r="AB3" s="68"/>
      <c r="AC3" s="68"/>
    </row>
    <row r="4" spans="1:30" ht="18.75" x14ac:dyDescent="0.3">
      <c r="A4" s="168"/>
      <c r="B4" s="68"/>
      <c r="C4" s="68"/>
      <c r="D4" s="68"/>
      <c r="E4" s="68"/>
      <c r="F4" s="68"/>
      <c r="G4" s="68"/>
      <c r="H4" s="68"/>
      <c r="I4" s="68"/>
      <c r="J4" s="68"/>
      <c r="K4" s="125"/>
      <c r="L4" s="68"/>
      <c r="M4" s="68"/>
      <c r="N4" s="68"/>
      <c r="O4" s="68"/>
      <c r="P4" s="68"/>
      <c r="Q4" s="68"/>
      <c r="R4" s="68"/>
      <c r="S4" s="68"/>
      <c r="T4" s="68"/>
      <c r="U4" s="68"/>
      <c r="V4" s="68"/>
      <c r="W4" s="68"/>
      <c r="X4" s="68"/>
      <c r="Y4" s="68"/>
      <c r="Z4" s="68"/>
      <c r="AA4" s="68"/>
      <c r="AB4" s="68"/>
      <c r="AC4" s="68"/>
      <c r="AD4" s="68"/>
    </row>
    <row r="5" spans="1:30" x14ac:dyDescent="0.2">
      <c r="A5" s="420" t="str">
        <f>'4. паспортбюджет'!A5</f>
        <v>Год раскрытия информации: 2022 год</v>
      </c>
      <c r="B5" s="420"/>
      <c r="C5" s="420"/>
      <c r="D5" s="420"/>
      <c r="E5" s="420"/>
      <c r="F5" s="420"/>
      <c r="G5" s="420"/>
      <c r="H5" s="420"/>
      <c r="I5" s="420"/>
      <c r="J5" s="420"/>
      <c r="K5" s="420"/>
      <c r="L5" s="420"/>
      <c r="M5" s="420"/>
      <c r="N5" s="420"/>
      <c r="O5" s="420"/>
      <c r="P5" s="420"/>
      <c r="Q5" s="45"/>
      <c r="R5" s="45"/>
      <c r="S5" s="45"/>
      <c r="T5" s="45"/>
      <c r="U5" s="45"/>
      <c r="V5" s="45"/>
      <c r="W5" s="45"/>
      <c r="X5" s="45"/>
      <c r="Y5" s="45"/>
      <c r="Z5" s="45"/>
      <c r="AA5" s="45"/>
      <c r="AB5" s="45"/>
      <c r="AC5" s="45"/>
      <c r="AD5" s="45"/>
    </row>
    <row r="6" spans="1:30" ht="18.75" x14ac:dyDescent="0.3">
      <c r="A6" s="168"/>
      <c r="B6" s="68"/>
      <c r="C6" s="68"/>
      <c r="D6" s="68"/>
      <c r="E6" s="68"/>
      <c r="F6" s="68"/>
      <c r="G6" s="68"/>
      <c r="H6" s="68"/>
      <c r="I6" s="68"/>
      <c r="J6" s="68"/>
      <c r="K6" s="125"/>
      <c r="L6" s="68"/>
      <c r="M6" s="68"/>
      <c r="N6" s="68"/>
      <c r="O6" s="68"/>
      <c r="P6" s="68"/>
      <c r="Q6" s="68"/>
      <c r="R6" s="68"/>
      <c r="S6" s="68"/>
      <c r="T6" s="68"/>
      <c r="U6" s="68"/>
      <c r="V6" s="68"/>
      <c r="W6" s="68"/>
      <c r="X6" s="68"/>
      <c r="Y6" s="68"/>
      <c r="Z6" s="68"/>
      <c r="AA6" s="68"/>
      <c r="AB6" s="68"/>
      <c r="AC6" s="68"/>
      <c r="AD6" s="68"/>
    </row>
    <row r="7" spans="1:30" ht="18.75" x14ac:dyDescent="0.2">
      <c r="A7" s="458" t="s">
        <v>6</v>
      </c>
      <c r="B7" s="458"/>
      <c r="C7" s="458"/>
      <c r="D7" s="458"/>
      <c r="E7" s="458"/>
      <c r="F7" s="458"/>
      <c r="G7" s="458"/>
      <c r="H7" s="458"/>
      <c r="I7" s="458"/>
      <c r="J7" s="458"/>
      <c r="K7" s="458"/>
      <c r="L7" s="458"/>
      <c r="M7" s="458"/>
      <c r="N7" s="458"/>
      <c r="O7" s="458"/>
      <c r="P7" s="458"/>
      <c r="Q7" s="169"/>
      <c r="R7" s="169"/>
      <c r="S7" s="169"/>
      <c r="T7" s="169"/>
      <c r="U7" s="169"/>
      <c r="V7" s="169"/>
      <c r="W7" s="169"/>
      <c r="X7" s="169"/>
      <c r="Y7" s="169"/>
      <c r="Z7" s="169"/>
      <c r="AA7" s="169"/>
      <c r="AB7" s="169"/>
      <c r="AC7" s="169"/>
      <c r="AD7" s="169"/>
    </row>
    <row r="8" spans="1:30" ht="18.75" x14ac:dyDescent="0.2">
      <c r="A8" s="135"/>
      <c r="B8" s="135"/>
      <c r="C8" s="135"/>
      <c r="D8" s="135"/>
      <c r="E8" s="135"/>
      <c r="F8" s="135"/>
      <c r="G8" s="135"/>
      <c r="H8" s="135"/>
      <c r="I8" s="135"/>
      <c r="J8" s="135"/>
      <c r="K8" s="135"/>
      <c r="L8" s="169"/>
      <c r="M8" s="169"/>
      <c r="N8" s="169"/>
      <c r="O8" s="169"/>
      <c r="P8" s="169"/>
      <c r="Q8" s="169"/>
      <c r="R8" s="169"/>
      <c r="S8" s="169"/>
      <c r="T8" s="169"/>
      <c r="U8" s="169"/>
      <c r="V8" s="169"/>
      <c r="W8" s="169"/>
      <c r="X8" s="169"/>
      <c r="Y8" s="169"/>
      <c r="Z8" s="68"/>
      <c r="AA8" s="68"/>
      <c r="AB8" s="68"/>
      <c r="AC8" s="68"/>
      <c r="AD8" s="68"/>
    </row>
    <row r="9" spans="1:30" x14ac:dyDescent="0.2">
      <c r="A9" s="459" t="str">
        <f>'4. паспортбюджет'!A9</f>
        <v>Акционерное общество "Янтарьэнерго" ДЗО  ПАО "Россети"</v>
      </c>
      <c r="B9" s="459"/>
      <c r="C9" s="459"/>
      <c r="D9" s="459"/>
      <c r="E9" s="459"/>
      <c r="F9" s="459"/>
      <c r="G9" s="459"/>
      <c r="H9" s="459"/>
      <c r="I9" s="459"/>
      <c r="J9" s="459"/>
      <c r="K9" s="459"/>
      <c r="L9" s="459"/>
      <c r="M9" s="459"/>
      <c r="N9" s="459"/>
      <c r="O9" s="459"/>
      <c r="P9" s="459"/>
      <c r="Q9" s="170"/>
      <c r="R9" s="170"/>
      <c r="S9" s="170"/>
      <c r="T9" s="170"/>
      <c r="U9" s="170"/>
      <c r="V9" s="170"/>
      <c r="W9" s="170"/>
      <c r="X9" s="170"/>
      <c r="Y9" s="170"/>
      <c r="Z9" s="170"/>
      <c r="AA9" s="170"/>
      <c r="AB9" s="170"/>
      <c r="AC9" s="170"/>
      <c r="AD9" s="170"/>
    </row>
    <row r="10" spans="1:30" x14ac:dyDescent="0.2">
      <c r="A10" s="456" t="s">
        <v>5</v>
      </c>
      <c r="B10" s="456"/>
      <c r="C10" s="456"/>
      <c r="D10" s="456"/>
      <c r="E10" s="456"/>
      <c r="F10" s="456"/>
      <c r="G10" s="456"/>
      <c r="H10" s="456"/>
      <c r="I10" s="456"/>
      <c r="J10" s="456"/>
      <c r="K10" s="456"/>
      <c r="L10" s="456"/>
      <c r="M10" s="456"/>
      <c r="N10" s="456"/>
      <c r="O10" s="456"/>
      <c r="P10" s="456"/>
      <c r="Q10" s="171"/>
      <c r="R10" s="171"/>
      <c r="S10" s="171"/>
      <c r="T10" s="171"/>
      <c r="U10" s="171"/>
      <c r="V10" s="171"/>
      <c r="W10" s="171"/>
      <c r="X10" s="171"/>
      <c r="Y10" s="171"/>
      <c r="Z10" s="171"/>
      <c r="AA10" s="171"/>
      <c r="AB10" s="171"/>
      <c r="AC10" s="171"/>
      <c r="AD10" s="171"/>
    </row>
    <row r="11" spans="1:30" ht="18.75" x14ac:dyDescent="0.2">
      <c r="A11" s="135"/>
      <c r="B11" s="135"/>
      <c r="C11" s="135"/>
      <c r="D11" s="135"/>
      <c r="E11" s="135"/>
      <c r="F11" s="135"/>
      <c r="G11" s="135"/>
      <c r="H11" s="135"/>
      <c r="I11" s="135"/>
      <c r="J11" s="135"/>
      <c r="K11" s="135"/>
      <c r="L11" s="169"/>
      <c r="M11" s="169"/>
      <c r="N11" s="169"/>
      <c r="O11" s="169"/>
      <c r="P11" s="169"/>
      <c r="Q11" s="169"/>
      <c r="R11" s="169"/>
      <c r="S11" s="169"/>
      <c r="T11" s="169"/>
      <c r="U11" s="169"/>
      <c r="V11" s="169"/>
      <c r="W11" s="169"/>
      <c r="X11" s="169"/>
      <c r="Y11" s="169"/>
      <c r="Z11" s="68"/>
      <c r="AA11" s="68"/>
      <c r="AB11" s="68"/>
      <c r="AC11" s="68"/>
      <c r="AD11" s="68"/>
    </row>
    <row r="12" spans="1:30" x14ac:dyDescent="0.2">
      <c r="A12" s="459" t="str">
        <f>'4. паспортбюджет'!A12</f>
        <v>H_2737</v>
      </c>
      <c r="B12" s="459"/>
      <c r="C12" s="459"/>
      <c r="D12" s="459"/>
      <c r="E12" s="459"/>
      <c r="F12" s="459"/>
      <c r="G12" s="459"/>
      <c r="H12" s="459"/>
      <c r="I12" s="459"/>
      <c r="J12" s="459"/>
      <c r="K12" s="459"/>
      <c r="L12" s="459"/>
      <c r="M12" s="459"/>
      <c r="N12" s="459"/>
      <c r="O12" s="459"/>
      <c r="P12" s="459"/>
      <c r="Q12" s="170"/>
      <c r="R12" s="170"/>
      <c r="S12" s="170"/>
      <c r="T12" s="170"/>
      <c r="U12" s="170"/>
      <c r="V12" s="170"/>
      <c r="W12" s="170"/>
      <c r="X12" s="170"/>
      <c r="Y12" s="170"/>
      <c r="Z12" s="170"/>
      <c r="AA12" s="170"/>
      <c r="AB12" s="170"/>
      <c r="AC12" s="170"/>
      <c r="AD12" s="170"/>
    </row>
    <row r="13" spans="1:30" x14ac:dyDescent="0.2">
      <c r="A13" s="456" t="s">
        <v>4</v>
      </c>
      <c r="B13" s="456"/>
      <c r="C13" s="456"/>
      <c r="D13" s="456"/>
      <c r="E13" s="456"/>
      <c r="F13" s="456"/>
      <c r="G13" s="456"/>
      <c r="H13" s="456"/>
      <c r="I13" s="456"/>
      <c r="J13" s="456"/>
      <c r="K13" s="456"/>
      <c r="L13" s="456"/>
      <c r="M13" s="456"/>
      <c r="N13" s="456"/>
      <c r="O13" s="456"/>
      <c r="P13" s="456"/>
      <c r="Q13" s="171"/>
      <c r="R13" s="171"/>
      <c r="S13" s="171"/>
      <c r="T13" s="171"/>
      <c r="U13" s="171"/>
      <c r="V13" s="171"/>
      <c r="W13" s="171"/>
      <c r="X13" s="171"/>
      <c r="Y13" s="171"/>
      <c r="Z13" s="171"/>
      <c r="AA13" s="171"/>
      <c r="AB13" s="171"/>
      <c r="AC13" s="171"/>
      <c r="AD13" s="171"/>
    </row>
    <row r="14" spans="1:30" ht="18.75" x14ac:dyDescent="0.2">
      <c r="A14" s="134"/>
      <c r="B14" s="134"/>
      <c r="C14" s="134"/>
      <c r="D14" s="134"/>
      <c r="E14" s="134"/>
      <c r="F14" s="134"/>
      <c r="G14" s="134"/>
      <c r="H14" s="134"/>
      <c r="I14" s="134"/>
      <c r="J14" s="134"/>
      <c r="K14" s="134"/>
      <c r="L14" s="134"/>
      <c r="M14" s="134"/>
      <c r="N14" s="134"/>
      <c r="O14" s="134"/>
      <c r="P14" s="134"/>
      <c r="Q14" s="134"/>
      <c r="R14" s="134"/>
      <c r="S14" s="134"/>
      <c r="T14" s="134"/>
      <c r="U14" s="134"/>
      <c r="V14" s="134"/>
      <c r="W14" s="134"/>
      <c r="X14" s="134"/>
      <c r="Y14" s="134"/>
      <c r="Z14" s="172"/>
      <c r="AA14" s="172"/>
      <c r="AB14" s="172"/>
      <c r="AC14" s="172"/>
      <c r="AD14" s="172"/>
    </row>
    <row r="15" spans="1:30" ht="33.75" customHeight="1" x14ac:dyDescent="0.2">
      <c r="A15" s="457" t="str">
        <f>'4. паспортбюджет'!A15</f>
        <v>Перевод потребителей с напряжения 0,23 кВ на 0,4 кВ в городе Калининграде со строительством и реконструкцией 42 трансформаторных подстанций мощностью 12,22 МВА и 98,05 км линий электропередачи</v>
      </c>
      <c r="B15" s="457"/>
      <c r="C15" s="457"/>
      <c r="D15" s="457"/>
      <c r="E15" s="457"/>
      <c r="F15" s="457"/>
      <c r="G15" s="457"/>
      <c r="H15" s="457"/>
      <c r="I15" s="457"/>
      <c r="J15" s="457"/>
      <c r="K15" s="457"/>
      <c r="L15" s="457"/>
      <c r="M15" s="457"/>
      <c r="N15" s="457"/>
      <c r="O15" s="457"/>
      <c r="P15" s="457"/>
      <c r="Q15" s="173"/>
      <c r="R15" s="173"/>
      <c r="S15" s="173"/>
      <c r="T15" s="173"/>
      <c r="U15" s="173"/>
      <c r="V15" s="173"/>
      <c r="W15" s="173"/>
      <c r="X15" s="173"/>
      <c r="Y15" s="173"/>
      <c r="Z15" s="173"/>
      <c r="AA15" s="173"/>
      <c r="AB15" s="173"/>
      <c r="AC15" s="173"/>
      <c r="AD15" s="173"/>
    </row>
    <row r="16" spans="1:30" x14ac:dyDescent="0.2">
      <c r="A16" s="456" t="s">
        <v>3</v>
      </c>
      <c r="B16" s="456"/>
      <c r="C16" s="456"/>
      <c r="D16" s="456"/>
      <c r="E16" s="456"/>
      <c r="F16" s="456"/>
      <c r="G16" s="456"/>
      <c r="H16" s="456"/>
      <c r="I16" s="456"/>
      <c r="J16" s="456"/>
      <c r="K16" s="456"/>
      <c r="L16" s="456"/>
      <c r="M16" s="456"/>
      <c r="N16" s="456"/>
      <c r="O16" s="456"/>
      <c r="P16" s="456"/>
      <c r="Q16" s="171"/>
      <c r="R16" s="171"/>
      <c r="S16" s="171"/>
      <c r="T16" s="171"/>
      <c r="U16" s="171"/>
      <c r="V16" s="171"/>
      <c r="W16" s="171"/>
      <c r="X16" s="171"/>
      <c r="Y16" s="171"/>
      <c r="Z16" s="171"/>
      <c r="AA16" s="171"/>
      <c r="AB16" s="171"/>
      <c r="AC16" s="171"/>
      <c r="AD16" s="171"/>
    </row>
    <row r="17" spans="1:34" ht="18.75" x14ac:dyDescent="0.2">
      <c r="A17" s="174"/>
      <c r="B17" s="174"/>
      <c r="C17" s="174"/>
      <c r="D17" s="174"/>
      <c r="E17" s="174"/>
      <c r="F17" s="174"/>
      <c r="G17" s="174"/>
      <c r="H17" s="174"/>
      <c r="I17" s="174"/>
      <c r="J17" s="174"/>
      <c r="K17" s="174"/>
      <c r="L17" s="174"/>
      <c r="M17" s="174"/>
      <c r="N17" s="174"/>
      <c r="O17" s="174"/>
      <c r="P17" s="174"/>
      <c r="Q17" s="174"/>
      <c r="R17" s="174"/>
      <c r="S17" s="174"/>
      <c r="T17" s="174"/>
      <c r="U17" s="174"/>
      <c r="V17" s="174"/>
      <c r="W17" s="175"/>
      <c r="X17" s="175"/>
      <c r="Y17" s="175"/>
      <c r="Z17" s="175"/>
      <c r="AA17" s="175"/>
      <c r="AB17" s="175"/>
      <c r="AC17" s="175"/>
      <c r="AD17" s="175"/>
    </row>
    <row r="18" spans="1:34" ht="18.75" x14ac:dyDescent="0.2">
      <c r="A18" s="460" t="s">
        <v>347</v>
      </c>
      <c r="B18" s="460"/>
      <c r="C18" s="460"/>
      <c r="D18" s="460"/>
      <c r="E18" s="460"/>
      <c r="F18" s="460"/>
      <c r="G18" s="460"/>
      <c r="H18" s="460"/>
      <c r="I18" s="460"/>
      <c r="J18" s="460"/>
      <c r="K18" s="460"/>
      <c r="L18" s="460"/>
      <c r="M18" s="460"/>
      <c r="N18" s="460"/>
      <c r="O18" s="460"/>
      <c r="P18" s="460"/>
      <c r="Q18" s="176"/>
      <c r="R18" s="176"/>
      <c r="S18" s="176"/>
      <c r="T18" s="176"/>
      <c r="U18" s="176"/>
      <c r="V18" s="176"/>
      <c r="W18" s="176"/>
      <c r="X18" s="176"/>
      <c r="Y18" s="176"/>
      <c r="Z18" s="176"/>
      <c r="AA18" s="176"/>
      <c r="AB18" s="176"/>
      <c r="AC18" s="176"/>
      <c r="AD18" s="176"/>
    </row>
    <row r="19" spans="1:34" ht="18.75" hidden="1" x14ac:dyDescent="0.2">
      <c r="A19" s="222"/>
      <c r="B19" s="222"/>
      <c r="C19" s="222"/>
      <c r="D19" s="222"/>
      <c r="E19" s="222"/>
      <c r="F19" s="222"/>
      <c r="G19" s="222"/>
      <c r="H19" s="222"/>
      <c r="I19" s="222"/>
      <c r="J19" s="222"/>
      <c r="K19" s="222"/>
      <c r="L19" s="222"/>
      <c r="M19" s="222"/>
      <c r="N19" s="222"/>
      <c r="O19" s="222"/>
      <c r="P19" s="222"/>
      <c r="Q19" s="176"/>
      <c r="R19" s="176"/>
      <c r="S19" s="176"/>
      <c r="T19" s="176"/>
      <c r="U19" s="176"/>
      <c r="V19" s="176"/>
      <c r="W19" s="176"/>
      <c r="X19" s="176"/>
      <c r="Y19" s="176"/>
      <c r="Z19" s="176"/>
      <c r="AA19" s="176"/>
      <c r="AB19" s="176"/>
      <c r="AC19" s="176"/>
      <c r="AD19" s="176"/>
    </row>
    <row r="20" spans="1:34" ht="18.75" hidden="1" x14ac:dyDescent="0.2">
      <c r="A20" s="222"/>
      <c r="B20" s="222"/>
      <c r="C20" s="222"/>
      <c r="D20" s="222"/>
      <c r="E20" s="222"/>
      <c r="F20" s="222"/>
      <c r="G20" s="222"/>
      <c r="H20" s="222"/>
      <c r="I20" s="222"/>
      <c r="J20" s="222"/>
      <c r="K20" s="222"/>
      <c r="L20" s="222"/>
      <c r="M20" s="222"/>
      <c r="N20" s="222"/>
      <c r="O20" s="222"/>
      <c r="P20" s="222"/>
      <c r="Q20" s="176"/>
      <c r="R20" s="176"/>
      <c r="S20" s="176"/>
      <c r="T20" s="176"/>
      <c r="U20" s="176"/>
      <c r="V20" s="176"/>
      <c r="W20" s="176"/>
      <c r="X20" s="176"/>
      <c r="Y20" s="176"/>
      <c r="Z20" s="176"/>
      <c r="AA20" s="176"/>
      <c r="AB20" s="176"/>
      <c r="AC20" s="176"/>
      <c r="AD20" s="176"/>
    </row>
    <row r="21" spans="1:34" ht="18.75" hidden="1" x14ac:dyDescent="0.2">
      <c r="A21" s="222"/>
      <c r="B21" s="222"/>
      <c r="C21" s="222"/>
      <c r="D21" s="222"/>
      <c r="E21" s="222"/>
      <c r="F21" s="222"/>
      <c r="G21" s="222"/>
      <c r="H21" s="222"/>
      <c r="I21" s="222"/>
      <c r="J21" s="222"/>
      <c r="K21" s="222"/>
      <c r="L21" s="222"/>
      <c r="M21" s="222"/>
      <c r="N21" s="222"/>
      <c r="O21" s="222"/>
      <c r="P21" s="222"/>
      <c r="Q21" s="176"/>
      <c r="R21" s="176"/>
      <c r="S21" s="176"/>
      <c r="T21" s="176"/>
      <c r="U21" s="176"/>
      <c r="V21" s="176"/>
      <c r="W21" s="176"/>
      <c r="X21" s="176"/>
      <c r="Y21" s="176"/>
      <c r="Z21" s="176"/>
      <c r="AA21" s="176"/>
      <c r="AB21" s="176"/>
      <c r="AC21" s="176"/>
      <c r="AD21" s="176"/>
    </row>
    <row r="22" spans="1:34" x14ac:dyDescent="0.2">
      <c r="A22" s="117"/>
    </row>
    <row r="23" spans="1:34" x14ac:dyDescent="0.2">
      <c r="A23" s="118"/>
    </row>
    <row r="24" spans="1:34" s="119" customFormat="1" ht="16.5" thickBot="1" x14ac:dyDescent="0.25">
      <c r="A24" s="187" t="s">
        <v>252</v>
      </c>
      <c r="B24" s="187" t="s">
        <v>0</v>
      </c>
      <c r="C24" s="137"/>
      <c r="D24" s="188"/>
      <c r="E24" s="189"/>
      <c r="F24" s="189"/>
      <c r="G24" s="189"/>
      <c r="H24" s="189"/>
      <c r="I24" s="137"/>
      <c r="J24" s="137"/>
      <c r="K24" s="137"/>
      <c r="L24" s="137"/>
      <c r="M24" s="137"/>
      <c r="N24" s="137"/>
      <c r="O24" s="137"/>
      <c r="P24" s="137"/>
      <c r="Q24" s="137"/>
      <c r="R24" s="137"/>
      <c r="S24" s="137"/>
      <c r="T24" s="137"/>
      <c r="U24" s="137"/>
      <c r="V24" s="137"/>
      <c r="W24" s="137"/>
      <c r="X24" s="137"/>
      <c r="Y24" s="137"/>
      <c r="Z24" s="137"/>
      <c r="AA24" s="137"/>
      <c r="AB24" s="137"/>
      <c r="AC24" s="137"/>
      <c r="AE24" s="120"/>
      <c r="AF24" s="120"/>
      <c r="AG24" s="120"/>
      <c r="AH24" s="120"/>
    </row>
    <row r="25" spans="1:34" s="119" customFormat="1" x14ac:dyDescent="0.2">
      <c r="A25" s="136" t="s">
        <v>382</v>
      </c>
      <c r="B25" s="145">
        <f>'6.2. Паспорт фин осв ввод'!C30*1000*1000</f>
        <v>451214016.75999993</v>
      </c>
      <c r="C25" s="137"/>
      <c r="D25" s="137"/>
      <c r="E25" s="137"/>
      <c r="F25" s="137"/>
      <c r="G25" s="137"/>
      <c r="H25" s="137"/>
      <c r="I25" s="137"/>
      <c r="J25" s="137"/>
      <c r="K25" s="137"/>
      <c r="L25" s="137"/>
      <c r="M25" s="137"/>
      <c r="N25" s="137"/>
      <c r="O25" s="137"/>
      <c r="P25" s="137"/>
      <c r="Q25" s="137"/>
      <c r="R25" s="137"/>
      <c r="S25" s="137"/>
      <c r="T25" s="137"/>
      <c r="U25" s="137"/>
      <c r="V25" s="137"/>
      <c r="W25" s="137"/>
      <c r="X25" s="137"/>
      <c r="Y25" s="137"/>
      <c r="Z25" s="137"/>
      <c r="AA25" s="137"/>
      <c r="AB25" s="137"/>
      <c r="AC25" s="137"/>
      <c r="AE25" s="120"/>
      <c r="AF25" s="120"/>
      <c r="AG25" s="120"/>
      <c r="AH25" s="120"/>
    </row>
    <row r="26" spans="1:34" s="119" customFormat="1" x14ac:dyDescent="0.2">
      <c r="A26" s="138" t="s">
        <v>250</v>
      </c>
      <c r="B26" s="223">
        <v>0</v>
      </c>
      <c r="C26" s="137"/>
      <c r="D26" s="137"/>
      <c r="E26" s="137"/>
      <c r="F26" s="137"/>
      <c r="G26" s="137"/>
      <c r="H26" s="137"/>
      <c r="I26" s="137"/>
      <c r="J26" s="137"/>
      <c r="K26" s="137"/>
      <c r="L26" s="137"/>
      <c r="M26" s="137"/>
      <c r="N26" s="137"/>
      <c r="O26" s="137"/>
      <c r="P26" s="137"/>
      <c r="Q26" s="137"/>
      <c r="R26" s="137"/>
      <c r="S26" s="137"/>
      <c r="T26" s="137"/>
      <c r="U26" s="137"/>
      <c r="V26" s="137"/>
      <c r="W26" s="137"/>
      <c r="X26" s="137"/>
      <c r="Y26" s="137"/>
      <c r="Z26" s="137"/>
      <c r="AA26" s="137"/>
      <c r="AB26" s="137"/>
      <c r="AC26" s="137"/>
      <c r="AE26" s="120"/>
      <c r="AF26" s="120"/>
      <c r="AG26" s="120"/>
      <c r="AH26" s="120"/>
    </row>
    <row r="27" spans="1:34" s="119" customFormat="1" x14ac:dyDescent="0.2">
      <c r="A27" s="138" t="s">
        <v>248</v>
      </c>
      <c r="B27" s="223">
        <v>30</v>
      </c>
      <c r="C27" s="137"/>
      <c r="D27" s="140" t="s">
        <v>251</v>
      </c>
      <c r="E27" s="137"/>
      <c r="F27" s="137"/>
      <c r="G27" s="137"/>
      <c r="H27" s="137"/>
      <c r="I27" s="137"/>
      <c r="J27" s="137"/>
      <c r="K27" s="137"/>
      <c r="L27" s="137"/>
      <c r="M27" s="137"/>
      <c r="N27" s="137"/>
      <c r="O27" s="137"/>
      <c r="P27" s="137"/>
      <c r="Q27" s="137"/>
      <c r="R27" s="137"/>
      <c r="S27" s="137"/>
      <c r="T27" s="137"/>
      <c r="U27" s="137"/>
      <c r="V27" s="137"/>
      <c r="W27" s="137"/>
      <c r="X27" s="137"/>
      <c r="Y27" s="137"/>
      <c r="Z27" s="137"/>
      <c r="AA27" s="137"/>
      <c r="AB27" s="137"/>
      <c r="AC27" s="137"/>
      <c r="AE27" s="120"/>
      <c r="AF27" s="120"/>
      <c r="AG27" s="120"/>
      <c r="AH27" s="120"/>
    </row>
    <row r="28" spans="1:34" s="119" customFormat="1" ht="16.5" thickBot="1" x14ac:dyDescent="0.25">
      <c r="A28" s="141" t="s">
        <v>246</v>
      </c>
      <c r="B28" s="224">
        <v>1</v>
      </c>
      <c r="C28" s="137"/>
      <c r="D28" s="480" t="s">
        <v>249</v>
      </c>
      <c r="E28" s="480"/>
      <c r="F28" s="480"/>
      <c r="G28" s="225">
        <f>IF(SUM(B90:AJ90)=0,"не окупается",SUM(B90:AJ90))</f>
        <v>28.982941967441647</v>
      </c>
      <c r="H28" s="190">
        <v>5.2714261097215562</v>
      </c>
      <c r="I28" s="137"/>
      <c r="J28" s="137"/>
      <c r="K28" s="137"/>
      <c r="L28" s="137"/>
      <c r="M28" s="137"/>
      <c r="N28" s="137"/>
      <c r="O28" s="137"/>
      <c r="P28" s="137"/>
      <c r="Q28" s="137"/>
      <c r="R28" s="137"/>
      <c r="S28" s="137"/>
      <c r="T28" s="137"/>
      <c r="U28" s="137"/>
      <c r="V28" s="137"/>
      <c r="W28" s="137"/>
      <c r="X28" s="137"/>
      <c r="Y28" s="137"/>
      <c r="Z28" s="137"/>
      <c r="AA28" s="137"/>
      <c r="AB28" s="137"/>
      <c r="AC28" s="137"/>
      <c r="AE28" s="120"/>
      <c r="AF28" s="120"/>
      <c r="AG28" s="120"/>
      <c r="AH28" s="120"/>
    </row>
    <row r="29" spans="1:34" s="119" customFormat="1" x14ac:dyDescent="0.2">
      <c r="A29" s="136" t="s">
        <v>245</v>
      </c>
      <c r="B29" s="145">
        <v>300000</v>
      </c>
      <c r="C29" s="137"/>
      <c r="D29" s="480" t="s">
        <v>247</v>
      </c>
      <c r="E29" s="480"/>
      <c r="F29" s="480"/>
      <c r="G29" s="225" t="str">
        <f>IF(SUM(B91:AJ91)=0,"не окупается",SUM(B91:AJ91))</f>
        <v>не окупается</v>
      </c>
      <c r="H29" s="190">
        <v>5.4858629313431342</v>
      </c>
      <c r="I29" s="137"/>
      <c r="J29" s="137"/>
      <c r="K29" s="137"/>
      <c r="L29" s="137"/>
      <c r="M29" s="137"/>
      <c r="N29" s="137"/>
      <c r="O29" s="137"/>
      <c r="P29" s="137"/>
      <c r="Q29" s="137"/>
      <c r="R29" s="137"/>
      <c r="S29" s="137"/>
      <c r="T29" s="137"/>
      <c r="U29" s="137"/>
      <c r="V29" s="137"/>
      <c r="W29" s="137"/>
      <c r="X29" s="137"/>
      <c r="Y29" s="137"/>
      <c r="Z29" s="137"/>
      <c r="AA29" s="137"/>
      <c r="AB29" s="137"/>
      <c r="AC29" s="137"/>
      <c r="AE29" s="120"/>
      <c r="AF29" s="120"/>
      <c r="AG29" s="120"/>
      <c r="AH29" s="120"/>
    </row>
    <row r="30" spans="1:34" s="119" customFormat="1" ht="15.75" customHeight="1" x14ac:dyDescent="0.2">
      <c r="A30" s="138" t="s">
        <v>383</v>
      </c>
      <c r="B30" s="139">
        <v>3</v>
      </c>
      <c r="C30" s="137"/>
      <c r="D30" s="480" t="s">
        <v>601</v>
      </c>
      <c r="E30" s="480"/>
      <c r="F30" s="480"/>
      <c r="G30" s="226">
        <f>P88</f>
        <v>-396860696.11770302</v>
      </c>
      <c r="H30" s="191">
        <v>3580484446.8530059</v>
      </c>
      <c r="I30" s="137"/>
      <c r="J30" s="137"/>
      <c r="K30" s="137"/>
      <c r="L30" s="137"/>
      <c r="M30" s="137"/>
      <c r="N30" s="137"/>
      <c r="O30" s="137"/>
      <c r="P30" s="137"/>
      <c r="Q30" s="137"/>
      <c r="R30" s="137"/>
      <c r="S30" s="137"/>
      <c r="T30" s="137"/>
      <c r="U30" s="137"/>
      <c r="V30" s="137"/>
      <c r="W30" s="137"/>
      <c r="X30" s="137"/>
      <c r="Y30" s="137"/>
      <c r="Z30" s="137"/>
      <c r="AA30" s="137"/>
      <c r="AB30" s="137"/>
      <c r="AC30" s="137"/>
      <c r="AE30" s="120"/>
      <c r="AF30" s="120"/>
      <c r="AG30" s="120"/>
      <c r="AH30" s="120"/>
    </row>
    <row r="31" spans="1:34" s="119" customFormat="1" x14ac:dyDescent="0.2">
      <c r="A31" s="138" t="s">
        <v>244</v>
      </c>
      <c r="B31" s="139">
        <v>3</v>
      </c>
      <c r="C31" s="137"/>
      <c r="D31" s="480"/>
      <c r="E31" s="480"/>
      <c r="F31" s="480"/>
      <c r="G31" s="142"/>
      <c r="H31" s="192" t="s">
        <v>605</v>
      </c>
      <c r="I31" s="137"/>
      <c r="J31" s="137"/>
      <c r="K31" s="137"/>
      <c r="L31" s="137"/>
      <c r="M31" s="137"/>
      <c r="N31" s="137"/>
      <c r="O31" s="137"/>
      <c r="P31" s="137"/>
      <c r="Q31" s="137"/>
      <c r="R31" s="137"/>
      <c r="S31" s="137"/>
      <c r="T31" s="137"/>
      <c r="U31" s="137"/>
      <c r="V31" s="137"/>
      <c r="W31" s="137"/>
      <c r="X31" s="137"/>
      <c r="Y31" s="137"/>
      <c r="Z31" s="137"/>
      <c r="AA31" s="137"/>
      <c r="AB31" s="137"/>
      <c r="AC31" s="137"/>
      <c r="AE31" s="120"/>
      <c r="AF31" s="120"/>
      <c r="AG31" s="120"/>
      <c r="AH31" s="120"/>
    </row>
    <row r="32" spans="1:34" s="119" customFormat="1" x14ac:dyDescent="0.2">
      <c r="A32" s="138" t="s">
        <v>223</v>
      </c>
      <c r="B32" s="139">
        <v>100000</v>
      </c>
      <c r="C32" s="137"/>
      <c r="D32" s="137"/>
      <c r="E32" s="137"/>
      <c r="F32" s="137"/>
      <c r="G32" s="137"/>
      <c r="H32" s="137"/>
      <c r="I32" s="137"/>
      <c r="J32" s="137"/>
      <c r="K32" s="137"/>
      <c r="L32" s="137"/>
      <c r="M32" s="137"/>
      <c r="N32" s="137"/>
      <c r="O32" s="137"/>
      <c r="P32" s="137"/>
      <c r="Q32" s="137"/>
      <c r="R32" s="137"/>
      <c r="S32" s="137"/>
      <c r="T32" s="137"/>
      <c r="U32" s="137"/>
      <c r="V32" s="137"/>
      <c r="W32" s="137"/>
      <c r="X32" s="137"/>
      <c r="Y32" s="137"/>
      <c r="Z32" s="137"/>
      <c r="AA32" s="137"/>
      <c r="AB32" s="137"/>
      <c r="AC32" s="137"/>
      <c r="AE32" s="120"/>
      <c r="AF32" s="120"/>
      <c r="AG32" s="120"/>
      <c r="AH32" s="120"/>
    </row>
    <row r="33" spans="1:36" s="119" customFormat="1" x14ac:dyDescent="0.2">
      <c r="A33" s="138" t="s">
        <v>243</v>
      </c>
      <c r="B33" s="139">
        <v>1</v>
      </c>
      <c r="C33" s="137"/>
      <c r="D33" s="137"/>
      <c r="E33" s="137"/>
      <c r="F33" s="137"/>
      <c r="G33" s="137"/>
      <c r="H33" s="137"/>
      <c r="I33" s="137"/>
      <c r="J33" s="137"/>
      <c r="K33" s="137"/>
      <c r="L33" s="137"/>
      <c r="M33" s="137"/>
      <c r="N33" s="137"/>
      <c r="O33" s="137"/>
      <c r="P33" s="137"/>
      <c r="Q33" s="137"/>
      <c r="R33" s="137"/>
      <c r="S33" s="137"/>
      <c r="T33" s="137"/>
      <c r="U33" s="137"/>
      <c r="V33" s="137"/>
      <c r="W33" s="137"/>
      <c r="X33" s="137"/>
      <c r="Y33" s="137"/>
      <c r="Z33" s="137"/>
      <c r="AA33" s="137"/>
      <c r="AB33" s="137"/>
      <c r="AC33" s="137"/>
      <c r="AE33" s="120"/>
      <c r="AF33" s="120"/>
      <c r="AG33" s="120"/>
      <c r="AH33" s="120"/>
    </row>
    <row r="34" spans="1:36" s="119" customFormat="1" x14ac:dyDescent="0.2">
      <c r="A34" s="138" t="s">
        <v>242</v>
      </c>
      <c r="B34" s="139">
        <v>1</v>
      </c>
      <c r="C34" s="137"/>
      <c r="D34" s="137"/>
      <c r="E34" s="137"/>
      <c r="F34" s="137"/>
      <c r="G34" s="137"/>
      <c r="H34" s="137"/>
      <c r="I34" s="137"/>
      <c r="J34" s="137"/>
      <c r="K34" s="137"/>
      <c r="L34" s="137"/>
      <c r="M34" s="137"/>
      <c r="N34" s="137"/>
      <c r="O34" s="137"/>
      <c r="P34" s="137"/>
      <c r="Q34" s="137"/>
      <c r="R34" s="137"/>
      <c r="S34" s="137"/>
      <c r="T34" s="137"/>
      <c r="U34" s="137"/>
      <c r="V34" s="137"/>
      <c r="W34" s="137"/>
      <c r="X34" s="137"/>
      <c r="Y34" s="137"/>
      <c r="Z34" s="137"/>
      <c r="AA34" s="137"/>
      <c r="AB34" s="137"/>
      <c r="AC34" s="137"/>
      <c r="AE34" s="120"/>
      <c r="AF34" s="120"/>
      <c r="AG34" s="120"/>
      <c r="AH34" s="120"/>
    </row>
    <row r="35" spans="1:36" s="119" customFormat="1" x14ac:dyDescent="0.2">
      <c r="A35" s="143" t="s">
        <v>384</v>
      </c>
      <c r="B35" s="139"/>
      <c r="C35" s="137"/>
      <c r="D35" s="137"/>
      <c r="E35" s="137"/>
      <c r="F35" s="137"/>
      <c r="G35" s="137"/>
      <c r="H35" s="137"/>
      <c r="I35" s="137"/>
      <c r="J35" s="137"/>
      <c r="K35" s="137"/>
      <c r="L35" s="137"/>
      <c r="M35" s="137"/>
      <c r="N35" s="137"/>
      <c r="O35" s="137"/>
      <c r="P35" s="137"/>
      <c r="Q35" s="137"/>
      <c r="R35" s="137"/>
      <c r="S35" s="137"/>
      <c r="T35" s="137"/>
      <c r="U35" s="137"/>
      <c r="V35" s="137"/>
      <c r="W35" s="137"/>
      <c r="X35" s="137"/>
      <c r="Y35" s="137"/>
      <c r="Z35" s="137"/>
      <c r="AA35" s="137"/>
      <c r="AB35" s="137"/>
      <c r="AC35" s="137"/>
      <c r="AE35" s="120"/>
      <c r="AF35" s="120"/>
      <c r="AG35" s="120"/>
      <c r="AH35" s="120"/>
    </row>
    <row r="36" spans="1:36" s="119" customFormat="1" ht="16.5" thickBot="1" x14ac:dyDescent="0.25">
      <c r="A36" s="141" t="s">
        <v>217</v>
      </c>
      <c r="B36" s="144">
        <v>0.2</v>
      </c>
      <c r="C36" s="137"/>
      <c r="D36" s="137"/>
      <c r="E36" s="137"/>
      <c r="F36" s="137"/>
      <c r="G36" s="137"/>
      <c r="H36" s="137"/>
      <c r="I36" s="137"/>
      <c r="J36" s="137"/>
      <c r="K36" s="137"/>
      <c r="L36" s="137"/>
      <c r="M36" s="137"/>
      <c r="N36" s="137"/>
      <c r="O36" s="137"/>
      <c r="P36" s="137"/>
      <c r="Q36" s="137"/>
      <c r="R36" s="137"/>
      <c r="S36" s="137"/>
      <c r="T36" s="137"/>
      <c r="U36" s="137"/>
      <c r="V36" s="137"/>
      <c r="W36" s="137"/>
      <c r="X36" s="137"/>
      <c r="Y36" s="137"/>
      <c r="Z36" s="137"/>
      <c r="AA36" s="137"/>
      <c r="AB36" s="137"/>
      <c r="AC36" s="137"/>
      <c r="AE36" s="120"/>
      <c r="AF36" s="120"/>
      <c r="AG36" s="120"/>
      <c r="AH36" s="120"/>
    </row>
    <row r="37" spans="1:36" s="119" customFormat="1" x14ac:dyDescent="0.2">
      <c r="A37" s="136" t="s">
        <v>381</v>
      </c>
      <c r="B37" s="145">
        <v>0</v>
      </c>
      <c r="C37" s="137"/>
      <c r="D37" s="137"/>
      <c r="E37" s="137"/>
      <c r="F37" s="137"/>
      <c r="G37" s="137"/>
      <c r="H37" s="137"/>
      <c r="I37" s="137"/>
      <c r="J37" s="137"/>
      <c r="K37" s="137"/>
      <c r="L37" s="137"/>
      <c r="M37" s="137"/>
      <c r="N37" s="137"/>
      <c r="O37" s="137"/>
      <c r="P37" s="137"/>
      <c r="Q37" s="137"/>
      <c r="R37" s="137"/>
      <c r="S37" s="137"/>
      <c r="T37" s="137"/>
      <c r="U37" s="137"/>
      <c r="V37" s="137"/>
      <c r="W37" s="137"/>
      <c r="X37" s="137"/>
      <c r="Y37" s="137"/>
      <c r="Z37" s="137"/>
      <c r="AA37" s="137"/>
      <c r="AB37" s="137"/>
      <c r="AC37" s="137"/>
      <c r="AE37" s="120"/>
      <c r="AF37" s="120"/>
      <c r="AG37" s="120"/>
      <c r="AH37" s="120"/>
    </row>
    <row r="38" spans="1:36" s="119" customFormat="1" x14ac:dyDescent="0.2">
      <c r="A38" s="138" t="s">
        <v>241</v>
      </c>
      <c r="B38" s="139"/>
      <c r="C38" s="137"/>
      <c r="D38" s="137"/>
      <c r="E38" s="137"/>
      <c r="F38" s="137"/>
      <c r="G38" s="137"/>
      <c r="H38" s="137"/>
      <c r="I38" s="137"/>
      <c r="J38" s="137"/>
      <c r="K38" s="137"/>
      <c r="L38" s="137"/>
      <c r="M38" s="137"/>
      <c r="N38" s="137"/>
      <c r="O38" s="137"/>
      <c r="P38" s="137"/>
      <c r="Q38" s="137"/>
      <c r="R38" s="137"/>
      <c r="S38" s="137"/>
      <c r="T38" s="137"/>
      <c r="U38" s="137"/>
      <c r="V38" s="137"/>
      <c r="W38" s="137"/>
      <c r="X38" s="137"/>
      <c r="Y38" s="137"/>
      <c r="Z38" s="137"/>
      <c r="AA38" s="137"/>
      <c r="AB38" s="137"/>
      <c r="AC38" s="137"/>
      <c r="AE38" s="120"/>
      <c r="AF38" s="120"/>
      <c r="AG38" s="120"/>
      <c r="AH38" s="120"/>
    </row>
    <row r="39" spans="1:36" s="119" customFormat="1" ht="16.5" thickBot="1" x14ac:dyDescent="0.25">
      <c r="A39" s="143" t="s">
        <v>240</v>
      </c>
      <c r="B39" s="146"/>
      <c r="C39" s="137"/>
      <c r="D39" s="137"/>
      <c r="E39" s="137"/>
      <c r="F39" s="137"/>
      <c r="G39" s="137"/>
      <c r="H39" s="137"/>
      <c r="I39" s="137"/>
      <c r="J39" s="137"/>
      <c r="K39" s="137"/>
      <c r="L39" s="137"/>
      <c r="M39" s="137"/>
      <c r="N39" s="137"/>
      <c r="O39" s="137"/>
      <c r="P39" s="137"/>
      <c r="Q39" s="137"/>
      <c r="R39" s="137"/>
      <c r="S39" s="137"/>
      <c r="T39" s="137"/>
      <c r="U39" s="137"/>
      <c r="V39" s="137"/>
      <c r="W39" s="137"/>
      <c r="X39" s="137"/>
      <c r="Y39" s="137"/>
      <c r="Z39" s="137"/>
      <c r="AA39" s="137"/>
      <c r="AB39" s="137"/>
      <c r="AC39" s="137"/>
      <c r="AE39" s="120"/>
      <c r="AF39" s="120"/>
      <c r="AG39" s="120"/>
      <c r="AH39" s="120"/>
    </row>
    <row r="40" spans="1:36" s="119" customFormat="1" x14ac:dyDescent="0.2">
      <c r="A40" s="147" t="s">
        <v>385</v>
      </c>
      <c r="B40" s="228">
        <v>1</v>
      </c>
      <c r="C40" s="137"/>
      <c r="D40" s="137"/>
      <c r="E40" s="137"/>
      <c r="F40" s="137"/>
      <c r="G40" s="137"/>
      <c r="H40" s="137"/>
      <c r="I40" s="137"/>
      <c r="J40" s="137"/>
      <c r="K40" s="137"/>
      <c r="L40" s="137"/>
      <c r="M40" s="137"/>
      <c r="N40" s="137"/>
      <c r="O40" s="137"/>
      <c r="P40" s="137"/>
      <c r="Q40" s="137"/>
      <c r="R40" s="137"/>
      <c r="S40" s="137"/>
      <c r="T40" s="137"/>
      <c r="U40" s="137"/>
      <c r="V40" s="137"/>
      <c r="W40" s="137"/>
      <c r="X40" s="137"/>
      <c r="Y40" s="137"/>
      <c r="Z40" s="137"/>
      <c r="AA40" s="137"/>
      <c r="AB40" s="137"/>
      <c r="AC40" s="137"/>
      <c r="AE40" s="120"/>
      <c r="AF40" s="120"/>
      <c r="AG40" s="120"/>
      <c r="AH40" s="120"/>
    </row>
    <row r="41" spans="1:36" s="119" customFormat="1" x14ac:dyDescent="0.2">
      <c r="A41" s="148" t="s">
        <v>239</v>
      </c>
      <c r="B41" s="229"/>
      <c r="C41" s="137"/>
      <c r="D41" s="137"/>
      <c r="E41" s="137"/>
      <c r="F41" s="137"/>
      <c r="G41" s="137"/>
      <c r="H41" s="137"/>
      <c r="I41" s="137"/>
      <c r="J41" s="137"/>
      <c r="K41" s="137"/>
      <c r="L41" s="137"/>
      <c r="M41" s="137"/>
      <c r="N41" s="137"/>
      <c r="O41" s="137"/>
      <c r="P41" s="137"/>
      <c r="Q41" s="137"/>
      <c r="R41" s="137"/>
      <c r="S41" s="137"/>
      <c r="T41" s="137"/>
      <c r="U41" s="137"/>
      <c r="V41" s="137"/>
      <c r="W41" s="137"/>
      <c r="X41" s="137"/>
      <c r="Y41" s="137"/>
      <c r="Z41" s="137"/>
      <c r="AA41" s="137"/>
      <c r="AB41" s="137"/>
      <c r="AC41" s="137"/>
      <c r="AE41" s="120"/>
      <c r="AF41" s="120"/>
      <c r="AG41" s="120"/>
      <c r="AH41" s="120"/>
    </row>
    <row r="42" spans="1:36" s="119" customFormat="1" x14ac:dyDescent="0.2">
      <c r="A42" s="148" t="s">
        <v>238</v>
      </c>
      <c r="B42" s="230"/>
      <c r="C42" s="137"/>
      <c r="D42" s="137"/>
      <c r="E42" s="137"/>
      <c r="F42" s="137"/>
      <c r="G42" s="137"/>
      <c r="H42" s="137"/>
      <c r="I42" s="137"/>
      <c r="J42" s="137"/>
      <c r="K42" s="137"/>
      <c r="L42" s="137"/>
      <c r="M42" s="137"/>
      <c r="N42" s="137"/>
      <c r="O42" s="137"/>
      <c r="P42" s="137"/>
      <c r="Q42" s="137"/>
      <c r="R42" s="137"/>
      <c r="S42" s="137"/>
      <c r="T42" s="137"/>
      <c r="U42" s="137"/>
      <c r="V42" s="137"/>
      <c r="W42" s="137"/>
      <c r="X42" s="137"/>
      <c r="Y42" s="137"/>
      <c r="Z42" s="137"/>
      <c r="AA42" s="137"/>
      <c r="AB42" s="137"/>
      <c r="AC42" s="137"/>
      <c r="AE42" s="120"/>
      <c r="AF42" s="120"/>
      <c r="AG42" s="120"/>
      <c r="AH42" s="120"/>
    </row>
    <row r="43" spans="1:36" s="119" customFormat="1" x14ac:dyDescent="0.2">
      <c r="A43" s="148" t="s">
        <v>237</v>
      </c>
      <c r="B43" s="230">
        <v>0</v>
      </c>
      <c r="C43" s="137"/>
      <c r="D43" s="137"/>
      <c r="E43" s="137"/>
      <c r="F43" s="137"/>
      <c r="G43" s="137"/>
      <c r="H43" s="137"/>
      <c r="I43" s="137"/>
      <c r="J43" s="137"/>
      <c r="K43" s="137"/>
      <c r="L43" s="137"/>
      <c r="M43" s="137"/>
      <c r="N43" s="137"/>
      <c r="O43" s="137"/>
      <c r="P43" s="137"/>
      <c r="Q43" s="137"/>
      <c r="R43" s="137"/>
      <c r="S43" s="137"/>
      <c r="T43" s="137"/>
      <c r="U43" s="137"/>
      <c r="V43" s="137"/>
      <c r="W43" s="137"/>
      <c r="X43" s="137"/>
      <c r="Y43" s="137"/>
      <c r="Z43" s="137"/>
      <c r="AA43" s="137"/>
      <c r="AB43" s="137"/>
      <c r="AC43" s="137"/>
      <c r="AE43" s="120"/>
      <c r="AF43" s="120"/>
      <c r="AG43" s="120"/>
      <c r="AH43" s="120"/>
    </row>
    <row r="44" spans="1:36" s="119" customFormat="1" x14ac:dyDescent="0.2">
      <c r="A44" s="148" t="s">
        <v>236</v>
      </c>
      <c r="B44" s="230">
        <v>0.13</v>
      </c>
      <c r="C44" s="137"/>
      <c r="D44" s="137"/>
      <c r="E44" s="137"/>
      <c r="F44" s="137"/>
      <c r="G44" s="137"/>
      <c r="H44" s="137"/>
      <c r="I44" s="137"/>
      <c r="J44" s="137"/>
      <c r="K44" s="137"/>
      <c r="L44" s="137"/>
      <c r="M44" s="137"/>
      <c r="N44" s="137"/>
      <c r="O44" s="137"/>
      <c r="P44" s="137"/>
      <c r="Q44" s="137"/>
      <c r="R44" s="137"/>
      <c r="S44" s="137"/>
      <c r="T44" s="137"/>
      <c r="U44" s="137"/>
      <c r="V44" s="137"/>
      <c r="W44" s="137"/>
      <c r="X44" s="137"/>
      <c r="Y44" s="137"/>
      <c r="Z44" s="137"/>
      <c r="AA44" s="137"/>
      <c r="AB44" s="137"/>
      <c r="AC44" s="137"/>
      <c r="AE44" s="120"/>
      <c r="AF44" s="120"/>
      <c r="AG44" s="120"/>
      <c r="AH44" s="120"/>
    </row>
    <row r="45" spans="1:36" s="119" customFormat="1" x14ac:dyDescent="0.2">
      <c r="A45" s="148" t="s">
        <v>235</v>
      </c>
      <c r="B45" s="230">
        <v>1</v>
      </c>
      <c r="C45" s="137"/>
      <c r="D45" s="137"/>
      <c r="E45" s="137"/>
      <c r="F45" s="137"/>
      <c r="G45" s="137"/>
      <c r="H45" s="137"/>
      <c r="I45" s="137"/>
      <c r="J45" s="137"/>
      <c r="K45" s="137"/>
      <c r="L45" s="137"/>
      <c r="M45" s="137"/>
      <c r="N45" s="137"/>
      <c r="O45" s="137"/>
      <c r="P45" s="137"/>
      <c r="Q45" s="137"/>
      <c r="R45" s="137"/>
      <c r="S45" s="137"/>
      <c r="T45" s="137"/>
      <c r="U45" s="137"/>
      <c r="V45" s="137"/>
      <c r="W45" s="137"/>
      <c r="X45" s="137"/>
      <c r="Y45" s="137"/>
      <c r="Z45" s="137"/>
      <c r="AA45" s="137"/>
      <c r="AB45" s="137"/>
      <c r="AC45" s="137"/>
      <c r="AE45" s="120"/>
      <c r="AF45" s="120"/>
      <c r="AG45" s="120"/>
      <c r="AH45" s="120"/>
    </row>
    <row r="46" spans="1:36" s="119" customFormat="1" ht="16.5" thickBot="1" x14ac:dyDescent="0.25">
      <c r="A46" s="149" t="s">
        <v>386</v>
      </c>
      <c r="B46" s="230">
        <f>B45*B44+B43*B42*(1-B36)</f>
        <v>0.13</v>
      </c>
      <c r="C46" s="150"/>
      <c r="D46" s="137"/>
      <c r="E46" s="137"/>
      <c r="F46" s="137"/>
      <c r="G46" s="137"/>
      <c r="H46" s="137"/>
      <c r="I46" s="137"/>
      <c r="J46" s="137"/>
      <c r="K46" s="137"/>
      <c r="L46" s="137"/>
      <c r="M46" s="137"/>
      <c r="N46" s="137"/>
      <c r="O46" s="137"/>
      <c r="P46" s="137"/>
      <c r="Q46" s="137"/>
      <c r="R46" s="137"/>
      <c r="S46" s="137"/>
      <c r="T46" s="137"/>
      <c r="U46" s="137"/>
      <c r="V46" s="137"/>
      <c r="W46" s="137"/>
      <c r="X46" s="137"/>
      <c r="Y46" s="137"/>
      <c r="Z46" s="137"/>
      <c r="AA46" s="137"/>
      <c r="AB46" s="137"/>
      <c r="AC46" s="137"/>
      <c r="AE46" s="120"/>
      <c r="AF46" s="120"/>
      <c r="AG46" s="120"/>
      <c r="AH46" s="120"/>
    </row>
    <row r="47" spans="1:36" s="119" customFormat="1" x14ac:dyDescent="0.2">
      <c r="A47" s="151" t="s">
        <v>234</v>
      </c>
      <c r="B47" s="152">
        <v>1</v>
      </c>
      <c r="C47" s="152">
        <v>2</v>
      </c>
      <c r="D47" s="152">
        <v>3</v>
      </c>
      <c r="E47" s="152">
        <v>4</v>
      </c>
      <c r="F47" s="152">
        <v>5</v>
      </c>
      <c r="G47" s="152">
        <v>6</v>
      </c>
      <c r="H47" s="152">
        <v>7</v>
      </c>
      <c r="I47" s="152">
        <v>8</v>
      </c>
      <c r="J47" s="152">
        <v>9</v>
      </c>
      <c r="K47" s="152">
        <v>10</v>
      </c>
      <c r="L47" s="152">
        <v>11</v>
      </c>
      <c r="M47" s="152">
        <v>12</v>
      </c>
      <c r="N47" s="152">
        <v>13</v>
      </c>
      <c r="O47" s="152">
        <v>14</v>
      </c>
      <c r="P47" s="152">
        <v>15</v>
      </c>
      <c r="Q47" s="152">
        <v>16</v>
      </c>
      <c r="R47" s="152">
        <v>17</v>
      </c>
      <c r="S47" s="152">
        <v>18</v>
      </c>
      <c r="T47" s="152">
        <v>19</v>
      </c>
      <c r="U47" s="152">
        <v>20</v>
      </c>
      <c r="V47" s="152">
        <v>21</v>
      </c>
      <c r="W47" s="152">
        <v>22</v>
      </c>
      <c r="X47" s="152">
        <v>23</v>
      </c>
      <c r="Y47" s="152">
        <v>24</v>
      </c>
      <c r="Z47" s="152">
        <v>25</v>
      </c>
      <c r="AA47" s="152">
        <v>26</v>
      </c>
      <c r="AB47" s="152">
        <v>27</v>
      </c>
      <c r="AC47" s="152">
        <v>28</v>
      </c>
      <c r="AD47" s="152">
        <v>29</v>
      </c>
      <c r="AE47" s="152">
        <v>30</v>
      </c>
      <c r="AF47" s="152">
        <v>31</v>
      </c>
      <c r="AG47" s="152">
        <v>32</v>
      </c>
      <c r="AH47" s="152">
        <v>33</v>
      </c>
      <c r="AI47" s="152">
        <v>34</v>
      </c>
      <c r="AJ47" s="152">
        <v>35</v>
      </c>
    </row>
    <row r="48" spans="1:36" s="119" customFormat="1" x14ac:dyDescent="0.2">
      <c r="A48" s="153" t="s">
        <v>233</v>
      </c>
      <c r="B48" s="154">
        <v>0</v>
      </c>
      <c r="C48" s="154">
        <v>0</v>
      </c>
      <c r="D48" s="154">
        <v>0</v>
      </c>
      <c r="E48" s="227">
        <v>0.05</v>
      </c>
      <c r="F48" s="227">
        <v>4.3999999999999997E-2</v>
      </c>
      <c r="G48" s="227">
        <v>4.2000000000000003E-2</v>
      </c>
      <c r="H48" s="227">
        <v>4.2999999999999997E-2</v>
      </c>
      <c r="I48" s="227">
        <v>4.3999999999999997E-2</v>
      </c>
      <c r="J48" s="227">
        <v>4.3999999999999997E-2</v>
      </c>
      <c r="K48" s="227">
        <v>4.2999999999999997E-2</v>
      </c>
      <c r="L48" s="227">
        <v>4.2000000000000003E-2</v>
      </c>
      <c r="M48" s="227">
        <v>4.1000000000000002E-2</v>
      </c>
      <c r="N48" s="227">
        <v>0.04</v>
      </c>
      <c r="O48" s="227">
        <v>0.04</v>
      </c>
      <c r="P48" s="227">
        <v>0.04</v>
      </c>
      <c r="Q48" s="227">
        <v>0.04</v>
      </c>
      <c r="R48" s="227">
        <v>0.04</v>
      </c>
      <c r="S48" s="227">
        <v>0.04</v>
      </c>
      <c r="T48" s="227">
        <v>0.04</v>
      </c>
      <c r="U48" s="227">
        <v>0.04</v>
      </c>
      <c r="V48" s="227">
        <v>0.04</v>
      </c>
      <c r="W48" s="227">
        <v>0.04</v>
      </c>
      <c r="X48" s="227">
        <v>0.04</v>
      </c>
      <c r="Y48" s="227">
        <v>0.04</v>
      </c>
      <c r="Z48" s="227">
        <v>0.04</v>
      </c>
      <c r="AA48" s="227">
        <v>0.04</v>
      </c>
      <c r="AB48" s="227">
        <v>0.04</v>
      </c>
      <c r="AC48" s="227">
        <v>0.04</v>
      </c>
      <c r="AD48" s="227">
        <v>0.04</v>
      </c>
      <c r="AE48" s="227">
        <v>0.04</v>
      </c>
      <c r="AF48" s="227">
        <v>0.04</v>
      </c>
      <c r="AG48" s="227">
        <v>0.04</v>
      </c>
      <c r="AH48" s="227">
        <v>0.04</v>
      </c>
      <c r="AI48" s="227">
        <v>0.04</v>
      </c>
      <c r="AJ48" s="227">
        <v>0.04</v>
      </c>
    </row>
    <row r="49" spans="1:36" s="119" customFormat="1" x14ac:dyDescent="0.2">
      <c r="A49" s="153" t="s">
        <v>232</v>
      </c>
      <c r="B49" s="154">
        <v>0</v>
      </c>
      <c r="C49" s="154">
        <v>0</v>
      </c>
      <c r="D49" s="154">
        <v>0</v>
      </c>
      <c r="E49" s="227">
        <f>(1+D49)*(1+E48)-1</f>
        <v>5.0000000000000044E-2</v>
      </c>
      <c r="F49" s="227">
        <f t="shared" ref="F49:AJ49" si="0">(1+E49)*(1+F48)-1</f>
        <v>9.6200000000000063E-2</v>
      </c>
      <c r="G49" s="227">
        <f t="shared" si="0"/>
        <v>0.14224040000000016</v>
      </c>
      <c r="H49" s="227">
        <f t="shared" si="0"/>
        <v>0.19135673720000002</v>
      </c>
      <c r="I49" s="227">
        <f t="shared" si="0"/>
        <v>0.24377643363680002</v>
      </c>
      <c r="J49" s="227">
        <f t="shared" si="0"/>
        <v>0.29850259671681934</v>
      </c>
      <c r="K49" s="227">
        <f t="shared" si="0"/>
        <v>0.35433820837564256</v>
      </c>
      <c r="L49" s="227">
        <f t="shared" si="0"/>
        <v>0.41122041312741953</v>
      </c>
      <c r="M49" s="227">
        <f t="shared" si="0"/>
        <v>0.46908045006564358</v>
      </c>
      <c r="N49" s="227">
        <f t="shared" si="0"/>
        <v>0.52784366806826943</v>
      </c>
      <c r="O49" s="227">
        <f t="shared" si="0"/>
        <v>0.58895741479100017</v>
      </c>
      <c r="P49" s="227">
        <f t="shared" si="0"/>
        <v>0.65251571138264031</v>
      </c>
      <c r="Q49" s="227">
        <f t="shared" si="0"/>
        <v>0.71861633983794593</v>
      </c>
      <c r="R49" s="227">
        <f t="shared" si="0"/>
        <v>0.78736099343146382</v>
      </c>
      <c r="S49" s="227">
        <f t="shared" si="0"/>
        <v>0.85885543316872237</v>
      </c>
      <c r="T49" s="227">
        <f t="shared" si="0"/>
        <v>0.93320965049547122</v>
      </c>
      <c r="U49" s="227">
        <f t="shared" si="0"/>
        <v>1.0105380365152903</v>
      </c>
      <c r="V49" s="227">
        <f t="shared" si="0"/>
        <v>1.0909595579759022</v>
      </c>
      <c r="W49" s="227">
        <f t="shared" si="0"/>
        <v>1.1745979402949382</v>
      </c>
      <c r="X49" s="227">
        <f t="shared" si="0"/>
        <v>1.2615818579067359</v>
      </c>
      <c r="Y49" s="227">
        <f t="shared" si="0"/>
        <v>1.3520451322230054</v>
      </c>
      <c r="Z49" s="227">
        <f t="shared" si="0"/>
        <v>1.4461269375119259</v>
      </c>
      <c r="AA49" s="227">
        <f t="shared" si="0"/>
        <v>1.543972015012403</v>
      </c>
      <c r="AB49" s="227">
        <f t="shared" si="0"/>
        <v>1.6457308956128993</v>
      </c>
      <c r="AC49" s="227">
        <f t="shared" si="0"/>
        <v>1.7515601314374152</v>
      </c>
      <c r="AD49" s="227">
        <f t="shared" si="0"/>
        <v>1.8616225366949117</v>
      </c>
      <c r="AE49" s="227">
        <f t="shared" si="0"/>
        <v>1.9760874381627085</v>
      </c>
      <c r="AF49" s="227">
        <f t="shared" si="0"/>
        <v>2.0951309356892169</v>
      </c>
      <c r="AG49" s="227">
        <f t="shared" si="0"/>
        <v>2.2189361731167856</v>
      </c>
      <c r="AH49" s="227">
        <f t="shared" si="0"/>
        <v>2.3476936200414573</v>
      </c>
      <c r="AI49" s="227">
        <f t="shared" si="0"/>
        <v>2.4816013648431157</v>
      </c>
      <c r="AJ49" s="227">
        <f t="shared" si="0"/>
        <v>2.6208654194368406</v>
      </c>
    </row>
    <row r="50" spans="1:36" s="119" customFormat="1" ht="16.5" thickBot="1" x14ac:dyDescent="0.25">
      <c r="A50" s="155" t="s">
        <v>387</v>
      </c>
      <c r="B50" s="232">
        <v>0</v>
      </c>
      <c r="C50" s="232">
        <v>0</v>
      </c>
      <c r="D50" s="232">
        <v>0</v>
      </c>
      <c r="E50" s="232">
        <v>0</v>
      </c>
      <c r="F50" s="158">
        <f t="shared" ref="F50:M50" si="1">F113*(1+F49)</f>
        <v>3695289.9511272502</v>
      </c>
      <c r="G50" s="158">
        <f t="shared" si="1"/>
        <v>7700984.2581491899</v>
      </c>
      <c r="H50" s="158">
        <f t="shared" si="1"/>
        <v>12169888.759469097</v>
      </c>
      <c r="I50" s="158">
        <f t="shared" si="1"/>
        <v>12705363.864885736</v>
      </c>
      <c r="J50" s="158">
        <f t="shared" si="1"/>
        <v>13264399.87494071</v>
      </c>
      <c r="K50" s="158">
        <f t="shared" si="1"/>
        <v>13834769.069563162</v>
      </c>
      <c r="L50" s="158">
        <f t="shared" si="1"/>
        <v>14415829.370484814</v>
      </c>
      <c r="M50" s="158">
        <f t="shared" si="1"/>
        <v>15006878.374674689</v>
      </c>
      <c r="N50" s="158">
        <f t="shared" ref="N50:AJ50" si="2">N113*(1+N49)</f>
        <v>15607153.509661678</v>
      </c>
      <c r="O50" s="158">
        <f t="shared" si="2"/>
        <v>16231439.650048144</v>
      </c>
      <c r="P50" s="158">
        <f t="shared" si="2"/>
        <v>16880697.236050073</v>
      </c>
      <c r="Q50" s="158">
        <f t="shared" si="2"/>
        <v>17555925.125492074</v>
      </c>
      <c r="R50" s="158">
        <f t="shared" si="2"/>
        <v>18258162.130511757</v>
      </c>
      <c r="S50" s="158">
        <f t="shared" si="2"/>
        <v>18988488.61573223</v>
      </c>
      <c r="T50" s="158">
        <f t="shared" si="2"/>
        <v>19748028.160361517</v>
      </c>
      <c r="U50" s="158">
        <f t="shared" si="2"/>
        <v>20537949.28677598</v>
      </c>
      <c r="V50" s="158">
        <f t="shared" si="2"/>
        <v>21359467.258247022</v>
      </c>
      <c r="W50" s="158">
        <f t="shared" si="2"/>
        <v>22213845.948576905</v>
      </c>
      <c r="X50" s="158">
        <f t="shared" si="2"/>
        <v>23102399.786519982</v>
      </c>
      <c r="Y50" s="158">
        <f t="shared" si="2"/>
        <v>24026495.777980782</v>
      </c>
      <c r="Z50" s="158">
        <f t="shared" si="2"/>
        <v>24987555.609100014</v>
      </c>
      <c r="AA50" s="158">
        <f t="shared" si="2"/>
        <v>25987057.833464015</v>
      </c>
      <c r="AB50" s="158">
        <f t="shared" si="2"/>
        <v>27026540.146802578</v>
      </c>
      <c r="AC50" s="158">
        <f t="shared" si="2"/>
        <v>28107601.75267468</v>
      </c>
      <c r="AD50" s="158">
        <f t="shared" si="2"/>
        <v>29231905.822781667</v>
      </c>
      <c r="AE50" s="158">
        <f t="shared" si="2"/>
        <v>30401182.055692937</v>
      </c>
      <c r="AF50" s="158">
        <f t="shared" si="2"/>
        <v>31617229.337920655</v>
      </c>
      <c r="AG50" s="158">
        <f t="shared" si="2"/>
        <v>32881918.511437483</v>
      </c>
      <c r="AH50" s="158">
        <f t="shared" si="2"/>
        <v>34197195.251894981</v>
      </c>
      <c r="AI50" s="158">
        <f t="shared" si="2"/>
        <v>35565083.061970785</v>
      </c>
      <c r="AJ50" s="158">
        <f t="shared" si="2"/>
        <v>36987686.384449616</v>
      </c>
    </row>
    <row r="51" spans="1:36" s="119" customFormat="1" ht="16.5" thickBot="1" x14ac:dyDescent="0.3">
      <c r="A51" s="156"/>
      <c r="B51" s="137"/>
      <c r="C51" s="137"/>
      <c r="D51" s="137"/>
      <c r="E51" s="137"/>
      <c r="F51" s="137"/>
      <c r="G51" s="137"/>
      <c r="H51" s="137"/>
      <c r="I51" s="137"/>
      <c r="J51" s="137"/>
      <c r="K51" s="137"/>
      <c r="L51" s="137"/>
      <c r="M51" s="137"/>
      <c r="N51" s="137"/>
      <c r="O51" s="137"/>
      <c r="P51" s="137"/>
      <c r="Q51" s="137"/>
      <c r="R51" s="137"/>
      <c r="S51" s="137"/>
      <c r="T51" s="137"/>
      <c r="U51" s="137"/>
      <c r="V51" s="137"/>
      <c r="W51" s="137"/>
      <c r="X51" s="137"/>
      <c r="Y51" s="137"/>
      <c r="Z51" s="137"/>
      <c r="AA51" s="137"/>
      <c r="AB51" s="137"/>
      <c r="AC51" s="137"/>
      <c r="AD51" s="123"/>
      <c r="AE51" s="120"/>
      <c r="AF51" s="120"/>
      <c r="AG51" s="120"/>
      <c r="AH51" s="120"/>
    </row>
    <row r="52" spans="1:36" s="119" customFormat="1" x14ac:dyDescent="0.2">
      <c r="A52" s="157" t="s">
        <v>231</v>
      </c>
      <c r="B52" s="152">
        <v>1</v>
      </c>
      <c r="C52" s="152">
        <v>2</v>
      </c>
      <c r="D52" s="152">
        <v>3</v>
      </c>
      <c r="E52" s="152">
        <v>4</v>
      </c>
      <c r="F52" s="152">
        <v>5</v>
      </c>
      <c r="G52" s="152">
        <v>6</v>
      </c>
      <c r="H52" s="152">
        <v>7</v>
      </c>
      <c r="I52" s="152">
        <v>8</v>
      </c>
      <c r="J52" s="152">
        <v>9</v>
      </c>
      <c r="K52" s="152">
        <v>10</v>
      </c>
      <c r="L52" s="152">
        <v>11</v>
      </c>
      <c r="M52" s="152">
        <v>12</v>
      </c>
      <c r="N52" s="152">
        <v>13</v>
      </c>
      <c r="O52" s="152">
        <v>14</v>
      </c>
      <c r="P52" s="152">
        <v>15</v>
      </c>
      <c r="Q52" s="152">
        <v>16</v>
      </c>
      <c r="R52" s="152">
        <v>17</v>
      </c>
      <c r="S52" s="152">
        <v>18</v>
      </c>
      <c r="T52" s="152">
        <v>19</v>
      </c>
      <c r="U52" s="152">
        <v>20</v>
      </c>
      <c r="V52" s="152">
        <v>21</v>
      </c>
      <c r="W52" s="152">
        <v>22</v>
      </c>
      <c r="X52" s="152">
        <v>23</v>
      </c>
      <c r="Y52" s="152">
        <v>24</v>
      </c>
      <c r="Z52" s="152">
        <v>25</v>
      </c>
      <c r="AA52" s="152">
        <v>26</v>
      </c>
      <c r="AB52" s="152">
        <v>27</v>
      </c>
      <c r="AC52" s="152">
        <v>28</v>
      </c>
      <c r="AD52" s="152">
        <v>29</v>
      </c>
      <c r="AE52" s="152">
        <v>30</v>
      </c>
      <c r="AF52" s="152">
        <v>31</v>
      </c>
      <c r="AG52" s="152">
        <v>32</v>
      </c>
      <c r="AH52" s="152">
        <v>33</v>
      </c>
      <c r="AI52" s="152">
        <v>34</v>
      </c>
      <c r="AJ52" s="152">
        <v>35</v>
      </c>
    </row>
    <row r="53" spans="1:36" s="119" customFormat="1" x14ac:dyDescent="0.2">
      <c r="A53" s="153" t="s">
        <v>230</v>
      </c>
      <c r="B53" s="231">
        <v>0</v>
      </c>
      <c r="C53" s="231">
        <v>0</v>
      </c>
      <c r="D53" s="231">
        <v>0</v>
      </c>
      <c r="E53" s="231">
        <v>0</v>
      </c>
      <c r="F53" s="231">
        <v>0</v>
      </c>
      <c r="G53" s="231">
        <v>0</v>
      </c>
      <c r="H53" s="231">
        <v>0</v>
      </c>
      <c r="I53" s="231">
        <v>0</v>
      </c>
      <c r="J53" s="231">
        <v>0</v>
      </c>
      <c r="K53" s="231">
        <v>0</v>
      </c>
      <c r="L53" s="231">
        <v>0</v>
      </c>
      <c r="M53" s="231">
        <v>0</v>
      </c>
      <c r="N53" s="231">
        <v>0</v>
      </c>
      <c r="O53" s="231">
        <v>0</v>
      </c>
      <c r="P53" s="231">
        <v>0</v>
      </c>
      <c r="Q53" s="231">
        <v>0</v>
      </c>
      <c r="R53" s="231">
        <v>0</v>
      </c>
      <c r="S53" s="231">
        <v>0</v>
      </c>
      <c r="T53" s="231">
        <v>0</v>
      </c>
      <c r="U53" s="231">
        <v>0</v>
      </c>
      <c r="V53" s="231">
        <v>0</v>
      </c>
      <c r="W53" s="231">
        <v>0</v>
      </c>
      <c r="X53" s="231">
        <v>0</v>
      </c>
      <c r="Y53" s="231">
        <v>0</v>
      </c>
      <c r="Z53" s="231">
        <v>0</v>
      </c>
      <c r="AA53" s="231">
        <v>0</v>
      </c>
      <c r="AB53" s="231">
        <v>0</v>
      </c>
      <c r="AC53" s="231">
        <v>0</v>
      </c>
      <c r="AD53" s="231">
        <v>0</v>
      </c>
      <c r="AE53" s="231">
        <v>0</v>
      </c>
      <c r="AF53" s="231">
        <v>0</v>
      </c>
      <c r="AG53" s="231">
        <v>0</v>
      </c>
      <c r="AH53" s="231">
        <v>0</v>
      </c>
      <c r="AI53" s="231">
        <v>0</v>
      </c>
      <c r="AJ53" s="231">
        <v>0</v>
      </c>
    </row>
    <row r="54" spans="1:36" s="119" customFormat="1" x14ac:dyDescent="0.2">
      <c r="A54" s="153" t="s">
        <v>229</v>
      </c>
      <c r="B54" s="231">
        <v>0</v>
      </c>
      <c r="C54" s="231">
        <v>0</v>
      </c>
      <c r="D54" s="231">
        <v>0</v>
      </c>
      <c r="E54" s="231">
        <v>0</v>
      </c>
      <c r="F54" s="231">
        <v>0</v>
      </c>
      <c r="G54" s="231">
        <v>0</v>
      </c>
      <c r="H54" s="231">
        <v>0</v>
      </c>
      <c r="I54" s="231">
        <v>0</v>
      </c>
      <c r="J54" s="231">
        <v>0</v>
      </c>
      <c r="K54" s="231">
        <v>0</v>
      </c>
      <c r="L54" s="231">
        <v>0</v>
      </c>
      <c r="M54" s="231">
        <v>0</v>
      </c>
      <c r="N54" s="231">
        <v>0</v>
      </c>
      <c r="O54" s="231">
        <v>0</v>
      </c>
      <c r="P54" s="231">
        <v>0</v>
      </c>
      <c r="Q54" s="231">
        <v>0</v>
      </c>
      <c r="R54" s="231">
        <v>0</v>
      </c>
      <c r="S54" s="231">
        <v>0</v>
      </c>
      <c r="T54" s="231">
        <v>0</v>
      </c>
      <c r="U54" s="231">
        <v>0</v>
      </c>
      <c r="V54" s="231">
        <v>0</v>
      </c>
      <c r="W54" s="231">
        <v>0</v>
      </c>
      <c r="X54" s="231">
        <v>0</v>
      </c>
      <c r="Y54" s="231">
        <v>0</v>
      </c>
      <c r="Z54" s="231">
        <v>0</v>
      </c>
      <c r="AA54" s="231">
        <v>0</v>
      </c>
      <c r="AB54" s="231">
        <v>0</v>
      </c>
      <c r="AC54" s="231">
        <v>0</v>
      </c>
      <c r="AD54" s="231">
        <v>0</v>
      </c>
      <c r="AE54" s="231">
        <v>0</v>
      </c>
      <c r="AF54" s="231">
        <v>0</v>
      </c>
      <c r="AG54" s="231">
        <v>0</v>
      </c>
      <c r="AH54" s="231">
        <v>0</v>
      </c>
      <c r="AI54" s="231">
        <v>0</v>
      </c>
      <c r="AJ54" s="231">
        <v>0</v>
      </c>
    </row>
    <row r="55" spans="1:36" s="119" customFormat="1" x14ac:dyDescent="0.2">
      <c r="A55" s="153" t="s">
        <v>228</v>
      </c>
      <c r="B55" s="231">
        <v>0</v>
      </c>
      <c r="C55" s="231">
        <v>0</v>
      </c>
      <c r="D55" s="231">
        <v>0</v>
      </c>
      <c r="E55" s="231">
        <v>0</v>
      </c>
      <c r="F55" s="231">
        <v>0</v>
      </c>
      <c r="G55" s="231">
        <v>0</v>
      </c>
      <c r="H55" s="231">
        <v>0</v>
      </c>
      <c r="I55" s="231">
        <v>0</v>
      </c>
      <c r="J55" s="231">
        <v>0</v>
      </c>
      <c r="K55" s="231">
        <v>0</v>
      </c>
      <c r="L55" s="231">
        <v>0</v>
      </c>
      <c r="M55" s="231">
        <v>0</v>
      </c>
      <c r="N55" s="231">
        <v>0</v>
      </c>
      <c r="O55" s="231">
        <v>0</v>
      </c>
      <c r="P55" s="231">
        <v>0</v>
      </c>
      <c r="Q55" s="231">
        <v>0</v>
      </c>
      <c r="R55" s="231">
        <v>0</v>
      </c>
      <c r="S55" s="231">
        <v>0</v>
      </c>
      <c r="T55" s="231">
        <v>0</v>
      </c>
      <c r="U55" s="231">
        <v>0</v>
      </c>
      <c r="V55" s="231">
        <v>0</v>
      </c>
      <c r="W55" s="231">
        <v>0</v>
      </c>
      <c r="X55" s="231">
        <v>0</v>
      </c>
      <c r="Y55" s="231">
        <v>0</v>
      </c>
      <c r="Z55" s="231">
        <v>0</v>
      </c>
      <c r="AA55" s="231">
        <v>0</v>
      </c>
      <c r="AB55" s="231">
        <v>0</v>
      </c>
      <c r="AC55" s="231">
        <v>0</v>
      </c>
      <c r="AD55" s="231">
        <v>0</v>
      </c>
      <c r="AE55" s="231">
        <v>0</v>
      </c>
      <c r="AF55" s="231">
        <v>0</v>
      </c>
      <c r="AG55" s="231">
        <v>0</v>
      </c>
      <c r="AH55" s="231">
        <v>0</v>
      </c>
      <c r="AI55" s="231">
        <v>0</v>
      </c>
      <c r="AJ55" s="231">
        <v>0</v>
      </c>
    </row>
    <row r="56" spans="1:36" s="119" customFormat="1" ht="16.5" thickBot="1" x14ac:dyDescent="0.25">
      <c r="A56" s="155" t="s">
        <v>227</v>
      </c>
      <c r="B56" s="232">
        <v>0</v>
      </c>
      <c r="C56" s="232">
        <v>0</v>
      </c>
      <c r="D56" s="232">
        <v>0</v>
      </c>
      <c r="E56" s="232">
        <v>0</v>
      </c>
      <c r="F56" s="232">
        <v>0</v>
      </c>
      <c r="G56" s="232">
        <v>0</v>
      </c>
      <c r="H56" s="232">
        <v>0</v>
      </c>
      <c r="I56" s="232">
        <v>0</v>
      </c>
      <c r="J56" s="232">
        <v>0</v>
      </c>
      <c r="K56" s="232">
        <v>0</v>
      </c>
      <c r="L56" s="232">
        <v>0</v>
      </c>
      <c r="M56" s="232">
        <v>0</v>
      </c>
      <c r="N56" s="232">
        <v>0</v>
      </c>
      <c r="O56" s="232">
        <v>0</v>
      </c>
      <c r="P56" s="232">
        <v>0</v>
      </c>
      <c r="Q56" s="232">
        <v>0</v>
      </c>
      <c r="R56" s="232">
        <v>0</v>
      </c>
      <c r="S56" s="232">
        <v>0</v>
      </c>
      <c r="T56" s="232">
        <v>0</v>
      </c>
      <c r="U56" s="232">
        <v>0</v>
      </c>
      <c r="V56" s="232">
        <v>0</v>
      </c>
      <c r="W56" s="232">
        <v>0</v>
      </c>
      <c r="X56" s="232">
        <v>0</v>
      </c>
      <c r="Y56" s="232">
        <v>0</v>
      </c>
      <c r="Z56" s="232">
        <v>0</v>
      </c>
      <c r="AA56" s="232">
        <v>0</v>
      </c>
      <c r="AB56" s="232">
        <v>0</v>
      </c>
      <c r="AC56" s="232">
        <v>0</v>
      </c>
      <c r="AD56" s="232">
        <v>0</v>
      </c>
      <c r="AE56" s="232">
        <v>0</v>
      </c>
      <c r="AF56" s="232">
        <v>0</v>
      </c>
      <c r="AG56" s="232">
        <v>0</v>
      </c>
      <c r="AH56" s="232">
        <v>0</v>
      </c>
      <c r="AI56" s="232">
        <v>0</v>
      </c>
      <c r="AJ56" s="232">
        <v>0</v>
      </c>
    </row>
    <row r="57" spans="1:36" s="119" customFormat="1" ht="16.5" thickBot="1" x14ac:dyDescent="0.3">
      <c r="A57" s="156"/>
      <c r="B57" s="159"/>
      <c r="C57" s="159"/>
      <c r="D57" s="159"/>
      <c r="E57" s="159"/>
      <c r="F57" s="159"/>
      <c r="G57" s="159"/>
      <c r="H57" s="159"/>
      <c r="I57" s="159"/>
      <c r="J57" s="159"/>
      <c r="K57" s="159"/>
      <c r="L57" s="159"/>
      <c r="M57" s="159"/>
      <c r="N57" s="159"/>
      <c r="O57" s="159"/>
      <c r="P57" s="159"/>
      <c r="Q57" s="159"/>
      <c r="R57" s="159"/>
      <c r="S57" s="159"/>
      <c r="T57" s="159"/>
      <c r="U57" s="159"/>
      <c r="V57" s="159"/>
      <c r="W57" s="159"/>
      <c r="X57" s="159"/>
      <c r="Y57" s="159"/>
      <c r="Z57" s="159"/>
      <c r="AA57" s="159"/>
      <c r="AB57" s="159"/>
      <c r="AC57" s="159"/>
      <c r="AD57" s="123"/>
      <c r="AE57" s="120"/>
      <c r="AF57" s="120"/>
      <c r="AG57" s="120"/>
      <c r="AH57" s="120"/>
    </row>
    <row r="58" spans="1:36" s="119" customFormat="1" x14ac:dyDescent="0.2">
      <c r="A58" s="157" t="s">
        <v>388</v>
      </c>
      <c r="B58" s="152">
        <v>1</v>
      </c>
      <c r="C58" s="152">
        <v>2</v>
      </c>
      <c r="D58" s="152">
        <v>3</v>
      </c>
      <c r="E58" s="152">
        <v>4</v>
      </c>
      <c r="F58" s="152">
        <v>5</v>
      </c>
      <c r="G58" s="152">
        <v>6</v>
      </c>
      <c r="H58" s="152">
        <v>7</v>
      </c>
      <c r="I58" s="152">
        <v>8</v>
      </c>
      <c r="J58" s="152">
        <v>9</v>
      </c>
      <c r="K58" s="152">
        <v>10</v>
      </c>
      <c r="L58" s="152">
        <v>11</v>
      </c>
      <c r="M58" s="152">
        <v>12</v>
      </c>
      <c r="N58" s="152">
        <v>13</v>
      </c>
      <c r="O58" s="152">
        <v>14</v>
      </c>
      <c r="P58" s="152">
        <v>15</v>
      </c>
      <c r="Q58" s="152">
        <v>16</v>
      </c>
      <c r="R58" s="152">
        <v>17</v>
      </c>
      <c r="S58" s="152">
        <v>18</v>
      </c>
      <c r="T58" s="152">
        <v>19</v>
      </c>
      <c r="U58" s="152">
        <v>20</v>
      </c>
      <c r="V58" s="152">
        <v>21</v>
      </c>
      <c r="W58" s="152">
        <v>22</v>
      </c>
      <c r="X58" s="152">
        <v>23</v>
      </c>
      <c r="Y58" s="152">
        <v>24</v>
      </c>
      <c r="Z58" s="152">
        <v>25</v>
      </c>
      <c r="AA58" s="152">
        <v>26</v>
      </c>
      <c r="AB58" s="152">
        <v>27</v>
      </c>
      <c r="AC58" s="152">
        <v>28</v>
      </c>
      <c r="AD58" s="152">
        <v>29</v>
      </c>
      <c r="AE58" s="152">
        <v>30</v>
      </c>
      <c r="AF58" s="152">
        <v>31</v>
      </c>
      <c r="AG58" s="152">
        <v>32</v>
      </c>
      <c r="AH58" s="152">
        <v>33</v>
      </c>
      <c r="AI58" s="152">
        <v>34</v>
      </c>
      <c r="AJ58" s="152">
        <v>35</v>
      </c>
    </row>
    <row r="59" spans="1:36" s="119" customFormat="1" ht="14.25" x14ac:dyDescent="0.2">
      <c r="A59" s="160" t="s">
        <v>226</v>
      </c>
      <c r="B59" s="241">
        <f>B50*$B$28</f>
        <v>0</v>
      </c>
      <c r="C59" s="241">
        <f t="shared" ref="C59:AI59" si="3">C50*$B$28</f>
        <v>0</v>
      </c>
      <c r="D59" s="241">
        <f t="shared" si="3"/>
        <v>0</v>
      </c>
      <c r="E59" s="241">
        <f t="shared" si="3"/>
        <v>0</v>
      </c>
      <c r="F59" s="233">
        <f t="shared" si="3"/>
        <v>3695289.9511272502</v>
      </c>
      <c r="G59" s="233">
        <f t="shared" si="3"/>
        <v>7700984.2581491899</v>
      </c>
      <c r="H59" s="233">
        <f t="shared" si="3"/>
        <v>12169888.759469097</v>
      </c>
      <c r="I59" s="233">
        <f t="shared" si="3"/>
        <v>12705363.864885736</v>
      </c>
      <c r="J59" s="233">
        <f t="shared" si="3"/>
        <v>13264399.87494071</v>
      </c>
      <c r="K59" s="233">
        <f t="shared" si="3"/>
        <v>13834769.069563162</v>
      </c>
      <c r="L59" s="233">
        <f t="shared" si="3"/>
        <v>14415829.370484814</v>
      </c>
      <c r="M59" s="233">
        <f t="shared" si="3"/>
        <v>15006878.374674689</v>
      </c>
      <c r="N59" s="233">
        <f t="shared" si="3"/>
        <v>15607153.509661678</v>
      </c>
      <c r="O59" s="233">
        <f t="shared" si="3"/>
        <v>16231439.650048144</v>
      </c>
      <c r="P59" s="233">
        <f t="shared" si="3"/>
        <v>16880697.236050073</v>
      </c>
      <c r="Q59" s="233">
        <f t="shared" si="3"/>
        <v>17555925.125492074</v>
      </c>
      <c r="R59" s="233">
        <f t="shared" si="3"/>
        <v>18258162.130511757</v>
      </c>
      <c r="S59" s="233">
        <f t="shared" si="3"/>
        <v>18988488.61573223</v>
      </c>
      <c r="T59" s="233">
        <f t="shared" si="3"/>
        <v>19748028.160361517</v>
      </c>
      <c r="U59" s="233">
        <f t="shared" si="3"/>
        <v>20537949.28677598</v>
      </c>
      <c r="V59" s="233">
        <f t="shared" si="3"/>
        <v>21359467.258247022</v>
      </c>
      <c r="W59" s="233">
        <f t="shared" si="3"/>
        <v>22213845.948576905</v>
      </c>
      <c r="X59" s="233">
        <f t="shared" si="3"/>
        <v>23102399.786519982</v>
      </c>
      <c r="Y59" s="233">
        <f t="shared" si="3"/>
        <v>24026495.777980782</v>
      </c>
      <c r="Z59" s="233">
        <f t="shared" si="3"/>
        <v>24987555.609100014</v>
      </c>
      <c r="AA59" s="233">
        <f t="shared" si="3"/>
        <v>25987057.833464015</v>
      </c>
      <c r="AB59" s="233">
        <f t="shared" si="3"/>
        <v>27026540.146802578</v>
      </c>
      <c r="AC59" s="233">
        <f t="shared" si="3"/>
        <v>28107601.75267468</v>
      </c>
      <c r="AD59" s="233">
        <f t="shared" si="3"/>
        <v>29231905.822781667</v>
      </c>
      <c r="AE59" s="233">
        <f t="shared" si="3"/>
        <v>30401182.055692937</v>
      </c>
      <c r="AF59" s="233">
        <f t="shared" si="3"/>
        <v>31617229.337920655</v>
      </c>
      <c r="AG59" s="233">
        <f t="shared" si="3"/>
        <v>32881918.511437483</v>
      </c>
      <c r="AH59" s="233">
        <f t="shared" si="3"/>
        <v>34197195.251894981</v>
      </c>
      <c r="AI59" s="233">
        <f t="shared" si="3"/>
        <v>35565083.061970785</v>
      </c>
      <c r="AJ59" s="233">
        <f t="shared" ref="AJ59" si="4">AJ50*$B$28</f>
        <v>36987686.384449616</v>
      </c>
    </row>
    <row r="60" spans="1:36" s="119" customFormat="1" x14ac:dyDescent="0.2">
      <c r="A60" s="153" t="s">
        <v>225</v>
      </c>
      <c r="B60" s="234">
        <f>SUM(B61:B66)</f>
        <v>0</v>
      </c>
      <c r="C60" s="234">
        <f t="shared" ref="C60:AI60" si="5">SUM(C61:C66)</f>
        <v>0</v>
      </c>
      <c r="D60" s="234">
        <f t="shared" si="5"/>
        <v>0</v>
      </c>
      <c r="E60" s="234">
        <f t="shared" si="5"/>
        <v>0</v>
      </c>
      <c r="F60" s="234">
        <f t="shared" si="5"/>
        <v>-109620</v>
      </c>
      <c r="G60" s="234">
        <f t="shared" si="5"/>
        <v>-114224.04000000002</v>
      </c>
      <c r="H60" s="234">
        <f t="shared" si="5"/>
        <v>-476542.69488000002</v>
      </c>
      <c r="I60" s="234">
        <f t="shared" si="5"/>
        <v>-124377.64336368001</v>
      </c>
      <c r="J60" s="234">
        <f t="shared" si="5"/>
        <v>-129850.25967168194</v>
      </c>
      <c r="K60" s="234">
        <f t="shared" si="5"/>
        <v>-541735.28335025697</v>
      </c>
      <c r="L60" s="234">
        <f t="shared" si="5"/>
        <v>-141122.04131274196</v>
      </c>
      <c r="M60" s="234">
        <f t="shared" si="5"/>
        <v>-146908.04500656435</v>
      </c>
      <c r="N60" s="234">
        <f t="shared" si="5"/>
        <v>-611137.46722730773</v>
      </c>
      <c r="O60" s="234">
        <f t="shared" si="5"/>
        <v>-158895.74147910002</v>
      </c>
      <c r="P60" s="234">
        <f t="shared" si="5"/>
        <v>-165251.57113826403</v>
      </c>
      <c r="Q60" s="234">
        <f t="shared" si="5"/>
        <v>-687446.5359351784</v>
      </c>
      <c r="R60" s="234">
        <f t="shared" si="5"/>
        <v>-178736.09934314637</v>
      </c>
      <c r="S60" s="234">
        <f t="shared" si="5"/>
        <v>-185885.54331687224</v>
      </c>
      <c r="T60" s="234">
        <f t="shared" si="5"/>
        <v>-773283.86019818846</v>
      </c>
      <c r="U60" s="234">
        <f t="shared" si="5"/>
        <v>-201053.80365152902</v>
      </c>
      <c r="V60" s="234">
        <f t="shared" si="5"/>
        <v>-209095.95579759023</v>
      </c>
      <c r="W60" s="234">
        <f t="shared" si="5"/>
        <v>-869839.17611797526</v>
      </c>
      <c r="X60" s="234">
        <f t="shared" si="5"/>
        <v>-226158.1857906736</v>
      </c>
      <c r="Y60" s="234">
        <f t="shared" si="5"/>
        <v>-235204.51322230053</v>
      </c>
      <c r="Z60" s="234">
        <f t="shared" si="5"/>
        <v>-978450.77500477037</v>
      </c>
      <c r="AA60" s="234">
        <f t="shared" si="5"/>
        <v>-254397.20150124031</v>
      </c>
      <c r="AB60" s="234">
        <f t="shared" si="5"/>
        <v>-264573.08956128993</v>
      </c>
      <c r="AC60" s="234">
        <f t="shared" si="5"/>
        <v>-1100624.0525749661</v>
      </c>
      <c r="AD60" s="234">
        <f t="shared" si="5"/>
        <v>-286162.25366949115</v>
      </c>
      <c r="AE60" s="234">
        <f t="shared" si="5"/>
        <v>-297608.74381627084</v>
      </c>
      <c r="AF60" s="234">
        <f t="shared" si="5"/>
        <v>-1238052.3742756867</v>
      </c>
      <c r="AG60" s="234">
        <f t="shared" si="5"/>
        <v>-321893.61731167854</v>
      </c>
      <c r="AH60" s="234">
        <f t="shared" si="5"/>
        <v>-334769.36200414575</v>
      </c>
      <c r="AI60" s="234">
        <f t="shared" si="5"/>
        <v>-1392640.5459372462</v>
      </c>
      <c r="AJ60" s="234">
        <f t="shared" ref="AJ60" si="6">SUM(AJ61:AJ66)</f>
        <v>-1448346.1677747362</v>
      </c>
    </row>
    <row r="61" spans="1:36" s="119" customFormat="1" x14ac:dyDescent="0.25">
      <c r="A61" s="161" t="s">
        <v>224</v>
      </c>
      <c r="B61" s="235"/>
      <c r="C61" s="235"/>
      <c r="D61" s="235"/>
      <c r="E61" s="236">
        <v>0</v>
      </c>
      <c r="F61" s="236">
        <v>0</v>
      </c>
      <c r="G61" s="236">
        <v>0</v>
      </c>
      <c r="H61" s="236">
        <f t="shared" ref="H61:AJ61" si="7">-IF(H$47&lt;=$B$30,0,$B$29*(1+H$49)*$B$28)</f>
        <v>-357407.02116</v>
      </c>
      <c r="I61" s="236">
        <v>0</v>
      </c>
      <c r="J61" s="236">
        <v>0</v>
      </c>
      <c r="K61" s="236">
        <f t="shared" si="7"/>
        <v>-406301.46251269279</v>
      </c>
      <c r="L61" s="236">
        <v>0</v>
      </c>
      <c r="M61" s="236">
        <v>0</v>
      </c>
      <c r="N61" s="236">
        <f t="shared" si="7"/>
        <v>-458353.10042048083</v>
      </c>
      <c r="O61" s="236">
        <v>0</v>
      </c>
      <c r="P61" s="236">
        <v>0</v>
      </c>
      <c r="Q61" s="236">
        <f t="shared" si="7"/>
        <v>-515584.9019513838</v>
      </c>
      <c r="R61" s="236">
        <v>0</v>
      </c>
      <c r="S61" s="236">
        <v>0</v>
      </c>
      <c r="T61" s="236">
        <f t="shared" si="7"/>
        <v>-579962.89514864131</v>
      </c>
      <c r="U61" s="236">
        <v>0</v>
      </c>
      <c r="V61" s="236">
        <v>0</v>
      </c>
      <c r="W61" s="236">
        <f t="shared" si="7"/>
        <v>-652379.38208848145</v>
      </c>
      <c r="X61" s="236">
        <v>0</v>
      </c>
      <c r="Y61" s="236">
        <v>0</v>
      </c>
      <c r="Z61" s="236">
        <f t="shared" si="7"/>
        <v>-733838.08125357772</v>
      </c>
      <c r="AA61" s="236">
        <v>0</v>
      </c>
      <c r="AB61" s="236">
        <v>0</v>
      </c>
      <c r="AC61" s="236">
        <f t="shared" si="7"/>
        <v>-825468.03943122458</v>
      </c>
      <c r="AD61" s="236">
        <v>0</v>
      </c>
      <c r="AE61" s="236">
        <v>0</v>
      </c>
      <c r="AF61" s="236">
        <f t="shared" si="7"/>
        <v>-928539.28070676513</v>
      </c>
      <c r="AG61" s="236">
        <v>0</v>
      </c>
      <c r="AH61" s="236">
        <v>0</v>
      </c>
      <c r="AI61" s="236">
        <f t="shared" si="7"/>
        <v>-1044480.4094529347</v>
      </c>
      <c r="AJ61" s="236">
        <f t="shared" si="7"/>
        <v>-1086259.6258310522</v>
      </c>
    </row>
    <row r="62" spans="1:36" s="119" customFormat="1" x14ac:dyDescent="0.2">
      <c r="A62" s="161" t="s">
        <v>223</v>
      </c>
      <c r="B62" s="235"/>
      <c r="C62" s="235"/>
      <c r="D62" s="235"/>
      <c r="E62" s="234"/>
      <c r="F62" s="234">
        <f>-IF(F$47&lt;=$B$33,0,$B$32*(1+F$49)*$B$28)</f>
        <v>-109620</v>
      </c>
      <c r="G62" s="234">
        <f t="shared" ref="G62:AJ62" si="8">-IF(G$47&lt;=$B$33,0,$B$32*(1+G$49)*$B$28)</f>
        <v>-114224.04000000002</v>
      </c>
      <c r="H62" s="234">
        <f t="shared" si="8"/>
        <v>-119135.67372000001</v>
      </c>
      <c r="I62" s="234">
        <f t="shared" si="8"/>
        <v>-124377.64336368001</v>
      </c>
      <c r="J62" s="234">
        <f t="shared" si="8"/>
        <v>-129850.25967168194</v>
      </c>
      <c r="K62" s="234">
        <f t="shared" si="8"/>
        <v>-135433.82083756424</v>
      </c>
      <c r="L62" s="234">
        <f t="shared" si="8"/>
        <v>-141122.04131274196</v>
      </c>
      <c r="M62" s="234">
        <f t="shared" si="8"/>
        <v>-146908.04500656435</v>
      </c>
      <c r="N62" s="234">
        <f t="shared" si="8"/>
        <v>-152784.36680682693</v>
      </c>
      <c r="O62" s="234">
        <f t="shared" si="8"/>
        <v>-158895.74147910002</v>
      </c>
      <c r="P62" s="234">
        <f t="shared" si="8"/>
        <v>-165251.57113826403</v>
      </c>
      <c r="Q62" s="234">
        <f t="shared" si="8"/>
        <v>-171861.6339837946</v>
      </c>
      <c r="R62" s="234">
        <f t="shared" si="8"/>
        <v>-178736.09934314637</v>
      </c>
      <c r="S62" s="234">
        <f t="shared" si="8"/>
        <v>-185885.54331687224</v>
      </c>
      <c r="T62" s="234">
        <f t="shared" si="8"/>
        <v>-193320.96504954711</v>
      </c>
      <c r="U62" s="234">
        <f t="shared" si="8"/>
        <v>-201053.80365152902</v>
      </c>
      <c r="V62" s="234">
        <f t="shared" si="8"/>
        <v>-209095.95579759023</v>
      </c>
      <c r="W62" s="234">
        <f t="shared" si="8"/>
        <v>-217459.79402949382</v>
      </c>
      <c r="X62" s="234">
        <f t="shared" si="8"/>
        <v>-226158.1857906736</v>
      </c>
      <c r="Y62" s="234">
        <f t="shared" si="8"/>
        <v>-235204.51322230053</v>
      </c>
      <c r="Z62" s="234">
        <f t="shared" si="8"/>
        <v>-244612.69375119259</v>
      </c>
      <c r="AA62" s="234">
        <f t="shared" si="8"/>
        <v>-254397.20150124031</v>
      </c>
      <c r="AB62" s="234">
        <f t="shared" si="8"/>
        <v>-264573.08956128993</v>
      </c>
      <c r="AC62" s="234">
        <f t="shared" si="8"/>
        <v>-275156.01314374153</v>
      </c>
      <c r="AD62" s="234">
        <f t="shared" si="8"/>
        <v>-286162.25366949115</v>
      </c>
      <c r="AE62" s="234">
        <f t="shared" si="8"/>
        <v>-297608.74381627084</v>
      </c>
      <c r="AF62" s="234">
        <f t="shared" si="8"/>
        <v>-309513.09356892167</v>
      </c>
      <c r="AG62" s="234">
        <f t="shared" si="8"/>
        <v>-321893.61731167854</v>
      </c>
      <c r="AH62" s="234">
        <f t="shared" si="8"/>
        <v>-334769.36200414575</v>
      </c>
      <c r="AI62" s="234">
        <f t="shared" si="8"/>
        <v>-348160.13648431154</v>
      </c>
      <c r="AJ62" s="234">
        <f t="shared" si="8"/>
        <v>-362086.54194368405</v>
      </c>
    </row>
    <row r="63" spans="1:36" s="119" customFormat="1" x14ac:dyDescent="0.25">
      <c r="A63" s="161" t="s">
        <v>384</v>
      </c>
      <c r="B63" s="235"/>
      <c r="C63" s="235"/>
      <c r="D63" s="235"/>
      <c r="E63" s="236">
        <v>0</v>
      </c>
      <c r="F63" s="236">
        <v>0</v>
      </c>
      <c r="G63" s="236">
        <v>0</v>
      </c>
      <c r="H63" s="236">
        <v>0</v>
      </c>
      <c r="I63" s="236">
        <v>0</v>
      </c>
      <c r="J63" s="236">
        <v>0</v>
      </c>
      <c r="K63" s="236">
        <v>0</v>
      </c>
      <c r="L63" s="234">
        <f>-IF(L$47&lt;=$B$30,0,$B$35*(1+L$48)*$B$28)</f>
        <v>0</v>
      </c>
      <c r="M63" s="236">
        <v>0</v>
      </c>
      <c r="N63" s="236">
        <v>0</v>
      </c>
      <c r="O63" s="236">
        <v>0</v>
      </c>
      <c r="P63" s="236">
        <v>0</v>
      </c>
      <c r="Q63" s="236">
        <v>0</v>
      </c>
      <c r="R63" s="236">
        <v>0</v>
      </c>
      <c r="S63" s="236">
        <v>0</v>
      </c>
      <c r="T63" s="234">
        <f t="shared" ref="T63" si="9">-IF(T$47&lt;=$B$30,0,$B$35*(1+T$48)*$B$28)</f>
        <v>0</v>
      </c>
      <c r="U63" s="236">
        <v>0</v>
      </c>
      <c r="V63" s="236">
        <v>0</v>
      </c>
      <c r="W63" s="236">
        <v>0</v>
      </c>
      <c r="X63" s="236">
        <v>0</v>
      </c>
      <c r="Y63" s="236">
        <v>0</v>
      </c>
      <c r="Z63" s="236">
        <v>0</v>
      </c>
      <c r="AA63" s="236">
        <v>0</v>
      </c>
      <c r="AB63" s="234">
        <f t="shared" ref="AB63" si="10">-IF(AB$47&lt;=$B$30,0,$B$35*(1+AB$48)*$B$28)</f>
        <v>0</v>
      </c>
      <c r="AC63" s="236">
        <v>0</v>
      </c>
      <c r="AD63" s="236">
        <v>0</v>
      </c>
      <c r="AE63" s="236">
        <v>0</v>
      </c>
      <c r="AF63" s="236">
        <v>0</v>
      </c>
      <c r="AG63" s="236">
        <v>0</v>
      </c>
      <c r="AH63" s="236">
        <v>0</v>
      </c>
      <c r="AI63" s="236">
        <v>0</v>
      </c>
      <c r="AJ63" s="236">
        <v>0</v>
      </c>
    </row>
    <row r="64" spans="1:36" s="119" customFormat="1" x14ac:dyDescent="0.2">
      <c r="A64" s="161" t="s">
        <v>381</v>
      </c>
      <c r="B64" s="237">
        <v>0</v>
      </c>
      <c r="C64" s="237">
        <v>0</v>
      </c>
      <c r="D64" s="237">
        <v>0</v>
      </c>
      <c r="E64" s="237">
        <v>0</v>
      </c>
      <c r="F64" s="237">
        <v>0</v>
      </c>
      <c r="G64" s="237">
        <v>0</v>
      </c>
      <c r="H64" s="237">
        <v>0</v>
      </c>
      <c r="I64" s="237">
        <v>0</v>
      </c>
      <c r="J64" s="237">
        <v>0</v>
      </c>
      <c r="K64" s="237">
        <v>0</v>
      </c>
      <c r="L64" s="237">
        <v>0</v>
      </c>
      <c r="M64" s="237">
        <v>0</v>
      </c>
      <c r="N64" s="237">
        <v>0</v>
      </c>
      <c r="O64" s="237">
        <v>0</v>
      </c>
      <c r="P64" s="237">
        <v>0</v>
      </c>
      <c r="Q64" s="237">
        <v>0</v>
      </c>
      <c r="R64" s="237">
        <v>0</v>
      </c>
      <c r="S64" s="237">
        <v>0</v>
      </c>
      <c r="T64" s="237">
        <v>0</v>
      </c>
      <c r="U64" s="237">
        <v>0</v>
      </c>
      <c r="V64" s="237">
        <v>0</v>
      </c>
      <c r="W64" s="237">
        <v>0</v>
      </c>
      <c r="X64" s="237">
        <v>0</v>
      </c>
      <c r="Y64" s="237">
        <v>0</v>
      </c>
      <c r="Z64" s="237">
        <v>0</v>
      </c>
      <c r="AA64" s="237">
        <v>0</v>
      </c>
      <c r="AB64" s="237">
        <v>0</v>
      </c>
      <c r="AC64" s="238">
        <v>0</v>
      </c>
      <c r="AD64" s="238">
        <v>0</v>
      </c>
      <c r="AE64" s="238">
        <v>0</v>
      </c>
      <c r="AF64" s="238">
        <v>0</v>
      </c>
      <c r="AG64" s="238">
        <v>0</v>
      </c>
      <c r="AH64" s="238">
        <v>0</v>
      </c>
      <c r="AI64" s="238">
        <v>0</v>
      </c>
      <c r="AJ64" s="238">
        <v>0</v>
      </c>
    </row>
    <row r="65" spans="1:36" s="119" customFormat="1" x14ac:dyDescent="0.2">
      <c r="A65" s="161" t="s">
        <v>381</v>
      </c>
      <c r="B65" s="237">
        <v>0</v>
      </c>
      <c r="C65" s="237">
        <v>0</v>
      </c>
      <c r="D65" s="237">
        <v>0</v>
      </c>
      <c r="E65" s="237">
        <v>0</v>
      </c>
      <c r="F65" s="237">
        <v>0</v>
      </c>
      <c r="G65" s="237">
        <v>0</v>
      </c>
      <c r="H65" s="237">
        <v>0</v>
      </c>
      <c r="I65" s="237">
        <v>0</v>
      </c>
      <c r="J65" s="237">
        <v>0</v>
      </c>
      <c r="K65" s="237">
        <v>0</v>
      </c>
      <c r="L65" s="237">
        <v>0</v>
      </c>
      <c r="M65" s="237">
        <v>0</v>
      </c>
      <c r="N65" s="237">
        <v>0</v>
      </c>
      <c r="O65" s="237">
        <v>0</v>
      </c>
      <c r="P65" s="237">
        <v>0</v>
      </c>
      <c r="Q65" s="237">
        <v>0</v>
      </c>
      <c r="R65" s="237">
        <v>0</v>
      </c>
      <c r="S65" s="237">
        <v>0</v>
      </c>
      <c r="T65" s="237">
        <v>0</v>
      </c>
      <c r="U65" s="237">
        <v>0</v>
      </c>
      <c r="V65" s="237">
        <v>0</v>
      </c>
      <c r="W65" s="237">
        <v>0</v>
      </c>
      <c r="X65" s="237">
        <v>0</v>
      </c>
      <c r="Y65" s="237">
        <v>0</v>
      </c>
      <c r="Z65" s="237">
        <v>0</v>
      </c>
      <c r="AA65" s="237">
        <v>0</v>
      </c>
      <c r="AB65" s="237">
        <v>0</v>
      </c>
      <c r="AC65" s="238">
        <v>0</v>
      </c>
      <c r="AD65" s="238">
        <v>0</v>
      </c>
      <c r="AE65" s="238">
        <v>0</v>
      </c>
      <c r="AF65" s="238">
        <v>0</v>
      </c>
      <c r="AG65" s="238">
        <v>0</v>
      </c>
      <c r="AH65" s="238">
        <v>0</v>
      </c>
      <c r="AI65" s="238">
        <v>0</v>
      </c>
      <c r="AJ65" s="238">
        <v>0</v>
      </c>
    </row>
    <row r="66" spans="1:36" s="119" customFormat="1" x14ac:dyDescent="0.2">
      <c r="A66" s="161" t="s">
        <v>389</v>
      </c>
      <c r="B66" s="237">
        <v>0</v>
      </c>
      <c r="C66" s="237">
        <v>0</v>
      </c>
      <c r="D66" s="237">
        <v>0</v>
      </c>
      <c r="E66" s="237">
        <v>0</v>
      </c>
      <c r="F66" s="237">
        <v>0</v>
      </c>
      <c r="G66" s="237">
        <v>0</v>
      </c>
      <c r="H66" s="237">
        <v>0</v>
      </c>
      <c r="I66" s="237">
        <v>0</v>
      </c>
      <c r="J66" s="237">
        <v>0</v>
      </c>
      <c r="K66" s="237">
        <v>0</v>
      </c>
      <c r="L66" s="237">
        <v>0</v>
      </c>
      <c r="M66" s="237">
        <v>0</v>
      </c>
      <c r="N66" s="237">
        <v>0</v>
      </c>
      <c r="O66" s="237">
        <v>0</v>
      </c>
      <c r="P66" s="237">
        <v>0</v>
      </c>
      <c r="Q66" s="237">
        <v>0</v>
      </c>
      <c r="R66" s="237">
        <v>0</v>
      </c>
      <c r="S66" s="237">
        <v>0</v>
      </c>
      <c r="T66" s="237">
        <v>0</v>
      </c>
      <c r="U66" s="237">
        <v>0</v>
      </c>
      <c r="V66" s="237">
        <v>0</v>
      </c>
      <c r="W66" s="237">
        <v>0</v>
      </c>
      <c r="X66" s="237">
        <v>0</v>
      </c>
      <c r="Y66" s="237">
        <v>0</v>
      </c>
      <c r="Z66" s="237">
        <v>0</v>
      </c>
      <c r="AA66" s="237">
        <v>0</v>
      </c>
      <c r="AB66" s="237">
        <v>0</v>
      </c>
      <c r="AC66" s="238">
        <v>0</v>
      </c>
      <c r="AD66" s="238">
        <v>0</v>
      </c>
      <c r="AE66" s="238">
        <v>0</v>
      </c>
      <c r="AF66" s="238">
        <v>0</v>
      </c>
      <c r="AG66" s="238">
        <v>0</v>
      </c>
      <c r="AH66" s="238">
        <v>0</v>
      </c>
      <c r="AI66" s="238">
        <v>0</v>
      </c>
      <c r="AJ66" s="238">
        <v>0</v>
      </c>
    </row>
    <row r="67" spans="1:36" s="119" customFormat="1" ht="14.25" x14ac:dyDescent="0.2">
      <c r="A67" s="162" t="s">
        <v>390</v>
      </c>
      <c r="B67" s="239">
        <f>B59+B60</f>
        <v>0</v>
      </c>
      <c r="C67" s="239">
        <f t="shared" ref="C67:AI67" si="11">C59+C60</f>
        <v>0</v>
      </c>
      <c r="D67" s="239">
        <f t="shared" si="11"/>
        <v>0</v>
      </c>
      <c r="E67" s="239">
        <f t="shared" si="11"/>
        <v>0</v>
      </c>
      <c r="F67" s="239">
        <f t="shared" si="11"/>
        <v>3585669.9511272502</v>
      </c>
      <c r="G67" s="239">
        <f t="shared" si="11"/>
        <v>7586760.2181491898</v>
      </c>
      <c r="H67" s="239">
        <f t="shared" si="11"/>
        <v>11693346.064589098</v>
      </c>
      <c r="I67" s="239">
        <f t="shared" si="11"/>
        <v>12580986.221522056</v>
      </c>
      <c r="J67" s="239">
        <f t="shared" si="11"/>
        <v>13134549.615269028</v>
      </c>
      <c r="K67" s="239">
        <f t="shared" si="11"/>
        <v>13293033.786212904</v>
      </c>
      <c r="L67" s="239">
        <f t="shared" si="11"/>
        <v>14274707.329172073</v>
      </c>
      <c r="M67" s="239">
        <f t="shared" si="11"/>
        <v>14859970.329668125</v>
      </c>
      <c r="N67" s="239">
        <f t="shared" si="11"/>
        <v>14996016.04243437</v>
      </c>
      <c r="O67" s="239">
        <f t="shared" si="11"/>
        <v>16072543.908569044</v>
      </c>
      <c r="P67" s="239">
        <f t="shared" si="11"/>
        <v>16715445.664911808</v>
      </c>
      <c r="Q67" s="239">
        <f t="shared" si="11"/>
        <v>16868478.589556895</v>
      </c>
      <c r="R67" s="239">
        <f t="shared" si="11"/>
        <v>18079426.03116861</v>
      </c>
      <c r="S67" s="239">
        <f t="shared" si="11"/>
        <v>18802603.072415359</v>
      </c>
      <c r="T67" s="239">
        <f t="shared" si="11"/>
        <v>18974744.300163329</v>
      </c>
      <c r="U67" s="239">
        <f t="shared" si="11"/>
        <v>20336895.48312445</v>
      </c>
      <c r="V67" s="239">
        <f t="shared" si="11"/>
        <v>21150371.302449431</v>
      </c>
      <c r="W67" s="239">
        <f t="shared" si="11"/>
        <v>21344006.77245893</v>
      </c>
      <c r="X67" s="239">
        <f t="shared" si="11"/>
        <v>22876241.600729309</v>
      </c>
      <c r="Y67" s="239">
        <f t="shared" si="11"/>
        <v>23791291.264758483</v>
      </c>
      <c r="Z67" s="239">
        <f t="shared" si="11"/>
        <v>24009104.834095243</v>
      </c>
      <c r="AA67" s="239">
        <f t="shared" si="11"/>
        <v>25732660.631962776</v>
      </c>
      <c r="AB67" s="239">
        <f t="shared" si="11"/>
        <v>26761967.057241287</v>
      </c>
      <c r="AC67" s="239">
        <f t="shared" si="11"/>
        <v>27006977.700099714</v>
      </c>
      <c r="AD67" s="239">
        <f t="shared" si="11"/>
        <v>28945743.569112174</v>
      </c>
      <c r="AE67" s="239">
        <f t="shared" si="11"/>
        <v>30103573.311876666</v>
      </c>
      <c r="AF67" s="239">
        <f t="shared" si="11"/>
        <v>30379176.963644966</v>
      </c>
      <c r="AG67" s="239">
        <f t="shared" si="11"/>
        <v>32560024.894125804</v>
      </c>
      <c r="AH67" s="239">
        <f t="shared" si="11"/>
        <v>33862425.889890835</v>
      </c>
      <c r="AI67" s="239">
        <f t="shared" si="11"/>
        <v>34172442.516033538</v>
      </c>
      <c r="AJ67" s="239">
        <f t="shared" ref="AJ67" si="12">AJ59+AJ60</f>
        <v>35539340.216674879</v>
      </c>
    </row>
    <row r="68" spans="1:36" s="119" customFormat="1" x14ac:dyDescent="0.25">
      <c r="A68" s="161" t="s">
        <v>219</v>
      </c>
      <c r="B68" s="137"/>
      <c r="C68" s="235"/>
      <c r="D68" s="235"/>
      <c r="E68" s="236"/>
      <c r="F68" s="236">
        <f>(B82+C82+D82+E82+F82)*$B$28/$B$27*0.79</f>
        <v>-11429644.74144</v>
      </c>
      <c r="G68" s="236">
        <f>(B82+C82+D82+E82+F82)*$B$28/$B$27</f>
        <v>-14467904.736</v>
      </c>
      <c r="H68" s="236">
        <f>G68</f>
        <v>-14467904.736</v>
      </c>
      <c r="I68" s="236">
        <f t="shared" ref="I68:AI68" si="13">H68</f>
        <v>-14467904.736</v>
      </c>
      <c r="J68" s="236">
        <f t="shared" si="13"/>
        <v>-14467904.736</v>
      </c>
      <c r="K68" s="236">
        <f t="shared" si="13"/>
        <v>-14467904.736</v>
      </c>
      <c r="L68" s="236">
        <f t="shared" si="13"/>
        <v>-14467904.736</v>
      </c>
      <c r="M68" s="236">
        <f t="shared" si="13"/>
        <v>-14467904.736</v>
      </c>
      <c r="N68" s="236">
        <f t="shared" si="13"/>
        <v>-14467904.736</v>
      </c>
      <c r="O68" s="236">
        <f t="shared" si="13"/>
        <v>-14467904.736</v>
      </c>
      <c r="P68" s="236">
        <f t="shared" si="13"/>
        <v>-14467904.736</v>
      </c>
      <c r="Q68" s="236">
        <f t="shared" si="13"/>
        <v>-14467904.736</v>
      </c>
      <c r="R68" s="236">
        <f t="shared" si="13"/>
        <v>-14467904.736</v>
      </c>
      <c r="S68" s="236">
        <f t="shared" si="13"/>
        <v>-14467904.736</v>
      </c>
      <c r="T68" s="236">
        <f t="shared" si="13"/>
        <v>-14467904.736</v>
      </c>
      <c r="U68" s="236">
        <f t="shared" si="13"/>
        <v>-14467904.736</v>
      </c>
      <c r="V68" s="236">
        <f t="shared" si="13"/>
        <v>-14467904.736</v>
      </c>
      <c r="W68" s="236">
        <f t="shared" si="13"/>
        <v>-14467904.736</v>
      </c>
      <c r="X68" s="236">
        <f t="shared" si="13"/>
        <v>-14467904.736</v>
      </c>
      <c r="Y68" s="236">
        <f t="shared" si="13"/>
        <v>-14467904.736</v>
      </c>
      <c r="Z68" s="236">
        <f t="shared" si="13"/>
        <v>-14467904.736</v>
      </c>
      <c r="AA68" s="236">
        <f t="shared" si="13"/>
        <v>-14467904.736</v>
      </c>
      <c r="AB68" s="236">
        <f t="shared" si="13"/>
        <v>-14467904.736</v>
      </c>
      <c r="AC68" s="236">
        <f t="shared" si="13"/>
        <v>-14467904.736</v>
      </c>
      <c r="AD68" s="236">
        <f t="shared" si="13"/>
        <v>-14467904.736</v>
      </c>
      <c r="AE68" s="236">
        <f t="shared" si="13"/>
        <v>-14467904.736</v>
      </c>
      <c r="AF68" s="236">
        <f t="shared" si="13"/>
        <v>-14467904.736</v>
      </c>
      <c r="AG68" s="236">
        <f t="shared" si="13"/>
        <v>-14467904.736</v>
      </c>
      <c r="AH68" s="236">
        <f t="shared" si="13"/>
        <v>-14467904.736</v>
      </c>
      <c r="AI68" s="236">
        <f t="shared" si="13"/>
        <v>-14467904.736</v>
      </c>
      <c r="AJ68" s="236">
        <f t="shared" ref="AJ68" si="14">AI68</f>
        <v>-14467904.736</v>
      </c>
    </row>
    <row r="69" spans="1:36" s="119" customFormat="1" ht="14.25" x14ac:dyDescent="0.2">
      <c r="A69" s="162" t="s">
        <v>391</v>
      </c>
      <c r="B69" s="239">
        <f>B67+B68</f>
        <v>0</v>
      </c>
      <c r="C69" s="239">
        <f t="shared" ref="C69:AI69" si="15">C67+C68</f>
        <v>0</v>
      </c>
      <c r="D69" s="239">
        <f t="shared" si="15"/>
        <v>0</v>
      </c>
      <c r="E69" s="239">
        <f t="shared" si="15"/>
        <v>0</v>
      </c>
      <c r="F69" s="239">
        <f t="shared" si="15"/>
        <v>-7843974.7903127503</v>
      </c>
      <c r="G69" s="239">
        <f t="shared" si="15"/>
        <v>-6881144.5178508097</v>
      </c>
      <c r="H69" s="239">
        <f t="shared" si="15"/>
        <v>-2774558.6714109015</v>
      </c>
      <c r="I69" s="239">
        <f t="shared" si="15"/>
        <v>-1886918.514477944</v>
      </c>
      <c r="J69" s="239">
        <f t="shared" si="15"/>
        <v>-1333355.1207309719</v>
      </c>
      <c r="K69" s="239">
        <f t="shared" si="15"/>
        <v>-1174870.9497870952</v>
      </c>
      <c r="L69" s="239">
        <f t="shared" si="15"/>
        <v>-193197.40682792664</v>
      </c>
      <c r="M69" s="239">
        <f t="shared" si="15"/>
        <v>392065.59366812557</v>
      </c>
      <c r="N69" s="239">
        <f t="shared" si="15"/>
        <v>528111.30643437058</v>
      </c>
      <c r="O69" s="239">
        <f t="shared" si="15"/>
        <v>1604639.1725690439</v>
      </c>
      <c r="P69" s="239">
        <f t="shared" si="15"/>
        <v>2247540.9289118089</v>
      </c>
      <c r="Q69" s="239">
        <f t="shared" si="15"/>
        <v>2400573.8535568956</v>
      </c>
      <c r="R69" s="239">
        <f t="shared" si="15"/>
        <v>3611521.2951686103</v>
      </c>
      <c r="S69" s="239">
        <f t="shared" si="15"/>
        <v>4334698.3364153598</v>
      </c>
      <c r="T69" s="239">
        <f t="shared" si="15"/>
        <v>4506839.5641633291</v>
      </c>
      <c r="U69" s="239">
        <f t="shared" si="15"/>
        <v>5868990.7471244503</v>
      </c>
      <c r="V69" s="239">
        <f t="shared" si="15"/>
        <v>6682466.5664494317</v>
      </c>
      <c r="W69" s="239">
        <f t="shared" si="15"/>
        <v>6876102.03645893</v>
      </c>
      <c r="X69" s="239">
        <f t="shared" si="15"/>
        <v>8408336.8647293095</v>
      </c>
      <c r="Y69" s="239">
        <f t="shared" si="15"/>
        <v>9323386.528758483</v>
      </c>
      <c r="Z69" s="239">
        <f t="shared" si="15"/>
        <v>9541200.0980952438</v>
      </c>
      <c r="AA69" s="239">
        <f t="shared" si="15"/>
        <v>11264755.895962777</v>
      </c>
      <c r="AB69" s="239">
        <f t="shared" si="15"/>
        <v>12294062.321241288</v>
      </c>
      <c r="AC69" s="239">
        <f t="shared" si="15"/>
        <v>12539072.964099715</v>
      </c>
      <c r="AD69" s="239">
        <f t="shared" si="15"/>
        <v>14477838.833112175</v>
      </c>
      <c r="AE69" s="239">
        <f t="shared" si="15"/>
        <v>15635668.575876666</v>
      </c>
      <c r="AF69" s="239">
        <f t="shared" si="15"/>
        <v>15911272.227644967</v>
      </c>
      <c r="AG69" s="239">
        <f t="shared" si="15"/>
        <v>18092120.158125803</v>
      </c>
      <c r="AH69" s="239">
        <f t="shared" si="15"/>
        <v>19394521.153890833</v>
      </c>
      <c r="AI69" s="239">
        <f t="shared" si="15"/>
        <v>19704537.780033536</v>
      </c>
      <c r="AJ69" s="239">
        <f t="shared" ref="AJ69" si="16">AJ67+AJ68</f>
        <v>21071435.480674878</v>
      </c>
    </row>
    <row r="70" spans="1:36" s="119" customFormat="1" x14ac:dyDescent="0.2">
      <c r="A70" s="161" t="s">
        <v>218</v>
      </c>
      <c r="B70" s="237">
        <v>0</v>
      </c>
      <c r="C70" s="237">
        <v>0</v>
      </c>
      <c r="D70" s="237">
        <v>0</v>
      </c>
      <c r="E70" s="237">
        <v>0</v>
      </c>
      <c r="F70" s="237">
        <v>0</v>
      </c>
      <c r="G70" s="237">
        <v>0</v>
      </c>
      <c r="H70" s="237">
        <v>0</v>
      </c>
      <c r="I70" s="237">
        <v>0</v>
      </c>
      <c r="J70" s="237">
        <v>0</v>
      </c>
      <c r="K70" s="237">
        <v>0</v>
      </c>
      <c r="L70" s="237">
        <v>0</v>
      </c>
      <c r="M70" s="237">
        <v>0</v>
      </c>
      <c r="N70" s="237">
        <v>0</v>
      </c>
      <c r="O70" s="237">
        <v>0</v>
      </c>
      <c r="P70" s="237">
        <v>0</v>
      </c>
      <c r="Q70" s="237">
        <v>0</v>
      </c>
      <c r="R70" s="237">
        <v>0</v>
      </c>
      <c r="S70" s="237">
        <v>0</v>
      </c>
      <c r="T70" s="237">
        <v>0</v>
      </c>
      <c r="U70" s="237">
        <v>0</v>
      </c>
      <c r="V70" s="237">
        <v>0</v>
      </c>
      <c r="W70" s="237">
        <v>0</v>
      </c>
      <c r="X70" s="237">
        <v>0</v>
      </c>
      <c r="Y70" s="237">
        <v>0</v>
      </c>
      <c r="Z70" s="237">
        <v>0</v>
      </c>
      <c r="AA70" s="237">
        <v>0</v>
      </c>
      <c r="AB70" s="237">
        <v>0</v>
      </c>
      <c r="AC70" s="238">
        <v>0</v>
      </c>
      <c r="AD70" s="238">
        <v>0</v>
      </c>
      <c r="AE70" s="238">
        <v>0</v>
      </c>
      <c r="AF70" s="238">
        <v>0</v>
      </c>
      <c r="AG70" s="238">
        <v>0</v>
      </c>
      <c r="AH70" s="238">
        <v>0</v>
      </c>
      <c r="AI70" s="238">
        <v>0</v>
      </c>
      <c r="AJ70" s="238">
        <v>0</v>
      </c>
    </row>
    <row r="71" spans="1:36" s="119" customFormat="1" ht="14.25" x14ac:dyDescent="0.2">
      <c r="A71" s="162" t="s">
        <v>222</v>
      </c>
      <c r="B71" s="239">
        <f t="shared" ref="B71:AI71" si="17">B69+B70</f>
        <v>0</v>
      </c>
      <c r="C71" s="239">
        <f t="shared" si="17"/>
        <v>0</v>
      </c>
      <c r="D71" s="239">
        <f t="shared" si="17"/>
        <v>0</v>
      </c>
      <c r="E71" s="239">
        <f t="shared" si="17"/>
        <v>0</v>
      </c>
      <c r="F71" s="239">
        <f t="shared" si="17"/>
        <v>-7843974.7903127503</v>
      </c>
      <c r="G71" s="239">
        <f t="shared" si="17"/>
        <v>-6881144.5178508097</v>
      </c>
      <c r="H71" s="239">
        <f t="shared" si="17"/>
        <v>-2774558.6714109015</v>
      </c>
      <c r="I71" s="239">
        <f t="shared" si="17"/>
        <v>-1886918.514477944</v>
      </c>
      <c r="J71" s="239">
        <f t="shared" si="17"/>
        <v>-1333355.1207309719</v>
      </c>
      <c r="K71" s="239">
        <f t="shared" si="17"/>
        <v>-1174870.9497870952</v>
      </c>
      <c r="L71" s="239">
        <f t="shared" si="17"/>
        <v>-193197.40682792664</v>
      </c>
      <c r="M71" s="239">
        <f t="shared" si="17"/>
        <v>392065.59366812557</v>
      </c>
      <c r="N71" s="239">
        <f t="shared" si="17"/>
        <v>528111.30643437058</v>
      </c>
      <c r="O71" s="239">
        <f t="shared" si="17"/>
        <v>1604639.1725690439</v>
      </c>
      <c r="P71" s="239">
        <f t="shared" si="17"/>
        <v>2247540.9289118089</v>
      </c>
      <c r="Q71" s="239">
        <f t="shared" si="17"/>
        <v>2400573.8535568956</v>
      </c>
      <c r="R71" s="239">
        <f t="shared" si="17"/>
        <v>3611521.2951686103</v>
      </c>
      <c r="S71" s="239">
        <f t="shared" si="17"/>
        <v>4334698.3364153598</v>
      </c>
      <c r="T71" s="239">
        <f t="shared" si="17"/>
        <v>4506839.5641633291</v>
      </c>
      <c r="U71" s="239">
        <f t="shared" si="17"/>
        <v>5868990.7471244503</v>
      </c>
      <c r="V71" s="239">
        <f t="shared" si="17"/>
        <v>6682466.5664494317</v>
      </c>
      <c r="W71" s="239">
        <f t="shared" si="17"/>
        <v>6876102.03645893</v>
      </c>
      <c r="X71" s="239">
        <f t="shared" si="17"/>
        <v>8408336.8647293095</v>
      </c>
      <c r="Y71" s="239">
        <f t="shared" si="17"/>
        <v>9323386.528758483</v>
      </c>
      <c r="Z71" s="239">
        <f t="shared" si="17"/>
        <v>9541200.0980952438</v>
      </c>
      <c r="AA71" s="239">
        <f t="shared" si="17"/>
        <v>11264755.895962777</v>
      </c>
      <c r="AB71" s="239">
        <f t="shared" si="17"/>
        <v>12294062.321241288</v>
      </c>
      <c r="AC71" s="239">
        <f t="shared" si="17"/>
        <v>12539072.964099715</v>
      </c>
      <c r="AD71" s="239">
        <f t="shared" si="17"/>
        <v>14477838.833112175</v>
      </c>
      <c r="AE71" s="239">
        <f t="shared" si="17"/>
        <v>15635668.575876666</v>
      </c>
      <c r="AF71" s="239">
        <f t="shared" si="17"/>
        <v>15911272.227644967</v>
      </c>
      <c r="AG71" s="239">
        <f t="shared" si="17"/>
        <v>18092120.158125803</v>
      </c>
      <c r="AH71" s="239">
        <f t="shared" si="17"/>
        <v>19394521.153890833</v>
      </c>
      <c r="AI71" s="239">
        <f t="shared" si="17"/>
        <v>19704537.780033536</v>
      </c>
      <c r="AJ71" s="239">
        <f t="shared" ref="AJ71" si="18">AJ69+AJ70</f>
        <v>21071435.480674878</v>
      </c>
    </row>
    <row r="72" spans="1:36" s="119" customFormat="1" x14ac:dyDescent="0.25">
      <c r="A72" s="161" t="s">
        <v>217</v>
      </c>
      <c r="B72" s="236">
        <f>-B71*$B$36</f>
        <v>0</v>
      </c>
      <c r="C72" s="236">
        <f t="shared" ref="C72:AI72" si="19">-C71*$B$36</f>
        <v>0</v>
      </c>
      <c r="D72" s="236">
        <f t="shared" si="19"/>
        <v>0</v>
      </c>
      <c r="E72" s="236">
        <f t="shared" si="19"/>
        <v>0</v>
      </c>
      <c r="F72" s="236">
        <f t="shared" si="19"/>
        <v>1568794.9580625501</v>
      </c>
      <c r="G72" s="236">
        <f t="shared" si="19"/>
        <v>1376228.9035701621</v>
      </c>
      <c r="H72" s="236">
        <f t="shared" si="19"/>
        <v>554911.73428218032</v>
      </c>
      <c r="I72" s="236">
        <f t="shared" si="19"/>
        <v>377383.70289558882</v>
      </c>
      <c r="J72" s="236">
        <f t="shared" si="19"/>
        <v>266671.0241461944</v>
      </c>
      <c r="K72" s="236">
        <f t="shared" si="19"/>
        <v>234974.18995741906</v>
      </c>
      <c r="L72" s="236">
        <f t="shared" si="19"/>
        <v>38639.481365585329</v>
      </c>
      <c r="M72" s="236">
        <f t="shared" si="19"/>
        <v>-78413.118733625117</v>
      </c>
      <c r="N72" s="236">
        <f t="shared" si="19"/>
        <v>-105622.26128687413</v>
      </c>
      <c r="O72" s="236">
        <f t="shared" si="19"/>
        <v>-320927.83451380883</v>
      </c>
      <c r="P72" s="236">
        <f t="shared" si="19"/>
        <v>-449508.18578236178</v>
      </c>
      <c r="Q72" s="236">
        <f t="shared" si="19"/>
        <v>-480114.77071137913</v>
      </c>
      <c r="R72" s="236">
        <f t="shared" si="19"/>
        <v>-722304.2590337221</v>
      </c>
      <c r="S72" s="236">
        <f t="shared" si="19"/>
        <v>-866939.66728307202</v>
      </c>
      <c r="T72" s="236">
        <f t="shared" si="19"/>
        <v>-901367.91283266584</v>
      </c>
      <c r="U72" s="236">
        <f t="shared" si="19"/>
        <v>-1173798.1494248901</v>
      </c>
      <c r="V72" s="236">
        <f t="shared" si="19"/>
        <v>-1336493.3132898863</v>
      </c>
      <c r="W72" s="236">
        <f t="shared" si="19"/>
        <v>-1375220.407291786</v>
      </c>
      <c r="X72" s="236">
        <f t="shared" si="19"/>
        <v>-1681667.3729458619</v>
      </c>
      <c r="Y72" s="236">
        <f t="shared" si="19"/>
        <v>-1864677.3057516967</v>
      </c>
      <c r="Z72" s="236">
        <f t="shared" si="19"/>
        <v>-1908240.0196190488</v>
      </c>
      <c r="AA72" s="236">
        <f t="shared" si="19"/>
        <v>-2252951.1791925556</v>
      </c>
      <c r="AB72" s="236">
        <f t="shared" si="19"/>
        <v>-2458812.4642482577</v>
      </c>
      <c r="AC72" s="236">
        <f t="shared" si="19"/>
        <v>-2507814.5928199431</v>
      </c>
      <c r="AD72" s="236">
        <f t="shared" si="19"/>
        <v>-2895567.7666224353</v>
      </c>
      <c r="AE72" s="236">
        <f t="shared" si="19"/>
        <v>-3127133.7151753334</v>
      </c>
      <c r="AF72" s="236">
        <f t="shared" si="19"/>
        <v>-3182254.4455289934</v>
      </c>
      <c r="AG72" s="236">
        <f t="shared" si="19"/>
        <v>-3618424.0316251609</v>
      </c>
      <c r="AH72" s="236">
        <f t="shared" si="19"/>
        <v>-3878904.230778167</v>
      </c>
      <c r="AI72" s="236">
        <f t="shared" si="19"/>
        <v>-3940907.5560067073</v>
      </c>
      <c r="AJ72" s="236">
        <f t="shared" ref="AJ72" si="20">-AJ71*$B$36</f>
        <v>-4214287.0961349756</v>
      </c>
    </row>
    <row r="73" spans="1:36" s="119" customFormat="1" ht="15" thickBot="1" x14ac:dyDescent="0.25">
      <c r="A73" s="163" t="s">
        <v>221</v>
      </c>
      <c r="B73" s="240">
        <f t="shared" ref="B73:AI73" si="21">B71+B72</f>
        <v>0</v>
      </c>
      <c r="C73" s="240">
        <f t="shared" si="21"/>
        <v>0</v>
      </c>
      <c r="D73" s="240">
        <f t="shared" si="21"/>
        <v>0</v>
      </c>
      <c r="E73" s="240">
        <f t="shared" si="21"/>
        <v>0</v>
      </c>
      <c r="F73" s="240">
        <f t="shared" si="21"/>
        <v>-6275179.8322502002</v>
      </c>
      <c r="G73" s="240">
        <f t="shared" si="21"/>
        <v>-5504915.6142806476</v>
      </c>
      <c r="H73" s="240">
        <f t="shared" si="21"/>
        <v>-2219646.9371287213</v>
      </c>
      <c r="I73" s="240">
        <f t="shared" si="21"/>
        <v>-1509534.8115823553</v>
      </c>
      <c r="J73" s="240">
        <f t="shared" si="21"/>
        <v>-1066684.0965847776</v>
      </c>
      <c r="K73" s="240">
        <f t="shared" si="21"/>
        <v>-939896.75982967613</v>
      </c>
      <c r="L73" s="240">
        <f t="shared" si="21"/>
        <v>-154557.92546234131</v>
      </c>
      <c r="M73" s="240">
        <f t="shared" si="21"/>
        <v>313652.47493450047</v>
      </c>
      <c r="N73" s="240">
        <f t="shared" si="21"/>
        <v>422489.04514749645</v>
      </c>
      <c r="O73" s="240">
        <f t="shared" si="21"/>
        <v>1283711.3380552351</v>
      </c>
      <c r="P73" s="240">
        <f t="shared" si="21"/>
        <v>1798032.7431294471</v>
      </c>
      <c r="Q73" s="240">
        <f t="shared" si="21"/>
        <v>1920459.0828455165</v>
      </c>
      <c r="R73" s="240">
        <f t="shared" si="21"/>
        <v>2889217.0361348884</v>
      </c>
      <c r="S73" s="240">
        <f t="shared" si="21"/>
        <v>3467758.6691322876</v>
      </c>
      <c r="T73" s="240">
        <f t="shared" si="21"/>
        <v>3605471.6513306634</v>
      </c>
      <c r="U73" s="240">
        <f t="shared" si="21"/>
        <v>4695192.5976995602</v>
      </c>
      <c r="V73" s="240">
        <f t="shared" si="21"/>
        <v>5345973.2531595454</v>
      </c>
      <c r="W73" s="240">
        <f t="shared" si="21"/>
        <v>5500881.6291671442</v>
      </c>
      <c r="X73" s="240">
        <f t="shared" si="21"/>
        <v>6726669.4917834476</v>
      </c>
      <c r="Y73" s="240">
        <f t="shared" si="21"/>
        <v>7458709.2230067868</v>
      </c>
      <c r="Z73" s="240">
        <f t="shared" si="21"/>
        <v>7632960.0784761952</v>
      </c>
      <c r="AA73" s="240">
        <f t="shared" si="21"/>
        <v>9011804.7167702205</v>
      </c>
      <c r="AB73" s="240">
        <f t="shared" si="21"/>
        <v>9835249.8569930308</v>
      </c>
      <c r="AC73" s="240">
        <f t="shared" si="21"/>
        <v>10031258.371279772</v>
      </c>
      <c r="AD73" s="240">
        <f t="shared" si="21"/>
        <v>11582271.066489739</v>
      </c>
      <c r="AE73" s="240">
        <f t="shared" si="21"/>
        <v>12508534.860701334</v>
      </c>
      <c r="AF73" s="240">
        <f t="shared" si="21"/>
        <v>12729017.782115974</v>
      </c>
      <c r="AG73" s="240">
        <f t="shared" si="21"/>
        <v>14473696.126500642</v>
      </c>
      <c r="AH73" s="240">
        <f t="shared" si="21"/>
        <v>15515616.923112666</v>
      </c>
      <c r="AI73" s="240">
        <f t="shared" si="21"/>
        <v>15763630.224026829</v>
      </c>
      <c r="AJ73" s="240">
        <f t="shared" ref="AJ73" si="22">AJ71+AJ72</f>
        <v>16857148.384539902</v>
      </c>
    </row>
    <row r="74" spans="1:36" s="119" customFormat="1" ht="16.5" thickBot="1" x14ac:dyDescent="0.25">
      <c r="A74" s="156"/>
      <c r="B74" s="164">
        <v>0</v>
      </c>
      <c r="C74" s="164">
        <v>0</v>
      </c>
      <c r="D74" s="164">
        <v>0</v>
      </c>
      <c r="E74" s="164">
        <v>0.5</v>
      </c>
      <c r="F74" s="164">
        <v>1.5</v>
      </c>
      <c r="G74" s="164">
        <v>2.5</v>
      </c>
      <c r="H74" s="164">
        <v>3.5</v>
      </c>
      <c r="I74" s="164">
        <v>4.5</v>
      </c>
      <c r="J74" s="164">
        <v>5.5</v>
      </c>
      <c r="K74" s="164">
        <v>6.5</v>
      </c>
      <c r="L74" s="164">
        <v>7.5</v>
      </c>
      <c r="M74" s="164">
        <v>8.5</v>
      </c>
      <c r="N74" s="164">
        <v>9.5</v>
      </c>
      <c r="O74" s="164">
        <v>10.5</v>
      </c>
      <c r="P74" s="164">
        <v>11.5</v>
      </c>
      <c r="Q74" s="164">
        <v>12.5</v>
      </c>
      <c r="R74" s="164">
        <v>13.5</v>
      </c>
      <c r="S74" s="164">
        <v>14.5</v>
      </c>
      <c r="T74" s="164">
        <v>15.5</v>
      </c>
      <c r="U74" s="164">
        <v>16.5</v>
      </c>
      <c r="V74" s="164">
        <v>17.5</v>
      </c>
      <c r="W74" s="164">
        <v>18.5</v>
      </c>
      <c r="X74" s="164">
        <v>19.5</v>
      </c>
      <c r="Y74" s="164">
        <v>20.5</v>
      </c>
      <c r="Z74" s="164">
        <v>21.5</v>
      </c>
      <c r="AA74" s="164">
        <v>22.5</v>
      </c>
      <c r="AB74" s="164">
        <v>23.5</v>
      </c>
      <c r="AC74" s="164">
        <v>24.5</v>
      </c>
      <c r="AD74" s="164">
        <v>25.5</v>
      </c>
      <c r="AE74" s="164">
        <v>26.5</v>
      </c>
      <c r="AF74" s="164">
        <v>27.5</v>
      </c>
      <c r="AG74" s="164">
        <v>28.5</v>
      </c>
      <c r="AH74" s="164">
        <v>29.5</v>
      </c>
      <c r="AI74" s="164">
        <v>30.5</v>
      </c>
      <c r="AJ74" s="164">
        <v>31.5</v>
      </c>
    </row>
    <row r="75" spans="1:36" s="119" customFormat="1" x14ac:dyDescent="0.2">
      <c r="A75" s="157" t="s">
        <v>220</v>
      </c>
      <c r="B75" s="152">
        <v>1</v>
      </c>
      <c r="C75" s="152">
        <v>2</v>
      </c>
      <c r="D75" s="152">
        <v>3</v>
      </c>
      <c r="E75" s="152">
        <v>4</v>
      </c>
      <c r="F75" s="152">
        <v>5</v>
      </c>
      <c r="G75" s="152">
        <v>6</v>
      </c>
      <c r="H75" s="152">
        <v>7</v>
      </c>
      <c r="I75" s="152">
        <v>8</v>
      </c>
      <c r="J75" s="152">
        <v>9</v>
      </c>
      <c r="K75" s="152">
        <v>10</v>
      </c>
      <c r="L75" s="152">
        <v>11</v>
      </c>
      <c r="M75" s="152">
        <v>12</v>
      </c>
      <c r="N75" s="152">
        <v>13</v>
      </c>
      <c r="O75" s="152">
        <v>14</v>
      </c>
      <c r="P75" s="152">
        <v>15</v>
      </c>
      <c r="Q75" s="152">
        <v>16</v>
      </c>
      <c r="R75" s="152">
        <v>17</v>
      </c>
      <c r="S75" s="152">
        <v>18</v>
      </c>
      <c r="T75" s="152">
        <v>19</v>
      </c>
      <c r="U75" s="152">
        <v>20</v>
      </c>
      <c r="V75" s="152">
        <v>21</v>
      </c>
      <c r="W75" s="152">
        <v>22</v>
      </c>
      <c r="X75" s="152">
        <v>23</v>
      </c>
      <c r="Y75" s="152">
        <v>24</v>
      </c>
      <c r="Z75" s="152">
        <v>25</v>
      </c>
      <c r="AA75" s="152">
        <v>26</v>
      </c>
      <c r="AB75" s="152">
        <v>27</v>
      </c>
      <c r="AC75" s="152">
        <v>28</v>
      </c>
      <c r="AD75" s="152">
        <v>29</v>
      </c>
      <c r="AE75" s="152">
        <v>30</v>
      </c>
      <c r="AF75" s="152">
        <v>31</v>
      </c>
      <c r="AG75" s="152">
        <v>32</v>
      </c>
      <c r="AH75" s="152">
        <v>33</v>
      </c>
      <c r="AI75" s="152">
        <v>34</v>
      </c>
      <c r="AJ75" s="152">
        <v>34</v>
      </c>
    </row>
    <row r="76" spans="1:36" s="119" customFormat="1" ht="14.25" x14ac:dyDescent="0.2">
      <c r="A76" s="160" t="s">
        <v>391</v>
      </c>
      <c r="B76" s="239">
        <f>B69</f>
        <v>0</v>
      </c>
      <c r="C76" s="239">
        <f t="shared" ref="C76:AI76" si="23">C69</f>
        <v>0</v>
      </c>
      <c r="D76" s="239">
        <f t="shared" si="23"/>
        <v>0</v>
      </c>
      <c r="E76" s="239">
        <f t="shared" si="23"/>
        <v>0</v>
      </c>
      <c r="F76" s="239">
        <f t="shared" si="23"/>
        <v>-7843974.7903127503</v>
      </c>
      <c r="G76" s="239">
        <f t="shared" si="23"/>
        <v>-6881144.5178508097</v>
      </c>
      <c r="H76" s="239">
        <f t="shared" si="23"/>
        <v>-2774558.6714109015</v>
      </c>
      <c r="I76" s="239">
        <f t="shared" si="23"/>
        <v>-1886918.514477944</v>
      </c>
      <c r="J76" s="239">
        <f t="shared" si="23"/>
        <v>-1333355.1207309719</v>
      </c>
      <c r="K76" s="239">
        <f t="shared" si="23"/>
        <v>-1174870.9497870952</v>
      </c>
      <c r="L76" s="239">
        <f t="shared" si="23"/>
        <v>-193197.40682792664</v>
      </c>
      <c r="M76" s="239">
        <f t="shared" si="23"/>
        <v>392065.59366812557</v>
      </c>
      <c r="N76" s="239">
        <f t="shared" si="23"/>
        <v>528111.30643437058</v>
      </c>
      <c r="O76" s="239">
        <f t="shared" si="23"/>
        <v>1604639.1725690439</v>
      </c>
      <c r="P76" s="239">
        <f t="shared" si="23"/>
        <v>2247540.9289118089</v>
      </c>
      <c r="Q76" s="239">
        <f t="shared" si="23"/>
        <v>2400573.8535568956</v>
      </c>
      <c r="R76" s="239">
        <f t="shared" si="23"/>
        <v>3611521.2951686103</v>
      </c>
      <c r="S76" s="239">
        <f t="shared" si="23"/>
        <v>4334698.3364153598</v>
      </c>
      <c r="T76" s="239">
        <f t="shared" si="23"/>
        <v>4506839.5641633291</v>
      </c>
      <c r="U76" s="239">
        <f t="shared" si="23"/>
        <v>5868990.7471244503</v>
      </c>
      <c r="V76" s="239">
        <f t="shared" si="23"/>
        <v>6682466.5664494317</v>
      </c>
      <c r="W76" s="239">
        <f t="shared" si="23"/>
        <v>6876102.03645893</v>
      </c>
      <c r="X76" s="239">
        <f t="shared" si="23"/>
        <v>8408336.8647293095</v>
      </c>
      <c r="Y76" s="239">
        <f t="shared" si="23"/>
        <v>9323386.528758483</v>
      </c>
      <c r="Z76" s="239">
        <f t="shared" si="23"/>
        <v>9541200.0980952438</v>
      </c>
      <c r="AA76" s="239">
        <f t="shared" si="23"/>
        <v>11264755.895962777</v>
      </c>
      <c r="AB76" s="239">
        <f t="shared" si="23"/>
        <v>12294062.321241288</v>
      </c>
      <c r="AC76" s="239">
        <f t="shared" si="23"/>
        <v>12539072.964099715</v>
      </c>
      <c r="AD76" s="239">
        <f t="shared" si="23"/>
        <v>14477838.833112175</v>
      </c>
      <c r="AE76" s="239">
        <f t="shared" si="23"/>
        <v>15635668.575876666</v>
      </c>
      <c r="AF76" s="239">
        <f t="shared" si="23"/>
        <v>15911272.227644967</v>
      </c>
      <c r="AG76" s="239">
        <f t="shared" si="23"/>
        <v>18092120.158125803</v>
      </c>
      <c r="AH76" s="239">
        <f t="shared" si="23"/>
        <v>19394521.153890833</v>
      </c>
      <c r="AI76" s="239">
        <f t="shared" si="23"/>
        <v>19704537.780033536</v>
      </c>
      <c r="AJ76" s="239">
        <f t="shared" ref="AJ76" si="24">AJ69</f>
        <v>21071435.480674878</v>
      </c>
    </row>
    <row r="77" spans="1:36" s="119" customFormat="1" x14ac:dyDescent="0.25">
      <c r="A77" s="161" t="s">
        <v>219</v>
      </c>
      <c r="B77" s="236">
        <f>-B68</f>
        <v>0</v>
      </c>
      <c r="C77" s="236">
        <f t="shared" ref="C77:AI77" si="25">-C68</f>
        <v>0</v>
      </c>
      <c r="D77" s="236">
        <f t="shared" si="25"/>
        <v>0</v>
      </c>
      <c r="E77" s="236">
        <f t="shared" si="25"/>
        <v>0</v>
      </c>
      <c r="F77" s="236">
        <f t="shared" si="25"/>
        <v>11429644.74144</v>
      </c>
      <c r="G77" s="236">
        <f t="shared" si="25"/>
        <v>14467904.736</v>
      </c>
      <c r="H77" s="236">
        <f t="shared" si="25"/>
        <v>14467904.736</v>
      </c>
      <c r="I77" s="236">
        <f t="shared" si="25"/>
        <v>14467904.736</v>
      </c>
      <c r="J77" s="236">
        <f t="shared" si="25"/>
        <v>14467904.736</v>
      </c>
      <c r="K77" s="236">
        <f t="shared" si="25"/>
        <v>14467904.736</v>
      </c>
      <c r="L77" s="236">
        <f t="shared" si="25"/>
        <v>14467904.736</v>
      </c>
      <c r="M77" s="236">
        <f t="shared" si="25"/>
        <v>14467904.736</v>
      </c>
      <c r="N77" s="236">
        <f t="shared" si="25"/>
        <v>14467904.736</v>
      </c>
      <c r="O77" s="236">
        <f t="shared" si="25"/>
        <v>14467904.736</v>
      </c>
      <c r="P77" s="236">
        <f t="shared" si="25"/>
        <v>14467904.736</v>
      </c>
      <c r="Q77" s="236">
        <f t="shared" si="25"/>
        <v>14467904.736</v>
      </c>
      <c r="R77" s="236">
        <f t="shared" si="25"/>
        <v>14467904.736</v>
      </c>
      <c r="S77" s="236">
        <f t="shared" si="25"/>
        <v>14467904.736</v>
      </c>
      <c r="T77" s="236">
        <f t="shared" si="25"/>
        <v>14467904.736</v>
      </c>
      <c r="U77" s="236">
        <f t="shared" si="25"/>
        <v>14467904.736</v>
      </c>
      <c r="V77" s="236">
        <f t="shared" si="25"/>
        <v>14467904.736</v>
      </c>
      <c r="W77" s="236">
        <f t="shared" si="25"/>
        <v>14467904.736</v>
      </c>
      <c r="X77" s="236">
        <f t="shared" si="25"/>
        <v>14467904.736</v>
      </c>
      <c r="Y77" s="236">
        <f t="shared" si="25"/>
        <v>14467904.736</v>
      </c>
      <c r="Z77" s="236">
        <f t="shared" si="25"/>
        <v>14467904.736</v>
      </c>
      <c r="AA77" s="236">
        <f t="shared" si="25"/>
        <v>14467904.736</v>
      </c>
      <c r="AB77" s="236">
        <f t="shared" si="25"/>
        <v>14467904.736</v>
      </c>
      <c r="AC77" s="236">
        <f t="shared" si="25"/>
        <v>14467904.736</v>
      </c>
      <c r="AD77" s="236">
        <f t="shared" si="25"/>
        <v>14467904.736</v>
      </c>
      <c r="AE77" s="236">
        <f t="shared" si="25"/>
        <v>14467904.736</v>
      </c>
      <c r="AF77" s="236">
        <f t="shared" si="25"/>
        <v>14467904.736</v>
      </c>
      <c r="AG77" s="236">
        <f t="shared" si="25"/>
        <v>14467904.736</v>
      </c>
      <c r="AH77" s="236">
        <f t="shared" si="25"/>
        <v>14467904.736</v>
      </c>
      <c r="AI77" s="236">
        <f t="shared" si="25"/>
        <v>14467904.736</v>
      </c>
      <c r="AJ77" s="236">
        <f t="shared" ref="AJ77" si="26">-AJ68</f>
        <v>14467904.736</v>
      </c>
    </row>
    <row r="78" spans="1:36" s="119" customFormat="1" x14ac:dyDescent="0.25">
      <c r="A78" s="161" t="s">
        <v>218</v>
      </c>
      <c r="B78" s="236">
        <f t="shared" ref="B78:AI78" si="27">B70</f>
        <v>0</v>
      </c>
      <c r="C78" s="236">
        <f t="shared" si="27"/>
        <v>0</v>
      </c>
      <c r="D78" s="236">
        <f t="shared" si="27"/>
        <v>0</v>
      </c>
      <c r="E78" s="236">
        <f t="shared" si="27"/>
        <v>0</v>
      </c>
      <c r="F78" s="236">
        <f t="shared" si="27"/>
        <v>0</v>
      </c>
      <c r="G78" s="236">
        <f t="shared" si="27"/>
        <v>0</v>
      </c>
      <c r="H78" s="236">
        <f t="shared" si="27"/>
        <v>0</v>
      </c>
      <c r="I78" s="236">
        <f t="shared" si="27"/>
        <v>0</v>
      </c>
      <c r="J78" s="236">
        <f t="shared" si="27"/>
        <v>0</v>
      </c>
      <c r="K78" s="236">
        <f t="shared" si="27"/>
        <v>0</v>
      </c>
      <c r="L78" s="236">
        <f t="shared" si="27"/>
        <v>0</v>
      </c>
      <c r="M78" s="236">
        <f t="shared" si="27"/>
        <v>0</v>
      </c>
      <c r="N78" s="236">
        <f t="shared" si="27"/>
        <v>0</v>
      </c>
      <c r="O78" s="236">
        <f t="shared" si="27"/>
        <v>0</v>
      </c>
      <c r="P78" s="236">
        <f t="shared" si="27"/>
        <v>0</v>
      </c>
      <c r="Q78" s="236">
        <f t="shared" si="27"/>
        <v>0</v>
      </c>
      <c r="R78" s="236">
        <f t="shared" si="27"/>
        <v>0</v>
      </c>
      <c r="S78" s="236">
        <f t="shared" si="27"/>
        <v>0</v>
      </c>
      <c r="T78" s="236">
        <f t="shared" si="27"/>
        <v>0</v>
      </c>
      <c r="U78" s="236">
        <f t="shared" si="27"/>
        <v>0</v>
      </c>
      <c r="V78" s="236">
        <f t="shared" si="27"/>
        <v>0</v>
      </c>
      <c r="W78" s="236">
        <f t="shared" si="27"/>
        <v>0</v>
      </c>
      <c r="X78" s="236">
        <f t="shared" si="27"/>
        <v>0</v>
      </c>
      <c r="Y78" s="236">
        <f t="shared" si="27"/>
        <v>0</v>
      </c>
      <c r="Z78" s="236">
        <f t="shared" si="27"/>
        <v>0</v>
      </c>
      <c r="AA78" s="236">
        <f t="shared" si="27"/>
        <v>0</v>
      </c>
      <c r="AB78" s="236">
        <f t="shared" si="27"/>
        <v>0</v>
      </c>
      <c r="AC78" s="236">
        <f t="shared" si="27"/>
        <v>0</v>
      </c>
      <c r="AD78" s="236">
        <f t="shared" si="27"/>
        <v>0</v>
      </c>
      <c r="AE78" s="236">
        <f t="shared" si="27"/>
        <v>0</v>
      </c>
      <c r="AF78" s="236">
        <f t="shared" si="27"/>
        <v>0</v>
      </c>
      <c r="AG78" s="236">
        <f t="shared" si="27"/>
        <v>0</v>
      </c>
      <c r="AH78" s="236">
        <f t="shared" si="27"/>
        <v>0</v>
      </c>
      <c r="AI78" s="236">
        <f t="shared" si="27"/>
        <v>0</v>
      </c>
      <c r="AJ78" s="236">
        <f>AJ70</f>
        <v>0</v>
      </c>
    </row>
    <row r="79" spans="1:36" s="119" customFormat="1" x14ac:dyDescent="0.25">
      <c r="A79" s="161" t="s">
        <v>217</v>
      </c>
      <c r="B79" s="236">
        <f>IF(SUM($B$72:B72)+SUM($A$79:A79)&gt;0,0,SUM($B$72:B72)-SUM($A$79:A79))</f>
        <v>0</v>
      </c>
      <c r="C79" s="236">
        <f>IF(SUM($B$72:C72)+SUM($A$79:B79)&gt;0,0,SUM($B$72:C72)-SUM($A$79:B79))</f>
        <v>0</v>
      </c>
      <c r="D79" s="236">
        <f>IF(SUM($B$72:D72)+SUM($A$79:C79)&gt;0,0,SUM($B$72:D72)-SUM($A$79:C79))</f>
        <v>0</v>
      </c>
      <c r="E79" s="236">
        <f>IF(SUM($B$72:E72)+SUM($A$79:D79)&gt;0,0,SUM($B$72:E72)-SUM($A$79:D79))</f>
        <v>0</v>
      </c>
      <c r="F79" s="236">
        <f>IF(SUM($B$72:F72)+SUM($A$79:E79)&gt;0,0,SUM($B$72:F72)-SUM($A$79:E79))</f>
        <v>0</v>
      </c>
      <c r="G79" s="236">
        <f>IF(SUM($B$72:G72)+SUM($A$79:F79)&gt;0,0,SUM($B$72:G72)-SUM($A$79:F79))</f>
        <v>0</v>
      </c>
      <c r="H79" s="236">
        <f>IF(SUM($B$72:H72)+SUM($A$79:G79)&gt;0,0,SUM($B$72:H72)-SUM($A$79:G79))</f>
        <v>0</v>
      </c>
      <c r="I79" s="236">
        <f>IF(SUM($B$72:I72)+SUM($A$79:H79)&gt;0,0,SUM($B$72:I72)-SUM($A$79:H79))</f>
        <v>0</v>
      </c>
      <c r="J79" s="236">
        <f>IF(SUM($B$72:J72)+SUM($A$79:I79)&gt;0,0,SUM($B$72:J72)-SUM($A$79:I79))</f>
        <v>0</v>
      </c>
      <c r="K79" s="236">
        <f>IF(SUM($B$72:K72)+SUM($A$79:J79)&gt;0,0,SUM($B$72:K72)-SUM($A$79:J79))</f>
        <v>0</v>
      </c>
      <c r="L79" s="236">
        <f>IF(SUM($B$72:L72)+SUM($A$79:K79)&gt;0,0,SUM($B$72:L72)-SUM($A$79:K79))</f>
        <v>0</v>
      </c>
      <c r="M79" s="236">
        <f>IF(SUM($B$72:M72)+SUM($A$79:L79)&gt;0,0,SUM($B$72:M72)-SUM($A$79:L79))</f>
        <v>0</v>
      </c>
      <c r="N79" s="236">
        <f>IF(SUM($B$72:N72)+SUM($A$79:M79)&gt;0,0,SUM($B$72:N72)-SUM($A$79:M79))</f>
        <v>0</v>
      </c>
      <c r="O79" s="236">
        <f>IF(SUM($B$72:O72)+SUM($A$79:N79)&gt;0,0,SUM($B$72:O72)-SUM($A$79:N79))</f>
        <v>0</v>
      </c>
      <c r="P79" s="236">
        <f>IF(SUM($B$72:P72)+SUM($A$79:O79)&gt;0,0,SUM($B$72:P72)-SUM($A$79:O79))</f>
        <v>0</v>
      </c>
      <c r="Q79" s="236">
        <f>IF(SUM($B$72:Q72)+SUM($A$79:P79)&gt;0,0,SUM($B$72:Q72)-SUM($A$79:P79))</f>
        <v>0</v>
      </c>
      <c r="R79" s="236">
        <f>IF(SUM($B$72:R72)+SUM($A$79:Q79)&gt;0,0,SUM($B$72:R72)-SUM($A$79:Q79))</f>
        <v>0</v>
      </c>
      <c r="S79" s="236">
        <f>IF(SUM($B$72:S72)+SUM($A$79:R79)&gt;0,0,SUM($B$72:S72)-SUM($A$79:R79))</f>
        <v>0</v>
      </c>
      <c r="T79" s="236">
        <f>IF(SUM($B$72:T72)+SUM($A$79:S79)&gt;0,0,SUM($B$72:T72)-SUM($A$79:S79))</f>
        <v>0</v>
      </c>
      <c r="U79" s="236">
        <f>IF(SUM($B$72:U72)+SUM($A$79:T79)&gt;0,0,SUM($B$72:U72)-SUM($A$79:T79))</f>
        <v>-681392.16532271786</v>
      </c>
      <c r="V79" s="236">
        <f>IF(SUM($B$72:V72)+SUM($A$79:U79)&gt;0,0,SUM($B$72:V72)-SUM($A$79:U79))</f>
        <v>-1336493.3132898863</v>
      </c>
      <c r="W79" s="236">
        <f>IF(SUM($B$72:W72)+SUM($A$79:V79)&gt;0,0,SUM($B$72:W72)-SUM($A$79:V79))</f>
        <v>-1375220.4072917863</v>
      </c>
      <c r="X79" s="236">
        <f>IF(SUM($B$72:X72)+SUM($A$79:W79)&gt;0,0,SUM($B$72:X72)-SUM($A$79:W79))</f>
        <v>-1681667.3729458619</v>
      </c>
      <c r="Y79" s="236">
        <f>IF(SUM($B$72:Y72)+SUM($A$79:X79)&gt;0,0,SUM($B$72:Y72)-SUM($A$79:X79))</f>
        <v>-1864677.3057516962</v>
      </c>
      <c r="Z79" s="236">
        <f>IF(SUM($B$72:Z72)+SUM($A$79:Y79)&gt;0,0,SUM($B$72:Z72)-SUM($A$79:Y79))</f>
        <v>-1908240.0196190495</v>
      </c>
      <c r="AA79" s="236">
        <f>IF(SUM($B$72:AA72)+SUM($A$79:Z79)&gt;0,0,SUM($B$72:AA72)-SUM($A$79:Z79))</f>
        <v>-2252951.1791925561</v>
      </c>
      <c r="AB79" s="236">
        <f>IF(SUM($B$72:AB72)+SUM($A$79:AA79)&gt;0,0,SUM($B$72:AB72)-SUM($A$79:AA79))</f>
        <v>-2458812.4642482568</v>
      </c>
      <c r="AC79" s="236">
        <f>IF(SUM($B$72:AC72)+SUM($A$79:AB79)&gt;0,0,SUM($B$72:AC72)-SUM($A$79:AB79))</f>
        <v>-2507814.592819944</v>
      </c>
      <c r="AD79" s="236">
        <f>IF(SUM($B$72:AD72)+SUM($A$79:AC79)&gt;0,0,SUM($B$72:AD72)-SUM($A$79:AC79))</f>
        <v>-2895567.7666224353</v>
      </c>
      <c r="AE79" s="236">
        <f>IF(SUM($B$72:AE72)+SUM($A$79:AD79)&gt;0,0,SUM($B$72:AE72)-SUM($A$79:AD79))</f>
        <v>-3127133.7151753344</v>
      </c>
      <c r="AF79" s="236">
        <f>IF(SUM($B$72:AF72)+SUM($A$79:AE79)&gt;0,0,SUM($B$72:AF72)-SUM($A$79:AE79))</f>
        <v>-3182254.4455289915</v>
      </c>
      <c r="AG79" s="236">
        <f>IF(SUM($B$72:AG72)+SUM($A$79:AF79)&gt;0,0,SUM($B$72:AG72)-SUM($A$79:AF79))</f>
        <v>-3618424.0316251591</v>
      </c>
      <c r="AH79" s="236">
        <f>IF(SUM($B$72:AH72)+SUM($A$79:AG79)&gt;0,0,SUM($B$72:AH72)-SUM($A$79:AG79))</f>
        <v>-3878904.2307781652</v>
      </c>
      <c r="AI79" s="236">
        <f>IF(SUM($B$72:AI72)+SUM($A$79:AH79)&gt;0,0,SUM($B$72:AI72)-SUM($A$79:AH79))</f>
        <v>-3940907.5560067073</v>
      </c>
      <c r="AJ79" s="236">
        <f>IF(SUM($B$72:AJ72)+SUM($A$79:AI79)&gt;0,0,SUM($B$72:AJ72)-SUM($A$79:AI79))</f>
        <v>-4214287.0961349756</v>
      </c>
    </row>
    <row r="80" spans="1:36" s="119" customFormat="1" x14ac:dyDescent="0.25">
      <c r="A80" s="161" t="s">
        <v>216</v>
      </c>
      <c r="B80" s="236">
        <f>IF(((SUM($B$59:B59)+SUM($B$61:B65))+SUM($B$82:B82))&lt;0,((SUM($B$59:B59)+SUM($B$61:B65))+SUM($B$82:B82))*0.18-SUM($A$80:A80),IF(SUM(A$80:$A80)&lt;0,0-SUM(A$80:$A80),0))</f>
        <v>-1166414.112</v>
      </c>
      <c r="C80" s="236">
        <f>IF(((SUM($B$59:C59)+SUM($B$61:C65))+SUM($B$82:C82))&lt;0,((SUM($B$59:C59)+SUM($B$61:C65))+SUM($B$82:C82))*0.18-SUM($A$80:B80),IF(SUM($A$80:B80)&lt;0,0-SUM($A$80:B80),0))</f>
        <v>-28399047.001200002</v>
      </c>
      <c r="D80" s="236">
        <f>IF(((SUM($B$59:D59)+SUM($B$61:D65))+SUM($B$82:D82))&lt;0,((SUM($B$59:D59)+SUM($B$61:D65))+SUM($B$82:D82))*0.18-SUM($A$80:C80),IF(SUM($A$80:C80)&lt;0,0-SUM($A$80:C80),0))</f>
        <v>-3116092.9193999954</v>
      </c>
      <c r="E80" s="236">
        <f>IF(((SUM($B$59:E59)+SUM($B$61:E65))+SUM($B$82:E82))&lt;0,((SUM($B$59:E59)+SUM($B$61:E65))+SUM($B$82:E82))*0.18-SUM($A$80:D80),IF(SUM($A$80:D80)&lt;0,0-SUM($A$80:D80),0))</f>
        <v>-8251096.5378000028</v>
      </c>
      <c r="F80" s="236">
        <f>IF(((SUM($B$59:F59)+SUM($B$61:F65))+SUM($B$82:F82))&lt;0,((SUM($B$59:F59)+SUM($B$61:F65))+SUM($B$82:F82))*0.18-SUM($A$80:E80),IF(SUM($A$80:E80)&lt;0,0-SUM($A$80:E80),0))</f>
        <v>-36548614.412797093</v>
      </c>
      <c r="G80" s="236">
        <f>IF(((SUM($B$59:G59)+SUM($B$61:G65))+SUM($B$82:G82))&lt;0,((SUM($B$59:G59)+SUM($B$61:G65))+SUM($B$82:G82))*0.18-SUM($A$80:F80),IF(SUM($A$80:F80)&lt;0,0-SUM($A$80:F80),0))</f>
        <v>1365616.8392668515</v>
      </c>
      <c r="H80" s="236">
        <f>IF(((SUM($B$59:H59)+SUM($B$61:H65))+SUM($B$82:H82))&lt;0,((SUM($B$59:H59)+SUM($B$61:H65))+SUM($B$82:H82))*0.18-SUM($A$80:G80),IF(SUM($A$80:G80)&lt;0,0-SUM($A$80:G80),0))</f>
        <v>2104802.2916260511</v>
      </c>
      <c r="I80" s="236">
        <f>IF(((SUM($B$59:I59)+SUM($B$61:I65))+SUM($B$82:I82))&lt;0,((SUM($B$59:I59)+SUM($B$61:I65))+SUM($B$82:I82))*0.18-SUM($A$80:H80),IF(SUM($A$80:H80)&lt;0,0-SUM($A$80:H80),0))</f>
        <v>2264577.5198739618</v>
      </c>
      <c r="J80" s="236">
        <f>IF(((SUM($B$59:J59)+SUM($B$61:J65))+SUM($B$82:J82))&lt;0,((SUM($B$59:J59)+SUM($B$61:J65))+SUM($B$82:J82))*0.18-SUM($A$80:I80),IF(SUM($A$80:I80)&lt;0,0-SUM($A$80:I80),0))</f>
        <v>2364218.930748418</v>
      </c>
      <c r="K80" s="236">
        <f>IF(((SUM($B$59:K59)+SUM($B$61:K65))+SUM($B$82:K82))&lt;0,((SUM($B$59:K59)+SUM($B$61:K65))+SUM($B$82:K82))*0.18-SUM($A$80:J80),IF(SUM($A$80:J80)&lt;0,0-SUM($A$80:J80),0))</f>
        <v>2392746.0815183297</v>
      </c>
      <c r="L80" s="236">
        <f>IF(((SUM($B$59:L59)+SUM($B$61:L65))+SUM($B$82:L82))&lt;0,((SUM($B$59:L59)+SUM($B$61:L65))+SUM($B$82:L82))*0.18-SUM($A$80:K80),IF(SUM($A$80:K80)&lt;0,0-SUM($A$80:K80),0))</f>
        <v>2569447.3192509711</v>
      </c>
      <c r="M80" s="236">
        <f>IF(((SUM($B$59:M59)+SUM($B$61:M65))+SUM($B$82:M82))&lt;0,((SUM($B$59:M59)+SUM($B$61:M65))+SUM($B$82:M82))*0.18-SUM($A$80:L80),IF(SUM($A$80:L80)&lt;0,0-SUM($A$80:L80),0))</f>
        <v>2674794.6593402624</v>
      </c>
      <c r="N80" s="236">
        <f>IF(((SUM($B$59:N59)+SUM($B$61:N65))+SUM($B$82:N82))&lt;0,((SUM($B$59:N59)+SUM($B$61:N65))+SUM($B$82:N82))*0.18-SUM($A$80:M80),IF(SUM($A$80:M80)&lt;0,0-SUM($A$80:M80),0))</f>
        <v>2699282.8876381889</v>
      </c>
      <c r="O80" s="236">
        <f>IF(((SUM($B$59:O59)+SUM($B$61:O65))+SUM($B$82:O82))&lt;0,((SUM($B$59:O59)+SUM($B$61:O65))+SUM($B$82:O82))*0.18-SUM($A$80:N80),IF(SUM($A$80:N80)&lt;0,0-SUM($A$80:N80),0))</f>
        <v>2893057.9035424292</v>
      </c>
      <c r="P80" s="236">
        <f>IF(((SUM($B$59:P59)+SUM($B$61:P65))+SUM($B$82:P82))&lt;0,((SUM($B$59:P59)+SUM($B$61:P65))+SUM($B$82:P82))*0.18-SUM($A$80:O80),IF(SUM($A$80:O80)&lt;0,0-SUM($A$80:O80),0))</f>
        <v>3008780.219684124</v>
      </c>
      <c r="Q80" s="236">
        <f>IF(((SUM($B$59:Q59)+SUM($B$61:Q65))+SUM($B$82:Q82))&lt;0,((SUM($B$59:Q59)+SUM($B$61:Q65))+SUM($B$82:Q82))*0.18-SUM($A$80:P80),IF(SUM($A$80:P80)&lt;0,0-SUM($A$80:P80),0))</f>
        <v>3036326.1461202353</v>
      </c>
      <c r="R80" s="236">
        <f>IF(((SUM($B$59:R59)+SUM($B$61:R65))+SUM($B$82:R82))&lt;0,((SUM($B$59:R59)+SUM($B$61:R65))+SUM($B$82:R82))*0.18-SUM($A$80:Q80),IF(SUM($A$80:Q80)&lt;0,0-SUM($A$80:Q80),0))</f>
        <v>3254296.6856103539</v>
      </c>
      <c r="S80" s="236">
        <f>IF(((SUM($B$59:S59)+SUM($B$61:S65))+SUM($B$82:S82))&lt;0,((SUM($B$59:S59)+SUM($B$61:S65))+SUM($B$82:S82))*0.18-SUM($A$80:R80),IF(SUM($A$80:R80)&lt;0,0-SUM($A$80:R80),0))</f>
        <v>3384468.5530347675</v>
      </c>
      <c r="T80" s="236">
        <f>IF(((SUM($B$59:T59)+SUM($B$61:T65))+SUM($B$82:T82))&lt;0,((SUM($B$59:T59)+SUM($B$61:T65))+SUM($B$82:T82))*0.18-SUM($A$80:S80),IF(SUM($A$80:S80)&lt;0,0-SUM($A$80:S80),0))</f>
        <v>3415453.9740293995</v>
      </c>
      <c r="U80" s="236">
        <f>IF(((SUM($B$59:U59)+SUM($B$61:U65))+SUM($B$82:U82))&lt;0,((SUM($B$59:U59)+SUM($B$61:U65))+SUM($B$82:U82))*0.18-SUM($A$80:T80),IF(SUM($A$80:T80)&lt;0,0-SUM($A$80:T80),0))</f>
        <v>3660641.1869623959</v>
      </c>
      <c r="V80" s="236">
        <f>IF(((SUM($B$59:V59)+SUM($B$61:V65))+SUM($B$82:V82))&lt;0,((SUM($B$59:V59)+SUM($B$61:V65))+SUM($B$82:V82))*0.18-SUM($A$80:U80),IF(SUM($A$80:U80)&lt;0,0-SUM($A$80:U80),0))</f>
        <v>3807066.8344408982</v>
      </c>
      <c r="W80" s="236">
        <f>IF(((SUM($B$59:W59)+SUM($B$61:W65))+SUM($B$82:W82))&lt;0,((SUM($B$59:W59)+SUM($B$61:W65))+SUM($B$82:W82))*0.18-SUM($A$80:V80),IF(SUM($A$80:V80)&lt;0,0-SUM($A$80:V80),0))</f>
        <v>3841921.2190426067</v>
      </c>
      <c r="X80" s="236">
        <f>IF(((SUM($B$59:X59)+SUM($B$61:X65))+SUM($B$82:X82))&lt;0,((SUM($B$59:X59)+SUM($B$61:X65))+SUM($B$82:X82))*0.18-SUM($A$80:W80),IF(SUM($A$80:W80)&lt;0,0-SUM($A$80:W80),0))</f>
        <v>4117723.4881312847</v>
      </c>
      <c r="Y80" s="236">
        <f>IF(((SUM($B$59:Y59)+SUM($B$61:Y65))+SUM($B$82:Y82))&lt;0,((SUM($B$59:Y59)+SUM($B$61:Y65))+SUM($B$82:Y82))*0.18-SUM($A$80:X80),IF(SUM($A$80:X80)&lt;0,0-SUM($A$80:X80),0))</f>
        <v>4282432.4276565351</v>
      </c>
      <c r="Z80" s="236">
        <f>IF(((SUM($B$59:Z59)+SUM($B$61:Z65))+SUM($B$82:Z82))&lt;0,((SUM($B$59:Z59)+SUM($B$61:Z65))+SUM($B$82:Z82))*0.18-SUM($A$80:Y80),IF(SUM($A$80:Y80)&lt;0,0-SUM($A$80:Y80),0))</f>
        <v>4321638.870137142</v>
      </c>
      <c r="AA80" s="236">
        <f>IF(((SUM($B$59:AA59)+SUM($B$61:AA65))+SUM($B$82:AA82))&lt;0,((SUM($B$59:AA59)+SUM($B$61:AA65))+SUM($B$82:AA82))*0.18-SUM($A$80:Z80),IF(SUM($A$80:Z80)&lt;0,0-SUM($A$80:Z80),0))</f>
        <v>4631878.913753299</v>
      </c>
      <c r="AB80" s="236">
        <f>IF(((SUM($B$59:AB59)+SUM($B$61:AB65))+SUM($B$82:AB82))&lt;0,((SUM($B$59:AB59)+SUM($B$61:AB65))+SUM($B$82:AB82))*0.18-SUM($A$80:AA80),IF(SUM($A$80:AA80)&lt;0,0-SUM($A$80:AA80),0))</f>
        <v>4817154.0703034382</v>
      </c>
      <c r="AC80" s="236">
        <f>IF(((SUM($B$59:AC59)+SUM($B$61:AC65))+SUM($B$82:AC82))&lt;0,((SUM($B$59:AC59)+SUM($B$61:AC65))+SUM($B$82:AC82))*0.18-SUM($A$80:AB80),IF(SUM($A$80:AB80)&lt;0,0-SUM($A$80:AB80),0))</f>
        <v>4861255.9860179573</v>
      </c>
      <c r="AD80" s="236">
        <f>IF(((SUM($B$59:AD59)+SUM($B$61:AD65))+SUM($B$82:AD82))&lt;0,((SUM($B$59:AD59)+SUM($B$61:AD65))+SUM($B$82:AD82))*0.18-SUM($A$80:AC80),IF(SUM($A$80:AC80)&lt;0,0-SUM($A$80:AC80),0))</f>
        <v>1711681.975467192</v>
      </c>
      <c r="AE80" s="236">
        <f>IF(((SUM($B$59:AE59)+SUM($B$61:AE65))+SUM($B$82:AE82))&lt;0,((SUM($B$59:AE59)+SUM($B$61:AE65))+SUM($B$82:AE82))*0.18-SUM($A$80:AD80),IF(SUM($A$80:AD80)&lt;0,0-SUM($A$80:AD80),0))</f>
        <v>0</v>
      </c>
      <c r="AF80" s="236">
        <f>IF(((SUM($B$59:AF59)+SUM($B$61:AF65))+SUM($B$82:AF82))&lt;0,((SUM($B$59:AF59)+SUM($B$61:AF65))+SUM($B$82:AF82))*0.18-SUM($A$80:AE80),IF(SUM($A$80:AE80)&lt;0,0-SUM($A$80:AE80),0))</f>
        <v>0</v>
      </c>
      <c r="AG80" s="236">
        <f>IF(((SUM($B$59:AG59)+SUM($B$61:AG65))+SUM($B$82:AG82))&lt;0,((SUM($B$59:AG59)+SUM($B$61:AG65))+SUM($B$82:AG82))*0.18-SUM($A$80:AF80),IF(SUM($A$80:AF80)&lt;0,0-SUM($A$80:AF80),0))</f>
        <v>0</v>
      </c>
      <c r="AH80" s="236">
        <f>IF(((SUM($B$59:AH59)+SUM($B$61:AH65))+SUM($B$82:AH82))&lt;0,((SUM($B$59:AH59)+SUM($B$61:AH65))+SUM($B$82:AH82))*0.18-SUM($A$80:AG80),IF(SUM($A$80:AG80)&lt;0,0-SUM($A$80:AG80),0))</f>
        <v>0</v>
      </c>
      <c r="AI80" s="236">
        <f>IF(((SUM($B$59:AI59)+SUM($B$61:AI65))+SUM($B$82:AI82))&lt;0,((SUM($B$59:AI59)+SUM($B$61:AI65))+SUM($B$82:AI82))*0.18-SUM($A$80:AH80),IF(SUM($A$80:AH80)&lt;0,0-SUM($A$80:AH80),0))</f>
        <v>0</v>
      </c>
      <c r="AJ80" s="236">
        <f>IF(((SUM($B$59:AJ59)+SUM($B$61:AJ65))+SUM($B$82:AJ82))&lt;0,((SUM($B$59:AJ59)+SUM($B$61:AJ65))+SUM($B$82:AJ82))*0.18-SUM($A$80:AI80),IF(SUM($A$80:AI80)&lt;0,0-SUM($A$80:AI80),0))</f>
        <v>0</v>
      </c>
    </row>
    <row r="81" spans="1:36" s="119" customFormat="1" x14ac:dyDescent="0.25">
      <c r="A81" s="161" t="s">
        <v>215</v>
      </c>
      <c r="B81" s="236">
        <f>-B59*(B39)</f>
        <v>0</v>
      </c>
      <c r="C81" s="236">
        <f t="shared" ref="C81:AI81" si="28">-C59*(C39)</f>
        <v>0</v>
      </c>
      <c r="D81" s="236">
        <f t="shared" si="28"/>
        <v>0</v>
      </c>
      <c r="E81" s="236">
        <f t="shared" si="28"/>
        <v>0</v>
      </c>
      <c r="F81" s="236">
        <f t="shared" si="28"/>
        <v>0</v>
      </c>
      <c r="G81" s="236">
        <f t="shared" si="28"/>
        <v>0</v>
      </c>
      <c r="H81" s="236">
        <f t="shared" si="28"/>
        <v>0</v>
      </c>
      <c r="I81" s="236">
        <f t="shared" si="28"/>
        <v>0</v>
      </c>
      <c r="J81" s="236">
        <f t="shared" si="28"/>
        <v>0</v>
      </c>
      <c r="K81" s="236">
        <f t="shared" si="28"/>
        <v>0</v>
      </c>
      <c r="L81" s="236">
        <f t="shared" si="28"/>
        <v>0</v>
      </c>
      <c r="M81" s="236">
        <f t="shared" si="28"/>
        <v>0</v>
      </c>
      <c r="N81" s="236">
        <f t="shared" si="28"/>
        <v>0</v>
      </c>
      <c r="O81" s="236">
        <f t="shared" si="28"/>
        <v>0</v>
      </c>
      <c r="P81" s="236">
        <f t="shared" si="28"/>
        <v>0</v>
      </c>
      <c r="Q81" s="236">
        <f t="shared" si="28"/>
        <v>0</v>
      </c>
      <c r="R81" s="236">
        <f t="shared" si="28"/>
        <v>0</v>
      </c>
      <c r="S81" s="236">
        <f t="shared" si="28"/>
        <v>0</v>
      </c>
      <c r="T81" s="236">
        <f t="shared" si="28"/>
        <v>0</v>
      </c>
      <c r="U81" s="236">
        <f t="shared" si="28"/>
        <v>0</v>
      </c>
      <c r="V81" s="236">
        <f t="shared" si="28"/>
        <v>0</v>
      </c>
      <c r="W81" s="236">
        <f t="shared" si="28"/>
        <v>0</v>
      </c>
      <c r="X81" s="236">
        <f t="shared" si="28"/>
        <v>0</v>
      </c>
      <c r="Y81" s="236">
        <f t="shared" si="28"/>
        <v>0</v>
      </c>
      <c r="Z81" s="236">
        <f t="shared" si="28"/>
        <v>0</v>
      </c>
      <c r="AA81" s="236">
        <f t="shared" si="28"/>
        <v>0</v>
      </c>
      <c r="AB81" s="236">
        <f t="shared" si="28"/>
        <v>0</v>
      </c>
      <c r="AC81" s="236">
        <f t="shared" si="28"/>
        <v>0</v>
      </c>
      <c r="AD81" s="236">
        <f t="shared" si="28"/>
        <v>0</v>
      </c>
      <c r="AE81" s="236">
        <f t="shared" si="28"/>
        <v>0</v>
      </c>
      <c r="AF81" s="236">
        <f t="shared" si="28"/>
        <v>0</v>
      </c>
      <c r="AG81" s="236">
        <f t="shared" si="28"/>
        <v>0</v>
      </c>
      <c r="AH81" s="236">
        <f t="shared" si="28"/>
        <v>0</v>
      </c>
      <c r="AI81" s="236">
        <f t="shared" si="28"/>
        <v>0</v>
      </c>
      <c r="AJ81" s="236">
        <f t="shared" ref="AJ81" si="29">-AJ59*(AJ39)</f>
        <v>0</v>
      </c>
    </row>
    <row r="82" spans="1:36" s="119" customFormat="1" x14ac:dyDescent="0.25">
      <c r="A82" s="161" t="s">
        <v>392</v>
      </c>
      <c r="B82" s="236">
        <v>-6480078.4000000004</v>
      </c>
      <c r="C82" s="236">
        <v>-157772483.34</v>
      </c>
      <c r="D82" s="236">
        <v>-17311627.329999998</v>
      </c>
      <c r="E82" s="236">
        <v>-45839425.210000001</v>
      </c>
      <c r="F82" s="236">
        <v>-206633527.79999998</v>
      </c>
      <c r="G82" s="242"/>
      <c r="H82" s="242"/>
      <c r="I82" s="242"/>
      <c r="J82" s="242"/>
      <c r="K82" s="242"/>
      <c r="L82" s="242"/>
      <c r="M82" s="242"/>
      <c r="N82" s="242"/>
      <c r="O82" s="242"/>
      <c r="P82" s="242"/>
      <c r="Q82" s="242"/>
      <c r="R82" s="242"/>
      <c r="S82" s="242"/>
      <c r="T82" s="242"/>
      <c r="U82" s="242"/>
      <c r="V82" s="242"/>
      <c r="W82" s="242"/>
      <c r="X82" s="242"/>
      <c r="Y82" s="242"/>
      <c r="Z82" s="242"/>
      <c r="AA82" s="242"/>
      <c r="AB82" s="242"/>
      <c r="AC82" s="242"/>
      <c r="AD82" s="242"/>
      <c r="AE82" s="242"/>
      <c r="AF82" s="242"/>
      <c r="AG82" s="242"/>
      <c r="AH82" s="242"/>
      <c r="AI82" s="242"/>
      <c r="AJ82" s="242"/>
    </row>
    <row r="83" spans="1:36" s="119" customFormat="1" x14ac:dyDescent="0.2">
      <c r="A83" s="161" t="s">
        <v>214</v>
      </c>
      <c r="B83" s="237">
        <v>0</v>
      </c>
      <c r="C83" s="237">
        <v>0</v>
      </c>
      <c r="D83" s="237">
        <v>0</v>
      </c>
      <c r="E83" s="237">
        <v>0</v>
      </c>
      <c r="F83" s="243">
        <v>0</v>
      </c>
      <c r="G83" s="243">
        <v>0</v>
      </c>
      <c r="H83" s="243">
        <v>0</v>
      </c>
      <c r="I83" s="243">
        <v>0</v>
      </c>
      <c r="J83" s="243">
        <v>0</v>
      </c>
      <c r="K83" s="243">
        <v>0</v>
      </c>
      <c r="L83" s="243">
        <v>0</v>
      </c>
      <c r="M83" s="243">
        <v>0</v>
      </c>
      <c r="N83" s="243">
        <v>0</v>
      </c>
      <c r="O83" s="243">
        <v>0</v>
      </c>
      <c r="P83" s="243">
        <v>0</v>
      </c>
      <c r="Q83" s="243">
        <v>0</v>
      </c>
      <c r="R83" s="243">
        <v>0</v>
      </c>
      <c r="S83" s="243">
        <v>0</v>
      </c>
      <c r="T83" s="243">
        <v>0</v>
      </c>
      <c r="U83" s="243">
        <v>0</v>
      </c>
      <c r="V83" s="243">
        <v>0</v>
      </c>
      <c r="W83" s="243">
        <v>0</v>
      </c>
      <c r="X83" s="243">
        <v>0</v>
      </c>
      <c r="Y83" s="243">
        <v>0</v>
      </c>
      <c r="Z83" s="243">
        <v>0</v>
      </c>
      <c r="AA83" s="243">
        <v>0</v>
      </c>
      <c r="AB83" s="243">
        <v>0</v>
      </c>
      <c r="AC83" s="243">
        <v>0</v>
      </c>
      <c r="AD83" s="243">
        <v>0</v>
      </c>
      <c r="AE83" s="243">
        <v>0</v>
      </c>
      <c r="AF83" s="243">
        <v>0</v>
      </c>
      <c r="AG83" s="243">
        <v>0</v>
      </c>
      <c r="AH83" s="243">
        <v>0</v>
      </c>
      <c r="AI83" s="243">
        <v>0</v>
      </c>
      <c r="AJ83" s="243">
        <v>0</v>
      </c>
    </row>
    <row r="84" spans="1:36" s="119" customFormat="1" ht="14.25" x14ac:dyDescent="0.2">
      <c r="A84" s="162" t="s">
        <v>213</v>
      </c>
      <c r="B84" s="239">
        <f>SUM(B76:B83)</f>
        <v>-7646492.5120000001</v>
      </c>
      <c r="C84" s="239">
        <f t="shared" ref="C84:AI84" si="30">SUM(C76:C83)</f>
        <v>-186171530.34119999</v>
      </c>
      <c r="D84" s="239">
        <f t="shared" si="30"/>
        <v>-20427720.249399994</v>
      </c>
      <c r="E84" s="239">
        <f t="shared" si="30"/>
        <v>-54090521.747800007</v>
      </c>
      <c r="F84" s="239">
        <f t="shared" si="30"/>
        <v>-239596472.26166981</v>
      </c>
      <c r="G84" s="239">
        <f t="shared" si="30"/>
        <v>8952377.0574160405</v>
      </c>
      <c r="H84" s="239">
        <f t="shared" si="30"/>
        <v>13798148.356215149</v>
      </c>
      <c r="I84" s="239">
        <f t="shared" si="30"/>
        <v>14845563.741396017</v>
      </c>
      <c r="J84" s="239">
        <f t="shared" si="30"/>
        <v>15498768.546017446</v>
      </c>
      <c r="K84" s="239">
        <f t="shared" si="30"/>
        <v>15685779.867731234</v>
      </c>
      <c r="L84" s="239">
        <f t="shared" si="30"/>
        <v>16844154.648423046</v>
      </c>
      <c r="M84" s="239">
        <f t="shared" si="30"/>
        <v>17534764.989008389</v>
      </c>
      <c r="N84" s="239">
        <f t="shared" si="30"/>
        <v>17695298.930072561</v>
      </c>
      <c r="O84" s="239">
        <f t="shared" si="30"/>
        <v>18965601.812111475</v>
      </c>
      <c r="P84" s="239">
        <f t="shared" si="30"/>
        <v>19724225.884595931</v>
      </c>
      <c r="Q84" s="239">
        <f t="shared" si="30"/>
        <v>19904804.735677131</v>
      </c>
      <c r="R84" s="239">
        <f t="shared" si="30"/>
        <v>21333722.716778964</v>
      </c>
      <c r="S84" s="239">
        <f t="shared" si="30"/>
        <v>22187071.625450127</v>
      </c>
      <c r="T84" s="239">
        <f t="shared" si="30"/>
        <v>22390198.274192728</v>
      </c>
      <c r="U84" s="239">
        <f t="shared" si="30"/>
        <v>23316144.504764128</v>
      </c>
      <c r="V84" s="239">
        <f t="shared" si="30"/>
        <v>23620944.823600445</v>
      </c>
      <c r="W84" s="239">
        <f t="shared" si="30"/>
        <v>23810707.584209751</v>
      </c>
      <c r="X84" s="239">
        <f t="shared" si="30"/>
        <v>25312297.715914734</v>
      </c>
      <c r="Y84" s="239">
        <f t="shared" si="30"/>
        <v>26209046.386663321</v>
      </c>
      <c r="Z84" s="239">
        <f t="shared" si="30"/>
        <v>26422503.684613332</v>
      </c>
      <c r="AA84" s="239">
        <f t="shared" si="30"/>
        <v>28111588.366523519</v>
      </c>
      <c r="AB84" s="239">
        <f t="shared" si="30"/>
        <v>29120308.663296469</v>
      </c>
      <c r="AC84" s="239">
        <f t="shared" si="30"/>
        <v>29360419.093297727</v>
      </c>
      <c r="AD84" s="239">
        <f t="shared" si="30"/>
        <v>27761857.777956933</v>
      </c>
      <c r="AE84" s="239">
        <f t="shared" si="30"/>
        <v>26976439.596701331</v>
      </c>
      <c r="AF84" s="239">
        <f t="shared" si="30"/>
        <v>27196922.518115975</v>
      </c>
      <c r="AG84" s="239">
        <f t="shared" si="30"/>
        <v>28941600.862500645</v>
      </c>
      <c r="AH84" s="239">
        <f t="shared" si="30"/>
        <v>29983521.65911267</v>
      </c>
      <c r="AI84" s="239">
        <f t="shared" si="30"/>
        <v>30231534.96002683</v>
      </c>
      <c r="AJ84" s="239">
        <f t="shared" ref="AJ84" si="31">SUM(AJ76:AJ83)</f>
        <v>31325053.120539904</v>
      </c>
    </row>
    <row r="85" spans="1:36" s="119" customFormat="1" ht="14.25" x14ac:dyDescent="0.2">
      <c r="A85" s="162" t="s">
        <v>393</v>
      </c>
      <c r="B85" s="239">
        <f>SUM($B$84:B84)</f>
        <v>-7646492.5120000001</v>
      </c>
      <c r="C85" s="239">
        <f>SUM($B$84:C84)</f>
        <v>-193818022.85319999</v>
      </c>
      <c r="D85" s="239">
        <f>SUM($B$84:D84)</f>
        <v>-214245743.10259998</v>
      </c>
      <c r="E85" s="239">
        <f>SUM($B$84:E84)</f>
        <v>-268336264.85039997</v>
      </c>
      <c r="F85" s="239">
        <f>SUM($B$84:F84)</f>
        <v>-507932737.11206979</v>
      </c>
      <c r="G85" s="239">
        <f>SUM($B$84:G84)</f>
        <v>-498980360.05465376</v>
      </c>
      <c r="H85" s="239">
        <f>SUM($B$84:H84)</f>
        <v>-485182211.69843864</v>
      </c>
      <c r="I85" s="239">
        <f>SUM($B$84:I84)</f>
        <v>-470336647.95704263</v>
      </c>
      <c r="J85" s="239">
        <f>SUM($B$84:J84)</f>
        <v>-454837879.41102517</v>
      </c>
      <c r="K85" s="239">
        <f>SUM($B$84:K84)</f>
        <v>-439152099.54329395</v>
      </c>
      <c r="L85" s="239">
        <f>SUM($B$84:L84)</f>
        <v>-422307944.89487088</v>
      </c>
      <c r="M85" s="239">
        <f>SUM($B$84:M84)</f>
        <v>-404773179.90586251</v>
      </c>
      <c r="N85" s="239">
        <f>SUM($B$84:N84)</f>
        <v>-387077880.97578996</v>
      </c>
      <c r="O85" s="239">
        <f>SUM($B$84:O84)</f>
        <v>-368112279.16367847</v>
      </c>
      <c r="P85" s="239">
        <f>SUM($B$84:P84)</f>
        <v>-348388053.27908254</v>
      </c>
      <c r="Q85" s="239">
        <f>SUM($B$84:Q84)</f>
        <v>-328483248.54340541</v>
      </c>
      <c r="R85" s="239">
        <f>SUM($B$84:R84)</f>
        <v>-307149525.82662642</v>
      </c>
      <c r="S85" s="239">
        <f>SUM($B$84:S84)</f>
        <v>-284962454.20117629</v>
      </c>
      <c r="T85" s="239">
        <f>SUM($B$84:T84)</f>
        <v>-262572255.92698357</v>
      </c>
      <c r="U85" s="239">
        <f>SUM($B$84:U84)</f>
        <v>-239256111.42221943</v>
      </c>
      <c r="V85" s="239">
        <f>SUM($B$84:V84)</f>
        <v>-215635166.59861898</v>
      </c>
      <c r="W85" s="239">
        <f>SUM($B$84:W84)</f>
        <v>-191824459.01440924</v>
      </c>
      <c r="X85" s="239">
        <f>SUM($B$84:X84)</f>
        <v>-166512161.29849452</v>
      </c>
      <c r="Y85" s="239">
        <f>SUM($B$84:Y84)</f>
        <v>-140303114.9118312</v>
      </c>
      <c r="Z85" s="239">
        <f>SUM($B$84:Z84)</f>
        <v>-113880611.22721787</v>
      </c>
      <c r="AA85" s="239">
        <f>SUM($B$84:AA84)</f>
        <v>-85769022.860694349</v>
      </c>
      <c r="AB85" s="239">
        <f>SUM($B$84:AB84)</f>
        <v>-56648714.19739788</v>
      </c>
      <c r="AC85" s="239">
        <f>SUM($B$84:AC84)</f>
        <v>-27288295.104100153</v>
      </c>
      <c r="AD85" s="239">
        <f>SUM($B$84:AD84)</f>
        <v>473562.67385677993</v>
      </c>
      <c r="AE85" s="239">
        <f>SUM($B$84:AE84)</f>
        <v>27450002.270558111</v>
      </c>
      <c r="AF85" s="239">
        <f>SUM($B$84:AF84)</f>
        <v>54646924.788674086</v>
      </c>
      <c r="AG85" s="239">
        <f>SUM($B$84:AG84)</f>
        <v>83588525.651174724</v>
      </c>
      <c r="AH85" s="239">
        <f>SUM($B$84:AH84)</f>
        <v>113572047.31028739</v>
      </c>
      <c r="AI85" s="239">
        <f>SUM($B$84:AI84)</f>
        <v>143803582.27031422</v>
      </c>
      <c r="AJ85" s="239">
        <f>SUM($B$84:AJ84)</f>
        <v>175128635.39085412</v>
      </c>
    </row>
    <row r="86" spans="1:36" s="119" customFormat="1" x14ac:dyDescent="0.25">
      <c r="A86" s="165" t="s">
        <v>394</v>
      </c>
      <c r="B86" s="244">
        <f t="shared" ref="B86:AI86" si="32">1/POWER((1+$B$44),B74)</f>
        <v>1</v>
      </c>
      <c r="C86" s="244">
        <f t="shared" si="32"/>
        <v>1</v>
      </c>
      <c r="D86" s="244">
        <f t="shared" si="32"/>
        <v>1</v>
      </c>
      <c r="E86" s="244">
        <f t="shared" si="32"/>
        <v>0.94072086838359736</v>
      </c>
      <c r="F86" s="244">
        <f t="shared" si="32"/>
        <v>0.83249634370229864</v>
      </c>
      <c r="G86" s="244">
        <f t="shared" si="32"/>
        <v>0.73672242805513155</v>
      </c>
      <c r="H86" s="244">
        <f t="shared" si="32"/>
        <v>0.65196675049126696</v>
      </c>
      <c r="I86" s="244">
        <f t="shared" si="32"/>
        <v>0.57696172609846641</v>
      </c>
      <c r="J86" s="244">
        <f t="shared" si="32"/>
        <v>0.51058559831722694</v>
      </c>
      <c r="K86" s="244">
        <f t="shared" si="32"/>
        <v>0.45184566222763445</v>
      </c>
      <c r="L86" s="244">
        <f t="shared" si="32"/>
        <v>0.39986341790056151</v>
      </c>
      <c r="M86" s="244">
        <f t="shared" si="32"/>
        <v>0.35386143177040841</v>
      </c>
      <c r="N86" s="244">
        <f t="shared" si="32"/>
        <v>0.31315170953133498</v>
      </c>
      <c r="O86" s="244">
        <f t="shared" si="32"/>
        <v>0.27712540666489821</v>
      </c>
      <c r="P86" s="244">
        <f t="shared" si="32"/>
        <v>0.24524372271229933</v>
      </c>
      <c r="Q86" s="244">
        <f t="shared" si="32"/>
        <v>0.21702984310822954</v>
      </c>
      <c r="R86" s="244">
        <f t="shared" si="32"/>
        <v>0.19206180806038009</v>
      </c>
      <c r="S86" s="244">
        <f t="shared" si="32"/>
        <v>0.16996620182334526</v>
      </c>
      <c r="T86" s="244">
        <f t="shared" si="32"/>
        <v>0.15041256798526129</v>
      </c>
      <c r="U86" s="244">
        <f t="shared" si="32"/>
        <v>0.13310846724359404</v>
      </c>
      <c r="V86" s="244">
        <f t="shared" si="32"/>
        <v>0.11779510375539298</v>
      </c>
      <c r="W86" s="244">
        <f t="shared" si="32"/>
        <v>0.10424345465079028</v>
      </c>
      <c r="X86" s="244">
        <f t="shared" si="32"/>
        <v>9.2250844823708225E-2</v>
      </c>
      <c r="Y86" s="244">
        <f t="shared" si="32"/>
        <v>8.163791577319314E-2</v>
      </c>
      <c r="Z86" s="244">
        <f t="shared" si="32"/>
        <v>7.2245943162117798E-2</v>
      </c>
      <c r="AA86" s="244">
        <f t="shared" si="32"/>
        <v>6.3934462975325498E-2</v>
      </c>
      <c r="AB86" s="244">
        <f t="shared" si="32"/>
        <v>5.6579170774624342E-2</v>
      </c>
      <c r="AC86" s="244">
        <f t="shared" si="32"/>
        <v>5.0070062632410935E-2</v>
      </c>
      <c r="AD86" s="244">
        <f t="shared" si="32"/>
        <v>4.4309789940186653E-2</v>
      </c>
      <c r="AE86" s="244">
        <f t="shared" si="32"/>
        <v>3.9212203486890855E-2</v>
      </c>
      <c r="AF86" s="244">
        <f t="shared" si="32"/>
        <v>3.4701065032646777E-2</v>
      </c>
      <c r="AG86" s="244">
        <f t="shared" si="32"/>
        <v>3.0708907108536979E-2</v>
      </c>
      <c r="AH86" s="244">
        <f t="shared" si="32"/>
        <v>2.7176023989855736E-2</v>
      </c>
      <c r="AI86" s="244">
        <f t="shared" si="32"/>
        <v>2.4049578752084716E-2</v>
      </c>
      <c r="AJ86" s="244">
        <f t="shared" ref="AJ86" si="33">1/POWER((1+$B$44),AJ74)</f>
        <v>2.1282813054942232E-2</v>
      </c>
    </row>
    <row r="87" spans="1:36" s="119" customFormat="1" ht="14.25" x14ac:dyDescent="0.2">
      <c r="A87" s="160" t="s">
        <v>395</v>
      </c>
      <c r="B87" s="239">
        <f t="shared" ref="B87:AI87" si="34">B84*B86</f>
        <v>-7646492.5120000001</v>
      </c>
      <c r="C87" s="239">
        <f t="shared" si="34"/>
        <v>-186171530.34119999</v>
      </c>
      <c r="D87" s="239">
        <f t="shared" si="34"/>
        <v>-20427720.249399994</v>
      </c>
      <c r="E87" s="239">
        <f t="shared" si="34"/>
        <v>-50884082.58991228</v>
      </c>
      <c r="F87" s="239">
        <f t="shared" si="34"/>
        <v>-199463187.12180933</v>
      </c>
      <c r="G87" s="239">
        <f t="shared" si="34"/>
        <v>6595416.9626045991</v>
      </c>
      <c r="H87" s="239">
        <f t="shared" si="34"/>
        <v>8995933.9465980083</v>
      </c>
      <c r="I87" s="239">
        <f t="shared" si="34"/>
        <v>8565322.0811406523</v>
      </c>
      <c r="J87" s="239">
        <f t="shared" si="34"/>
        <v>7913448.0112485345</v>
      </c>
      <c r="K87" s="239">
        <f t="shared" si="34"/>
        <v>7087551.5918919155</v>
      </c>
      <c r="L87" s="239">
        <f t="shared" si="34"/>
        <v>6735361.2493640706</v>
      </c>
      <c r="M87" s="239">
        <f t="shared" si="34"/>
        <v>6204877.0447681388</v>
      </c>
      <c r="N87" s="239">
        <f t="shared" si="34"/>
        <v>5541313.1106202248</v>
      </c>
      <c r="O87" s="239">
        <f t="shared" si="34"/>
        <v>5255850.114825923</v>
      </c>
      <c r="P87" s="239">
        <f t="shared" si="34"/>
        <v>4837242.5835566018</v>
      </c>
      <c r="Q87" s="239">
        <f t="shared" si="34"/>
        <v>4319936.6488839518</v>
      </c>
      <c r="R87" s="239">
        <f t="shared" si="34"/>
        <v>4097393.3576433719</v>
      </c>
      <c r="S87" s="239">
        <f t="shared" si="34"/>
        <v>3771052.2937602731</v>
      </c>
      <c r="T87" s="239">
        <f t="shared" si="34"/>
        <v>3367767.2201204938</v>
      </c>
      <c r="U87" s="239">
        <f t="shared" si="34"/>
        <v>3103576.2570593012</v>
      </c>
      <c r="V87" s="239">
        <f t="shared" si="34"/>
        <v>2782431.6462964271</v>
      </c>
      <c r="W87" s="239">
        <f t="shared" si="34"/>
        <v>2482110.4162577973</v>
      </c>
      <c r="X87" s="239">
        <f t="shared" si="34"/>
        <v>2335080.848722354</v>
      </c>
      <c r="Y87" s="239">
        <f t="shared" si="34"/>
        <v>2139651.9214101322</v>
      </c>
      <c r="Z87" s="239">
        <f t="shared" si="34"/>
        <v>1908918.6993994229</v>
      </c>
      <c r="AA87" s="239">
        <f t="shared" si="34"/>
        <v>1797299.305597089</v>
      </c>
      <c r="AB87" s="239">
        <f t="shared" si="34"/>
        <v>1647602.9168704236</v>
      </c>
      <c r="AC87" s="239">
        <f t="shared" si="34"/>
        <v>1470078.0229152511</v>
      </c>
      <c r="AD87" s="239">
        <f t="shared" si="34"/>
        <v>1230122.0864906088</v>
      </c>
      <c r="AE87" s="239">
        <f t="shared" si="34"/>
        <v>1057805.6388176724</v>
      </c>
      <c r="AF87" s="239">
        <f t="shared" si="34"/>
        <v>943762.17698899796</v>
      </c>
      <c r="AG87" s="239">
        <f t="shared" si="34"/>
        <v>888764.93245888606</v>
      </c>
      <c r="AH87" s="239">
        <f t="shared" si="34"/>
        <v>814832.90390840499</v>
      </c>
      <c r="AI87" s="239">
        <f t="shared" si="34"/>
        <v>727055.68081756751</v>
      </c>
      <c r="AJ87" s="239">
        <f t="shared" ref="AJ87" si="35">AJ84*AJ86</f>
        <v>666685.2495005856</v>
      </c>
    </row>
    <row r="88" spans="1:36" s="119" customFormat="1" ht="14.25" x14ac:dyDescent="0.2">
      <c r="A88" s="160" t="s">
        <v>396</v>
      </c>
      <c r="B88" s="239">
        <f>SUM($B$87:B87)</f>
        <v>-7646492.5120000001</v>
      </c>
      <c r="C88" s="239">
        <f>SUM($B$87:C87)</f>
        <v>-193818022.85319999</v>
      </c>
      <c r="D88" s="239">
        <f>SUM($B$87:D87)</f>
        <v>-214245743.10259998</v>
      </c>
      <c r="E88" s="239">
        <f>SUM($B$87:E87)</f>
        <v>-265129825.69251227</v>
      </c>
      <c r="F88" s="239">
        <f>SUM($B$87:F87)</f>
        <v>-464593012.81432164</v>
      </c>
      <c r="G88" s="239">
        <f>SUM($B$87:G87)</f>
        <v>-457997595.85171705</v>
      </c>
      <c r="H88" s="239">
        <f>SUM($B$87:H87)</f>
        <v>-449001661.90511906</v>
      </c>
      <c r="I88" s="239">
        <f>SUM($B$87:I87)</f>
        <v>-440436339.82397842</v>
      </c>
      <c r="J88" s="239">
        <f>SUM($B$87:J87)</f>
        <v>-432522891.8127299</v>
      </c>
      <c r="K88" s="239">
        <f>SUM($B$87:K87)</f>
        <v>-425435340.22083795</v>
      </c>
      <c r="L88" s="239">
        <f>SUM($B$87:L87)</f>
        <v>-418699978.97147387</v>
      </c>
      <c r="M88" s="239">
        <f>SUM($B$87:M87)</f>
        <v>-412495101.92670572</v>
      </c>
      <c r="N88" s="239">
        <f>SUM($B$87:N87)</f>
        <v>-406953788.81608552</v>
      </c>
      <c r="O88" s="239">
        <f>SUM($B$87:O87)</f>
        <v>-401697938.70125961</v>
      </c>
      <c r="P88" s="239">
        <f>SUM($B$87:P87)</f>
        <v>-396860696.11770302</v>
      </c>
      <c r="Q88" s="239">
        <f>SUM($B$87:Q87)</f>
        <v>-392540759.46881908</v>
      </c>
      <c r="R88" s="239">
        <f>SUM($B$87:R87)</f>
        <v>-388443366.11117572</v>
      </c>
      <c r="S88" s="239">
        <f>SUM($B$87:S87)</f>
        <v>-384672313.81741542</v>
      </c>
      <c r="T88" s="239">
        <f>SUM($B$87:T87)</f>
        <v>-381304546.59729493</v>
      </c>
      <c r="U88" s="239">
        <f>SUM($B$87:U87)</f>
        <v>-378200970.34023565</v>
      </c>
      <c r="V88" s="239">
        <f>SUM($B$87:V87)</f>
        <v>-375418538.69393921</v>
      </c>
      <c r="W88" s="239">
        <f>SUM($B$87:W87)</f>
        <v>-372936428.27768141</v>
      </c>
      <c r="X88" s="239">
        <f>SUM($B$87:X87)</f>
        <v>-370601347.42895907</v>
      </c>
      <c r="Y88" s="239">
        <f>SUM($B$87:Y87)</f>
        <v>-368461695.50754893</v>
      </c>
      <c r="Z88" s="239">
        <f>SUM($B$87:Z87)</f>
        <v>-366552776.80814952</v>
      </c>
      <c r="AA88" s="239">
        <f>SUM($B$87:AA87)</f>
        <v>-364755477.50255245</v>
      </c>
      <c r="AB88" s="239">
        <f>SUM($B$87:AB87)</f>
        <v>-363107874.58568203</v>
      </c>
      <c r="AC88" s="239">
        <f>SUM($B$87:AC87)</f>
        <v>-361637796.56276679</v>
      </c>
      <c r="AD88" s="239">
        <f>SUM($B$87:AD87)</f>
        <v>-360407674.47627616</v>
      </c>
      <c r="AE88" s="239">
        <f>SUM($B$87:AE87)</f>
        <v>-359349868.83745849</v>
      </c>
      <c r="AF88" s="239">
        <f>SUM($B$87:AF87)</f>
        <v>-358406106.66046947</v>
      </c>
      <c r="AG88" s="239">
        <f>SUM($B$87:AG87)</f>
        <v>-357517341.72801059</v>
      </c>
      <c r="AH88" s="239">
        <f>SUM($B$87:AH87)</f>
        <v>-356702508.82410216</v>
      </c>
      <c r="AI88" s="239">
        <f>SUM($B$87:AI87)</f>
        <v>-355975453.14328462</v>
      </c>
      <c r="AJ88" s="239">
        <f>SUM($B$87:AJ87)</f>
        <v>-355308767.89378405</v>
      </c>
    </row>
    <row r="89" spans="1:36" s="119" customFormat="1" ht="14.25" x14ac:dyDescent="0.2">
      <c r="A89" s="160" t="s">
        <v>397</v>
      </c>
      <c r="B89" s="245">
        <f>IF((ISERR(IRR($B$84:B84))),0,IF(IRR($B$84:B84)&lt;0,0,IRR($B$84:B84)))</f>
        <v>0</v>
      </c>
      <c r="C89" s="245">
        <f>IF((ISERR(IRR($B$84:C84))),0,IF(IRR($B$84:C84)&lt;0,0,IRR($B$84:C84)))</f>
        <v>0</v>
      </c>
      <c r="D89" s="245">
        <f>IF((ISERR(IRR($B$84:D84))),0,IF(IRR($B$84:D84)&lt;0,0,IRR($B$84:D84)))</f>
        <v>0</v>
      </c>
      <c r="E89" s="245">
        <f>IF((ISERR(IRR($B$84:E84))),0,IF(IRR($B$84:E84)&lt;0,0,IRR($B$84:E84)))</f>
        <v>0</v>
      </c>
      <c r="F89" s="245">
        <f>IF((ISERR(IRR($B$84:F84))),0,IF(IRR($B$84:F84)&lt;0,0,IRR($B$84:F84)))</f>
        <v>0</v>
      </c>
      <c r="G89" s="245">
        <f>IF((ISERR(IRR($B$84:G84))),0,IF(IRR($B$84:G84)&lt;0,0,IRR($B$84:G84)))</f>
        <v>0</v>
      </c>
      <c r="H89" s="245">
        <f>IF((ISERR(IRR($B$84:H84))),0,IF(IRR($B$84:H84)&lt;0,0,IRR($B$84:H84)))</f>
        <v>0</v>
      </c>
      <c r="I89" s="245">
        <f>IF((ISERR(IRR($B$84:I84))),0,IF(IRR($B$84:I84)&lt;0,0,IRR($B$84:I84)))</f>
        <v>0</v>
      </c>
      <c r="J89" s="245">
        <f>IF((ISERR(IRR($B$84:J84))),0,IF(IRR($B$84:J84)&lt;0,0,IRR($B$84:J84)))</f>
        <v>0</v>
      </c>
      <c r="K89" s="245">
        <f>IF((ISERR(IRR($B$84:K84))),0,IF(IRR($B$84:K84)&lt;0,0,IRR($B$84:K84)))</f>
        <v>0</v>
      </c>
      <c r="L89" s="245">
        <f>IF((ISERR(IRR($B$84:L84))),0,IF(IRR($B$84:L84)&lt;0,0,IRR($B$84:L84)))</f>
        <v>0</v>
      </c>
      <c r="M89" s="245">
        <f>IF((ISERR(IRR($B$84:M84))),0,IF(IRR($B$84:M84)&lt;0,0,IRR($B$84:M84)))</f>
        <v>0</v>
      </c>
      <c r="N89" s="245">
        <f>IF((ISERR(IRR($B$84:N84))),0,IF(IRR($B$84:N84)&lt;0,0,IRR($B$84:N84)))</f>
        <v>0</v>
      </c>
      <c r="O89" s="245">
        <f>IF((ISERR(IRR($B$84:O84))),0,IF(IRR($B$84:O84)&lt;0,0,IRR($B$84:O84)))</f>
        <v>0</v>
      </c>
      <c r="P89" s="245">
        <f>IF((ISERR(IRR($B$84:P84))),0,IF(IRR($B$84:P84)&lt;0,0,IRR($B$84:P84)))</f>
        <v>0</v>
      </c>
      <c r="Q89" s="245">
        <f>IF((ISERR(IRR($B$84:Q84))),0,IF(IRR($B$84:Q84)&lt;0,0,IRR($B$84:Q84)))</f>
        <v>0</v>
      </c>
      <c r="R89" s="245">
        <f>IF((ISERR(IRR($B$84:R84))),0,IF(IRR($B$84:R84)&lt;0,0,IRR($B$84:R84)))</f>
        <v>0</v>
      </c>
      <c r="S89" s="245">
        <f>IF((ISERR(IRR($B$84:S84))),0,IF(IRR($B$84:S84)&lt;0,0,IRR($B$84:S84)))</f>
        <v>0</v>
      </c>
      <c r="T89" s="245">
        <f>IF((ISERR(IRR($B$84:T84))),0,IF(IRR($B$84:T84)&lt;0,0,IRR($B$84:T84)))</f>
        <v>0</v>
      </c>
      <c r="U89" s="245">
        <f>IF((ISERR(IRR($B$84:U84))),0,IF(IRR($B$84:U84)&lt;0,0,IRR($B$84:U84)))</f>
        <v>0</v>
      </c>
      <c r="V89" s="245">
        <f>IF((ISERR(IRR($B$84:V84))),0,IF(IRR($B$84:V84)&lt;0,0,IRR($B$84:V84)))</f>
        <v>0</v>
      </c>
      <c r="W89" s="245">
        <f>IF((ISERR(IRR($B$84:W84))),0,IF(IRR($B$84:W84)&lt;0,0,IRR($B$84:W84)))</f>
        <v>0</v>
      </c>
      <c r="X89" s="245">
        <f>IF((ISERR(IRR($B$84:X84))),0,IF(IRR($B$84:X84)&lt;0,0,IRR($B$84:X84)))</f>
        <v>0</v>
      </c>
      <c r="Y89" s="245">
        <f>IF((ISERR(IRR($B$84:Y84))),0,IF(IRR($B$84:Y84)&lt;0,0,IRR($B$84:Y84)))</f>
        <v>0</v>
      </c>
      <c r="Z89" s="245">
        <f>IF((ISERR(IRR($B$84:Z84))),0,IF(IRR($B$84:Z84)&lt;0,0,IRR($B$84:Z84)))</f>
        <v>0</v>
      </c>
      <c r="AA89" s="245">
        <f>IF((ISERR(IRR($B$84:AA84))),0,IF(IRR($B$84:AA84)&lt;0,0,IRR($B$84:AA84)))</f>
        <v>0</v>
      </c>
      <c r="AB89" s="245">
        <f>IF((ISERR(IRR($B$84:AB84))),0,IF(IRR($B$84:AB84)&lt;0,0,IRR($B$84:AB84)))</f>
        <v>0</v>
      </c>
      <c r="AC89" s="245">
        <f>IF((ISERR(IRR($B$84:AC84))),0,IF(IRR($B$84:AC84)&lt;0,0,IRR($B$84:AC84)))</f>
        <v>0</v>
      </c>
      <c r="AD89" s="245">
        <f>IF((ISERR(IRR($B$84:AD84))),0,IF(IRR($B$84:AD84)&lt;0,0,IRR($B$84:AD84)))</f>
        <v>5.9953334860862739E-5</v>
      </c>
      <c r="AE89" s="245">
        <f>IF((ISERR(IRR($B$84:AE84))),0,IF(IRR($B$84:AE84)&lt;0,0,IRR($B$84:AE84)))</f>
        <v>3.2919527395531833E-3</v>
      </c>
      <c r="AF89" s="245">
        <f>IF((ISERR(IRR($B$84:AF84))),0,IF(IRR($B$84:AF84)&lt;0,0,IRR($B$84:AF84)))</f>
        <v>6.2193414048175022E-3</v>
      </c>
      <c r="AG89" s="245">
        <f>IF((ISERR(IRR($B$84:AG84))),0,IF(IRR($B$84:AG84)&lt;0,0,IRR($B$84:AG84)))</f>
        <v>9.0192033839509023E-3</v>
      </c>
      <c r="AH89" s="245">
        <f>IF((ISERR(IRR($B$84:AH84))),0,IF(IRR($B$84:AH84)&lt;0,0,IRR($B$84:AH84)))</f>
        <v>1.1624533439612339E-2</v>
      </c>
      <c r="AI89" s="245">
        <f>IF((ISERR(IRR($B$84:AI84))),0,IF(IRR($B$84:AI84)&lt;0,0,IRR($B$84:AI84)))</f>
        <v>1.3988936749135705E-2</v>
      </c>
      <c r="AJ89" s="245">
        <f>IF((ISERR(IRR($B$84:AJ84))),0,IF(IRR($B$84:AJ84)&lt;0,0,IRR($B$84:AJ84)))</f>
        <v>1.6198578376124928E-2</v>
      </c>
    </row>
    <row r="90" spans="1:36" s="119" customFormat="1" ht="14.25" x14ac:dyDescent="0.2">
      <c r="A90" s="160" t="s">
        <v>398</v>
      </c>
      <c r="B90" s="246">
        <f t="shared" ref="B90:AJ90" si="36">IF(AND(B85&gt;0,A85&lt;0),(B75-(B85/(B85-A85))),0)</f>
        <v>0</v>
      </c>
      <c r="C90" s="246">
        <f t="shared" si="36"/>
        <v>0</v>
      </c>
      <c r="D90" s="246">
        <f t="shared" si="36"/>
        <v>0</v>
      </c>
      <c r="E90" s="246">
        <f t="shared" si="36"/>
        <v>0</v>
      </c>
      <c r="F90" s="246">
        <f t="shared" si="36"/>
        <v>0</v>
      </c>
      <c r="G90" s="246">
        <f t="shared" si="36"/>
        <v>0</v>
      </c>
      <c r="H90" s="246">
        <f t="shared" si="36"/>
        <v>0</v>
      </c>
      <c r="I90" s="246">
        <f t="shared" si="36"/>
        <v>0</v>
      </c>
      <c r="J90" s="246">
        <f t="shared" si="36"/>
        <v>0</v>
      </c>
      <c r="K90" s="246">
        <f t="shared" si="36"/>
        <v>0</v>
      </c>
      <c r="L90" s="246">
        <f t="shared" si="36"/>
        <v>0</v>
      </c>
      <c r="M90" s="246">
        <f t="shared" si="36"/>
        <v>0</v>
      </c>
      <c r="N90" s="246">
        <f t="shared" si="36"/>
        <v>0</v>
      </c>
      <c r="O90" s="246">
        <f t="shared" si="36"/>
        <v>0</v>
      </c>
      <c r="P90" s="246">
        <f t="shared" si="36"/>
        <v>0</v>
      </c>
      <c r="Q90" s="246">
        <f t="shared" si="36"/>
        <v>0</v>
      </c>
      <c r="R90" s="246">
        <f t="shared" si="36"/>
        <v>0</v>
      </c>
      <c r="S90" s="246">
        <f t="shared" si="36"/>
        <v>0</v>
      </c>
      <c r="T90" s="246">
        <f t="shared" si="36"/>
        <v>0</v>
      </c>
      <c r="U90" s="246">
        <f t="shared" si="36"/>
        <v>0</v>
      </c>
      <c r="V90" s="246">
        <f t="shared" si="36"/>
        <v>0</v>
      </c>
      <c r="W90" s="246">
        <f t="shared" si="36"/>
        <v>0</v>
      </c>
      <c r="X90" s="246">
        <f t="shared" si="36"/>
        <v>0</v>
      </c>
      <c r="Y90" s="246">
        <f t="shared" si="36"/>
        <v>0</v>
      </c>
      <c r="Z90" s="246">
        <f t="shared" si="36"/>
        <v>0</v>
      </c>
      <c r="AA90" s="246">
        <f t="shared" si="36"/>
        <v>0</v>
      </c>
      <c r="AB90" s="246">
        <f t="shared" si="36"/>
        <v>0</v>
      </c>
      <c r="AC90" s="246">
        <f t="shared" si="36"/>
        <v>0</v>
      </c>
      <c r="AD90" s="246">
        <f t="shared" si="36"/>
        <v>28.982941967441647</v>
      </c>
      <c r="AE90" s="246">
        <f t="shared" si="36"/>
        <v>0</v>
      </c>
      <c r="AF90" s="246">
        <f t="shared" si="36"/>
        <v>0</v>
      </c>
      <c r="AG90" s="246">
        <f t="shared" si="36"/>
        <v>0</v>
      </c>
      <c r="AH90" s="246">
        <f t="shared" si="36"/>
        <v>0</v>
      </c>
      <c r="AI90" s="246">
        <f t="shared" si="36"/>
        <v>0</v>
      </c>
      <c r="AJ90" s="246">
        <f t="shared" si="36"/>
        <v>0</v>
      </c>
    </row>
    <row r="91" spans="1:36" s="119" customFormat="1" ht="15" thickBot="1" x14ac:dyDescent="0.25">
      <c r="A91" s="166" t="s">
        <v>399</v>
      </c>
      <c r="B91" s="247">
        <f t="shared" ref="B91:AJ91" si="37">IF(AND(B88&gt;0,A88&lt;0),(B75-(B88/(B88-A88))),0)</f>
        <v>0</v>
      </c>
      <c r="C91" s="247">
        <f t="shared" si="37"/>
        <v>0</v>
      </c>
      <c r="D91" s="247">
        <f t="shared" si="37"/>
        <v>0</v>
      </c>
      <c r="E91" s="247">
        <f t="shared" si="37"/>
        <v>0</v>
      </c>
      <c r="F91" s="247">
        <f t="shared" si="37"/>
        <v>0</v>
      </c>
      <c r="G91" s="247">
        <f t="shared" si="37"/>
        <v>0</v>
      </c>
      <c r="H91" s="247">
        <f t="shared" si="37"/>
        <v>0</v>
      </c>
      <c r="I91" s="247">
        <f t="shared" si="37"/>
        <v>0</v>
      </c>
      <c r="J91" s="247">
        <f t="shared" si="37"/>
        <v>0</v>
      </c>
      <c r="K91" s="247">
        <f t="shared" si="37"/>
        <v>0</v>
      </c>
      <c r="L91" s="247">
        <f t="shared" si="37"/>
        <v>0</v>
      </c>
      <c r="M91" s="247">
        <f t="shared" si="37"/>
        <v>0</v>
      </c>
      <c r="N91" s="247">
        <f t="shared" si="37"/>
        <v>0</v>
      </c>
      <c r="O91" s="247">
        <f t="shared" si="37"/>
        <v>0</v>
      </c>
      <c r="P91" s="247">
        <f t="shared" si="37"/>
        <v>0</v>
      </c>
      <c r="Q91" s="247">
        <f t="shared" si="37"/>
        <v>0</v>
      </c>
      <c r="R91" s="247">
        <f t="shared" si="37"/>
        <v>0</v>
      </c>
      <c r="S91" s="247">
        <f t="shared" si="37"/>
        <v>0</v>
      </c>
      <c r="T91" s="247">
        <f t="shared" si="37"/>
        <v>0</v>
      </c>
      <c r="U91" s="247">
        <f t="shared" si="37"/>
        <v>0</v>
      </c>
      <c r="V91" s="247">
        <f t="shared" si="37"/>
        <v>0</v>
      </c>
      <c r="W91" s="247">
        <f t="shared" si="37"/>
        <v>0</v>
      </c>
      <c r="X91" s="247">
        <f t="shared" si="37"/>
        <v>0</v>
      </c>
      <c r="Y91" s="247">
        <f t="shared" si="37"/>
        <v>0</v>
      </c>
      <c r="Z91" s="247">
        <f t="shared" si="37"/>
        <v>0</v>
      </c>
      <c r="AA91" s="247">
        <f t="shared" si="37"/>
        <v>0</v>
      </c>
      <c r="AB91" s="247">
        <f t="shared" si="37"/>
        <v>0</v>
      </c>
      <c r="AC91" s="247">
        <f t="shared" si="37"/>
        <v>0</v>
      </c>
      <c r="AD91" s="247">
        <f t="shared" si="37"/>
        <v>0</v>
      </c>
      <c r="AE91" s="247">
        <f t="shared" si="37"/>
        <v>0</v>
      </c>
      <c r="AF91" s="247">
        <f t="shared" si="37"/>
        <v>0</v>
      </c>
      <c r="AG91" s="247">
        <f t="shared" si="37"/>
        <v>0</v>
      </c>
      <c r="AH91" s="247">
        <f t="shared" si="37"/>
        <v>0</v>
      </c>
      <c r="AI91" s="247">
        <f t="shared" si="37"/>
        <v>0</v>
      </c>
      <c r="AJ91" s="247">
        <f t="shared" si="37"/>
        <v>0</v>
      </c>
    </row>
    <row r="92" spans="1:36" s="119" customFormat="1" x14ac:dyDescent="0.2">
      <c r="A92" s="167"/>
      <c r="B92" s="167">
        <v>2016</v>
      </c>
      <c r="C92" s="167">
        <v>2017</v>
      </c>
      <c r="D92" s="167">
        <v>2018</v>
      </c>
      <c r="E92" s="167">
        <v>2019</v>
      </c>
      <c r="F92" s="167">
        <v>2020</v>
      </c>
      <c r="G92" s="167">
        <v>2021</v>
      </c>
      <c r="H92" s="167">
        <v>2022</v>
      </c>
      <c r="I92" s="167">
        <v>2023</v>
      </c>
      <c r="J92" s="167">
        <v>2024</v>
      </c>
      <c r="K92" s="167">
        <v>2025</v>
      </c>
      <c r="L92" s="167">
        <v>2026</v>
      </c>
      <c r="M92" s="167">
        <v>2027</v>
      </c>
      <c r="N92" s="167">
        <v>2028</v>
      </c>
      <c r="O92" s="167">
        <v>2029</v>
      </c>
      <c r="P92" s="167">
        <v>2030</v>
      </c>
      <c r="Q92" s="167">
        <v>2031</v>
      </c>
      <c r="R92" s="167">
        <v>2032</v>
      </c>
      <c r="S92" s="167">
        <v>2033</v>
      </c>
      <c r="T92" s="167">
        <v>2034</v>
      </c>
      <c r="U92" s="167">
        <v>2035</v>
      </c>
      <c r="V92" s="167">
        <v>2036</v>
      </c>
      <c r="W92" s="167">
        <v>2037</v>
      </c>
      <c r="X92" s="167">
        <v>2038</v>
      </c>
      <c r="Y92" s="167">
        <v>2039</v>
      </c>
      <c r="Z92" s="167">
        <v>2040</v>
      </c>
      <c r="AA92" s="167">
        <v>2041</v>
      </c>
      <c r="AB92" s="167">
        <v>2042</v>
      </c>
      <c r="AC92" s="167">
        <v>2043</v>
      </c>
      <c r="AD92" s="167">
        <v>2044</v>
      </c>
      <c r="AE92" s="167">
        <v>2045</v>
      </c>
      <c r="AF92" s="167">
        <v>2046</v>
      </c>
      <c r="AG92" s="167">
        <v>2047</v>
      </c>
      <c r="AH92" s="167">
        <v>2048</v>
      </c>
      <c r="AI92" s="167">
        <v>2049</v>
      </c>
      <c r="AJ92" s="167">
        <v>2050</v>
      </c>
    </row>
    <row r="93" spans="1:36" s="119" customFormat="1" ht="15.75" customHeight="1" x14ac:dyDescent="0.2">
      <c r="A93" s="478" t="s">
        <v>400</v>
      </c>
      <c r="B93" s="478"/>
      <c r="C93" s="478"/>
      <c r="D93" s="478"/>
      <c r="E93" s="478"/>
      <c r="F93" s="478"/>
      <c r="G93" s="478"/>
      <c r="H93" s="478"/>
      <c r="I93" s="478"/>
      <c r="J93" s="478"/>
      <c r="K93" s="478"/>
      <c r="L93" s="478"/>
      <c r="M93" s="478"/>
      <c r="N93" s="478"/>
      <c r="O93" s="478"/>
      <c r="P93" s="478"/>
      <c r="Q93" s="478"/>
      <c r="R93" s="478"/>
      <c r="S93" s="478"/>
      <c r="T93" s="478"/>
      <c r="U93" s="478"/>
      <c r="V93" s="478"/>
      <c r="W93" s="478"/>
      <c r="X93" s="478"/>
      <c r="Y93" s="478"/>
      <c r="Z93" s="478"/>
      <c r="AA93" s="478"/>
      <c r="AB93" s="478"/>
      <c r="AC93" s="478"/>
      <c r="AE93" s="120"/>
      <c r="AF93" s="120"/>
      <c r="AG93" s="120"/>
      <c r="AH93" s="120"/>
    </row>
    <row r="94" spans="1:36" s="119" customFormat="1" ht="63.6" customHeight="1" x14ac:dyDescent="0.2">
      <c r="A94" s="479" t="s">
        <v>401</v>
      </c>
      <c r="B94" s="479"/>
      <c r="C94" s="479"/>
      <c r="D94" s="479"/>
      <c r="E94" s="479"/>
      <c r="F94" s="479"/>
      <c r="G94" s="479"/>
      <c r="H94" s="479"/>
      <c r="I94" s="479"/>
      <c r="J94" s="137"/>
      <c r="K94" s="137"/>
      <c r="L94" s="137"/>
      <c r="M94" s="137"/>
      <c r="N94" s="137"/>
      <c r="O94" s="137"/>
      <c r="P94" s="137"/>
      <c r="Q94" s="137"/>
      <c r="R94" s="137"/>
      <c r="S94" s="137"/>
      <c r="T94" s="137"/>
      <c r="U94" s="137"/>
      <c r="V94" s="137"/>
      <c r="W94" s="137"/>
      <c r="X94" s="137"/>
      <c r="Y94" s="137"/>
      <c r="Z94" s="137"/>
      <c r="AA94" s="137"/>
      <c r="AB94" s="137"/>
      <c r="AC94" s="137"/>
      <c r="AE94" s="120"/>
      <c r="AF94" s="120"/>
      <c r="AG94" s="120"/>
      <c r="AH94" s="120"/>
    </row>
    <row r="95" spans="1:36" s="119" customFormat="1" x14ac:dyDescent="0.2">
      <c r="A95" s="114"/>
      <c r="B95" s="114"/>
      <c r="C95" s="121"/>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E95" s="120"/>
      <c r="AF95" s="120"/>
      <c r="AG95" s="120"/>
      <c r="AH95" s="120"/>
    </row>
    <row r="96" spans="1:36" hidden="1" x14ac:dyDescent="0.2">
      <c r="D96" s="114" t="s">
        <v>635</v>
      </c>
      <c r="E96" s="249">
        <v>416.77593000000002</v>
      </c>
      <c r="F96" s="249">
        <v>111.988929</v>
      </c>
      <c r="G96" s="249">
        <f>E96+F96</f>
        <v>528.764859</v>
      </c>
    </row>
    <row r="97" spans="1:36" hidden="1" x14ac:dyDescent="0.2">
      <c r="E97" s="249">
        <f>E96/G96</f>
        <v>0.78820655893851677</v>
      </c>
      <c r="F97" s="249">
        <f>F96/G96</f>
        <v>0.21179344106148323</v>
      </c>
      <c r="G97" s="249"/>
    </row>
    <row r="98" spans="1:36" hidden="1" x14ac:dyDescent="0.2"/>
    <row r="99" spans="1:36" s="252" customFormat="1" ht="30" hidden="1" x14ac:dyDescent="0.25">
      <c r="A99" s="250" t="s">
        <v>636</v>
      </c>
      <c r="B99" s="251">
        <v>29.212499999999999</v>
      </c>
    </row>
    <row r="100" spans="1:36" s="252" customFormat="1" ht="15" hidden="1" x14ac:dyDescent="0.25">
      <c r="A100" s="250" t="s">
        <v>637</v>
      </c>
      <c r="B100" s="251">
        <f>B99*1.05*0.93</f>
        <v>28.526006250000002</v>
      </c>
    </row>
    <row r="101" spans="1:36" s="252" customFormat="1" ht="15" hidden="1" x14ac:dyDescent="0.25">
      <c r="A101" s="250" t="s">
        <v>638</v>
      </c>
      <c r="B101" s="251"/>
    </row>
    <row r="102" spans="1:36" s="252" customFormat="1" ht="30" hidden="1" x14ac:dyDescent="0.25">
      <c r="A102" s="250" t="s">
        <v>639</v>
      </c>
      <c r="B102" s="251"/>
    </row>
    <row r="103" spans="1:36" s="252" customFormat="1" ht="15" hidden="1" x14ac:dyDescent="0.25">
      <c r="A103" s="253"/>
      <c r="B103" s="254"/>
    </row>
    <row r="104" spans="1:36" s="252" customFormat="1" ht="30" hidden="1" x14ac:dyDescent="0.25">
      <c r="A104" s="250" t="s">
        <v>640</v>
      </c>
      <c r="B104" s="251">
        <f>B100-B101</f>
        <v>28.526006250000002</v>
      </c>
    </row>
    <row r="105" spans="1:36" s="252" customFormat="1" ht="15" hidden="1" x14ac:dyDescent="0.25">
      <c r="A105" s="253"/>
      <c r="B105" s="254"/>
    </row>
    <row r="106" spans="1:36" s="252" customFormat="1" ht="30" hidden="1" x14ac:dyDescent="0.25">
      <c r="A106" s="250" t="s">
        <v>641</v>
      </c>
      <c r="B106" s="251">
        <v>30.75</v>
      </c>
    </row>
    <row r="107" spans="1:36" s="252" customFormat="1" ht="15" hidden="1" x14ac:dyDescent="0.25">
      <c r="A107" s="250" t="s">
        <v>642</v>
      </c>
      <c r="B107" s="251">
        <f>IF(B101&gt;0,(IF(B102&gt;0,B101-B102,-B102+B101)),IF(B102&lt;0,-B102+B101,0))</f>
        <v>0</v>
      </c>
    </row>
    <row r="108" spans="1:36" s="256" customFormat="1" ht="15" hidden="1" x14ac:dyDescent="0.25">
      <c r="A108" s="250" t="s">
        <v>643</v>
      </c>
      <c r="B108" s="255"/>
    </row>
    <row r="109" spans="1:36" s="256" customFormat="1" ht="15" hidden="1" x14ac:dyDescent="0.25">
      <c r="A109" s="250" t="s">
        <v>644</v>
      </c>
      <c r="B109" s="255">
        <f>IF(B100&gt;0,B107-B108,0)</f>
        <v>0</v>
      </c>
    </row>
    <row r="110" spans="1:36" s="256" customFormat="1" ht="21" hidden="1" customHeight="1" x14ac:dyDescent="0.25">
      <c r="A110" s="257"/>
    </row>
    <row r="111" spans="1:36" s="260" customFormat="1" ht="15" hidden="1" x14ac:dyDescent="0.25">
      <c r="A111" s="258"/>
      <c r="B111" s="259">
        <v>2016</v>
      </c>
      <c r="C111" s="259">
        <f t="shared" ref="C111:AJ111" si="38">B111+1</f>
        <v>2017</v>
      </c>
      <c r="D111" s="259">
        <f t="shared" si="38"/>
        <v>2018</v>
      </c>
      <c r="E111" s="259">
        <f t="shared" si="38"/>
        <v>2019</v>
      </c>
      <c r="F111" s="259">
        <f t="shared" si="38"/>
        <v>2020</v>
      </c>
      <c r="G111" s="259">
        <f t="shared" si="38"/>
        <v>2021</v>
      </c>
      <c r="H111" s="259">
        <f t="shared" si="38"/>
        <v>2022</v>
      </c>
      <c r="I111" s="259">
        <f t="shared" si="38"/>
        <v>2023</v>
      </c>
      <c r="J111" s="259">
        <f t="shared" si="38"/>
        <v>2024</v>
      </c>
      <c r="K111" s="259">
        <f t="shared" si="38"/>
        <v>2025</v>
      </c>
      <c r="L111" s="259">
        <f t="shared" si="38"/>
        <v>2026</v>
      </c>
      <c r="M111" s="259">
        <f t="shared" si="38"/>
        <v>2027</v>
      </c>
      <c r="N111" s="259">
        <f t="shared" si="38"/>
        <v>2028</v>
      </c>
      <c r="O111" s="259">
        <f t="shared" si="38"/>
        <v>2029</v>
      </c>
      <c r="P111" s="259">
        <f t="shared" si="38"/>
        <v>2030</v>
      </c>
      <c r="Q111" s="259">
        <f t="shared" si="38"/>
        <v>2031</v>
      </c>
      <c r="R111" s="259">
        <f t="shared" si="38"/>
        <v>2032</v>
      </c>
      <c r="S111" s="259">
        <f t="shared" si="38"/>
        <v>2033</v>
      </c>
      <c r="T111" s="259">
        <f t="shared" si="38"/>
        <v>2034</v>
      </c>
      <c r="U111" s="259">
        <f t="shared" si="38"/>
        <v>2035</v>
      </c>
      <c r="V111" s="259">
        <f t="shared" si="38"/>
        <v>2036</v>
      </c>
      <c r="W111" s="259">
        <f t="shared" si="38"/>
        <v>2037</v>
      </c>
      <c r="X111" s="259">
        <f t="shared" si="38"/>
        <v>2038</v>
      </c>
      <c r="Y111" s="259">
        <f t="shared" si="38"/>
        <v>2039</v>
      </c>
      <c r="Z111" s="259">
        <f t="shared" si="38"/>
        <v>2040</v>
      </c>
      <c r="AA111" s="259">
        <f t="shared" si="38"/>
        <v>2041</v>
      </c>
      <c r="AB111" s="259">
        <f t="shared" si="38"/>
        <v>2042</v>
      </c>
      <c r="AC111" s="259">
        <f t="shared" si="38"/>
        <v>2043</v>
      </c>
      <c r="AD111" s="259">
        <f t="shared" si="38"/>
        <v>2044</v>
      </c>
      <c r="AE111" s="259">
        <f t="shared" si="38"/>
        <v>2045</v>
      </c>
      <c r="AF111" s="259">
        <f t="shared" si="38"/>
        <v>2046</v>
      </c>
      <c r="AG111" s="259">
        <f t="shared" si="38"/>
        <v>2047</v>
      </c>
      <c r="AH111" s="259">
        <f t="shared" si="38"/>
        <v>2048</v>
      </c>
      <c r="AI111" s="259">
        <f t="shared" si="38"/>
        <v>2049</v>
      </c>
      <c r="AJ111" s="259">
        <f t="shared" si="38"/>
        <v>2050</v>
      </c>
    </row>
    <row r="112" spans="1:36" s="264" customFormat="1" ht="14.25" hidden="1" x14ac:dyDescent="0.2">
      <c r="A112" s="261" t="s">
        <v>645</v>
      </c>
      <c r="B112" s="262"/>
      <c r="C112" s="262"/>
      <c r="D112" s="262"/>
      <c r="E112" s="263"/>
      <c r="F112" s="262"/>
      <c r="G112" s="262"/>
      <c r="H112" s="262"/>
      <c r="I112" s="262"/>
      <c r="J112" s="262"/>
      <c r="K112" s="262"/>
      <c r="L112" s="262"/>
      <c r="M112" s="262"/>
      <c r="N112" s="262"/>
      <c r="O112" s="262"/>
      <c r="P112" s="262"/>
      <c r="Q112" s="262"/>
      <c r="R112" s="262"/>
      <c r="S112" s="262"/>
      <c r="T112" s="262"/>
      <c r="U112" s="262"/>
      <c r="V112" s="262"/>
      <c r="W112" s="262"/>
      <c r="X112" s="262"/>
      <c r="Y112" s="262"/>
      <c r="Z112" s="262"/>
      <c r="AA112" s="262"/>
      <c r="AB112" s="262"/>
      <c r="AC112" s="262"/>
      <c r="AD112" s="262"/>
      <c r="AE112" s="262"/>
      <c r="AF112" s="262"/>
      <c r="AG112" s="262"/>
      <c r="AH112" s="262"/>
      <c r="AI112" s="262"/>
      <c r="AJ112" s="262"/>
    </row>
    <row r="113" spans="1:36" s="264" customFormat="1" ht="14.25" hidden="1" x14ac:dyDescent="0.2">
      <c r="A113" s="265" t="s">
        <v>646</v>
      </c>
      <c r="B113" s="262">
        <f t="shared" ref="B113:E113" si="39">B120*B114*B115*1000</f>
        <v>0</v>
      </c>
      <c r="C113" s="262">
        <f t="shared" si="39"/>
        <v>0</v>
      </c>
      <c r="D113" s="262">
        <f t="shared" si="39"/>
        <v>0</v>
      </c>
      <c r="E113" s="262">
        <f t="shared" si="39"/>
        <v>0</v>
      </c>
      <c r="F113" s="262">
        <f>F121*F114*F115*1000</f>
        <v>3370999.7729677521</v>
      </c>
      <c r="G113" s="262">
        <f t="shared" ref="G113:I113" si="40">G121*G114*G115*1000</f>
        <v>6741999.5459355041</v>
      </c>
      <c r="H113" s="262">
        <f t="shared" si="40"/>
        <v>10215150.827175006</v>
      </c>
      <c r="I113" s="262">
        <f t="shared" si="40"/>
        <v>10215150.827175006</v>
      </c>
      <c r="J113" s="262">
        <f t="shared" ref="J113" si="41">J121*J114*J115*1000</f>
        <v>10215150.827175006</v>
      </c>
      <c r="K113" s="262">
        <f t="shared" ref="K113" si="42">K121*K114*K115*1000</f>
        <v>10215150.827175006</v>
      </c>
      <c r="L113" s="262">
        <f t="shared" ref="L113" si="43">L121*L114*L115*1000</f>
        <v>10215150.827175006</v>
      </c>
      <c r="M113" s="262">
        <f t="shared" ref="M113" si="44">M121*M114*M115*1000</f>
        <v>10215150.827175006</v>
      </c>
      <c r="N113" s="262">
        <f t="shared" ref="N113" si="45">N121*N114*N115*1000</f>
        <v>10215150.827175006</v>
      </c>
      <c r="O113" s="262">
        <f t="shared" ref="O113" si="46">O121*O114*O115*1000</f>
        <v>10215150.827175006</v>
      </c>
      <c r="P113" s="262">
        <f t="shared" ref="P113" si="47">P121*P114*P115*1000</f>
        <v>10215150.827175006</v>
      </c>
      <c r="Q113" s="262">
        <f t="shared" ref="Q113" si="48">Q121*Q114*Q115*1000</f>
        <v>10215150.827175006</v>
      </c>
      <c r="R113" s="262">
        <f t="shared" ref="R113" si="49">R121*R114*R115*1000</f>
        <v>10215150.827175006</v>
      </c>
      <c r="S113" s="262">
        <f t="shared" ref="S113" si="50">S121*S114*S115*1000</f>
        <v>10215150.827175006</v>
      </c>
      <c r="T113" s="262">
        <f t="shared" ref="T113" si="51">T121*T114*T115*1000</f>
        <v>10215150.827175006</v>
      </c>
      <c r="U113" s="262">
        <f t="shared" ref="U113" si="52">U121*U114*U115*1000</f>
        <v>10215150.827175006</v>
      </c>
      <c r="V113" s="262">
        <f t="shared" ref="V113" si="53">V121*V114*V115*1000</f>
        <v>10215150.827175006</v>
      </c>
      <c r="W113" s="262">
        <f t="shared" ref="W113" si="54">W121*W114*W115*1000</f>
        <v>10215150.827175006</v>
      </c>
      <c r="X113" s="262">
        <f t="shared" ref="X113" si="55">X121*X114*X115*1000</f>
        <v>10215150.827175006</v>
      </c>
      <c r="Y113" s="262">
        <f t="shared" ref="Y113" si="56">Y121*Y114*Y115*1000</f>
        <v>10215150.827175006</v>
      </c>
      <c r="Z113" s="262">
        <f t="shared" ref="Z113" si="57">Z121*Z114*Z115*1000</f>
        <v>10215150.827175006</v>
      </c>
      <c r="AA113" s="262">
        <f t="shared" ref="AA113" si="58">AA121*AA114*AA115*1000</f>
        <v>10215150.827175006</v>
      </c>
      <c r="AB113" s="262">
        <f t="shared" ref="AB113" si="59">AB121*AB114*AB115*1000</f>
        <v>10215150.827175006</v>
      </c>
      <c r="AC113" s="262">
        <f t="shared" ref="AC113" si="60">AC121*AC114*AC115*1000</f>
        <v>10215150.827175006</v>
      </c>
      <c r="AD113" s="262">
        <f t="shared" ref="AD113" si="61">AD121*AD114*AD115*1000</f>
        <v>10215150.827175006</v>
      </c>
      <c r="AE113" s="262">
        <f t="shared" ref="AE113" si="62">AE121*AE114*AE115*1000</f>
        <v>10215150.827175006</v>
      </c>
      <c r="AF113" s="262">
        <f t="shared" ref="AF113" si="63">AF121*AF114*AF115*1000</f>
        <v>10215150.827175006</v>
      </c>
      <c r="AG113" s="262">
        <f t="shared" ref="AG113" si="64">AG121*AG114*AG115*1000</f>
        <v>10215150.827175006</v>
      </c>
      <c r="AH113" s="262">
        <f t="shared" ref="AH113" si="65">AH121*AH114*AH115*1000</f>
        <v>10215150.827175006</v>
      </c>
      <c r="AI113" s="262">
        <f t="shared" ref="AI113:AJ113" si="66">AI121*AI114*AI115*1000</f>
        <v>10215150.827175006</v>
      </c>
      <c r="AJ113" s="262">
        <f t="shared" si="66"/>
        <v>10215150.827175006</v>
      </c>
    </row>
    <row r="114" spans="1:36" s="260" customFormat="1" ht="15" hidden="1" x14ac:dyDescent="0.25">
      <c r="A114" s="266" t="s">
        <v>647</v>
      </c>
      <c r="B114" s="267">
        <f>12*365</f>
        <v>4380</v>
      </c>
      <c r="C114" s="267">
        <f>B114</f>
        <v>4380</v>
      </c>
      <c r="D114" s="267">
        <f t="shared" ref="D114:S115" si="67">C114</f>
        <v>4380</v>
      </c>
      <c r="E114" s="267">
        <f t="shared" si="67"/>
        <v>4380</v>
      </c>
      <c r="F114" s="267">
        <f t="shared" si="67"/>
        <v>4380</v>
      </c>
      <c r="G114" s="267">
        <f t="shared" si="67"/>
        <v>4380</v>
      </c>
      <c r="H114" s="267">
        <f t="shared" si="67"/>
        <v>4380</v>
      </c>
      <c r="I114" s="267">
        <f t="shared" si="67"/>
        <v>4380</v>
      </c>
      <c r="J114" s="267">
        <f t="shared" si="67"/>
        <v>4380</v>
      </c>
      <c r="K114" s="267">
        <f t="shared" si="67"/>
        <v>4380</v>
      </c>
      <c r="L114" s="267">
        <f t="shared" si="67"/>
        <v>4380</v>
      </c>
      <c r="M114" s="267">
        <f t="shared" si="67"/>
        <v>4380</v>
      </c>
      <c r="N114" s="267">
        <f t="shared" si="67"/>
        <v>4380</v>
      </c>
      <c r="O114" s="267">
        <f t="shared" si="67"/>
        <v>4380</v>
      </c>
      <c r="P114" s="267">
        <f t="shared" si="67"/>
        <v>4380</v>
      </c>
      <c r="Q114" s="267">
        <f t="shared" si="67"/>
        <v>4380</v>
      </c>
      <c r="R114" s="267">
        <f t="shared" si="67"/>
        <v>4380</v>
      </c>
      <c r="S114" s="267">
        <f t="shared" si="67"/>
        <v>4380</v>
      </c>
      <c r="T114" s="267">
        <f t="shared" ref="T114:AJ115" si="68">S114</f>
        <v>4380</v>
      </c>
      <c r="U114" s="267">
        <f t="shared" si="68"/>
        <v>4380</v>
      </c>
      <c r="V114" s="267">
        <f t="shared" si="68"/>
        <v>4380</v>
      </c>
      <c r="W114" s="267">
        <f t="shared" si="68"/>
        <v>4380</v>
      </c>
      <c r="X114" s="267">
        <f t="shared" si="68"/>
        <v>4380</v>
      </c>
      <c r="Y114" s="267">
        <f t="shared" si="68"/>
        <v>4380</v>
      </c>
      <c r="Z114" s="267">
        <f t="shared" si="68"/>
        <v>4380</v>
      </c>
      <c r="AA114" s="267">
        <f t="shared" si="68"/>
        <v>4380</v>
      </c>
      <c r="AB114" s="267">
        <f t="shared" si="68"/>
        <v>4380</v>
      </c>
      <c r="AC114" s="267">
        <f t="shared" si="68"/>
        <v>4380</v>
      </c>
      <c r="AD114" s="267">
        <f t="shared" si="68"/>
        <v>4380</v>
      </c>
      <c r="AE114" s="267">
        <f t="shared" si="68"/>
        <v>4380</v>
      </c>
      <c r="AF114" s="267">
        <f t="shared" si="68"/>
        <v>4380</v>
      </c>
      <c r="AG114" s="267">
        <f t="shared" si="68"/>
        <v>4380</v>
      </c>
      <c r="AH114" s="267">
        <f t="shared" si="68"/>
        <v>4380</v>
      </c>
      <c r="AI114" s="267">
        <f t="shared" si="68"/>
        <v>4380</v>
      </c>
      <c r="AJ114" s="267">
        <f t="shared" si="68"/>
        <v>4380</v>
      </c>
    </row>
    <row r="115" spans="1:36" s="260" customFormat="1" ht="15" hidden="1" customHeight="1" x14ac:dyDescent="0.25">
      <c r="A115" s="266" t="s">
        <v>648</v>
      </c>
      <c r="B115" s="268">
        <v>1.2364999999999999</v>
      </c>
      <c r="C115" s="268">
        <v>1.3960600000000001</v>
      </c>
      <c r="D115" s="268">
        <v>1.4332</v>
      </c>
      <c r="E115" s="268">
        <v>1.5533999999999999</v>
      </c>
      <c r="F115" s="268">
        <f t="shared" si="67"/>
        <v>1.5533999999999999</v>
      </c>
      <c r="G115" s="268">
        <f t="shared" si="67"/>
        <v>1.5533999999999999</v>
      </c>
      <c r="H115" s="268">
        <f t="shared" si="67"/>
        <v>1.5533999999999999</v>
      </c>
      <c r="I115" s="268">
        <f t="shared" si="67"/>
        <v>1.5533999999999999</v>
      </c>
      <c r="J115" s="268">
        <f t="shared" si="67"/>
        <v>1.5533999999999999</v>
      </c>
      <c r="K115" s="268">
        <f t="shared" si="67"/>
        <v>1.5533999999999999</v>
      </c>
      <c r="L115" s="268">
        <f t="shared" si="67"/>
        <v>1.5533999999999999</v>
      </c>
      <c r="M115" s="268">
        <f t="shared" si="67"/>
        <v>1.5533999999999999</v>
      </c>
      <c r="N115" s="268">
        <f t="shared" si="67"/>
        <v>1.5533999999999999</v>
      </c>
      <c r="O115" s="268">
        <f t="shared" si="67"/>
        <v>1.5533999999999999</v>
      </c>
      <c r="P115" s="268">
        <f t="shared" si="67"/>
        <v>1.5533999999999999</v>
      </c>
      <c r="Q115" s="268">
        <f t="shared" si="67"/>
        <v>1.5533999999999999</v>
      </c>
      <c r="R115" s="268">
        <f t="shared" si="67"/>
        <v>1.5533999999999999</v>
      </c>
      <c r="S115" s="268">
        <f t="shared" si="67"/>
        <v>1.5533999999999999</v>
      </c>
      <c r="T115" s="268">
        <f t="shared" si="68"/>
        <v>1.5533999999999999</v>
      </c>
      <c r="U115" s="268">
        <f t="shared" si="68"/>
        <v>1.5533999999999999</v>
      </c>
      <c r="V115" s="268">
        <f t="shared" si="68"/>
        <v>1.5533999999999999</v>
      </c>
      <c r="W115" s="268">
        <f t="shared" si="68"/>
        <v>1.5533999999999999</v>
      </c>
      <c r="X115" s="268">
        <f t="shared" si="68"/>
        <v>1.5533999999999999</v>
      </c>
      <c r="Y115" s="268">
        <f t="shared" si="68"/>
        <v>1.5533999999999999</v>
      </c>
      <c r="Z115" s="268">
        <f t="shared" si="68"/>
        <v>1.5533999999999999</v>
      </c>
      <c r="AA115" s="268">
        <f t="shared" si="68"/>
        <v>1.5533999999999999</v>
      </c>
      <c r="AB115" s="268">
        <f t="shared" si="68"/>
        <v>1.5533999999999999</v>
      </c>
      <c r="AC115" s="268">
        <f t="shared" si="68"/>
        <v>1.5533999999999999</v>
      </c>
      <c r="AD115" s="268">
        <f t="shared" si="68"/>
        <v>1.5533999999999999</v>
      </c>
      <c r="AE115" s="268">
        <f t="shared" si="68"/>
        <v>1.5533999999999999</v>
      </c>
      <c r="AF115" s="268">
        <f t="shared" si="68"/>
        <v>1.5533999999999999</v>
      </c>
      <c r="AG115" s="268">
        <f t="shared" si="68"/>
        <v>1.5533999999999999</v>
      </c>
      <c r="AH115" s="268">
        <f t="shared" si="68"/>
        <v>1.5533999999999999</v>
      </c>
      <c r="AI115" s="268">
        <f t="shared" si="68"/>
        <v>1.5533999999999999</v>
      </c>
      <c r="AJ115" s="268">
        <f t="shared" si="68"/>
        <v>1.5533999999999999</v>
      </c>
    </row>
    <row r="116" spans="1:36" s="260" customFormat="1" ht="30" hidden="1" x14ac:dyDescent="0.25">
      <c r="A116" s="250" t="s">
        <v>649</v>
      </c>
      <c r="B116" s="267"/>
      <c r="C116" s="255"/>
      <c r="D116" s="255"/>
      <c r="E116" s="255"/>
      <c r="F116" s="255"/>
      <c r="G116" s="255"/>
      <c r="H116" s="255"/>
      <c r="I116" s="255"/>
      <c r="J116" s="267"/>
      <c r="K116" s="267"/>
      <c r="L116" s="267"/>
      <c r="M116" s="267"/>
      <c r="N116" s="267"/>
      <c r="O116" s="267"/>
      <c r="P116" s="267"/>
      <c r="Q116" s="267"/>
      <c r="R116" s="267"/>
      <c r="S116" s="267"/>
      <c r="T116" s="267"/>
      <c r="U116" s="267"/>
      <c r="V116" s="267"/>
      <c r="W116" s="267"/>
      <c r="X116" s="267"/>
      <c r="Y116" s="267"/>
      <c r="Z116" s="267"/>
      <c r="AA116" s="267"/>
      <c r="AB116" s="267"/>
      <c r="AC116" s="267"/>
      <c r="AD116" s="267"/>
      <c r="AE116" s="267"/>
      <c r="AF116" s="267"/>
      <c r="AG116" s="267"/>
      <c r="AH116" s="267"/>
      <c r="AI116" s="267"/>
      <c r="AJ116" s="267"/>
    </row>
    <row r="117" spans="1:36" s="260" customFormat="1" ht="30" hidden="1" x14ac:dyDescent="0.25">
      <c r="A117" s="250" t="s">
        <v>650</v>
      </c>
      <c r="B117" s="267"/>
      <c r="C117" s="255"/>
      <c r="D117" s="255"/>
      <c r="E117" s="255"/>
      <c r="F117" s="255"/>
      <c r="G117" s="255"/>
      <c r="H117" s="255"/>
      <c r="I117" s="255"/>
      <c r="J117" s="267"/>
      <c r="K117" s="267"/>
      <c r="L117" s="267"/>
      <c r="M117" s="267"/>
      <c r="N117" s="267"/>
      <c r="O117" s="267"/>
      <c r="P117" s="267"/>
      <c r="Q117" s="267"/>
      <c r="R117" s="267"/>
      <c r="S117" s="267"/>
      <c r="T117" s="267"/>
      <c r="U117" s="267"/>
      <c r="V117" s="267"/>
      <c r="W117" s="267"/>
      <c r="X117" s="267"/>
      <c r="Y117" s="267"/>
      <c r="Z117" s="267"/>
      <c r="AA117" s="267"/>
      <c r="AB117" s="267"/>
      <c r="AC117" s="267"/>
      <c r="AD117" s="267"/>
      <c r="AE117" s="267"/>
      <c r="AF117" s="267"/>
      <c r="AG117" s="267"/>
      <c r="AH117" s="267"/>
      <c r="AI117" s="267"/>
      <c r="AJ117" s="267"/>
    </row>
    <row r="118" spans="1:36" s="270" customFormat="1" ht="30" hidden="1" x14ac:dyDescent="0.25">
      <c r="A118" s="269" t="s">
        <v>651</v>
      </c>
      <c r="B118" s="251"/>
      <c r="C118" s="251"/>
      <c r="D118" s="251"/>
      <c r="E118" s="251"/>
      <c r="F118" s="251">
        <f>($B$123-$B$122)*0.33</f>
        <v>0.49545168750000035</v>
      </c>
      <c r="G118" s="251">
        <f t="shared" ref="G118" si="69">($B$123-$B$122)*0.33</f>
        <v>0.49545168750000035</v>
      </c>
      <c r="H118" s="251">
        <f>($B$123-$B$122)*0.34</f>
        <v>0.51046537500000033</v>
      </c>
      <c r="I118" s="251"/>
      <c r="J118" s="251"/>
      <c r="K118" s="251"/>
      <c r="L118" s="251"/>
      <c r="M118" s="251"/>
      <c r="N118" s="251"/>
      <c r="O118" s="251"/>
      <c r="P118" s="251"/>
      <c r="Q118" s="251"/>
      <c r="R118" s="251"/>
      <c r="S118" s="251"/>
      <c r="T118" s="251"/>
      <c r="U118" s="251"/>
      <c r="V118" s="251"/>
      <c r="W118" s="251"/>
      <c r="X118" s="251"/>
      <c r="Y118" s="251"/>
      <c r="Z118" s="251"/>
      <c r="AA118" s="251"/>
      <c r="AB118" s="251"/>
      <c r="AC118" s="251"/>
      <c r="AD118" s="251"/>
      <c r="AE118" s="251"/>
      <c r="AF118" s="251"/>
      <c r="AG118" s="251"/>
      <c r="AH118" s="251"/>
      <c r="AI118" s="251"/>
      <c r="AJ118" s="251"/>
    </row>
    <row r="119" spans="1:36" s="270" customFormat="1" ht="30" hidden="1" x14ac:dyDescent="0.25">
      <c r="A119" s="269" t="s">
        <v>652</v>
      </c>
      <c r="B119" s="251"/>
      <c r="C119" s="251"/>
      <c r="D119" s="251"/>
      <c r="E119" s="251"/>
      <c r="F119" s="251"/>
      <c r="G119" s="251"/>
      <c r="H119" s="251"/>
      <c r="I119" s="251"/>
      <c r="J119" s="251"/>
      <c r="K119" s="251"/>
      <c r="L119" s="251"/>
      <c r="M119" s="251"/>
      <c r="N119" s="251"/>
      <c r="O119" s="251"/>
      <c r="P119" s="251"/>
      <c r="Q119" s="251"/>
      <c r="R119" s="251"/>
      <c r="S119" s="251"/>
      <c r="T119" s="251"/>
      <c r="U119" s="251"/>
      <c r="V119" s="251"/>
      <c r="W119" s="251"/>
      <c r="X119" s="251"/>
      <c r="Y119" s="251"/>
      <c r="Z119" s="251"/>
      <c r="AA119" s="251"/>
      <c r="AB119" s="251"/>
      <c r="AC119" s="251"/>
      <c r="AD119" s="251"/>
      <c r="AE119" s="251"/>
      <c r="AF119" s="251"/>
      <c r="AG119" s="251"/>
      <c r="AH119" s="251"/>
      <c r="AI119" s="251"/>
      <c r="AJ119" s="251"/>
    </row>
    <row r="120" spans="1:36" s="270" customFormat="1" ht="15" hidden="1" x14ac:dyDescent="0.25">
      <c r="A120" s="269" t="s">
        <v>653</v>
      </c>
      <c r="B120" s="251">
        <f>SUM(B116:B119)</f>
        <v>0</v>
      </c>
      <c r="C120" s="251">
        <f t="shared" ref="C120:M120" si="70">SUM(C116:C119)</f>
        <v>0</v>
      </c>
      <c r="D120" s="251">
        <f t="shared" si="70"/>
        <v>0</v>
      </c>
      <c r="E120" s="251">
        <f t="shared" si="70"/>
        <v>0</v>
      </c>
      <c r="F120" s="251">
        <f t="shared" si="70"/>
        <v>0.49545168750000035</v>
      </c>
      <c r="G120" s="251">
        <f t="shared" si="70"/>
        <v>0.49545168750000035</v>
      </c>
      <c r="H120" s="251">
        <f t="shared" si="70"/>
        <v>0.51046537500000033</v>
      </c>
      <c r="I120" s="251">
        <f t="shared" si="70"/>
        <v>0</v>
      </c>
      <c r="J120" s="251">
        <f t="shared" si="70"/>
        <v>0</v>
      </c>
      <c r="K120" s="251">
        <f t="shared" si="70"/>
        <v>0</v>
      </c>
      <c r="L120" s="251">
        <f t="shared" si="70"/>
        <v>0</v>
      </c>
      <c r="M120" s="251">
        <f t="shared" si="70"/>
        <v>0</v>
      </c>
      <c r="N120" s="251">
        <f>SUM(N116:N119)</f>
        <v>0</v>
      </c>
      <c r="O120" s="251">
        <f>SUM(O116:O119)</f>
        <v>0</v>
      </c>
      <c r="P120" s="251">
        <f t="shared" ref="P120:AI120" si="71">SUM(P116:P119)</f>
        <v>0</v>
      </c>
      <c r="Q120" s="251">
        <f t="shared" si="71"/>
        <v>0</v>
      </c>
      <c r="R120" s="251">
        <f t="shared" si="71"/>
        <v>0</v>
      </c>
      <c r="S120" s="251">
        <f t="shared" si="71"/>
        <v>0</v>
      </c>
      <c r="T120" s="251">
        <f t="shared" si="71"/>
        <v>0</v>
      </c>
      <c r="U120" s="251">
        <f t="shared" si="71"/>
        <v>0</v>
      </c>
      <c r="V120" s="251">
        <f t="shared" si="71"/>
        <v>0</v>
      </c>
      <c r="W120" s="251">
        <f t="shared" si="71"/>
        <v>0</v>
      </c>
      <c r="X120" s="251">
        <f t="shared" si="71"/>
        <v>0</v>
      </c>
      <c r="Y120" s="251">
        <f t="shared" si="71"/>
        <v>0</v>
      </c>
      <c r="Z120" s="251">
        <f t="shared" si="71"/>
        <v>0</v>
      </c>
      <c r="AA120" s="251">
        <f t="shared" si="71"/>
        <v>0</v>
      </c>
      <c r="AB120" s="251">
        <f t="shared" si="71"/>
        <v>0</v>
      </c>
      <c r="AC120" s="251">
        <f t="shared" si="71"/>
        <v>0</v>
      </c>
      <c r="AD120" s="251">
        <f t="shared" si="71"/>
        <v>0</v>
      </c>
      <c r="AE120" s="251">
        <f t="shared" si="71"/>
        <v>0</v>
      </c>
      <c r="AF120" s="251">
        <f t="shared" si="71"/>
        <v>0</v>
      </c>
      <c r="AG120" s="251">
        <f t="shared" si="71"/>
        <v>0</v>
      </c>
      <c r="AH120" s="251">
        <f t="shared" si="71"/>
        <v>0</v>
      </c>
      <c r="AI120" s="251">
        <f t="shared" si="71"/>
        <v>0</v>
      </c>
      <c r="AJ120" s="251">
        <f t="shared" ref="AJ120" si="72">SUM(AJ116:AJ119)</f>
        <v>0</v>
      </c>
    </row>
    <row r="121" spans="1:36" s="270" customFormat="1" ht="15" hidden="1" x14ac:dyDescent="0.25">
      <c r="A121" s="269" t="s">
        <v>654</v>
      </c>
      <c r="B121" s="251">
        <f>B120</f>
        <v>0</v>
      </c>
      <c r="C121" s="251">
        <f>C120+B121</f>
        <v>0</v>
      </c>
      <c r="D121" s="251">
        <f t="shared" ref="D121:AJ121" si="73">D120+C121</f>
        <v>0</v>
      </c>
      <c r="E121" s="251">
        <f t="shared" si="73"/>
        <v>0</v>
      </c>
      <c r="F121" s="251">
        <f t="shared" si="73"/>
        <v>0.49545168750000035</v>
      </c>
      <c r="G121" s="251">
        <f t="shared" si="73"/>
        <v>0.9909033750000007</v>
      </c>
      <c r="H121" s="251">
        <f t="shared" si="73"/>
        <v>1.501368750000001</v>
      </c>
      <c r="I121" s="251">
        <f t="shared" si="73"/>
        <v>1.501368750000001</v>
      </c>
      <c r="J121" s="251">
        <f t="shared" si="73"/>
        <v>1.501368750000001</v>
      </c>
      <c r="K121" s="251">
        <f t="shared" si="73"/>
        <v>1.501368750000001</v>
      </c>
      <c r="L121" s="251">
        <f t="shared" si="73"/>
        <v>1.501368750000001</v>
      </c>
      <c r="M121" s="251">
        <f t="shared" si="73"/>
        <v>1.501368750000001</v>
      </c>
      <c r="N121" s="251">
        <f t="shared" si="73"/>
        <v>1.501368750000001</v>
      </c>
      <c r="O121" s="251">
        <f t="shared" si="73"/>
        <v>1.501368750000001</v>
      </c>
      <c r="P121" s="251">
        <f t="shared" si="73"/>
        <v>1.501368750000001</v>
      </c>
      <c r="Q121" s="251">
        <f t="shared" si="73"/>
        <v>1.501368750000001</v>
      </c>
      <c r="R121" s="251">
        <f t="shared" si="73"/>
        <v>1.501368750000001</v>
      </c>
      <c r="S121" s="251">
        <f t="shared" si="73"/>
        <v>1.501368750000001</v>
      </c>
      <c r="T121" s="251">
        <f t="shared" si="73"/>
        <v>1.501368750000001</v>
      </c>
      <c r="U121" s="251">
        <f t="shared" si="73"/>
        <v>1.501368750000001</v>
      </c>
      <c r="V121" s="251">
        <f t="shared" si="73"/>
        <v>1.501368750000001</v>
      </c>
      <c r="W121" s="251">
        <f t="shared" si="73"/>
        <v>1.501368750000001</v>
      </c>
      <c r="X121" s="251">
        <f t="shared" si="73"/>
        <v>1.501368750000001</v>
      </c>
      <c r="Y121" s="251">
        <f t="shared" si="73"/>
        <v>1.501368750000001</v>
      </c>
      <c r="Z121" s="251">
        <f t="shared" si="73"/>
        <v>1.501368750000001</v>
      </c>
      <c r="AA121" s="251">
        <f t="shared" si="73"/>
        <v>1.501368750000001</v>
      </c>
      <c r="AB121" s="251">
        <f t="shared" si="73"/>
        <v>1.501368750000001</v>
      </c>
      <c r="AC121" s="251">
        <f t="shared" si="73"/>
        <v>1.501368750000001</v>
      </c>
      <c r="AD121" s="251">
        <f t="shared" si="73"/>
        <v>1.501368750000001</v>
      </c>
      <c r="AE121" s="251">
        <f t="shared" si="73"/>
        <v>1.501368750000001</v>
      </c>
      <c r="AF121" s="251">
        <f t="shared" si="73"/>
        <v>1.501368750000001</v>
      </c>
      <c r="AG121" s="251">
        <f t="shared" si="73"/>
        <v>1.501368750000001</v>
      </c>
      <c r="AH121" s="251">
        <f t="shared" si="73"/>
        <v>1.501368750000001</v>
      </c>
      <c r="AI121" s="251">
        <f t="shared" si="73"/>
        <v>1.501368750000001</v>
      </c>
      <c r="AJ121" s="251">
        <f t="shared" si="73"/>
        <v>1.501368750000001</v>
      </c>
    </row>
    <row r="122" spans="1:36" s="270" customFormat="1" ht="16.5" hidden="1" customHeight="1" x14ac:dyDescent="0.25">
      <c r="A122" s="269" t="s">
        <v>655</v>
      </c>
      <c r="B122" s="251">
        <f>IF(B104&gt;B100,B104,B100)</f>
        <v>28.526006250000002</v>
      </c>
      <c r="C122" s="271">
        <f>C120+B122</f>
        <v>28.526006250000002</v>
      </c>
      <c r="D122" s="271">
        <f t="shared" ref="D122:AJ122" si="74">D120+C122</f>
        <v>28.526006250000002</v>
      </c>
      <c r="E122" s="271">
        <f t="shared" si="74"/>
        <v>28.526006250000002</v>
      </c>
      <c r="F122" s="271">
        <f t="shared" si="74"/>
        <v>29.021457937500003</v>
      </c>
      <c r="G122" s="271">
        <f t="shared" si="74"/>
        <v>29.516909625000004</v>
      </c>
      <c r="H122" s="271">
        <f t="shared" si="74"/>
        <v>30.027375000000003</v>
      </c>
      <c r="I122" s="271">
        <f t="shared" si="74"/>
        <v>30.027375000000003</v>
      </c>
      <c r="J122" s="271">
        <f t="shared" si="74"/>
        <v>30.027375000000003</v>
      </c>
      <c r="K122" s="271">
        <f t="shared" si="74"/>
        <v>30.027375000000003</v>
      </c>
      <c r="L122" s="271">
        <f t="shared" si="74"/>
        <v>30.027375000000003</v>
      </c>
      <c r="M122" s="271">
        <f t="shared" si="74"/>
        <v>30.027375000000003</v>
      </c>
      <c r="N122" s="271">
        <f t="shared" si="74"/>
        <v>30.027375000000003</v>
      </c>
      <c r="O122" s="271">
        <f t="shared" si="74"/>
        <v>30.027375000000003</v>
      </c>
      <c r="P122" s="271">
        <f t="shared" si="74"/>
        <v>30.027375000000003</v>
      </c>
      <c r="Q122" s="271">
        <f t="shared" si="74"/>
        <v>30.027375000000003</v>
      </c>
      <c r="R122" s="271">
        <f t="shared" si="74"/>
        <v>30.027375000000003</v>
      </c>
      <c r="S122" s="271">
        <f t="shared" si="74"/>
        <v>30.027375000000003</v>
      </c>
      <c r="T122" s="271">
        <f t="shared" si="74"/>
        <v>30.027375000000003</v>
      </c>
      <c r="U122" s="271">
        <f t="shared" si="74"/>
        <v>30.027375000000003</v>
      </c>
      <c r="V122" s="271">
        <f t="shared" si="74"/>
        <v>30.027375000000003</v>
      </c>
      <c r="W122" s="271">
        <f t="shared" si="74"/>
        <v>30.027375000000003</v>
      </c>
      <c r="X122" s="271">
        <f t="shared" si="74"/>
        <v>30.027375000000003</v>
      </c>
      <c r="Y122" s="271">
        <f t="shared" si="74"/>
        <v>30.027375000000003</v>
      </c>
      <c r="Z122" s="271">
        <f t="shared" si="74"/>
        <v>30.027375000000003</v>
      </c>
      <c r="AA122" s="271">
        <f t="shared" si="74"/>
        <v>30.027375000000003</v>
      </c>
      <c r="AB122" s="271">
        <f t="shared" si="74"/>
        <v>30.027375000000003</v>
      </c>
      <c r="AC122" s="271">
        <f t="shared" si="74"/>
        <v>30.027375000000003</v>
      </c>
      <c r="AD122" s="271">
        <f t="shared" si="74"/>
        <v>30.027375000000003</v>
      </c>
      <c r="AE122" s="271">
        <f t="shared" si="74"/>
        <v>30.027375000000003</v>
      </c>
      <c r="AF122" s="271">
        <f t="shared" si="74"/>
        <v>30.027375000000003</v>
      </c>
      <c r="AG122" s="271">
        <f t="shared" si="74"/>
        <v>30.027375000000003</v>
      </c>
      <c r="AH122" s="271">
        <f t="shared" si="74"/>
        <v>30.027375000000003</v>
      </c>
      <c r="AI122" s="271">
        <f t="shared" si="74"/>
        <v>30.027375000000003</v>
      </c>
      <c r="AJ122" s="271">
        <f t="shared" si="74"/>
        <v>30.027375000000003</v>
      </c>
    </row>
    <row r="123" spans="1:36" s="270" customFormat="1" ht="30" hidden="1" x14ac:dyDescent="0.25">
      <c r="A123" s="269" t="s">
        <v>656</v>
      </c>
      <c r="B123" s="251">
        <f>B106*1.05*0.93</f>
        <v>30.027375000000003</v>
      </c>
      <c r="C123" s="272">
        <f>B123</f>
        <v>30.027375000000003</v>
      </c>
      <c r="D123" s="272">
        <f t="shared" ref="D123:Q123" si="75">C123</f>
        <v>30.027375000000003</v>
      </c>
      <c r="E123" s="272">
        <f t="shared" si="75"/>
        <v>30.027375000000003</v>
      </c>
      <c r="F123" s="272">
        <f t="shared" si="75"/>
        <v>30.027375000000003</v>
      </c>
      <c r="G123" s="272">
        <f t="shared" si="75"/>
        <v>30.027375000000003</v>
      </c>
      <c r="H123" s="272">
        <f t="shared" si="75"/>
        <v>30.027375000000003</v>
      </c>
      <c r="I123" s="272">
        <f t="shared" si="75"/>
        <v>30.027375000000003</v>
      </c>
      <c r="J123" s="272">
        <f t="shared" si="75"/>
        <v>30.027375000000003</v>
      </c>
      <c r="K123" s="272">
        <f t="shared" si="75"/>
        <v>30.027375000000003</v>
      </c>
      <c r="L123" s="272">
        <f t="shared" si="75"/>
        <v>30.027375000000003</v>
      </c>
      <c r="M123" s="272">
        <f t="shared" si="75"/>
        <v>30.027375000000003</v>
      </c>
      <c r="N123" s="272">
        <f t="shared" si="75"/>
        <v>30.027375000000003</v>
      </c>
      <c r="O123" s="272">
        <f t="shared" si="75"/>
        <v>30.027375000000003</v>
      </c>
      <c r="P123" s="272">
        <f t="shared" si="75"/>
        <v>30.027375000000003</v>
      </c>
      <c r="Q123" s="272">
        <f t="shared" si="75"/>
        <v>30.027375000000003</v>
      </c>
      <c r="R123" s="272">
        <f t="shared" ref="R123" si="76">Q123</f>
        <v>30.027375000000003</v>
      </c>
      <c r="S123" s="272">
        <f t="shared" ref="S123" si="77">R123</f>
        <v>30.027375000000003</v>
      </c>
      <c r="T123" s="272">
        <f t="shared" ref="T123" si="78">S123</f>
        <v>30.027375000000003</v>
      </c>
      <c r="U123" s="272">
        <f t="shared" ref="U123" si="79">T123</f>
        <v>30.027375000000003</v>
      </c>
      <c r="V123" s="272">
        <f t="shared" ref="V123" si="80">U123</f>
        <v>30.027375000000003</v>
      </c>
      <c r="W123" s="272">
        <f t="shared" ref="W123" si="81">V123</f>
        <v>30.027375000000003</v>
      </c>
      <c r="X123" s="272">
        <f t="shared" ref="X123" si="82">W123</f>
        <v>30.027375000000003</v>
      </c>
      <c r="Y123" s="272">
        <f t="shared" ref="Y123" si="83">X123</f>
        <v>30.027375000000003</v>
      </c>
      <c r="Z123" s="272">
        <f t="shared" ref="Z123" si="84">Y123</f>
        <v>30.027375000000003</v>
      </c>
      <c r="AA123" s="272">
        <f t="shared" ref="AA123" si="85">Z123</f>
        <v>30.027375000000003</v>
      </c>
      <c r="AB123" s="272">
        <f t="shared" ref="AB123" si="86">AA123</f>
        <v>30.027375000000003</v>
      </c>
      <c r="AC123" s="272">
        <f t="shared" ref="AC123" si="87">AB123</f>
        <v>30.027375000000003</v>
      </c>
      <c r="AD123" s="272">
        <f t="shared" ref="AD123" si="88">AC123</f>
        <v>30.027375000000003</v>
      </c>
      <c r="AE123" s="272">
        <f t="shared" ref="AE123" si="89">AD123</f>
        <v>30.027375000000003</v>
      </c>
      <c r="AF123" s="272">
        <f t="shared" ref="AF123" si="90">AE123</f>
        <v>30.027375000000003</v>
      </c>
      <c r="AG123" s="272">
        <f t="shared" ref="AG123" si="91">AF123</f>
        <v>30.027375000000003</v>
      </c>
      <c r="AH123" s="272">
        <f t="shared" ref="AH123" si="92">AG123</f>
        <v>30.027375000000003</v>
      </c>
      <c r="AI123" s="272">
        <f t="shared" ref="AI123:AJ123" si="93">AH123</f>
        <v>30.027375000000003</v>
      </c>
      <c r="AJ123" s="272">
        <f t="shared" si="93"/>
        <v>30.027375000000003</v>
      </c>
    </row>
  </sheetData>
  <mergeCells count="15">
    <mergeCell ref="A5:P5"/>
    <mergeCell ref="A7:P7"/>
    <mergeCell ref="A9:P9"/>
    <mergeCell ref="A10:P10"/>
    <mergeCell ref="A12:P12"/>
    <mergeCell ref="A93:AC93"/>
    <mergeCell ref="A94:I94"/>
    <mergeCell ref="A13:P13"/>
    <mergeCell ref="A15:P15"/>
    <mergeCell ref="A16:P16"/>
    <mergeCell ref="A18:P18"/>
    <mergeCell ref="D28:F28"/>
    <mergeCell ref="D29:F29"/>
    <mergeCell ref="D30:F30"/>
    <mergeCell ref="D31:F31"/>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56"/>
  <sheetViews>
    <sheetView view="pageBreakPreview" topLeftCell="A19" zoomScale="80" zoomScaleNormal="100" zoomScaleSheetLayoutView="80" workbookViewId="0">
      <selection activeCell="B27" sqref="B27"/>
    </sheetView>
  </sheetViews>
  <sheetFormatPr defaultColWidth="9.140625" defaultRowHeight="15" x14ac:dyDescent="0.25"/>
  <cols>
    <col min="1" max="1" width="8.28515625" style="123" customWidth="1"/>
    <col min="2" max="2" width="38.85546875" style="123" customWidth="1"/>
    <col min="3" max="4" width="14.140625" style="122" customWidth="1"/>
    <col min="5" max="6" width="14.140625" style="122" hidden="1" customWidth="1"/>
    <col min="7" max="11" width="14.140625" style="123" customWidth="1"/>
    <col min="12" max="12" width="20.28515625" style="123" customWidth="1"/>
    <col min="13" max="13" width="13.5703125" style="123" customWidth="1"/>
    <col min="14" max="16384" width="9.140625" style="123"/>
  </cols>
  <sheetData>
    <row r="1" spans="1:11" ht="18.75" x14ac:dyDescent="0.25">
      <c r="A1" s="15"/>
      <c r="B1" s="15"/>
      <c r="C1" s="46"/>
      <c r="D1" s="46"/>
      <c r="E1" s="46"/>
      <c r="F1" s="46"/>
      <c r="G1" s="15"/>
      <c r="H1" s="15"/>
      <c r="I1" s="15"/>
      <c r="J1" s="15"/>
      <c r="K1" s="124" t="s">
        <v>65</v>
      </c>
    </row>
    <row r="2" spans="1:11" ht="18.75" x14ac:dyDescent="0.3">
      <c r="A2" s="15"/>
      <c r="B2" s="15"/>
      <c r="C2" s="46"/>
      <c r="D2" s="46"/>
      <c r="E2" s="46"/>
      <c r="F2" s="46"/>
      <c r="G2" s="15"/>
      <c r="H2" s="15"/>
      <c r="I2" s="15"/>
      <c r="J2" s="15"/>
      <c r="K2" s="125" t="s">
        <v>7</v>
      </c>
    </row>
    <row r="3" spans="1:11" ht="18.75" x14ac:dyDescent="0.3">
      <c r="A3" s="15"/>
      <c r="B3" s="15"/>
      <c r="C3" s="46"/>
      <c r="D3" s="46"/>
      <c r="E3" s="46"/>
      <c r="F3" s="46"/>
      <c r="G3" s="15"/>
      <c r="H3" s="15"/>
      <c r="I3" s="15"/>
      <c r="J3" s="15"/>
      <c r="K3" s="125" t="s">
        <v>64</v>
      </c>
    </row>
    <row r="4" spans="1:11" ht="15.75" x14ac:dyDescent="0.25">
      <c r="A4" s="15"/>
      <c r="B4" s="15"/>
      <c r="C4" s="46"/>
      <c r="D4" s="46"/>
      <c r="E4" s="46"/>
      <c r="F4" s="46"/>
      <c r="G4" s="15"/>
      <c r="H4" s="15"/>
      <c r="I4" s="15"/>
      <c r="J4" s="15"/>
      <c r="K4" s="15"/>
    </row>
    <row r="5" spans="1:11" ht="15.75" x14ac:dyDescent="0.25">
      <c r="A5" s="420" t="str">
        <f>'5. анализ эконом эфф'!A5</f>
        <v>Год раскрытия информации: 2022 год</v>
      </c>
      <c r="B5" s="420"/>
      <c r="C5" s="420"/>
      <c r="D5" s="420"/>
      <c r="E5" s="420"/>
      <c r="F5" s="420"/>
      <c r="G5" s="420"/>
      <c r="H5" s="420"/>
      <c r="I5" s="420"/>
      <c r="J5" s="420"/>
      <c r="K5" s="420"/>
    </row>
    <row r="6" spans="1:11" ht="15.75" x14ac:dyDescent="0.25">
      <c r="A6" s="15"/>
      <c r="B6" s="15"/>
      <c r="C6" s="46"/>
      <c r="D6" s="46"/>
      <c r="E6" s="46"/>
      <c r="F6" s="46"/>
      <c r="G6" s="15"/>
      <c r="H6" s="15"/>
      <c r="I6" s="15"/>
      <c r="J6" s="15"/>
      <c r="K6" s="15"/>
    </row>
    <row r="7" spans="1:11" ht="18.75" x14ac:dyDescent="0.25">
      <c r="A7" s="458" t="s">
        <v>6</v>
      </c>
      <c r="B7" s="458"/>
      <c r="C7" s="458"/>
      <c r="D7" s="458"/>
      <c r="E7" s="458"/>
      <c r="F7" s="458"/>
      <c r="G7" s="458"/>
      <c r="H7" s="458"/>
      <c r="I7" s="458"/>
      <c r="J7" s="458"/>
      <c r="K7" s="458"/>
    </row>
    <row r="8" spans="1:11" ht="18.75" x14ac:dyDescent="0.25">
      <c r="A8" s="458"/>
      <c r="B8" s="458"/>
      <c r="C8" s="458"/>
      <c r="D8" s="458"/>
      <c r="E8" s="458"/>
      <c r="F8" s="458"/>
      <c r="G8" s="458"/>
      <c r="H8" s="458"/>
      <c r="I8" s="458"/>
      <c r="J8" s="458"/>
      <c r="K8" s="458"/>
    </row>
    <row r="9" spans="1:11" ht="15.75" x14ac:dyDescent="0.25">
      <c r="A9" s="459" t="str">
        <f>'5. анализ эконом эфф'!A9</f>
        <v>Акционерное общество "Янтарьэнерго" ДЗО  ПАО "Россети"</v>
      </c>
      <c r="B9" s="459"/>
      <c r="C9" s="459"/>
      <c r="D9" s="459"/>
      <c r="E9" s="459"/>
      <c r="F9" s="459"/>
      <c r="G9" s="459"/>
      <c r="H9" s="459"/>
      <c r="I9" s="459"/>
      <c r="J9" s="459"/>
      <c r="K9" s="459"/>
    </row>
    <row r="10" spans="1:11" ht="15.75" x14ac:dyDescent="0.25">
      <c r="A10" s="456" t="s">
        <v>5</v>
      </c>
      <c r="B10" s="456"/>
      <c r="C10" s="456"/>
      <c r="D10" s="456"/>
      <c r="E10" s="456"/>
      <c r="F10" s="456"/>
      <c r="G10" s="456"/>
      <c r="H10" s="456"/>
      <c r="I10" s="456"/>
      <c r="J10" s="456"/>
      <c r="K10" s="456"/>
    </row>
    <row r="11" spans="1:11" ht="18.75" x14ac:dyDescent="0.25">
      <c r="A11" s="458"/>
      <c r="B11" s="458"/>
      <c r="C11" s="458"/>
      <c r="D11" s="458"/>
      <c r="E11" s="458"/>
      <c r="F11" s="458"/>
      <c r="G11" s="458"/>
      <c r="H11" s="458"/>
      <c r="I11" s="458"/>
      <c r="J11" s="458"/>
      <c r="K11" s="458"/>
    </row>
    <row r="12" spans="1:11" ht="15.75" x14ac:dyDescent="0.25">
      <c r="A12" s="459" t="str">
        <f>'5. анализ эконом эфф'!A12</f>
        <v>H_2737</v>
      </c>
      <c r="B12" s="459"/>
      <c r="C12" s="459"/>
      <c r="D12" s="459"/>
      <c r="E12" s="459"/>
      <c r="F12" s="459"/>
      <c r="G12" s="459"/>
      <c r="H12" s="459"/>
      <c r="I12" s="459"/>
      <c r="J12" s="459"/>
      <c r="K12" s="459"/>
    </row>
    <row r="13" spans="1:11" ht="15.75" x14ac:dyDescent="0.25">
      <c r="A13" s="456" t="s">
        <v>4</v>
      </c>
      <c r="B13" s="456"/>
      <c r="C13" s="456"/>
      <c r="D13" s="456"/>
      <c r="E13" s="456"/>
      <c r="F13" s="456"/>
      <c r="G13" s="456"/>
      <c r="H13" s="456"/>
      <c r="I13" s="456"/>
      <c r="J13" s="456"/>
      <c r="K13" s="456"/>
    </row>
    <row r="14" spans="1:11" ht="18.75" x14ac:dyDescent="0.25">
      <c r="A14" s="433"/>
      <c r="B14" s="433"/>
      <c r="C14" s="433"/>
      <c r="D14" s="433"/>
      <c r="E14" s="433"/>
      <c r="F14" s="433"/>
      <c r="G14" s="433"/>
      <c r="H14" s="433"/>
      <c r="I14" s="433"/>
      <c r="J14" s="433"/>
      <c r="K14" s="433"/>
    </row>
    <row r="15" spans="1:11" ht="45.75" customHeight="1" x14ac:dyDescent="0.25">
      <c r="A15" s="457" t="str">
        <f>'5. анализ эконом эфф'!A15</f>
        <v>Перевод потребителей с напряжения 0,23 кВ на 0,4 кВ в городе Калининграде со строительством и реконструкцией 42 трансформаторных подстанций мощностью 12,22 МВА и 98,05 км линий электропередачи</v>
      </c>
      <c r="B15" s="457"/>
      <c r="C15" s="457"/>
      <c r="D15" s="457"/>
      <c r="E15" s="457"/>
      <c r="F15" s="457"/>
      <c r="G15" s="457"/>
      <c r="H15" s="457"/>
      <c r="I15" s="457"/>
      <c r="J15" s="457"/>
      <c r="K15" s="457"/>
    </row>
    <row r="16" spans="1:11" ht="15.75" x14ac:dyDescent="0.25">
      <c r="A16" s="456" t="s">
        <v>3</v>
      </c>
      <c r="B16" s="456"/>
      <c r="C16" s="456"/>
      <c r="D16" s="456"/>
      <c r="E16" s="456"/>
      <c r="F16" s="456"/>
      <c r="G16" s="456"/>
      <c r="H16" s="456"/>
      <c r="I16" s="456"/>
      <c r="J16" s="456"/>
      <c r="K16" s="456"/>
    </row>
    <row r="17" spans="1:13" ht="15.75" x14ac:dyDescent="0.25">
      <c r="A17" s="15"/>
      <c r="B17" s="15"/>
      <c r="C17" s="46"/>
      <c r="D17" s="46"/>
      <c r="E17" s="46"/>
      <c r="F17" s="46"/>
      <c r="G17" s="15"/>
      <c r="H17" s="15"/>
      <c r="I17" s="15"/>
      <c r="J17" s="15"/>
      <c r="K17" s="15"/>
    </row>
    <row r="18" spans="1:13" ht="15.75" x14ac:dyDescent="0.25">
      <c r="A18" s="15"/>
      <c r="B18" s="15"/>
      <c r="C18" s="46"/>
      <c r="D18" s="46"/>
      <c r="E18" s="46"/>
      <c r="F18" s="46"/>
      <c r="G18" s="15"/>
      <c r="H18" s="15"/>
      <c r="I18" s="15"/>
      <c r="J18" s="15"/>
      <c r="K18" s="15"/>
    </row>
    <row r="19" spans="1:13" ht="15.75" x14ac:dyDescent="0.25">
      <c r="A19" s="485" t="s">
        <v>348</v>
      </c>
      <c r="B19" s="485"/>
      <c r="C19" s="485"/>
      <c r="D19" s="485"/>
      <c r="E19" s="485"/>
      <c r="F19" s="485"/>
      <c r="G19" s="485"/>
      <c r="H19" s="485"/>
      <c r="I19" s="485"/>
      <c r="J19" s="485"/>
      <c r="K19" s="485"/>
    </row>
    <row r="20" spans="1:13" ht="15.75" x14ac:dyDescent="0.25">
      <c r="A20" s="47"/>
      <c r="K20" s="46"/>
    </row>
    <row r="21" spans="1:13" s="48" customFormat="1" ht="15.75" x14ac:dyDescent="0.25">
      <c r="A21" s="47"/>
      <c r="C21" s="49"/>
      <c r="D21" s="49"/>
      <c r="E21" s="49"/>
      <c r="F21" s="49"/>
    </row>
    <row r="22" spans="1:13" s="48" customFormat="1" ht="15.75" x14ac:dyDescent="0.25">
      <c r="A22" s="47"/>
      <c r="B22" s="482"/>
      <c r="C22" s="483"/>
      <c r="D22" s="483"/>
      <c r="E22" s="483"/>
      <c r="F22" s="483"/>
      <c r="G22" s="483"/>
      <c r="H22" s="483"/>
      <c r="I22" s="483"/>
      <c r="J22" s="483"/>
      <c r="K22" s="483"/>
    </row>
    <row r="23" spans="1:13" ht="18.75" customHeight="1" x14ac:dyDescent="0.25">
      <c r="A23" s="484" t="s">
        <v>191</v>
      </c>
      <c r="B23" s="484" t="s">
        <v>402</v>
      </c>
      <c r="C23" s="484" t="s">
        <v>538</v>
      </c>
      <c r="D23" s="484"/>
      <c r="E23" s="486"/>
      <c r="F23" s="486"/>
      <c r="G23" s="484"/>
      <c r="H23" s="484"/>
      <c r="I23" s="487" t="s">
        <v>190</v>
      </c>
      <c r="J23" s="488" t="s">
        <v>539</v>
      </c>
      <c r="K23" s="491" t="s">
        <v>189</v>
      </c>
      <c r="L23" s="481" t="s">
        <v>608</v>
      </c>
    </row>
    <row r="24" spans="1:13" ht="51.75" customHeight="1" x14ac:dyDescent="0.25">
      <c r="A24" s="484"/>
      <c r="B24" s="484"/>
      <c r="C24" s="492" t="s">
        <v>1</v>
      </c>
      <c r="D24" s="492"/>
      <c r="E24" s="493" t="s">
        <v>8</v>
      </c>
      <c r="F24" s="494"/>
      <c r="G24" s="493" t="s">
        <v>788</v>
      </c>
      <c r="H24" s="494"/>
      <c r="I24" s="487"/>
      <c r="J24" s="489"/>
      <c r="K24" s="491"/>
      <c r="L24" s="481"/>
    </row>
    <row r="25" spans="1:13" ht="31.5" x14ac:dyDescent="0.25">
      <c r="A25" s="484"/>
      <c r="B25" s="484"/>
      <c r="C25" s="205" t="s">
        <v>188</v>
      </c>
      <c r="D25" s="205" t="s">
        <v>187</v>
      </c>
      <c r="E25" s="205" t="s">
        <v>188</v>
      </c>
      <c r="F25" s="205" t="s">
        <v>187</v>
      </c>
      <c r="G25" s="205" t="s">
        <v>188</v>
      </c>
      <c r="H25" s="205" t="s">
        <v>187</v>
      </c>
      <c r="I25" s="487"/>
      <c r="J25" s="490"/>
      <c r="K25" s="491"/>
      <c r="L25" s="481"/>
    </row>
    <row r="26" spans="1:13" ht="15.75" x14ac:dyDescent="0.25">
      <c r="A26" s="206">
        <v>1</v>
      </c>
      <c r="B26" s="206">
        <v>2</v>
      </c>
      <c r="C26" s="205">
        <v>3</v>
      </c>
      <c r="D26" s="205">
        <v>4</v>
      </c>
      <c r="E26" s="205">
        <v>5</v>
      </c>
      <c r="F26" s="205">
        <v>6</v>
      </c>
      <c r="G26" s="205">
        <v>7</v>
      </c>
      <c r="H26" s="205">
        <v>8</v>
      </c>
      <c r="I26" s="207">
        <v>9</v>
      </c>
      <c r="J26" s="207">
        <v>10</v>
      </c>
      <c r="K26" s="207">
        <v>11</v>
      </c>
      <c r="L26" s="207">
        <v>12</v>
      </c>
    </row>
    <row r="27" spans="1:13" ht="15.75" x14ac:dyDescent="0.25">
      <c r="A27" s="414">
        <v>1</v>
      </c>
      <c r="B27" s="415" t="s">
        <v>186</v>
      </c>
      <c r="C27" s="333"/>
      <c r="D27" s="333"/>
      <c r="E27" s="275"/>
      <c r="F27" s="275"/>
      <c r="G27" s="333"/>
      <c r="H27" s="333"/>
      <c r="I27" s="333"/>
      <c r="J27" s="275"/>
      <c r="K27" s="276"/>
      <c r="L27" s="277"/>
      <c r="M27" s="278"/>
    </row>
    <row r="28" spans="1:13" ht="15.75" x14ac:dyDescent="0.25">
      <c r="A28" s="414" t="s">
        <v>540</v>
      </c>
      <c r="B28" s="416" t="s">
        <v>541</v>
      </c>
      <c r="C28" s="334" t="s">
        <v>556</v>
      </c>
      <c r="D28" s="334" t="s">
        <v>556</v>
      </c>
      <c r="E28" s="279" t="s">
        <v>556</v>
      </c>
      <c r="F28" s="279" t="s">
        <v>556</v>
      </c>
      <c r="G28" s="334"/>
      <c r="H28" s="334"/>
      <c r="I28" s="365"/>
      <c r="J28" s="275"/>
      <c r="K28" s="276"/>
      <c r="L28" s="276"/>
      <c r="M28" s="278"/>
    </row>
    <row r="29" spans="1:13" ht="31.5" x14ac:dyDescent="0.25">
      <c r="A29" s="414" t="s">
        <v>542</v>
      </c>
      <c r="B29" s="416" t="s">
        <v>543</v>
      </c>
      <c r="C29" s="279" t="s">
        <v>556</v>
      </c>
      <c r="D29" s="279" t="s">
        <v>556</v>
      </c>
      <c r="E29" s="279" t="s">
        <v>556</v>
      </c>
      <c r="F29" s="279" t="s">
        <v>556</v>
      </c>
      <c r="G29" s="279"/>
      <c r="H29" s="279"/>
      <c r="I29" s="365"/>
      <c r="J29" s="275"/>
      <c r="K29" s="276"/>
      <c r="L29" s="276"/>
      <c r="M29" s="18"/>
    </row>
    <row r="30" spans="1:13" ht="47.25" x14ac:dyDescent="0.25">
      <c r="A30" s="414" t="s">
        <v>1535</v>
      </c>
      <c r="B30" s="416" t="s">
        <v>544</v>
      </c>
      <c r="C30" s="279" t="s">
        <v>556</v>
      </c>
      <c r="D30" s="279" t="s">
        <v>556</v>
      </c>
      <c r="E30" s="279" t="s">
        <v>556</v>
      </c>
      <c r="F30" s="279" t="s">
        <v>556</v>
      </c>
      <c r="G30" s="279"/>
      <c r="H30" s="279"/>
      <c r="I30" s="365"/>
      <c r="J30" s="275"/>
      <c r="K30" s="276"/>
      <c r="L30" s="276"/>
      <c r="M30" s="18"/>
    </row>
    <row r="31" spans="1:13" ht="31.5" x14ac:dyDescent="0.25">
      <c r="A31" s="414" t="s">
        <v>545</v>
      </c>
      <c r="B31" s="416" t="s">
        <v>546</v>
      </c>
      <c r="C31" s="279" t="s">
        <v>556</v>
      </c>
      <c r="D31" s="279" t="s">
        <v>556</v>
      </c>
      <c r="E31" s="279" t="s">
        <v>556</v>
      </c>
      <c r="F31" s="279" t="s">
        <v>556</v>
      </c>
      <c r="G31" s="279"/>
      <c r="H31" s="279"/>
      <c r="I31" s="365"/>
      <c r="J31" s="275"/>
      <c r="K31" s="276"/>
      <c r="L31" s="276"/>
      <c r="M31" s="18"/>
    </row>
    <row r="32" spans="1:13" ht="31.5" x14ac:dyDescent="0.25">
      <c r="A32" s="414" t="s">
        <v>547</v>
      </c>
      <c r="B32" s="416" t="s">
        <v>548</v>
      </c>
      <c r="C32" s="279" t="s">
        <v>556</v>
      </c>
      <c r="D32" s="279" t="s">
        <v>556</v>
      </c>
      <c r="E32" s="279" t="s">
        <v>556</v>
      </c>
      <c r="F32" s="279" t="s">
        <v>556</v>
      </c>
      <c r="G32" s="279"/>
      <c r="H32" s="279"/>
      <c r="I32" s="365"/>
      <c r="J32" s="275"/>
      <c r="K32" s="276"/>
      <c r="L32" s="276"/>
      <c r="M32" s="18"/>
    </row>
    <row r="33" spans="1:13" ht="63" x14ac:dyDescent="0.25">
      <c r="A33" s="414" t="s">
        <v>549</v>
      </c>
      <c r="B33" s="417" t="s">
        <v>312</v>
      </c>
      <c r="C33" s="334" t="s">
        <v>726</v>
      </c>
      <c r="D33" s="334" t="s">
        <v>726</v>
      </c>
      <c r="E33" s="280">
        <v>42577</v>
      </c>
      <c r="F33" s="280">
        <v>42577</v>
      </c>
      <c r="G33" s="334"/>
      <c r="H33" s="334"/>
      <c r="I33" s="365">
        <v>1</v>
      </c>
      <c r="J33" s="275"/>
      <c r="K33" s="276"/>
      <c r="L33" s="276"/>
      <c r="M33" s="281"/>
    </row>
    <row r="34" spans="1:13" ht="110.25" x14ac:dyDescent="0.25">
      <c r="A34" s="414" t="s">
        <v>550</v>
      </c>
      <c r="B34" s="417" t="s">
        <v>551</v>
      </c>
      <c r="C34" s="334" t="s">
        <v>789</v>
      </c>
      <c r="D34" s="334" t="s">
        <v>789</v>
      </c>
      <c r="E34" s="279">
        <v>43264</v>
      </c>
      <c r="F34" s="279">
        <v>43264</v>
      </c>
      <c r="G34" s="334"/>
      <c r="H34" s="334"/>
      <c r="I34" s="365">
        <v>1</v>
      </c>
      <c r="J34" s="275"/>
      <c r="K34" s="276"/>
      <c r="L34" s="276"/>
      <c r="M34" s="281"/>
    </row>
    <row r="35" spans="1:13" ht="110.25" x14ac:dyDescent="0.25">
      <c r="A35" s="414" t="s">
        <v>552</v>
      </c>
      <c r="B35" s="417" t="s">
        <v>553</v>
      </c>
      <c r="C35" s="334" t="s">
        <v>790</v>
      </c>
      <c r="D35" s="334" t="s">
        <v>790</v>
      </c>
      <c r="E35" s="279" t="s">
        <v>626</v>
      </c>
      <c r="F35" s="279" t="s">
        <v>626</v>
      </c>
      <c r="G35" s="334"/>
      <c r="H35" s="334"/>
      <c r="I35" s="365">
        <v>1</v>
      </c>
      <c r="J35" s="275"/>
      <c r="K35" s="276"/>
      <c r="L35" s="276"/>
      <c r="M35" s="281"/>
    </row>
    <row r="36" spans="1:13" ht="63" x14ac:dyDescent="0.25">
      <c r="A36" s="414" t="s">
        <v>554</v>
      </c>
      <c r="B36" s="417" t="s">
        <v>555</v>
      </c>
      <c r="C36" s="279" t="s">
        <v>556</v>
      </c>
      <c r="D36" s="279" t="s">
        <v>556</v>
      </c>
      <c r="E36" s="279" t="s">
        <v>556</v>
      </c>
      <c r="F36" s="279" t="s">
        <v>556</v>
      </c>
      <c r="G36" s="279"/>
      <c r="H36" s="279"/>
      <c r="I36" s="366"/>
      <c r="J36" s="282"/>
      <c r="K36" s="282"/>
      <c r="L36" s="276"/>
      <c r="M36" s="281"/>
    </row>
    <row r="37" spans="1:13" ht="63" x14ac:dyDescent="0.25">
      <c r="A37" s="414" t="s">
        <v>557</v>
      </c>
      <c r="B37" s="417" t="s">
        <v>185</v>
      </c>
      <c r="C37" s="334" t="s">
        <v>791</v>
      </c>
      <c r="D37" s="334" t="s">
        <v>791</v>
      </c>
      <c r="E37" s="279" t="s">
        <v>627</v>
      </c>
      <c r="F37" s="279" t="s">
        <v>627</v>
      </c>
      <c r="G37" s="334"/>
      <c r="H37" s="334"/>
      <c r="I37" s="366">
        <v>1</v>
      </c>
      <c r="J37" s="282"/>
      <c r="K37" s="282"/>
      <c r="L37" s="276"/>
      <c r="M37" s="281"/>
    </row>
    <row r="38" spans="1:13" ht="31.5" x14ac:dyDescent="0.25">
      <c r="A38" s="414" t="s">
        <v>558</v>
      </c>
      <c r="B38" s="417" t="s">
        <v>559</v>
      </c>
      <c r="C38" s="279" t="s">
        <v>556</v>
      </c>
      <c r="D38" s="279" t="s">
        <v>556</v>
      </c>
      <c r="E38" s="279" t="s">
        <v>556</v>
      </c>
      <c r="F38" s="279" t="s">
        <v>556</v>
      </c>
      <c r="G38" s="279"/>
      <c r="H38" s="279"/>
      <c r="I38" s="366"/>
      <c r="J38" s="283"/>
      <c r="K38" s="276"/>
      <c r="L38" s="276"/>
      <c r="M38" s="284"/>
    </row>
    <row r="39" spans="1:13" ht="110.25" x14ac:dyDescent="0.25">
      <c r="A39" s="414" t="s">
        <v>560</v>
      </c>
      <c r="B39" s="417" t="s">
        <v>184</v>
      </c>
      <c r="C39" s="334">
        <v>42577</v>
      </c>
      <c r="D39" s="334" t="s">
        <v>793</v>
      </c>
      <c r="E39" s="279">
        <v>42577</v>
      </c>
      <c r="F39" s="279">
        <v>43158</v>
      </c>
      <c r="G39" s="334"/>
      <c r="H39" s="334"/>
      <c r="I39" s="366">
        <v>1</v>
      </c>
      <c r="J39" s="283"/>
      <c r="K39" s="276"/>
      <c r="L39" s="276"/>
      <c r="M39" s="284"/>
    </row>
    <row r="40" spans="1:13" ht="15.75" x14ac:dyDescent="0.25">
      <c r="A40" s="414" t="s">
        <v>561</v>
      </c>
      <c r="B40" s="415" t="s">
        <v>183</v>
      </c>
      <c r="C40" s="334"/>
      <c r="D40" s="334"/>
      <c r="E40" s="285"/>
      <c r="F40" s="285"/>
      <c r="G40" s="334"/>
      <c r="H40" s="334"/>
      <c r="I40" s="365"/>
      <c r="J40" s="276"/>
      <c r="K40" s="276"/>
      <c r="L40" s="276"/>
      <c r="M40" s="284"/>
    </row>
    <row r="41" spans="1:13" ht="63" x14ac:dyDescent="0.25">
      <c r="A41" s="414">
        <v>2</v>
      </c>
      <c r="B41" s="417" t="s">
        <v>562</v>
      </c>
      <c r="C41" s="334" t="s">
        <v>727</v>
      </c>
      <c r="D41" s="334" t="s">
        <v>727</v>
      </c>
      <c r="E41" s="286">
        <v>43070</v>
      </c>
      <c r="F41" s="286">
        <v>43070</v>
      </c>
      <c r="G41" s="334"/>
      <c r="H41" s="334"/>
      <c r="I41" s="365">
        <v>1</v>
      </c>
      <c r="J41" s="276"/>
      <c r="K41" s="276"/>
      <c r="L41" s="276"/>
      <c r="M41" s="284"/>
    </row>
    <row r="42" spans="1:13" ht="31.5" x14ac:dyDescent="0.25">
      <c r="A42" s="414" t="s">
        <v>563</v>
      </c>
      <c r="B42" s="417" t="s">
        <v>564</v>
      </c>
      <c r="C42" s="334" t="s">
        <v>659</v>
      </c>
      <c r="D42" s="334" t="s">
        <v>659</v>
      </c>
      <c r="E42" s="279">
        <v>43798</v>
      </c>
      <c r="F42" s="279">
        <v>43798</v>
      </c>
      <c r="G42" s="334"/>
      <c r="H42" s="334"/>
      <c r="I42" s="365">
        <v>1</v>
      </c>
      <c r="J42" s="276"/>
      <c r="K42" s="276"/>
      <c r="L42" s="276"/>
      <c r="M42" s="284"/>
    </row>
    <row r="43" spans="1:13" ht="47.25" x14ac:dyDescent="0.25">
      <c r="A43" s="414" t="s">
        <v>565</v>
      </c>
      <c r="B43" s="415" t="s">
        <v>566</v>
      </c>
      <c r="C43" s="334"/>
      <c r="D43" s="334"/>
      <c r="E43" s="285"/>
      <c r="F43" s="285"/>
      <c r="G43" s="334"/>
      <c r="H43" s="334"/>
      <c r="I43" s="365"/>
      <c r="J43" s="276"/>
      <c r="K43" s="276"/>
      <c r="L43" s="276"/>
      <c r="M43" s="284"/>
    </row>
    <row r="44" spans="1:13" ht="31.5" x14ac:dyDescent="0.25">
      <c r="A44" s="414">
        <v>3</v>
      </c>
      <c r="B44" s="417" t="s">
        <v>567</v>
      </c>
      <c r="C44" s="334">
        <v>43070</v>
      </c>
      <c r="D44" s="334" t="s">
        <v>660</v>
      </c>
      <c r="E44" s="279">
        <v>43070</v>
      </c>
      <c r="F44" s="279">
        <v>43707</v>
      </c>
      <c r="G44" s="334"/>
      <c r="H44" s="334"/>
      <c r="I44" s="365">
        <v>1</v>
      </c>
      <c r="J44" s="276"/>
      <c r="K44" s="276"/>
      <c r="L44" s="276"/>
      <c r="M44" s="284"/>
    </row>
    <row r="45" spans="1:13" ht="78.75" x14ac:dyDescent="0.25">
      <c r="A45" s="414" t="s">
        <v>568</v>
      </c>
      <c r="B45" s="417" t="s">
        <v>182</v>
      </c>
      <c r="C45" s="334">
        <v>43089</v>
      </c>
      <c r="D45" s="334" t="s">
        <v>794</v>
      </c>
      <c r="E45" s="279">
        <v>43089</v>
      </c>
      <c r="F45" s="279">
        <v>43798</v>
      </c>
      <c r="G45" s="334"/>
      <c r="H45" s="334"/>
      <c r="I45" s="366">
        <v>1</v>
      </c>
      <c r="J45" s="276"/>
      <c r="K45" s="276"/>
      <c r="L45" s="276"/>
      <c r="M45" s="284"/>
    </row>
    <row r="46" spans="1:13" ht="63" x14ac:dyDescent="0.25">
      <c r="A46" s="414" t="s">
        <v>569</v>
      </c>
      <c r="B46" s="417" t="s">
        <v>570</v>
      </c>
      <c r="C46" s="334">
        <v>43097</v>
      </c>
      <c r="D46" s="334" t="s">
        <v>795</v>
      </c>
      <c r="E46" s="279">
        <v>43097</v>
      </c>
      <c r="F46" s="279">
        <v>43809</v>
      </c>
      <c r="G46" s="334"/>
      <c r="H46" s="334"/>
      <c r="I46" s="366">
        <v>1</v>
      </c>
      <c r="J46" s="276"/>
      <c r="K46" s="276"/>
      <c r="L46" s="276"/>
      <c r="M46" s="284"/>
    </row>
    <row r="47" spans="1:13" ht="78.75" x14ac:dyDescent="0.25">
      <c r="A47" s="414" t="s">
        <v>571</v>
      </c>
      <c r="B47" s="417" t="s">
        <v>572</v>
      </c>
      <c r="C47" s="334" t="s">
        <v>556</v>
      </c>
      <c r="D47" s="334" t="s">
        <v>556</v>
      </c>
      <c r="E47" s="279" t="s">
        <v>556</v>
      </c>
      <c r="F47" s="279" t="s">
        <v>556</v>
      </c>
      <c r="G47" s="334"/>
      <c r="H47" s="334"/>
      <c r="I47" s="365"/>
      <c r="J47" s="276"/>
      <c r="K47" s="276"/>
      <c r="L47" s="276"/>
      <c r="M47" s="284"/>
    </row>
    <row r="48" spans="1:13" ht="141.75" x14ac:dyDescent="0.25">
      <c r="A48" s="414" t="s">
        <v>573</v>
      </c>
      <c r="B48" s="417" t="s">
        <v>574</v>
      </c>
      <c r="C48" s="334" t="s">
        <v>556</v>
      </c>
      <c r="D48" s="334" t="s">
        <v>556</v>
      </c>
      <c r="E48" s="279" t="s">
        <v>556</v>
      </c>
      <c r="F48" s="279" t="s">
        <v>556</v>
      </c>
      <c r="G48" s="334"/>
      <c r="H48" s="334"/>
      <c r="I48" s="365"/>
      <c r="J48" s="276"/>
      <c r="K48" s="276"/>
      <c r="L48" s="276"/>
      <c r="M48" s="284"/>
    </row>
    <row r="49" spans="1:13" ht="63" x14ac:dyDescent="0.25">
      <c r="A49" s="414" t="s">
        <v>575</v>
      </c>
      <c r="B49" s="417" t="s">
        <v>576</v>
      </c>
      <c r="C49" s="334">
        <v>43240</v>
      </c>
      <c r="D49" s="334" t="s">
        <v>796</v>
      </c>
      <c r="E49" s="280">
        <v>43240</v>
      </c>
      <c r="F49" s="280">
        <v>43824</v>
      </c>
      <c r="G49" s="334"/>
      <c r="H49" s="334"/>
      <c r="I49" s="366">
        <v>1</v>
      </c>
      <c r="J49" s="276"/>
      <c r="K49" s="276"/>
      <c r="L49" s="276"/>
      <c r="M49" s="284"/>
    </row>
    <row r="50" spans="1:13" ht="15.75" x14ac:dyDescent="0.25">
      <c r="A50" s="414" t="s">
        <v>1536</v>
      </c>
      <c r="B50" s="415" t="s">
        <v>181</v>
      </c>
      <c r="C50" s="334"/>
      <c r="D50" s="334"/>
      <c r="E50" s="286"/>
      <c r="F50" s="286"/>
      <c r="G50" s="334"/>
      <c r="H50" s="334"/>
      <c r="I50" s="365"/>
      <c r="J50" s="276"/>
      <c r="K50" s="276"/>
      <c r="L50" s="276"/>
      <c r="M50" s="284"/>
    </row>
    <row r="51" spans="1:13" ht="63" x14ac:dyDescent="0.25">
      <c r="A51" s="414">
        <v>4</v>
      </c>
      <c r="B51" s="417" t="s">
        <v>180</v>
      </c>
      <c r="C51" s="334">
        <v>43824</v>
      </c>
      <c r="D51" s="334" t="s">
        <v>797</v>
      </c>
      <c r="E51" s="280">
        <v>43824</v>
      </c>
      <c r="F51" s="280">
        <v>43826</v>
      </c>
      <c r="G51" s="334"/>
      <c r="H51" s="334"/>
      <c r="I51" s="366">
        <v>1</v>
      </c>
      <c r="J51" s="276"/>
      <c r="K51" s="276"/>
      <c r="L51" s="276"/>
      <c r="M51" s="284"/>
    </row>
    <row r="52" spans="1:13" ht="78.75" x14ac:dyDescent="0.25">
      <c r="A52" s="414" t="s">
        <v>1537</v>
      </c>
      <c r="B52" s="417" t="s">
        <v>577</v>
      </c>
      <c r="C52" s="334" t="s">
        <v>792</v>
      </c>
      <c r="D52" s="334" t="s">
        <v>792</v>
      </c>
      <c r="E52" s="279">
        <v>43830</v>
      </c>
      <c r="F52" s="279">
        <v>43830</v>
      </c>
      <c r="G52" s="334"/>
      <c r="H52" s="334"/>
      <c r="I52" s="366">
        <v>1</v>
      </c>
      <c r="J52" s="276"/>
      <c r="K52" s="276"/>
      <c r="L52" s="276"/>
      <c r="M52" s="284"/>
    </row>
    <row r="53" spans="1:13" ht="63" x14ac:dyDescent="0.25">
      <c r="A53" s="414" t="s">
        <v>578</v>
      </c>
      <c r="B53" s="417" t="s">
        <v>579</v>
      </c>
      <c r="C53" s="334" t="s">
        <v>556</v>
      </c>
      <c r="D53" s="334" t="s">
        <v>556</v>
      </c>
      <c r="E53" s="279" t="s">
        <v>556</v>
      </c>
      <c r="F53" s="279" t="s">
        <v>556</v>
      </c>
      <c r="G53" s="334"/>
      <c r="H53" s="334"/>
      <c r="I53" s="365"/>
      <c r="J53" s="276"/>
      <c r="K53" s="276"/>
      <c r="L53" s="276"/>
      <c r="M53" s="284"/>
    </row>
    <row r="54" spans="1:13" ht="63" x14ac:dyDescent="0.25">
      <c r="A54" s="414" t="s">
        <v>580</v>
      </c>
      <c r="B54" s="417" t="s">
        <v>581</v>
      </c>
      <c r="C54" s="334" t="s">
        <v>556</v>
      </c>
      <c r="D54" s="334" t="s">
        <v>556</v>
      </c>
      <c r="E54" s="279" t="s">
        <v>556</v>
      </c>
      <c r="F54" s="279" t="s">
        <v>556</v>
      </c>
      <c r="G54" s="334"/>
      <c r="H54" s="334"/>
      <c r="I54" s="365"/>
      <c r="J54" s="276"/>
      <c r="K54" s="276"/>
      <c r="L54" s="276"/>
      <c r="M54" s="284"/>
    </row>
    <row r="55" spans="1:13" ht="78.75" x14ac:dyDescent="0.25">
      <c r="A55" s="414" t="s">
        <v>582</v>
      </c>
      <c r="B55" s="418" t="s">
        <v>583</v>
      </c>
      <c r="C55" s="334" t="s">
        <v>792</v>
      </c>
      <c r="D55" s="334" t="s">
        <v>792</v>
      </c>
      <c r="E55" s="279">
        <v>43830</v>
      </c>
      <c r="F55" s="279">
        <v>43830</v>
      </c>
      <c r="G55" s="334"/>
      <c r="H55" s="334"/>
      <c r="I55" s="366">
        <v>1</v>
      </c>
      <c r="J55" s="276"/>
      <c r="K55" s="276"/>
      <c r="L55" s="276"/>
      <c r="M55" s="284"/>
    </row>
    <row r="56" spans="1:13" ht="31.5" x14ac:dyDescent="0.25">
      <c r="A56" s="414" t="s">
        <v>584</v>
      </c>
      <c r="B56" s="417" t="s">
        <v>585</v>
      </c>
      <c r="C56" s="334" t="s">
        <v>556</v>
      </c>
      <c r="D56" s="334" t="s">
        <v>556</v>
      </c>
      <c r="E56" s="279" t="s">
        <v>556</v>
      </c>
      <c r="F56" s="279" t="s">
        <v>556</v>
      </c>
      <c r="G56" s="334"/>
      <c r="H56" s="334"/>
      <c r="I56" s="365"/>
      <c r="J56" s="276"/>
      <c r="K56" s="276"/>
      <c r="L56" s="276"/>
      <c r="M56" s="278"/>
    </row>
  </sheetData>
  <mergeCells count="23">
    <mergeCell ref="L23:L25"/>
    <mergeCell ref="A13:K13"/>
    <mergeCell ref="A15:K15"/>
    <mergeCell ref="A16:K16"/>
    <mergeCell ref="B22:K22"/>
    <mergeCell ref="A23:A25"/>
    <mergeCell ref="B23:B25"/>
    <mergeCell ref="A14:K14"/>
    <mergeCell ref="A19:K19"/>
    <mergeCell ref="C23:H23"/>
    <mergeCell ref="I23:I25"/>
    <mergeCell ref="J23:J25"/>
    <mergeCell ref="K23:K25"/>
    <mergeCell ref="C24:D24"/>
    <mergeCell ref="G24:H24"/>
    <mergeCell ref="E24:F24"/>
    <mergeCell ref="A5:K5"/>
    <mergeCell ref="A7:K7"/>
    <mergeCell ref="A9:K9"/>
    <mergeCell ref="A10:K10"/>
    <mergeCell ref="A12:K12"/>
    <mergeCell ref="A8:K8"/>
    <mergeCell ref="A11:K11"/>
  </mergeCells>
  <pageMargins left="0.70866141732283472" right="0.70866141732283472" top="0.74803149606299213" bottom="0.74803149606299213" header="0.31496062992125984" footer="0.31496062992125984"/>
  <pageSetup paperSize="9" scale="3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Болдырева Евгения Валерьевна</cp:lastModifiedBy>
  <cp:lastPrinted>2017-04-10T08:27:33Z</cp:lastPrinted>
  <dcterms:created xsi:type="dcterms:W3CDTF">2015-08-16T15:31:05Z</dcterms:created>
  <dcterms:modified xsi:type="dcterms:W3CDTF">2022-03-22T09:41:58Z</dcterms:modified>
</cp:coreProperties>
</file>