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1600" windowHeight="97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iterate="1"/>
</workbook>
</file>

<file path=xl/calcChain.xml><?xml version="1.0" encoding="utf-8"?>
<calcChain xmlns="http://schemas.openxmlformats.org/spreadsheetml/2006/main">
  <c r="J50" i="15" l="1"/>
  <c r="J30" i="15"/>
  <c r="J52" i="15" s="1"/>
  <c r="J24" i="15"/>
  <c r="C73" i="23" l="1"/>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H50" i="15" l="1"/>
  <c r="H33" i="15"/>
  <c r="B81" i="22" l="1"/>
  <c r="B67" i="22"/>
  <c r="B65" i="22"/>
  <c r="B54" i="22"/>
  <c r="B32" i="22"/>
  <c r="D26" i="5" l="1"/>
  <c r="H30" i="15" l="1"/>
  <c r="G30" i="15"/>
  <c r="C57" i="15"/>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U32" i="15"/>
  <c r="T32" i="15"/>
  <c r="E32" i="15"/>
  <c r="F32" i="15" s="1"/>
  <c r="U31" i="15"/>
  <c r="T31" i="15"/>
  <c r="E31" i="15"/>
  <c r="F31" i="15" s="1"/>
  <c r="S30" i="15"/>
  <c r="R30" i="15"/>
  <c r="Q30" i="15"/>
  <c r="P30" i="15"/>
  <c r="O30" i="15"/>
  <c r="N30" i="15"/>
  <c r="M30" i="15"/>
  <c r="L30" i="15"/>
  <c r="K30" i="15"/>
  <c r="U30" i="15"/>
  <c r="C49" i="7" s="1"/>
  <c r="I30" i="15"/>
  <c r="D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C81" i="23" s="1"/>
  <c r="K24" i="15"/>
  <c r="U24" i="15"/>
  <c r="C48" i="7" s="1"/>
  <c r="I24" i="15"/>
  <c r="H24" i="15"/>
  <c r="G24" i="15"/>
  <c r="D24" i="15"/>
  <c r="C24" i="15"/>
  <c r="E30" i="15" l="1"/>
  <c r="F30" i="15" s="1"/>
  <c r="B25" i="23"/>
  <c r="B29" i="23" s="1"/>
  <c r="T30" i="15"/>
  <c r="L26" i="5"/>
  <c r="H57" i="15"/>
  <c r="T57" i="15" s="1"/>
  <c r="E57" i="15"/>
  <c r="F57" i="15" s="1"/>
  <c r="F50" i="15"/>
  <c r="C52" i="15"/>
  <c r="H52" i="15" s="1"/>
  <c r="T52" i="15" s="1"/>
  <c r="F33" i="15"/>
  <c r="B27" i="22"/>
  <c r="B56" i="22" s="1"/>
  <c r="B38" i="22"/>
  <c r="B64" i="22"/>
  <c r="T24" i="15"/>
  <c r="F24" i="15"/>
  <c r="E24" i="15"/>
  <c r="B66" i="22" l="1"/>
  <c r="B39" i="22"/>
  <c r="B47" i="22"/>
  <c r="B34" i="22"/>
  <c r="B43" i="22"/>
  <c r="B51" i="22"/>
  <c r="E52" i="15"/>
  <c r="AD26" i="5"/>
  <c r="AD28" i="5" s="1"/>
  <c r="B29" i="22" s="1"/>
  <c r="B37" i="22"/>
  <c r="B30" i="22" s="1"/>
  <c r="B59" i="22" s="1"/>
  <c r="C40" i="7"/>
  <c r="F52" i="15" l="1"/>
  <c r="A15" i="23" l="1"/>
  <c r="A12" i="23"/>
  <c r="A9" i="23"/>
  <c r="A5" i="23"/>
  <c r="C109" i="23"/>
  <c r="D109" i="23" s="1"/>
  <c r="C107" i="23"/>
  <c r="D107" i="23" s="1"/>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Q107" i="23" s="1"/>
  <c r="AR107" i="23" s="1"/>
  <c r="AS107" i="23" s="1"/>
  <c r="AT107" i="23" s="1"/>
  <c r="AU107" i="23" s="1"/>
  <c r="AV107" i="23" s="1"/>
  <c r="AW107" i="23" s="1"/>
  <c r="AX107" i="23" s="1"/>
  <c r="AY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H108" i="23" l="1"/>
  <c r="B54" i="23"/>
  <c r="B55" i="23" s="1"/>
  <c r="E109" i="23"/>
  <c r="C74" i="23"/>
  <c r="C52" i="23"/>
  <c r="C47" i="23"/>
  <c r="D58" i="23"/>
  <c r="B46" i="23"/>
  <c r="B85" i="23"/>
  <c r="C85" i="23"/>
  <c r="C99" i="23" s="1"/>
  <c r="B66" i="23"/>
  <c r="B68" i="23" s="1"/>
  <c r="B49" i="23" l="1"/>
  <c r="B99" i="23"/>
  <c r="C67" i="23"/>
  <c r="F76" i="23" s="1"/>
  <c r="F109" i="23"/>
  <c r="C49" i="23" s="1"/>
  <c r="C61" i="23" s="1"/>
  <c r="C60" i="23" s="1"/>
  <c r="C59" i="23"/>
  <c r="I108" i="23"/>
  <c r="D74" i="23"/>
  <c r="D52" i="23"/>
  <c r="E58" i="23"/>
  <c r="D47" i="23"/>
  <c r="B56" i="23"/>
  <c r="B69" i="23" s="1"/>
  <c r="B77" i="23" s="1"/>
  <c r="C53" i="23"/>
  <c r="B82" i="23"/>
  <c r="B75" i="23"/>
  <c r="D67" i="23" l="1"/>
  <c r="E67" i="23" s="1"/>
  <c r="E76" i="23" s="1"/>
  <c r="C76" i="23"/>
  <c r="D59" i="23"/>
  <c r="D80" i="23" s="1"/>
  <c r="J108" i="23"/>
  <c r="G109" i="23"/>
  <c r="D49" i="23" s="1"/>
  <c r="D61" i="23" s="1"/>
  <c r="D60" i="23" s="1"/>
  <c r="C80" i="23"/>
  <c r="C66" i="23"/>
  <c r="C68" i="23" s="1"/>
  <c r="C75" i="23" s="1"/>
  <c r="E85" i="23"/>
  <c r="E99" i="23" s="1"/>
  <c r="C55" i="23"/>
  <c r="D53" i="23" s="1"/>
  <c r="F58" i="23"/>
  <c r="E52" i="23"/>
  <c r="E47" i="23"/>
  <c r="E74" i="23"/>
  <c r="B70" i="23"/>
  <c r="D85" i="23"/>
  <c r="D99" i="23" s="1"/>
  <c r="D66" i="23" l="1"/>
  <c r="D68" i="23" s="1"/>
  <c r="D75" i="23" s="1"/>
  <c r="D76" i="23"/>
  <c r="F67" i="23"/>
  <c r="G67" i="23" s="1"/>
  <c r="G76" i="23" s="1"/>
  <c r="K108" i="23"/>
  <c r="H109" i="23"/>
  <c r="E49" i="23" s="1"/>
  <c r="E61" i="23" s="1"/>
  <c r="E60" i="23" s="1"/>
  <c r="E59" i="23"/>
  <c r="E80" i="23" s="1"/>
  <c r="G58" i="23"/>
  <c r="F74" i="23"/>
  <c r="F52" i="23"/>
  <c r="F47" i="23"/>
  <c r="D55" i="23"/>
  <c r="B71" i="23"/>
  <c r="C82" i="23"/>
  <c r="C56" i="23"/>
  <c r="C69" i="23" s="1"/>
  <c r="H67" i="23" l="1"/>
  <c r="H76" i="23" s="1"/>
  <c r="E66" i="23"/>
  <c r="E68" i="23" s="1"/>
  <c r="E75" i="23" s="1"/>
  <c r="I109" i="23"/>
  <c r="F49" i="23" s="1"/>
  <c r="F61" i="23" s="1"/>
  <c r="F60" i="23" s="1"/>
  <c r="F59" i="23"/>
  <c r="F80" i="23" s="1"/>
  <c r="L108" i="23"/>
  <c r="C77" i="23"/>
  <c r="C70" i="23"/>
  <c r="B78" i="23"/>
  <c r="D82" i="23"/>
  <c r="D56" i="23"/>
  <c r="D69" i="23" s="1"/>
  <c r="G74" i="23"/>
  <c r="G47" i="23"/>
  <c r="H58" i="23"/>
  <c r="G52" i="23"/>
  <c r="B72" i="23"/>
  <c r="E53" i="23"/>
  <c r="G85" i="23"/>
  <c r="G99" i="23" s="1"/>
  <c r="F85" i="23"/>
  <c r="F99" i="23" s="1"/>
  <c r="I67" i="23" l="1"/>
  <c r="I76" i="23" s="1"/>
  <c r="M108" i="23"/>
  <c r="J109" i="23"/>
  <c r="G49" i="23" s="1"/>
  <c r="G61" i="23" s="1"/>
  <c r="G60" i="23" s="1"/>
  <c r="G59" i="23"/>
  <c r="G80" i="23" s="1"/>
  <c r="F66" i="23"/>
  <c r="F68" i="23" s="1"/>
  <c r="F75" i="23" s="1"/>
  <c r="D77" i="23"/>
  <c r="D70" i="23"/>
  <c r="C71" i="23"/>
  <c r="C72" i="23" s="1"/>
  <c r="E55" i="23"/>
  <c r="F53" i="23" s="1"/>
  <c r="H85" i="23"/>
  <c r="H99" i="23" s="1"/>
  <c r="H74" i="23"/>
  <c r="H52" i="23"/>
  <c r="H47" i="23"/>
  <c r="I58" i="23"/>
  <c r="J67" i="23" l="1"/>
  <c r="J76" i="23" s="1"/>
  <c r="H59" i="23"/>
  <c r="H80" i="23" s="1"/>
  <c r="K109" i="23"/>
  <c r="H49" i="23" s="1"/>
  <c r="H61" i="23" s="1"/>
  <c r="H60" i="23" s="1"/>
  <c r="G66" i="23"/>
  <c r="G68" i="23" s="1"/>
  <c r="G75" i="23" s="1"/>
  <c r="N108" i="23"/>
  <c r="F55" i="23"/>
  <c r="J58" i="23"/>
  <c r="I52" i="23"/>
  <c r="I74" i="23"/>
  <c r="I47" i="23"/>
  <c r="C78" i="23"/>
  <c r="D71" i="23"/>
  <c r="E82" i="23"/>
  <c r="E56" i="23"/>
  <c r="E69" i="23" s="1"/>
  <c r="K67" i="23" l="1"/>
  <c r="K76" i="23" s="1"/>
  <c r="H66" i="23"/>
  <c r="H68" i="23" s="1"/>
  <c r="H75" i="23" s="1"/>
  <c r="O108" i="23"/>
  <c r="L109" i="23"/>
  <c r="I49" i="23" s="1"/>
  <c r="I61" i="23" s="1"/>
  <c r="I60" i="23" s="1"/>
  <c r="I59" i="23"/>
  <c r="J85" i="23"/>
  <c r="J99" i="23" s="1"/>
  <c r="I85" i="23"/>
  <c r="I99" i="23" s="1"/>
  <c r="J52" i="23"/>
  <c r="K58" i="23"/>
  <c r="J74" i="23"/>
  <c r="J47" i="23"/>
  <c r="F56" i="23"/>
  <c r="F69" i="23" s="1"/>
  <c r="F82" i="23"/>
  <c r="E77" i="23"/>
  <c r="E70" i="23"/>
  <c r="D72" i="23"/>
  <c r="D78" i="23"/>
  <c r="G53" i="23"/>
  <c r="L67" i="23" l="1"/>
  <c r="M67" i="23" s="1"/>
  <c r="M109" i="23"/>
  <c r="J49" i="23" s="1"/>
  <c r="J61" i="23" s="1"/>
  <c r="J60" i="23" s="1"/>
  <c r="I80" i="23"/>
  <c r="I66" i="23"/>
  <c r="I68" i="23" s="1"/>
  <c r="I75" i="23" s="1"/>
  <c r="J59" i="23"/>
  <c r="P108" i="23"/>
  <c r="E71" i="23"/>
  <c r="F77" i="23"/>
  <c r="F70" i="23"/>
  <c r="L58" i="23"/>
  <c r="K74" i="23"/>
  <c r="K52" i="23"/>
  <c r="K47" i="23"/>
  <c r="G55" i="23"/>
  <c r="H53" i="23" s="1"/>
  <c r="L76" i="23" l="1"/>
  <c r="K59" i="23"/>
  <c r="K80" i="23" s="1"/>
  <c r="J66" i="23"/>
  <c r="J68" i="23" s="1"/>
  <c r="J75" i="23" s="1"/>
  <c r="J80" i="23"/>
  <c r="N109" i="23"/>
  <c r="K49" i="23" s="1"/>
  <c r="K61" i="23" s="1"/>
  <c r="K60" i="23" s="1"/>
  <c r="Q108" i="23"/>
  <c r="F71" i="23"/>
  <c r="N67" i="23"/>
  <c r="M76" i="23"/>
  <c r="H55" i="23"/>
  <c r="L74" i="23"/>
  <c r="L47" i="23"/>
  <c r="L52" i="23"/>
  <c r="M58" i="23"/>
  <c r="E78" i="23"/>
  <c r="G82" i="23"/>
  <c r="G56" i="23"/>
  <c r="G69" i="23" s="1"/>
  <c r="K85" i="23"/>
  <c r="K99" i="23" s="1"/>
  <c r="E72" i="23"/>
  <c r="K66" i="23" l="1"/>
  <c r="K68" i="23" s="1"/>
  <c r="K75" i="23" s="1"/>
  <c r="O109" i="23"/>
  <c r="L49" i="23" s="1"/>
  <c r="L61" i="23" s="1"/>
  <c r="L60" i="23" s="1"/>
  <c r="R108" i="23"/>
  <c r="L59" i="23"/>
  <c r="M85" i="23"/>
  <c r="M99" i="23" s="1"/>
  <c r="N76" i="23"/>
  <c r="O67" i="23"/>
  <c r="N58" i="23"/>
  <c r="M52" i="23"/>
  <c r="M47" i="23"/>
  <c r="M74" i="23"/>
  <c r="H82" i="23"/>
  <c r="H56" i="23"/>
  <c r="H69" i="23" s="1"/>
  <c r="I53" i="23"/>
  <c r="F72" i="23"/>
  <c r="G77" i="23"/>
  <c r="G70" i="23"/>
  <c r="F78" i="23"/>
  <c r="L85" i="23"/>
  <c r="L99" i="23" s="1"/>
  <c r="M59" i="23" l="1"/>
  <c r="M80" i="23" s="1"/>
  <c r="L80" i="23"/>
  <c r="L66" i="23"/>
  <c r="L68" i="23" s="1"/>
  <c r="L75" i="23" s="1"/>
  <c r="S108" i="23"/>
  <c r="P109" i="23"/>
  <c r="M49" i="23" s="1"/>
  <c r="M61" i="23" s="1"/>
  <c r="M60" i="23" s="1"/>
  <c r="H77" i="23"/>
  <c r="H70" i="23"/>
  <c r="N74" i="23"/>
  <c r="N52" i="23"/>
  <c r="N47" i="23"/>
  <c r="O58" i="23"/>
  <c r="P67" i="23"/>
  <c r="O76" i="23"/>
  <c r="I55" i="23"/>
  <c r="J53" i="23" s="1"/>
  <c r="N85" i="23"/>
  <c r="N99" i="23" s="1"/>
  <c r="G71" i="23"/>
  <c r="G72" i="23" s="1"/>
  <c r="M66" i="23" l="1"/>
  <c r="M68" i="23" s="1"/>
  <c r="M75" i="23" s="1"/>
  <c r="Q109" i="23"/>
  <c r="N49" i="23" s="1"/>
  <c r="N61" i="23" s="1"/>
  <c r="N60" i="23" s="1"/>
  <c r="T108" i="23"/>
  <c r="N59" i="23"/>
  <c r="H71" i="23"/>
  <c r="H72" i="23" s="1"/>
  <c r="J55" i="23"/>
  <c r="O52" i="23"/>
  <c r="P58" i="23"/>
  <c r="O74" i="23"/>
  <c r="O47" i="23"/>
  <c r="G78" i="23"/>
  <c r="O85" i="23"/>
  <c r="O99" i="23" s="1"/>
  <c r="I82" i="23"/>
  <c r="I56" i="23"/>
  <c r="I69" i="23" s="1"/>
  <c r="P76" i="23"/>
  <c r="Q67" i="23"/>
  <c r="U108" i="23" l="1"/>
  <c r="O59" i="23"/>
  <c r="O80" i="23" s="1"/>
  <c r="N80" i="23"/>
  <c r="R109" i="23"/>
  <c r="O49" i="23" s="1"/>
  <c r="O61" i="23" s="1"/>
  <c r="O60" i="23" s="1"/>
  <c r="N66" i="23"/>
  <c r="N68" i="23" s="1"/>
  <c r="N75" i="23" s="1"/>
  <c r="I77" i="23"/>
  <c r="I70" i="23"/>
  <c r="J56" i="23"/>
  <c r="J69" i="23" s="1"/>
  <c r="J82" i="23"/>
  <c r="H78" i="23"/>
  <c r="K53" i="23"/>
  <c r="R67" i="23"/>
  <c r="Q76" i="23"/>
  <c r="P85" i="23"/>
  <c r="P99" i="23" s="1"/>
  <c r="P74" i="23"/>
  <c r="Q58" i="23"/>
  <c r="P47" i="23"/>
  <c r="P52" i="23"/>
  <c r="S109" i="23" l="1"/>
  <c r="P49" i="23" s="1"/>
  <c r="P61" i="23" s="1"/>
  <c r="P60" i="23" s="1"/>
  <c r="P59" i="23"/>
  <c r="V108" i="23"/>
  <c r="O66" i="23"/>
  <c r="O68" i="23" s="1"/>
  <c r="O75" i="23" s="1"/>
  <c r="R58" i="23"/>
  <c r="Q52" i="23"/>
  <c r="Q47" i="23"/>
  <c r="Q74" i="23"/>
  <c r="J77" i="23"/>
  <c r="J70" i="23"/>
  <c r="I71" i="23"/>
  <c r="I78" i="23" s="1"/>
  <c r="R76" i="23"/>
  <c r="S67" i="23"/>
  <c r="Q85" i="23"/>
  <c r="Q99" i="23" s="1"/>
  <c r="K55" i="23"/>
  <c r="L53" i="23" s="1"/>
  <c r="P66" i="23" l="1"/>
  <c r="P68" i="23" s="1"/>
  <c r="P75" i="23" s="1"/>
  <c r="I72" i="23"/>
  <c r="W108" i="23"/>
  <c r="Q59" i="23"/>
  <c r="P80" i="23"/>
  <c r="T109" i="23"/>
  <c r="Q49" i="23" s="1"/>
  <c r="Q61" i="23" s="1"/>
  <c r="Q60" i="23" s="1"/>
  <c r="R74" i="23"/>
  <c r="S58" i="23"/>
  <c r="R52" i="23"/>
  <c r="R47" i="23"/>
  <c r="T67" i="23"/>
  <c r="S76" i="23"/>
  <c r="L55" i="23"/>
  <c r="K82" i="23"/>
  <c r="K56" i="23"/>
  <c r="K69" i="23" s="1"/>
  <c r="J71" i="23"/>
  <c r="J78" i="23" s="1"/>
  <c r="Q80" i="23" l="1"/>
  <c r="R59" i="23"/>
  <c r="U109" i="23"/>
  <c r="R49" i="23" s="1"/>
  <c r="R61" i="23" s="1"/>
  <c r="R60" i="23" s="1"/>
  <c r="Q66" i="23"/>
  <c r="Q68" i="23" s="1"/>
  <c r="Q75" i="23" s="1"/>
  <c r="X108" i="23"/>
  <c r="J72" i="23"/>
  <c r="K77" i="23"/>
  <c r="K70" i="23"/>
  <c r="U67" i="23"/>
  <c r="T76" i="23"/>
  <c r="R85" i="23"/>
  <c r="R99" i="23" s="1"/>
  <c r="S74" i="23"/>
  <c r="S52" i="23"/>
  <c r="T58" i="23"/>
  <c r="S47" i="23"/>
  <c r="L82" i="23"/>
  <c r="L56" i="23"/>
  <c r="L69" i="23" s="1"/>
  <c r="M53" i="23"/>
  <c r="R66" i="23" l="1"/>
  <c r="R68" i="23" s="1"/>
  <c r="R75" i="23" s="1"/>
  <c r="R80" i="23"/>
  <c r="V109" i="23"/>
  <c r="S49" i="23" s="1"/>
  <c r="S61" i="23" s="1"/>
  <c r="S60" i="23" s="1"/>
  <c r="S59" i="23"/>
  <c r="S80" i="23" s="1"/>
  <c r="Y108" i="23"/>
  <c r="T85" i="23"/>
  <c r="T99" i="23" s="1"/>
  <c r="L77" i="23"/>
  <c r="L70" i="23"/>
  <c r="S85" i="23"/>
  <c r="S99" i="23" s="1"/>
  <c r="M55" i="23"/>
  <c r="N53" i="23" s="1"/>
  <c r="T74" i="23"/>
  <c r="T52" i="23"/>
  <c r="U58" i="23"/>
  <c r="T47" i="23"/>
  <c r="K71" i="23"/>
  <c r="K78" i="23" s="1"/>
  <c r="V67" i="23"/>
  <c r="U76" i="23"/>
  <c r="S66" i="23" l="1"/>
  <c r="S68" i="23" s="1"/>
  <c r="S75" i="23" s="1"/>
  <c r="W109" i="23"/>
  <c r="T49" i="23" s="1"/>
  <c r="T61" i="23" s="1"/>
  <c r="T60" i="23" s="1"/>
  <c r="Z108" i="23"/>
  <c r="T59" i="23"/>
  <c r="T80" i="23" s="1"/>
  <c r="K72" i="23"/>
  <c r="V76" i="23"/>
  <c r="W67" i="23"/>
  <c r="N55" i="23"/>
  <c r="O53" i="23" s="1"/>
  <c r="L71" i="23"/>
  <c r="L78" i="23" s="1"/>
  <c r="V58" i="23"/>
  <c r="U52" i="23"/>
  <c r="U47" i="23"/>
  <c r="U74" i="23"/>
  <c r="M82" i="23"/>
  <c r="M56" i="23"/>
  <c r="M69" i="23" s="1"/>
  <c r="U59" i="23" l="1"/>
  <c r="U80" i="23" s="1"/>
  <c r="X109" i="23"/>
  <c r="U49" i="23" s="1"/>
  <c r="U61" i="23" s="1"/>
  <c r="U60" i="23" s="1"/>
  <c r="AA108" i="23"/>
  <c r="T66" i="23"/>
  <c r="T68" i="23" s="1"/>
  <c r="T75" i="23" s="1"/>
  <c r="L72" i="23"/>
  <c r="O55" i="23"/>
  <c r="P53" i="23" s="1"/>
  <c r="N82" i="23"/>
  <c r="N56" i="23"/>
  <c r="N69" i="23" s="1"/>
  <c r="X67" i="23"/>
  <c r="W76" i="23"/>
  <c r="M77" i="23"/>
  <c r="M70" i="23"/>
  <c r="U85" i="23"/>
  <c r="U99" i="23" s="1"/>
  <c r="W58" i="23"/>
  <c r="V74" i="23"/>
  <c r="V47" i="23"/>
  <c r="V52" i="23"/>
  <c r="Y109" i="23" l="1"/>
  <c r="V49" i="23" s="1"/>
  <c r="V61" i="23" s="1"/>
  <c r="V60" i="23" s="1"/>
  <c r="AB108" i="23"/>
  <c r="V59" i="23"/>
  <c r="V80" i="23" s="1"/>
  <c r="U66" i="23"/>
  <c r="U68" i="23" s="1"/>
  <c r="U75" i="23" s="1"/>
  <c r="M71" i="23"/>
  <c r="M78" i="23" s="1"/>
  <c r="N77" i="23"/>
  <c r="N70" i="23"/>
  <c r="P55" i="23"/>
  <c r="O56" i="23"/>
  <c r="O69" i="23" s="1"/>
  <c r="O82" i="23"/>
  <c r="W74" i="23"/>
  <c r="W47" i="23"/>
  <c r="W52" i="23"/>
  <c r="X58" i="23"/>
  <c r="Y67" i="23"/>
  <c r="X76" i="23"/>
  <c r="V85" i="23"/>
  <c r="V99" i="23" s="1"/>
  <c r="V66" i="23" l="1"/>
  <c r="V68" i="23" s="1"/>
  <c r="V75" i="23" s="1"/>
  <c r="W59" i="23"/>
  <c r="M72" i="23"/>
  <c r="AC108" i="23"/>
  <c r="Z109" i="23"/>
  <c r="W49" i="23" s="1"/>
  <c r="W61" i="23" s="1"/>
  <c r="W60" i="23" s="1"/>
  <c r="X74" i="23"/>
  <c r="X52" i="23"/>
  <c r="X47" i="23"/>
  <c r="Y58" i="23"/>
  <c r="O77" i="23"/>
  <c r="O70" i="23"/>
  <c r="N71" i="23"/>
  <c r="N78" i="23" s="1"/>
  <c r="X85" i="23"/>
  <c r="X99" i="23" s="1"/>
  <c r="P82" i="23"/>
  <c r="P56" i="23"/>
  <c r="P69" i="23" s="1"/>
  <c r="Z67" i="23"/>
  <c r="Y76" i="23"/>
  <c r="W85" i="23"/>
  <c r="W99" i="23" s="1"/>
  <c r="Q53" i="23"/>
  <c r="AA109" i="23" l="1"/>
  <c r="X49" i="23" s="1"/>
  <c r="X61" i="23" s="1"/>
  <c r="X60" i="23" s="1"/>
  <c r="W80" i="23"/>
  <c r="W66" i="23"/>
  <c r="W68" i="23" s="1"/>
  <c r="W75" i="23" s="1"/>
  <c r="X59" i="23"/>
  <c r="X80" i="23" s="1"/>
  <c r="AD108" i="23"/>
  <c r="N72" i="23"/>
  <c r="P77" i="23"/>
  <c r="P70" i="23"/>
  <c r="O71" i="23"/>
  <c r="O78" i="23" s="1"/>
  <c r="Q55" i="23"/>
  <c r="Z58" i="23"/>
  <c r="Y52" i="23"/>
  <c r="Y74" i="23"/>
  <c r="Y47" i="23"/>
  <c r="Z76" i="23"/>
  <c r="AA67" i="23"/>
  <c r="Y59" i="23" l="1"/>
  <c r="Y80" i="23" s="1"/>
  <c r="AB109" i="23"/>
  <c r="Y49" i="23" s="1"/>
  <c r="Y61" i="23" s="1"/>
  <c r="Y60" i="23" s="1"/>
  <c r="AE108" i="23"/>
  <c r="X66" i="23"/>
  <c r="X68" i="23" s="1"/>
  <c r="X75" i="23" s="1"/>
  <c r="O72" i="23"/>
  <c r="AA76" i="23"/>
  <c r="AB67" i="23"/>
  <c r="Z52" i="23"/>
  <c r="AA58" i="23"/>
  <c r="Z74" i="23"/>
  <c r="Z47" i="23"/>
  <c r="Z85" i="23"/>
  <c r="Z99" i="23" s="1"/>
  <c r="Q82" i="23"/>
  <c r="Q56" i="23"/>
  <c r="Q69" i="23" s="1"/>
  <c r="P71" i="23"/>
  <c r="P78" i="23" s="1"/>
  <c r="Y85" i="23"/>
  <c r="Y99" i="23" s="1"/>
  <c r="R53" i="23"/>
  <c r="Y66" i="23" l="1"/>
  <c r="Y68" i="23" s="1"/>
  <c r="Y75" i="23" s="1"/>
  <c r="AF108" i="23"/>
  <c r="Z59" i="23"/>
  <c r="Z80" i="23" s="1"/>
  <c r="AC109" i="23"/>
  <c r="Z49" i="23" s="1"/>
  <c r="Z61" i="23" s="1"/>
  <c r="Z60" i="23" s="1"/>
  <c r="Q77" i="23"/>
  <c r="Q70" i="23"/>
  <c r="AC67" i="23"/>
  <c r="AB76" i="23"/>
  <c r="R55" i="23"/>
  <c r="S53" i="23" s="1"/>
  <c r="P72" i="23"/>
  <c r="AB58" i="23"/>
  <c r="AA74" i="23"/>
  <c r="AA52" i="23"/>
  <c r="AA47" i="23"/>
  <c r="AG108" i="23" l="1"/>
  <c r="AD109" i="23"/>
  <c r="AA49" i="23" s="1"/>
  <c r="AA61" i="23" s="1"/>
  <c r="AA60" i="23" s="1"/>
  <c r="AA59" i="23"/>
  <c r="AA80" i="23" s="1"/>
  <c r="Z66" i="23"/>
  <c r="Z68" i="23" s="1"/>
  <c r="Z75" i="23" s="1"/>
  <c r="AB74" i="23"/>
  <c r="AB47" i="23"/>
  <c r="AC58" i="23"/>
  <c r="AB52" i="23"/>
  <c r="AD67" i="23"/>
  <c r="AC76" i="23"/>
  <c r="S55" i="23"/>
  <c r="T53" i="23" s="1"/>
  <c r="AB85" i="23"/>
  <c r="AB99" i="23" s="1"/>
  <c r="Q71" i="23"/>
  <c r="Q78" i="23" s="1"/>
  <c r="R56" i="23"/>
  <c r="R69" i="23" s="1"/>
  <c r="R82" i="23"/>
  <c r="AA85" i="23"/>
  <c r="AA99" i="23" s="1"/>
  <c r="Q72" i="23" l="1"/>
  <c r="AB59" i="23"/>
  <c r="AH108" i="23"/>
  <c r="AE109" i="23"/>
  <c r="AB49" i="23" s="1"/>
  <c r="AB61" i="23" s="1"/>
  <c r="AB60" i="23" s="1"/>
  <c r="AA66" i="23"/>
  <c r="AA68" i="23" s="1"/>
  <c r="AA75" i="23" s="1"/>
  <c r="AD58" i="23"/>
  <c r="AC52" i="23"/>
  <c r="AC47" i="23"/>
  <c r="AC74" i="23"/>
  <c r="R77" i="23"/>
  <c r="R70" i="23"/>
  <c r="T55" i="23"/>
  <c r="U53" i="23" s="1"/>
  <c r="S82" i="23"/>
  <c r="S56" i="23"/>
  <c r="S69" i="23" s="1"/>
  <c r="AD76" i="23"/>
  <c r="AE67" i="23"/>
  <c r="AF109" i="23" l="1"/>
  <c r="AC49" i="23" s="1"/>
  <c r="AC61" i="23" s="1"/>
  <c r="AC60" i="23" s="1"/>
  <c r="AB66" i="23"/>
  <c r="AB68" i="23" s="1"/>
  <c r="AB75" i="23" s="1"/>
  <c r="AB80" i="23"/>
  <c r="AI108" i="23"/>
  <c r="AC59" i="23"/>
  <c r="U55" i="23"/>
  <c r="AF67" i="23"/>
  <c r="AE76" i="23"/>
  <c r="AC85" i="23"/>
  <c r="AC99" i="23" s="1"/>
  <c r="R71" i="23"/>
  <c r="R78" i="23" s="1"/>
  <c r="S77" i="23"/>
  <c r="S70" i="23"/>
  <c r="T82" i="23"/>
  <c r="T56" i="23"/>
  <c r="T69" i="23" s="1"/>
  <c r="AD74" i="23"/>
  <c r="AD52" i="23"/>
  <c r="AE58" i="23"/>
  <c r="AD47" i="23"/>
  <c r="AC80" i="23" l="1"/>
  <c r="AC66" i="23"/>
  <c r="AC68" i="23" s="1"/>
  <c r="AC75" i="23" s="1"/>
  <c r="AD59" i="23"/>
  <c r="AD80" i="23" s="1"/>
  <c r="AJ108" i="23"/>
  <c r="AG109" i="23"/>
  <c r="AD49" i="23" s="1"/>
  <c r="AD61" i="23" s="1"/>
  <c r="AD60" i="23" s="1"/>
  <c r="R72" i="23"/>
  <c r="AF76" i="23"/>
  <c r="AG67" i="23"/>
  <c r="U82" i="23"/>
  <c r="U56" i="23"/>
  <c r="U69" i="23" s="1"/>
  <c r="AE52" i="23"/>
  <c r="AF58" i="23"/>
  <c r="AE47" i="23"/>
  <c r="AE74" i="23"/>
  <c r="S71" i="23"/>
  <c r="S78" i="23" s="1"/>
  <c r="T77" i="23"/>
  <c r="T70" i="23"/>
  <c r="AD85" i="23"/>
  <c r="AD99" i="23" s="1"/>
  <c r="V53" i="23"/>
  <c r="AK108" i="23" l="1"/>
  <c r="AE59" i="23"/>
  <c r="AE80" i="23" s="1"/>
  <c r="AH109" i="23"/>
  <c r="AE49" i="23" s="1"/>
  <c r="AE61" i="23" s="1"/>
  <c r="AE60" i="23" s="1"/>
  <c r="AD66" i="23"/>
  <c r="AD68" i="23" s="1"/>
  <c r="AD75" i="23" s="1"/>
  <c r="V55" i="23"/>
  <c r="AF85" i="23"/>
  <c r="AF99" i="23" s="1"/>
  <c r="U77" i="23"/>
  <c r="U70" i="23"/>
  <c r="T71" i="23"/>
  <c r="T78" i="23" s="1"/>
  <c r="S72" i="23"/>
  <c r="AH67" i="23"/>
  <c r="AG76" i="23"/>
  <c r="AE85" i="23"/>
  <c r="AE99" i="23" s="1"/>
  <c r="AF74" i="23"/>
  <c r="AG58" i="23"/>
  <c r="AF47" i="23"/>
  <c r="AF52" i="23"/>
  <c r="AI109" i="23" l="1"/>
  <c r="AF49" i="23" s="1"/>
  <c r="AL108" i="23"/>
  <c r="AF61" i="23"/>
  <c r="AF60" i="23" s="1"/>
  <c r="AF59" i="23"/>
  <c r="AF80" i="23" s="1"/>
  <c r="AE66" i="23"/>
  <c r="AE68" i="23" s="1"/>
  <c r="AE75" i="23" s="1"/>
  <c r="T72" i="23"/>
  <c r="U71" i="23"/>
  <c r="U78" i="23" s="1"/>
  <c r="V56" i="23"/>
  <c r="V69" i="23" s="1"/>
  <c r="V82" i="23"/>
  <c r="W53" i="23"/>
  <c r="AH76" i="23"/>
  <c r="AI67" i="23"/>
  <c r="AH58" i="23"/>
  <c r="AG52" i="23"/>
  <c r="AG47" i="23"/>
  <c r="AG74" i="23"/>
  <c r="AF66" i="23" l="1"/>
  <c r="AF68" i="23" s="1"/>
  <c r="AF75" i="23" s="1"/>
  <c r="AG59" i="23"/>
  <c r="AG80" i="23" s="1"/>
  <c r="AM108" i="23"/>
  <c r="AJ109" i="23"/>
  <c r="AG49" i="23" s="1"/>
  <c r="AG61" i="23" s="1"/>
  <c r="AG60" i="23" s="1"/>
  <c r="U72" i="23"/>
  <c r="AH85" i="23"/>
  <c r="AH99" i="23" s="1"/>
  <c r="AH74" i="23"/>
  <c r="AH52" i="23"/>
  <c r="AI58" i="23"/>
  <c r="AH47" i="23"/>
  <c r="AJ67" i="23"/>
  <c r="AI76" i="23"/>
  <c r="W55" i="23"/>
  <c r="X53" i="23" s="1"/>
  <c r="V77" i="23"/>
  <c r="V70" i="23"/>
  <c r="AG85" i="23"/>
  <c r="AG99" i="23" s="1"/>
  <c r="AK109" i="23" l="1"/>
  <c r="AH49" i="23" s="1"/>
  <c r="AH61" i="23" s="1"/>
  <c r="AH60" i="23" s="1"/>
  <c r="AN108" i="23"/>
  <c r="AG66" i="23"/>
  <c r="AG68" i="23" s="1"/>
  <c r="AG75" i="23" s="1"/>
  <c r="AH59" i="23"/>
  <c r="X55" i="23"/>
  <c r="V71" i="23"/>
  <c r="V78" i="23" s="1"/>
  <c r="AI74" i="23"/>
  <c r="AI52" i="23"/>
  <c r="AJ58" i="23"/>
  <c r="AI47" i="23"/>
  <c r="W82" i="23"/>
  <c r="W56" i="23"/>
  <c r="W69" i="23" s="1"/>
  <c r="AK67" i="23"/>
  <c r="AJ76" i="23"/>
  <c r="AH80" i="23" l="1"/>
  <c r="AO108" i="23"/>
  <c r="AI59" i="23"/>
  <c r="AI80" i="23" s="1"/>
  <c r="AL109" i="23"/>
  <c r="AI49" i="23" s="1"/>
  <c r="AI61" i="23" s="1"/>
  <c r="AI60" i="23" s="1"/>
  <c r="AH66" i="23"/>
  <c r="AH68" i="23" s="1"/>
  <c r="AH75" i="23" s="1"/>
  <c r="V72" i="23"/>
  <c r="AL67" i="23"/>
  <c r="AK76" i="23"/>
  <c r="AJ85" i="23"/>
  <c r="AJ99" i="23" s="1"/>
  <c r="X82" i="23"/>
  <c r="X56" i="23"/>
  <c r="X69" i="23" s="1"/>
  <c r="W77" i="23"/>
  <c r="W70" i="23"/>
  <c r="AI85" i="23"/>
  <c r="AI99" i="23" s="1"/>
  <c r="Y53" i="23"/>
  <c r="AJ74" i="23"/>
  <c r="AJ52" i="23"/>
  <c r="AK58" i="23"/>
  <c r="AJ47" i="23"/>
  <c r="AI66" i="23" l="1"/>
  <c r="AI68" i="23" s="1"/>
  <c r="AI75" i="23" s="1"/>
  <c r="AM109" i="23"/>
  <c r="AJ49" i="23" s="1"/>
  <c r="AJ61" i="23" s="1"/>
  <c r="AJ60" i="23" s="1"/>
  <c r="AP108" i="23"/>
  <c r="AJ59" i="23"/>
  <c r="AJ80" i="23" s="1"/>
  <c r="Y55" i="23"/>
  <c r="Z53" i="23" s="1"/>
  <c r="X77" i="23"/>
  <c r="X70" i="23"/>
  <c r="AK85" i="23"/>
  <c r="AK99" i="23" s="1"/>
  <c r="AL76" i="23"/>
  <c r="AM67" i="23"/>
  <c r="AL58" i="23"/>
  <c r="AK52" i="23"/>
  <c r="AK47" i="23"/>
  <c r="AK74" i="23"/>
  <c r="W71" i="23"/>
  <c r="W78" i="23" s="1"/>
  <c r="AK59" i="23" l="1"/>
  <c r="AQ108" i="23"/>
  <c r="AN109" i="23"/>
  <c r="AK49" i="23" s="1"/>
  <c r="AK61" i="23" s="1"/>
  <c r="AK60" i="23" s="1"/>
  <c r="AJ66" i="23"/>
  <c r="AJ68" i="23" s="1"/>
  <c r="AJ75" i="23" s="1"/>
  <c r="W72" i="23"/>
  <c r="AN67" i="23"/>
  <c r="AM76" i="23"/>
  <c r="X71" i="23"/>
  <c r="X78" i="23" s="1"/>
  <c r="AM58" i="23"/>
  <c r="AL74" i="23"/>
  <c r="AL52" i="23"/>
  <c r="AL47" i="23"/>
  <c r="Z55" i="23"/>
  <c r="Y82" i="23"/>
  <c r="Y56" i="23"/>
  <c r="Y69" i="23" s="1"/>
  <c r="X72" i="23" l="1"/>
  <c r="AR108" i="23"/>
  <c r="AS108" i="23" s="1"/>
  <c r="AT108" i="23" s="1"/>
  <c r="AU108" i="23" s="1"/>
  <c r="AV108" i="23" s="1"/>
  <c r="AW108" i="23" s="1"/>
  <c r="AX108" i="23" s="1"/>
  <c r="AY108" i="23" s="1"/>
  <c r="AL59" i="23"/>
  <c r="AL80" i="23" s="1"/>
  <c r="AO109" i="23"/>
  <c r="AL49" i="23" s="1"/>
  <c r="AL61" i="23" s="1"/>
  <c r="AL60" i="23" s="1"/>
  <c r="AK80" i="23"/>
  <c r="AK66" i="23"/>
  <c r="AK68" i="23" s="1"/>
  <c r="AK75" i="23" s="1"/>
  <c r="Z56" i="23"/>
  <c r="Z69" i="23" s="1"/>
  <c r="Z82" i="23"/>
  <c r="AM74" i="23"/>
  <c r="AM47" i="23"/>
  <c r="AN58" i="23"/>
  <c r="AM52" i="23"/>
  <c r="AO67" i="23"/>
  <c r="AN76" i="23"/>
  <c r="AA53" i="23"/>
  <c r="Y77" i="23"/>
  <c r="Y70" i="23"/>
  <c r="AL85" i="23"/>
  <c r="AL99" i="23" s="1"/>
  <c r="AP109" i="23" l="1"/>
  <c r="AM49" i="23" s="1"/>
  <c r="AL66" i="23"/>
  <c r="AL68" i="23" s="1"/>
  <c r="AL75" i="23" s="1"/>
  <c r="AM61" i="23"/>
  <c r="AM60" i="23" s="1"/>
  <c r="AM59" i="23"/>
  <c r="Y71" i="23"/>
  <c r="Y78" i="23" s="1"/>
  <c r="Z77" i="23"/>
  <c r="Z70" i="23"/>
  <c r="AA55" i="23"/>
  <c r="AB53" i="23" s="1"/>
  <c r="AN74" i="23"/>
  <c r="AN52" i="23"/>
  <c r="AN47" i="23"/>
  <c r="AO58" i="23"/>
  <c r="AN85" i="23"/>
  <c r="AN99" i="23" s="1"/>
  <c r="AM85" i="23"/>
  <c r="AM99" i="23" s="1"/>
  <c r="AP67" i="23"/>
  <c r="AO76" i="23"/>
  <c r="AN59" i="23" l="1"/>
  <c r="AQ109" i="23"/>
  <c r="AN49" i="23" s="1"/>
  <c r="AN61" i="23" s="1"/>
  <c r="AN60" i="23" s="1"/>
  <c r="AM66" i="23"/>
  <c r="AM68" i="23" s="1"/>
  <c r="AM75" i="23" s="1"/>
  <c r="AM80" i="23"/>
  <c r="Y72" i="23"/>
  <c r="AP76" i="23"/>
  <c r="AP58" i="23"/>
  <c r="AO52" i="23"/>
  <c r="AO74" i="23"/>
  <c r="AO47" i="23"/>
  <c r="AB55" i="23"/>
  <c r="AA82" i="23"/>
  <c r="AA56" i="23"/>
  <c r="AA69" i="23" s="1"/>
  <c r="Z71" i="23"/>
  <c r="Z78" i="23" s="1"/>
  <c r="AO59" i="23" l="1"/>
  <c r="AN80" i="23"/>
  <c r="AN66" i="23"/>
  <c r="AN68" i="23" s="1"/>
  <c r="AN75" i="23" s="1"/>
  <c r="AR109" i="23"/>
  <c r="AP85" i="23"/>
  <c r="AP99" i="23" s="1"/>
  <c r="AA77" i="23"/>
  <c r="AA70" i="23"/>
  <c r="AB82" i="23"/>
  <c r="AB56" i="23"/>
  <c r="AB69" i="23" s="1"/>
  <c r="AO85" i="23"/>
  <c r="AO99" i="23" s="1"/>
  <c r="AC53" i="23"/>
  <c r="AP52" i="23"/>
  <c r="AP74" i="23"/>
  <c r="AP47" i="23"/>
  <c r="Z72" i="23"/>
  <c r="AS109" i="23" l="1"/>
  <c r="AO49" i="23"/>
  <c r="AO61" i="23" s="1"/>
  <c r="AO60" i="23" s="1"/>
  <c r="AO66" i="23" s="1"/>
  <c r="AO68" i="23" s="1"/>
  <c r="AO75" i="23" s="1"/>
  <c r="AP59" i="23"/>
  <c r="AP80" i="23" s="1"/>
  <c r="AO80" i="23"/>
  <c r="AC55" i="23"/>
  <c r="AD53" i="23" s="1"/>
  <c r="AA71" i="23"/>
  <c r="AA78" i="23" s="1"/>
  <c r="AB77" i="23"/>
  <c r="AB70" i="23"/>
  <c r="AQ99" i="23"/>
  <c r="A100" i="23" s="1"/>
  <c r="AT109" i="23" l="1"/>
  <c r="AU109" i="23" s="1"/>
  <c r="AV109" i="23" s="1"/>
  <c r="AW109" i="23" s="1"/>
  <c r="AX109" i="23" s="1"/>
  <c r="AY109" i="23" s="1"/>
  <c r="AP49" i="23"/>
  <c r="AP61" i="23" s="1"/>
  <c r="AP60" i="23" s="1"/>
  <c r="AP66" i="23" s="1"/>
  <c r="AP68" i="23" s="1"/>
  <c r="AP75" i="23" s="1"/>
  <c r="AD55" i="23"/>
  <c r="AE53" i="23" s="1"/>
  <c r="AB71" i="23"/>
  <c r="AB78" i="23" s="1"/>
  <c r="AC82" i="23"/>
  <c r="AC56" i="23"/>
  <c r="AC69" i="23" s="1"/>
  <c r="AA72" i="23"/>
  <c r="AB72" i="23" l="1"/>
  <c r="AC77" i="23"/>
  <c r="AC70" i="23"/>
  <c r="AE55" i="23"/>
  <c r="AF53" i="23" s="1"/>
  <c r="AD82" i="23"/>
  <c r="AD56" i="23"/>
  <c r="AD69" i="23" s="1"/>
  <c r="AF55" i="23" l="1"/>
  <c r="AE82" i="23"/>
  <c r="AE56" i="23"/>
  <c r="AE69" i="23" s="1"/>
  <c r="AD77" i="23"/>
  <c r="AD70" i="23"/>
  <c r="AC71" i="23"/>
  <c r="AC78" i="23" s="1"/>
  <c r="AC72" i="23" l="1"/>
  <c r="AE77" i="23"/>
  <c r="AE70" i="23"/>
  <c r="AD71" i="23"/>
  <c r="AD78" i="23" s="1"/>
  <c r="AF82" i="23"/>
  <c r="AF56" i="23"/>
  <c r="AF69" i="23" s="1"/>
  <c r="AG53" i="23"/>
  <c r="AD72" i="23" l="1"/>
  <c r="AF77" i="23"/>
  <c r="AF70" i="23"/>
  <c r="AG55" i="23"/>
  <c r="AE71" i="23"/>
  <c r="AE78" i="23" s="1"/>
  <c r="AE72" i="23" l="1"/>
  <c r="AG82" i="23"/>
  <c r="AG56" i="23"/>
  <c r="AG69" i="23" s="1"/>
  <c r="AF71" i="23"/>
  <c r="AF78" i="23" s="1"/>
  <c r="AH53" i="23"/>
  <c r="AG77" i="23" l="1"/>
  <c r="AG70" i="23"/>
  <c r="AH55" i="23"/>
  <c r="AI53" i="23" s="1"/>
  <c r="AF72" i="23"/>
  <c r="AI55" i="23" l="1"/>
  <c r="AJ53" i="23" s="1"/>
  <c r="AH56" i="23"/>
  <c r="AH69" i="23" s="1"/>
  <c r="AH82" i="23"/>
  <c r="AG71" i="23"/>
  <c r="AG78" i="23" s="1"/>
  <c r="AG72" i="23" l="1"/>
  <c r="AH77" i="23"/>
  <c r="AH70" i="23"/>
  <c r="AJ55" i="23"/>
  <c r="AI82" i="23"/>
  <c r="AI56" i="23"/>
  <c r="AI69" i="23" s="1"/>
  <c r="AJ82" i="23" l="1"/>
  <c r="AJ56" i="23"/>
  <c r="AJ69" i="23" s="1"/>
  <c r="AK53" i="23"/>
  <c r="AI77" i="23"/>
  <c r="AI70" i="23"/>
  <c r="AH71" i="23"/>
  <c r="AH78" i="23" s="1"/>
  <c r="AH72" i="23" l="1"/>
  <c r="AK55" i="23"/>
  <c r="AJ77" i="23"/>
  <c r="AJ70" i="23"/>
  <c r="AI71" i="23"/>
  <c r="AI78" i="23" s="1"/>
  <c r="AI72" i="23" l="1"/>
  <c r="AK82" i="23"/>
  <c r="AK56" i="23"/>
  <c r="AK69" i="23" s="1"/>
  <c r="AJ71" i="23"/>
  <c r="AJ78" i="23" s="1"/>
  <c r="AL53" i="23"/>
  <c r="AJ72" i="23" l="1"/>
  <c r="AK77" i="23"/>
  <c r="AK70" i="23"/>
  <c r="AL55" i="23"/>
  <c r="AM53" i="23" s="1"/>
  <c r="AM55" i="23" l="1"/>
  <c r="AN53" i="23" s="1"/>
  <c r="AK71" i="23"/>
  <c r="AK78" i="23" s="1"/>
  <c r="AL56" i="23"/>
  <c r="AL69" i="23" s="1"/>
  <c r="AL82" i="23"/>
  <c r="AK72" i="23" l="1"/>
  <c r="AL77" i="23"/>
  <c r="AL70" i="23"/>
  <c r="AN55" i="23"/>
  <c r="AO53" i="23" s="1"/>
  <c r="AM82" i="23"/>
  <c r="AM56" i="23"/>
  <c r="AM69" i="23" s="1"/>
  <c r="AO55" i="23" l="1"/>
  <c r="AP53" i="23" s="1"/>
  <c r="AP55" i="23" s="1"/>
  <c r="AN82" i="23"/>
  <c r="AN56" i="23"/>
  <c r="AN69" i="23" s="1"/>
  <c r="AM77" i="23"/>
  <c r="AM70" i="23"/>
  <c r="AL71" i="23"/>
  <c r="AL78" i="23" s="1"/>
  <c r="AL72" i="23" l="1"/>
  <c r="AM71" i="23"/>
  <c r="AM78" i="23" s="1"/>
  <c r="AP56" i="23"/>
  <c r="AP69" i="23" s="1"/>
  <c r="AP82" i="23"/>
  <c r="AN77" i="23"/>
  <c r="AN70" i="23"/>
  <c r="AO82" i="23"/>
  <c r="AO56" i="23"/>
  <c r="AO69" i="23" s="1"/>
  <c r="AM72" i="23" l="1"/>
  <c r="AP77" i="23"/>
  <c r="AP70" i="23"/>
  <c r="AO77" i="23"/>
  <c r="AO70" i="23"/>
  <c r="AN71" i="23"/>
  <c r="AN78" i="23" s="1"/>
  <c r="AN72" i="23" l="1"/>
  <c r="AO71" i="23"/>
  <c r="AO78" i="23" s="1"/>
  <c r="AP71" i="23"/>
  <c r="AP72" i="23" s="1"/>
  <c r="AP78" i="23" l="1"/>
  <c r="AO72" i="23"/>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28" i="23" l="1"/>
  <c r="G29" i="23"/>
  <c r="G30" i="23"/>
  <c r="B79" i="23"/>
  <c r="C79" i="23"/>
  <c r="D79" i="23"/>
  <c r="E79" i="23"/>
  <c r="F79" i="23"/>
  <c r="G79" i="23"/>
  <c r="H79" i="23"/>
  <c r="I79" i="23"/>
  <c r="J79" i="23"/>
  <c r="K79" i="23"/>
  <c r="L79" i="23"/>
  <c r="M79" i="23"/>
  <c r="N79" i="23"/>
  <c r="O79" i="23"/>
  <c r="P79" i="23"/>
  <c r="Q79" i="23"/>
  <c r="R79" i="23"/>
  <c r="S79" i="23"/>
  <c r="T79" i="23"/>
  <c r="U79" i="23"/>
  <c r="V79" i="23"/>
  <c r="W79" i="23"/>
  <c r="X79" i="23"/>
  <c r="Y79" i="23"/>
  <c r="Z79" i="23"/>
  <c r="AA79" i="23"/>
  <c r="AB79" i="23"/>
  <c r="AC79" i="23"/>
  <c r="AD79" i="23"/>
  <c r="AE79" i="23"/>
  <c r="AF79" i="23"/>
  <c r="AG79" i="23"/>
  <c r="AH79" i="23"/>
  <c r="AI79" i="23"/>
  <c r="AJ79" i="23"/>
  <c r="AK79" i="23"/>
  <c r="AL79" i="23"/>
  <c r="AM79" i="23"/>
  <c r="AN79" i="23"/>
  <c r="AO79" i="23"/>
  <c r="AP79" i="23"/>
  <c r="B83" i="23"/>
  <c r="C83" i="23"/>
  <c r="D83" i="23"/>
  <c r="E83" i="23"/>
  <c r="F83" i="23"/>
  <c r="G83" i="23"/>
  <c r="H83" i="23"/>
  <c r="I83" i="23"/>
  <c r="J83" i="23"/>
  <c r="K83" i="23"/>
  <c r="L83" i="23"/>
  <c r="M83" i="23"/>
  <c r="N83" i="23"/>
  <c r="O83" i="23"/>
  <c r="P83" i="23"/>
  <c r="Q83" i="23"/>
  <c r="R83" i="23"/>
  <c r="S83" i="23"/>
  <c r="T83" i="23"/>
  <c r="U83" i="23"/>
  <c r="V83" i="23"/>
  <c r="W83" i="23"/>
  <c r="X83" i="23"/>
  <c r="Y83" i="23"/>
  <c r="Z83" i="23"/>
  <c r="AA83" i="23"/>
  <c r="AB83" i="23"/>
  <c r="AC83" i="23"/>
  <c r="AD83" i="23"/>
  <c r="AE83" i="23"/>
  <c r="AF83" i="23"/>
  <c r="AG83" i="23"/>
  <c r="AH83" i="23"/>
  <c r="AI83" i="23"/>
  <c r="AJ83" i="23"/>
  <c r="AK83" i="23"/>
  <c r="AL83" i="23"/>
  <c r="AM83" i="23"/>
  <c r="AN83" i="23"/>
  <c r="AO83" i="23"/>
  <c r="AP83" i="23"/>
  <c r="B84" i="23"/>
  <c r="C84" i="23"/>
  <c r="D84" i="23"/>
  <c r="E84" i="23"/>
  <c r="F84" i="23"/>
  <c r="G84" i="23"/>
  <c r="H84" i="23"/>
  <c r="I84" i="23"/>
  <c r="J84" i="23"/>
  <c r="K84" i="23"/>
  <c r="L84" i="23"/>
  <c r="M84" i="23"/>
  <c r="N84" i="23"/>
  <c r="O84" i="23"/>
  <c r="P84" i="23"/>
  <c r="Q84" i="23"/>
  <c r="R84" i="23"/>
  <c r="S84" i="23"/>
  <c r="T84" i="23"/>
  <c r="U84" i="23"/>
  <c r="V84" i="23"/>
  <c r="W84" i="23"/>
  <c r="X84" i="23"/>
  <c r="Y84" i="23"/>
  <c r="Z84" i="23"/>
  <c r="AA84" i="23"/>
  <c r="AB84" i="23"/>
  <c r="AC84" i="23"/>
  <c r="AD84" i="23"/>
  <c r="AE84" i="23"/>
  <c r="AF84" i="23"/>
  <c r="AG84" i="23"/>
  <c r="AH84" i="23"/>
  <c r="AI84" i="23"/>
  <c r="AJ84" i="23"/>
  <c r="AK84" i="23"/>
  <c r="AL84" i="23"/>
  <c r="AM84" i="23"/>
  <c r="AN84" i="23"/>
  <c r="AO84" i="23"/>
  <c r="AP84" i="23"/>
  <c r="B86" i="23"/>
  <c r="C86" i="23"/>
  <c r="D86" i="23"/>
  <c r="E86" i="23"/>
  <c r="F86" i="23"/>
  <c r="G86" i="23"/>
  <c r="H86" i="23"/>
  <c r="I86" i="23"/>
  <c r="J86" i="23"/>
  <c r="K86" i="23"/>
  <c r="L86" i="23"/>
  <c r="M86" i="23"/>
  <c r="N86" i="23"/>
  <c r="O86" i="23"/>
  <c r="P86" i="23"/>
  <c r="Q86" i="23"/>
  <c r="R86" i="23"/>
  <c r="S86" i="23"/>
  <c r="T86" i="23"/>
  <c r="U86" i="23"/>
  <c r="V86" i="23"/>
  <c r="W86" i="23"/>
  <c r="X86" i="23"/>
  <c r="Y86" i="23"/>
  <c r="Z86" i="23"/>
  <c r="AA86" i="23"/>
  <c r="AB86" i="23"/>
  <c r="AC86" i="23"/>
  <c r="AD86" i="23"/>
  <c r="AE86" i="23"/>
  <c r="AF86" i="23"/>
  <c r="AG86" i="23"/>
  <c r="AH86" i="23"/>
  <c r="AI86" i="23"/>
  <c r="AJ86" i="23"/>
  <c r="AK86" i="23"/>
  <c r="AL86" i="23"/>
  <c r="AM86" i="23"/>
  <c r="AN86" i="23"/>
  <c r="AO86" i="23"/>
  <c r="AP86" i="23"/>
  <c r="B87" i="23"/>
  <c r="C87" i="23"/>
  <c r="D87" i="23"/>
  <c r="E87" i="23"/>
  <c r="F87" i="23"/>
  <c r="G87" i="23"/>
  <c r="H87" i="23"/>
  <c r="I87" i="23"/>
  <c r="J87" i="23"/>
  <c r="K87" i="23"/>
  <c r="L87" i="23"/>
  <c r="M87" i="23"/>
  <c r="N87" i="23"/>
  <c r="O87" i="23"/>
  <c r="P87" i="23"/>
  <c r="Q87" i="23"/>
  <c r="R87" i="23"/>
  <c r="S87" i="23"/>
  <c r="T87" i="23"/>
  <c r="U87" i="23"/>
  <c r="V87" i="23"/>
  <c r="W87" i="23"/>
  <c r="X87" i="23"/>
  <c r="Y87" i="23"/>
  <c r="Z87" i="23"/>
  <c r="AA87" i="23"/>
  <c r="AB87" i="23"/>
  <c r="AC87" i="23"/>
  <c r="AD87" i="23"/>
  <c r="AE87" i="23"/>
  <c r="AF87" i="23"/>
  <c r="AG87" i="23"/>
  <c r="AH87" i="23"/>
  <c r="AI87" i="23"/>
  <c r="AJ87" i="23"/>
  <c r="AK87" i="23"/>
  <c r="AL87" i="23"/>
  <c r="AM87" i="23"/>
  <c r="AN87" i="23"/>
  <c r="AO87" i="23"/>
  <c r="AP87" i="23"/>
  <c r="B88" i="23"/>
  <c r="C88" i="23"/>
  <c r="D88" i="23"/>
  <c r="E88" i="23"/>
  <c r="F88" i="23"/>
  <c r="G88" i="23"/>
  <c r="H88" i="23"/>
  <c r="I88" i="23"/>
  <c r="J88" i="23"/>
  <c r="K88" i="23"/>
  <c r="L88" i="23"/>
  <c r="M88" i="23"/>
  <c r="N88" i="23"/>
  <c r="O88" i="23"/>
  <c r="P88" i="23"/>
  <c r="Q88" i="23"/>
  <c r="R88" i="23"/>
  <c r="S88" i="23"/>
  <c r="T88" i="23"/>
  <c r="U88" i="23"/>
  <c r="V88" i="23"/>
  <c r="W88" i="23"/>
  <c r="X88" i="23"/>
  <c r="Y88" i="23"/>
  <c r="Z88" i="23"/>
  <c r="AA88" i="23"/>
  <c r="AB88" i="23"/>
  <c r="AC88" i="23"/>
  <c r="AD88" i="23"/>
  <c r="AE88" i="23"/>
  <c r="AF88" i="23"/>
  <c r="AG88" i="23"/>
  <c r="AH88" i="23"/>
  <c r="AI88" i="23"/>
  <c r="AJ88" i="23"/>
  <c r="AK88" i="23"/>
  <c r="AL88" i="23"/>
  <c r="AM88" i="23"/>
  <c r="AN88" i="23"/>
  <c r="AO88" i="23"/>
  <c r="AP88" i="23"/>
  <c r="B89" i="23"/>
  <c r="C89" i="23"/>
  <c r="D89" i="23"/>
  <c r="E89" i="23"/>
  <c r="F89" i="23"/>
  <c r="G89" i="23"/>
  <c r="H89" i="23"/>
  <c r="I89" i="23"/>
  <c r="J89" i="23"/>
  <c r="K89" i="23"/>
  <c r="L89" i="23"/>
  <c r="M89" i="23"/>
  <c r="N89" i="23"/>
  <c r="O89" i="23"/>
  <c r="P89" i="23"/>
  <c r="Q89" i="23"/>
  <c r="R89" i="23"/>
  <c r="S89" i="23"/>
  <c r="T89" i="23"/>
  <c r="U89" i="23"/>
  <c r="V89" i="23"/>
  <c r="W89" i="23"/>
  <c r="X89" i="23"/>
  <c r="Y89" i="23"/>
  <c r="Z89" i="23"/>
  <c r="AA89" i="23"/>
  <c r="AB89" i="23"/>
  <c r="AC89" i="23"/>
  <c r="AD89" i="23"/>
  <c r="AE89" i="23"/>
  <c r="AF89" i="23"/>
  <c r="AG89" i="23"/>
  <c r="AH89" i="23"/>
  <c r="AI89" i="23"/>
  <c r="AJ89" i="23"/>
  <c r="AK89" i="23"/>
  <c r="AL89" i="23"/>
  <c r="AM89" i="23"/>
  <c r="AN89" i="23"/>
  <c r="AO89" i="23"/>
  <c r="AP89" i="23"/>
  <c r="B90" i="23"/>
  <c r="C90" i="23"/>
  <c r="D90" i="23"/>
  <c r="E90" i="23"/>
  <c r="F90" i="23"/>
  <c r="G90" i="23"/>
  <c r="H90" i="23"/>
  <c r="I90" i="23"/>
  <c r="J90" i="23"/>
  <c r="K90" i="23"/>
  <c r="L90" i="23"/>
  <c r="M90" i="23"/>
  <c r="N90" i="23"/>
  <c r="O90" i="23"/>
  <c r="P90" i="23"/>
  <c r="Q90" i="23"/>
  <c r="R90" i="23"/>
  <c r="S90" i="23"/>
  <c r="T90" i="23"/>
  <c r="U90" i="23"/>
  <c r="V90" i="23"/>
  <c r="W90" i="23"/>
  <c r="X90" i="23"/>
  <c r="Y90" i="23"/>
  <c r="Z90" i="23"/>
  <c r="AA90" i="23"/>
  <c r="AB90" i="23"/>
  <c r="AC90" i="23"/>
  <c r="AD90" i="23"/>
  <c r="AE90" i="23"/>
  <c r="AF90" i="23"/>
  <c r="AG90" i="23"/>
  <c r="AH90" i="23"/>
  <c r="AI90" i="23"/>
  <c r="AJ90" i="23"/>
  <c r="AK90" i="23"/>
  <c r="AL90" i="23"/>
  <c r="AM90" i="23"/>
  <c r="AN90" i="23"/>
  <c r="AO90" i="23"/>
  <c r="AP90" i="23"/>
  <c r="A101" i="23"/>
  <c r="B102" i="23"/>
</calcChain>
</file>

<file path=xl/comments1.xml><?xml version="1.0" encoding="utf-8"?>
<comments xmlns="http://schemas.openxmlformats.org/spreadsheetml/2006/main">
  <authors>
    <author>Устинова Наталья Игоревна</author>
  </authors>
  <commentList>
    <comment ref="A15" authorId="0" shapeId="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List>
</comments>
</file>

<file path=xl/sharedStrings.xml><?xml version="1.0" encoding="utf-8"?>
<sst xmlns="http://schemas.openxmlformats.org/spreadsheetml/2006/main" count="1061" uniqueCount="598">
  <si>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</si>
  <si>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</si>
  <si>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</si>
  <si>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</si>
  <si>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</si>
  <si>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</si>
  <si>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</si>
  <si>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</si>
  <si>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</si>
  <si>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</si>
  <si>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</si>
  <si>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</si>
  <si>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</si>
  <si>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</si>
  <si>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</si>
  <si>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</si>
  <si>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</si>
  <si>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</si>
  <si>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</si>
  <si>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</si>
  <si>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</si>
  <si>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</si>
  <si>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</si>
  <si>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</si>
  <si>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</si>
  <si>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</si>
  <si>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</si>
  <si>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</si>
  <si>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</si>
  <si>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</si>
  <si>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</si>
  <si>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</si>
  <si>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</si>
  <si>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</si>
  <si>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</si>
  <si>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</si>
  <si>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</si>
  <si>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</si>
  <si>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</si>
  <si>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</si>
  <si>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</si>
  <si>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</si>
  <si>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</si>
  <si>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</si>
  <si>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</si>
  <si>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</si>
  <si>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</si>
  <si>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</si>
  <si>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</si>
  <si>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</si>
  <si>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</si>
  <si>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</si>
  <si>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</si>
  <si>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</si>
  <si>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</si>
  <si>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</si>
  <si>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</si>
  <si>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</si>
  <si>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</si>
  <si>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</si>
  <si>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</si>
  <si>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</si>
  <si>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</si>
  <si>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</si>
  <si>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</si>
  <si>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</si>
  <si>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</si>
  <si>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</si>
  <si>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</si>
  <si>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</si>
  <si>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</si>
  <si>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</si>
  <si>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</si>
  <si>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</si>
  <si>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</si>
  <si>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</si>
  <si>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</si>
  <si>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</si>
  <si>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</si>
  <si>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</si>
  <si>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</si>
  <si>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</si>
  <si>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</si>
  <si>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</si>
  <si>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</si>
  <si>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</si>
  <si>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</si>
  <si>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</si>
  <si>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</si>
  <si>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</si>
  <si>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</si>
  <si>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</si>
  <si>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</si>
  <si>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</si>
  <si>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</si>
  <si>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</si>
  <si>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</si>
  <si>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</si>
  <si>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</si>
  <si>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</si>
  <si>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</si>
  <si>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</si>
  <si>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</si>
  <si>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</si>
  <si>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</si>
  <si>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</si>
  <si>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</si>
  <si>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</si>
  <si>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</si>
  <si>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</si>
  <si>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</si>
  <si>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</si>
  <si>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</si>
  <si>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</si>
  <si>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</si>
  <si>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</si>
  <si>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</si>
  <si>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</si>
  <si>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</si>
  <si>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</si>
  <si>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</si>
  <si>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</si>
  <si>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</si>
  <si>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</si>
  <si>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</si>
  <si>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</si>
  <si>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</si>
  <si>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</si>
  <si>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</si>
  <si>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</si>
  <si>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</si>
  <si>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</si>
  <si>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</si>
  <si>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</si>
  <si>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</si>
  <si>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</si>
  <si>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</si>
  <si>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</si>
  <si>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</si>
  <si>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</si>
  <si>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</si>
  <si>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</si>
  <si>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</si>
  <si>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</si>
  <si>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</si>
  <si>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</si>
  <si>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</si>
  <si>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</si>
  <si>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</si>
  <si>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</si>
  <si>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</si>
  <si>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</si>
  <si>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</si>
  <si>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</si>
  <si>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</si>
  <si>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</si>
  <si>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</si>
  <si>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</si>
  <si>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</si>
  <si>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</si>
  <si>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</si>
  <si>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</si>
  <si>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</si>
  <si>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</si>
  <si>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</si>
  <si>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</si>
  <si>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</si>
  <si>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</si>
  <si>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</si>
  <si>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</si>
  <si>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</si>
  <si>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</si>
  <si>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</si>
  <si>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</si>
  <si>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</si>
  <si>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</si>
  <si>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</si>
  <si>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</si>
  <si>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</si>
  <si>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</si>
  <si>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</si>
  <si>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</si>
  <si>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</si>
  <si>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</si>
  <si>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</si>
  <si>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</si>
  <si>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</si>
  <si>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</si>
  <si>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</si>
  <si>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</si>
  <si>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</si>
  <si>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</si>
  <si>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</si>
  <si>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</si>
  <si>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</si>
  <si>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</si>
  <si>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</si>
  <si>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</si>
  <si>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</si>
  <si>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</si>
  <si>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</si>
  <si>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</si>
  <si>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</si>
  <si>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</si>
  <si>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</si>
  <si>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</si>
  <si>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</si>
  <si>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</si>
  <si>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</si>
  <si>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</si>
  <si>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</si>
  <si>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</si>
  <si>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</si>
  <si>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</si>
  <si>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</si>
  <si>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</si>
  <si>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</si>
  <si>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</si>
  <si>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</si>
  <si>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</si>
  <si>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</si>
  <si>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</si>
  <si>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</si>
  <si>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</si>
  <si>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</si>
  <si>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</si>
  <si>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</si>
  <si>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</si>
  <si>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</si>
  <si>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</si>
  <si>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</si>
  <si>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</si>
  <si>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</si>
  <si>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</si>
  <si>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</si>
  <si>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</si>
  <si>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</si>
  <si>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</si>
  <si>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</si>
  <si>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</si>
  <si>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</si>
  <si>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</si>
  <si>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</si>
  <si>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</si>
  <si>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</si>
  <si>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</si>
  <si>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</si>
  <si>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</si>
  <si>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</si>
  <si>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</si>
  <si>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</si>
  <si>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</si>
  <si>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</si>
  <si>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</si>
  <si>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</si>
  <si>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</si>
  <si>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</si>
  <si>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</si>
  <si>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</si>
  <si>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</si>
  <si>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</si>
  <si>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</si>
  <si>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</si>
  <si>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</si>
  <si>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</si>
  <si>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</si>
  <si>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</si>
  <si>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</si>
  <si>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</si>
  <si>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</si>
  <si>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</si>
  <si>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</si>
  <si>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</si>
  <si>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</si>
  <si>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</si>
  <si>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</si>
  <si>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</si>
  <si>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</si>
  <si>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</si>
  <si>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</si>
  <si>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</si>
  <si>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</si>
  <si>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</si>
  <si>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</si>
  <si>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</si>
  <si>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</si>
  <si>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</si>
  <si>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</si>
  <si>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</si>
  <si>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</si>
  <si>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</si>
  <si>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</si>
  <si>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</si>
  <si>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</si>
  <si>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</si>
  <si>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</si>
  <si>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</si>
  <si>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</si>
  <si>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</si>
  <si>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</si>
  <si>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</si>
  <si>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</si>
  <si>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</si>
  <si>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</si>
  <si>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</si>
  <si>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</si>
  <si>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</si>
  <si>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</si>
  <si>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</si>
  <si>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</si>
  <si>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</si>
  <si>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</si>
  <si>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</si>
  <si>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</si>
  <si>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</si>
  <si>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</si>
  <si>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</si>
  <si>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</si>
  <si>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</si>
  <si>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</si>
  <si>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</si>
  <si>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</si>
  <si>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</si>
  <si>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</si>
  <si>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</si>
  <si>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</si>
  <si>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</si>
  <si>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</si>
  <si>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</si>
  <si>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</si>
  <si>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</si>
  <si>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</si>
  <si>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</si>
  <si>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</si>
  <si>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</si>
  <si>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</si>
  <si>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</si>
  <si>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</si>
  <si>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</si>
  <si>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</si>
  <si>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</si>
  <si>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</si>
  <si>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</si>
  <si>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</si>
  <si>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</si>
  <si>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</si>
  <si>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</si>
  <si>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</si>
  <si>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</si>
  <si>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</si>
  <si>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</si>
  <si>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</si>
  <si>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</si>
  <si>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</si>
  <si>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</si>
  <si>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</si>
  <si>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</si>
  <si>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</si>
  <si>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</si>
  <si>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</si>
  <si>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</si>
  <si>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</si>
  <si>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</si>
  <si>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</si>
  <si>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</si>
  <si>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</si>
  <si>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</si>
  <si>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</si>
  <si>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</si>
  <si>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</si>
  <si>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</si>
  <si>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</si>
  <si>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</si>
  <si>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</si>
  <si>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</si>
  <si>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</si>
  <si>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</si>
  <si>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</si>
  <si>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</si>
  <si>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</si>
  <si>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</si>
  <si>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</si>
  <si>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</si>
  <si>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</si>
  <si>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</si>
  <si>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</si>
  <si>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</si>
  <si>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</si>
  <si>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</si>
  <si>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</si>
  <si>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</si>
  <si>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</si>
  <si>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</si>
  <si>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</si>
  <si>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</si>
  <si>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</si>
  <si>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</si>
  <si>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</si>
  <si>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</si>
  <si>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</si>
  <si>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</si>
  <si>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</si>
  <si>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</si>
  <si>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</si>
  <si>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</si>
  <si>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</si>
  <si>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</si>
  <si>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</si>
  <si>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</si>
  <si>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</si>
  <si>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</si>
  <si>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</si>
  <si>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</si>
  <si>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</si>
  <si>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</si>
  <si>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</si>
  <si>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</si>
  <si>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</si>
  <si>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</si>
  <si>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</si>
  <si>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</si>
  <si>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</si>
  <si>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</si>
  <si>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</si>
  <si>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</si>
  <si>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</si>
  <si>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</si>
  <si>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</si>
  <si>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</si>
  <si>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</si>
  <si>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</si>
  <si>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</si>
  <si>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</si>
  <si>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</si>
  <si>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</si>
  <si>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</si>
  <si>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</si>
  <si>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</si>
  <si>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</si>
  <si>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</si>
  <si>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</si>
  <si>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</si>
  <si>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</si>
  <si>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</si>
  <si>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</si>
  <si>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</si>
  <si>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</si>
  <si>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</si>
  <si>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</si>
  <si>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</si>
  <si>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</si>
  <si>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</si>
  <si>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</si>
  <si>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</si>
  <si>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</si>
  <si>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</si>
  <si>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</si>
  <si>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</si>
  <si>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</si>
  <si>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</si>
  <si>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</si>
  <si>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</si>
  <si>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</si>
  <si>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</si>
  <si>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</si>
  <si>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</si>
  <si>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</si>
  <si>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</si>
  <si>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</si>
  <si>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</si>
  <si>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</si>
  <si>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</si>
  <si>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</si>
  <si>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</si>
  <si>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</si>
  <si>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</si>
  <si>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</si>
  <si>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</si>
  <si>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</si>
  <si>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</si>
  <si>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</si>
  <si>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</si>
  <si>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</si>
  <si>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</si>
  <si>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</si>
  <si>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</si>
  <si>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</si>
  <si>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</si>
  <si>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</si>
  <si>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</si>
  <si>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</si>
  <si>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</si>
  <si>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</si>
  <si>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</si>
  <si>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</si>
  <si>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</si>
  <si>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</si>
  <si>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</si>
  <si>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</si>
  <si>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</si>
  <si>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</si>
  <si>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</si>
  <si>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инфляция для тарифов</t>
  </si>
  <si>
    <t>прогноз инфляции</t>
  </si>
  <si>
    <t>кумулятивная инфляция</t>
  </si>
  <si>
    <t>Акционерное общество "Янтарьэнерго" ДЗО  ПАО "Россети"</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</si>
  <si>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</si>
  <si>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</si>
  <si>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</si>
  <si>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</si>
  <si>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</si>
  <si>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</si>
  <si>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</si>
  <si>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</si>
  <si>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</si>
  <si>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</si>
  <si>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</si>
  <si>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</si>
  <si>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</si>
  <si>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</si>
  <si>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</si>
  <si>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</si>
  <si>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</si>
  <si>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</si>
  <si>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</si>
  <si>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</si>
  <si>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</si>
  <si>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</si>
  <si>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</si>
  <si>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</si>
  <si>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</si>
  <si>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</si>
  <si>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</si>
  <si>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</si>
  <si>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</si>
  <si>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</si>
  <si>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</si>
  <si>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</si>
  <si>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</si>
  <si>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</si>
  <si>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</si>
  <si>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</si>
  <si>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</si>
  <si>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</si>
  <si>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</si>
  <si>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</si>
  <si>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</si>
  <si>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</si>
  <si>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</si>
  <si>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</si>
  <si>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</si>
  <si>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</si>
  <si>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</si>
  <si>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</si>
  <si>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</si>
  <si>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</si>
  <si>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</si>
  <si>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</si>
  <si>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</si>
  <si>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</si>
  <si>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2021</t>
  </si>
  <si>
    <t>Предложения по корректировке плана</t>
  </si>
  <si>
    <t xml:space="preserve">План 2020 года </t>
  </si>
  <si>
    <t>2023 год</t>
  </si>
  <si>
    <t xml:space="preserve"> по состоянию на 01.01.2020</t>
  </si>
  <si>
    <t xml:space="preserve"> по состоянию на 01.01.2021</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</si>
  <si>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</si>
  <si>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</si>
  <si>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</si>
  <si>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</si>
  <si>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</si>
  <si>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</si>
  <si>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</si>
  <si>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</si>
  <si>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</si>
  <si>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</si>
  <si>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</si>
  <si>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</si>
  <si>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</si>
  <si>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</si>
  <si>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</si>
  <si>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</si>
  <si>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</si>
  <si>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</si>
  <si>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</si>
  <si>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</si>
  <si>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</si>
  <si>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Покупка автомобиля-самосвала в количестве четырех единиц для перевозки грузов</t>
  </si>
  <si>
    <t>самосвал - 1,70 млн. руб./шт.</t>
  </si>
  <si>
    <t>АО "Янтарьэнерго" ВЭС, ГЭС</t>
  </si>
  <si>
    <t>самосвал - 4 шт.</t>
  </si>
  <si>
    <t>L_92-23-21</t>
  </si>
  <si>
    <t>невозможно выполнять функции по аварийному восстановлению после аварийных отключений ЛЭП и ремонту электрооборудования (взамен устаревшей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</si>
  <si>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</si>
  <si>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15.05.2021
15.06.2021
15.07.2021</t>
  </si>
  <si>
    <t>30.05.2021
30.06.2021
31.07.2021</t>
  </si>
  <si>
    <t>Принят к бухгалтерскому учету</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</si>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</sst>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9"/>
      <color indexed="81"/>
      <name val="Tahoma"/>
      <family val="2"/>
      <charset val="204"/>
    </font>
    <font>
      <b/>
      <sz val="9"/>
      <color indexed="81"/>
      <name val="Tahoma"/>
      <family val="2"/>
      <charset val="204"/>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72">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7"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9" fillId="0" borderId="1" xfId="49" applyFont="1" applyFill="1" applyBorder="1" applyAlignment="1">
      <alignment horizontal="center" vertical="center"/>
    </xf>
    <xf numFmtId="0" fontId="49" fillId="0" borderId="0" xfId="49" applyFont="1" applyFill="1"/>
    <xf numFmtId="0" fontId="38" fillId="0" borderId="1" xfId="1" applyFont="1" applyFill="1" applyBorder="1" applyAlignment="1">
      <alignment vertical="center" wrapText="1"/>
    </xf>
    <xf numFmtId="49" fontId="49"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51"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2"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50"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3"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8" fillId="0" borderId="47" xfId="67" applyFont="1" applyFill="1" applyBorder="1" applyAlignment="1">
      <alignment vertical="center" wrapText="1"/>
    </xf>
    <xf numFmtId="3" fontId="34" fillId="0" borderId="48" xfId="67" applyNumberFormat="1" applyFont="1" applyFill="1" applyBorder="1" applyAlignment="1">
      <alignment vertical="center"/>
    </xf>
    <xf numFmtId="3" fontId="34" fillId="0" borderId="49" xfId="67" applyNumberFormat="1" applyFont="1" applyFill="1" applyBorder="1" applyAlignment="1">
      <alignment vertical="center"/>
    </xf>
    <xf numFmtId="0" fontId="37" fillId="0" borderId="47" xfId="62" applyFont="1" applyFill="1" applyBorder="1"/>
    <xf numFmtId="3" fontId="35" fillId="0" borderId="0" xfId="67" applyNumberFormat="1" applyFont="1" applyFill="1" applyAlignment="1">
      <alignment horizontal="center" vertical="center" wrapText="1"/>
    </xf>
    <xf numFmtId="173" fontId="34" fillId="0" borderId="1" xfId="67" applyNumberFormat="1" applyFont="1" applyFill="1" applyBorder="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4" fillId="0" borderId="0" xfId="1" applyFont="1" applyFill="1" applyBorder="1"/>
    <xf numFmtId="0" fontId="54" fillId="0" borderId="0" xfId="1" applyFont="1" applyFill="1"/>
    <xf numFmtId="0" fontId="51" fillId="0" borderId="0" xfId="0" applyFont="1" applyFill="1"/>
    <xf numFmtId="0" fontId="33" fillId="0" borderId="0" xfId="49" applyFont="1" applyFill="1" applyAlignment="1"/>
    <xf numFmtId="0" fontId="34" fillId="0" borderId="0" xfId="49" applyFont="1" applyFill="1" applyAlignment="1"/>
    <xf numFmtId="0" fontId="55" fillId="0" borderId="1" xfId="0"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1" xfId="0" applyFont="1" applyFill="1" applyBorder="1"/>
    <xf numFmtId="0" fontId="51" fillId="0" borderId="3" xfId="0" applyFont="1" applyFill="1" applyBorder="1" applyAlignment="1">
      <alignment horizontal="center" vertical="center"/>
    </xf>
    <xf numFmtId="0" fontId="51" fillId="0" borderId="1" xfId="0" applyFont="1" applyFill="1" applyBorder="1" applyAlignment="1">
      <alignment horizontal="center" wrapText="1"/>
    </xf>
    <xf numFmtId="0" fontId="51" fillId="0" borderId="1" xfId="0" applyFont="1" applyFill="1" applyBorder="1" applyAlignment="1">
      <alignment vertical="center"/>
    </xf>
    <xf numFmtId="0" fontId="55"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5" fillId="0" borderId="1" xfId="1" applyFont="1" applyFill="1" applyBorder="1" applyAlignment="1">
      <alignment horizontal="center" vertical="center"/>
    </xf>
    <xf numFmtId="0" fontId="55" fillId="0" borderId="4" xfId="1" applyFont="1" applyFill="1" applyBorder="1" applyAlignment="1">
      <alignment horizontal="center" vertical="center"/>
    </xf>
    <xf numFmtId="0" fontId="54" fillId="0" borderId="1" xfId="1" applyFont="1" applyFill="1" applyBorder="1"/>
    <xf numFmtId="0" fontId="8" fillId="0" borderId="4" xfId="1" applyFont="1" applyFill="1" applyBorder="1" applyAlignment="1">
      <alignment horizontal="left" vertical="center" wrapText="1"/>
    </xf>
    <xf numFmtId="174" fontId="8" fillId="0" borderId="1" xfId="2" applyNumberFormat="1" applyFont="1" applyBorder="1" applyAlignment="1">
      <alignment horizontal="center" vertical="center"/>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9" fillId="0" borderId="1" xfId="49" applyNumberFormat="1" applyFont="1" applyFill="1" applyBorder="1" applyAlignment="1">
      <alignment horizontal="center" vertical="center" wrapText="1"/>
    </xf>
    <xf numFmtId="167" fontId="49" fillId="0" borderId="1" xfId="49" applyNumberFormat="1" applyFont="1" applyFill="1" applyBorder="1" applyAlignment="1">
      <alignment horizontal="center" vertical="center" wrapText="1"/>
    </xf>
    <xf numFmtId="0" fontId="49" fillId="0" borderId="0" xfId="49" applyFont="1" applyFill="1" applyAlignment="1">
      <alignment wrapText="1"/>
    </xf>
    <xf numFmtId="17" fontId="49" fillId="0" borderId="1" xfId="49" applyNumberFormat="1" applyFont="1" applyFill="1" applyBorder="1" applyAlignment="1">
      <alignment horizontal="center" vertical="center" wrapText="1"/>
    </xf>
    <xf numFmtId="14" fontId="49"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9"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4" fillId="0" borderId="0" xfId="67" applyFont="1" applyFill="1" applyBorder="1" applyAlignment="1">
      <alignment vertical="center" wrapText="1"/>
    </xf>
    <xf numFmtId="167" fontId="65" fillId="0" borderId="0" xfId="67" applyNumberFormat="1" applyFont="1" applyFill="1" applyBorder="1" applyAlignment="1">
      <alignment horizontal="center" vertical="center"/>
    </xf>
    <xf numFmtId="0" fontId="66" fillId="0" borderId="0" xfId="62" applyFont="1" applyFill="1" applyBorder="1"/>
    <xf numFmtId="0" fontId="66" fillId="0" borderId="0" xfId="62" applyFont="1" applyFill="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47" fillId="0" borderId="0" xfId="1" applyFont="1" applyFill="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0" fontId="9" fillId="0" borderId="0" xfId="1" applyFont="1" applyFill="1" applyBorder="1" applyAlignment="1">
      <alignment horizontal="center" vertical="center"/>
    </xf>
    <xf numFmtId="0" fontId="35" fillId="0" borderId="1" xfId="1" applyFont="1" applyFill="1" applyBorder="1" applyAlignment="1">
      <alignment horizontal="center" vertical="center" wrapText="1"/>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Fill="1" applyBorder="1" applyAlignment="1">
      <alignment horizontal="left" vertical="top"/>
    </xf>
    <xf numFmtId="0" fontId="35" fillId="0" borderId="6" xfId="62" applyFont="1" applyFill="1" applyBorder="1" applyAlignment="1">
      <alignment horizontal="center" vertical="center" wrapText="1"/>
    </xf>
    <xf numFmtId="0" fontId="47"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5" fillId="0" borderId="1" xfId="0" applyFont="1" applyFill="1" applyBorder="1" applyAlignment="1">
      <alignment horizontal="center" vertical="center"/>
    </xf>
    <xf numFmtId="0" fontId="55" fillId="0" borderId="4" xfId="0" applyFont="1" applyFill="1" applyBorder="1" applyAlignment="1">
      <alignment horizontal="center" vertical="center"/>
    </xf>
    <xf numFmtId="0" fontId="55" fillId="0" borderId="7" xfId="0" applyFont="1" applyFill="1" applyBorder="1" applyAlignment="1">
      <alignment horizontal="center" vertical="center"/>
    </xf>
    <xf numFmtId="0" fontId="55"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5" fillId="0" borderId="0" xfId="1" applyFont="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3" fillId="0" borderId="0" xfId="1" applyFont="1" applyFill="1" applyAlignment="1">
      <alignment horizontal="center" vertical="center"/>
    </xf>
    <xf numFmtId="0" fontId="63"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45742656"/>
        <c:axId val="845741088"/>
      </c:lineChart>
      <c:catAx>
        <c:axId val="8457426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5741088"/>
        <c:crosses val="autoZero"/>
        <c:auto val="1"/>
        <c:lblAlgn val="ctr"/>
        <c:lblOffset val="100"/>
        <c:noMultiLvlLbl val="0"/>
      </c:catAx>
      <c:valAx>
        <c:axId val="845741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57426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202" customWidth="1"/>
    <col min="2" max="2" width="53.5703125" style="202" customWidth="1"/>
    <col min="3" max="3" width="91.42578125" style="202" customWidth="1"/>
    <col min="4" max="4" width="12" style="202" customWidth="1"/>
    <col min="5" max="5" width="14.42578125" style="202" customWidth="1"/>
    <col min="6" max="6" width="36.5703125" style="202" customWidth="1"/>
    <col min="7" max="7" width="20" style="202" customWidth="1"/>
    <col min="8" max="8" width="25.5703125" style="202" customWidth="1"/>
    <col min="9" max="9" width="16.42578125" style="202" customWidth="1"/>
    <col min="10" max="16384" width="9.140625" style="202"/>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511</v>
      </c>
    </row>
    <row r="4" spans="1:22" s="100" customFormat="1" ht="18.75" x14ac:dyDescent="0.3">
      <c r="A4" s="142"/>
      <c r="H4" s="91"/>
    </row>
    <row r="5" spans="1:22" s="100" customFormat="1" ht="15.75" x14ac:dyDescent="0.25">
      <c r="A5" s="260" t="s">
        <v>597</v>
      </c>
      <c r="B5" s="260"/>
      <c r="C5" s="260"/>
      <c r="D5" s="57"/>
      <c r="E5" s="57"/>
      <c r="F5" s="57"/>
      <c r="G5" s="57"/>
      <c r="H5" s="57"/>
      <c r="I5" s="57"/>
      <c r="J5" s="57"/>
    </row>
    <row r="6" spans="1:22" s="100" customFormat="1" ht="18.75" x14ac:dyDescent="0.3">
      <c r="A6" s="142"/>
      <c r="H6" s="91"/>
    </row>
    <row r="7" spans="1:22" s="100" customFormat="1" ht="18.75" x14ac:dyDescent="0.2">
      <c r="A7" s="264" t="s">
        <v>7</v>
      </c>
      <c r="B7" s="264"/>
      <c r="C7" s="264"/>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65" t="s">
        <v>505</v>
      </c>
      <c r="B9" s="265"/>
      <c r="C9" s="265"/>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61" t="s">
        <v>6</v>
      </c>
      <c r="B10" s="261"/>
      <c r="C10" s="261"/>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63" t="s">
        <v>591</v>
      </c>
      <c r="B12" s="263"/>
      <c r="C12" s="263"/>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61" t="s">
        <v>5</v>
      </c>
      <c r="B13" s="261"/>
      <c r="C13" s="261"/>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66" t="s">
        <v>587</v>
      </c>
      <c r="B15" s="266"/>
      <c r="C15" s="266"/>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61" t="s">
        <v>4</v>
      </c>
      <c r="B16" s="261"/>
      <c r="C16" s="261"/>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62" t="s">
        <v>470</v>
      </c>
      <c r="B18" s="263"/>
      <c r="C18" s="263"/>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8" t="s">
        <v>64</v>
      </c>
      <c r="C20" s="197" t="s">
        <v>63</v>
      </c>
      <c r="D20" s="217"/>
      <c r="E20" s="217"/>
      <c r="F20" s="217"/>
      <c r="G20" s="217"/>
      <c r="H20" s="217"/>
      <c r="I20" s="144"/>
      <c r="J20" s="144"/>
      <c r="K20" s="144"/>
      <c r="L20" s="144"/>
      <c r="M20" s="144"/>
      <c r="N20" s="144"/>
      <c r="O20" s="144"/>
      <c r="P20" s="144"/>
      <c r="Q20" s="144"/>
      <c r="R20" s="144"/>
      <c r="S20" s="144"/>
      <c r="T20" s="196"/>
      <c r="U20" s="196"/>
      <c r="V20" s="196"/>
    </row>
    <row r="21" spans="1:22" s="147" customFormat="1" ht="16.5" customHeight="1" x14ac:dyDescent="0.2">
      <c r="A21" s="197">
        <v>1</v>
      </c>
      <c r="B21" s="198">
        <v>2</v>
      </c>
      <c r="C21" s="197">
        <v>3</v>
      </c>
      <c r="D21" s="217"/>
      <c r="E21" s="217"/>
      <c r="F21" s="217"/>
      <c r="G21" s="217"/>
      <c r="H21" s="217"/>
      <c r="I21" s="144"/>
      <c r="J21" s="144"/>
      <c r="K21" s="144"/>
      <c r="L21" s="144"/>
      <c r="M21" s="144"/>
      <c r="N21" s="144"/>
      <c r="O21" s="144"/>
      <c r="P21" s="144"/>
      <c r="Q21" s="144"/>
      <c r="R21" s="144"/>
      <c r="S21" s="144"/>
      <c r="T21" s="196"/>
      <c r="U21" s="196"/>
      <c r="V21" s="196"/>
    </row>
    <row r="22" spans="1:22" s="147" customFormat="1" ht="39" customHeight="1" x14ac:dyDescent="0.2">
      <c r="A22" s="199" t="s">
        <v>62</v>
      </c>
      <c r="B22" s="228" t="s">
        <v>324</v>
      </c>
      <c r="C22" s="220" t="s">
        <v>509</v>
      </c>
      <c r="D22" s="217"/>
      <c r="E22" s="217"/>
      <c r="F22" s="217"/>
      <c r="G22" s="217"/>
      <c r="H22" s="217"/>
      <c r="I22" s="144"/>
      <c r="J22" s="144"/>
      <c r="K22" s="144"/>
      <c r="L22" s="144"/>
      <c r="M22" s="144"/>
      <c r="N22" s="144"/>
      <c r="O22" s="144"/>
      <c r="P22" s="144"/>
      <c r="Q22" s="144"/>
      <c r="R22" s="144"/>
      <c r="S22" s="144"/>
      <c r="T22" s="196"/>
      <c r="U22" s="196"/>
      <c r="V22" s="196"/>
    </row>
    <row r="23" spans="1:22" s="147" customFormat="1" ht="41.25" customHeight="1" x14ac:dyDescent="0.2">
      <c r="A23" s="199" t="s">
        <v>61</v>
      </c>
      <c r="B23" s="218" t="s">
        <v>555</v>
      </c>
      <c r="C23" s="220" t="s">
        <v>557</v>
      </c>
      <c r="D23" s="217"/>
      <c r="E23" s="217"/>
      <c r="F23" s="217"/>
      <c r="G23" s="217"/>
      <c r="H23" s="217"/>
      <c r="I23" s="144"/>
      <c r="J23" s="144"/>
      <c r="K23" s="144"/>
      <c r="L23" s="144"/>
      <c r="M23" s="144"/>
      <c r="N23" s="144"/>
      <c r="O23" s="144"/>
      <c r="P23" s="144"/>
      <c r="Q23" s="144"/>
      <c r="R23" s="144"/>
      <c r="S23" s="144"/>
      <c r="T23" s="196"/>
      <c r="U23" s="196"/>
      <c r="V23" s="196"/>
    </row>
    <row r="24" spans="1:22" s="147" customFormat="1" ht="22.5" customHeight="1" x14ac:dyDescent="0.2">
      <c r="A24" s="257"/>
      <c r="B24" s="258"/>
      <c r="C24" s="259"/>
      <c r="D24" s="217"/>
      <c r="E24" s="217"/>
      <c r="F24" s="217"/>
      <c r="G24" s="217"/>
      <c r="H24" s="217"/>
      <c r="I24" s="144"/>
      <c r="J24" s="144"/>
      <c r="K24" s="144"/>
      <c r="L24" s="144"/>
      <c r="M24" s="144"/>
      <c r="N24" s="144"/>
      <c r="O24" s="144"/>
      <c r="P24" s="144"/>
      <c r="Q24" s="144"/>
      <c r="R24" s="144"/>
      <c r="S24" s="144"/>
      <c r="T24" s="196"/>
      <c r="U24" s="196"/>
      <c r="V24" s="196"/>
    </row>
    <row r="25" spans="1:22" s="147" customFormat="1" ht="58.5" customHeight="1" x14ac:dyDescent="0.2">
      <c r="A25" s="199" t="s">
        <v>60</v>
      </c>
      <c r="B25" s="220" t="s">
        <v>419</v>
      </c>
      <c r="C25" s="127" t="s">
        <v>556</v>
      </c>
      <c r="D25" s="217"/>
      <c r="E25" s="217"/>
      <c r="F25" s="217"/>
      <c r="G25" s="217"/>
      <c r="H25" s="144"/>
      <c r="I25" s="144"/>
      <c r="J25" s="144"/>
      <c r="K25" s="144"/>
      <c r="L25" s="144"/>
      <c r="M25" s="144"/>
      <c r="N25" s="144"/>
      <c r="O25" s="144"/>
      <c r="P25" s="144"/>
      <c r="Q25" s="144"/>
      <c r="R25" s="144"/>
      <c r="S25" s="196"/>
      <c r="T25" s="196"/>
      <c r="U25" s="196"/>
      <c r="V25" s="196"/>
    </row>
    <row r="26" spans="1:22" s="147" customFormat="1" ht="42.75" customHeight="1" x14ac:dyDescent="0.2">
      <c r="A26" s="199" t="s">
        <v>59</v>
      </c>
      <c r="B26" s="220" t="s">
        <v>72</v>
      </c>
      <c r="C26" s="127" t="s">
        <v>486</v>
      </c>
      <c r="D26" s="217"/>
      <c r="E26" s="217"/>
      <c r="F26" s="217"/>
      <c r="G26" s="217"/>
      <c r="H26" s="144"/>
      <c r="I26" s="144"/>
      <c r="J26" s="144"/>
      <c r="K26" s="144"/>
      <c r="L26" s="144"/>
      <c r="M26" s="144"/>
      <c r="N26" s="144"/>
      <c r="O26" s="144"/>
      <c r="P26" s="144"/>
      <c r="Q26" s="144"/>
      <c r="R26" s="144"/>
      <c r="S26" s="196"/>
      <c r="T26" s="196"/>
      <c r="U26" s="196"/>
      <c r="V26" s="196"/>
    </row>
    <row r="27" spans="1:22" s="147" customFormat="1" ht="51.75" customHeight="1" x14ac:dyDescent="0.2">
      <c r="A27" s="199" t="s">
        <v>57</v>
      </c>
      <c r="B27" s="220" t="s">
        <v>71</v>
      </c>
      <c r="C27" s="127" t="s">
        <v>486</v>
      </c>
      <c r="D27" s="217"/>
      <c r="E27" s="217"/>
      <c r="F27" s="217"/>
      <c r="G27" s="217"/>
      <c r="H27" s="144"/>
      <c r="I27" s="144"/>
      <c r="J27" s="144"/>
      <c r="K27" s="144"/>
      <c r="L27" s="144"/>
      <c r="M27" s="144"/>
      <c r="N27" s="144"/>
      <c r="O27" s="144"/>
      <c r="P27" s="144"/>
      <c r="Q27" s="144"/>
      <c r="R27" s="144"/>
      <c r="S27" s="196"/>
      <c r="T27" s="196"/>
      <c r="U27" s="196"/>
      <c r="V27" s="196"/>
    </row>
    <row r="28" spans="1:22" s="147" customFormat="1" ht="42.75" customHeight="1" x14ac:dyDescent="0.2">
      <c r="A28" s="199" t="s">
        <v>56</v>
      </c>
      <c r="B28" s="220" t="s">
        <v>420</v>
      </c>
      <c r="C28" s="127" t="s">
        <v>489</v>
      </c>
      <c r="D28" s="217"/>
      <c r="E28" s="217"/>
      <c r="F28" s="217"/>
      <c r="G28" s="217"/>
      <c r="H28" s="144"/>
      <c r="I28" s="144"/>
      <c r="J28" s="144"/>
      <c r="K28" s="144"/>
      <c r="L28" s="144"/>
      <c r="M28" s="144"/>
      <c r="N28" s="144"/>
      <c r="O28" s="144"/>
      <c r="P28" s="144"/>
      <c r="Q28" s="144"/>
      <c r="R28" s="144"/>
      <c r="S28" s="196"/>
      <c r="T28" s="196"/>
      <c r="U28" s="196"/>
      <c r="V28" s="196"/>
    </row>
    <row r="29" spans="1:22" s="147" customFormat="1" ht="51.75" customHeight="1" x14ac:dyDescent="0.2">
      <c r="A29" s="199" t="s">
        <v>54</v>
      </c>
      <c r="B29" s="220" t="s">
        <v>421</v>
      </c>
      <c r="C29" s="127" t="s">
        <v>489</v>
      </c>
      <c r="D29" s="217"/>
      <c r="E29" s="217"/>
      <c r="F29" s="217"/>
      <c r="G29" s="217"/>
      <c r="H29" s="144"/>
      <c r="I29" s="144"/>
      <c r="J29" s="144"/>
      <c r="K29" s="144"/>
      <c r="L29" s="144"/>
      <c r="M29" s="144"/>
      <c r="N29" s="144"/>
      <c r="O29" s="144"/>
      <c r="P29" s="144"/>
      <c r="Q29" s="144"/>
      <c r="R29" s="144"/>
      <c r="S29" s="196"/>
      <c r="T29" s="196"/>
      <c r="U29" s="196"/>
      <c r="V29" s="196"/>
    </row>
    <row r="30" spans="1:22" s="147" customFormat="1" ht="51.75" customHeight="1" x14ac:dyDescent="0.2">
      <c r="A30" s="199" t="s">
        <v>52</v>
      </c>
      <c r="B30" s="220" t="s">
        <v>422</v>
      </c>
      <c r="C30" s="127" t="s">
        <v>489</v>
      </c>
      <c r="D30" s="217"/>
      <c r="E30" s="217"/>
      <c r="F30" s="217"/>
      <c r="G30" s="217"/>
      <c r="H30" s="144"/>
      <c r="I30" s="144"/>
      <c r="J30" s="144"/>
      <c r="K30" s="144"/>
      <c r="L30" s="144"/>
      <c r="M30" s="144"/>
      <c r="N30" s="144"/>
      <c r="O30" s="144"/>
      <c r="P30" s="144"/>
      <c r="Q30" s="144"/>
      <c r="R30" s="144"/>
      <c r="S30" s="196"/>
      <c r="T30" s="196"/>
      <c r="U30" s="196"/>
      <c r="V30" s="196"/>
    </row>
    <row r="31" spans="1:22" s="147" customFormat="1" ht="51.75" customHeight="1" x14ac:dyDescent="0.2">
      <c r="A31" s="199" t="s">
        <v>70</v>
      </c>
      <c r="B31" s="220" t="s">
        <v>423</v>
      </c>
      <c r="C31" s="127" t="s">
        <v>489</v>
      </c>
      <c r="D31" s="217"/>
      <c r="E31" s="217"/>
      <c r="F31" s="217"/>
      <c r="G31" s="217"/>
      <c r="H31" s="144"/>
      <c r="I31" s="144"/>
      <c r="J31" s="144"/>
      <c r="K31" s="144"/>
      <c r="L31" s="144"/>
      <c r="M31" s="144"/>
      <c r="N31" s="144"/>
      <c r="O31" s="144"/>
      <c r="P31" s="144"/>
      <c r="Q31" s="144"/>
      <c r="R31" s="144"/>
      <c r="S31" s="196"/>
      <c r="T31" s="196"/>
      <c r="U31" s="196"/>
      <c r="V31" s="196"/>
    </row>
    <row r="32" spans="1:22" s="147" customFormat="1" ht="51.75" customHeight="1" x14ac:dyDescent="0.2">
      <c r="A32" s="199" t="s">
        <v>68</v>
      </c>
      <c r="B32" s="220" t="s">
        <v>424</v>
      </c>
      <c r="C32" s="127" t="s">
        <v>489</v>
      </c>
      <c r="D32" s="217"/>
      <c r="E32" s="217"/>
      <c r="F32" s="217"/>
      <c r="G32" s="217"/>
      <c r="H32" s="144"/>
      <c r="I32" s="144"/>
      <c r="J32" s="144"/>
      <c r="K32" s="144"/>
      <c r="L32" s="144"/>
      <c r="M32" s="144"/>
      <c r="N32" s="144"/>
      <c r="O32" s="144"/>
      <c r="P32" s="144"/>
      <c r="Q32" s="144"/>
      <c r="R32" s="144"/>
      <c r="S32" s="196"/>
      <c r="T32" s="196"/>
      <c r="U32" s="196"/>
      <c r="V32" s="196"/>
    </row>
    <row r="33" spans="1:22" s="147" customFormat="1" ht="101.25" customHeight="1" x14ac:dyDescent="0.2">
      <c r="A33" s="199" t="s">
        <v>67</v>
      </c>
      <c r="B33" s="220" t="s">
        <v>425</v>
      </c>
      <c r="C33" s="127" t="s">
        <v>558</v>
      </c>
      <c r="D33" s="217"/>
      <c r="E33" s="217"/>
      <c r="F33" s="217"/>
      <c r="G33" s="217"/>
      <c r="H33" s="144"/>
      <c r="I33" s="144"/>
      <c r="J33" s="144"/>
      <c r="K33" s="144"/>
      <c r="L33" s="144"/>
      <c r="M33" s="144"/>
      <c r="N33" s="144"/>
      <c r="O33" s="144"/>
      <c r="P33" s="144"/>
      <c r="Q33" s="144"/>
      <c r="R33" s="144"/>
      <c r="S33" s="196"/>
      <c r="T33" s="196"/>
      <c r="U33" s="196"/>
      <c r="V33" s="196"/>
    </row>
    <row r="34" spans="1:22" ht="111" customHeight="1" x14ac:dyDescent="0.25">
      <c r="A34" s="199" t="s">
        <v>439</v>
      </c>
      <c r="B34" s="220" t="s">
        <v>426</v>
      </c>
      <c r="C34" s="127" t="s">
        <v>489</v>
      </c>
      <c r="D34" s="201"/>
      <c r="E34" s="201"/>
      <c r="F34" s="201"/>
      <c r="G34" s="201"/>
      <c r="H34" s="201"/>
      <c r="I34" s="201"/>
      <c r="J34" s="201"/>
      <c r="K34" s="201"/>
      <c r="L34" s="201"/>
      <c r="M34" s="201"/>
      <c r="N34" s="201"/>
      <c r="O34" s="201"/>
      <c r="P34" s="201"/>
      <c r="Q34" s="201"/>
      <c r="R34" s="201"/>
      <c r="S34" s="201"/>
      <c r="T34" s="201"/>
      <c r="U34" s="201"/>
      <c r="V34" s="201"/>
    </row>
    <row r="35" spans="1:22" ht="58.5" customHeight="1" x14ac:dyDescent="0.25">
      <c r="A35" s="199" t="s">
        <v>429</v>
      </c>
      <c r="B35" s="220" t="s">
        <v>69</v>
      </c>
      <c r="C35" s="127" t="s">
        <v>489</v>
      </c>
      <c r="D35" s="201"/>
      <c r="E35" s="201"/>
      <c r="F35" s="201"/>
      <c r="G35" s="201"/>
      <c r="H35" s="201"/>
      <c r="I35" s="201"/>
      <c r="J35" s="201"/>
      <c r="K35" s="201"/>
      <c r="L35" s="201"/>
      <c r="M35" s="201"/>
      <c r="N35" s="201"/>
      <c r="O35" s="201"/>
      <c r="P35" s="201"/>
      <c r="Q35" s="201"/>
      <c r="R35" s="201"/>
      <c r="S35" s="201"/>
      <c r="T35" s="201"/>
      <c r="U35" s="201"/>
      <c r="V35" s="201"/>
    </row>
    <row r="36" spans="1:22" ht="51.75" customHeight="1" x14ac:dyDescent="0.25">
      <c r="A36" s="199" t="s">
        <v>440</v>
      </c>
      <c r="B36" s="220" t="s">
        <v>427</v>
      </c>
      <c r="C36" s="127" t="s">
        <v>489</v>
      </c>
      <c r="D36" s="201"/>
      <c r="E36" s="201"/>
      <c r="F36" s="201"/>
      <c r="G36" s="201"/>
      <c r="H36" s="201"/>
      <c r="I36" s="201"/>
      <c r="J36" s="201"/>
      <c r="K36" s="201"/>
      <c r="L36" s="201"/>
      <c r="M36" s="201"/>
      <c r="N36" s="201"/>
      <c r="O36" s="201"/>
      <c r="P36" s="201"/>
      <c r="Q36" s="201"/>
      <c r="R36" s="201"/>
      <c r="S36" s="201"/>
      <c r="T36" s="201"/>
      <c r="U36" s="201"/>
      <c r="V36" s="201"/>
    </row>
    <row r="37" spans="1:22" ht="43.5" customHeight="1" x14ac:dyDescent="0.25">
      <c r="A37" s="199" t="s">
        <v>430</v>
      </c>
      <c r="B37" s="220" t="s">
        <v>428</v>
      </c>
      <c r="C37" s="127" t="s">
        <v>489</v>
      </c>
      <c r="D37" s="201"/>
      <c r="E37" s="201"/>
      <c r="F37" s="201"/>
      <c r="G37" s="201"/>
      <c r="H37" s="201"/>
      <c r="I37" s="201"/>
      <c r="J37" s="201"/>
      <c r="K37" s="201"/>
      <c r="L37" s="201"/>
      <c r="M37" s="201"/>
      <c r="N37" s="201"/>
      <c r="O37" s="201"/>
      <c r="P37" s="201"/>
      <c r="Q37" s="201"/>
      <c r="R37" s="201"/>
      <c r="S37" s="201"/>
      <c r="T37" s="201"/>
      <c r="U37" s="201"/>
      <c r="V37" s="201"/>
    </row>
    <row r="38" spans="1:22" ht="43.5" customHeight="1" x14ac:dyDescent="0.25">
      <c r="A38" s="199" t="s">
        <v>441</v>
      </c>
      <c r="B38" s="220" t="s">
        <v>227</v>
      </c>
      <c r="C38" s="127" t="s">
        <v>489</v>
      </c>
      <c r="D38" s="201"/>
      <c r="E38" s="201"/>
      <c r="F38" s="201"/>
      <c r="G38" s="201"/>
      <c r="H38" s="201"/>
      <c r="I38" s="201"/>
      <c r="J38" s="201"/>
      <c r="K38" s="201"/>
      <c r="L38" s="201"/>
      <c r="M38" s="201"/>
      <c r="N38" s="201"/>
      <c r="O38" s="201"/>
      <c r="P38" s="201"/>
      <c r="Q38" s="201"/>
      <c r="R38" s="201"/>
      <c r="S38" s="201"/>
      <c r="T38" s="201"/>
      <c r="U38" s="201"/>
      <c r="V38" s="201"/>
    </row>
    <row r="39" spans="1:22" ht="23.25" customHeight="1" x14ac:dyDescent="0.25">
      <c r="A39" s="257"/>
      <c r="B39" s="258"/>
      <c r="C39" s="259"/>
      <c r="D39" s="201"/>
      <c r="E39" s="201"/>
      <c r="F39" s="201"/>
      <c r="G39" s="201"/>
      <c r="H39" s="201"/>
      <c r="I39" s="201"/>
      <c r="J39" s="201"/>
      <c r="K39" s="201"/>
      <c r="L39" s="201"/>
      <c r="M39" s="201"/>
      <c r="N39" s="201"/>
      <c r="O39" s="201"/>
      <c r="P39" s="201"/>
      <c r="Q39" s="201"/>
      <c r="R39" s="201"/>
      <c r="S39" s="201"/>
      <c r="T39" s="201"/>
      <c r="U39" s="201"/>
      <c r="V39" s="201"/>
    </row>
    <row r="40" spans="1:22" ht="63" x14ac:dyDescent="0.25">
      <c r="A40" s="199" t="s">
        <v>431</v>
      </c>
      <c r="B40" s="220" t="s">
        <v>482</v>
      </c>
      <c r="C40" s="220" t="str">
        <f>CONCATENATE("Фхо=",ROUND('6.2. Паспорт фин осв ввод'!C24,2)," млн рублей")</f>
        <v>Фхо=8.16 млн рублей</v>
      </c>
      <c r="D40" s="201"/>
      <c r="E40" s="201"/>
      <c r="F40" s="201"/>
      <c r="G40" s="201"/>
      <c r="H40" s="201"/>
      <c r="I40" s="201"/>
      <c r="J40" s="201"/>
      <c r="K40" s="201"/>
      <c r="L40" s="201"/>
      <c r="M40" s="201"/>
      <c r="N40" s="201"/>
      <c r="O40" s="201"/>
      <c r="P40" s="201"/>
      <c r="Q40" s="201"/>
      <c r="R40" s="201"/>
      <c r="S40" s="201"/>
      <c r="T40" s="201"/>
      <c r="U40" s="201"/>
      <c r="V40" s="201"/>
    </row>
    <row r="41" spans="1:22" ht="105.75" customHeight="1" x14ac:dyDescent="0.25">
      <c r="A41" s="199" t="s">
        <v>442</v>
      </c>
      <c r="B41" s="220" t="s">
        <v>465</v>
      </c>
      <c r="C41" s="220" t="s">
        <v>559</v>
      </c>
      <c r="D41" s="201"/>
      <c r="E41" s="201"/>
      <c r="F41" s="201"/>
      <c r="G41" s="201"/>
      <c r="H41" s="201"/>
      <c r="I41" s="201"/>
      <c r="J41" s="201"/>
      <c r="K41" s="201"/>
      <c r="L41" s="201"/>
      <c r="M41" s="201"/>
      <c r="N41" s="201"/>
      <c r="O41" s="201"/>
      <c r="P41" s="201"/>
      <c r="Q41" s="201"/>
      <c r="R41" s="201"/>
      <c r="S41" s="201"/>
      <c r="T41" s="201"/>
      <c r="U41" s="201"/>
      <c r="V41" s="201"/>
    </row>
    <row r="42" spans="1:22" ht="83.25" customHeight="1" x14ac:dyDescent="0.25">
      <c r="A42" s="199" t="s">
        <v>432</v>
      </c>
      <c r="B42" s="220" t="s">
        <v>479</v>
      </c>
      <c r="C42" s="220" t="s">
        <v>559</v>
      </c>
      <c r="D42" s="201"/>
      <c r="E42" s="201"/>
      <c r="F42" s="201"/>
      <c r="G42" s="201"/>
      <c r="H42" s="201"/>
      <c r="I42" s="201"/>
      <c r="J42" s="201"/>
      <c r="K42" s="201"/>
      <c r="L42" s="201"/>
      <c r="M42" s="201"/>
      <c r="N42" s="201"/>
      <c r="O42" s="201"/>
      <c r="P42" s="201"/>
      <c r="Q42" s="201"/>
      <c r="R42" s="201"/>
      <c r="S42" s="201"/>
      <c r="T42" s="201"/>
      <c r="U42" s="201"/>
      <c r="V42" s="201"/>
    </row>
    <row r="43" spans="1:22" ht="186" customHeight="1" x14ac:dyDescent="0.25">
      <c r="A43" s="199" t="s">
        <v>445</v>
      </c>
      <c r="B43" s="220" t="s">
        <v>446</v>
      </c>
      <c r="C43" s="220" t="s">
        <v>556</v>
      </c>
      <c r="D43" s="201"/>
      <c r="E43" s="201"/>
      <c r="F43" s="201"/>
      <c r="G43" s="201"/>
      <c r="H43" s="201"/>
      <c r="I43" s="201"/>
      <c r="J43" s="201"/>
      <c r="K43" s="201"/>
      <c r="L43" s="201"/>
      <c r="M43" s="201"/>
      <c r="N43" s="201"/>
      <c r="O43" s="201"/>
      <c r="P43" s="201"/>
      <c r="Q43" s="201"/>
      <c r="R43" s="201"/>
      <c r="S43" s="201"/>
      <c r="T43" s="201"/>
      <c r="U43" s="201"/>
      <c r="V43" s="201"/>
    </row>
    <row r="44" spans="1:22" ht="111" customHeight="1" x14ac:dyDescent="0.25">
      <c r="A44" s="199" t="s">
        <v>433</v>
      </c>
      <c r="B44" s="220" t="s">
        <v>471</v>
      </c>
      <c r="C44" s="220" t="s">
        <v>556</v>
      </c>
      <c r="D44" s="201"/>
      <c r="E44" s="201"/>
      <c r="F44" s="201"/>
      <c r="G44" s="201"/>
      <c r="H44" s="201"/>
      <c r="I44" s="201"/>
      <c r="J44" s="201"/>
      <c r="K44" s="201"/>
      <c r="L44" s="201"/>
      <c r="M44" s="201"/>
      <c r="N44" s="201"/>
      <c r="O44" s="201"/>
      <c r="P44" s="201"/>
      <c r="Q44" s="201"/>
      <c r="R44" s="201"/>
      <c r="S44" s="201"/>
      <c r="T44" s="201"/>
      <c r="U44" s="201"/>
      <c r="V44" s="201"/>
    </row>
    <row r="45" spans="1:22" ht="120" customHeight="1" x14ac:dyDescent="0.25">
      <c r="A45" s="199" t="s">
        <v>466</v>
      </c>
      <c r="B45" s="220" t="s">
        <v>472</v>
      </c>
      <c r="C45" s="220" t="s">
        <v>556</v>
      </c>
      <c r="D45" s="201"/>
      <c r="E45" s="201"/>
      <c r="F45" s="201"/>
      <c r="G45" s="201"/>
      <c r="H45" s="201"/>
      <c r="I45" s="201"/>
      <c r="J45" s="201"/>
      <c r="K45" s="201"/>
      <c r="L45" s="201"/>
      <c r="M45" s="201"/>
      <c r="N45" s="201"/>
      <c r="O45" s="201"/>
      <c r="P45" s="201"/>
      <c r="Q45" s="201"/>
      <c r="R45" s="201"/>
      <c r="S45" s="201"/>
      <c r="T45" s="201"/>
      <c r="U45" s="201"/>
      <c r="V45" s="201"/>
    </row>
    <row r="46" spans="1:22" ht="101.25" customHeight="1" x14ac:dyDescent="0.25">
      <c r="A46" s="199" t="s">
        <v>434</v>
      </c>
      <c r="B46" s="220" t="s">
        <v>473</v>
      </c>
      <c r="C46" s="220" t="s">
        <v>556</v>
      </c>
      <c r="D46" s="201"/>
      <c r="E46" s="201"/>
      <c r="F46" s="201"/>
      <c r="G46" s="201"/>
      <c r="H46" s="201"/>
      <c r="I46" s="201"/>
      <c r="J46" s="201"/>
      <c r="K46" s="201"/>
      <c r="L46" s="201"/>
      <c r="M46" s="201"/>
      <c r="N46" s="201"/>
      <c r="O46" s="201"/>
      <c r="P46" s="201"/>
      <c r="Q46" s="201"/>
      <c r="R46" s="201"/>
      <c r="S46" s="201"/>
      <c r="T46" s="201"/>
      <c r="U46" s="201"/>
      <c r="V46" s="201"/>
    </row>
    <row r="47" spans="1:22" ht="18.75" customHeight="1" x14ac:dyDescent="0.25">
      <c r="A47" s="257"/>
      <c r="B47" s="258"/>
      <c r="C47" s="259"/>
      <c r="D47" s="201"/>
      <c r="E47" s="201"/>
      <c r="F47" s="201"/>
      <c r="G47" s="201"/>
      <c r="H47" s="201"/>
      <c r="I47" s="201"/>
      <c r="J47" s="201"/>
      <c r="K47" s="201"/>
      <c r="L47" s="201"/>
      <c r="M47" s="201"/>
      <c r="N47" s="201"/>
      <c r="O47" s="201"/>
      <c r="P47" s="201"/>
      <c r="Q47" s="201"/>
      <c r="R47" s="201"/>
      <c r="S47" s="201"/>
      <c r="T47" s="201"/>
      <c r="U47" s="201"/>
      <c r="V47" s="201"/>
    </row>
    <row r="48" spans="1:22" ht="75.75" customHeight="1" x14ac:dyDescent="0.25">
      <c r="A48" s="199" t="s">
        <v>467</v>
      </c>
      <c r="B48" s="220" t="s">
        <v>480</v>
      </c>
      <c r="C48" s="220" t="str">
        <f>CONCATENATE(ROUND('6.2. Паспорт фин осв ввод'!U24,2)," млн рублей")</f>
        <v>2,04 млн рублей</v>
      </c>
      <c r="D48" s="201"/>
      <c r="E48" s="201"/>
      <c r="F48" s="201"/>
      <c r="G48" s="201"/>
      <c r="H48" s="201"/>
      <c r="I48" s="201"/>
      <c r="J48" s="201"/>
      <c r="K48" s="201"/>
      <c r="L48" s="201"/>
      <c r="M48" s="201"/>
      <c r="N48" s="201"/>
      <c r="O48" s="201"/>
      <c r="P48" s="201"/>
      <c r="Q48" s="201"/>
      <c r="R48" s="201"/>
      <c r="S48" s="201"/>
      <c r="T48" s="201"/>
      <c r="U48" s="201"/>
      <c r="V48" s="201"/>
    </row>
    <row r="49" spans="1:22" ht="71.25" customHeight="1" x14ac:dyDescent="0.25">
      <c r="A49" s="199" t="s">
        <v>435</v>
      </c>
      <c r="B49" s="220" t="s">
        <v>481</v>
      </c>
      <c r="C49" s="220" t="str">
        <f>CONCATENATE(ROUND('6.2. Паспорт фин осв ввод'!U30,2)," млн рублей")</f>
        <v>6,8 млн рублей</v>
      </c>
      <c r="D49" s="201"/>
      <c r="E49" s="201"/>
      <c r="F49" s="201"/>
      <c r="G49" s="201"/>
      <c r="H49" s="201"/>
      <c r="I49" s="201"/>
      <c r="J49" s="201"/>
      <c r="K49" s="201"/>
      <c r="L49" s="201"/>
      <c r="M49" s="201"/>
      <c r="N49" s="201"/>
      <c r="O49" s="201"/>
      <c r="P49" s="201"/>
      <c r="Q49" s="201"/>
      <c r="R49" s="201"/>
      <c r="S49" s="201"/>
      <c r="T49" s="201"/>
      <c r="U49" s="201"/>
      <c r="V49" s="201"/>
    </row>
    <row r="50" spans="1:22"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row>
    <row r="51" spans="1:22"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row>
    <row r="52" spans="1:22"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row>
    <row r="53" spans="1:22"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row>
    <row r="54" spans="1:22"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row>
    <row r="55" spans="1:22"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row>
    <row r="56" spans="1:22"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row>
    <row r="57" spans="1:22"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row>
    <row r="58" spans="1:22"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row>
    <row r="59" spans="1:22"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row>
    <row r="60" spans="1:22"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row>
    <row r="61" spans="1:22"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row>
    <row r="62" spans="1:22"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row>
    <row r="63" spans="1:22"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row>
    <row r="64" spans="1:22"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row>
    <row r="65" spans="1:22"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row>
    <row r="66" spans="1:22"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row>
    <row r="67" spans="1:22"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row>
    <row r="68" spans="1:22"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row>
    <row r="69" spans="1:22"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row>
    <row r="70" spans="1:22"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row>
    <row r="71" spans="1:22"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row>
    <row r="72" spans="1:22"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row>
    <row r="73" spans="1:22"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row>
    <row r="74" spans="1:22"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row>
    <row r="75" spans="1:22"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row>
    <row r="76" spans="1:22"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row>
    <row r="77" spans="1:22"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row>
    <row r="78" spans="1:22"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row>
    <row r="79" spans="1:22"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row>
    <row r="80" spans="1:22"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row>
    <row r="81" spans="1:22"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row>
    <row r="82" spans="1:22"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row>
    <row r="83" spans="1:22"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row>
    <row r="84" spans="1:22"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row>
    <row r="85" spans="1:22"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row>
    <row r="86" spans="1:22"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row>
    <row r="87" spans="1:22"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row>
    <row r="88" spans="1:22"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row>
    <row r="89" spans="1:22"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row>
    <row r="90" spans="1:22"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row>
    <row r="91" spans="1:22"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row>
    <row r="92" spans="1:22"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row>
    <row r="93" spans="1:22"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row>
    <row r="94" spans="1:22"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row>
    <row r="95" spans="1:22"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row>
    <row r="96" spans="1:22"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row>
    <row r="97" spans="1:22"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row>
    <row r="98" spans="1:22"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row>
    <row r="99" spans="1:22"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row>
    <row r="100" spans="1:22"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row>
    <row r="101" spans="1:22"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row>
    <row r="102" spans="1:22"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row>
    <row r="103" spans="1:22"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row>
    <row r="104" spans="1:22"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row>
    <row r="105" spans="1:22"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row>
    <row r="106" spans="1:22"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row>
    <row r="107" spans="1:22"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row>
    <row r="108" spans="1:22"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row>
    <row r="109" spans="1:22"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row>
    <row r="110" spans="1:22"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row>
    <row r="111" spans="1:22"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row>
    <row r="112" spans="1:22"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row>
    <row r="113" spans="1:22"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row>
    <row r="114" spans="1:22"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row>
    <row r="115" spans="1:22"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row>
    <row r="116" spans="1:22"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row>
    <row r="117" spans="1:22"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row>
    <row r="118" spans="1:22"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row>
    <row r="119" spans="1:22"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row>
    <row r="120" spans="1:22"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row>
    <row r="121" spans="1:22"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row>
    <row r="122" spans="1:22"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row>
    <row r="123" spans="1:22"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row>
    <row r="124" spans="1:22"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row>
    <row r="125" spans="1:22"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row>
    <row r="126" spans="1:22"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row>
    <row r="127" spans="1:22"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row>
    <row r="128" spans="1:22"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row>
    <row r="129" spans="1:22"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row>
    <row r="130" spans="1:22"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row>
    <row r="131" spans="1:22"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row>
    <row r="132" spans="1:22"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row>
    <row r="133" spans="1:22"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row>
    <row r="134" spans="1:22"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row>
    <row r="135" spans="1:22"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row>
    <row r="136" spans="1:22"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row>
    <row r="137" spans="1:22"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row>
    <row r="138" spans="1:22"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row>
    <row r="139" spans="1:22"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row>
    <row r="140" spans="1:22"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row>
    <row r="141" spans="1:22"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row>
    <row r="142" spans="1:22"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row>
    <row r="143" spans="1:22"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row>
    <row r="144" spans="1:22"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row>
    <row r="145" spans="1:22"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row>
    <row r="146" spans="1:22"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row>
    <row r="147" spans="1:22"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row>
    <row r="148" spans="1:22"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row>
    <row r="149" spans="1:22"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row>
    <row r="150" spans="1:22"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row>
    <row r="151" spans="1:22"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row>
    <row r="152" spans="1:22"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row>
    <row r="153" spans="1:22"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row>
    <row r="154" spans="1:22"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row>
    <row r="155" spans="1:22"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row>
    <row r="156" spans="1:22"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row>
    <row r="157" spans="1:22"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row>
    <row r="158" spans="1:22"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row>
    <row r="159" spans="1:22"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row>
    <row r="160" spans="1:22"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row>
    <row r="161" spans="1:22"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row>
    <row r="162" spans="1:22"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row>
    <row r="163" spans="1:22"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row>
    <row r="164" spans="1:22"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row>
    <row r="165" spans="1:22"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row>
    <row r="166" spans="1:22"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row>
    <row r="167" spans="1:22"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row>
    <row r="168" spans="1:22"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row>
    <row r="169" spans="1:22"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row>
    <row r="170" spans="1:22"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row>
    <row r="171" spans="1:22"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row>
    <row r="172" spans="1:22"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row>
    <row r="173" spans="1:22"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row>
    <row r="174" spans="1:22"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row>
    <row r="175" spans="1:22"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row>
    <row r="176" spans="1:22"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row>
    <row r="177" spans="1:22"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row>
    <row r="178" spans="1:22"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row>
    <row r="179" spans="1:22"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row>
    <row r="180" spans="1:22"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row>
    <row r="181" spans="1:22"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row>
    <row r="182" spans="1:22"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row>
    <row r="183" spans="1:22"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row>
    <row r="184" spans="1:22"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row>
    <row r="185" spans="1:22"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row>
    <row r="186" spans="1:22"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row>
    <row r="187" spans="1:22"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row>
    <row r="188" spans="1:22"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row>
    <row r="189" spans="1:22"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row>
    <row r="190" spans="1:22"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row>
    <row r="191" spans="1:22"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row>
    <row r="192" spans="1:22"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row>
    <row r="193" spans="1:22"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row>
    <row r="194" spans="1:22"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row>
    <row r="195" spans="1:22"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row>
    <row r="196" spans="1:22"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row>
    <row r="197" spans="1:22"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row>
    <row r="198" spans="1:22"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row>
    <row r="199" spans="1:22"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row>
    <row r="200" spans="1:22"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row>
    <row r="201" spans="1:22"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row>
    <row r="202" spans="1:22"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row>
    <row r="203" spans="1:22"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row>
    <row r="204" spans="1:22"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row>
    <row r="205" spans="1:22"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row>
    <row r="206" spans="1:22"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row>
    <row r="207" spans="1:22"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row>
    <row r="208" spans="1:22"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row>
    <row r="209" spans="1:22"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row>
    <row r="210" spans="1:22"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row>
    <row r="211" spans="1:22"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row>
    <row r="212" spans="1:22"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row>
    <row r="213" spans="1:22"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row>
    <row r="214" spans="1:22"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row>
    <row r="215" spans="1:22"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row>
    <row r="216" spans="1:22"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row>
    <row r="217" spans="1:22"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row>
    <row r="218" spans="1:22"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row>
    <row r="219" spans="1:22"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row>
    <row r="220" spans="1:22"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row>
    <row r="221" spans="1:22"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row>
    <row r="222" spans="1:22"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row>
    <row r="223" spans="1:22"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row>
    <row r="224" spans="1:22"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row>
    <row r="225" spans="1:22"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row>
    <row r="226" spans="1:22"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row>
    <row r="227" spans="1:22"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row>
    <row r="228" spans="1:22"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row>
    <row r="229" spans="1:22"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row>
    <row r="230" spans="1:22"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row>
    <row r="231" spans="1:22"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row>
    <row r="232" spans="1:22"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row>
    <row r="233" spans="1:22"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row>
    <row r="234" spans="1:22"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row>
    <row r="235" spans="1:22"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row>
    <row r="236" spans="1:22"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row>
    <row r="237" spans="1:22"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row>
    <row r="238" spans="1:22"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row>
    <row r="239" spans="1:22"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row>
    <row r="240" spans="1:22"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row>
    <row r="241" spans="1:22"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row>
    <row r="242" spans="1:22"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row>
    <row r="243" spans="1:22"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row>
    <row r="244" spans="1:22"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row>
    <row r="245" spans="1:22"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row>
    <row r="246" spans="1:22"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row>
    <row r="247" spans="1:22"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row>
    <row r="248" spans="1:22"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row>
    <row r="249" spans="1:22"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row>
    <row r="250" spans="1:22"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row>
    <row r="251" spans="1:22"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row>
    <row r="252" spans="1:22"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row>
    <row r="253" spans="1:22"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row>
    <row r="254" spans="1:22"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row>
    <row r="255" spans="1:22"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row>
    <row r="256" spans="1:22"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row>
    <row r="257" spans="1:22"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row>
    <row r="258" spans="1:22"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row>
    <row r="259" spans="1:22"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row>
    <row r="260" spans="1:22"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row>
    <row r="261" spans="1:22"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row>
    <row r="262" spans="1:22"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row>
    <row r="263" spans="1:22"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row>
    <row r="264" spans="1:22"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row>
    <row r="265" spans="1:22"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row>
    <row r="266" spans="1:22"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row>
    <row r="267" spans="1:22"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row>
    <row r="268" spans="1:22"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row>
    <row r="269" spans="1:22"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row>
    <row r="270" spans="1:22"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row>
    <row r="271" spans="1:22"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row>
    <row r="272" spans="1:22"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row>
    <row r="273" spans="1:22"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row>
    <row r="274" spans="1:22"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row>
    <row r="275" spans="1:22"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row>
    <row r="276" spans="1:22"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row>
    <row r="277" spans="1:22"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row>
    <row r="278" spans="1:22"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row>
    <row r="279" spans="1:22"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row>
    <row r="280" spans="1:22"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row>
    <row r="281" spans="1:22"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row>
    <row r="282" spans="1:22"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row>
    <row r="283" spans="1:22"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row>
    <row r="284" spans="1:22"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row>
    <row r="285" spans="1:22"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row>
    <row r="286" spans="1:22"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row>
    <row r="287" spans="1:22"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row>
    <row r="288" spans="1:22"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row>
    <row r="289" spans="1:22"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row>
    <row r="290" spans="1:22"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row>
    <row r="291" spans="1:22"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row>
    <row r="292" spans="1:22"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row>
    <row r="293" spans="1:22"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row>
    <row r="294" spans="1:22"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row>
    <row r="295" spans="1:22"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row>
    <row r="296" spans="1:22"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row>
    <row r="297" spans="1:22"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row>
    <row r="298" spans="1:22"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row>
    <row r="299" spans="1:22"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row>
    <row r="300" spans="1:22"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row>
    <row r="301" spans="1:22"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row>
    <row r="302" spans="1:22"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row>
    <row r="303" spans="1:22"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row>
    <row r="304" spans="1:22"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row>
    <row r="305" spans="1:22"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row>
    <row r="306" spans="1:22"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row>
    <row r="307" spans="1:22"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row>
    <row r="308" spans="1:22"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row>
    <row r="309" spans="1:22"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row>
    <row r="310" spans="1:22"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row>
    <row r="311" spans="1:22"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row>
    <row r="312" spans="1:22"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row>
    <row r="313" spans="1:22"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row>
    <row r="314" spans="1:22"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row>
    <row r="315" spans="1:22"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row>
    <row r="316" spans="1:22"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row>
    <row r="317" spans="1:22"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row>
    <row r="318" spans="1:22"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row>
    <row r="319" spans="1:22"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row>
    <row r="320" spans="1:22"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row>
    <row r="321" spans="1:22"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row>
    <row r="322" spans="1:22"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row>
    <row r="323" spans="1:22"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row>
    <row r="324" spans="1:22"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row>
    <row r="325" spans="1:22"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row>
    <row r="326" spans="1:22"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row>
    <row r="327" spans="1:22"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row>
    <row r="328" spans="1:22"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row>
    <row r="329" spans="1:22"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row>
    <row r="330" spans="1:22"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row>
    <row r="331" spans="1:22"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row>
    <row r="332" spans="1:22"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row>
    <row r="333" spans="1:22"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row>
    <row r="334" spans="1:22"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row>
    <row r="335" spans="1:22"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row>
    <row r="336" spans="1:22"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row>
    <row r="337" spans="1:22"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row>
    <row r="338" spans="1:22"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J27" sqref="J27"/>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60" t="str">
        <f>'1. паспорт местоположение'!A5:C5</f>
        <v>Год раскрытия информации: 2022 год</v>
      </c>
      <c r="B4" s="260"/>
      <c r="C4" s="260"/>
      <c r="D4" s="260"/>
      <c r="E4" s="260"/>
      <c r="F4" s="260"/>
      <c r="G4" s="260"/>
      <c r="H4" s="260"/>
      <c r="I4" s="260"/>
      <c r="J4" s="260"/>
      <c r="K4" s="260"/>
      <c r="L4" s="260"/>
      <c r="M4" s="260"/>
      <c r="N4" s="260"/>
      <c r="O4" s="260"/>
      <c r="P4" s="260"/>
      <c r="Q4" s="260"/>
      <c r="R4" s="260"/>
      <c r="S4" s="260"/>
      <c r="T4" s="260"/>
      <c r="U4" s="260"/>
    </row>
    <row r="5" spans="1:21" ht="18.75" x14ac:dyDescent="0.3">
      <c r="A5" s="9"/>
      <c r="B5" s="9"/>
      <c r="C5" s="9"/>
      <c r="D5" s="9"/>
      <c r="E5" s="9"/>
      <c r="F5" s="9"/>
      <c r="U5" s="2"/>
    </row>
    <row r="6" spans="1:21" ht="18.75" x14ac:dyDescent="0.25">
      <c r="A6" s="333" t="s">
        <v>7</v>
      </c>
      <c r="B6" s="333"/>
      <c r="C6" s="333"/>
      <c r="D6" s="333"/>
      <c r="E6" s="333"/>
      <c r="F6" s="333"/>
      <c r="G6" s="333"/>
      <c r="H6" s="333"/>
      <c r="I6" s="333"/>
      <c r="J6" s="333"/>
      <c r="K6" s="333"/>
      <c r="L6" s="333"/>
      <c r="M6" s="333"/>
      <c r="N6" s="333"/>
      <c r="O6" s="333"/>
      <c r="P6" s="333"/>
      <c r="Q6" s="333"/>
      <c r="R6" s="333"/>
      <c r="S6" s="333"/>
      <c r="T6" s="333"/>
      <c r="U6" s="333"/>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34" t="str">
        <f>'1. паспорт местоположение'!A9:C9</f>
        <v>Акционерное общество "Янтарьэнерго" ДЗО  ПАО "Россети"</v>
      </c>
      <c r="B8" s="334"/>
      <c r="C8" s="334"/>
      <c r="D8" s="334"/>
      <c r="E8" s="334"/>
      <c r="F8" s="334"/>
      <c r="G8" s="334"/>
      <c r="H8" s="334"/>
      <c r="I8" s="334"/>
      <c r="J8" s="334"/>
      <c r="K8" s="334"/>
      <c r="L8" s="334"/>
      <c r="M8" s="334"/>
      <c r="N8" s="334"/>
      <c r="O8" s="334"/>
      <c r="P8" s="334"/>
      <c r="Q8" s="334"/>
      <c r="R8" s="334"/>
      <c r="S8" s="334"/>
      <c r="T8" s="334"/>
      <c r="U8" s="334"/>
    </row>
    <row r="9" spans="1:21" ht="18.75" customHeight="1" x14ac:dyDescent="0.25">
      <c r="A9" s="324" t="s">
        <v>6</v>
      </c>
      <c r="B9" s="324"/>
      <c r="C9" s="324"/>
      <c r="D9" s="324"/>
      <c r="E9" s="324"/>
      <c r="F9" s="324"/>
      <c r="G9" s="324"/>
      <c r="H9" s="324"/>
      <c r="I9" s="324"/>
      <c r="J9" s="324"/>
      <c r="K9" s="324"/>
      <c r="L9" s="324"/>
      <c r="M9" s="324"/>
      <c r="N9" s="324"/>
      <c r="O9" s="324"/>
      <c r="P9" s="324"/>
      <c r="Q9" s="324"/>
      <c r="R9" s="324"/>
      <c r="S9" s="324"/>
      <c r="T9" s="324"/>
      <c r="U9" s="324"/>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34" t="str">
        <f>'1. паспорт местоположение'!A12:C12</f>
        <v>L_92-23-21</v>
      </c>
      <c r="B11" s="334"/>
      <c r="C11" s="334"/>
      <c r="D11" s="334"/>
      <c r="E11" s="334"/>
      <c r="F11" s="334"/>
      <c r="G11" s="334"/>
      <c r="H11" s="334"/>
      <c r="I11" s="334"/>
      <c r="J11" s="334"/>
      <c r="K11" s="334"/>
      <c r="L11" s="334"/>
      <c r="M11" s="334"/>
      <c r="N11" s="334"/>
      <c r="O11" s="334"/>
      <c r="P11" s="334"/>
      <c r="Q11" s="334"/>
      <c r="R11" s="334"/>
      <c r="S11" s="334"/>
      <c r="T11" s="334"/>
      <c r="U11" s="334"/>
    </row>
    <row r="12" spans="1:21" x14ac:dyDescent="0.25">
      <c r="A12" s="324" t="s">
        <v>5</v>
      </c>
      <c r="B12" s="324"/>
      <c r="C12" s="324"/>
      <c r="D12" s="324"/>
      <c r="E12" s="324"/>
      <c r="F12" s="324"/>
      <c r="G12" s="324"/>
      <c r="H12" s="324"/>
      <c r="I12" s="324"/>
      <c r="J12" s="324"/>
      <c r="K12" s="324"/>
      <c r="L12" s="324"/>
      <c r="M12" s="324"/>
      <c r="N12" s="324"/>
      <c r="O12" s="324"/>
      <c r="P12" s="324"/>
      <c r="Q12" s="324"/>
      <c r="R12" s="324"/>
      <c r="S12" s="324"/>
      <c r="T12" s="324"/>
      <c r="U12" s="324"/>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29" t="str">
        <f>'1. паспорт местоположение'!A15</f>
        <v>Покупка автомобиля-самосвала в количестве четырех единиц для перевозки грузов</v>
      </c>
      <c r="B14" s="329"/>
      <c r="C14" s="329"/>
      <c r="D14" s="329"/>
      <c r="E14" s="329"/>
      <c r="F14" s="329"/>
      <c r="G14" s="329"/>
      <c r="H14" s="329"/>
      <c r="I14" s="329"/>
      <c r="J14" s="329"/>
      <c r="K14" s="329"/>
      <c r="L14" s="329"/>
      <c r="M14" s="329"/>
      <c r="N14" s="329"/>
      <c r="O14" s="329"/>
      <c r="P14" s="329"/>
      <c r="Q14" s="329"/>
      <c r="R14" s="329"/>
      <c r="S14" s="329"/>
      <c r="T14" s="329"/>
      <c r="U14" s="329"/>
    </row>
    <row r="15" spans="1:21" ht="15.75" customHeight="1" x14ac:dyDescent="0.25">
      <c r="A15" s="324" t="s">
        <v>4</v>
      </c>
      <c r="B15" s="324"/>
      <c r="C15" s="324"/>
      <c r="D15" s="324"/>
      <c r="E15" s="324"/>
      <c r="F15" s="324"/>
      <c r="G15" s="324"/>
      <c r="H15" s="324"/>
      <c r="I15" s="324"/>
      <c r="J15" s="324"/>
      <c r="K15" s="324"/>
      <c r="L15" s="324"/>
      <c r="M15" s="324"/>
      <c r="N15" s="324"/>
      <c r="O15" s="324"/>
      <c r="P15" s="324"/>
      <c r="Q15" s="324"/>
      <c r="R15" s="324"/>
      <c r="S15" s="324"/>
      <c r="T15" s="324"/>
      <c r="U15" s="324"/>
    </row>
    <row r="16" spans="1:21" x14ac:dyDescent="0.25">
      <c r="A16" s="330"/>
      <c r="B16" s="330"/>
      <c r="C16" s="330"/>
      <c r="D16" s="330"/>
      <c r="E16" s="330"/>
      <c r="F16" s="330"/>
      <c r="G16" s="330"/>
      <c r="H16" s="330"/>
      <c r="I16" s="330"/>
      <c r="J16" s="330"/>
      <c r="K16" s="330"/>
      <c r="L16" s="330"/>
      <c r="M16" s="330"/>
      <c r="N16" s="330"/>
      <c r="O16" s="330"/>
      <c r="P16" s="330"/>
      <c r="Q16" s="330"/>
      <c r="R16" s="330"/>
      <c r="S16" s="330"/>
      <c r="T16" s="330"/>
      <c r="U16" s="330"/>
    </row>
    <row r="17" spans="1:24" x14ac:dyDescent="0.25">
      <c r="A17" s="9"/>
      <c r="T17" s="9"/>
    </row>
    <row r="18" spans="1:24" x14ac:dyDescent="0.25">
      <c r="A18" s="331" t="s">
        <v>455</v>
      </c>
      <c r="B18" s="331"/>
      <c r="C18" s="331"/>
      <c r="D18" s="331"/>
      <c r="E18" s="331"/>
      <c r="F18" s="331"/>
      <c r="G18" s="331"/>
      <c r="H18" s="331"/>
      <c r="I18" s="331"/>
      <c r="J18" s="331"/>
      <c r="K18" s="331"/>
      <c r="L18" s="331"/>
      <c r="M18" s="331"/>
      <c r="N18" s="331"/>
      <c r="O18" s="331"/>
      <c r="P18" s="331"/>
      <c r="Q18" s="331"/>
      <c r="R18" s="331"/>
      <c r="S18" s="331"/>
      <c r="T18" s="331"/>
      <c r="U18" s="331"/>
    </row>
    <row r="19" spans="1:24" x14ac:dyDescent="0.25">
      <c r="A19" s="9"/>
      <c r="B19" s="9"/>
      <c r="C19" s="9"/>
      <c r="D19" s="9"/>
      <c r="E19" s="9"/>
      <c r="F19" s="9"/>
      <c r="T19" s="9"/>
    </row>
    <row r="20" spans="1:24" ht="33" customHeight="1" x14ac:dyDescent="0.25">
      <c r="A20" s="325" t="s">
        <v>183</v>
      </c>
      <c r="B20" s="325" t="s">
        <v>182</v>
      </c>
      <c r="C20" s="314" t="s">
        <v>181</v>
      </c>
      <c r="D20" s="314"/>
      <c r="E20" s="320" t="s">
        <v>180</v>
      </c>
      <c r="F20" s="320"/>
      <c r="G20" s="325" t="s">
        <v>562</v>
      </c>
      <c r="H20" s="327" t="s">
        <v>512</v>
      </c>
      <c r="I20" s="328"/>
      <c r="J20" s="328"/>
      <c r="K20" s="328"/>
      <c r="L20" s="327" t="s">
        <v>513</v>
      </c>
      <c r="M20" s="328"/>
      <c r="N20" s="328"/>
      <c r="O20" s="328"/>
      <c r="P20" s="327" t="s">
        <v>563</v>
      </c>
      <c r="Q20" s="328"/>
      <c r="R20" s="328"/>
      <c r="S20" s="328"/>
      <c r="T20" s="332" t="s">
        <v>179</v>
      </c>
      <c r="U20" s="332"/>
      <c r="V20" s="22"/>
      <c r="W20" s="22"/>
      <c r="X20" s="22"/>
    </row>
    <row r="21" spans="1:24" ht="99.75" customHeight="1" x14ac:dyDescent="0.25">
      <c r="A21" s="326"/>
      <c r="B21" s="326"/>
      <c r="C21" s="314"/>
      <c r="D21" s="314"/>
      <c r="E21" s="320"/>
      <c r="F21" s="320"/>
      <c r="G21" s="326"/>
      <c r="H21" s="314" t="s">
        <v>2</v>
      </c>
      <c r="I21" s="314"/>
      <c r="J21" s="314" t="s">
        <v>9</v>
      </c>
      <c r="K21" s="314"/>
      <c r="L21" s="314" t="s">
        <v>2</v>
      </c>
      <c r="M21" s="314"/>
      <c r="N21" s="314" t="s">
        <v>9</v>
      </c>
      <c r="O21" s="314"/>
      <c r="P21" s="314" t="s">
        <v>2</v>
      </c>
      <c r="Q21" s="314"/>
      <c r="R21" s="314" t="s">
        <v>9</v>
      </c>
      <c r="S21" s="314"/>
      <c r="T21" s="332"/>
      <c r="U21" s="332"/>
    </row>
    <row r="22" spans="1:24" ht="89.25" customHeight="1" x14ac:dyDescent="0.25">
      <c r="A22" s="321"/>
      <c r="B22" s="321"/>
      <c r="C22" s="84" t="s">
        <v>2</v>
      </c>
      <c r="D22" s="84" t="s">
        <v>177</v>
      </c>
      <c r="E22" s="21" t="s">
        <v>564</v>
      </c>
      <c r="F22" s="21" t="s">
        <v>565</v>
      </c>
      <c r="G22" s="321"/>
      <c r="H22" s="135" t="s">
        <v>436</v>
      </c>
      <c r="I22" s="135" t="s">
        <v>437</v>
      </c>
      <c r="J22" s="135" t="s">
        <v>436</v>
      </c>
      <c r="K22" s="135" t="s">
        <v>437</v>
      </c>
      <c r="L22" s="135" t="s">
        <v>436</v>
      </c>
      <c r="M22" s="135" t="s">
        <v>437</v>
      </c>
      <c r="N22" s="135" t="s">
        <v>436</v>
      </c>
      <c r="O22" s="135" t="s">
        <v>437</v>
      </c>
      <c r="P22" s="135" t="s">
        <v>436</v>
      </c>
      <c r="Q22" s="135" t="s">
        <v>437</v>
      </c>
      <c r="R22" s="135" t="s">
        <v>436</v>
      </c>
      <c r="S22" s="135" t="s">
        <v>437</v>
      </c>
      <c r="T22" s="84" t="s">
        <v>178</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8.16</v>
      </c>
      <c r="D24" s="136">
        <f t="shared" ref="D24:S24" si="0">SUM(D25:D29)</f>
        <v>0</v>
      </c>
      <c r="E24" s="136">
        <f t="shared" si="0"/>
        <v>8.16</v>
      </c>
      <c r="F24" s="136">
        <f t="shared" si="0"/>
        <v>8.16</v>
      </c>
      <c r="G24" s="136">
        <f t="shared" si="0"/>
        <v>0</v>
      </c>
      <c r="H24" s="136">
        <f t="shared" si="0"/>
        <v>2.04</v>
      </c>
      <c r="I24" s="136">
        <f t="shared" si="0"/>
        <v>0</v>
      </c>
      <c r="J24" s="136">
        <f t="shared" si="0"/>
        <v>2.04</v>
      </c>
      <c r="K24" s="136">
        <f t="shared" si="0"/>
        <v>0</v>
      </c>
      <c r="L24" s="136">
        <f t="shared" si="0"/>
        <v>6.12</v>
      </c>
      <c r="M24" s="136">
        <f t="shared" si="0"/>
        <v>0</v>
      </c>
      <c r="N24" s="136">
        <f t="shared" si="0"/>
        <v>0</v>
      </c>
      <c r="O24" s="136">
        <f t="shared" si="0"/>
        <v>0</v>
      </c>
      <c r="P24" s="136">
        <f t="shared" si="0"/>
        <v>0</v>
      </c>
      <c r="Q24" s="136">
        <f t="shared" si="0"/>
        <v>0</v>
      </c>
      <c r="R24" s="136">
        <f t="shared" si="0"/>
        <v>0</v>
      </c>
      <c r="S24" s="136">
        <f t="shared" si="0"/>
        <v>0</v>
      </c>
      <c r="T24" s="136">
        <f t="shared" ref="T24:T64" si="1">H24+L24+P24</f>
        <v>8.16</v>
      </c>
      <c r="U24" s="79">
        <f>J24+N24+R24</f>
        <v>2.04</v>
      </c>
    </row>
    <row r="25" spans="1:24" ht="24" customHeight="1" x14ac:dyDescent="0.25">
      <c r="A25" s="16" t="s">
        <v>175</v>
      </c>
      <c r="B25" s="7" t="s">
        <v>174</v>
      </c>
      <c r="C25" s="136">
        <v>0</v>
      </c>
      <c r="D25" s="136">
        <v>0</v>
      </c>
      <c r="E25" s="229">
        <f>C25</f>
        <v>0</v>
      </c>
      <c r="F25" s="229">
        <f>E25-G25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94">
        <f t="shared" ref="E26:E64" si="3">C26</f>
        <v>0</v>
      </c>
      <c r="F26" s="94">
        <f t="shared" ref="F26:F64" si="4">E26-G26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392</v>
      </c>
      <c r="C27" s="136">
        <v>8.16</v>
      </c>
      <c r="D27" s="136">
        <v>0</v>
      </c>
      <c r="E27" s="94">
        <f t="shared" si="3"/>
        <v>8.16</v>
      </c>
      <c r="F27" s="94">
        <f>E27-G27</f>
        <v>8.16</v>
      </c>
      <c r="G27" s="94">
        <v>0</v>
      </c>
      <c r="H27" s="94">
        <v>2.04</v>
      </c>
      <c r="I27" s="94">
        <v>0</v>
      </c>
      <c r="J27" s="94">
        <v>2.04</v>
      </c>
      <c r="K27" s="94">
        <v>0</v>
      </c>
      <c r="L27" s="94">
        <v>6.12</v>
      </c>
      <c r="M27" s="94">
        <v>0</v>
      </c>
      <c r="N27" s="93">
        <v>0</v>
      </c>
      <c r="O27" s="94">
        <v>0</v>
      </c>
      <c r="P27" s="94">
        <v>0</v>
      </c>
      <c r="Q27" s="94">
        <v>0</v>
      </c>
      <c r="R27" s="94">
        <v>0</v>
      </c>
      <c r="S27" s="94">
        <v>0</v>
      </c>
      <c r="T27" s="136">
        <f t="shared" si="1"/>
        <v>8.16</v>
      </c>
      <c r="U27" s="79">
        <f t="shared" si="2"/>
        <v>2.04</v>
      </c>
    </row>
    <row r="28" spans="1:24" x14ac:dyDescent="0.25">
      <c r="A28" s="16" t="s">
        <v>170</v>
      </c>
      <c r="B28" s="7" t="s">
        <v>169</v>
      </c>
      <c r="C28" s="136">
        <v>0</v>
      </c>
      <c r="D28" s="136">
        <v>0</v>
      </c>
      <c r="E28" s="94">
        <f t="shared" si="3"/>
        <v>0</v>
      </c>
      <c r="F28" s="94">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94">
        <f t="shared" si="3"/>
        <v>0</v>
      </c>
      <c r="F29" s="94">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D30" si="5">SUM(C31:C34)</f>
        <v>6.8</v>
      </c>
      <c r="D30" s="136">
        <f t="shared" si="5"/>
        <v>0</v>
      </c>
      <c r="E30" s="136">
        <f t="shared" si="3"/>
        <v>6.8</v>
      </c>
      <c r="F30" s="136">
        <f t="shared" si="4"/>
        <v>6.8</v>
      </c>
      <c r="G30" s="136">
        <f>SUM(G31:G34)</f>
        <v>0</v>
      </c>
      <c r="H30" s="136">
        <f t="shared" ref="H30:S30" si="6">SUM(H31:H34)</f>
        <v>6.8</v>
      </c>
      <c r="I30" s="136">
        <f t="shared" si="6"/>
        <v>0</v>
      </c>
      <c r="J30" s="136">
        <f t="shared" si="6"/>
        <v>6.8</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6.8</v>
      </c>
      <c r="U30" s="79">
        <f t="shared" si="2"/>
        <v>6.8</v>
      </c>
    </row>
    <row r="31" spans="1:24" x14ac:dyDescent="0.25">
      <c r="A31" s="19" t="s">
        <v>165</v>
      </c>
      <c r="B31" s="7" t="s">
        <v>164</v>
      </c>
      <c r="C31" s="136">
        <v>0</v>
      </c>
      <c r="D31" s="136">
        <v>0</v>
      </c>
      <c r="E31" s="94">
        <f t="shared" si="3"/>
        <v>0</v>
      </c>
      <c r="F31" s="94">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94">
        <f t="shared" si="3"/>
        <v>0</v>
      </c>
      <c r="F32" s="94">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6.8</v>
      </c>
      <c r="D33" s="136">
        <v>0</v>
      </c>
      <c r="E33" s="94">
        <f t="shared" si="3"/>
        <v>6.8</v>
      </c>
      <c r="F33" s="94">
        <f t="shared" si="4"/>
        <v>6.8</v>
      </c>
      <c r="G33" s="94">
        <v>0</v>
      </c>
      <c r="H33" s="94">
        <f>C33</f>
        <v>6.8</v>
      </c>
      <c r="I33" s="94">
        <v>0</v>
      </c>
      <c r="J33" s="94">
        <v>6.8</v>
      </c>
      <c r="K33" s="94">
        <v>0</v>
      </c>
      <c r="L33" s="94">
        <v>0</v>
      </c>
      <c r="M33" s="94">
        <v>0</v>
      </c>
      <c r="N33" s="94">
        <v>0</v>
      </c>
      <c r="O33" s="94">
        <v>0</v>
      </c>
      <c r="P33" s="94">
        <v>0</v>
      </c>
      <c r="Q33" s="94">
        <v>0</v>
      </c>
      <c r="R33" s="94">
        <v>0</v>
      </c>
      <c r="S33" s="94">
        <v>0</v>
      </c>
      <c r="T33" s="136">
        <f t="shared" si="1"/>
        <v>6.8</v>
      </c>
      <c r="U33" s="79">
        <f t="shared" si="2"/>
        <v>6.8</v>
      </c>
    </row>
    <row r="34" spans="1:21" x14ac:dyDescent="0.25">
      <c r="A34" s="19" t="s">
        <v>159</v>
      </c>
      <c r="B34" s="7" t="s">
        <v>158</v>
      </c>
      <c r="C34" s="136">
        <v>0</v>
      </c>
      <c r="D34" s="136">
        <v>0</v>
      </c>
      <c r="E34" s="94">
        <f t="shared" si="3"/>
        <v>0</v>
      </c>
      <c r="F34" s="94">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30">
        <f t="shared" si="3"/>
        <v>0</v>
      </c>
      <c r="F35" s="230">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31">
        <v>0</v>
      </c>
      <c r="D36" s="136">
        <v>0</v>
      </c>
      <c r="E36" s="94">
        <f t="shared" si="3"/>
        <v>0</v>
      </c>
      <c r="F36" s="94">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31">
        <v>0</v>
      </c>
      <c r="D37" s="136">
        <v>0</v>
      </c>
      <c r="E37" s="94">
        <f t="shared" si="3"/>
        <v>0</v>
      </c>
      <c r="F37" s="94">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31">
        <v>0</v>
      </c>
      <c r="D38" s="136">
        <v>0</v>
      </c>
      <c r="E38" s="94">
        <f t="shared" si="3"/>
        <v>0</v>
      </c>
      <c r="F38" s="94">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94">
        <f t="shared" si="3"/>
        <v>0</v>
      </c>
      <c r="F39" s="94">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94">
        <f t="shared" si="3"/>
        <v>0</v>
      </c>
      <c r="F40" s="94">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94">
        <f t="shared" si="3"/>
        <v>0</v>
      </c>
      <c r="F41" s="94">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566</v>
      </c>
      <c r="C42" s="231">
        <v>0</v>
      </c>
      <c r="D42" s="136">
        <v>0</v>
      </c>
      <c r="E42" s="94">
        <f t="shared" si="3"/>
        <v>0</v>
      </c>
      <c r="F42" s="94">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30">
        <f t="shared" si="3"/>
        <v>0</v>
      </c>
      <c r="F43" s="230">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94">
        <f t="shared" si="3"/>
        <v>0</v>
      </c>
      <c r="F44" s="94">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94">
        <f t="shared" si="3"/>
        <v>0</v>
      </c>
      <c r="F45" s="94">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94">
        <f t="shared" si="3"/>
        <v>0</v>
      </c>
      <c r="F46" s="94">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94">
        <f t="shared" si="3"/>
        <v>0</v>
      </c>
      <c r="F47" s="94">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94">
        <f t="shared" si="3"/>
        <v>0</v>
      </c>
      <c r="F48" s="94">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94">
        <f t="shared" si="3"/>
        <v>0</v>
      </c>
      <c r="F49" s="94">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566</v>
      </c>
      <c r="C50" s="231">
        <v>4</v>
      </c>
      <c r="D50" s="136">
        <v>0</v>
      </c>
      <c r="E50" s="94">
        <f t="shared" si="3"/>
        <v>4</v>
      </c>
      <c r="F50" s="94">
        <f t="shared" si="4"/>
        <v>4</v>
      </c>
      <c r="G50" s="94">
        <v>0</v>
      </c>
      <c r="H50" s="94">
        <f>C50</f>
        <v>4</v>
      </c>
      <c r="I50" s="94">
        <v>0</v>
      </c>
      <c r="J50" s="94">
        <f>J57</f>
        <v>4</v>
      </c>
      <c r="K50" s="94">
        <v>0</v>
      </c>
      <c r="L50" s="94">
        <v>0</v>
      </c>
      <c r="M50" s="94">
        <v>0</v>
      </c>
      <c r="N50" s="94">
        <v>0</v>
      </c>
      <c r="O50" s="94">
        <v>0</v>
      </c>
      <c r="P50" s="94">
        <v>0</v>
      </c>
      <c r="Q50" s="94">
        <v>0</v>
      </c>
      <c r="R50" s="94">
        <v>0</v>
      </c>
      <c r="S50" s="94">
        <v>0</v>
      </c>
      <c r="T50" s="136">
        <f t="shared" si="1"/>
        <v>4</v>
      </c>
      <c r="U50" s="79">
        <f t="shared" si="2"/>
        <v>4</v>
      </c>
    </row>
    <row r="51" spans="1:21" ht="35.25" customHeight="1" x14ac:dyDescent="0.25">
      <c r="A51" s="19" t="s">
        <v>57</v>
      </c>
      <c r="B51" s="18" t="s">
        <v>134</v>
      </c>
      <c r="C51" s="136">
        <v>0</v>
      </c>
      <c r="D51" s="136">
        <v>0</v>
      </c>
      <c r="E51" s="230">
        <f t="shared" si="3"/>
        <v>0</v>
      </c>
      <c r="F51" s="230">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6.8</v>
      </c>
      <c r="D52" s="136">
        <v>0</v>
      </c>
      <c r="E52" s="94">
        <f t="shared" si="3"/>
        <v>6.8</v>
      </c>
      <c r="F52" s="94">
        <f t="shared" si="4"/>
        <v>6.8</v>
      </c>
      <c r="G52" s="94">
        <v>0</v>
      </c>
      <c r="H52" s="94">
        <f>C52</f>
        <v>6.8</v>
      </c>
      <c r="I52" s="94">
        <v>0</v>
      </c>
      <c r="J52" s="94">
        <f>J30</f>
        <v>6.8</v>
      </c>
      <c r="K52" s="94">
        <v>0</v>
      </c>
      <c r="L52" s="94">
        <v>0</v>
      </c>
      <c r="M52" s="94">
        <v>0</v>
      </c>
      <c r="N52" s="94">
        <v>0</v>
      </c>
      <c r="O52" s="94">
        <v>0</v>
      </c>
      <c r="P52" s="94">
        <v>0</v>
      </c>
      <c r="Q52" s="94">
        <v>0</v>
      </c>
      <c r="R52" s="94">
        <v>0</v>
      </c>
      <c r="S52" s="94">
        <v>0</v>
      </c>
      <c r="T52" s="136">
        <f t="shared" si="1"/>
        <v>6.8</v>
      </c>
      <c r="U52" s="79">
        <f t="shared" si="2"/>
        <v>6.8</v>
      </c>
    </row>
    <row r="53" spans="1:21" x14ac:dyDescent="0.25">
      <c r="A53" s="16" t="s">
        <v>131</v>
      </c>
      <c r="B53" s="7" t="s">
        <v>125</v>
      </c>
      <c r="C53" s="136">
        <v>0</v>
      </c>
      <c r="D53" s="136">
        <v>0</v>
      </c>
      <c r="E53" s="94">
        <f t="shared" si="3"/>
        <v>0</v>
      </c>
      <c r="F53" s="94">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31">
        <v>0</v>
      </c>
      <c r="D54" s="136">
        <v>0</v>
      </c>
      <c r="E54" s="94">
        <f t="shared" si="3"/>
        <v>0</v>
      </c>
      <c r="F54" s="94">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31">
        <v>0</v>
      </c>
      <c r="D55" s="136">
        <v>0</v>
      </c>
      <c r="E55" s="94">
        <f t="shared" si="3"/>
        <v>0</v>
      </c>
      <c r="F55" s="94">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31">
        <v>0</v>
      </c>
      <c r="D56" s="136">
        <v>0</v>
      </c>
      <c r="E56" s="94">
        <f t="shared" si="3"/>
        <v>0</v>
      </c>
      <c r="F56" s="94">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566</v>
      </c>
      <c r="C57" s="231">
        <f>C50</f>
        <v>4</v>
      </c>
      <c r="D57" s="136">
        <v>0</v>
      </c>
      <c r="E57" s="94">
        <f t="shared" si="3"/>
        <v>4</v>
      </c>
      <c r="F57" s="94">
        <f t="shared" si="4"/>
        <v>4</v>
      </c>
      <c r="G57" s="94">
        <v>0</v>
      </c>
      <c r="H57" s="94">
        <f>C57</f>
        <v>4</v>
      </c>
      <c r="I57" s="94">
        <v>0</v>
      </c>
      <c r="J57" s="94">
        <v>4</v>
      </c>
      <c r="K57" s="94">
        <v>0</v>
      </c>
      <c r="L57" s="94">
        <v>0</v>
      </c>
      <c r="M57" s="94">
        <v>0</v>
      </c>
      <c r="N57" s="94">
        <v>0</v>
      </c>
      <c r="O57" s="94">
        <v>0</v>
      </c>
      <c r="P57" s="94">
        <v>0</v>
      </c>
      <c r="Q57" s="94">
        <v>0</v>
      </c>
      <c r="R57" s="94">
        <v>0</v>
      </c>
      <c r="S57" s="94">
        <v>0</v>
      </c>
      <c r="T57" s="136">
        <f t="shared" si="1"/>
        <v>4</v>
      </c>
      <c r="U57" s="79">
        <f t="shared" si="2"/>
        <v>4</v>
      </c>
    </row>
    <row r="58" spans="1:21" ht="36.75" customHeight="1" x14ac:dyDescent="0.25">
      <c r="A58" s="19" t="s">
        <v>56</v>
      </c>
      <c r="B58" s="29" t="s">
        <v>225</v>
      </c>
      <c r="C58" s="231">
        <v>0</v>
      </c>
      <c r="D58" s="136">
        <v>0</v>
      </c>
      <c r="E58" s="230">
        <f t="shared" si="3"/>
        <v>0</v>
      </c>
      <c r="F58" s="230">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30">
        <f t="shared" si="3"/>
        <v>0</v>
      </c>
      <c r="F59" s="230">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219</v>
      </c>
      <c r="B60" s="17" t="s">
        <v>146</v>
      </c>
      <c r="C60" s="232">
        <v>0</v>
      </c>
      <c r="D60" s="136">
        <v>0</v>
      </c>
      <c r="E60" s="94">
        <f t="shared" si="3"/>
        <v>0</v>
      </c>
      <c r="F60" s="94">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220</v>
      </c>
      <c r="B61" s="17" t="s">
        <v>144</v>
      </c>
      <c r="C61" s="232">
        <v>0</v>
      </c>
      <c r="D61" s="136">
        <v>0</v>
      </c>
      <c r="E61" s="94">
        <f t="shared" si="3"/>
        <v>0</v>
      </c>
      <c r="F61" s="94">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221</v>
      </c>
      <c r="B62" s="17" t="s">
        <v>142</v>
      </c>
      <c r="C62" s="232">
        <v>0</v>
      </c>
      <c r="D62" s="136">
        <v>0</v>
      </c>
      <c r="E62" s="94">
        <f t="shared" si="3"/>
        <v>0</v>
      </c>
      <c r="F62" s="94">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222</v>
      </c>
      <c r="B63" s="17" t="s">
        <v>224</v>
      </c>
      <c r="C63" s="232">
        <v>0</v>
      </c>
      <c r="D63" s="136">
        <v>0</v>
      </c>
      <c r="E63" s="94">
        <f t="shared" si="3"/>
        <v>0</v>
      </c>
      <c r="F63" s="94">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223</v>
      </c>
      <c r="B64" s="15" t="s">
        <v>566</v>
      </c>
      <c r="C64" s="231">
        <v>0</v>
      </c>
      <c r="D64" s="136">
        <v>0</v>
      </c>
      <c r="E64" s="94">
        <f t="shared" si="3"/>
        <v>0</v>
      </c>
      <c r="F64" s="94">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36"/>
      <c r="C66" s="336"/>
      <c r="D66" s="336"/>
      <c r="E66" s="336"/>
      <c r="F66" s="336"/>
      <c r="G66" s="336"/>
      <c r="H66" s="336"/>
      <c r="I66" s="336"/>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37"/>
      <c r="C68" s="337"/>
      <c r="D68" s="337"/>
      <c r="E68" s="337"/>
      <c r="F68" s="337"/>
      <c r="G68" s="337"/>
      <c r="H68" s="337"/>
      <c r="I68" s="337"/>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36"/>
      <c r="C70" s="336"/>
      <c r="D70" s="336"/>
      <c r="E70" s="336"/>
      <c r="F70" s="336"/>
      <c r="G70" s="336"/>
      <c r="H70" s="336"/>
      <c r="I70" s="336"/>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36"/>
      <c r="C72" s="336"/>
      <c r="D72" s="336"/>
      <c r="E72" s="336"/>
      <c r="F72" s="336"/>
      <c r="G72" s="336"/>
      <c r="H72" s="336"/>
      <c r="I72" s="336"/>
      <c r="J72" s="87"/>
      <c r="K72" s="87"/>
      <c r="L72" s="87"/>
      <c r="M72" s="87"/>
      <c r="N72" s="87"/>
      <c r="O72" s="87"/>
      <c r="P72" s="87"/>
      <c r="Q72" s="87"/>
      <c r="R72" s="87"/>
      <c r="S72" s="87"/>
      <c r="T72" s="9"/>
    </row>
    <row r="73" spans="1:20" ht="32.25" customHeight="1" x14ac:dyDescent="0.25">
      <c r="A73" s="9"/>
      <c r="B73" s="337"/>
      <c r="C73" s="337"/>
      <c r="D73" s="337"/>
      <c r="E73" s="337"/>
      <c r="F73" s="337"/>
      <c r="G73" s="337"/>
      <c r="H73" s="337"/>
      <c r="I73" s="337"/>
      <c r="J73" s="88"/>
      <c r="K73" s="88"/>
      <c r="L73" s="88"/>
      <c r="M73" s="88"/>
      <c r="N73" s="88"/>
      <c r="O73" s="88"/>
      <c r="P73" s="88"/>
      <c r="Q73" s="88"/>
      <c r="R73" s="88"/>
      <c r="S73" s="88"/>
      <c r="T73" s="9"/>
    </row>
    <row r="74" spans="1:20" ht="51.75" customHeight="1" x14ac:dyDescent="0.25">
      <c r="A74" s="9"/>
      <c r="B74" s="336"/>
      <c r="C74" s="336"/>
      <c r="D74" s="336"/>
      <c r="E74" s="336"/>
      <c r="F74" s="336"/>
      <c r="G74" s="336"/>
      <c r="H74" s="336"/>
      <c r="I74" s="336"/>
      <c r="J74" s="87"/>
      <c r="K74" s="87"/>
      <c r="L74" s="87"/>
      <c r="M74" s="87"/>
      <c r="N74" s="87"/>
      <c r="O74" s="87"/>
      <c r="P74" s="87"/>
      <c r="Q74" s="87"/>
      <c r="R74" s="87"/>
      <c r="S74" s="87"/>
      <c r="T74" s="9"/>
    </row>
    <row r="75" spans="1:20" ht="21.75" customHeight="1" x14ac:dyDescent="0.25">
      <c r="A75" s="9"/>
      <c r="B75" s="338"/>
      <c r="C75" s="338"/>
      <c r="D75" s="338"/>
      <c r="E75" s="338"/>
      <c r="F75" s="338"/>
      <c r="G75" s="338"/>
      <c r="H75" s="338"/>
      <c r="I75" s="338"/>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35"/>
      <c r="C77" s="335"/>
      <c r="D77" s="335"/>
      <c r="E77" s="335"/>
      <c r="F77" s="335"/>
      <c r="G77" s="335"/>
      <c r="H77" s="335"/>
      <c r="I77" s="335"/>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C24:I24 C25:D64 G25:I64 K30:T64 K24:S29">
    <cfRule type="cellIs" dxfId="4" priority="5" operator="notEqual">
      <formula>0</formula>
    </cfRule>
  </conditionalFormatting>
  <conditionalFormatting sqref="U24:U64">
    <cfRule type="cellIs" dxfId="3" priority="4" operator="notEqual">
      <formula>0</formula>
    </cfRule>
  </conditionalFormatting>
  <conditionalFormatting sqref="E25:F64">
    <cfRule type="cellIs" dxfId="2" priority="3" operator="notEqual">
      <formula>0</formula>
    </cfRule>
  </conditionalFormatting>
  <conditionalFormatting sqref="T24:T29">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7" sqref="B27"/>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60" t="str">
        <f>'1. паспорт местоположение'!A5:C5</f>
        <v>Год раскрытия информации: 2022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91"/>
    </row>
    <row r="7" spans="1:48" ht="18.75" x14ac:dyDescent="0.25">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x14ac:dyDescent="0.25">
      <c r="A9" s="267" t="str">
        <f>'1. паспорт местоположение'!A9:C9</f>
        <v>Акционерное общество "Янтарьэнерго" ДЗО  ПАО "Россети"</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x14ac:dyDescent="0.25">
      <c r="A10" s="261" t="s">
        <v>6</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x14ac:dyDescent="0.25">
      <c r="A12" s="267" t="str">
        <f>'1. паспорт местоположение'!A12:C12</f>
        <v>L_92-23-21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x14ac:dyDescent="0.25">
      <c r="A13" s="261" t="s">
        <v>5</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x14ac:dyDescent="0.25">
      <c r="A15" s="267" t="str">
        <f>'1. паспорт местоположение'!A15</f>
        <v>Покупка автомобиля-самосвала в количестве четырех единиц для перевозки грузов</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61" t="s">
        <v>4</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c r="AG20" s="291"/>
      <c r="AH20" s="291"/>
      <c r="AI20" s="291"/>
      <c r="AJ20" s="291"/>
      <c r="AK20" s="291"/>
      <c r="AL20" s="291"/>
      <c r="AM20" s="291"/>
      <c r="AN20" s="291"/>
      <c r="AO20" s="291"/>
      <c r="AP20" s="291"/>
      <c r="AQ20" s="291"/>
      <c r="AR20" s="291"/>
      <c r="AS20" s="291"/>
      <c r="AT20" s="291"/>
      <c r="AU20" s="291"/>
      <c r="AV20" s="291"/>
    </row>
    <row r="21" spans="1:48" x14ac:dyDescent="0.25">
      <c r="A21" s="339" t="s">
        <v>468</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row>
    <row r="22" spans="1:48" ht="58.5" customHeight="1" x14ac:dyDescent="0.25">
      <c r="A22" s="340" t="s">
        <v>50</v>
      </c>
      <c r="B22" s="343" t="s">
        <v>22</v>
      </c>
      <c r="C22" s="340" t="s">
        <v>49</v>
      </c>
      <c r="D22" s="340" t="s">
        <v>48</v>
      </c>
      <c r="E22" s="346" t="s">
        <v>478</v>
      </c>
      <c r="F22" s="347"/>
      <c r="G22" s="347"/>
      <c r="H22" s="347"/>
      <c r="I22" s="347"/>
      <c r="J22" s="347"/>
      <c r="K22" s="347"/>
      <c r="L22" s="348"/>
      <c r="M22" s="340" t="s">
        <v>47</v>
      </c>
      <c r="N22" s="340" t="s">
        <v>46</v>
      </c>
      <c r="O22" s="340" t="s">
        <v>45</v>
      </c>
      <c r="P22" s="349" t="s">
        <v>246</v>
      </c>
      <c r="Q22" s="349" t="s">
        <v>44</v>
      </c>
      <c r="R22" s="349" t="s">
        <v>43</v>
      </c>
      <c r="S22" s="349" t="s">
        <v>42</v>
      </c>
      <c r="T22" s="349"/>
      <c r="U22" s="350" t="s">
        <v>41</v>
      </c>
      <c r="V22" s="350" t="s">
        <v>40</v>
      </c>
      <c r="W22" s="349" t="s">
        <v>39</v>
      </c>
      <c r="X22" s="349" t="s">
        <v>38</v>
      </c>
      <c r="Y22" s="349" t="s">
        <v>37</v>
      </c>
      <c r="Z22" s="363" t="s">
        <v>36</v>
      </c>
      <c r="AA22" s="349" t="s">
        <v>35</v>
      </c>
      <c r="AB22" s="349" t="s">
        <v>34</v>
      </c>
      <c r="AC22" s="349" t="s">
        <v>33</v>
      </c>
      <c r="AD22" s="349" t="s">
        <v>32</v>
      </c>
      <c r="AE22" s="349" t="s">
        <v>31</v>
      </c>
      <c r="AF22" s="349" t="s">
        <v>30</v>
      </c>
      <c r="AG22" s="349"/>
      <c r="AH22" s="349"/>
      <c r="AI22" s="349"/>
      <c r="AJ22" s="349"/>
      <c r="AK22" s="349"/>
      <c r="AL22" s="349" t="s">
        <v>29</v>
      </c>
      <c r="AM22" s="349"/>
      <c r="AN22" s="349"/>
      <c r="AO22" s="349"/>
      <c r="AP22" s="349" t="s">
        <v>28</v>
      </c>
      <c r="AQ22" s="349"/>
      <c r="AR22" s="349" t="s">
        <v>27</v>
      </c>
      <c r="AS22" s="349" t="s">
        <v>26</v>
      </c>
      <c r="AT22" s="349" t="s">
        <v>25</v>
      </c>
      <c r="AU22" s="349" t="s">
        <v>24</v>
      </c>
      <c r="AV22" s="353" t="s">
        <v>23</v>
      </c>
    </row>
    <row r="23" spans="1:48" ht="64.5" customHeight="1" x14ac:dyDescent="0.25">
      <c r="A23" s="341"/>
      <c r="B23" s="344"/>
      <c r="C23" s="341"/>
      <c r="D23" s="341"/>
      <c r="E23" s="355" t="s">
        <v>21</v>
      </c>
      <c r="F23" s="357" t="s">
        <v>125</v>
      </c>
      <c r="G23" s="357" t="s">
        <v>124</v>
      </c>
      <c r="H23" s="357" t="s">
        <v>123</v>
      </c>
      <c r="I23" s="361" t="s">
        <v>389</v>
      </c>
      <c r="J23" s="361" t="s">
        <v>390</v>
      </c>
      <c r="K23" s="361" t="s">
        <v>391</v>
      </c>
      <c r="L23" s="357" t="s">
        <v>580</v>
      </c>
      <c r="M23" s="341"/>
      <c r="N23" s="341"/>
      <c r="O23" s="341"/>
      <c r="P23" s="349"/>
      <c r="Q23" s="349"/>
      <c r="R23" s="349"/>
      <c r="S23" s="359" t="s">
        <v>2</v>
      </c>
      <c r="T23" s="359" t="s">
        <v>9</v>
      </c>
      <c r="U23" s="350"/>
      <c r="V23" s="350"/>
      <c r="W23" s="349"/>
      <c r="X23" s="349"/>
      <c r="Y23" s="349"/>
      <c r="Z23" s="349"/>
      <c r="AA23" s="349"/>
      <c r="AB23" s="349"/>
      <c r="AC23" s="349"/>
      <c r="AD23" s="349"/>
      <c r="AE23" s="349"/>
      <c r="AF23" s="349" t="s">
        <v>20</v>
      </c>
      <c r="AG23" s="349"/>
      <c r="AH23" s="349" t="s">
        <v>19</v>
      </c>
      <c r="AI23" s="349"/>
      <c r="AJ23" s="340" t="s">
        <v>18</v>
      </c>
      <c r="AK23" s="340" t="s">
        <v>17</v>
      </c>
      <c r="AL23" s="340" t="s">
        <v>16</v>
      </c>
      <c r="AM23" s="340" t="s">
        <v>15</v>
      </c>
      <c r="AN23" s="340" t="s">
        <v>14</v>
      </c>
      <c r="AO23" s="340" t="s">
        <v>13</v>
      </c>
      <c r="AP23" s="340" t="s">
        <v>12</v>
      </c>
      <c r="AQ23" s="351" t="s">
        <v>9</v>
      </c>
      <c r="AR23" s="349"/>
      <c r="AS23" s="349"/>
      <c r="AT23" s="349"/>
      <c r="AU23" s="349"/>
      <c r="AV23" s="354"/>
    </row>
    <row r="24" spans="1:48" ht="96.75" customHeight="1" x14ac:dyDescent="0.25">
      <c r="A24" s="342"/>
      <c r="B24" s="345"/>
      <c r="C24" s="342"/>
      <c r="D24" s="342"/>
      <c r="E24" s="356"/>
      <c r="F24" s="358"/>
      <c r="G24" s="358"/>
      <c r="H24" s="358"/>
      <c r="I24" s="362"/>
      <c r="J24" s="362"/>
      <c r="K24" s="362"/>
      <c r="L24" s="358"/>
      <c r="M24" s="342"/>
      <c r="N24" s="342"/>
      <c r="O24" s="342"/>
      <c r="P24" s="349"/>
      <c r="Q24" s="349"/>
      <c r="R24" s="349"/>
      <c r="S24" s="360"/>
      <c r="T24" s="360"/>
      <c r="U24" s="350"/>
      <c r="V24" s="350"/>
      <c r="W24" s="349"/>
      <c r="X24" s="349"/>
      <c r="Y24" s="349"/>
      <c r="Z24" s="349"/>
      <c r="AA24" s="349"/>
      <c r="AB24" s="349"/>
      <c r="AC24" s="349"/>
      <c r="AD24" s="349"/>
      <c r="AE24" s="349"/>
      <c r="AF24" s="129" t="s">
        <v>11</v>
      </c>
      <c r="AG24" s="129" t="s">
        <v>10</v>
      </c>
      <c r="AH24" s="130" t="s">
        <v>2</v>
      </c>
      <c r="AI24" s="130" t="s">
        <v>9</v>
      </c>
      <c r="AJ24" s="342"/>
      <c r="AK24" s="342"/>
      <c r="AL24" s="342"/>
      <c r="AM24" s="342"/>
      <c r="AN24" s="342"/>
      <c r="AO24" s="342"/>
      <c r="AP24" s="342"/>
      <c r="AQ24" s="352"/>
      <c r="AR24" s="349"/>
      <c r="AS24" s="349"/>
      <c r="AT24" s="349"/>
      <c r="AU24" s="349"/>
      <c r="AV24" s="354"/>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35" customFormat="1" ht="56.25" x14ac:dyDescent="0.2">
      <c r="A26" s="233">
        <v>1</v>
      </c>
      <c r="B26" s="134" t="s">
        <v>589</v>
      </c>
      <c r="C26" s="233" t="s">
        <v>333</v>
      </c>
      <c r="D26" s="236" t="str">
        <f>'6.1. Паспорт сетевой график'!D53</f>
        <v>30.05.2021
30.06.2021
31.07.2021</v>
      </c>
      <c r="E26" s="233" t="s">
        <v>333</v>
      </c>
      <c r="F26" s="233" t="s">
        <v>333</v>
      </c>
      <c r="G26" s="233" t="s">
        <v>333</v>
      </c>
      <c r="H26" s="233" t="s">
        <v>333</v>
      </c>
      <c r="I26" s="233" t="s">
        <v>333</v>
      </c>
      <c r="J26" s="233" t="s">
        <v>333</v>
      </c>
      <c r="K26" s="233" t="s">
        <v>333</v>
      </c>
      <c r="L26" s="233">
        <f>'6.2. Паспорт фин осв ввод'!C57</f>
        <v>4</v>
      </c>
      <c r="M26" s="134" t="s">
        <v>567</v>
      </c>
      <c r="N26" s="233" t="s">
        <v>568</v>
      </c>
      <c r="O26" s="134" t="s">
        <v>569</v>
      </c>
      <c r="P26" s="234">
        <v>120100</v>
      </c>
      <c r="Q26" s="134" t="s">
        <v>570</v>
      </c>
      <c r="R26" s="234">
        <v>120100</v>
      </c>
      <c r="S26" s="134" t="s">
        <v>571</v>
      </c>
      <c r="T26" s="134" t="s">
        <v>572</v>
      </c>
      <c r="U26" s="233" t="s">
        <v>61</v>
      </c>
      <c r="V26" s="233" t="s">
        <v>61</v>
      </c>
      <c r="W26" s="233" t="s">
        <v>573</v>
      </c>
      <c r="X26" s="233">
        <v>120100</v>
      </c>
      <c r="Y26" s="233"/>
      <c r="Z26" s="233">
        <v>1</v>
      </c>
      <c r="AA26" s="250">
        <v>120100</v>
      </c>
      <c r="AB26" s="250">
        <v>120100</v>
      </c>
      <c r="AC26" s="233" t="s">
        <v>573</v>
      </c>
      <c r="AD26" s="250">
        <f>'8. Общие сведения'!B38*1000</f>
        <v>8160</v>
      </c>
      <c r="AE26" s="233">
        <v>0</v>
      </c>
      <c r="AF26" s="233" t="s">
        <v>574</v>
      </c>
      <c r="AG26" s="233" t="s">
        <v>575</v>
      </c>
      <c r="AH26" s="237">
        <v>43802</v>
      </c>
      <c r="AI26" s="237">
        <v>43802</v>
      </c>
      <c r="AJ26" s="237">
        <v>43840</v>
      </c>
      <c r="AK26" s="237">
        <v>43854</v>
      </c>
      <c r="AL26" s="233"/>
      <c r="AM26" s="233"/>
      <c r="AN26" s="233"/>
      <c r="AO26" s="233"/>
      <c r="AP26" s="233" t="s">
        <v>576</v>
      </c>
      <c r="AQ26" s="233" t="s">
        <v>576</v>
      </c>
      <c r="AR26" s="233" t="s">
        <v>576</v>
      </c>
      <c r="AS26" s="233" t="s">
        <v>576</v>
      </c>
      <c r="AT26" s="233" t="s">
        <v>577</v>
      </c>
      <c r="AU26" s="233"/>
      <c r="AV26" s="233" t="s">
        <v>578</v>
      </c>
    </row>
    <row r="27" spans="1:48" s="235" customFormat="1" ht="12.75" x14ac:dyDescent="0.2">
      <c r="A27" s="233"/>
      <c r="B27" s="134"/>
      <c r="C27" s="233"/>
      <c r="D27" s="233"/>
      <c r="E27" s="233"/>
      <c r="F27" s="233"/>
      <c r="G27" s="233"/>
      <c r="H27" s="233"/>
      <c r="I27" s="233"/>
      <c r="J27" s="233"/>
      <c r="K27" s="233"/>
      <c r="L27" s="233"/>
      <c r="M27" s="134"/>
      <c r="N27" s="133"/>
      <c r="O27" s="134"/>
      <c r="P27" s="234"/>
      <c r="Q27" s="134"/>
      <c r="R27" s="234"/>
      <c r="S27" s="134"/>
      <c r="T27" s="134"/>
      <c r="U27" s="233"/>
      <c r="V27" s="233"/>
      <c r="W27" s="233" t="s">
        <v>579</v>
      </c>
      <c r="X27" s="233">
        <v>120100</v>
      </c>
      <c r="Y27" s="233"/>
      <c r="Z27" s="233"/>
      <c r="AA27" s="250">
        <v>120100</v>
      </c>
      <c r="AB27" s="250"/>
      <c r="AC27" s="233"/>
      <c r="AD27" s="250"/>
      <c r="AE27" s="233"/>
      <c r="AF27" s="233"/>
      <c r="AG27" s="233"/>
      <c r="AH27" s="233"/>
      <c r="AI27" s="233"/>
      <c r="AJ27" s="233"/>
      <c r="AK27" s="233"/>
      <c r="AL27" s="233"/>
      <c r="AM27" s="233"/>
      <c r="AN27" s="233"/>
      <c r="AO27" s="233"/>
      <c r="AP27" s="233"/>
      <c r="AQ27" s="233"/>
      <c r="AR27" s="233"/>
      <c r="AS27" s="233"/>
      <c r="AT27" s="233"/>
      <c r="AU27" s="233"/>
      <c r="AV27" s="233"/>
    </row>
    <row r="28" spans="1:48" s="235" customFormat="1" ht="12.75" x14ac:dyDescent="0.2">
      <c r="A28" s="233"/>
      <c r="B28" s="134" t="s">
        <v>581</v>
      </c>
      <c r="C28" s="233"/>
      <c r="D28" s="233"/>
      <c r="E28" s="233"/>
      <c r="F28" s="233"/>
      <c r="G28" s="233"/>
      <c r="H28" s="233"/>
      <c r="I28" s="233"/>
      <c r="J28" s="233"/>
      <c r="K28" s="233"/>
      <c r="L28" s="233"/>
      <c r="M28" s="134"/>
      <c r="N28" s="133"/>
      <c r="O28" s="134"/>
      <c r="P28" s="234"/>
      <c r="Q28" s="134"/>
      <c r="R28" s="234"/>
      <c r="S28" s="134"/>
      <c r="T28" s="134"/>
      <c r="U28" s="233"/>
      <c r="V28" s="233"/>
      <c r="W28" s="233"/>
      <c r="X28" s="233"/>
      <c r="Y28" s="233"/>
      <c r="Z28" s="233"/>
      <c r="AA28" s="250"/>
      <c r="AB28" s="250"/>
      <c r="AC28" s="233"/>
      <c r="AD28" s="250">
        <f>SUM(AD26:AD27)</f>
        <v>8160</v>
      </c>
      <c r="AE28" s="233"/>
      <c r="AF28" s="233"/>
      <c r="AG28" s="233"/>
      <c r="AH28" s="233"/>
      <c r="AI28" s="233"/>
      <c r="AJ28" s="233"/>
      <c r="AK28" s="233"/>
      <c r="AL28" s="233"/>
      <c r="AM28" s="233"/>
      <c r="AN28" s="233"/>
      <c r="AO28" s="233"/>
      <c r="AP28" s="233"/>
      <c r="AQ28" s="233"/>
      <c r="AR28" s="233"/>
      <c r="AS28" s="233"/>
      <c r="AT28" s="233"/>
      <c r="AU28" s="233"/>
      <c r="AV28" s="23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7" zoomScale="80" zoomScaleNormal="90" zoomScaleSheetLayoutView="80" workbookViewId="0">
      <selection activeCell="B28" sqref="B28"/>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485</v>
      </c>
    </row>
    <row r="4" spans="1:8" x14ac:dyDescent="0.25">
      <c r="B4" s="6"/>
    </row>
    <row r="5" spans="1:8" ht="18.75" x14ac:dyDescent="0.3">
      <c r="A5" s="367" t="str">
        <f>'1. паспорт местоположение'!A5:C5</f>
        <v>Год раскрытия информации: 2022 год</v>
      </c>
      <c r="B5" s="367"/>
      <c r="C5" s="25"/>
      <c r="D5" s="25"/>
      <c r="E5" s="25"/>
      <c r="F5" s="25"/>
      <c r="G5" s="25"/>
      <c r="H5" s="25"/>
    </row>
    <row r="6" spans="1:8" ht="18.75" x14ac:dyDescent="0.3">
      <c r="A6" s="89"/>
      <c r="B6" s="89"/>
      <c r="C6" s="89"/>
      <c r="D6" s="89"/>
      <c r="E6" s="89"/>
      <c r="F6" s="89"/>
      <c r="G6" s="89"/>
      <c r="H6" s="89"/>
    </row>
    <row r="7" spans="1:8" ht="18.75" x14ac:dyDescent="0.25">
      <c r="A7" s="264" t="s">
        <v>7</v>
      </c>
      <c r="B7" s="264"/>
      <c r="C7" s="123"/>
      <c r="D7" s="123"/>
      <c r="E7" s="123"/>
      <c r="F7" s="123"/>
      <c r="G7" s="123"/>
      <c r="H7" s="123"/>
    </row>
    <row r="8" spans="1:8" ht="18.75" x14ac:dyDescent="0.25">
      <c r="A8" s="123"/>
      <c r="B8" s="123"/>
      <c r="C8" s="123"/>
      <c r="D8" s="123"/>
      <c r="E8" s="123"/>
      <c r="F8" s="123"/>
      <c r="G8" s="123"/>
      <c r="H8" s="123"/>
    </row>
    <row r="9" spans="1:8" x14ac:dyDescent="0.25">
      <c r="A9" s="267" t="str">
        <f>'7. Паспорт отчет о закупке'!A9:AV9</f>
        <v>Акционерное общество "Янтарьэнерго" ДЗО  ПАО "Россети"</v>
      </c>
      <c r="B9" s="267"/>
      <c r="C9" s="124"/>
      <c r="D9" s="124"/>
      <c r="E9" s="124"/>
      <c r="F9" s="124"/>
      <c r="G9" s="124"/>
      <c r="H9" s="124"/>
    </row>
    <row r="10" spans="1:8" x14ac:dyDescent="0.25">
      <c r="A10" s="261" t="s">
        <v>6</v>
      </c>
      <c r="B10" s="261"/>
      <c r="C10" s="125"/>
      <c r="D10" s="125"/>
      <c r="E10" s="125"/>
      <c r="F10" s="125"/>
      <c r="G10" s="125"/>
      <c r="H10" s="125"/>
    </row>
    <row r="11" spans="1:8" ht="18.75" x14ac:dyDescent="0.25">
      <c r="A11" s="123"/>
      <c r="B11" s="123"/>
      <c r="C11" s="123"/>
      <c r="D11" s="123"/>
      <c r="E11" s="123"/>
      <c r="F11" s="123"/>
      <c r="G11" s="123"/>
      <c r="H11" s="123"/>
    </row>
    <row r="12" spans="1:8" x14ac:dyDescent="0.25">
      <c r="A12" s="368" t="str">
        <f>'7. Паспорт отчет о закупке'!A12:AV12</f>
        <v>L_92-23-21</v>
      </c>
      <c r="B12" s="368"/>
      <c r="C12" s="124"/>
      <c r="D12" s="124"/>
      <c r="E12" s="124"/>
      <c r="F12" s="124"/>
      <c r="G12" s="124"/>
      <c r="H12" s="124"/>
    </row>
    <row r="13" spans="1:8" x14ac:dyDescent="0.25">
      <c r="A13" s="261" t="s">
        <v>5</v>
      </c>
      <c r="B13" s="261"/>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9" t="str">
        <f>'7. Паспорт отчет о закупке'!A15:AV15</f>
        <v>Покупка автомобиля-самосвала в количестве четырех единиц для перевозки грузов</v>
      </c>
      <c r="B15" s="369"/>
      <c r="C15" s="124"/>
      <c r="D15" s="124"/>
      <c r="E15" s="124"/>
      <c r="F15" s="124"/>
      <c r="G15" s="124"/>
      <c r="H15" s="124"/>
    </row>
    <row r="16" spans="1:8" x14ac:dyDescent="0.25">
      <c r="A16" s="261" t="s">
        <v>4</v>
      </c>
      <c r="B16" s="261"/>
      <c r="C16" s="125"/>
      <c r="D16" s="125"/>
      <c r="E16" s="125"/>
      <c r="F16" s="125"/>
      <c r="G16" s="125"/>
      <c r="H16" s="125"/>
    </row>
    <row r="17" spans="1:4" x14ac:dyDescent="0.25">
      <c r="B17" s="32"/>
    </row>
    <row r="18" spans="1:4" x14ac:dyDescent="0.25">
      <c r="A18" s="370" t="s">
        <v>469</v>
      </c>
      <c r="B18" s="371"/>
    </row>
    <row r="19" spans="1:4" x14ac:dyDescent="0.25">
      <c r="B19" s="6"/>
    </row>
    <row r="20" spans="1:4" ht="16.5" thickBot="1" x14ac:dyDescent="0.3">
      <c r="B20" s="33"/>
    </row>
    <row r="21" spans="1:4" ht="30.75" thickBot="1" x14ac:dyDescent="0.3">
      <c r="A21" s="34" t="s">
        <v>340</v>
      </c>
      <c r="B21" s="92" t="str">
        <f>A15</f>
        <v>Покупка автомобиля-самосвала в количестве четырех единиц для перевозки грузов</v>
      </c>
    </row>
    <row r="22" spans="1:4" ht="16.5" thickBot="1" x14ac:dyDescent="0.3">
      <c r="A22" s="34" t="s">
        <v>341</v>
      </c>
      <c r="B22" s="92" t="str">
        <f>'1. паспорт местоположение'!C27</f>
        <v>Калининградская область</v>
      </c>
    </row>
    <row r="23" spans="1:4" ht="16.5" thickBot="1" x14ac:dyDescent="0.3">
      <c r="A23" s="34" t="s">
        <v>323</v>
      </c>
      <c r="B23" s="35" t="s">
        <v>508</v>
      </c>
    </row>
    <row r="24" spans="1:4" ht="16.5" thickBot="1" x14ac:dyDescent="0.3">
      <c r="A24" s="34" t="s">
        <v>342</v>
      </c>
      <c r="B24" s="35">
        <v>0</v>
      </c>
    </row>
    <row r="25" spans="1:4" ht="16.5" thickBot="1" x14ac:dyDescent="0.3">
      <c r="A25" s="36" t="s">
        <v>343</v>
      </c>
      <c r="B25" s="92">
        <v>2021</v>
      </c>
    </row>
    <row r="26" spans="1:4" ht="16.5" thickBot="1" x14ac:dyDescent="0.3">
      <c r="A26" s="37" t="s">
        <v>344</v>
      </c>
      <c r="B26" s="38" t="s">
        <v>593</v>
      </c>
    </row>
    <row r="27" spans="1:4" ht="29.25" thickBot="1" x14ac:dyDescent="0.3">
      <c r="A27" s="45" t="s">
        <v>582</v>
      </c>
      <c r="B27" s="238">
        <f>'6.2. Паспорт фин осв ввод'!C24</f>
        <v>8.16</v>
      </c>
    </row>
    <row r="28" spans="1:4" ht="16.5" thickBot="1" x14ac:dyDescent="0.3">
      <c r="A28" s="40" t="s">
        <v>345</v>
      </c>
      <c r="B28" s="38" t="s">
        <v>583</v>
      </c>
    </row>
    <row r="29" spans="1:4" ht="29.25" thickBot="1" x14ac:dyDescent="0.3">
      <c r="A29" s="46" t="s">
        <v>346</v>
      </c>
      <c r="B29" s="239">
        <f>'7. Паспорт отчет о закупке'!AD28/1000</f>
        <v>8.16</v>
      </c>
      <c r="C29" s="31"/>
      <c r="D29" s="31"/>
    </row>
    <row r="30" spans="1:4" ht="29.25" thickBot="1" x14ac:dyDescent="0.3">
      <c r="A30" s="46" t="s">
        <v>347</v>
      </c>
      <c r="B30" s="239">
        <f>B32+B37+B54</f>
        <v>8.16</v>
      </c>
    </row>
    <row r="31" spans="1:4" ht="16.5" thickBot="1" x14ac:dyDescent="0.3">
      <c r="A31" s="40" t="s">
        <v>348</v>
      </c>
      <c r="B31" s="240"/>
    </row>
    <row r="32" spans="1:4" ht="29.25" thickBot="1" x14ac:dyDescent="0.3">
      <c r="A32" s="46" t="s">
        <v>349</v>
      </c>
      <c r="B32" s="239">
        <f>SUMIF(C33:C36,10,B33:B36)</f>
        <v>0</v>
      </c>
    </row>
    <row r="33" spans="1:3" ht="16.5" thickBot="1" x14ac:dyDescent="0.3">
      <c r="A33" s="241" t="s">
        <v>350</v>
      </c>
      <c r="B33" s="242"/>
      <c r="C33" s="9">
        <v>10</v>
      </c>
    </row>
    <row r="34" spans="1:3" ht="16.5" thickBot="1" x14ac:dyDescent="0.3">
      <c r="A34" s="40" t="s">
        <v>351</v>
      </c>
      <c r="B34" s="243">
        <f>B33/$B$27</f>
        <v>0</v>
      </c>
    </row>
    <row r="35" spans="1:3" ht="16.5" thickBot="1" x14ac:dyDescent="0.3">
      <c r="A35" s="40" t="s">
        <v>352</v>
      </c>
      <c r="B35" s="239"/>
      <c r="C35" s="9">
        <v>1</v>
      </c>
    </row>
    <row r="36" spans="1:3" ht="16.5" thickBot="1" x14ac:dyDescent="0.3">
      <c r="A36" s="40" t="s">
        <v>353</v>
      </c>
      <c r="B36" s="239"/>
      <c r="C36" s="9">
        <v>2</v>
      </c>
    </row>
    <row r="37" spans="1:3" ht="29.25" thickBot="1" x14ac:dyDescent="0.3">
      <c r="A37" s="46" t="s">
        <v>354</v>
      </c>
      <c r="B37" s="239">
        <f>SUMIF(C38:C53,20,B38:B53)</f>
        <v>8.16</v>
      </c>
    </row>
    <row r="38" spans="1:3" ht="30.75" thickBot="1" x14ac:dyDescent="0.3">
      <c r="A38" s="251" t="s">
        <v>585</v>
      </c>
      <c r="B38" s="252">
        <f>'6.2. Паспорт фин осв ввод'!C24</f>
        <v>8.16</v>
      </c>
      <c r="C38" s="9">
        <v>20</v>
      </c>
    </row>
    <row r="39" spans="1:3" ht="16.5" thickBot="1" x14ac:dyDescent="0.3">
      <c r="A39" s="40" t="s">
        <v>351</v>
      </c>
      <c r="B39" s="243">
        <f>B38/$B$27</f>
        <v>1</v>
      </c>
    </row>
    <row r="40" spans="1:3" ht="16.5" thickBot="1" x14ac:dyDescent="0.3">
      <c r="A40" s="40" t="s">
        <v>352</v>
      </c>
      <c r="B40" s="239">
        <v>2.04</v>
      </c>
      <c r="C40" s="9">
        <v>1</v>
      </c>
    </row>
    <row r="41" spans="1:3" ht="16.5" thickBot="1" x14ac:dyDescent="0.3">
      <c r="A41" s="40" t="s">
        <v>353</v>
      </c>
      <c r="B41" s="239">
        <v>6.12</v>
      </c>
      <c r="C41" s="9">
        <v>2</v>
      </c>
    </row>
    <row r="42" spans="1:3" ht="16.5" thickBot="1" x14ac:dyDescent="0.3">
      <c r="A42" s="241" t="s">
        <v>350</v>
      </c>
      <c r="B42" s="242"/>
      <c r="C42" s="9">
        <v>20</v>
      </c>
    </row>
    <row r="43" spans="1:3" ht="16.5" thickBot="1" x14ac:dyDescent="0.3">
      <c r="A43" s="40" t="s">
        <v>351</v>
      </c>
      <c r="B43" s="243">
        <f t="shared" ref="B43" si="0">B42/$B$27</f>
        <v>0</v>
      </c>
    </row>
    <row r="44" spans="1:3" ht="16.5" thickBot="1" x14ac:dyDescent="0.3">
      <c r="A44" s="40" t="s">
        <v>352</v>
      </c>
      <c r="B44" s="239"/>
      <c r="C44" s="9">
        <v>1</v>
      </c>
    </row>
    <row r="45" spans="1:3" ht="16.5" thickBot="1" x14ac:dyDescent="0.3">
      <c r="A45" s="40" t="s">
        <v>353</v>
      </c>
      <c r="B45" s="239"/>
      <c r="C45" s="9">
        <v>2</v>
      </c>
    </row>
    <row r="46" spans="1:3" ht="16.5" thickBot="1" x14ac:dyDescent="0.3">
      <c r="A46" s="241" t="s">
        <v>350</v>
      </c>
      <c r="B46" s="242"/>
      <c r="C46" s="9">
        <v>20</v>
      </c>
    </row>
    <row r="47" spans="1:3" ht="16.5" thickBot="1" x14ac:dyDescent="0.3">
      <c r="A47" s="40" t="s">
        <v>351</v>
      </c>
      <c r="B47" s="243">
        <f t="shared" ref="B47" si="1">B46/$B$27</f>
        <v>0</v>
      </c>
    </row>
    <row r="48" spans="1:3" ht="16.5" thickBot="1" x14ac:dyDescent="0.3">
      <c r="A48" s="40" t="s">
        <v>352</v>
      </c>
      <c r="B48" s="239"/>
      <c r="C48" s="9">
        <v>1</v>
      </c>
    </row>
    <row r="49" spans="1:3" ht="16.5" thickBot="1" x14ac:dyDescent="0.3">
      <c r="A49" s="40" t="s">
        <v>353</v>
      </c>
      <c r="B49" s="239"/>
      <c r="C49" s="9">
        <v>2</v>
      </c>
    </row>
    <row r="50" spans="1:3" ht="16.5" thickBot="1" x14ac:dyDescent="0.3">
      <c r="A50" s="241" t="s">
        <v>350</v>
      </c>
      <c r="B50" s="242"/>
      <c r="C50" s="9">
        <v>20</v>
      </c>
    </row>
    <row r="51" spans="1:3" ht="16.5" thickBot="1" x14ac:dyDescent="0.3">
      <c r="A51" s="40" t="s">
        <v>351</v>
      </c>
      <c r="B51" s="243">
        <f t="shared" ref="B51" si="2">B50/$B$27</f>
        <v>0</v>
      </c>
    </row>
    <row r="52" spans="1:3" ht="16.5" thickBot="1" x14ac:dyDescent="0.3">
      <c r="A52" s="40" t="s">
        <v>352</v>
      </c>
      <c r="B52" s="239"/>
      <c r="C52" s="9">
        <v>1</v>
      </c>
    </row>
    <row r="53" spans="1:3" ht="16.5" thickBot="1" x14ac:dyDescent="0.3">
      <c r="A53" s="40" t="s">
        <v>353</v>
      </c>
      <c r="B53" s="239"/>
      <c r="C53" s="9">
        <v>2</v>
      </c>
    </row>
    <row r="54" spans="1:3" ht="29.25" thickBot="1" x14ac:dyDescent="0.3">
      <c r="A54" s="46" t="s">
        <v>355</v>
      </c>
      <c r="B54" s="239">
        <f>SUMIF(C55:C58,30,B55:B58)</f>
        <v>0</v>
      </c>
    </row>
    <row r="55" spans="1:3" ht="16.5" thickBot="1" x14ac:dyDescent="0.3">
      <c r="A55" s="241" t="s">
        <v>350</v>
      </c>
      <c r="B55" s="242"/>
      <c r="C55" s="9">
        <v>30</v>
      </c>
    </row>
    <row r="56" spans="1:3" ht="16.5" thickBot="1" x14ac:dyDescent="0.3">
      <c r="A56" s="40" t="s">
        <v>351</v>
      </c>
      <c r="B56" s="243">
        <f t="shared" ref="B56" si="3">B55/$B$27</f>
        <v>0</v>
      </c>
    </row>
    <row r="57" spans="1:3" ht="16.5" thickBot="1" x14ac:dyDescent="0.3">
      <c r="A57" s="40" t="s">
        <v>352</v>
      </c>
      <c r="B57" s="239"/>
      <c r="C57" s="9">
        <v>1</v>
      </c>
    </row>
    <row r="58" spans="1:3" ht="16.5" thickBot="1" x14ac:dyDescent="0.3">
      <c r="A58" s="40" t="s">
        <v>353</v>
      </c>
      <c r="B58" s="239"/>
      <c r="C58" s="9">
        <v>2</v>
      </c>
    </row>
    <row r="59" spans="1:3" ht="29.25" thickBot="1" x14ac:dyDescent="0.3">
      <c r="A59" s="39" t="s">
        <v>356</v>
      </c>
      <c r="B59" s="244">
        <f>B30/B27</f>
        <v>1</v>
      </c>
    </row>
    <row r="60" spans="1:3" ht="16.5" thickBot="1" x14ac:dyDescent="0.3">
      <c r="A60" s="41" t="s">
        <v>348</v>
      </c>
      <c r="B60" s="47"/>
    </row>
    <row r="61" spans="1:3" ht="16.5" thickBot="1" x14ac:dyDescent="0.3">
      <c r="A61" s="41" t="s">
        <v>357</v>
      </c>
      <c r="B61" s="244"/>
    </row>
    <row r="62" spans="1:3" ht="16.5" thickBot="1" x14ac:dyDescent="0.3">
      <c r="A62" s="41" t="s">
        <v>358</v>
      </c>
      <c r="B62" s="244"/>
    </row>
    <row r="63" spans="1:3" ht="16.5" thickBot="1" x14ac:dyDescent="0.3">
      <c r="A63" s="41" t="s">
        <v>359</v>
      </c>
      <c r="B63" s="244"/>
    </row>
    <row r="64" spans="1:3" ht="16.5" thickBot="1" x14ac:dyDescent="0.3">
      <c r="A64" s="36" t="s">
        <v>360</v>
      </c>
      <c r="B64" s="245">
        <f>B65/$B$27</f>
        <v>0.25</v>
      </c>
    </row>
    <row r="65" spans="1:2" ht="16.5" thickBot="1" x14ac:dyDescent="0.3">
      <c r="A65" s="36" t="s">
        <v>361</v>
      </c>
      <c r="B65" s="246">
        <f xml:space="preserve"> SUMIF(C33:C58, 1,B33:B58)</f>
        <v>2.04</v>
      </c>
    </row>
    <row r="66" spans="1:2" ht="16.5" thickBot="1" x14ac:dyDescent="0.3">
      <c r="A66" s="36" t="s">
        <v>362</v>
      </c>
      <c r="B66" s="245">
        <f>B67/$B$27</f>
        <v>0.75</v>
      </c>
    </row>
    <row r="67" spans="1:2" ht="16.5" thickBot="1" x14ac:dyDescent="0.3">
      <c r="A67" s="37" t="s">
        <v>363</v>
      </c>
      <c r="B67" s="246">
        <f xml:space="preserve"> SUMIF(C33:C58, 2,B33:B58)</f>
        <v>6.12</v>
      </c>
    </row>
    <row r="68" spans="1:2" ht="30" x14ac:dyDescent="0.25">
      <c r="A68" s="39" t="s">
        <v>364</v>
      </c>
      <c r="B68" s="41" t="s">
        <v>584</v>
      </c>
    </row>
    <row r="69" spans="1:2" x14ac:dyDescent="0.25">
      <c r="A69" s="43" t="s">
        <v>365</v>
      </c>
      <c r="B69" s="43" t="s">
        <v>488</v>
      </c>
    </row>
    <row r="70" spans="1:2" x14ac:dyDescent="0.25">
      <c r="A70" s="43" t="s">
        <v>366</v>
      </c>
      <c r="B70" s="43"/>
    </row>
    <row r="71" spans="1:2" x14ac:dyDescent="0.25">
      <c r="A71" s="43" t="s">
        <v>367</v>
      </c>
      <c r="B71" s="43"/>
    </row>
    <row r="72" spans="1:2" x14ac:dyDescent="0.25">
      <c r="A72" s="43" t="s">
        <v>368</v>
      </c>
      <c r="B72" s="43"/>
    </row>
    <row r="73" spans="1:2" ht="30.75" thickBot="1" x14ac:dyDescent="0.3">
      <c r="A73" s="44" t="s">
        <v>369</v>
      </c>
      <c r="B73" s="44" t="s">
        <v>586</v>
      </c>
    </row>
    <row r="74" spans="1:2" ht="30.75" thickBot="1" x14ac:dyDescent="0.3">
      <c r="A74" s="41" t="s">
        <v>370</v>
      </c>
      <c r="B74" s="42" t="s">
        <v>559</v>
      </c>
    </row>
    <row r="75" spans="1:2" ht="29.25" thickBot="1" x14ac:dyDescent="0.3">
      <c r="A75" s="36" t="s">
        <v>371</v>
      </c>
      <c r="B75" s="247">
        <v>0</v>
      </c>
    </row>
    <row r="76" spans="1:2" ht="16.5" thickBot="1" x14ac:dyDescent="0.3">
      <c r="A76" s="41" t="s">
        <v>348</v>
      </c>
      <c r="B76" s="248"/>
    </row>
    <row r="77" spans="1:2" ht="16.5" thickBot="1" x14ac:dyDescent="0.3">
      <c r="A77" s="41" t="s">
        <v>372</v>
      </c>
      <c r="B77" s="247">
        <v>0</v>
      </c>
    </row>
    <row r="78" spans="1:2" ht="16.5" thickBot="1" x14ac:dyDescent="0.3">
      <c r="A78" s="41" t="s">
        <v>373</v>
      </c>
      <c r="B78" s="247">
        <v>0</v>
      </c>
    </row>
    <row r="79" spans="1:2" ht="16.5" thickBot="1" x14ac:dyDescent="0.3">
      <c r="A79" s="50" t="s">
        <v>374</v>
      </c>
      <c r="B79" s="51" t="s">
        <v>590</v>
      </c>
    </row>
    <row r="80" spans="1:2" ht="16.5" thickBot="1" x14ac:dyDescent="0.3">
      <c r="A80" s="36" t="s">
        <v>375</v>
      </c>
      <c r="B80" s="48"/>
    </row>
    <row r="81" spans="1:2" ht="45.75" thickBot="1" x14ac:dyDescent="0.3">
      <c r="A81" s="43" t="s">
        <v>376</v>
      </c>
      <c r="B81" s="249" t="str">
        <f>'6.1. Паспорт сетевой график'!D43</f>
        <v>30.05.2021
30.06.2021
31.07.2021</v>
      </c>
    </row>
    <row r="82" spans="1:2" ht="16.5" thickBot="1" x14ac:dyDescent="0.3">
      <c r="A82" s="43" t="s">
        <v>377</v>
      </c>
      <c r="B82" s="51" t="s">
        <v>556</v>
      </c>
    </row>
    <row r="83" spans="1:2" ht="16.5" thickBot="1" x14ac:dyDescent="0.3">
      <c r="A83" s="43" t="s">
        <v>378</v>
      </c>
      <c r="B83" s="51" t="s">
        <v>556</v>
      </c>
    </row>
    <row r="84" spans="1:2" ht="29.25" thickBot="1" x14ac:dyDescent="0.3">
      <c r="A84" s="52" t="s">
        <v>379</v>
      </c>
      <c r="B84" s="49" t="s">
        <v>596</v>
      </c>
    </row>
    <row r="85" spans="1:2" ht="28.5" x14ac:dyDescent="0.25">
      <c r="A85" s="39" t="s">
        <v>380</v>
      </c>
      <c r="B85" s="364" t="s">
        <v>559</v>
      </c>
    </row>
    <row r="86" spans="1:2" x14ac:dyDescent="0.25">
      <c r="A86" s="43" t="s">
        <v>381</v>
      </c>
      <c r="B86" s="365"/>
    </row>
    <row r="87" spans="1:2" x14ac:dyDescent="0.25">
      <c r="A87" s="43" t="s">
        <v>382</v>
      </c>
      <c r="B87" s="365"/>
    </row>
    <row r="88" spans="1:2" x14ac:dyDescent="0.25">
      <c r="A88" s="43" t="s">
        <v>383</v>
      </c>
      <c r="B88" s="365"/>
    </row>
    <row r="89" spans="1:2" x14ac:dyDescent="0.25">
      <c r="A89" s="43" t="s">
        <v>384</v>
      </c>
      <c r="B89" s="365"/>
    </row>
    <row r="90" spans="1:2" ht="16.5" thickBot="1" x14ac:dyDescent="0.3">
      <c r="A90" s="53" t="s">
        <v>385</v>
      </c>
      <c r="B90" s="366"/>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202" customWidth="1"/>
    <col min="2" max="2" width="35.85546875" style="202" customWidth="1"/>
    <col min="3" max="3" width="31.140625" style="202" customWidth="1"/>
    <col min="4" max="4" width="25" style="202" customWidth="1"/>
    <col min="5" max="5" width="50" style="202" customWidth="1"/>
    <col min="6" max="6" width="57" style="202" customWidth="1"/>
    <col min="7" max="7" width="57.5703125" style="202" customWidth="1"/>
    <col min="8" max="10" width="20.5703125" style="202" customWidth="1"/>
    <col min="11" max="11" width="16" style="202" customWidth="1"/>
    <col min="12" max="12" width="20.5703125" style="202" customWidth="1"/>
    <col min="13" max="13" width="21.28515625" style="202" customWidth="1"/>
    <col min="14" max="14" width="23.85546875" style="202" customWidth="1"/>
    <col min="15" max="15" width="17.85546875" style="202" customWidth="1"/>
    <col min="16" max="16" width="23.85546875" style="202" customWidth="1"/>
    <col min="17" max="17" width="58" style="202" customWidth="1"/>
    <col min="18" max="18" width="27" style="202" customWidth="1"/>
    <col min="19" max="19" width="43" style="202" customWidth="1"/>
    <col min="20" max="16384" width="9.140625" style="202"/>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60" t="str">
        <f>'1. паспорт местоположение'!A5:C5</f>
        <v>Год раскрытия информации: 2022 год</v>
      </c>
      <c r="B4" s="260"/>
      <c r="C4" s="260"/>
      <c r="D4" s="260"/>
      <c r="E4" s="260"/>
      <c r="F4" s="260"/>
      <c r="G4" s="260"/>
      <c r="H4" s="260"/>
      <c r="I4" s="260"/>
      <c r="J4" s="260"/>
      <c r="K4" s="260"/>
      <c r="L4" s="260"/>
      <c r="M4" s="260"/>
      <c r="N4" s="260"/>
      <c r="O4" s="260"/>
      <c r="P4" s="260"/>
      <c r="Q4" s="260"/>
      <c r="R4" s="260"/>
      <c r="S4" s="260"/>
    </row>
    <row r="5" spans="1:28" s="100" customFormat="1" ht="15.75" x14ac:dyDescent="0.2">
      <c r="A5" s="142"/>
    </row>
    <row r="6" spans="1:28" s="100" customFormat="1" ht="18.75" x14ac:dyDescent="0.2">
      <c r="A6" s="264" t="s">
        <v>7</v>
      </c>
      <c r="B6" s="264"/>
      <c r="C6" s="264"/>
      <c r="D6" s="264"/>
      <c r="E6" s="264"/>
      <c r="F6" s="264"/>
      <c r="G6" s="264"/>
      <c r="H6" s="264"/>
      <c r="I6" s="264"/>
      <c r="J6" s="264"/>
      <c r="K6" s="264"/>
      <c r="L6" s="264"/>
      <c r="M6" s="264"/>
      <c r="N6" s="264"/>
      <c r="O6" s="264"/>
      <c r="P6" s="264"/>
      <c r="Q6" s="264"/>
      <c r="R6" s="264"/>
      <c r="S6" s="264"/>
      <c r="T6" s="123"/>
      <c r="U6" s="123"/>
      <c r="V6" s="123"/>
      <c r="W6" s="123"/>
      <c r="X6" s="123"/>
      <c r="Y6" s="123"/>
      <c r="Z6" s="123"/>
      <c r="AA6" s="123"/>
      <c r="AB6" s="123"/>
    </row>
    <row r="7" spans="1:28" s="100" customFormat="1" ht="18.75" x14ac:dyDescent="0.2">
      <c r="A7" s="264"/>
      <c r="B7" s="264"/>
      <c r="C7" s="264"/>
      <c r="D7" s="264"/>
      <c r="E7" s="264"/>
      <c r="F7" s="264"/>
      <c r="G7" s="264"/>
      <c r="H7" s="264"/>
      <c r="I7" s="264"/>
      <c r="J7" s="264"/>
      <c r="K7" s="264"/>
      <c r="L7" s="264"/>
      <c r="M7" s="264"/>
      <c r="N7" s="264"/>
      <c r="O7" s="264"/>
      <c r="P7" s="264"/>
      <c r="Q7" s="264"/>
      <c r="R7" s="264"/>
      <c r="S7" s="264"/>
      <c r="T7" s="123"/>
      <c r="U7" s="123"/>
      <c r="V7" s="123"/>
      <c r="W7" s="123"/>
      <c r="X7" s="123"/>
      <c r="Y7" s="123"/>
      <c r="Z7" s="123"/>
      <c r="AA7" s="123"/>
      <c r="AB7" s="123"/>
    </row>
    <row r="8" spans="1:28" s="100" customFormat="1" ht="18.75" x14ac:dyDescent="0.2">
      <c r="A8" s="267" t="str">
        <f>'1. паспорт местоположение'!A9:C9</f>
        <v>Акционерное общество "Янтарьэнерго" ДЗО  ПАО "Россети"</v>
      </c>
      <c r="B8" s="267"/>
      <c r="C8" s="267"/>
      <c r="D8" s="267"/>
      <c r="E8" s="267"/>
      <c r="F8" s="267"/>
      <c r="G8" s="267"/>
      <c r="H8" s="267"/>
      <c r="I8" s="267"/>
      <c r="J8" s="267"/>
      <c r="K8" s="267"/>
      <c r="L8" s="267"/>
      <c r="M8" s="267"/>
      <c r="N8" s="267"/>
      <c r="O8" s="267"/>
      <c r="P8" s="267"/>
      <c r="Q8" s="267"/>
      <c r="R8" s="267"/>
      <c r="S8" s="267"/>
      <c r="T8" s="123"/>
      <c r="U8" s="123"/>
      <c r="V8" s="123"/>
      <c r="W8" s="123"/>
      <c r="X8" s="123"/>
      <c r="Y8" s="123"/>
      <c r="Z8" s="123"/>
      <c r="AA8" s="123"/>
      <c r="AB8" s="123"/>
    </row>
    <row r="9" spans="1:28" s="100" customFormat="1" ht="18.75" x14ac:dyDescent="0.2">
      <c r="A9" s="261" t="s">
        <v>6</v>
      </c>
      <c r="B9" s="261"/>
      <c r="C9" s="261"/>
      <c r="D9" s="261"/>
      <c r="E9" s="261"/>
      <c r="F9" s="261"/>
      <c r="G9" s="261"/>
      <c r="H9" s="261"/>
      <c r="I9" s="261"/>
      <c r="J9" s="261"/>
      <c r="K9" s="261"/>
      <c r="L9" s="261"/>
      <c r="M9" s="261"/>
      <c r="N9" s="261"/>
      <c r="O9" s="261"/>
      <c r="P9" s="261"/>
      <c r="Q9" s="261"/>
      <c r="R9" s="261"/>
      <c r="S9" s="261"/>
      <c r="T9" s="123"/>
      <c r="U9" s="123"/>
      <c r="V9" s="123"/>
      <c r="W9" s="123"/>
      <c r="X9" s="123"/>
      <c r="Y9" s="123"/>
      <c r="Z9" s="123"/>
      <c r="AA9" s="123"/>
      <c r="AB9" s="123"/>
    </row>
    <row r="10" spans="1:28" s="100" customFormat="1" ht="18.75" x14ac:dyDescent="0.2">
      <c r="A10" s="264"/>
      <c r="B10" s="264"/>
      <c r="C10" s="264"/>
      <c r="D10" s="264"/>
      <c r="E10" s="264"/>
      <c r="F10" s="264"/>
      <c r="G10" s="264"/>
      <c r="H10" s="264"/>
      <c r="I10" s="264"/>
      <c r="J10" s="264"/>
      <c r="K10" s="264"/>
      <c r="L10" s="264"/>
      <c r="M10" s="264"/>
      <c r="N10" s="264"/>
      <c r="O10" s="264"/>
      <c r="P10" s="264"/>
      <c r="Q10" s="264"/>
      <c r="R10" s="264"/>
      <c r="S10" s="264"/>
      <c r="T10" s="123"/>
      <c r="U10" s="123"/>
      <c r="V10" s="123"/>
      <c r="W10" s="123"/>
      <c r="X10" s="123"/>
      <c r="Y10" s="123"/>
      <c r="Z10" s="123"/>
      <c r="AA10" s="123"/>
      <c r="AB10" s="123"/>
    </row>
    <row r="11" spans="1:28" s="100" customFormat="1" ht="18.75" x14ac:dyDescent="0.2">
      <c r="A11" s="267" t="str">
        <f>'1. паспорт местоположение'!A12:C12</f>
        <v>L_92-23-21</v>
      </c>
      <c r="B11" s="267"/>
      <c r="C11" s="267"/>
      <c r="D11" s="267"/>
      <c r="E11" s="267"/>
      <c r="F11" s="267"/>
      <c r="G11" s="267"/>
      <c r="H11" s="267"/>
      <c r="I11" s="267"/>
      <c r="J11" s="267"/>
      <c r="K11" s="267"/>
      <c r="L11" s="267"/>
      <c r="M11" s="267"/>
      <c r="N11" s="267"/>
      <c r="O11" s="267"/>
      <c r="P11" s="267"/>
      <c r="Q11" s="267"/>
      <c r="R11" s="267"/>
      <c r="S11" s="267"/>
      <c r="T11" s="123"/>
      <c r="U11" s="123"/>
      <c r="V11" s="123"/>
      <c r="W11" s="123"/>
      <c r="X11" s="123"/>
      <c r="Y11" s="123"/>
      <c r="Z11" s="123"/>
      <c r="AA11" s="123"/>
      <c r="AB11" s="123"/>
    </row>
    <row r="12" spans="1:28" s="100" customFormat="1" ht="18.75" x14ac:dyDescent="0.2">
      <c r="A12" s="261" t="s">
        <v>5</v>
      </c>
      <c r="B12" s="261"/>
      <c r="C12" s="261"/>
      <c r="D12" s="261"/>
      <c r="E12" s="261"/>
      <c r="F12" s="261"/>
      <c r="G12" s="261"/>
      <c r="H12" s="261"/>
      <c r="I12" s="261"/>
      <c r="J12" s="261"/>
      <c r="K12" s="261"/>
      <c r="L12" s="261"/>
      <c r="M12" s="261"/>
      <c r="N12" s="261"/>
      <c r="O12" s="261"/>
      <c r="P12" s="261"/>
      <c r="Q12" s="261"/>
      <c r="R12" s="261"/>
      <c r="S12" s="261"/>
      <c r="T12" s="123"/>
      <c r="U12" s="123"/>
      <c r="V12" s="123"/>
      <c r="W12" s="123"/>
      <c r="X12" s="123"/>
      <c r="Y12" s="123"/>
      <c r="Z12" s="123"/>
      <c r="AA12" s="123"/>
      <c r="AB12" s="123"/>
    </row>
    <row r="13" spans="1:28" s="145" customFormat="1" ht="15.75" customHeight="1" x14ac:dyDescent="0.2">
      <c r="A13" s="270"/>
      <c r="B13" s="270"/>
      <c r="C13" s="270"/>
      <c r="D13" s="270"/>
      <c r="E13" s="270"/>
      <c r="F13" s="270"/>
      <c r="G13" s="270"/>
      <c r="H13" s="270"/>
      <c r="I13" s="270"/>
      <c r="J13" s="270"/>
      <c r="K13" s="270"/>
      <c r="L13" s="270"/>
      <c r="M13" s="270"/>
      <c r="N13" s="270"/>
      <c r="O13" s="270"/>
      <c r="P13" s="270"/>
      <c r="Q13" s="270"/>
      <c r="R13" s="270"/>
      <c r="S13" s="270"/>
      <c r="T13" s="144"/>
      <c r="U13" s="144"/>
      <c r="V13" s="144"/>
      <c r="W13" s="144"/>
      <c r="X13" s="144"/>
      <c r="Y13" s="144"/>
      <c r="Z13" s="144"/>
      <c r="AA13" s="144"/>
      <c r="AB13" s="144"/>
    </row>
    <row r="14" spans="1:28" s="147" customFormat="1" ht="12" x14ac:dyDescent="0.2">
      <c r="A14" s="267" t="str">
        <f>'1. паспорт местоположение'!A15:C15</f>
        <v>Покупка автомобиля-самосвала в количестве четырех единиц для перевозки грузов</v>
      </c>
      <c r="B14" s="267"/>
      <c r="C14" s="267"/>
      <c r="D14" s="267"/>
      <c r="E14" s="267"/>
      <c r="F14" s="267"/>
      <c r="G14" s="267"/>
      <c r="H14" s="267"/>
      <c r="I14" s="267"/>
      <c r="J14" s="267"/>
      <c r="K14" s="267"/>
      <c r="L14" s="267"/>
      <c r="M14" s="267"/>
      <c r="N14" s="267"/>
      <c r="O14" s="267"/>
      <c r="P14" s="267"/>
      <c r="Q14" s="267"/>
      <c r="R14" s="267"/>
      <c r="S14" s="267"/>
      <c r="T14" s="124"/>
      <c r="U14" s="124"/>
      <c r="V14" s="124"/>
      <c r="W14" s="124"/>
      <c r="X14" s="124"/>
      <c r="Y14" s="124"/>
      <c r="Z14" s="124"/>
      <c r="AA14" s="124"/>
      <c r="AB14" s="124"/>
    </row>
    <row r="15" spans="1:28" s="147" customFormat="1" ht="15" customHeight="1" x14ac:dyDescent="0.2">
      <c r="A15" s="261" t="s">
        <v>4</v>
      </c>
      <c r="B15" s="261"/>
      <c r="C15" s="261"/>
      <c r="D15" s="261"/>
      <c r="E15" s="261"/>
      <c r="F15" s="261"/>
      <c r="G15" s="261"/>
      <c r="H15" s="261"/>
      <c r="I15" s="261"/>
      <c r="J15" s="261"/>
      <c r="K15" s="261"/>
      <c r="L15" s="261"/>
      <c r="M15" s="261"/>
      <c r="N15" s="261"/>
      <c r="O15" s="261"/>
      <c r="P15" s="261"/>
      <c r="Q15" s="261"/>
      <c r="R15" s="261"/>
      <c r="S15" s="261"/>
      <c r="T15" s="125"/>
      <c r="U15" s="125"/>
      <c r="V15" s="125"/>
      <c r="W15" s="125"/>
      <c r="X15" s="125"/>
      <c r="Y15" s="125"/>
      <c r="Z15" s="125"/>
      <c r="AA15" s="125"/>
      <c r="AB15" s="125"/>
    </row>
    <row r="16" spans="1:28" s="147"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146"/>
      <c r="U16" s="146"/>
      <c r="V16" s="146"/>
      <c r="W16" s="146"/>
      <c r="X16" s="146"/>
      <c r="Y16" s="146"/>
    </row>
    <row r="17" spans="1:28" s="147" customFormat="1" ht="45.75" customHeight="1" x14ac:dyDescent="0.2">
      <c r="A17" s="262" t="s">
        <v>444</v>
      </c>
      <c r="B17" s="262"/>
      <c r="C17" s="262"/>
      <c r="D17" s="262"/>
      <c r="E17" s="262"/>
      <c r="F17" s="262"/>
      <c r="G17" s="262"/>
      <c r="H17" s="262"/>
      <c r="I17" s="262"/>
      <c r="J17" s="262"/>
      <c r="K17" s="262"/>
      <c r="L17" s="262"/>
      <c r="M17" s="262"/>
      <c r="N17" s="262"/>
      <c r="O17" s="262"/>
      <c r="P17" s="262"/>
      <c r="Q17" s="262"/>
      <c r="R17" s="262"/>
      <c r="S17" s="262"/>
      <c r="T17" s="148"/>
      <c r="U17" s="148"/>
      <c r="V17" s="148"/>
      <c r="W17" s="148"/>
      <c r="X17" s="148"/>
      <c r="Y17" s="148"/>
      <c r="Z17" s="148"/>
      <c r="AA17" s="148"/>
      <c r="AB17" s="148"/>
    </row>
    <row r="18" spans="1:28" s="147"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146"/>
      <c r="U18" s="146"/>
      <c r="V18" s="146"/>
      <c r="W18" s="146"/>
      <c r="X18" s="146"/>
      <c r="Y18" s="146"/>
    </row>
    <row r="19" spans="1:28" s="147" customFormat="1" ht="54" customHeight="1" x14ac:dyDescent="0.2">
      <c r="A19" s="271" t="s">
        <v>3</v>
      </c>
      <c r="B19" s="271" t="s">
        <v>94</v>
      </c>
      <c r="C19" s="272" t="s">
        <v>339</v>
      </c>
      <c r="D19" s="271" t="s">
        <v>338</v>
      </c>
      <c r="E19" s="271" t="s">
        <v>93</v>
      </c>
      <c r="F19" s="271" t="s">
        <v>92</v>
      </c>
      <c r="G19" s="271" t="s">
        <v>334</v>
      </c>
      <c r="H19" s="271" t="s">
        <v>91</v>
      </c>
      <c r="I19" s="271" t="s">
        <v>90</v>
      </c>
      <c r="J19" s="271" t="s">
        <v>89</v>
      </c>
      <c r="K19" s="271" t="s">
        <v>88</v>
      </c>
      <c r="L19" s="271" t="s">
        <v>87</v>
      </c>
      <c r="M19" s="271" t="s">
        <v>86</v>
      </c>
      <c r="N19" s="271" t="s">
        <v>85</v>
      </c>
      <c r="O19" s="271" t="s">
        <v>84</v>
      </c>
      <c r="P19" s="271" t="s">
        <v>83</v>
      </c>
      <c r="Q19" s="271" t="s">
        <v>337</v>
      </c>
      <c r="R19" s="271"/>
      <c r="S19" s="274" t="s">
        <v>438</v>
      </c>
      <c r="T19" s="146"/>
      <c r="U19" s="146"/>
      <c r="V19" s="146"/>
      <c r="W19" s="146"/>
      <c r="X19" s="146"/>
      <c r="Y19" s="146"/>
    </row>
    <row r="20" spans="1:28" s="147" customFormat="1" ht="180.75" customHeight="1" x14ac:dyDescent="0.2">
      <c r="A20" s="271"/>
      <c r="B20" s="271"/>
      <c r="C20" s="273"/>
      <c r="D20" s="271"/>
      <c r="E20" s="271"/>
      <c r="F20" s="271"/>
      <c r="G20" s="271"/>
      <c r="H20" s="271"/>
      <c r="I20" s="271"/>
      <c r="J20" s="271"/>
      <c r="K20" s="271"/>
      <c r="L20" s="271"/>
      <c r="M20" s="271"/>
      <c r="N20" s="271"/>
      <c r="O20" s="271"/>
      <c r="P20" s="271"/>
      <c r="Q20" s="193" t="s">
        <v>335</v>
      </c>
      <c r="R20" s="221" t="s">
        <v>336</v>
      </c>
      <c r="S20" s="274"/>
      <c r="T20" s="144"/>
      <c r="U20" s="144"/>
      <c r="V20" s="144"/>
      <c r="W20" s="144"/>
      <c r="X20" s="144"/>
      <c r="Y20" s="144"/>
      <c r="Z20" s="196"/>
      <c r="AA20" s="196"/>
      <c r="AB20" s="196"/>
    </row>
    <row r="21" spans="1:28" s="147" customFormat="1" ht="18.75" x14ac:dyDescent="0.2">
      <c r="A21" s="193">
        <v>1</v>
      </c>
      <c r="B21" s="222">
        <v>2</v>
      </c>
      <c r="C21" s="193">
        <v>3</v>
      </c>
      <c r="D21" s="222">
        <v>4</v>
      </c>
      <c r="E21" s="193">
        <v>5</v>
      </c>
      <c r="F21" s="222">
        <v>6</v>
      </c>
      <c r="G21" s="193">
        <v>7</v>
      </c>
      <c r="H21" s="222">
        <v>8</v>
      </c>
      <c r="I21" s="193">
        <v>9</v>
      </c>
      <c r="J21" s="222">
        <v>10</v>
      </c>
      <c r="K21" s="193">
        <v>11</v>
      </c>
      <c r="L21" s="222">
        <v>12</v>
      </c>
      <c r="M21" s="193">
        <v>13</v>
      </c>
      <c r="N21" s="222">
        <v>14</v>
      </c>
      <c r="O21" s="193">
        <v>15</v>
      </c>
      <c r="P21" s="222">
        <v>16</v>
      </c>
      <c r="Q21" s="193">
        <v>17</v>
      </c>
      <c r="R21" s="222">
        <v>18</v>
      </c>
      <c r="S21" s="193">
        <v>19</v>
      </c>
      <c r="T21" s="144"/>
      <c r="U21" s="144"/>
      <c r="V21" s="144"/>
      <c r="W21" s="144"/>
      <c r="X21" s="144"/>
      <c r="Y21" s="144"/>
      <c r="Z21" s="196"/>
      <c r="AA21" s="196"/>
      <c r="AB21" s="196"/>
    </row>
    <row r="22" spans="1:28" s="147" customFormat="1" ht="18.75" x14ac:dyDescent="0.2">
      <c r="A22" s="223" t="s">
        <v>333</v>
      </c>
      <c r="B22" s="223" t="s">
        <v>333</v>
      </c>
      <c r="C22" s="223" t="s">
        <v>333</v>
      </c>
      <c r="D22" s="223" t="s">
        <v>333</v>
      </c>
      <c r="E22" s="223" t="s">
        <v>333</v>
      </c>
      <c r="F22" s="223" t="s">
        <v>333</v>
      </c>
      <c r="G22" s="223" t="s">
        <v>333</v>
      </c>
      <c r="H22" s="223" t="s">
        <v>333</v>
      </c>
      <c r="I22" s="223" t="s">
        <v>333</v>
      </c>
      <c r="J22" s="223" t="s">
        <v>333</v>
      </c>
      <c r="K22" s="223" t="s">
        <v>333</v>
      </c>
      <c r="L22" s="223" t="s">
        <v>333</v>
      </c>
      <c r="M22" s="223" t="s">
        <v>333</v>
      </c>
      <c r="N22" s="223" t="s">
        <v>333</v>
      </c>
      <c r="O22" s="223" t="s">
        <v>333</v>
      </c>
      <c r="P22" s="223" t="s">
        <v>333</v>
      </c>
      <c r="Q22" s="223" t="s">
        <v>333</v>
      </c>
      <c r="R22" s="224" t="s">
        <v>333</v>
      </c>
      <c r="S22" s="224" t="s">
        <v>333</v>
      </c>
      <c r="T22" s="144"/>
      <c r="U22" s="144"/>
      <c r="V22" s="144"/>
      <c r="W22" s="144"/>
      <c r="X22" s="196"/>
      <c r="Y22" s="196"/>
      <c r="Z22" s="196"/>
      <c r="AA22" s="196"/>
      <c r="AB22" s="196"/>
    </row>
    <row r="23" spans="1:28" ht="20.25" customHeight="1" x14ac:dyDescent="0.25">
      <c r="A23" s="225"/>
      <c r="B23" s="222" t="s">
        <v>332</v>
      </c>
      <c r="C23" s="222"/>
      <c r="D23" s="222"/>
      <c r="E23" s="225" t="s">
        <v>333</v>
      </c>
      <c r="F23" s="225" t="s">
        <v>333</v>
      </c>
      <c r="G23" s="225" t="s">
        <v>333</v>
      </c>
      <c r="H23" s="225"/>
      <c r="I23" s="225"/>
      <c r="J23" s="225"/>
      <c r="K23" s="225"/>
      <c r="L23" s="225"/>
      <c r="M23" s="225"/>
      <c r="N23" s="225"/>
      <c r="O23" s="225"/>
      <c r="P23" s="225"/>
      <c r="Q23" s="226"/>
      <c r="R23" s="227"/>
      <c r="S23" s="227"/>
      <c r="T23" s="201"/>
      <c r="U23" s="201"/>
      <c r="V23" s="201"/>
      <c r="W23" s="201"/>
      <c r="X23" s="201"/>
      <c r="Y23" s="201"/>
      <c r="Z23" s="201"/>
      <c r="AA23" s="201"/>
      <c r="AB23" s="201"/>
    </row>
    <row r="24" spans="1:28" x14ac:dyDescent="0.25">
      <c r="A24" s="201"/>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row>
    <row r="25" spans="1:28" x14ac:dyDescent="0.25">
      <c r="A25" s="201"/>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row>
    <row r="26" spans="1:28" x14ac:dyDescent="0.25">
      <c r="A26" s="201"/>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row>
    <row r="27" spans="1:28" x14ac:dyDescent="0.25">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row>
    <row r="28" spans="1:28" x14ac:dyDescent="0.25">
      <c r="A28" s="201"/>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row>
    <row r="29" spans="1:28" x14ac:dyDescent="0.25">
      <c r="A29" s="201"/>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row>
    <row r="30" spans="1:28" x14ac:dyDescent="0.25">
      <c r="A30" s="201"/>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row>
    <row r="31" spans="1:28" x14ac:dyDescent="0.25">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row>
    <row r="32" spans="1:28" x14ac:dyDescent="0.25">
      <c r="A32" s="201"/>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row>
    <row r="33" spans="1:28" x14ac:dyDescent="0.25">
      <c r="A33" s="201"/>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row>
    <row r="34" spans="1:28" x14ac:dyDescent="0.25">
      <c r="A34" s="201"/>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row>
    <row r="35" spans="1:28" x14ac:dyDescent="0.25">
      <c r="A35" s="201"/>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row>
    <row r="36" spans="1:28" x14ac:dyDescent="0.25">
      <c r="A36" s="201"/>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row>
    <row r="37" spans="1:28" x14ac:dyDescent="0.25">
      <c r="A37" s="201"/>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row>
    <row r="38" spans="1:28" x14ac:dyDescent="0.25">
      <c r="A38" s="201"/>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row>
    <row r="39" spans="1:28" x14ac:dyDescent="0.25">
      <c r="A39" s="201"/>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row>
    <row r="40" spans="1:28" x14ac:dyDescent="0.25">
      <c r="A40" s="201"/>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row>
    <row r="41" spans="1:28" x14ac:dyDescent="0.25">
      <c r="A41" s="201"/>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row>
    <row r="42" spans="1:28" x14ac:dyDescent="0.25">
      <c r="A42" s="201"/>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row>
    <row r="43" spans="1:28" x14ac:dyDescent="0.25">
      <c r="A43" s="201"/>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row>
    <row r="44" spans="1:28" x14ac:dyDescent="0.25">
      <c r="A44" s="201"/>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row>
    <row r="45" spans="1:28" x14ac:dyDescent="0.25">
      <c r="A45" s="201"/>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row>
    <row r="46" spans="1:28" x14ac:dyDescent="0.25">
      <c r="A46" s="201"/>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row>
    <row r="47" spans="1:28" x14ac:dyDescent="0.25">
      <c r="A47" s="201"/>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row>
    <row r="48" spans="1:28" x14ac:dyDescent="0.25">
      <c r="A48" s="201"/>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row>
    <row r="49" spans="1:28" x14ac:dyDescent="0.25">
      <c r="A49" s="201"/>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row>
    <row r="50" spans="1:28"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row>
    <row r="51" spans="1:28"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row>
    <row r="52" spans="1:28"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row>
    <row r="53" spans="1:28"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row>
    <row r="54" spans="1:28"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row>
    <row r="55" spans="1:28"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row>
    <row r="56" spans="1:28"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row>
    <row r="57" spans="1:28"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row>
    <row r="58" spans="1:28"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row>
    <row r="59" spans="1:28"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row>
    <row r="60" spans="1:28"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row>
    <row r="61" spans="1:28"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row>
    <row r="62" spans="1:28"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row>
    <row r="63" spans="1:28"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row>
    <row r="64" spans="1:28"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row>
    <row r="65" spans="1:28"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row>
    <row r="66" spans="1:28"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row>
    <row r="67" spans="1:28"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row>
    <row r="68" spans="1:28"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row>
    <row r="69" spans="1:28"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row>
    <row r="70" spans="1:28"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row>
    <row r="71" spans="1:28"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row>
    <row r="72" spans="1:28"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c r="AA72" s="201"/>
      <c r="AB72" s="201"/>
    </row>
    <row r="73" spans="1:28"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row>
    <row r="74" spans="1:28"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row>
    <row r="75" spans="1:28"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row>
    <row r="76" spans="1:28"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row>
    <row r="77" spans="1:28"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row>
    <row r="78" spans="1:28"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row>
    <row r="79" spans="1:28"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row>
    <row r="80" spans="1:28"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row>
    <row r="81" spans="1:28"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row>
    <row r="82" spans="1:28"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row>
    <row r="83" spans="1:28"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row>
    <row r="84" spans="1:28"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row>
    <row r="85" spans="1:28"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row>
    <row r="86" spans="1:28"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row>
    <row r="87" spans="1:28"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row>
    <row r="88" spans="1:28"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c r="W88" s="201"/>
      <c r="X88" s="201"/>
      <c r="Y88" s="201"/>
      <c r="Z88" s="201"/>
      <c r="AA88" s="201"/>
      <c r="AB88" s="201"/>
    </row>
    <row r="89" spans="1:28"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c r="W89" s="201"/>
      <c r="X89" s="201"/>
      <c r="Y89" s="201"/>
      <c r="Z89" s="201"/>
      <c r="AA89" s="201"/>
      <c r="AB89" s="201"/>
    </row>
    <row r="90" spans="1:28"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c r="W90" s="201"/>
      <c r="X90" s="201"/>
      <c r="Y90" s="201"/>
      <c r="Z90" s="201"/>
      <c r="AA90" s="201"/>
      <c r="AB90" s="201"/>
    </row>
    <row r="91" spans="1:28"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c r="W91" s="201"/>
      <c r="X91" s="201"/>
      <c r="Y91" s="201"/>
      <c r="Z91" s="201"/>
      <c r="AA91" s="201"/>
      <c r="AB91" s="201"/>
    </row>
    <row r="92" spans="1:28"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c r="W92" s="201"/>
      <c r="X92" s="201"/>
      <c r="Y92" s="201"/>
      <c r="Z92" s="201"/>
      <c r="AA92" s="201"/>
      <c r="AB92" s="201"/>
    </row>
    <row r="93" spans="1:28"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c r="W93" s="201"/>
      <c r="X93" s="201"/>
      <c r="Y93" s="201"/>
      <c r="Z93" s="201"/>
      <c r="AA93" s="201"/>
      <c r="AB93" s="201"/>
    </row>
    <row r="94" spans="1:28"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c r="W94" s="201"/>
      <c r="X94" s="201"/>
      <c r="Y94" s="201"/>
      <c r="Z94" s="201"/>
      <c r="AA94" s="201"/>
      <c r="AB94" s="201"/>
    </row>
    <row r="95" spans="1:28"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201"/>
    </row>
    <row r="96" spans="1:28"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c r="Y96" s="201"/>
      <c r="Z96" s="201"/>
      <c r="AA96" s="201"/>
      <c r="AB96" s="201"/>
    </row>
    <row r="97" spans="1:28"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c r="W97" s="201"/>
      <c r="X97" s="201"/>
      <c r="Y97" s="201"/>
      <c r="Z97" s="201"/>
      <c r="AA97" s="201"/>
      <c r="AB97" s="201"/>
    </row>
    <row r="98" spans="1:28"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c r="W98" s="201"/>
      <c r="X98" s="201"/>
      <c r="Y98" s="201"/>
      <c r="Z98" s="201"/>
      <c r="AA98" s="201"/>
      <c r="AB98" s="201"/>
    </row>
    <row r="99" spans="1:28"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c r="W99" s="201"/>
      <c r="X99" s="201"/>
      <c r="Y99" s="201"/>
      <c r="Z99" s="201"/>
      <c r="AA99" s="201"/>
      <c r="AB99" s="201"/>
    </row>
    <row r="100" spans="1:28"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row>
    <row r="101" spans="1:28"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row>
    <row r="102" spans="1:28"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row>
    <row r="103" spans="1:28"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row>
    <row r="104" spans="1:28"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c r="W104" s="201"/>
      <c r="X104" s="201"/>
      <c r="Y104" s="201"/>
      <c r="Z104" s="201"/>
      <c r="AA104" s="201"/>
      <c r="AB104" s="201"/>
    </row>
    <row r="105" spans="1:28"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c r="Y105" s="201"/>
      <c r="Z105" s="201"/>
      <c r="AA105" s="201"/>
      <c r="AB105" s="201"/>
    </row>
    <row r="106" spans="1:28"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c r="Y106" s="201"/>
      <c r="Z106" s="201"/>
      <c r="AA106" s="201"/>
      <c r="AB106" s="201"/>
    </row>
    <row r="107" spans="1:28"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c r="W107" s="201"/>
      <c r="X107" s="201"/>
      <c r="Y107" s="201"/>
      <c r="Z107" s="201"/>
      <c r="AA107" s="201"/>
      <c r="AB107" s="201"/>
    </row>
    <row r="108" spans="1:28"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c r="AA108" s="201"/>
      <c r="AB108" s="201"/>
    </row>
    <row r="109" spans="1:28"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c r="AA109" s="201"/>
      <c r="AB109" s="201"/>
    </row>
    <row r="110" spans="1:28"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row>
    <row r="111" spans="1:28"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c r="Y111" s="201"/>
      <c r="Z111" s="201"/>
      <c r="AA111" s="201"/>
      <c r="AB111" s="201"/>
    </row>
    <row r="112" spans="1:28"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c r="Y112" s="201"/>
      <c r="Z112" s="201"/>
      <c r="AA112" s="201"/>
      <c r="AB112" s="201"/>
    </row>
    <row r="113" spans="1:28"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c r="Y113" s="201"/>
      <c r="Z113" s="201"/>
      <c r="AA113" s="201"/>
      <c r="AB113" s="201"/>
    </row>
    <row r="114" spans="1:28"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row>
    <row r="115" spans="1:28"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row>
    <row r="116" spans="1:28"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c r="Y116" s="201"/>
      <c r="Z116" s="201"/>
      <c r="AA116" s="201"/>
      <c r="AB116" s="201"/>
    </row>
    <row r="117" spans="1:28"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c r="Y117" s="201"/>
      <c r="Z117" s="201"/>
      <c r="AA117" s="201"/>
      <c r="AB117" s="201"/>
    </row>
    <row r="118" spans="1:28"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c r="Y118" s="201"/>
      <c r="Z118" s="201"/>
      <c r="AA118" s="201"/>
      <c r="AB118" s="201"/>
    </row>
    <row r="119" spans="1:28"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c r="AA119" s="201"/>
      <c r="AB119" s="201"/>
    </row>
    <row r="120" spans="1:28"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row>
    <row r="121" spans="1:28"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row>
    <row r="122" spans="1:28"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row>
    <row r="123" spans="1:28"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c r="Y123" s="201"/>
      <c r="Z123" s="201"/>
      <c r="AA123" s="201"/>
      <c r="AB123" s="201"/>
    </row>
    <row r="124" spans="1:28"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1"/>
    </row>
    <row r="125" spans="1:28"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c r="Y125" s="201"/>
      <c r="Z125" s="201"/>
      <c r="AA125" s="201"/>
      <c r="AB125" s="201"/>
    </row>
    <row r="126" spans="1:28"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c r="Y126" s="201"/>
      <c r="Z126" s="201"/>
      <c r="AA126" s="201"/>
      <c r="AB126" s="201"/>
    </row>
    <row r="127" spans="1:28"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row>
    <row r="128" spans="1:28"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c r="AA128" s="201"/>
      <c r="AB128" s="201"/>
    </row>
    <row r="129" spans="1:28"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201"/>
    </row>
    <row r="130" spans="1:28"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c r="Y130" s="201"/>
      <c r="Z130" s="201"/>
      <c r="AA130" s="201"/>
      <c r="AB130" s="201"/>
    </row>
    <row r="131" spans="1:28"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c r="Y131" s="201"/>
      <c r="Z131" s="201"/>
      <c r="AA131" s="201"/>
      <c r="AB131" s="201"/>
    </row>
    <row r="132" spans="1:28"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c r="Y132" s="201"/>
      <c r="Z132" s="201"/>
      <c r="AA132" s="201"/>
      <c r="AB132" s="201"/>
    </row>
    <row r="133" spans="1:28"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c r="Y133" s="201"/>
      <c r="Z133" s="201"/>
      <c r="AA133" s="201"/>
      <c r="AB133" s="201"/>
    </row>
    <row r="134" spans="1:28"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c r="Y134" s="201"/>
      <c r="Z134" s="201"/>
      <c r="AA134" s="201"/>
      <c r="AB134" s="201"/>
    </row>
    <row r="135" spans="1:28"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c r="AA135" s="201"/>
      <c r="AB135" s="201"/>
    </row>
    <row r="136" spans="1:28"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c r="Y136" s="201"/>
      <c r="Z136" s="201"/>
      <c r="AA136" s="201"/>
      <c r="AB136" s="201"/>
    </row>
    <row r="137" spans="1:28"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c r="Y137" s="201"/>
      <c r="Z137" s="201"/>
      <c r="AA137" s="201"/>
      <c r="AB137" s="201"/>
    </row>
    <row r="138" spans="1:28"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c r="Y138" s="201"/>
      <c r="Z138" s="201"/>
      <c r="AA138" s="201"/>
      <c r="AB138" s="201"/>
    </row>
    <row r="139" spans="1:28"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c r="Y139" s="201"/>
      <c r="Z139" s="201"/>
      <c r="AA139" s="201"/>
      <c r="AB139" s="201"/>
    </row>
    <row r="140" spans="1:28"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c r="Y140" s="201"/>
      <c r="Z140" s="201"/>
      <c r="AA140" s="201"/>
      <c r="AB140" s="201"/>
    </row>
    <row r="141" spans="1:28"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c r="Y141" s="201"/>
      <c r="Z141" s="201"/>
      <c r="AA141" s="201"/>
      <c r="AB141" s="201"/>
    </row>
    <row r="142" spans="1:28"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row>
    <row r="143" spans="1:28"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c r="Y143" s="201"/>
      <c r="Z143" s="201"/>
      <c r="AA143" s="201"/>
      <c r="AB143" s="201"/>
    </row>
    <row r="144" spans="1:28"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c r="Y144" s="201"/>
      <c r="Z144" s="201"/>
      <c r="AA144" s="201"/>
      <c r="AB144" s="201"/>
    </row>
    <row r="145" spans="1:28"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c r="Y145" s="201"/>
      <c r="Z145" s="201"/>
      <c r="AA145" s="201"/>
      <c r="AB145" s="201"/>
    </row>
    <row r="146" spans="1:28"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row>
    <row r="147" spans="1:28"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c r="Y147" s="201"/>
      <c r="Z147" s="201"/>
      <c r="AA147" s="201"/>
      <c r="AB147" s="201"/>
    </row>
    <row r="148" spans="1:28"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c r="AA148" s="201"/>
      <c r="AB148" s="201"/>
    </row>
    <row r="149" spans="1:28"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c r="Y149" s="201"/>
      <c r="Z149" s="201"/>
      <c r="AA149" s="201"/>
      <c r="AB149" s="201"/>
    </row>
    <row r="150" spans="1:28"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c r="Y150" s="201"/>
      <c r="Z150" s="201"/>
      <c r="AA150" s="201"/>
      <c r="AB150" s="201"/>
    </row>
    <row r="151" spans="1:28"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row>
    <row r="152" spans="1:28"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c r="Y152" s="201"/>
      <c r="Z152" s="201"/>
      <c r="AA152" s="201"/>
      <c r="AB152" s="201"/>
    </row>
    <row r="153" spans="1:28"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c r="Y153" s="201"/>
      <c r="Z153" s="201"/>
      <c r="AA153" s="201"/>
      <c r="AB153" s="201"/>
    </row>
    <row r="154" spans="1:28"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c r="Y154" s="201"/>
      <c r="Z154" s="201"/>
      <c r="AA154" s="201"/>
      <c r="AB154" s="201"/>
    </row>
    <row r="155" spans="1:28"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c r="Y155" s="201"/>
      <c r="Z155" s="201"/>
      <c r="AA155" s="201"/>
      <c r="AB155" s="201"/>
    </row>
    <row r="156" spans="1:28"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row>
    <row r="157" spans="1:28"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row>
    <row r="158" spans="1:28"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row>
    <row r="159" spans="1:28"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row>
    <row r="160" spans="1:28"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row>
    <row r="161" spans="1:28"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row>
    <row r="162" spans="1:28"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row>
    <row r="163" spans="1:28"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row>
    <row r="164" spans="1:28"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row>
    <row r="165" spans="1:28"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row>
    <row r="166" spans="1:28"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row>
    <row r="167" spans="1:28"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row>
    <row r="168" spans="1:28"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row>
    <row r="169" spans="1:28"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row>
    <row r="170" spans="1:28"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row>
    <row r="171" spans="1:28"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row>
    <row r="172" spans="1:28"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row>
    <row r="173" spans="1:28"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row>
    <row r="174" spans="1:28"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row>
    <row r="175" spans="1:28"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row>
    <row r="176" spans="1:28"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c r="Y176" s="201"/>
      <c r="Z176" s="201"/>
      <c r="AA176" s="201"/>
      <c r="AB176" s="201"/>
    </row>
    <row r="177" spans="1:28"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1"/>
    </row>
    <row r="178" spans="1:28"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c r="Y178" s="201"/>
      <c r="Z178" s="201"/>
      <c r="AA178" s="201"/>
      <c r="AB178" s="201"/>
    </row>
    <row r="179" spans="1:28"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c r="Y179" s="201"/>
      <c r="Z179" s="201"/>
      <c r="AA179" s="201"/>
      <c r="AB179" s="201"/>
    </row>
    <row r="180" spans="1:28"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c r="Y180" s="201"/>
      <c r="Z180" s="201"/>
      <c r="AA180" s="201"/>
      <c r="AB180" s="201"/>
    </row>
    <row r="181" spans="1:28"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c r="Y181" s="201"/>
      <c r="Z181" s="201"/>
      <c r="AA181" s="201"/>
      <c r="AB181" s="201"/>
    </row>
    <row r="182" spans="1:28"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c r="Y182" s="201"/>
      <c r="Z182" s="201"/>
      <c r="AA182" s="201"/>
      <c r="AB182" s="201"/>
    </row>
    <row r="183" spans="1:28"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c r="Y183" s="201"/>
      <c r="Z183" s="201"/>
      <c r="AA183" s="201"/>
      <c r="AB183" s="201"/>
    </row>
    <row r="184" spans="1:28"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c r="Y184" s="201"/>
      <c r="Z184" s="201"/>
      <c r="AA184" s="201"/>
      <c r="AB184" s="201"/>
    </row>
    <row r="185" spans="1:28"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c r="Y185" s="201"/>
      <c r="Z185" s="201"/>
      <c r="AA185" s="201"/>
      <c r="AB185" s="201"/>
    </row>
    <row r="186" spans="1:28"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c r="Y186" s="201"/>
      <c r="Z186" s="201"/>
      <c r="AA186" s="201"/>
      <c r="AB186" s="201"/>
    </row>
    <row r="187" spans="1:28"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row>
    <row r="188" spans="1:28"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row>
    <row r="189" spans="1:28"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c r="Y189" s="201"/>
      <c r="Z189" s="201"/>
      <c r="AA189" s="201"/>
      <c r="AB189" s="201"/>
    </row>
    <row r="190" spans="1:28"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c r="Y190" s="201"/>
      <c r="Z190" s="201"/>
      <c r="AA190" s="201"/>
      <c r="AB190" s="201"/>
    </row>
    <row r="191" spans="1:28"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c r="Y191" s="201"/>
      <c r="Z191" s="201"/>
      <c r="AA191" s="201"/>
      <c r="AB191" s="201"/>
    </row>
    <row r="192" spans="1:28"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c r="Y192" s="201"/>
      <c r="Z192" s="201"/>
      <c r="AA192" s="201"/>
      <c r="AB192" s="201"/>
    </row>
    <row r="193" spans="1:28"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c r="Y193" s="201"/>
      <c r="Z193" s="201"/>
      <c r="AA193" s="201"/>
      <c r="AB193" s="201"/>
    </row>
    <row r="194" spans="1:28"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c r="Y194" s="201"/>
      <c r="Z194" s="201"/>
      <c r="AA194" s="201"/>
      <c r="AB194" s="201"/>
    </row>
    <row r="195" spans="1:28"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row>
    <row r="196" spans="1:28"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c r="Y196" s="201"/>
      <c r="Z196" s="201"/>
      <c r="AA196" s="201"/>
      <c r="AB196" s="201"/>
    </row>
    <row r="197" spans="1:28"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c r="Y197" s="201"/>
      <c r="Z197" s="201"/>
      <c r="AA197" s="201"/>
      <c r="AB197" s="201"/>
    </row>
    <row r="198" spans="1:28"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c r="Y198" s="201"/>
      <c r="Z198" s="201"/>
      <c r="AA198" s="201"/>
      <c r="AB198" s="201"/>
    </row>
    <row r="199" spans="1:28"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row>
    <row r="200" spans="1:28"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c r="Y200" s="201"/>
      <c r="Z200" s="201"/>
      <c r="AA200" s="201"/>
      <c r="AB200" s="201"/>
    </row>
    <row r="201" spans="1:28"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c r="Y201" s="201"/>
      <c r="Z201" s="201"/>
      <c r="AA201" s="201"/>
      <c r="AB201" s="201"/>
    </row>
    <row r="202" spans="1:28"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c r="Y202" s="201"/>
      <c r="Z202" s="201"/>
      <c r="AA202" s="201"/>
      <c r="AB202" s="201"/>
    </row>
    <row r="203" spans="1:28"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c r="Y203" s="201"/>
      <c r="Z203" s="201"/>
      <c r="AA203" s="201"/>
      <c r="AB203" s="201"/>
    </row>
    <row r="204" spans="1:28"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c r="Y204" s="201"/>
      <c r="Z204" s="201"/>
      <c r="AA204" s="201"/>
      <c r="AB204" s="201"/>
    </row>
    <row r="205" spans="1:28"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c r="Y205" s="201"/>
      <c r="Z205" s="201"/>
      <c r="AA205" s="201"/>
      <c r="AB205" s="201"/>
    </row>
    <row r="206" spans="1:28"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c r="Y206" s="201"/>
      <c r="Z206" s="201"/>
      <c r="AA206" s="201"/>
      <c r="AB206" s="201"/>
    </row>
    <row r="207" spans="1:28"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c r="Y207" s="201"/>
      <c r="Z207" s="201"/>
      <c r="AA207" s="201"/>
      <c r="AB207" s="201"/>
    </row>
    <row r="208" spans="1:28"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c r="Y208" s="201"/>
      <c r="Z208" s="201"/>
      <c r="AA208" s="201"/>
      <c r="AB208" s="201"/>
    </row>
    <row r="209" spans="1:28"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c r="W209" s="201"/>
      <c r="X209" s="201"/>
      <c r="Y209" s="201"/>
      <c r="Z209" s="201"/>
      <c r="AA209" s="201"/>
      <c r="AB209" s="201"/>
    </row>
    <row r="210" spans="1:28"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c r="W210" s="201"/>
      <c r="X210" s="201"/>
      <c r="Y210" s="201"/>
      <c r="Z210" s="201"/>
      <c r="AA210" s="201"/>
      <c r="AB210" s="201"/>
    </row>
    <row r="211" spans="1:28"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c r="W211" s="201"/>
      <c r="X211" s="201"/>
      <c r="Y211" s="201"/>
      <c r="Z211" s="201"/>
      <c r="AA211" s="201"/>
      <c r="AB211" s="201"/>
    </row>
    <row r="212" spans="1:28"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c r="W212" s="201"/>
      <c r="X212" s="201"/>
      <c r="Y212" s="201"/>
      <c r="Z212" s="201"/>
      <c r="AA212" s="201"/>
      <c r="AB212" s="201"/>
    </row>
    <row r="213" spans="1:28"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c r="W213" s="201"/>
      <c r="X213" s="201"/>
      <c r="Y213" s="201"/>
      <c r="Z213" s="201"/>
      <c r="AA213" s="201"/>
      <c r="AB213" s="201"/>
    </row>
    <row r="214" spans="1:28"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c r="W214" s="201"/>
      <c r="X214" s="201"/>
      <c r="Y214" s="201"/>
      <c r="Z214" s="201"/>
      <c r="AA214" s="201"/>
      <c r="AB214" s="201"/>
    </row>
    <row r="215" spans="1:28"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c r="W215" s="201"/>
      <c r="X215" s="201"/>
      <c r="Y215" s="201"/>
      <c r="Z215" s="201"/>
      <c r="AA215" s="201"/>
      <c r="AB215" s="201"/>
    </row>
    <row r="216" spans="1:28"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c r="W216" s="201"/>
      <c r="X216" s="201"/>
      <c r="Y216" s="201"/>
      <c r="Z216" s="201"/>
      <c r="AA216" s="201"/>
      <c r="AB216" s="201"/>
    </row>
    <row r="217" spans="1:28"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c r="W217" s="201"/>
      <c r="X217" s="201"/>
      <c r="Y217" s="201"/>
      <c r="Z217" s="201"/>
      <c r="AA217" s="201"/>
      <c r="AB217" s="201"/>
    </row>
    <row r="218" spans="1:28"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c r="W218" s="201"/>
      <c r="X218" s="201"/>
      <c r="Y218" s="201"/>
      <c r="Z218" s="201"/>
      <c r="AA218" s="201"/>
      <c r="AB218" s="201"/>
    </row>
    <row r="219" spans="1:28"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c r="W219" s="201"/>
      <c r="X219" s="201"/>
      <c r="Y219" s="201"/>
      <c r="Z219" s="201"/>
      <c r="AA219" s="201"/>
      <c r="AB219" s="201"/>
    </row>
    <row r="220" spans="1:28"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c r="W220" s="201"/>
      <c r="X220" s="201"/>
      <c r="Y220" s="201"/>
      <c r="Z220" s="201"/>
      <c r="AA220" s="201"/>
      <c r="AB220" s="201"/>
    </row>
    <row r="221" spans="1:28"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c r="W221" s="201"/>
      <c r="X221" s="201"/>
      <c r="Y221" s="201"/>
      <c r="Z221" s="201"/>
      <c r="AA221" s="201"/>
      <c r="AB221" s="201"/>
    </row>
    <row r="222" spans="1:28"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c r="W222" s="201"/>
      <c r="X222" s="201"/>
      <c r="Y222" s="201"/>
      <c r="Z222" s="201"/>
      <c r="AA222" s="201"/>
      <c r="AB222" s="201"/>
    </row>
    <row r="223" spans="1:28"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row>
    <row r="224" spans="1:28"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c r="W224" s="201"/>
      <c r="X224" s="201"/>
      <c r="Y224" s="201"/>
      <c r="Z224" s="201"/>
      <c r="AA224" s="201"/>
      <c r="AB224" s="201"/>
    </row>
    <row r="225" spans="1:28"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c r="W225" s="201"/>
      <c r="X225" s="201"/>
      <c r="Y225" s="201"/>
      <c r="Z225" s="201"/>
      <c r="AA225" s="201"/>
      <c r="AB225" s="201"/>
    </row>
    <row r="226" spans="1:28"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c r="W226" s="201"/>
      <c r="X226" s="201"/>
      <c r="Y226" s="201"/>
      <c r="Z226" s="201"/>
      <c r="AA226" s="201"/>
      <c r="AB226" s="201"/>
    </row>
    <row r="227" spans="1:28"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c r="W227" s="201"/>
      <c r="X227" s="201"/>
      <c r="Y227" s="201"/>
      <c r="Z227" s="201"/>
      <c r="AA227" s="201"/>
      <c r="AB227" s="201"/>
    </row>
    <row r="228" spans="1:28"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c r="W228" s="201"/>
      <c r="X228" s="201"/>
      <c r="Y228" s="201"/>
      <c r="Z228" s="201"/>
      <c r="AA228" s="201"/>
      <c r="AB228" s="201"/>
    </row>
    <row r="229" spans="1:28"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c r="W229" s="201"/>
      <c r="X229" s="201"/>
      <c r="Y229" s="201"/>
      <c r="Z229" s="201"/>
      <c r="AA229" s="201"/>
      <c r="AB229" s="201"/>
    </row>
    <row r="230" spans="1:28"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c r="W230" s="201"/>
      <c r="X230" s="201"/>
      <c r="Y230" s="201"/>
      <c r="Z230" s="201"/>
      <c r="AA230" s="201"/>
      <c r="AB230" s="201"/>
    </row>
    <row r="231" spans="1:28"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c r="W231" s="201"/>
      <c r="X231" s="201"/>
      <c r="Y231" s="201"/>
      <c r="Z231" s="201"/>
      <c r="AA231" s="201"/>
      <c r="AB231" s="201"/>
    </row>
    <row r="232" spans="1:28"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c r="W232" s="201"/>
      <c r="X232" s="201"/>
      <c r="Y232" s="201"/>
      <c r="Z232" s="201"/>
      <c r="AA232" s="201"/>
      <c r="AB232" s="201"/>
    </row>
    <row r="233" spans="1:28"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c r="W233" s="201"/>
      <c r="X233" s="201"/>
      <c r="Y233" s="201"/>
      <c r="Z233" s="201"/>
      <c r="AA233" s="201"/>
      <c r="AB233" s="201"/>
    </row>
    <row r="234" spans="1:28"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c r="W234" s="201"/>
      <c r="X234" s="201"/>
      <c r="Y234" s="201"/>
      <c r="Z234" s="201"/>
      <c r="AA234" s="201"/>
      <c r="AB234" s="201"/>
    </row>
    <row r="235" spans="1:28"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c r="W235" s="201"/>
      <c r="X235" s="201"/>
      <c r="Y235" s="201"/>
      <c r="Z235" s="201"/>
      <c r="AA235" s="201"/>
      <c r="AB235" s="201"/>
    </row>
    <row r="236" spans="1:28"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c r="W236" s="201"/>
      <c r="X236" s="201"/>
      <c r="Y236" s="201"/>
      <c r="Z236" s="201"/>
      <c r="AA236" s="201"/>
      <c r="AB236" s="201"/>
    </row>
    <row r="237" spans="1:28"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c r="W237" s="201"/>
      <c r="X237" s="201"/>
      <c r="Y237" s="201"/>
      <c r="Z237" s="201"/>
      <c r="AA237" s="201"/>
      <c r="AB237" s="201"/>
    </row>
    <row r="238" spans="1:28"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c r="W238" s="201"/>
      <c r="X238" s="201"/>
      <c r="Y238" s="201"/>
      <c r="Z238" s="201"/>
      <c r="AA238" s="201"/>
      <c r="AB238" s="201"/>
    </row>
    <row r="239" spans="1:28"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c r="W239" s="201"/>
      <c r="X239" s="201"/>
      <c r="Y239" s="201"/>
      <c r="Z239" s="201"/>
      <c r="AA239" s="201"/>
      <c r="AB239" s="201"/>
    </row>
    <row r="240" spans="1:28"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c r="W240" s="201"/>
      <c r="X240" s="201"/>
      <c r="Y240" s="201"/>
      <c r="Z240" s="201"/>
      <c r="AA240" s="201"/>
      <c r="AB240" s="201"/>
    </row>
    <row r="241" spans="1:28"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c r="W241" s="201"/>
      <c r="X241" s="201"/>
      <c r="Y241" s="201"/>
      <c r="Z241" s="201"/>
      <c r="AA241" s="201"/>
      <c r="AB241" s="201"/>
    </row>
    <row r="242" spans="1:28"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c r="W242" s="201"/>
      <c r="X242" s="201"/>
      <c r="Y242" s="201"/>
      <c r="Z242" s="201"/>
      <c r="AA242" s="201"/>
      <c r="AB242" s="201"/>
    </row>
    <row r="243" spans="1:28"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c r="W243" s="201"/>
      <c r="X243" s="201"/>
      <c r="Y243" s="201"/>
      <c r="Z243" s="201"/>
      <c r="AA243" s="201"/>
      <c r="AB243" s="201"/>
    </row>
    <row r="244" spans="1:28"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c r="W244" s="201"/>
      <c r="X244" s="201"/>
      <c r="Y244" s="201"/>
      <c r="Z244" s="201"/>
      <c r="AA244" s="201"/>
      <c r="AB244" s="201"/>
    </row>
    <row r="245" spans="1:28"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c r="W245" s="201"/>
      <c r="X245" s="201"/>
      <c r="Y245" s="201"/>
      <c r="Z245" s="201"/>
      <c r="AA245" s="201"/>
      <c r="AB245" s="201"/>
    </row>
    <row r="246" spans="1:28"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c r="W246" s="201"/>
      <c r="X246" s="201"/>
      <c r="Y246" s="201"/>
      <c r="Z246" s="201"/>
      <c r="AA246" s="201"/>
      <c r="AB246" s="201"/>
    </row>
    <row r="247" spans="1:28"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row>
    <row r="248" spans="1:28"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c r="W248" s="201"/>
      <c r="X248" s="201"/>
      <c r="Y248" s="201"/>
      <c r="Z248" s="201"/>
      <c r="AA248" s="201"/>
      <c r="AB248" s="201"/>
    </row>
    <row r="249" spans="1:28"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c r="W249" s="201"/>
      <c r="X249" s="201"/>
      <c r="Y249" s="201"/>
      <c r="Z249" s="201"/>
      <c r="AA249" s="201"/>
      <c r="AB249" s="201"/>
    </row>
    <row r="250" spans="1:28"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c r="W250" s="201"/>
      <c r="X250" s="201"/>
      <c r="Y250" s="201"/>
      <c r="Z250" s="201"/>
      <c r="AA250" s="201"/>
      <c r="AB250" s="201"/>
    </row>
    <row r="251" spans="1:28"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c r="W251" s="201"/>
      <c r="X251" s="201"/>
      <c r="Y251" s="201"/>
      <c r="Z251" s="201"/>
      <c r="AA251" s="201"/>
      <c r="AB251" s="201"/>
    </row>
    <row r="252" spans="1:28"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c r="W252" s="201"/>
      <c r="X252" s="201"/>
      <c r="Y252" s="201"/>
      <c r="Z252" s="201"/>
      <c r="AA252" s="201"/>
      <c r="AB252" s="201"/>
    </row>
    <row r="253" spans="1:28"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c r="W253" s="201"/>
      <c r="X253" s="201"/>
      <c r="Y253" s="201"/>
      <c r="Z253" s="201"/>
      <c r="AA253" s="201"/>
      <c r="AB253" s="201"/>
    </row>
    <row r="254" spans="1:28"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c r="W254" s="201"/>
      <c r="X254" s="201"/>
      <c r="Y254" s="201"/>
      <c r="Z254" s="201"/>
      <c r="AA254" s="201"/>
      <c r="AB254" s="201"/>
    </row>
    <row r="255" spans="1:28"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c r="W255" s="201"/>
      <c r="X255" s="201"/>
      <c r="Y255" s="201"/>
      <c r="Z255" s="201"/>
      <c r="AA255" s="201"/>
      <c r="AB255" s="201"/>
    </row>
    <row r="256" spans="1:28"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c r="W256" s="201"/>
      <c r="X256" s="201"/>
      <c r="Y256" s="201"/>
      <c r="Z256" s="201"/>
      <c r="AA256" s="201"/>
      <c r="AB256" s="201"/>
    </row>
    <row r="257" spans="1:28"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c r="W257" s="201"/>
      <c r="X257" s="201"/>
      <c r="Y257" s="201"/>
      <c r="Z257" s="201"/>
      <c r="AA257" s="201"/>
      <c r="AB257" s="201"/>
    </row>
    <row r="258" spans="1:28"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c r="W258" s="201"/>
      <c r="X258" s="201"/>
      <c r="Y258" s="201"/>
      <c r="Z258" s="201"/>
      <c r="AA258" s="201"/>
      <c r="AB258" s="201"/>
    </row>
    <row r="259" spans="1:28"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c r="W259" s="201"/>
      <c r="X259" s="201"/>
      <c r="Y259" s="201"/>
      <c r="Z259" s="201"/>
      <c r="AA259" s="201"/>
      <c r="AB259" s="201"/>
    </row>
    <row r="260" spans="1:28"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c r="W260" s="201"/>
      <c r="X260" s="201"/>
      <c r="Y260" s="201"/>
      <c r="Z260" s="201"/>
      <c r="AA260" s="201"/>
      <c r="AB260" s="201"/>
    </row>
    <row r="261" spans="1:28"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c r="W261" s="201"/>
      <c r="X261" s="201"/>
      <c r="Y261" s="201"/>
      <c r="Z261" s="201"/>
      <c r="AA261" s="201"/>
      <c r="AB261" s="201"/>
    </row>
    <row r="262" spans="1:28"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c r="W262" s="201"/>
      <c r="X262" s="201"/>
      <c r="Y262" s="201"/>
      <c r="Z262" s="201"/>
      <c r="AA262" s="201"/>
      <c r="AB262" s="201"/>
    </row>
    <row r="263" spans="1:28"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c r="W263" s="201"/>
      <c r="X263" s="201"/>
      <c r="Y263" s="201"/>
      <c r="Z263" s="201"/>
      <c r="AA263" s="201"/>
      <c r="AB263" s="201"/>
    </row>
    <row r="264" spans="1:28"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c r="W264" s="201"/>
      <c r="X264" s="201"/>
      <c r="Y264" s="201"/>
      <c r="Z264" s="201"/>
      <c r="AA264" s="201"/>
      <c r="AB264" s="201"/>
    </row>
    <row r="265" spans="1:28"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c r="W265" s="201"/>
      <c r="X265" s="201"/>
      <c r="Y265" s="201"/>
      <c r="Z265" s="201"/>
      <c r="AA265" s="201"/>
      <c r="AB265" s="201"/>
    </row>
    <row r="266" spans="1:28"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c r="W266" s="201"/>
      <c r="X266" s="201"/>
      <c r="Y266" s="201"/>
      <c r="Z266" s="201"/>
      <c r="AA266" s="201"/>
      <c r="AB266" s="201"/>
    </row>
    <row r="267" spans="1:28"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c r="W267" s="201"/>
      <c r="X267" s="201"/>
      <c r="Y267" s="201"/>
      <c r="Z267" s="201"/>
      <c r="AA267" s="201"/>
      <c r="AB267" s="201"/>
    </row>
    <row r="268" spans="1:28"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c r="W268" s="201"/>
      <c r="X268" s="201"/>
      <c r="Y268" s="201"/>
      <c r="Z268" s="201"/>
      <c r="AA268" s="201"/>
      <c r="AB268" s="201"/>
    </row>
    <row r="269" spans="1:28"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c r="W269" s="201"/>
      <c r="X269" s="201"/>
      <c r="Y269" s="201"/>
      <c r="Z269" s="201"/>
      <c r="AA269" s="201"/>
      <c r="AB269" s="201"/>
    </row>
    <row r="270" spans="1:28"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row>
    <row r="271" spans="1:28"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c r="W271" s="201"/>
      <c r="X271" s="201"/>
      <c r="Y271" s="201"/>
      <c r="Z271" s="201"/>
      <c r="AA271" s="201"/>
      <c r="AB271" s="201"/>
    </row>
    <row r="272" spans="1:28"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c r="W272" s="201"/>
      <c r="X272" s="201"/>
      <c r="Y272" s="201"/>
      <c r="Z272" s="201"/>
      <c r="AA272" s="201"/>
      <c r="AB272" s="201"/>
    </row>
    <row r="273" spans="1:28"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c r="W273" s="201"/>
      <c r="X273" s="201"/>
      <c r="Y273" s="201"/>
      <c r="Z273" s="201"/>
      <c r="AA273" s="201"/>
      <c r="AB273" s="201"/>
    </row>
    <row r="274" spans="1:28"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c r="W274" s="201"/>
      <c r="X274" s="201"/>
      <c r="Y274" s="201"/>
      <c r="Z274" s="201"/>
      <c r="AA274" s="201"/>
      <c r="AB274" s="201"/>
    </row>
    <row r="275" spans="1:28"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c r="W275" s="201"/>
      <c r="X275" s="201"/>
      <c r="Y275" s="201"/>
      <c r="Z275" s="201"/>
      <c r="AA275" s="201"/>
      <c r="AB275" s="201"/>
    </row>
    <row r="276" spans="1:28"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c r="W276" s="201"/>
      <c r="X276" s="201"/>
      <c r="Y276" s="201"/>
      <c r="Z276" s="201"/>
      <c r="AA276" s="201"/>
      <c r="AB276" s="201"/>
    </row>
    <row r="277" spans="1:28"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c r="W277" s="201"/>
      <c r="X277" s="201"/>
      <c r="Y277" s="201"/>
      <c r="Z277" s="201"/>
      <c r="AA277" s="201"/>
      <c r="AB277" s="201"/>
    </row>
    <row r="278" spans="1:28"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c r="W278" s="201"/>
      <c r="X278" s="201"/>
      <c r="Y278" s="201"/>
      <c r="Z278" s="201"/>
      <c r="AA278" s="201"/>
      <c r="AB278" s="201"/>
    </row>
    <row r="279" spans="1:28"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c r="W279" s="201"/>
      <c r="X279" s="201"/>
      <c r="Y279" s="201"/>
      <c r="Z279" s="201"/>
      <c r="AA279" s="201"/>
      <c r="AB279" s="201"/>
    </row>
    <row r="280" spans="1:28"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c r="W280" s="201"/>
      <c r="X280" s="201"/>
      <c r="Y280" s="201"/>
      <c r="Z280" s="201"/>
      <c r="AA280" s="201"/>
      <c r="AB280" s="201"/>
    </row>
    <row r="281" spans="1:28"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c r="W281" s="201"/>
      <c r="X281" s="201"/>
      <c r="Y281" s="201"/>
      <c r="Z281" s="201"/>
      <c r="AA281" s="201"/>
      <c r="AB281" s="201"/>
    </row>
    <row r="282" spans="1:28"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c r="W282" s="201"/>
      <c r="X282" s="201"/>
      <c r="Y282" s="201"/>
      <c r="Z282" s="201"/>
      <c r="AA282" s="201"/>
      <c r="AB282" s="201"/>
    </row>
    <row r="283" spans="1:28"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c r="W283" s="201"/>
      <c r="X283" s="201"/>
      <c r="Y283" s="201"/>
      <c r="Z283" s="201"/>
      <c r="AA283" s="201"/>
      <c r="AB283" s="201"/>
    </row>
    <row r="284" spans="1:28"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c r="W284" s="201"/>
      <c r="X284" s="201"/>
      <c r="Y284" s="201"/>
      <c r="Z284" s="201"/>
      <c r="AA284" s="201"/>
      <c r="AB284" s="201"/>
    </row>
    <row r="285" spans="1:28"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c r="W285" s="201"/>
      <c r="X285" s="201"/>
      <c r="Y285" s="201"/>
      <c r="Z285" s="201"/>
      <c r="AA285" s="201"/>
      <c r="AB285" s="201"/>
    </row>
    <row r="286" spans="1:28"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c r="W286" s="201"/>
      <c r="X286" s="201"/>
      <c r="Y286" s="201"/>
      <c r="Z286" s="201"/>
      <c r="AA286" s="201"/>
      <c r="AB286" s="201"/>
    </row>
    <row r="287" spans="1:28"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c r="W287" s="201"/>
      <c r="X287" s="201"/>
      <c r="Y287" s="201"/>
      <c r="Z287" s="201"/>
      <c r="AA287" s="201"/>
      <c r="AB287" s="201"/>
    </row>
    <row r="288" spans="1:28"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c r="W288" s="201"/>
      <c r="X288" s="201"/>
      <c r="Y288" s="201"/>
      <c r="Z288" s="201"/>
      <c r="AA288" s="201"/>
      <c r="AB288" s="201"/>
    </row>
    <row r="289" spans="1:28"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c r="W289" s="201"/>
      <c r="X289" s="201"/>
      <c r="Y289" s="201"/>
      <c r="Z289" s="201"/>
      <c r="AA289" s="201"/>
      <c r="AB289" s="201"/>
    </row>
    <row r="290" spans="1:28"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c r="W290" s="201"/>
      <c r="X290" s="201"/>
      <c r="Y290" s="201"/>
      <c r="Z290" s="201"/>
      <c r="AA290" s="201"/>
      <c r="AB290" s="201"/>
    </row>
    <row r="291" spans="1:28"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c r="W291" s="201"/>
      <c r="X291" s="201"/>
      <c r="Y291" s="201"/>
      <c r="Z291" s="201"/>
      <c r="AA291" s="201"/>
      <c r="AB291" s="201"/>
    </row>
    <row r="292" spans="1:28"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c r="W292" s="201"/>
      <c r="X292" s="201"/>
      <c r="Y292" s="201"/>
      <c r="Z292" s="201"/>
      <c r="AA292" s="201"/>
      <c r="AB292" s="201"/>
    </row>
    <row r="293" spans="1:28"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c r="W293" s="201"/>
      <c r="X293" s="201"/>
      <c r="Y293" s="201"/>
      <c r="Z293" s="201"/>
      <c r="AA293" s="201"/>
      <c r="AB293" s="201"/>
    </row>
    <row r="294" spans="1:28"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c r="W294" s="201"/>
      <c r="X294" s="201"/>
      <c r="Y294" s="201"/>
      <c r="Z294" s="201"/>
      <c r="AA294" s="201"/>
      <c r="AB294" s="201"/>
    </row>
    <row r="295" spans="1:28"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c r="W295" s="201"/>
      <c r="X295" s="201"/>
      <c r="Y295" s="201"/>
      <c r="Z295" s="201"/>
      <c r="AA295" s="201"/>
      <c r="AB295" s="201"/>
    </row>
    <row r="296" spans="1:28"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c r="W296" s="201"/>
      <c r="X296" s="201"/>
      <c r="Y296" s="201"/>
      <c r="Z296" s="201"/>
      <c r="AA296" s="201"/>
      <c r="AB296" s="201"/>
    </row>
    <row r="297" spans="1:28"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c r="W297" s="201"/>
      <c r="X297" s="201"/>
      <c r="Y297" s="201"/>
      <c r="Z297" s="201"/>
      <c r="AA297" s="201"/>
      <c r="AB297" s="201"/>
    </row>
    <row r="298" spans="1:28"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c r="W298" s="201"/>
      <c r="X298" s="201"/>
      <c r="Y298" s="201"/>
      <c r="Z298" s="201"/>
      <c r="AA298" s="201"/>
      <c r="AB298" s="201"/>
    </row>
    <row r="299" spans="1:28"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c r="W299" s="201"/>
      <c r="X299" s="201"/>
      <c r="Y299" s="201"/>
      <c r="Z299" s="201"/>
      <c r="AA299" s="201"/>
      <c r="AB299" s="201"/>
    </row>
    <row r="300" spans="1:28"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c r="W300" s="201"/>
      <c r="X300" s="201"/>
      <c r="Y300" s="201"/>
      <c r="Z300" s="201"/>
      <c r="AA300" s="201"/>
      <c r="AB300" s="201"/>
    </row>
    <row r="301" spans="1:28"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c r="W301" s="201"/>
      <c r="X301" s="201"/>
      <c r="Y301" s="201"/>
      <c r="Z301" s="201"/>
      <c r="AA301" s="201"/>
      <c r="AB301" s="201"/>
    </row>
    <row r="302" spans="1:28"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c r="W302" s="201"/>
      <c r="X302" s="201"/>
      <c r="Y302" s="201"/>
      <c r="Z302" s="201"/>
      <c r="AA302" s="201"/>
      <c r="AB302" s="201"/>
    </row>
    <row r="303" spans="1:28"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c r="W303" s="201"/>
      <c r="X303" s="201"/>
      <c r="Y303" s="201"/>
      <c r="Z303" s="201"/>
      <c r="AA303" s="201"/>
      <c r="AB303" s="201"/>
    </row>
    <row r="304" spans="1:28"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c r="W304" s="201"/>
      <c r="X304" s="201"/>
      <c r="Y304" s="201"/>
      <c r="Z304" s="201"/>
      <c r="AA304" s="201"/>
      <c r="AB304" s="201"/>
    </row>
    <row r="305" spans="1:28"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c r="W305" s="201"/>
      <c r="X305" s="201"/>
      <c r="Y305" s="201"/>
      <c r="Z305" s="201"/>
      <c r="AA305" s="201"/>
      <c r="AB305" s="201"/>
    </row>
    <row r="306" spans="1:28"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c r="W306" s="201"/>
      <c r="X306" s="201"/>
      <c r="Y306" s="201"/>
      <c r="Z306" s="201"/>
      <c r="AA306" s="201"/>
      <c r="AB306" s="201"/>
    </row>
    <row r="307" spans="1:28"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c r="W307" s="201"/>
      <c r="X307" s="201"/>
      <c r="Y307" s="201"/>
      <c r="Z307" s="201"/>
      <c r="AA307" s="201"/>
      <c r="AB307" s="201"/>
    </row>
    <row r="308" spans="1:28"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c r="W308" s="201"/>
      <c r="X308" s="201"/>
      <c r="Y308" s="201"/>
      <c r="Z308" s="201"/>
      <c r="AA308" s="201"/>
      <c r="AB308" s="201"/>
    </row>
    <row r="309" spans="1:28"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c r="W309" s="201"/>
      <c r="X309" s="201"/>
      <c r="Y309" s="201"/>
      <c r="Z309" s="201"/>
      <c r="AA309" s="201"/>
      <c r="AB309" s="201"/>
    </row>
    <row r="310" spans="1:28"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c r="W310" s="201"/>
      <c r="X310" s="201"/>
      <c r="Y310" s="201"/>
      <c r="Z310" s="201"/>
      <c r="AA310" s="201"/>
      <c r="AB310" s="201"/>
    </row>
    <row r="311" spans="1:28"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c r="W311" s="201"/>
      <c r="X311" s="201"/>
      <c r="Y311" s="201"/>
      <c r="Z311" s="201"/>
      <c r="AA311" s="201"/>
      <c r="AB311" s="201"/>
    </row>
    <row r="312" spans="1:28"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c r="W312" s="201"/>
      <c r="X312" s="201"/>
      <c r="Y312" s="201"/>
      <c r="Z312" s="201"/>
      <c r="AA312" s="201"/>
      <c r="AB312" s="201"/>
    </row>
    <row r="313" spans="1:28"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c r="W313" s="201"/>
      <c r="X313" s="201"/>
      <c r="Y313" s="201"/>
      <c r="Z313" s="201"/>
      <c r="AA313" s="201"/>
      <c r="AB313" s="201"/>
    </row>
    <row r="314" spans="1:28"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c r="W314" s="201"/>
      <c r="X314" s="201"/>
      <c r="Y314" s="201"/>
      <c r="Z314" s="201"/>
      <c r="AA314" s="201"/>
      <c r="AB314" s="201"/>
    </row>
    <row r="315" spans="1:28"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c r="W315" s="201"/>
      <c r="X315" s="201"/>
      <c r="Y315" s="201"/>
      <c r="Z315" s="201"/>
      <c r="AA315" s="201"/>
      <c r="AB315" s="201"/>
    </row>
    <row r="316" spans="1:28"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c r="W316" s="201"/>
      <c r="X316" s="201"/>
      <c r="Y316" s="201"/>
      <c r="Z316" s="201"/>
      <c r="AA316" s="201"/>
      <c r="AB316" s="201"/>
    </row>
    <row r="317" spans="1:28"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c r="W317" s="201"/>
      <c r="X317" s="201"/>
      <c r="Y317" s="201"/>
      <c r="Z317" s="201"/>
      <c r="AA317" s="201"/>
      <c r="AB317" s="201"/>
    </row>
    <row r="318" spans="1:28"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c r="W318" s="201"/>
      <c r="X318" s="201"/>
      <c r="Y318" s="201"/>
      <c r="Z318" s="201"/>
      <c r="AA318" s="201"/>
      <c r="AB318" s="201"/>
    </row>
    <row r="319" spans="1:28"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c r="W319" s="201"/>
      <c r="X319" s="201"/>
      <c r="Y319" s="201"/>
      <c r="Z319" s="201"/>
      <c r="AA319" s="201"/>
      <c r="AB319" s="201"/>
    </row>
    <row r="320" spans="1:28"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c r="W320" s="201"/>
      <c r="X320" s="201"/>
      <c r="Y320" s="201"/>
      <c r="Z320" s="201"/>
      <c r="AA320" s="201"/>
      <c r="AB320" s="201"/>
    </row>
    <row r="321" spans="1:28"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c r="W321" s="201"/>
      <c r="X321" s="201"/>
      <c r="Y321" s="201"/>
      <c r="Z321" s="201"/>
      <c r="AA321" s="201"/>
      <c r="AB321" s="201"/>
    </row>
    <row r="322" spans="1:28"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c r="W322" s="201"/>
      <c r="X322" s="201"/>
      <c r="Y322" s="201"/>
      <c r="Z322" s="201"/>
      <c r="AA322" s="201"/>
      <c r="AB322" s="201"/>
    </row>
    <row r="323" spans="1:28"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c r="W323" s="201"/>
      <c r="X323" s="201"/>
      <c r="Y323" s="201"/>
      <c r="Z323" s="201"/>
      <c r="AA323" s="201"/>
      <c r="AB323" s="201"/>
    </row>
    <row r="324" spans="1:28"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c r="W324" s="201"/>
      <c r="X324" s="201"/>
      <c r="Y324" s="201"/>
      <c r="Z324" s="201"/>
      <c r="AA324" s="201"/>
      <c r="AB324" s="201"/>
    </row>
    <row r="325" spans="1:28"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c r="W325" s="201"/>
      <c r="X325" s="201"/>
      <c r="Y325" s="201"/>
      <c r="Z325" s="201"/>
      <c r="AA325" s="201"/>
      <c r="AB325" s="201"/>
    </row>
    <row r="326" spans="1:28"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c r="W326" s="201"/>
      <c r="X326" s="201"/>
      <c r="Y326" s="201"/>
      <c r="Z326" s="201"/>
      <c r="AA326" s="201"/>
      <c r="AB326" s="201"/>
    </row>
    <row r="327" spans="1:28"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c r="W327" s="201"/>
      <c r="X327" s="201"/>
      <c r="Y327" s="201"/>
      <c r="Z327" s="201"/>
      <c r="AA327" s="201"/>
      <c r="AB327" s="201"/>
    </row>
    <row r="328" spans="1:28"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c r="W328" s="201"/>
      <c r="X328" s="201"/>
      <c r="Y328" s="201"/>
      <c r="Z328" s="201"/>
      <c r="AA328" s="201"/>
      <c r="AB328" s="201"/>
    </row>
    <row r="329" spans="1:28"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c r="W329" s="201"/>
      <c r="X329" s="201"/>
      <c r="Y329" s="201"/>
      <c r="Z329" s="201"/>
      <c r="AA329" s="201"/>
      <c r="AB329" s="201"/>
    </row>
    <row r="330" spans="1:28"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c r="W330" s="201"/>
      <c r="X330" s="201"/>
      <c r="Y330" s="201"/>
      <c r="Z330" s="201"/>
      <c r="AA330" s="201"/>
      <c r="AB330" s="201"/>
    </row>
    <row r="331" spans="1:28"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c r="W331" s="201"/>
      <c r="X331" s="201"/>
      <c r="Y331" s="201"/>
      <c r="Z331" s="201"/>
      <c r="AA331" s="201"/>
      <c r="AB331" s="201"/>
    </row>
    <row r="332" spans="1:28"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c r="W332" s="201"/>
      <c r="X332" s="201"/>
      <c r="Y332" s="201"/>
      <c r="Z332" s="201"/>
      <c r="AA332" s="201"/>
      <c r="AB332" s="201"/>
    </row>
    <row r="333" spans="1:28"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c r="W333" s="201"/>
      <c r="X333" s="201"/>
      <c r="Y333" s="201"/>
      <c r="Z333" s="201"/>
      <c r="AA333" s="201"/>
      <c r="AB333" s="201"/>
    </row>
    <row r="334" spans="1:28"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c r="W334" s="201"/>
      <c r="X334" s="201"/>
      <c r="Y334" s="201"/>
      <c r="Z334" s="201"/>
      <c r="AA334" s="201"/>
      <c r="AB334" s="201"/>
    </row>
    <row r="335" spans="1:28"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c r="W335" s="201"/>
      <c r="X335" s="201"/>
      <c r="Y335" s="201"/>
      <c r="Z335" s="201"/>
      <c r="AA335" s="201"/>
      <c r="AB335" s="201"/>
    </row>
    <row r="336" spans="1:28"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c r="W336" s="201"/>
      <c r="X336" s="201"/>
      <c r="Y336" s="201"/>
      <c r="Z336" s="201"/>
      <c r="AA336" s="201"/>
      <c r="AB336" s="201"/>
    </row>
    <row r="337" spans="1:28"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c r="W337" s="201"/>
      <c r="X337" s="201"/>
      <c r="Y337" s="201"/>
      <c r="Z337" s="201"/>
      <c r="AA337" s="201"/>
      <c r="AB337" s="201"/>
    </row>
    <row r="338" spans="1:28"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c r="W338" s="201"/>
      <c r="X338" s="201"/>
      <c r="Y338" s="201"/>
      <c r="Z338" s="201"/>
      <c r="AA338" s="201"/>
      <c r="AB338" s="201"/>
    </row>
    <row r="339" spans="1:28"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c r="V339" s="201"/>
      <c r="W339" s="201"/>
      <c r="X339" s="201"/>
      <c r="Y339" s="201"/>
      <c r="Z339" s="201"/>
      <c r="AA339" s="201"/>
      <c r="AB339" s="201"/>
    </row>
    <row r="340" spans="1:28"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c r="V340" s="201"/>
      <c r="W340" s="201"/>
      <c r="X340" s="201"/>
      <c r="Y340" s="201"/>
      <c r="Z340" s="201"/>
      <c r="AA340" s="201"/>
      <c r="AB340" s="201"/>
    </row>
    <row r="341" spans="1:28"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c r="V341" s="201"/>
      <c r="W341" s="201"/>
      <c r="X341" s="201"/>
      <c r="Y341" s="201"/>
      <c r="Z341" s="201"/>
      <c r="AA341" s="201"/>
      <c r="AB341" s="201"/>
    </row>
    <row r="342" spans="1:28"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c r="V342" s="201"/>
      <c r="W342" s="201"/>
      <c r="X342" s="201"/>
      <c r="Y342" s="201"/>
      <c r="Z342" s="201"/>
      <c r="AA342" s="201"/>
      <c r="AB342" s="201"/>
    </row>
    <row r="343" spans="1:28"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c r="V343" s="201"/>
      <c r="W343" s="201"/>
      <c r="X343" s="201"/>
      <c r="Y343" s="201"/>
      <c r="Z343" s="201"/>
      <c r="AA343" s="201"/>
      <c r="AB343" s="201"/>
    </row>
    <row r="344" spans="1:28"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c r="V344" s="201"/>
      <c r="W344" s="201"/>
      <c r="X344" s="201"/>
      <c r="Y344" s="201"/>
      <c r="Z344" s="201"/>
      <c r="AA344" s="201"/>
      <c r="AB344" s="201"/>
    </row>
    <row r="345" spans="1:28"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c r="V345" s="201"/>
      <c r="W345" s="201"/>
      <c r="X345" s="201"/>
      <c r="Y345" s="201"/>
      <c r="Z345" s="201"/>
      <c r="AA345" s="201"/>
      <c r="AB345" s="201"/>
    </row>
    <row r="346" spans="1:28"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c r="V346" s="201"/>
      <c r="W346" s="201"/>
      <c r="X346" s="201"/>
      <c r="Y346" s="201"/>
      <c r="Z346" s="201"/>
      <c r="AA346" s="201"/>
      <c r="AB346" s="201"/>
    </row>
    <row r="347" spans="1:28"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c r="V347" s="201"/>
      <c r="W347" s="201"/>
      <c r="X347" s="201"/>
      <c r="Y347" s="201"/>
      <c r="Z347" s="201"/>
      <c r="AA347" s="201"/>
      <c r="AB347" s="201"/>
    </row>
    <row r="348" spans="1:28"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c r="V348" s="201"/>
      <c r="W348" s="201"/>
      <c r="X348" s="201"/>
      <c r="Y348" s="201"/>
      <c r="Z348" s="201"/>
      <c r="AA348" s="201"/>
      <c r="AB348" s="201"/>
    </row>
    <row r="349" spans="1:28"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c r="V349" s="201"/>
      <c r="W349" s="201"/>
      <c r="X349" s="201"/>
      <c r="Y349" s="201"/>
      <c r="Z349" s="201"/>
      <c r="AA349" s="201"/>
      <c r="AB349" s="201"/>
    </row>
    <row r="350" spans="1:28"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c r="V350" s="201"/>
      <c r="W350" s="201"/>
      <c r="X350" s="201"/>
      <c r="Y350" s="201"/>
      <c r="Z350" s="201"/>
      <c r="AA350" s="201"/>
      <c r="AB350" s="201"/>
    </row>
    <row r="351" spans="1:28"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c r="V351" s="201"/>
      <c r="W351" s="201"/>
      <c r="X351" s="201"/>
      <c r="Y351" s="201"/>
      <c r="Z351" s="201"/>
      <c r="AA351" s="201"/>
      <c r="AB351" s="201"/>
    </row>
    <row r="352" spans="1:28"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c r="V352" s="201"/>
      <c r="W352" s="201"/>
      <c r="X352" s="201"/>
      <c r="Y352" s="201"/>
      <c r="Z352" s="201"/>
      <c r="AA352" s="201"/>
      <c r="AB352" s="201"/>
    </row>
    <row r="353" spans="1:28"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c r="V353" s="201"/>
      <c r="W353" s="201"/>
      <c r="X353" s="201"/>
      <c r="Y353" s="201"/>
      <c r="Z353" s="201"/>
      <c r="AA353" s="201"/>
      <c r="AB353" s="201"/>
    </row>
    <row r="354" spans="1:28"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c r="V354" s="201"/>
      <c r="W354" s="201"/>
      <c r="X354" s="201"/>
      <c r="Y354" s="201"/>
      <c r="Z354" s="201"/>
      <c r="AA354" s="201"/>
      <c r="AB354" s="201"/>
    </row>
    <row r="355" spans="1:28"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c r="V355" s="201"/>
      <c r="W355" s="201"/>
      <c r="X355" s="201"/>
      <c r="Y355" s="201"/>
      <c r="Z355" s="201"/>
      <c r="AA355" s="201"/>
      <c r="AB355" s="201"/>
    </row>
    <row r="356" spans="1:28"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c r="V356" s="201"/>
      <c r="W356" s="201"/>
      <c r="X356" s="201"/>
      <c r="Y356" s="201"/>
      <c r="Z356" s="201"/>
      <c r="AA356" s="201"/>
      <c r="AB356" s="201"/>
    </row>
    <row r="357" spans="1:28"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c r="V357" s="201"/>
      <c r="W357" s="201"/>
      <c r="X357" s="201"/>
      <c r="Y357" s="201"/>
      <c r="Z357" s="201"/>
      <c r="AA357" s="201"/>
      <c r="AB357" s="201"/>
    </row>
    <row r="358" spans="1:28"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c r="V358" s="201"/>
      <c r="W358" s="201"/>
      <c r="X358" s="201"/>
      <c r="Y358" s="201"/>
      <c r="Z358" s="201"/>
      <c r="AA358" s="201"/>
      <c r="AB358" s="201"/>
    </row>
    <row r="359" spans="1:28"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c r="V359" s="201"/>
      <c r="W359" s="201"/>
      <c r="X359" s="201"/>
      <c r="Y359" s="201"/>
      <c r="Z359" s="201"/>
      <c r="AA359" s="201"/>
      <c r="AB359" s="201"/>
    </row>
    <row r="360" spans="1:28"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c r="V360" s="201"/>
      <c r="W360" s="201"/>
      <c r="X360" s="201"/>
      <c r="Y360" s="201"/>
      <c r="Z360" s="201"/>
      <c r="AA360" s="201"/>
      <c r="AB360" s="20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60" t="str">
        <f>'1. паспорт местоположение'!A5:C5</f>
        <v>Год раскрытия информации: 2022 год</v>
      </c>
      <c r="B6" s="260"/>
      <c r="C6" s="260"/>
      <c r="D6" s="260"/>
      <c r="E6" s="260"/>
      <c r="F6" s="260"/>
      <c r="G6" s="260"/>
      <c r="H6" s="260"/>
      <c r="I6" s="260"/>
      <c r="J6" s="260"/>
      <c r="K6" s="260"/>
      <c r="L6" s="260"/>
      <c r="M6" s="260"/>
      <c r="N6" s="260"/>
      <c r="O6" s="260"/>
      <c r="P6" s="260"/>
      <c r="Q6" s="260"/>
      <c r="R6" s="260"/>
      <c r="S6" s="260"/>
      <c r="T6" s="260"/>
    </row>
    <row r="7" spans="1:20" s="100" customFormat="1" x14ac:dyDescent="0.2">
      <c r="A7" s="142"/>
    </row>
    <row r="8" spans="1:20" s="100" customFormat="1" ht="18.75" x14ac:dyDescent="0.2">
      <c r="A8" s="264" t="s">
        <v>7</v>
      </c>
      <c r="B8" s="264"/>
      <c r="C8" s="264"/>
      <c r="D8" s="264"/>
      <c r="E8" s="264"/>
      <c r="F8" s="264"/>
      <c r="G8" s="264"/>
      <c r="H8" s="264"/>
      <c r="I8" s="264"/>
      <c r="J8" s="264"/>
      <c r="K8" s="264"/>
      <c r="L8" s="264"/>
      <c r="M8" s="264"/>
      <c r="N8" s="264"/>
      <c r="O8" s="264"/>
      <c r="P8" s="264"/>
      <c r="Q8" s="264"/>
      <c r="R8" s="264"/>
      <c r="S8" s="264"/>
      <c r="T8" s="264"/>
    </row>
    <row r="9" spans="1:20" s="100"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00" customFormat="1" ht="18.75" customHeight="1" x14ac:dyDescent="0.2">
      <c r="A10" s="267" t="str">
        <f>'1. паспорт местоположение'!A9:C9</f>
        <v>Акционерное общество "Янтарьэнерго" ДЗО  ПАО "Россети"</v>
      </c>
      <c r="B10" s="267"/>
      <c r="C10" s="267"/>
      <c r="D10" s="267"/>
      <c r="E10" s="267"/>
      <c r="F10" s="267"/>
      <c r="G10" s="267"/>
      <c r="H10" s="267"/>
      <c r="I10" s="267"/>
      <c r="J10" s="267"/>
      <c r="K10" s="267"/>
      <c r="L10" s="267"/>
      <c r="M10" s="267"/>
      <c r="N10" s="267"/>
      <c r="O10" s="267"/>
      <c r="P10" s="267"/>
      <c r="Q10" s="267"/>
      <c r="R10" s="267"/>
      <c r="S10" s="267"/>
      <c r="T10" s="267"/>
    </row>
    <row r="11" spans="1:20" s="100" customFormat="1" ht="18.75" customHeight="1" x14ac:dyDescent="0.2">
      <c r="A11" s="261" t="s">
        <v>6</v>
      </c>
      <c r="B11" s="261"/>
      <c r="C11" s="261"/>
      <c r="D11" s="261"/>
      <c r="E11" s="261"/>
      <c r="F11" s="261"/>
      <c r="G11" s="261"/>
      <c r="H11" s="261"/>
      <c r="I11" s="261"/>
      <c r="J11" s="261"/>
      <c r="K11" s="261"/>
      <c r="L11" s="261"/>
      <c r="M11" s="261"/>
      <c r="N11" s="261"/>
      <c r="O11" s="261"/>
      <c r="P11" s="261"/>
      <c r="Q11" s="261"/>
      <c r="R11" s="261"/>
      <c r="S11" s="261"/>
      <c r="T11" s="261"/>
    </row>
    <row r="12" spans="1:20" s="100"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00" customFormat="1" ht="18.75" customHeight="1" x14ac:dyDescent="0.2">
      <c r="A13" s="267" t="str">
        <f>'1. паспорт местоположение'!A12:C12</f>
        <v>L_92-23-21</v>
      </c>
      <c r="B13" s="267"/>
      <c r="C13" s="267"/>
      <c r="D13" s="267"/>
      <c r="E13" s="267"/>
      <c r="F13" s="267"/>
      <c r="G13" s="267"/>
      <c r="H13" s="267"/>
      <c r="I13" s="267"/>
      <c r="J13" s="267"/>
      <c r="K13" s="267"/>
      <c r="L13" s="267"/>
      <c r="M13" s="267"/>
      <c r="N13" s="267"/>
      <c r="O13" s="267"/>
      <c r="P13" s="267"/>
      <c r="Q13" s="267"/>
      <c r="R13" s="267"/>
      <c r="S13" s="267"/>
      <c r="T13" s="267"/>
    </row>
    <row r="14" spans="1:20" s="100" customFormat="1" ht="18.75" customHeight="1" x14ac:dyDescent="0.2">
      <c r="A14" s="261" t="s">
        <v>5</v>
      </c>
      <c r="B14" s="261"/>
      <c r="C14" s="261"/>
      <c r="D14" s="261"/>
      <c r="E14" s="261"/>
      <c r="F14" s="261"/>
      <c r="G14" s="261"/>
      <c r="H14" s="261"/>
      <c r="I14" s="261"/>
      <c r="J14" s="261"/>
      <c r="K14" s="261"/>
      <c r="L14" s="261"/>
      <c r="M14" s="261"/>
      <c r="N14" s="261"/>
      <c r="O14" s="261"/>
      <c r="P14" s="261"/>
      <c r="Q14" s="261"/>
      <c r="R14" s="261"/>
      <c r="S14" s="261"/>
      <c r="T14" s="261"/>
    </row>
    <row r="15" spans="1:20" s="145" customFormat="1" ht="15.75" customHeight="1" x14ac:dyDescent="0.2">
      <c r="A15" s="270"/>
      <c r="B15" s="270"/>
      <c r="C15" s="270"/>
      <c r="D15" s="270"/>
      <c r="E15" s="270"/>
      <c r="F15" s="270"/>
      <c r="G15" s="270"/>
      <c r="H15" s="270"/>
      <c r="I15" s="270"/>
      <c r="J15" s="270"/>
      <c r="K15" s="270"/>
      <c r="L15" s="270"/>
      <c r="M15" s="270"/>
      <c r="N15" s="270"/>
      <c r="O15" s="270"/>
      <c r="P15" s="270"/>
      <c r="Q15" s="270"/>
      <c r="R15" s="270"/>
      <c r="S15" s="270"/>
      <c r="T15" s="270"/>
    </row>
    <row r="16" spans="1:20" s="147" customFormat="1" ht="12" x14ac:dyDescent="0.2">
      <c r="A16" s="267" t="str">
        <f>'1. паспорт местоположение'!A15</f>
        <v>Покупка автомобиля-самосвала в количестве четырех единиц для перевозки грузов</v>
      </c>
      <c r="B16" s="267"/>
      <c r="C16" s="267"/>
      <c r="D16" s="267"/>
      <c r="E16" s="267"/>
      <c r="F16" s="267"/>
      <c r="G16" s="267"/>
      <c r="H16" s="267"/>
      <c r="I16" s="267"/>
      <c r="J16" s="267"/>
      <c r="K16" s="267"/>
      <c r="L16" s="267"/>
      <c r="M16" s="267"/>
      <c r="N16" s="267"/>
      <c r="O16" s="267"/>
      <c r="P16" s="267"/>
      <c r="Q16" s="267"/>
      <c r="R16" s="267"/>
      <c r="S16" s="267"/>
      <c r="T16" s="267"/>
    </row>
    <row r="17" spans="1:113" s="147" customFormat="1" ht="15" customHeight="1" x14ac:dyDescent="0.2">
      <c r="A17" s="261" t="s">
        <v>4</v>
      </c>
      <c r="B17" s="261"/>
      <c r="C17" s="261"/>
      <c r="D17" s="261"/>
      <c r="E17" s="261"/>
      <c r="F17" s="261"/>
      <c r="G17" s="261"/>
      <c r="H17" s="261"/>
      <c r="I17" s="261"/>
      <c r="J17" s="261"/>
      <c r="K17" s="261"/>
      <c r="L17" s="261"/>
      <c r="M17" s="261"/>
      <c r="N17" s="261"/>
      <c r="O17" s="261"/>
      <c r="P17" s="261"/>
      <c r="Q17" s="261"/>
      <c r="R17" s="261"/>
      <c r="S17" s="261"/>
      <c r="T17" s="261"/>
    </row>
    <row r="18" spans="1:113" s="147"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147" customFormat="1" ht="15" customHeight="1" x14ac:dyDescent="0.2">
      <c r="A19" s="263" t="s">
        <v>449</v>
      </c>
      <c r="B19" s="263"/>
      <c r="C19" s="263"/>
      <c r="D19" s="263"/>
      <c r="E19" s="263"/>
      <c r="F19" s="263"/>
      <c r="G19" s="263"/>
      <c r="H19" s="263"/>
      <c r="I19" s="263"/>
      <c r="J19" s="263"/>
      <c r="K19" s="263"/>
      <c r="L19" s="263"/>
      <c r="M19" s="263"/>
      <c r="N19" s="263"/>
      <c r="O19" s="263"/>
      <c r="P19" s="263"/>
      <c r="Q19" s="263"/>
      <c r="R19" s="263"/>
      <c r="S19" s="263"/>
      <c r="T19" s="263"/>
    </row>
    <row r="20" spans="1:113" s="106"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25">
      <c r="A21" s="279" t="s">
        <v>3</v>
      </c>
      <c r="B21" s="282" t="s">
        <v>218</v>
      </c>
      <c r="C21" s="283"/>
      <c r="D21" s="286" t="s">
        <v>116</v>
      </c>
      <c r="E21" s="282" t="s">
        <v>477</v>
      </c>
      <c r="F21" s="283"/>
      <c r="G21" s="282" t="s">
        <v>257</v>
      </c>
      <c r="H21" s="283"/>
      <c r="I21" s="282" t="s">
        <v>115</v>
      </c>
      <c r="J21" s="283"/>
      <c r="K21" s="286" t="s">
        <v>114</v>
      </c>
      <c r="L21" s="282" t="s">
        <v>113</v>
      </c>
      <c r="M21" s="283"/>
      <c r="N21" s="282" t="s">
        <v>554</v>
      </c>
      <c r="O21" s="283"/>
      <c r="P21" s="286" t="s">
        <v>112</v>
      </c>
      <c r="Q21" s="275" t="s">
        <v>111</v>
      </c>
      <c r="R21" s="276"/>
      <c r="S21" s="275" t="s">
        <v>110</v>
      </c>
      <c r="T21" s="277"/>
    </row>
    <row r="22" spans="1:113" ht="204.75" customHeight="1" x14ac:dyDescent="0.25">
      <c r="A22" s="280"/>
      <c r="B22" s="284"/>
      <c r="C22" s="285"/>
      <c r="D22" s="289"/>
      <c r="E22" s="284"/>
      <c r="F22" s="285"/>
      <c r="G22" s="284"/>
      <c r="H22" s="285"/>
      <c r="I22" s="284"/>
      <c r="J22" s="285"/>
      <c r="K22" s="287"/>
      <c r="L22" s="284"/>
      <c r="M22" s="285"/>
      <c r="N22" s="284"/>
      <c r="O22" s="285"/>
      <c r="P22" s="287"/>
      <c r="Q22" s="56" t="s">
        <v>109</v>
      </c>
      <c r="R22" s="56" t="s">
        <v>448</v>
      </c>
      <c r="S22" s="56" t="s">
        <v>108</v>
      </c>
      <c r="T22" s="56" t="s">
        <v>107</v>
      </c>
    </row>
    <row r="23" spans="1:113" ht="51.75" customHeight="1" x14ac:dyDescent="0.25">
      <c r="A23" s="281"/>
      <c r="B23" s="56" t="s">
        <v>105</v>
      </c>
      <c r="C23" s="56" t="s">
        <v>106</v>
      </c>
      <c r="D23" s="287"/>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88" t="s">
        <v>483</v>
      </c>
      <c r="C29" s="288"/>
      <c r="D29" s="288"/>
      <c r="E29" s="288"/>
      <c r="F29" s="288"/>
      <c r="G29" s="288"/>
      <c r="H29" s="288"/>
      <c r="I29" s="288"/>
      <c r="J29" s="288"/>
      <c r="K29" s="288"/>
      <c r="L29" s="288"/>
      <c r="M29" s="288"/>
      <c r="N29" s="288"/>
      <c r="O29" s="288"/>
      <c r="P29" s="288"/>
      <c r="Q29" s="288"/>
      <c r="R29" s="288"/>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447</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60" t="str">
        <f>'1. паспорт местоположение'!A5:C5</f>
        <v>Год раскрытия информации: 2022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64" t="s">
        <v>7</v>
      </c>
      <c r="F7" s="264"/>
      <c r="G7" s="264"/>
      <c r="H7" s="264"/>
      <c r="I7" s="264"/>
      <c r="J7" s="264"/>
      <c r="K7" s="264"/>
      <c r="L7" s="264"/>
      <c r="M7" s="264"/>
      <c r="N7" s="264"/>
      <c r="O7" s="264"/>
      <c r="P7" s="264"/>
      <c r="Q7" s="264"/>
      <c r="R7" s="264"/>
      <c r="S7" s="264"/>
      <c r="T7" s="264"/>
      <c r="U7" s="264"/>
      <c r="V7" s="264"/>
      <c r="W7" s="264"/>
      <c r="X7" s="264"/>
      <c r="Y7" s="264"/>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7" t="str">
        <f>'1. паспорт местоположение'!A9</f>
        <v>Акционерное общество "Янтарьэнерго" ДЗО  ПАО "Россети"</v>
      </c>
      <c r="F9" s="267"/>
      <c r="G9" s="267"/>
      <c r="H9" s="267"/>
      <c r="I9" s="267"/>
      <c r="J9" s="267"/>
      <c r="K9" s="267"/>
      <c r="L9" s="267"/>
      <c r="M9" s="267"/>
      <c r="N9" s="267"/>
      <c r="O9" s="267"/>
      <c r="P9" s="267"/>
      <c r="Q9" s="267"/>
      <c r="R9" s="267"/>
      <c r="S9" s="267"/>
      <c r="T9" s="267"/>
      <c r="U9" s="267"/>
      <c r="V9" s="267"/>
      <c r="W9" s="267"/>
      <c r="X9" s="267"/>
      <c r="Y9" s="267"/>
    </row>
    <row r="10" spans="1:27" s="100" customFormat="1" ht="18.75" customHeight="1" x14ac:dyDescent="0.2">
      <c r="E10" s="261" t="s">
        <v>6</v>
      </c>
      <c r="F10" s="261"/>
      <c r="G10" s="261"/>
      <c r="H10" s="261"/>
      <c r="I10" s="261"/>
      <c r="J10" s="261"/>
      <c r="K10" s="261"/>
      <c r="L10" s="261"/>
      <c r="M10" s="261"/>
      <c r="N10" s="261"/>
      <c r="O10" s="261"/>
      <c r="P10" s="261"/>
      <c r="Q10" s="261"/>
      <c r="R10" s="261"/>
      <c r="S10" s="261"/>
      <c r="T10" s="261"/>
      <c r="U10" s="261"/>
      <c r="V10" s="261"/>
      <c r="W10" s="261"/>
      <c r="X10" s="261"/>
      <c r="Y10" s="261"/>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7" t="str">
        <f>'1. паспорт местоположение'!A12</f>
        <v>L_92-23-21</v>
      </c>
      <c r="F12" s="267"/>
      <c r="G12" s="267"/>
      <c r="H12" s="267"/>
      <c r="I12" s="267"/>
      <c r="J12" s="267"/>
      <c r="K12" s="267"/>
      <c r="L12" s="267"/>
      <c r="M12" s="267"/>
      <c r="N12" s="267"/>
      <c r="O12" s="267"/>
      <c r="P12" s="267"/>
      <c r="Q12" s="267"/>
      <c r="R12" s="267"/>
      <c r="S12" s="267"/>
      <c r="T12" s="267"/>
      <c r="U12" s="267"/>
      <c r="V12" s="267"/>
      <c r="W12" s="267"/>
      <c r="X12" s="267"/>
      <c r="Y12" s="267"/>
    </row>
    <row r="13" spans="1:27" s="100" customFormat="1" ht="18.75" customHeight="1" x14ac:dyDescent="0.2">
      <c r="E13" s="261" t="s">
        <v>5</v>
      </c>
      <c r="F13" s="261"/>
      <c r="G13" s="261"/>
      <c r="H13" s="261"/>
      <c r="I13" s="261"/>
      <c r="J13" s="261"/>
      <c r="K13" s="261"/>
      <c r="L13" s="261"/>
      <c r="M13" s="261"/>
      <c r="N13" s="261"/>
      <c r="O13" s="261"/>
      <c r="P13" s="261"/>
      <c r="Q13" s="261"/>
      <c r="R13" s="261"/>
      <c r="S13" s="261"/>
      <c r="T13" s="261"/>
      <c r="U13" s="261"/>
      <c r="V13" s="261"/>
      <c r="W13" s="261"/>
      <c r="X13" s="261"/>
      <c r="Y13" s="261"/>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7" t="str">
        <f>'1. паспорт местоположение'!A15</f>
        <v>Покупка автомобиля-самосвала в количестве четырех единиц для перевозки грузов</v>
      </c>
      <c r="F15" s="267"/>
      <c r="G15" s="267"/>
      <c r="H15" s="267"/>
      <c r="I15" s="267"/>
      <c r="J15" s="267"/>
      <c r="K15" s="267"/>
      <c r="L15" s="267"/>
      <c r="M15" s="267"/>
      <c r="N15" s="267"/>
      <c r="O15" s="267"/>
      <c r="P15" s="267"/>
      <c r="Q15" s="267"/>
      <c r="R15" s="267"/>
      <c r="S15" s="267"/>
      <c r="T15" s="267"/>
      <c r="U15" s="267"/>
      <c r="V15" s="267"/>
      <c r="W15" s="267"/>
      <c r="X15" s="267"/>
      <c r="Y15" s="267"/>
    </row>
    <row r="16" spans="1:27" s="147" customFormat="1" ht="15" customHeight="1" x14ac:dyDescent="0.2">
      <c r="E16" s="261" t="s">
        <v>4</v>
      </c>
      <c r="F16" s="261"/>
      <c r="G16" s="261"/>
      <c r="H16" s="261"/>
      <c r="I16" s="261"/>
      <c r="J16" s="261"/>
      <c r="K16" s="261"/>
      <c r="L16" s="261"/>
      <c r="M16" s="261"/>
      <c r="N16" s="261"/>
      <c r="O16" s="261"/>
      <c r="P16" s="261"/>
      <c r="Q16" s="261"/>
      <c r="R16" s="261"/>
      <c r="S16" s="261"/>
      <c r="T16" s="261"/>
      <c r="U16" s="261"/>
      <c r="V16" s="261"/>
      <c r="W16" s="261"/>
      <c r="X16" s="261"/>
      <c r="Y16" s="261"/>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451</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106" customFormat="1" ht="21" customHeight="1" x14ac:dyDescent="0.25"/>
    <row r="21" spans="1:27" ht="15.75" customHeight="1" x14ac:dyDescent="0.25">
      <c r="A21" s="286" t="s">
        <v>3</v>
      </c>
      <c r="B21" s="282" t="s">
        <v>458</v>
      </c>
      <c r="C21" s="283"/>
      <c r="D21" s="282" t="s">
        <v>460</v>
      </c>
      <c r="E21" s="283"/>
      <c r="F21" s="275" t="s">
        <v>88</v>
      </c>
      <c r="G21" s="277"/>
      <c r="H21" s="277"/>
      <c r="I21" s="276"/>
      <c r="J21" s="286" t="s">
        <v>461</v>
      </c>
      <c r="K21" s="282" t="s">
        <v>462</v>
      </c>
      <c r="L21" s="283"/>
      <c r="M21" s="282" t="s">
        <v>463</v>
      </c>
      <c r="N21" s="283"/>
      <c r="O21" s="282" t="s">
        <v>450</v>
      </c>
      <c r="P21" s="283"/>
      <c r="Q21" s="282" t="s">
        <v>121</v>
      </c>
      <c r="R21" s="283"/>
      <c r="S21" s="286" t="s">
        <v>120</v>
      </c>
      <c r="T21" s="286" t="s">
        <v>464</v>
      </c>
      <c r="U21" s="286" t="s">
        <v>459</v>
      </c>
      <c r="V21" s="282" t="s">
        <v>119</v>
      </c>
      <c r="W21" s="283"/>
      <c r="X21" s="275" t="s">
        <v>111</v>
      </c>
      <c r="Y21" s="277"/>
      <c r="Z21" s="275" t="s">
        <v>110</v>
      </c>
      <c r="AA21" s="277"/>
    </row>
    <row r="22" spans="1:27" ht="216" customHeight="1" x14ac:dyDescent="0.25">
      <c r="A22" s="289"/>
      <c r="B22" s="284"/>
      <c r="C22" s="285"/>
      <c r="D22" s="284"/>
      <c r="E22" s="285"/>
      <c r="F22" s="275" t="s">
        <v>118</v>
      </c>
      <c r="G22" s="276"/>
      <c r="H22" s="275" t="s">
        <v>117</v>
      </c>
      <c r="I22" s="276"/>
      <c r="J22" s="287"/>
      <c r="K22" s="284"/>
      <c r="L22" s="285"/>
      <c r="M22" s="284"/>
      <c r="N22" s="285"/>
      <c r="O22" s="284"/>
      <c r="P22" s="285"/>
      <c r="Q22" s="284"/>
      <c r="R22" s="285"/>
      <c r="S22" s="287"/>
      <c r="T22" s="287"/>
      <c r="U22" s="287"/>
      <c r="V22" s="284"/>
      <c r="W22" s="285"/>
      <c r="X22" s="56" t="s">
        <v>109</v>
      </c>
      <c r="Y22" s="56" t="s">
        <v>448</v>
      </c>
      <c r="Z22" s="56" t="s">
        <v>108</v>
      </c>
      <c r="AA22" s="56" t="s">
        <v>107</v>
      </c>
    </row>
    <row r="23" spans="1:27" ht="60" customHeight="1" x14ac:dyDescent="0.25">
      <c r="A23" s="287"/>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c r="U25" s="108" t="s">
        <v>333</v>
      </c>
      <c r="V25" s="109" t="s">
        <v>333</v>
      </c>
      <c r="W25" s="109" t="s">
        <v>333</v>
      </c>
      <c r="X25" s="109" t="s">
        <v>333</v>
      </c>
      <c r="Y25" s="109" t="s">
        <v>333</v>
      </c>
      <c r="Z25" s="109" t="s">
        <v>333</v>
      </c>
      <c r="AA25" s="109" t="s">
        <v>333</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202" customWidth="1"/>
    <col min="2" max="2" width="53.5703125" style="202" customWidth="1"/>
    <col min="3" max="3" width="98.28515625" style="202" customWidth="1"/>
    <col min="4" max="4" width="14.42578125" style="202" customWidth="1"/>
    <col min="5" max="5" width="36.5703125" style="202" customWidth="1"/>
    <col min="6" max="6" width="20" style="202" customWidth="1"/>
    <col min="7" max="7" width="25.5703125" style="202" customWidth="1"/>
    <col min="8" max="8" width="16.42578125" style="202" customWidth="1"/>
    <col min="9" max="16384" width="9.140625" style="202"/>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60" t="str">
        <f>'1. паспорт местоположение'!A5:C5</f>
        <v>Год раскрытия информации: 2022 год</v>
      </c>
      <c r="B5" s="260"/>
      <c r="C5" s="26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64" t="s">
        <v>7</v>
      </c>
      <c r="B7" s="264"/>
      <c r="C7" s="264"/>
      <c r="D7" s="123"/>
      <c r="E7" s="123"/>
      <c r="F7" s="123"/>
      <c r="G7" s="123"/>
      <c r="H7" s="123"/>
      <c r="I7" s="123"/>
      <c r="J7" s="123"/>
      <c r="K7" s="123"/>
      <c r="L7" s="123"/>
      <c r="M7" s="123"/>
      <c r="N7" s="123"/>
      <c r="O7" s="123"/>
      <c r="P7" s="123"/>
      <c r="Q7" s="123"/>
      <c r="R7" s="123"/>
      <c r="S7" s="123"/>
      <c r="T7" s="123"/>
      <c r="U7" s="123"/>
    </row>
    <row r="8" spans="1:29" s="100" customFormat="1" ht="18.75" x14ac:dyDescent="0.2">
      <c r="A8" s="264"/>
      <c r="B8" s="264"/>
      <c r="C8" s="264"/>
      <c r="D8" s="143"/>
      <c r="E8" s="143"/>
      <c r="F8" s="143"/>
      <c r="G8" s="143"/>
      <c r="H8" s="123"/>
      <c r="I8" s="123"/>
      <c r="J8" s="123"/>
      <c r="K8" s="123"/>
      <c r="L8" s="123"/>
      <c r="M8" s="123"/>
      <c r="N8" s="123"/>
      <c r="O8" s="123"/>
      <c r="P8" s="123"/>
      <c r="Q8" s="123"/>
      <c r="R8" s="123"/>
      <c r="S8" s="123"/>
      <c r="T8" s="123"/>
      <c r="U8" s="123"/>
    </row>
    <row r="9" spans="1:29" s="100" customFormat="1" ht="18.75" x14ac:dyDescent="0.2">
      <c r="A9" s="267" t="str">
        <f>'1. паспорт местоположение'!A9:C9</f>
        <v>Акционерное общество "Янтарьэнерго" ДЗО  ПАО "Россети"</v>
      </c>
      <c r="B9" s="267"/>
      <c r="C9" s="267"/>
      <c r="D9" s="124"/>
      <c r="E9" s="124"/>
      <c r="F9" s="124"/>
      <c r="G9" s="124"/>
      <c r="H9" s="123"/>
      <c r="I9" s="123"/>
      <c r="J9" s="123"/>
      <c r="K9" s="123"/>
      <c r="L9" s="123"/>
      <c r="M9" s="123"/>
      <c r="N9" s="123"/>
      <c r="O9" s="123"/>
      <c r="P9" s="123"/>
      <c r="Q9" s="123"/>
      <c r="R9" s="123"/>
      <c r="S9" s="123"/>
      <c r="T9" s="123"/>
      <c r="U9" s="123"/>
    </row>
    <row r="10" spans="1:29" s="100" customFormat="1" ht="18.75" x14ac:dyDescent="0.2">
      <c r="A10" s="261" t="s">
        <v>6</v>
      </c>
      <c r="B10" s="261"/>
      <c r="C10" s="261"/>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64"/>
      <c r="B11" s="264"/>
      <c r="C11" s="264"/>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7" t="str">
        <f>'1. паспорт местоположение'!A12:C12</f>
        <v>L_92-23-21</v>
      </c>
      <c r="B12" s="267"/>
      <c r="C12" s="267"/>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61" t="s">
        <v>5</v>
      </c>
      <c r="B13" s="261"/>
      <c r="C13" s="261"/>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70"/>
      <c r="B14" s="270"/>
      <c r="C14" s="270"/>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90" t="str">
        <f>'1. паспорт местоположение'!A15</f>
        <v>Покупка автомобиля-самосвала в количестве четырех единиц для перевозки грузов</v>
      </c>
      <c r="B15" s="290"/>
      <c r="C15" s="290"/>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61" t="s">
        <v>4</v>
      </c>
      <c r="B16" s="261"/>
      <c r="C16" s="261"/>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68"/>
      <c r="B17" s="268"/>
      <c r="C17" s="268"/>
      <c r="D17" s="146"/>
      <c r="E17" s="146"/>
      <c r="F17" s="146"/>
      <c r="G17" s="146"/>
      <c r="H17" s="146"/>
      <c r="I17" s="146"/>
      <c r="J17" s="146"/>
      <c r="K17" s="146"/>
      <c r="L17" s="146"/>
      <c r="M17" s="146"/>
      <c r="N17" s="146"/>
      <c r="O17" s="146"/>
      <c r="P17" s="146"/>
      <c r="Q17" s="146"/>
      <c r="R17" s="146"/>
    </row>
    <row r="18" spans="1:21" s="147" customFormat="1" ht="27.75" customHeight="1" x14ac:dyDescent="0.2">
      <c r="A18" s="262" t="s">
        <v>443</v>
      </c>
      <c r="B18" s="262"/>
      <c r="C18" s="262"/>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8" t="s">
        <v>64</v>
      </c>
      <c r="C20" s="197" t="s">
        <v>63</v>
      </c>
      <c r="D20" s="217"/>
      <c r="E20" s="217"/>
      <c r="F20" s="217"/>
      <c r="G20" s="217"/>
      <c r="H20" s="144"/>
      <c r="I20" s="144"/>
      <c r="J20" s="144"/>
      <c r="K20" s="144"/>
      <c r="L20" s="144"/>
      <c r="M20" s="144"/>
      <c r="N20" s="144"/>
      <c r="O20" s="144"/>
      <c r="P20" s="144"/>
      <c r="Q20" s="144"/>
      <c r="R20" s="144"/>
      <c r="S20" s="196"/>
      <c r="T20" s="196"/>
      <c r="U20" s="196"/>
    </row>
    <row r="21" spans="1:21" s="147" customFormat="1" ht="16.5" customHeight="1" x14ac:dyDescent="0.2">
      <c r="A21" s="197">
        <v>1</v>
      </c>
      <c r="B21" s="198">
        <v>2</v>
      </c>
      <c r="C21" s="197">
        <v>3</v>
      </c>
      <c r="D21" s="217"/>
      <c r="E21" s="217"/>
      <c r="F21" s="217"/>
      <c r="G21" s="217"/>
      <c r="H21" s="144"/>
      <c r="I21" s="144"/>
      <c r="J21" s="144"/>
      <c r="K21" s="144"/>
      <c r="L21" s="144"/>
      <c r="M21" s="144"/>
      <c r="N21" s="144"/>
      <c r="O21" s="144"/>
      <c r="P21" s="144"/>
      <c r="Q21" s="144"/>
      <c r="R21" s="144"/>
      <c r="S21" s="196"/>
      <c r="T21" s="196"/>
      <c r="U21" s="196"/>
    </row>
    <row r="22" spans="1:21" s="147" customFormat="1" ht="33.75" customHeight="1" x14ac:dyDescent="0.2">
      <c r="A22" s="199" t="s">
        <v>62</v>
      </c>
      <c r="B22" s="4" t="s">
        <v>456</v>
      </c>
      <c r="C22" s="3" t="s">
        <v>487</v>
      </c>
      <c r="D22" s="217"/>
      <c r="E22" s="217"/>
      <c r="F22" s="144"/>
      <c r="G22" s="144"/>
      <c r="H22" s="144"/>
      <c r="I22" s="144"/>
      <c r="J22" s="144"/>
      <c r="K22" s="144"/>
      <c r="L22" s="144"/>
      <c r="M22" s="144"/>
      <c r="N22" s="144"/>
      <c r="O22" s="144"/>
      <c r="P22" s="144"/>
      <c r="Q22" s="196"/>
      <c r="R22" s="196"/>
      <c r="S22" s="196"/>
      <c r="T22" s="196"/>
      <c r="U22" s="196"/>
    </row>
    <row r="23" spans="1:21" ht="42.75" customHeight="1" x14ac:dyDescent="0.25">
      <c r="A23" s="199" t="s">
        <v>61</v>
      </c>
      <c r="B23" s="218" t="s">
        <v>58</v>
      </c>
      <c r="C23" s="127" t="s">
        <v>510</v>
      </c>
      <c r="D23" s="201"/>
      <c r="E23" s="201"/>
      <c r="F23" s="201"/>
      <c r="G23" s="201"/>
      <c r="H23" s="201"/>
      <c r="I23" s="201"/>
      <c r="J23" s="201"/>
      <c r="K23" s="201"/>
      <c r="L23" s="201"/>
      <c r="M23" s="201"/>
      <c r="N23" s="201"/>
      <c r="O23" s="201"/>
      <c r="P23" s="201"/>
      <c r="Q23" s="201"/>
      <c r="R23" s="201"/>
      <c r="S23" s="201"/>
      <c r="T23" s="201"/>
      <c r="U23" s="201"/>
    </row>
    <row r="24" spans="1:21" ht="63" customHeight="1" x14ac:dyDescent="0.25">
      <c r="A24" s="199" t="s">
        <v>60</v>
      </c>
      <c r="B24" s="218" t="s">
        <v>475</v>
      </c>
      <c r="C24" s="127" t="str">
        <f>A15</f>
        <v>Покупка автомобиля-самосвала в количестве четырех единиц для перевозки грузов</v>
      </c>
      <c r="D24" s="201"/>
      <c r="E24" s="201"/>
      <c r="F24" s="201"/>
      <c r="G24" s="201"/>
      <c r="H24" s="201"/>
      <c r="I24" s="201"/>
      <c r="J24" s="201"/>
      <c r="K24" s="201"/>
      <c r="L24" s="201"/>
      <c r="M24" s="201"/>
      <c r="N24" s="201"/>
      <c r="O24" s="201"/>
      <c r="P24" s="201"/>
      <c r="Q24" s="201"/>
      <c r="R24" s="201"/>
      <c r="S24" s="201"/>
      <c r="T24" s="201"/>
      <c r="U24" s="201"/>
    </row>
    <row r="25" spans="1:21" ht="63" customHeight="1" x14ac:dyDescent="0.25">
      <c r="A25" s="199" t="s">
        <v>59</v>
      </c>
      <c r="B25" s="218" t="s">
        <v>476</v>
      </c>
      <c r="C25" s="219" t="s">
        <v>588</v>
      </c>
      <c r="D25" s="201"/>
      <c r="E25" s="201"/>
      <c r="F25" s="201"/>
      <c r="G25" s="201"/>
      <c r="H25" s="201"/>
      <c r="I25" s="201"/>
      <c r="J25" s="201"/>
      <c r="K25" s="201"/>
      <c r="L25" s="201"/>
      <c r="M25" s="201"/>
      <c r="N25" s="201"/>
      <c r="O25" s="201"/>
      <c r="P25" s="201"/>
      <c r="Q25" s="201"/>
      <c r="R25" s="201"/>
      <c r="S25" s="201"/>
      <c r="T25" s="201"/>
      <c r="U25" s="201"/>
    </row>
    <row r="26" spans="1:21" ht="42.75" customHeight="1" x14ac:dyDescent="0.25">
      <c r="A26" s="199" t="s">
        <v>57</v>
      </c>
      <c r="B26" s="218" t="s">
        <v>226</v>
      </c>
      <c r="C26" s="127" t="s">
        <v>506</v>
      </c>
      <c r="D26" s="201"/>
      <c r="E26" s="201"/>
      <c r="F26" s="201"/>
      <c r="G26" s="201"/>
      <c r="H26" s="201"/>
      <c r="I26" s="201"/>
      <c r="J26" s="201"/>
      <c r="K26" s="201"/>
      <c r="L26" s="201"/>
      <c r="M26" s="201"/>
      <c r="N26" s="201"/>
      <c r="O26" s="201"/>
      <c r="P26" s="201"/>
      <c r="Q26" s="201"/>
      <c r="R26" s="201"/>
      <c r="S26" s="201"/>
      <c r="T26" s="201"/>
      <c r="U26" s="201"/>
    </row>
    <row r="27" spans="1:21" ht="126" x14ac:dyDescent="0.25">
      <c r="A27" s="199" t="s">
        <v>56</v>
      </c>
      <c r="B27" s="218" t="s">
        <v>457</v>
      </c>
      <c r="C27" s="127" t="s">
        <v>592</v>
      </c>
      <c r="D27" s="201"/>
      <c r="E27" s="201"/>
      <c r="F27" s="201"/>
      <c r="G27" s="201"/>
      <c r="H27" s="201"/>
      <c r="I27" s="201"/>
      <c r="J27" s="201"/>
      <c r="K27" s="201"/>
      <c r="L27" s="201"/>
      <c r="M27" s="201"/>
      <c r="N27" s="201"/>
      <c r="O27" s="201"/>
      <c r="P27" s="201"/>
      <c r="Q27" s="201"/>
      <c r="R27" s="201"/>
      <c r="S27" s="201"/>
      <c r="T27" s="201"/>
      <c r="U27" s="201"/>
    </row>
    <row r="28" spans="1:21" ht="42.75" customHeight="1" x14ac:dyDescent="0.25">
      <c r="A28" s="199" t="s">
        <v>54</v>
      </c>
      <c r="B28" s="218" t="s">
        <v>55</v>
      </c>
      <c r="C28" s="220">
        <v>2021</v>
      </c>
      <c r="D28" s="201"/>
      <c r="E28" s="201"/>
      <c r="F28" s="201"/>
      <c r="G28" s="201"/>
      <c r="H28" s="201"/>
      <c r="I28" s="201"/>
      <c r="J28" s="201"/>
      <c r="K28" s="201"/>
      <c r="L28" s="201"/>
      <c r="M28" s="201"/>
      <c r="N28" s="201"/>
      <c r="O28" s="201"/>
      <c r="P28" s="201"/>
      <c r="Q28" s="201"/>
      <c r="R28" s="201"/>
      <c r="S28" s="201"/>
      <c r="T28" s="201"/>
      <c r="U28" s="201"/>
    </row>
    <row r="29" spans="1:21" ht="42.75" customHeight="1" x14ac:dyDescent="0.25">
      <c r="A29" s="199" t="s">
        <v>52</v>
      </c>
      <c r="B29" s="127" t="s">
        <v>53</v>
      </c>
      <c r="C29" s="220">
        <v>2022</v>
      </c>
      <c r="D29" s="201"/>
      <c r="E29" s="201"/>
      <c r="F29" s="201"/>
      <c r="G29" s="201"/>
      <c r="H29" s="201"/>
      <c r="I29" s="201"/>
      <c r="J29" s="201"/>
      <c r="K29" s="201"/>
      <c r="L29" s="201"/>
      <c r="M29" s="201"/>
      <c r="N29" s="201"/>
      <c r="O29" s="201"/>
      <c r="P29" s="201"/>
      <c r="Q29" s="201"/>
      <c r="R29" s="201"/>
      <c r="S29" s="201"/>
      <c r="T29" s="201"/>
      <c r="U29" s="201"/>
    </row>
    <row r="30" spans="1:21" ht="42.75" customHeight="1" x14ac:dyDescent="0.25">
      <c r="A30" s="199" t="s">
        <v>70</v>
      </c>
      <c r="B30" s="127" t="s">
        <v>51</v>
      </c>
      <c r="C30" s="127" t="s">
        <v>593</v>
      </c>
      <c r="D30" s="201"/>
      <c r="E30" s="201"/>
      <c r="F30" s="201"/>
      <c r="G30" s="201"/>
      <c r="H30" s="201"/>
      <c r="I30" s="201"/>
      <c r="J30" s="201"/>
      <c r="K30" s="201"/>
      <c r="L30" s="201"/>
      <c r="M30" s="201"/>
      <c r="N30" s="201"/>
      <c r="O30" s="201"/>
      <c r="P30" s="201"/>
      <c r="Q30" s="201"/>
      <c r="R30" s="201"/>
      <c r="S30" s="201"/>
      <c r="T30" s="201"/>
      <c r="U30" s="201"/>
    </row>
    <row r="31" spans="1:21" x14ac:dyDescent="0.25">
      <c r="A31" s="201"/>
      <c r="B31" s="201"/>
      <c r="C31" s="201"/>
      <c r="D31" s="201"/>
      <c r="E31" s="201"/>
      <c r="F31" s="201"/>
      <c r="G31" s="201"/>
      <c r="H31" s="201"/>
      <c r="I31" s="201"/>
      <c r="J31" s="201"/>
      <c r="K31" s="201"/>
      <c r="L31" s="201"/>
      <c r="M31" s="201"/>
      <c r="N31" s="201"/>
      <c r="O31" s="201"/>
      <c r="P31" s="201"/>
      <c r="Q31" s="201"/>
      <c r="R31" s="201"/>
      <c r="S31" s="201"/>
      <c r="T31" s="201"/>
      <c r="U31" s="201"/>
    </row>
    <row r="32" spans="1:21" x14ac:dyDescent="0.25">
      <c r="A32" s="201"/>
      <c r="B32" s="201"/>
      <c r="C32" s="201"/>
      <c r="D32" s="201"/>
      <c r="E32" s="201"/>
      <c r="F32" s="201"/>
      <c r="G32" s="201"/>
      <c r="H32" s="201"/>
      <c r="I32" s="201"/>
      <c r="J32" s="201"/>
      <c r="K32" s="201"/>
      <c r="L32" s="201"/>
      <c r="M32" s="201"/>
      <c r="N32" s="201"/>
      <c r="O32" s="201"/>
      <c r="P32" s="201"/>
      <c r="Q32" s="201"/>
      <c r="R32" s="201"/>
      <c r="S32" s="201"/>
      <c r="T32" s="201"/>
      <c r="U32" s="201"/>
    </row>
    <row r="33" spans="1:21" x14ac:dyDescent="0.25">
      <c r="A33" s="201"/>
      <c r="B33" s="201"/>
      <c r="C33" s="201"/>
      <c r="D33" s="201"/>
      <c r="E33" s="201"/>
      <c r="F33" s="201"/>
      <c r="G33" s="201"/>
      <c r="H33" s="201"/>
      <c r="I33" s="201"/>
      <c r="J33" s="201"/>
      <c r="K33" s="201"/>
      <c r="L33" s="201"/>
      <c r="M33" s="201"/>
      <c r="N33" s="201"/>
      <c r="O33" s="201"/>
      <c r="P33" s="201"/>
      <c r="Q33" s="201"/>
      <c r="R33" s="201"/>
      <c r="S33" s="201"/>
      <c r="T33" s="201"/>
      <c r="U33" s="201"/>
    </row>
    <row r="34" spans="1:21" x14ac:dyDescent="0.25">
      <c r="A34" s="201"/>
      <c r="B34" s="201"/>
      <c r="C34" s="201"/>
      <c r="D34" s="201"/>
      <c r="E34" s="201"/>
      <c r="F34" s="201"/>
      <c r="G34" s="201"/>
      <c r="H34" s="201"/>
      <c r="I34" s="201"/>
      <c r="J34" s="201"/>
      <c r="K34" s="201"/>
      <c r="L34" s="201"/>
      <c r="M34" s="201"/>
      <c r="N34" s="201"/>
      <c r="O34" s="201"/>
      <c r="P34" s="201"/>
      <c r="Q34" s="201"/>
      <c r="R34" s="201"/>
      <c r="S34" s="201"/>
      <c r="T34" s="201"/>
      <c r="U34" s="201"/>
    </row>
    <row r="35" spans="1:21" x14ac:dyDescent="0.25">
      <c r="A35" s="201"/>
      <c r="B35" s="201"/>
      <c r="C35" s="201"/>
      <c r="D35" s="201"/>
      <c r="E35" s="201"/>
      <c r="F35" s="201"/>
      <c r="G35" s="201"/>
      <c r="H35" s="201"/>
      <c r="I35" s="201"/>
      <c r="J35" s="201"/>
      <c r="K35" s="201"/>
      <c r="L35" s="201"/>
      <c r="M35" s="201"/>
      <c r="N35" s="201"/>
      <c r="O35" s="201"/>
      <c r="P35" s="201"/>
      <c r="Q35" s="201"/>
      <c r="R35" s="201"/>
      <c r="S35" s="201"/>
      <c r="T35" s="201"/>
      <c r="U35" s="201"/>
    </row>
    <row r="36" spans="1:21" x14ac:dyDescent="0.25">
      <c r="A36" s="201"/>
      <c r="B36" s="201"/>
      <c r="C36" s="201"/>
      <c r="D36" s="201"/>
      <c r="E36" s="201"/>
      <c r="F36" s="201"/>
      <c r="G36" s="201"/>
      <c r="H36" s="201"/>
      <c r="I36" s="201"/>
      <c r="J36" s="201"/>
      <c r="K36" s="201"/>
      <c r="L36" s="201"/>
      <c r="M36" s="201"/>
      <c r="N36" s="201"/>
      <c r="O36" s="201"/>
      <c r="P36" s="201"/>
      <c r="Q36" s="201"/>
      <c r="R36" s="201"/>
      <c r="S36" s="201"/>
      <c r="T36" s="201"/>
      <c r="U36" s="201"/>
    </row>
    <row r="37" spans="1:21" x14ac:dyDescent="0.25">
      <c r="A37" s="201"/>
      <c r="B37" s="201"/>
      <c r="C37" s="201"/>
      <c r="D37" s="201"/>
      <c r="E37" s="201"/>
      <c r="F37" s="201"/>
      <c r="G37" s="201"/>
      <c r="H37" s="201"/>
      <c r="I37" s="201"/>
      <c r="J37" s="201"/>
      <c r="K37" s="201"/>
      <c r="L37" s="201"/>
      <c r="M37" s="201"/>
      <c r="N37" s="201"/>
      <c r="O37" s="201"/>
      <c r="P37" s="201"/>
      <c r="Q37" s="201"/>
      <c r="R37" s="201"/>
      <c r="S37" s="201"/>
      <c r="T37" s="201"/>
      <c r="U37" s="201"/>
    </row>
    <row r="38" spans="1:21" x14ac:dyDescent="0.25">
      <c r="A38" s="201"/>
      <c r="B38" s="201"/>
      <c r="C38" s="201"/>
      <c r="D38" s="201"/>
      <c r="E38" s="201"/>
      <c r="F38" s="201"/>
      <c r="G38" s="201"/>
      <c r="H38" s="201"/>
      <c r="I38" s="201"/>
      <c r="J38" s="201"/>
      <c r="K38" s="201"/>
      <c r="L38" s="201"/>
      <c r="M38" s="201"/>
      <c r="N38" s="201"/>
      <c r="O38" s="201"/>
      <c r="P38" s="201"/>
      <c r="Q38" s="201"/>
      <c r="R38" s="201"/>
      <c r="S38" s="201"/>
      <c r="T38" s="201"/>
      <c r="U38" s="201"/>
    </row>
    <row r="39" spans="1:21" x14ac:dyDescent="0.25">
      <c r="A39" s="201"/>
      <c r="B39" s="201"/>
      <c r="C39" s="201"/>
      <c r="D39" s="201"/>
      <c r="E39" s="201"/>
      <c r="F39" s="201"/>
      <c r="G39" s="201"/>
      <c r="H39" s="201"/>
      <c r="I39" s="201"/>
      <c r="J39" s="201"/>
      <c r="K39" s="201"/>
      <c r="L39" s="201"/>
      <c r="M39" s="201"/>
      <c r="N39" s="201"/>
      <c r="O39" s="201"/>
      <c r="P39" s="201"/>
      <c r="Q39" s="201"/>
      <c r="R39" s="201"/>
      <c r="S39" s="201"/>
      <c r="T39" s="201"/>
      <c r="U39" s="201"/>
    </row>
    <row r="40" spans="1:21" x14ac:dyDescent="0.25">
      <c r="A40" s="201"/>
      <c r="B40" s="201"/>
      <c r="C40" s="201"/>
      <c r="D40" s="201"/>
      <c r="E40" s="201"/>
      <c r="F40" s="201"/>
      <c r="G40" s="201"/>
      <c r="H40" s="201"/>
      <c r="I40" s="201"/>
      <c r="J40" s="201"/>
      <c r="K40" s="201"/>
      <c r="L40" s="201"/>
      <c r="M40" s="201"/>
      <c r="N40" s="201"/>
      <c r="O40" s="201"/>
      <c r="P40" s="201"/>
      <c r="Q40" s="201"/>
      <c r="R40" s="201"/>
      <c r="S40" s="201"/>
      <c r="T40" s="201"/>
      <c r="U40" s="201"/>
    </row>
    <row r="41" spans="1:21" x14ac:dyDescent="0.25">
      <c r="A41" s="201"/>
      <c r="B41" s="201"/>
      <c r="C41" s="201"/>
      <c r="D41" s="201"/>
      <c r="E41" s="201"/>
      <c r="F41" s="201"/>
      <c r="G41" s="201"/>
      <c r="H41" s="201"/>
      <c r="I41" s="201"/>
      <c r="J41" s="201"/>
      <c r="K41" s="201"/>
      <c r="L41" s="201"/>
      <c r="M41" s="201"/>
      <c r="N41" s="201"/>
      <c r="O41" s="201"/>
      <c r="P41" s="201"/>
      <c r="Q41" s="201"/>
      <c r="R41" s="201"/>
      <c r="S41" s="201"/>
      <c r="T41" s="201"/>
      <c r="U41" s="201"/>
    </row>
    <row r="42" spans="1:21" x14ac:dyDescent="0.25">
      <c r="A42" s="201"/>
      <c r="B42" s="201"/>
      <c r="C42" s="201"/>
      <c r="D42" s="201"/>
      <c r="E42" s="201"/>
      <c r="F42" s="201"/>
      <c r="G42" s="201"/>
      <c r="H42" s="201"/>
      <c r="I42" s="201"/>
      <c r="J42" s="201"/>
      <c r="K42" s="201"/>
      <c r="L42" s="201"/>
      <c r="M42" s="201"/>
      <c r="N42" s="201"/>
      <c r="O42" s="201"/>
      <c r="P42" s="201"/>
      <c r="Q42" s="201"/>
      <c r="R42" s="201"/>
      <c r="S42" s="201"/>
      <c r="T42" s="201"/>
      <c r="U42" s="201"/>
    </row>
    <row r="43" spans="1:21" x14ac:dyDescent="0.25">
      <c r="A43" s="201"/>
      <c r="B43" s="201"/>
      <c r="C43" s="201"/>
      <c r="D43" s="201"/>
      <c r="E43" s="201"/>
      <c r="F43" s="201"/>
      <c r="G43" s="201"/>
      <c r="H43" s="201"/>
      <c r="I43" s="201"/>
      <c r="J43" s="201"/>
      <c r="K43" s="201"/>
      <c r="L43" s="201"/>
      <c r="M43" s="201"/>
      <c r="N43" s="201"/>
      <c r="O43" s="201"/>
      <c r="P43" s="201"/>
      <c r="Q43" s="201"/>
      <c r="R43" s="201"/>
      <c r="S43" s="201"/>
      <c r="T43" s="201"/>
      <c r="U43" s="201"/>
    </row>
    <row r="44" spans="1:21" x14ac:dyDescent="0.25">
      <c r="A44" s="201"/>
      <c r="B44" s="201"/>
      <c r="C44" s="201"/>
      <c r="D44" s="201"/>
      <c r="E44" s="201"/>
      <c r="F44" s="201"/>
      <c r="G44" s="201"/>
      <c r="H44" s="201"/>
      <c r="I44" s="201"/>
      <c r="J44" s="201"/>
      <c r="K44" s="201"/>
      <c r="L44" s="201"/>
      <c r="M44" s="201"/>
      <c r="N44" s="201"/>
      <c r="O44" s="201"/>
      <c r="P44" s="201"/>
      <c r="Q44" s="201"/>
      <c r="R44" s="201"/>
      <c r="S44" s="201"/>
      <c r="T44" s="201"/>
      <c r="U44" s="201"/>
    </row>
    <row r="45" spans="1:21" x14ac:dyDescent="0.25">
      <c r="A45" s="201"/>
      <c r="B45" s="201"/>
      <c r="C45" s="201"/>
      <c r="D45" s="201"/>
      <c r="E45" s="201"/>
      <c r="F45" s="201"/>
      <c r="G45" s="201"/>
      <c r="H45" s="201"/>
      <c r="I45" s="201"/>
      <c r="J45" s="201"/>
      <c r="K45" s="201"/>
      <c r="L45" s="201"/>
      <c r="M45" s="201"/>
      <c r="N45" s="201"/>
      <c r="O45" s="201"/>
      <c r="P45" s="201"/>
      <c r="Q45" s="201"/>
      <c r="R45" s="201"/>
      <c r="S45" s="201"/>
      <c r="T45" s="201"/>
      <c r="U45" s="201"/>
    </row>
    <row r="46" spans="1:21" x14ac:dyDescent="0.25">
      <c r="A46" s="201"/>
      <c r="B46" s="201"/>
      <c r="C46" s="201"/>
      <c r="D46" s="201"/>
      <c r="E46" s="201"/>
      <c r="F46" s="201"/>
      <c r="G46" s="201"/>
      <c r="H46" s="201"/>
      <c r="I46" s="201"/>
      <c r="J46" s="201"/>
      <c r="K46" s="201"/>
      <c r="L46" s="201"/>
      <c r="M46" s="201"/>
      <c r="N46" s="201"/>
      <c r="O46" s="201"/>
      <c r="P46" s="201"/>
      <c r="Q46" s="201"/>
      <c r="R46" s="201"/>
      <c r="S46" s="201"/>
      <c r="T46" s="201"/>
      <c r="U46" s="201"/>
    </row>
    <row r="47" spans="1:21" x14ac:dyDescent="0.25">
      <c r="A47" s="201"/>
      <c r="B47" s="201"/>
      <c r="C47" s="201"/>
      <c r="D47" s="201"/>
      <c r="E47" s="201"/>
      <c r="F47" s="201"/>
      <c r="G47" s="201"/>
      <c r="H47" s="201"/>
      <c r="I47" s="201"/>
      <c r="J47" s="201"/>
      <c r="K47" s="201"/>
      <c r="L47" s="201"/>
      <c r="M47" s="201"/>
      <c r="N47" s="201"/>
      <c r="O47" s="201"/>
      <c r="P47" s="201"/>
      <c r="Q47" s="201"/>
      <c r="R47" s="201"/>
      <c r="S47" s="201"/>
      <c r="T47" s="201"/>
      <c r="U47" s="201"/>
    </row>
    <row r="48" spans="1:21" x14ac:dyDescent="0.25">
      <c r="A48" s="201"/>
      <c r="B48" s="201"/>
      <c r="C48" s="201"/>
      <c r="D48" s="201"/>
      <c r="E48" s="201"/>
      <c r="F48" s="201"/>
      <c r="G48" s="201"/>
      <c r="H48" s="201"/>
      <c r="I48" s="201"/>
      <c r="J48" s="201"/>
      <c r="K48" s="201"/>
      <c r="L48" s="201"/>
      <c r="M48" s="201"/>
      <c r="N48" s="201"/>
      <c r="O48" s="201"/>
      <c r="P48" s="201"/>
      <c r="Q48" s="201"/>
      <c r="R48" s="201"/>
      <c r="S48" s="201"/>
      <c r="T48" s="201"/>
      <c r="U48" s="201"/>
    </row>
    <row r="49" spans="1:21" x14ac:dyDescent="0.25">
      <c r="A49" s="201"/>
      <c r="B49" s="201"/>
      <c r="C49" s="201"/>
      <c r="D49" s="201"/>
      <c r="E49" s="201"/>
      <c r="F49" s="201"/>
      <c r="G49" s="201"/>
      <c r="H49" s="201"/>
      <c r="I49" s="201"/>
      <c r="J49" s="201"/>
      <c r="K49" s="201"/>
      <c r="L49" s="201"/>
      <c r="M49" s="201"/>
      <c r="N49" s="201"/>
      <c r="O49" s="201"/>
      <c r="P49" s="201"/>
      <c r="Q49" s="201"/>
      <c r="R49" s="201"/>
      <c r="S49" s="201"/>
      <c r="T49" s="201"/>
      <c r="U49" s="201"/>
    </row>
    <row r="50" spans="1:21" x14ac:dyDescent="0.25">
      <c r="A50" s="201"/>
      <c r="B50" s="201"/>
      <c r="C50" s="201"/>
      <c r="D50" s="201"/>
      <c r="E50" s="201"/>
      <c r="F50" s="201"/>
      <c r="G50" s="201"/>
      <c r="H50" s="201"/>
      <c r="I50" s="201"/>
      <c r="J50" s="201"/>
      <c r="K50" s="201"/>
      <c r="L50" s="201"/>
      <c r="M50" s="201"/>
      <c r="N50" s="201"/>
      <c r="O50" s="201"/>
      <c r="P50" s="201"/>
      <c r="Q50" s="201"/>
      <c r="R50" s="201"/>
      <c r="S50" s="201"/>
      <c r="T50" s="201"/>
      <c r="U50" s="201"/>
    </row>
    <row r="51" spans="1:21" x14ac:dyDescent="0.25">
      <c r="A51" s="201"/>
      <c r="B51" s="201"/>
      <c r="C51" s="201"/>
      <c r="D51" s="201"/>
      <c r="E51" s="201"/>
      <c r="F51" s="201"/>
      <c r="G51" s="201"/>
      <c r="H51" s="201"/>
      <c r="I51" s="201"/>
      <c r="J51" s="201"/>
      <c r="K51" s="201"/>
      <c r="L51" s="201"/>
      <c r="M51" s="201"/>
      <c r="N51" s="201"/>
      <c r="O51" s="201"/>
      <c r="P51" s="201"/>
      <c r="Q51" s="201"/>
      <c r="R51" s="201"/>
      <c r="S51" s="201"/>
      <c r="T51" s="201"/>
      <c r="U51" s="201"/>
    </row>
    <row r="52" spans="1:21" x14ac:dyDescent="0.25">
      <c r="A52" s="201"/>
      <c r="B52" s="201"/>
      <c r="C52" s="201"/>
      <c r="D52" s="201"/>
      <c r="E52" s="201"/>
      <c r="F52" s="201"/>
      <c r="G52" s="201"/>
      <c r="H52" s="201"/>
      <c r="I52" s="201"/>
      <c r="J52" s="201"/>
      <c r="K52" s="201"/>
      <c r="L52" s="201"/>
      <c r="M52" s="201"/>
      <c r="N52" s="201"/>
      <c r="O52" s="201"/>
      <c r="P52" s="201"/>
      <c r="Q52" s="201"/>
      <c r="R52" s="201"/>
      <c r="S52" s="201"/>
      <c r="T52" s="201"/>
      <c r="U52" s="201"/>
    </row>
    <row r="53" spans="1:21" x14ac:dyDescent="0.25">
      <c r="A53" s="201"/>
      <c r="B53" s="201"/>
      <c r="C53" s="201"/>
      <c r="D53" s="201"/>
      <c r="E53" s="201"/>
      <c r="F53" s="201"/>
      <c r="G53" s="201"/>
      <c r="H53" s="201"/>
      <c r="I53" s="201"/>
      <c r="J53" s="201"/>
      <c r="K53" s="201"/>
      <c r="L53" s="201"/>
      <c r="M53" s="201"/>
      <c r="N53" s="201"/>
      <c r="O53" s="201"/>
      <c r="P53" s="201"/>
      <c r="Q53" s="201"/>
      <c r="R53" s="201"/>
      <c r="S53" s="201"/>
      <c r="T53" s="201"/>
      <c r="U53" s="201"/>
    </row>
    <row r="54" spans="1:21" x14ac:dyDescent="0.25">
      <c r="A54" s="201"/>
      <c r="B54" s="201"/>
      <c r="C54" s="201"/>
      <c r="D54" s="201"/>
      <c r="E54" s="201"/>
      <c r="F54" s="201"/>
      <c r="G54" s="201"/>
      <c r="H54" s="201"/>
      <c r="I54" s="201"/>
      <c r="J54" s="201"/>
      <c r="K54" s="201"/>
      <c r="L54" s="201"/>
      <c r="M54" s="201"/>
      <c r="N54" s="201"/>
      <c r="O54" s="201"/>
      <c r="P54" s="201"/>
      <c r="Q54" s="201"/>
      <c r="R54" s="201"/>
      <c r="S54" s="201"/>
      <c r="T54" s="201"/>
      <c r="U54" s="201"/>
    </row>
    <row r="55" spans="1:21" x14ac:dyDescent="0.25">
      <c r="A55" s="201"/>
      <c r="B55" s="201"/>
      <c r="C55" s="201"/>
      <c r="D55" s="201"/>
      <c r="E55" s="201"/>
      <c r="F55" s="201"/>
      <c r="G55" s="201"/>
      <c r="H55" s="201"/>
      <c r="I55" s="201"/>
      <c r="J55" s="201"/>
      <c r="K55" s="201"/>
      <c r="L55" s="201"/>
      <c r="M55" s="201"/>
      <c r="N55" s="201"/>
      <c r="O55" s="201"/>
      <c r="P55" s="201"/>
      <c r="Q55" s="201"/>
      <c r="R55" s="201"/>
      <c r="S55" s="201"/>
      <c r="T55" s="201"/>
      <c r="U55" s="201"/>
    </row>
    <row r="56" spans="1:21" x14ac:dyDescent="0.25">
      <c r="A56" s="201"/>
      <c r="B56" s="201"/>
      <c r="C56" s="201"/>
      <c r="D56" s="201"/>
      <c r="E56" s="201"/>
      <c r="F56" s="201"/>
      <c r="G56" s="201"/>
      <c r="H56" s="201"/>
      <c r="I56" s="201"/>
      <c r="J56" s="201"/>
      <c r="K56" s="201"/>
      <c r="L56" s="201"/>
      <c r="M56" s="201"/>
      <c r="N56" s="201"/>
      <c r="O56" s="201"/>
      <c r="P56" s="201"/>
      <c r="Q56" s="201"/>
      <c r="R56" s="201"/>
      <c r="S56" s="201"/>
      <c r="T56" s="201"/>
      <c r="U56" s="201"/>
    </row>
    <row r="57" spans="1:21" x14ac:dyDescent="0.25">
      <c r="A57" s="201"/>
      <c r="B57" s="201"/>
      <c r="C57" s="201"/>
      <c r="D57" s="201"/>
      <c r="E57" s="201"/>
      <c r="F57" s="201"/>
      <c r="G57" s="201"/>
      <c r="H57" s="201"/>
      <c r="I57" s="201"/>
      <c r="J57" s="201"/>
      <c r="K57" s="201"/>
      <c r="L57" s="201"/>
      <c r="M57" s="201"/>
      <c r="N57" s="201"/>
      <c r="O57" s="201"/>
      <c r="P57" s="201"/>
      <c r="Q57" s="201"/>
      <c r="R57" s="201"/>
      <c r="S57" s="201"/>
      <c r="T57" s="201"/>
      <c r="U57" s="201"/>
    </row>
    <row r="58" spans="1:21" x14ac:dyDescent="0.25">
      <c r="A58" s="201"/>
      <c r="B58" s="201"/>
      <c r="C58" s="201"/>
      <c r="D58" s="201"/>
      <c r="E58" s="201"/>
      <c r="F58" s="201"/>
      <c r="G58" s="201"/>
      <c r="H58" s="201"/>
      <c r="I58" s="201"/>
      <c r="J58" s="201"/>
      <c r="K58" s="201"/>
      <c r="L58" s="201"/>
      <c r="M58" s="201"/>
      <c r="N58" s="201"/>
      <c r="O58" s="201"/>
      <c r="P58" s="201"/>
      <c r="Q58" s="201"/>
      <c r="R58" s="201"/>
      <c r="S58" s="201"/>
      <c r="T58" s="201"/>
      <c r="U58" s="201"/>
    </row>
    <row r="59" spans="1:21" x14ac:dyDescent="0.25">
      <c r="A59" s="201"/>
      <c r="B59" s="201"/>
      <c r="C59" s="201"/>
      <c r="D59" s="201"/>
      <c r="E59" s="201"/>
      <c r="F59" s="201"/>
      <c r="G59" s="201"/>
      <c r="H59" s="201"/>
      <c r="I59" s="201"/>
      <c r="J59" s="201"/>
      <c r="K59" s="201"/>
      <c r="L59" s="201"/>
      <c r="M59" s="201"/>
      <c r="N59" s="201"/>
      <c r="O59" s="201"/>
      <c r="P59" s="201"/>
      <c r="Q59" s="201"/>
      <c r="R59" s="201"/>
      <c r="S59" s="201"/>
      <c r="T59" s="201"/>
      <c r="U59" s="201"/>
    </row>
    <row r="60" spans="1:21" x14ac:dyDescent="0.25">
      <c r="A60" s="201"/>
      <c r="B60" s="201"/>
      <c r="C60" s="201"/>
      <c r="D60" s="201"/>
      <c r="E60" s="201"/>
      <c r="F60" s="201"/>
      <c r="G60" s="201"/>
      <c r="H60" s="201"/>
      <c r="I60" s="201"/>
      <c r="J60" s="201"/>
      <c r="K60" s="201"/>
      <c r="L60" s="201"/>
      <c r="M60" s="201"/>
      <c r="N60" s="201"/>
      <c r="O60" s="201"/>
      <c r="P60" s="201"/>
      <c r="Q60" s="201"/>
      <c r="R60" s="201"/>
      <c r="S60" s="201"/>
      <c r="T60" s="201"/>
      <c r="U60" s="201"/>
    </row>
    <row r="61" spans="1:21" x14ac:dyDescent="0.25">
      <c r="A61" s="201"/>
      <c r="B61" s="201"/>
      <c r="C61" s="201"/>
      <c r="D61" s="201"/>
      <c r="E61" s="201"/>
      <c r="F61" s="201"/>
      <c r="G61" s="201"/>
      <c r="H61" s="201"/>
      <c r="I61" s="201"/>
      <c r="J61" s="201"/>
      <c r="K61" s="201"/>
      <c r="L61" s="201"/>
      <c r="M61" s="201"/>
      <c r="N61" s="201"/>
      <c r="O61" s="201"/>
      <c r="P61" s="201"/>
      <c r="Q61" s="201"/>
      <c r="R61" s="201"/>
      <c r="S61" s="201"/>
      <c r="T61" s="201"/>
      <c r="U61" s="201"/>
    </row>
    <row r="62" spans="1:21" x14ac:dyDescent="0.25">
      <c r="A62" s="201"/>
      <c r="B62" s="201"/>
      <c r="C62" s="201"/>
      <c r="D62" s="201"/>
      <c r="E62" s="201"/>
      <c r="F62" s="201"/>
      <c r="G62" s="201"/>
      <c r="H62" s="201"/>
      <c r="I62" s="201"/>
      <c r="J62" s="201"/>
      <c r="K62" s="201"/>
      <c r="L62" s="201"/>
      <c r="M62" s="201"/>
      <c r="N62" s="201"/>
      <c r="O62" s="201"/>
      <c r="P62" s="201"/>
      <c r="Q62" s="201"/>
      <c r="R62" s="201"/>
      <c r="S62" s="201"/>
      <c r="T62" s="201"/>
      <c r="U62" s="201"/>
    </row>
    <row r="63" spans="1:21" x14ac:dyDescent="0.25">
      <c r="A63" s="201"/>
      <c r="B63" s="201"/>
      <c r="C63" s="201"/>
      <c r="D63" s="201"/>
      <c r="E63" s="201"/>
      <c r="F63" s="201"/>
      <c r="G63" s="201"/>
      <c r="H63" s="201"/>
      <c r="I63" s="201"/>
      <c r="J63" s="201"/>
      <c r="K63" s="201"/>
      <c r="L63" s="201"/>
      <c r="M63" s="201"/>
      <c r="N63" s="201"/>
      <c r="O63" s="201"/>
      <c r="P63" s="201"/>
      <c r="Q63" s="201"/>
      <c r="R63" s="201"/>
      <c r="S63" s="201"/>
      <c r="T63" s="201"/>
      <c r="U63" s="201"/>
    </row>
    <row r="64" spans="1:21" x14ac:dyDescent="0.25">
      <c r="A64" s="201"/>
      <c r="B64" s="201"/>
      <c r="C64" s="201"/>
      <c r="D64" s="201"/>
      <c r="E64" s="201"/>
      <c r="F64" s="201"/>
      <c r="G64" s="201"/>
      <c r="H64" s="201"/>
      <c r="I64" s="201"/>
      <c r="J64" s="201"/>
      <c r="K64" s="201"/>
      <c r="L64" s="201"/>
      <c r="M64" s="201"/>
      <c r="N64" s="201"/>
      <c r="O64" s="201"/>
      <c r="P64" s="201"/>
      <c r="Q64" s="201"/>
      <c r="R64" s="201"/>
      <c r="S64" s="201"/>
      <c r="T64" s="201"/>
      <c r="U64" s="201"/>
    </row>
    <row r="65" spans="1:21" x14ac:dyDescent="0.25">
      <c r="A65" s="201"/>
      <c r="B65" s="201"/>
      <c r="C65" s="201"/>
      <c r="D65" s="201"/>
      <c r="E65" s="201"/>
      <c r="F65" s="201"/>
      <c r="G65" s="201"/>
      <c r="H65" s="201"/>
      <c r="I65" s="201"/>
      <c r="J65" s="201"/>
      <c r="K65" s="201"/>
      <c r="L65" s="201"/>
      <c r="M65" s="201"/>
      <c r="N65" s="201"/>
      <c r="O65" s="201"/>
      <c r="P65" s="201"/>
      <c r="Q65" s="201"/>
      <c r="R65" s="201"/>
      <c r="S65" s="201"/>
      <c r="T65" s="201"/>
      <c r="U65" s="201"/>
    </row>
    <row r="66" spans="1:21" x14ac:dyDescent="0.25">
      <c r="A66" s="201"/>
      <c r="B66" s="201"/>
      <c r="C66" s="201"/>
      <c r="D66" s="201"/>
      <c r="E66" s="201"/>
      <c r="F66" s="201"/>
      <c r="G66" s="201"/>
      <c r="H66" s="201"/>
      <c r="I66" s="201"/>
      <c r="J66" s="201"/>
      <c r="K66" s="201"/>
      <c r="L66" s="201"/>
      <c r="M66" s="201"/>
      <c r="N66" s="201"/>
      <c r="O66" s="201"/>
      <c r="P66" s="201"/>
      <c r="Q66" s="201"/>
      <c r="R66" s="201"/>
      <c r="S66" s="201"/>
      <c r="T66" s="201"/>
      <c r="U66" s="201"/>
    </row>
    <row r="67" spans="1:21" x14ac:dyDescent="0.25">
      <c r="A67" s="201"/>
      <c r="B67" s="201"/>
      <c r="C67" s="201"/>
      <c r="D67" s="201"/>
      <c r="E67" s="201"/>
      <c r="F67" s="201"/>
      <c r="G67" s="201"/>
      <c r="H67" s="201"/>
      <c r="I67" s="201"/>
      <c r="J67" s="201"/>
      <c r="K67" s="201"/>
      <c r="L67" s="201"/>
      <c r="M67" s="201"/>
      <c r="N67" s="201"/>
      <c r="O67" s="201"/>
      <c r="P67" s="201"/>
      <c r="Q67" s="201"/>
      <c r="R67" s="201"/>
      <c r="S67" s="201"/>
      <c r="T67" s="201"/>
      <c r="U67" s="201"/>
    </row>
    <row r="68" spans="1:21" x14ac:dyDescent="0.25">
      <c r="A68" s="201"/>
      <c r="B68" s="201"/>
      <c r="C68" s="201"/>
      <c r="D68" s="201"/>
      <c r="E68" s="201"/>
      <c r="F68" s="201"/>
      <c r="G68" s="201"/>
      <c r="H68" s="201"/>
      <c r="I68" s="201"/>
      <c r="J68" s="201"/>
      <c r="K68" s="201"/>
      <c r="L68" s="201"/>
      <c r="M68" s="201"/>
      <c r="N68" s="201"/>
      <c r="O68" s="201"/>
      <c r="P68" s="201"/>
      <c r="Q68" s="201"/>
      <c r="R68" s="201"/>
      <c r="S68" s="201"/>
      <c r="T68" s="201"/>
      <c r="U68" s="201"/>
    </row>
    <row r="69" spans="1:21" x14ac:dyDescent="0.25">
      <c r="A69" s="201"/>
      <c r="B69" s="201"/>
      <c r="C69" s="201"/>
      <c r="D69" s="201"/>
      <c r="E69" s="201"/>
      <c r="F69" s="201"/>
      <c r="G69" s="201"/>
      <c r="H69" s="201"/>
      <c r="I69" s="201"/>
      <c r="J69" s="201"/>
      <c r="K69" s="201"/>
      <c r="L69" s="201"/>
      <c r="M69" s="201"/>
      <c r="N69" s="201"/>
      <c r="O69" s="201"/>
      <c r="P69" s="201"/>
      <c r="Q69" s="201"/>
      <c r="R69" s="201"/>
      <c r="S69" s="201"/>
      <c r="T69" s="201"/>
      <c r="U69" s="201"/>
    </row>
    <row r="70" spans="1:21" x14ac:dyDescent="0.25">
      <c r="A70" s="201"/>
      <c r="B70" s="201"/>
      <c r="C70" s="201"/>
      <c r="D70" s="201"/>
      <c r="E70" s="201"/>
      <c r="F70" s="201"/>
      <c r="G70" s="201"/>
      <c r="H70" s="201"/>
      <c r="I70" s="201"/>
      <c r="J70" s="201"/>
      <c r="K70" s="201"/>
      <c r="L70" s="201"/>
      <c r="M70" s="201"/>
      <c r="N70" s="201"/>
      <c r="O70" s="201"/>
      <c r="P70" s="201"/>
      <c r="Q70" s="201"/>
      <c r="R70" s="201"/>
      <c r="S70" s="201"/>
      <c r="T70" s="201"/>
      <c r="U70" s="201"/>
    </row>
    <row r="71" spans="1:21" x14ac:dyDescent="0.25">
      <c r="A71" s="201"/>
      <c r="B71" s="201"/>
      <c r="C71" s="201"/>
      <c r="D71" s="201"/>
      <c r="E71" s="201"/>
      <c r="F71" s="201"/>
      <c r="G71" s="201"/>
      <c r="H71" s="201"/>
      <c r="I71" s="201"/>
      <c r="J71" s="201"/>
      <c r="K71" s="201"/>
      <c r="L71" s="201"/>
      <c r="M71" s="201"/>
      <c r="N71" s="201"/>
      <c r="O71" s="201"/>
      <c r="P71" s="201"/>
      <c r="Q71" s="201"/>
      <c r="R71" s="201"/>
      <c r="S71" s="201"/>
      <c r="T71" s="201"/>
      <c r="U71" s="201"/>
    </row>
    <row r="72" spans="1:21" x14ac:dyDescent="0.25">
      <c r="A72" s="201"/>
      <c r="B72" s="201"/>
      <c r="C72" s="201"/>
      <c r="D72" s="201"/>
      <c r="E72" s="201"/>
      <c r="F72" s="201"/>
      <c r="G72" s="201"/>
      <c r="H72" s="201"/>
      <c r="I72" s="201"/>
      <c r="J72" s="201"/>
      <c r="K72" s="201"/>
      <c r="L72" s="201"/>
      <c r="M72" s="201"/>
      <c r="N72" s="201"/>
      <c r="O72" s="201"/>
      <c r="P72" s="201"/>
      <c r="Q72" s="201"/>
      <c r="R72" s="201"/>
      <c r="S72" s="201"/>
      <c r="T72" s="201"/>
      <c r="U72" s="201"/>
    </row>
    <row r="73" spans="1:21" x14ac:dyDescent="0.25">
      <c r="A73" s="201"/>
      <c r="B73" s="201"/>
      <c r="C73" s="201"/>
      <c r="D73" s="201"/>
      <c r="E73" s="201"/>
      <c r="F73" s="201"/>
      <c r="G73" s="201"/>
      <c r="H73" s="201"/>
      <c r="I73" s="201"/>
      <c r="J73" s="201"/>
      <c r="K73" s="201"/>
      <c r="L73" s="201"/>
      <c r="M73" s="201"/>
      <c r="N73" s="201"/>
      <c r="O73" s="201"/>
      <c r="P73" s="201"/>
      <c r="Q73" s="201"/>
      <c r="R73" s="201"/>
      <c r="S73" s="201"/>
      <c r="T73" s="201"/>
      <c r="U73" s="201"/>
    </row>
    <row r="74" spans="1:21" x14ac:dyDescent="0.25">
      <c r="A74" s="201"/>
      <c r="B74" s="201"/>
      <c r="C74" s="201"/>
      <c r="D74" s="201"/>
      <c r="E74" s="201"/>
      <c r="F74" s="201"/>
      <c r="G74" s="201"/>
      <c r="H74" s="201"/>
      <c r="I74" s="201"/>
      <c r="J74" s="201"/>
      <c r="K74" s="201"/>
      <c r="L74" s="201"/>
      <c r="M74" s="201"/>
      <c r="N74" s="201"/>
      <c r="O74" s="201"/>
      <c r="P74" s="201"/>
      <c r="Q74" s="201"/>
      <c r="R74" s="201"/>
      <c r="S74" s="201"/>
      <c r="T74" s="201"/>
      <c r="U74" s="201"/>
    </row>
    <row r="75" spans="1:21" x14ac:dyDescent="0.25">
      <c r="A75" s="201"/>
      <c r="B75" s="201"/>
      <c r="C75" s="201"/>
      <c r="D75" s="201"/>
      <c r="E75" s="201"/>
      <c r="F75" s="201"/>
      <c r="G75" s="201"/>
      <c r="H75" s="201"/>
      <c r="I75" s="201"/>
      <c r="J75" s="201"/>
      <c r="K75" s="201"/>
      <c r="L75" s="201"/>
      <c r="M75" s="201"/>
      <c r="N75" s="201"/>
      <c r="O75" s="201"/>
      <c r="P75" s="201"/>
      <c r="Q75" s="201"/>
      <c r="R75" s="201"/>
      <c r="S75" s="201"/>
      <c r="T75" s="201"/>
      <c r="U75" s="201"/>
    </row>
    <row r="76" spans="1:21" x14ac:dyDescent="0.25">
      <c r="A76" s="201"/>
      <c r="B76" s="201"/>
      <c r="C76" s="201"/>
      <c r="D76" s="201"/>
      <c r="E76" s="201"/>
      <c r="F76" s="201"/>
      <c r="G76" s="201"/>
      <c r="H76" s="201"/>
      <c r="I76" s="201"/>
      <c r="J76" s="201"/>
      <c r="K76" s="201"/>
      <c r="L76" s="201"/>
      <c r="M76" s="201"/>
      <c r="N76" s="201"/>
      <c r="O76" s="201"/>
      <c r="P76" s="201"/>
      <c r="Q76" s="201"/>
      <c r="R76" s="201"/>
      <c r="S76" s="201"/>
      <c r="T76" s="201"/>
      <c r="U76" s="201"/>
    </row>
    <row r="77" spans="1:21" x14ac:dyDescent="0.25">
      <c r="A77" s="201"/>
      <c r="B77" s="201"/>
      <c r="C77" s="201"/>
      <c r="D77" s="201"/>
      <c r="E77" s="201"/>
      <c r="F77" s="201"/>
      <c r="G77" s="201"/>
      <c r="H77" s="201"/>
      <c r="I77" s="201"/>
      <c r="J77" s="201"/>
      <c r="K77" s="201"/>
      <c r="L77" s="201"/>
      <c r="M77" s="201"/>
      <c r="N77" s="201"/>
      <c r="O77" s="201"/>
      <c r="P77" s="201"/>
      <c r="Q77" s="201"/>
      <c r="R77" s="201"/>
      <c r="S77" s="201"/>
      <c r="T77" s="201"/>
      <c r="U77" s="201"/>
    </row>
    <row r="78" spans="1:21" x14ac:dyDescent="0.25">
      <c r="A78" s="201"/>
      <c r="B78" s="201"/>
      <c r="C78" s="201"/>
      <c r="D78" s="201"/>
      <c r="E78" s="201"/>
      <c r="F78" s="201"/>
      <c r="G78" s="201"/>
      <c r="H78" s="201"/>
      <c r="I78" s="201"/>
      <c r="J78" s="201"/>
      <c r="K78" s="201"/>
      <c r="L78" s="201"/>
      <c r="M78" s="201"/>
      <c r="N78" s="201"/>
      <c r="O78" s="201"/>
      <c r="P78" s="201"/>
      <c r="Q78" s="201"/>
      <c r="R78" s="201"/>
      <c r="S78" s="201"/>
      <c r="T78" s="201"/>
      <c r="U78" s="201"/>
    </row>
    <row r="79" spans="1:21" x14ac:dyDescent="0.25">
      <c r="A79" s="201"/>
      <c r="B79" s="201"/>
      <c r="C79" s="201"/>
      <c r="D79" s="201"/>
      <c r="E79" s="201"/>
      <c r="F79" s="201"/>
      <c r="G79" s="201"/>
      <c r="H79" s="201"/>
      <c r="I79" s="201"/>
      <c r="J79" s="201"/>
      <c r="K79" s="201"/>
      <c r="L79" s="201"/>
      <c r="M79" s="201"/>
      <c r="N79" s="201"/>
      <c r="O79" s="201"/>
      <c r="P79" s="201"/>
      <c r="Q79" s="201"/>
      <c r="R79" s="201"/>
      <c r="S79" s="201"/>
      <c r="T79" s="201"/>
      <c r="U79" s="201"/>
    </row>
    <row r="80" spans="1:21" x14ac:dyDescent="0.25">
      <c r="A80" s="201"/>
      <c r="B80" s="201"/>
      <c r="C80" s="201"/>
      <c r="D80" s="201"/>
      <c r="E80" s="201"/>
      <c r="F80" s="201"/>
      <c r="G80" s="201"/>
      <c r="H80" s="201"/>
      <c r="I80" s="201"/>
      <c r="J80" s="201"/>
      <c r="K80" s="201"/>
      <c r="L80" s="201"/>
      <c r="M80" s="201"/>
      <c r="N80" s="201"/>
      <c r="O80" s="201"/>
      <c r="P80" s="201"/>
      <c r="Q80" s="201"/>
      <c r="R80" s="201"/>
      <c r="S80" s="201"/>
      <c r="T80" s="201"/>
      <c r="U80" s="201"/>
    </row>
    <row r="81" spans="1:21" x14ac:dyDescent="0.25">
      <c r="A81" s="201"/>
      <c r="B81" s="201"/>
      <c r="C81" s="201"/>
      <c r="D81" s="201"/>
      <c r="E81" s="201"/>
      <c r="F81" s="201"/>
      <c r="G81" s="201"/>
      <c r="H81" s="201"/>
      <c r="I81" s="201"/>
      <c r="J81" s="201"/>
      <c r="K81" s="201"/>
      <c r="L81" s="201"/>
      <c r="M81" s="201"/>
      <c r="N81" s="201"/>
      <c r="O81" s="201"/>
      <c r="P81" s="201"/>
      <c r="Q81" s="201"/>
      <c r="R81" s="201"/>
      <c r="S81" s="201"/>
      <c r="T81" s="201"/>
      <c r="U81" s="201"/>
    </row>
    <row r="82" spans="1:21" x14ac:dyDescent="0.25">
      <c r="A82" s="201"/>
      <c r="B82" s="201"/>
      <c r="C82" s="201"/>
      <c r="D82" s="201"/>
      <c r="E82" s="201"/>
      <c r="F82" s="201"/>
      <c r="G82" s="201"/>
      <c r="H82" s="201"/>
      <c r="I82" s="201"/>
      <c r="J82" s="201"/>
      <c r="K82" s="201"/>
      <c r="L82" s="201"/>
      <c r="M82" s="201"/>
      <c r="N82" s="201"/>
      <c r="O82" s="201"/>
      <c r="P82" s="201"/>
      <c r="Q82" s="201"/>
      <c r="R82" s="201"/>
      <c r="S82" s="201"/>
      <c r="T82" s="201"/>
      <c r="U82" s="201"/>
    </row>
    <row r="83" spans="1:21" x14ac:dyDescent="0.25">
      <c r="A83" s="201"/>
      <c r="B83" s="201"/>
      <c r="C83" s="201"/>
      <c r="D83" s="201"/>
      <c r="E83" s="201"/>
      <c r="F83" s="201"/>
      <c r="G83" s="201"/>
      <c r="H83" s="201"/>
      <c r="I83" s="201"/>
      <c r="J83" s="201"/>
      <c r="K83" s="201"/>
      <c r="L83" s="201"/>
      <c r="M83" s="201"/>
      <c r="N83" s="201"/>
      <c r="O83" s="201"/>
      <c r="P83" s="201"/>
      <c r="Q83" s="201"/>
      <c r="R83" s="201"/>
      <c r="S83" s="201"/>
      <c r="T83" s="201"/>
      <c r="U83" s="201"/>
    </row>
    <row r="84" spans="1:21" x14ac:dyDescent="0.25">
      <c r="A84" s="201"/>
      <c r="B84" s="201"/>
      <c r="C84" s="201"/>
      <c r="D84" s="201"/>
      <c r="E84" s="201"/>
      <c r="F84" s="201"/>
      <c r="G84" s="201"/>
      <c r="H84" s="201"/>
      <c r="I84" s="201"/>
      <c r="J84" s="201"/>
      <c r="K84" s="201"/>
      <c r="L84" s="201"/>
      <c r="M84" s="201"/>
      <c r="N84" s="201"/>
      <c r="O84" s="201"/>
      <c r="P84" s="201"/>
      <c r="Q84" s="201"/>
      <c r="R84" s="201"/>
      <c r="S84" s="201"/>
      <c r="T84" s="201"/>
      <c r="U84" s="201"/>
    </row>
    <row r="85" spans="1:21" x14ac:dyDescent="0.25">
      <c r="A85" s="201"/>
      <c r="B85" s="201"/>
      <c r="C85" s="201"/>
      <c r="D85" s="201"/>
      <c r="E85" s="201"/>
      <c r="F85" s="201"/>
      <c r="G85" s="201"/>
      <c r="H85" s="201"/>
      <c r="I85" s="201"/>
      <c r="J85" s="201"/>
      <c r="K85" s="201"/>
      <c r="L85" s="201"/>
      <c r="M85" s="201"/>
      <c r="N85" s="201"/>
      <c r="O85" s="201"/>
      <c r="P85" s="201"/>
      <c r="Q85" s="201"/>
      <c r="R85" s="201"/>
      <c r="S85" s="201"/>
      <c r="T85" s="201"/>
      <c r="U85" s="201"/>
    </row>
    <row r="86" spans="1:21" x14ac:dyDescent="0.25">
      <c r="A86" s="201"/>
      <c r="B86" s="201"/>
      <c r="C86" s="201"/>
      <c r="D86" s="201"/>
      <c r="E86" s="201"/>
      <c r="F86" s="201"/>
      <c r="G86" s="201"/>
      <c r="H86" s="201"/>
      <c r="I86" s="201"/>
      <c r="J86" s="201"/>
      <c r="K86" s="201"/>
      <c r="L86" s="201"/>
      <c r="M86" s="201"/>
      <c r="N86" s="201"/>
      <c r="O86" s="201"/>
      <c r="P86" s="201"/>
      <c r="Q86" s="201"/>
      <c r="R86" s="201"/>
      <c r="S86" s="201"/>
      <c r="T86" s="201"/>
      <c r="U86" s="201"/>
    </row>
    <row r="87" spans="1:21" x14ac:dyDescent="0.25">
      <c r="A87" s="201"/>
      <c r="B87" s="201"/>
      <c r="C87" s="201"/>
      <c r="D87" s="201"/>
      <c r="E87" s="201"/>
      <c r="F87" s="201"/>
      <c r="G87" s="201"/>
      <c r="H87" s="201"/>
      <c r="I87" s="201"/>
      <c r="J87" s="201"/>
      <c r="K87" s="201"/>
      <c r="L87" s="201"/>
      <c r="M87" s="201"/>
      <c r="N87" s="201"/>
      <c r="O87" s="201"/>
      <c r="P87" s="201"/>
      <c r="Q87" s="201"/>
      <c r="R87" s="201"/>
      <c r="S87" s="201"/>
      <c r="T87" s="201"/>
      <c r="U87" s="201"/>
    </row>
    <row r="88" spans="1:21" x14ac:dyDescent="0.25">
      <c r="A88" s="201"/>
      <c r="B88" s="201"/>
      <c r="C88" s="201"/>
      <c r="D88" s="201"/>
      <c r="E88" s="201"/>
      <c r="F88" s="201"/>
      <c r="G88" s="201"/>
      <c r="H88" s="201"/>
      <c r="I88" s="201"/>
      <c r="J88" s="201"/>
      <c r="K88" s="201"/>
      <c r="L88" s="201"/>
      <c r="M88" s="201"/>
      <c r="N88" s="201"/>
      <c r="O88" s="201"/>
      <c r="P88" s="201"/>
      <c r="Q88" s="201"/>
      <c r="R88" s="201"/>
      <c r="S88" s="201"/>
      <c r="T88" s="201"/>
      <c r="U88" s="201"/>
    </row>
    <row r="89" spans="1:21" x14ac:dyDescent="0.25">
      <c r="A89" s="201"/>
      <c r="B89" s="201"/>
      <c r="C89" s="201"/>
      <c r="D89" s="201"/>
      <c r="E89" s="201"/>
      <c r="F89" s="201"/>
      <c r="G89" s="201"/>
      <c r="H89" s="201"/>
      <c r="I89" s="201"/>
      <c r="J89" s="201"/>
      <c r="K89" s="201"/>
      <c r="L89" s="201"/>
      <c r="M89" s="201"/>
      <c r="N89" s="201"/>
      <c r="O89" s="201"/>
      <c r="P89" s="201"/>
      <c r="Q89" s="201"/>
      <c r="R89" s="201"/>
      <c r="S89" s="201"/>
      <c r="T89" s="201"/>
      <c r="U89" s="201"/>
    </row>
    <row r="90" spans="1:21" x14ac:dyDescent="0.25">
      <c r="A90" s="201"/>
      <c r="B90" s="201"/>
      <c r="C90" s="201"/>
      <c r="D90" s="201"/>
      <c r="E90" s="201"/>
      <c r="F90" s="201"/>
      <c r="G90" s="201"/>
      <c r="H90" s="201"/>
      <c r="I90" s="201"/>
      <c r="J90" s="201"/>
      <c r="K90" s="201"/>
      <c r="L90" s="201"/>
      <c r="M90" s="201"/>
      <c r="N90" s="201"/>
      <c r="O90" s="201"/>
      <c r="P90" s="201"/>
      <c r="Q90" s="201"/>
      <c r="R90" s="201"/>
      <c r="S90" s="201"/>
      <c r="T90" s="201"/>
      <c r="U90" s="201"/>
    </row>
    <row r="91" spans="1:21" x14ac:dyDescent="0.25">
      <c r="A91" s="201"/>
      <c r="B91" s="201"/>
      <c r="C91" s="201"/>
      <c r="D91" s="201"/>
      <c r="E91" s="201"/>
      <c r="F91" s="201"/>
      <c r="G91" s="201"/>
      <c r="H91" s="201"/>
      <c r="I91" s="201"/>
      <c r="J91" s="201"/>
      <c r="K91" s="201"/>
      <c r="L91" s="201"/>
      <c r="M91" s="201"/>
      <c r="N91" s="201"/>
      <c r="O91" s="201"/>
      <c r="P91" s="201"/>
      <c r="Q91" s="201"/>
      <c r="R91" s="201"/>
      <c r="S91" s="201"/>
      <c r="T91" s="201"/>
      <c r="U91" s="201"/>
    </row>
    <row r="92" spans="1:21" x14ac:dyDescent="0.25">
      <c r="A92" s="201"/>
      <c r="B92" s="201"/>
      <c r="C92" s="201"/>
      <c r="D92" s="201"/>
      <c r="E92" s="201"/>
      <c r="F92" s="201"/>
      <c r="G92" s="201"/>
      <c r="H92" s="201"/>
      <c r="I92" s="201"/>
      <c r="J92" s="201"/>
      <c r="K92" s="201"/>
      <c r="L92" s="201"/>
      <c r="M92" s="201"/>
      <c r="N92" s="201"/>
      <c r="O92" s="201"/>
      <c r="P92" s="201"/>
      <c r="Q92" s="201"/>
      <c r="R92" s="201"/>
      <c r="S92" s="201"/>
      <c r="T92" s="201"/>
      <c r="U92" s="201"/>
    </row>
    <row r="93" spans="1:21" x14ac:dyDescent="0.25">
      <c r="A93" s="201"/>
      <c r="B93" s="201"/>
      <c r="C93" s="201"/>
      <c r="D93" s="201"/>
      <c r="E93" s="201"/>
      <c r="F93" s="201"/>
      <c r="G93" s="201"/>
      <c r="H93" s="201"/>
      <c r="I93" s="201"/>
      <c r="J93" s="201"/>
      <c r="K93" s="201"/>
      <c r="L93" s="201"/>
      <c r="M93" s="201"/>
      <c r="N93" s="201"/>
      <c r="O93" s="201"/>
      <c r="P93" s="201"/>
      <c r="Q93" s="201"/>
      <c r="R93" s="201"/>
      <c r="S93" s="201"/>
      <c r="T93" s="201"/>
      <c r="U93" s="201"/>
    </row>
    <row r="94" spans="1:21" x14ac:dyDescent="0.25">
      <c r="A94" s="201"/>
      <c r="B94" s="201"/>
      <c r="C94" s="201"/>
      <c r="D94" s="201"/>
      <c r="E94" s="201"/>
      <c r="F94" s="201"/>
      <c r="G94" s="201"/>
      <c r="H94" s="201"/>
      <c r="I94" s="201"/>
      <c r="J94" s="201"/>
      <c r="K94" s="201"/>
      <c r="L94" s="201"/>
      <c r="M94" s="201"/>
      <c r="N94" s="201"/>
      <c r="O94" s="201"/>
      <c r="P94" s="201"/>
      <c r="Q94" s="201"/>
      <c r="R94" s="201"/>
      <c r="S94" s="201"/>
      <c r="T94" s="201"/>
      <c r="U94" s="201"/>
    </row>
    <row r="95" spans="1:21" x14ac:dyDescent="0.25">
      <c r="A95" s="201"/>
      <c r="B95" s="201"/>
      <c r="C95" s="201"/>
      <c r="D95" s="201"/>
      <c r="E95" s="201"/>
      <c r="F95" s="201"/>
      <c r="G95" s="201"/>
      <c r="H95" s="201"/>
      <c r="I95" s="201"/>
      <c r="J95" s="201"/>
      <c r="K95" s="201"/>
      <c r="L95" s="201"/>
      <c r="M95" s="201"/>
      <c r="N95" s="201"/>
      <c r="O95" s="201"/>
      <c r="P95" s="201"/>
      <c r="Q95" s="201"/>
      <c r="R95" s="201"/>
      <c r="S95" s="201"/>
      <c r="T95" s="201"/>
      <c r="U95" s="201"/>
    </row>
    <row r="96" spans="1:21" x14ac:dyDescent="0.25">
      <c r="A96" s="201"/>
      <c r="B96" s="201"/>
      <c r="C96" s="201"/>
      <c r="D96" s="201"/>
      <c r="E96" s="201"/>
      <c r="F96" s="201"/>
      <c r="G96" s="201"/>
      <c r="H96" s="201"/>
      <c r="I96" s="201"/>
      <c r="J96" s="201"/>
      <c r="K96" s="201"/>
      <c r="L96" s="201"/>
      <c r="M96" s="201"/>
      <c r="N96" s="201"/>
      <c r="O96" s="201"/>
      <c r="P96" s="201"/>
      <c r="Q96" s="201"/>
      <c r="R96" s="201"/>
      <c r="S96" s="201"/>
      <c r="T96" s="201"/>
      <c r="U96" s="201"/>
    </row>
    <row r="97" spans="1:21" x14ac:dyDescent="0.25">
      <c r="A97" s="201"/>
      <c r="B97" s="201"/>
      <c r="C97" s="201"/>
      <c r="D97" s="201"/>
      <c r="E97" s="201"/>
      <c r="F97" s="201"/>
      <c r="G97" s="201"/>
      <c r="H97" s="201"/>
      <c r="I97" s="201"/>
      <c r="J97" s="201"/>
      <c r="K97" s="201"/>
      <c r="L97" s="201"/>
      <c r="M97" s="201"/>
      <c r="N97" s="201"/>
      <c r="O97" s="201"/>
      <c r="P97" s="201"/>
      <c r="Q97" s="201"/>
      <c r="R97" s="201"/>
      <c r="S97" s="201"/>
      <c r="T97" s="201"/>
      <c r="U97" s="201"/>
    </row>
    <row r="98" spans="1:21" x14ac:dyDescent="0.25">
      <c r="A98" s="201"/>
      <c r="B98" s="201"/>
      <c r="C98" s="201"/>
      <c r="D98" s="201"/>
      <c r="E98" s="201"/>
      <c r="F98" s="201"/>
      <c r="G98" s="201"/>
      <c r="H98" s="201"/>
      <c r="I98" s="201"/>
      <c r="J98" s="201"/>
      <c r="K98" s="201"/>
      <c r="L98" s="201"/>
      <c r="M98" s="201"/>
      <c r="N98" s="201"/>
      <c r="O98" s="201"/>
      <c r="P98" s="201"/>
      <c r="Q98" s="201"/>
      <c r="R98" s="201"/>
      <c r="S98" s="201"/>
      <c r="T98" s="201"/>
      <c r="U98" s="201"/>
    </row>
    <row r="99" spans="1:21" x14ac:dyDescent="0.25">
      <c r="A99" s="201"/>
      <c r="B99" s="201"/>
      <c r="C99" s="201"/>
      <c r="D99" s="201"/>
      <c r="E99" s="201"/>
      <c r="F99" s="201"/>
      <c r="G99" s="201"/>
      <c r="H99" s="201"/>
      <c r="I99" s="201"/>
      <c r="J99" s="201"/>
      <c r="K99" s="201"/>
      <c r="L99" s="201"/>
      <c r="M99" s="201"/>
      <c r="N99" s="201"/>
      <c r="O99" s="201"/>
      <c r="P99" s="201"/>
      <c r="Q99" s="201"/>
      <c r="R99" s="201"/>
      <c r="S99" s="201"/>
      <c r="T99" s="201"/>
      <c r="U99" s="201"/>
    </row>
    <row r="100" spans="1:21"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row>
    <row r="101" spans="1:21"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row>
    <row r="102" spans="1:21"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row>
    <row r="103" spans="1:21"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row>
    <row r="104" spans="1:21"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row>
    <row r="105" spans="1:21"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row>
    <row r="106" spans="1:21"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row>
    <row r="107" spans="1:21"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row>
    <row r="108" spans="1:21"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row>
    <row r="109" spans="1:21"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row>
    <row r="110" spans="1:21"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row>
    <row r="111" spans="1:21"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row>
    <row r="112" spans="1:21"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row>
    <row r="113" spans="1:21"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row>
    <row r="114" spans="1:21"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row>
    <row r="115" spans="1:21"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row>
    <row r="116" spans="1:21"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row>
    <row r="117" spans="1:21"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row>
    <row r="118" spans="1:21"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row>
    <row r="119" spans="1:21"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row>
    <row r="120" spans="1:21"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row>
    <row r="121" spans="1:21"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row>
    <row r="122" spans="1:21"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row>
    <row r="123" spans="1:21"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row>
    <row r="124" spans="1:21"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row>
    <row r="125" spans="1:21"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row>
    <row r="126" spans="1:21"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row>
    <row r="127" spans="1:21"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row>
    <row r="128" spans="1:21"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row>
    <row r="129" spans="1:21"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row>
    <row r="130" spans="1:21"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row>
    <row r="131" spans="1:21"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row>
    <row r="132" spans="1:21"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row>
    <row r="133" spans="1:21"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row>
    <row r="134" spans="1:21"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row>
    <row r="135" spans="1:21"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row>
    <row r="136" spans="1:21"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row>
    <row r="137" spans="1:21"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row>
    <row r="138" spans="1:21"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row>
    <row r="139" spans="1:21"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row>
    <row r="140" spans="1:21"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row>
    <row r="141" spans="1:21"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row>
    <row r="142" spans="1:21"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row>
    <row r="143" spans="1:21"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row>
    <row r="144" spans="1:21"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row>
    <row r="145" spans="1:21"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row>
    <row r="146" spans="1:21"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row>
    <row r="147" spans="1:21"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row>
    <row r="148" spans="1:21"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row>
    <row r="149" spans="1:21"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row>
    <row r="150" spans="1:21"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row>
    <row r="151" spans="1:21"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row>
    <row r="152" spans="1:21"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row>
    <row r="153" spans="1:21"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row>
    <row r="154" spans="1:21"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row>
    <row r="155" spans="1:21"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row>
    <row r="156" spans="1:21"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row>
    <row r="157" spans="1:21"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row>
    <row r="158" spans="1:21"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row>
    <row r="159" spans="1:21"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row>
    <row r="160" spans="1:21"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row>
    <row r="161" spans="1:21"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row>
    <row r="162" spans="1:21"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row>
    <row r="163" spans="1:21"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row>
    <row r="164" spans="1:21"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row>
    <row r="165" spans="1:21"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row>
    <row r="166" spans="1:21"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row>
    <row r="167" spans="1:21"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row>
    <row r="168" spans="1:21"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row>
    <row r="169" spans="1:21"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row>
    <row r="170" spans="1:21"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row>
    <row r="171" spans="1:21"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row>
    <row r="172" spans="1:21"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row>
    <row r="173" spans="1:21"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row>
    <row r="174" spans="1:21"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row>
    <row r="175" spans="1:21"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row>
    <row r="176" spans="1:21"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row>
    <row r="177" spans="1:21"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row>
    <row r="178" spans="1:21"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row>
    <row r="179" spans="1:21"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row>
    <row r="180" spans="1:21"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row>
    <row r="181" spans="1:21"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row>
    <row r="182" spans="1:21"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row>
    <row r="183" spans="1:21"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row>
    <row r="184" spans="1:21"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row>
    <row r="185" spans="1:21"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row>
    <row r="186" spans="1:21"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row>
    <row r="187" spans="1:21"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row>
    <row r="188" spans="1:21"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row>
    <row r="189" spans="1:21"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row>
    <row r="190" spans="1:21"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row>
    <row r="191" spans="1:21"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row>
    <row r="192" spans="1:21"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row>
    <row r="193" spans="1:21"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row>
    <row r="194" spans="1:21"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row>
    <row r="195" spans="1:21"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row>
    <row r="196" spans="1:21"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row>
    <row r="197" spans="1:21"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row>
    <row r="198" spans="1:21"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row>
    <row r="199" spans="1:21"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row>
    <row r="200" spans="1:21"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row>
    <row r="201" spans="1:21"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row>
    <row r="202" spans="1:21"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row>
    <row r="203" spans="1:21"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row>
    <row r="204" spans="1:21"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row>
    <row r="205" spans="1:21"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row>
    <row r="206" spans="1:21"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row>
    <row r="207" spans="1:21"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row>
    <row r="208" spans="1:21"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row>
    <row r="209" spans="1:21"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row>
    <row r="210" spans="1:21"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row>
    <row r="211" spans="1:21"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row>
    <row r="212" spans="1:21"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row>
    <row r="213" spans="1:21"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row>
    <row r="214" spans="1:21"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row>
    <row r="215" spans="1:21"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row>
    <row r="216" spans="1:21"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row>
    <row r="217" spans="1:21"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row>
    <row r="218" spans="1:21"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row>
    <row r="219" spans="1:21"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row>
    <row r="220" spans="1:21"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row>
    <row r="221" spans="1:21"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row>
    <row r="222" spans="1:21"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row>
    <row r="223" spans="1:21"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row>
    <row r="224" spans="1:21"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row>
    <row r="225" spans="1:21"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row>
    <row r="226" spans="1:21"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row>
    <row r="227" spans="1:21"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row>
    <row r="228" spans="1:21"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row>
    <row r="229" spans="1:21"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row>
    <row r="230" spans="1:21"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row>
    <row r="231" spans="1:21"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row>
    <row r="232" spans="1:21"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row>
    <row r="233" spans="1:21"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row>
    <row r="234" spans="1:21"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row>
    <row r="235" spans="1:21"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row>
    <row r="236" spans="1:21"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row>
    <row r="237" spans="1:21"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row>
    <row r="238" spans="1:21"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row>
    <row r="239" spans="1:21"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row>
    <row r="240" spans="1:21"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row>
    <row r="241" spans="1:21"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row>
    <row r="242" spans="1:21"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row>
    <row r="243" spans="1:21"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row>
    <row r="244" spans="1:21"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row>
    <row r="245" spans="1:21"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row>
    <row r="246" spans="1:21"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row>
    <row r="247" spans="1:21"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row>
    <row r="248" spans="1:21"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row>
    <row r="249" spans="1:21"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row>
    <row r="250" spans="1:21"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row>
    <row r="251" spans="1:21"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row>
    <row r="252" spans="1:21"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row>
    <row r="253" spans="1:21"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row>
    <row r="254" spans="1:21"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row>
    <row r="255" spans="1:21"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row>
    <row r="256" spans="1:21"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row>
    <row r="257" spans="1:21"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row>
    <row r="258" spans="1:21"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row>
    <row r="259" spans="1:21"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row>
    <row r="260" spans="1:21"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row>
    <row r="261" spans="1:21"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row>
    <row r="262" spans="1:21"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row>
    <row r="263" spans="1:21"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row>
    <row r="264" spans="1:21"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row>
    <row r="265" spans="1:21"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row>
    <row r="266" spans="1:21"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row>
    <row r="267" spans="1:21"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row>
    <row r="268" spans="1:21"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row>
    <row r="269" spans="1:21"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row>
    <row r="270" spans="1:21"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row>
    <row r="271" spans="1:21"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row>
    <row r="272" spans="1:21"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row>
    <row r="273" spans="1:21"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row>
    <row r="274" spans="1:21"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row>
    <row r="275" spans="1:21"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row>
    <row r="276" spans="1:21"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row>
    <row r="277" spans="1:21"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row>
    <row r="278" spans="1:21"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row>
    <row r="279" spans="1:21"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row>
    <row r="280" spans="1:21"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row>
    <row r="281" spans="1:21"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row>
    <row r="282" spans="1:21"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row>
    <row r="283" spans="1:21"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row>
    <row r="284" spans="1:21"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row>
    <row r="285" spans="1:21"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row>
    <row r="286" spans="1:21"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row>
    <row r="287" spans="1:21"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row>
    <row r="288" spans="1:21"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row>
    <row r="289" spans="1:21"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row>
    <row r="290" spans="1:21"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row>
    <row r="291" spans="1:21"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row>
    <row r="292" spans="1:21"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row>
    <row r="293" spans="1:21"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row>
    <row r="294" spans="1:21"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row>
    <row r="295" spans="1:21"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row>
    <row r="296" spans="1:21"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row>
    <row r="297" spans="1:21"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row>
    <row r="298" spans="1:21"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row>
    <row r="299" spans="1:21"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row>
    <row r="300" spans="1:21"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row>
    <row r="301" spans="1:21"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row>
    <row r="302" spans="1:21"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row>
    <row r="303" spans="1:21"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row>
    <row r="304" spans="1:21"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row>
    <row r="305" spans="1:21"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row>
    <row r="306" spans="1:21"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row>
    <row r="307" spans="1:21"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row>
    <row r="308" spans="1:21"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row>
    <row r="309" spans="1:21"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row>
    <row r="310" spans="1:21"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row>
    <row r="311" spans="1:21"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row>
    <row r="312" spans="1:21"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row>
    <row r="313" spans="1:21"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row>
    <row r="314" spans="1:21"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row>
    <row r="315" spans="1:21"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row>
    <row r="316" spans="1:21"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row>
    <row r="317" spans="1:21"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row>
    <row r="318" spans="1:21"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row>
    <row r="319" spans="1:21"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row>
    <row r="320" spans="1:21"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row>
    <row r="321" spans="1:21"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row>
    <row r="322" spans="1:21"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row>
    <row r="323" spans="1:21"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row>
    <row r="324" spans="1:21"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row>
    <row r="325" spans="1:21"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row>
    <row r="326" spans="1:21"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row>
    <row r="327" spans="1:21"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row>
    <row r="328" spans="1:21"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row>
    <row r="329" spans="1:21"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row>
    <row r="330" spans="1:21"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row>
    <row r="331" spans="1:21"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row>
    <row r="332" spans="1:21"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row>
    <row r="333" spans="1:21"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row>
    <row r="334" spans="1:21"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row>
    <row r="335" spans="1:21"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row>
    <row r="336" spans="1:21"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row>
    <row r="337" spans="1:21"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row>
    <row r="338" spans="1:21"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row>
    <row r="339" spans="1:21"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row>
    <row r="340" spans="1:21"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row>
    <row r="341" spans="1:21"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row>
    <row r="342" spans="1:21"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row>
    <row r="343" spans="1:21"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row>
    <row r="344" spans="1:21"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row>
    <row r="345" spans="1:21"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row>
    <row r="346" spans="1:21"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row>
    <row r="347" spans="1:21"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row>
    <row r="348" spans="1:21"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row>
    <row r="349" spans="1:21"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row>
    <row r="350" spans="1:21"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row>
    <row r="351" spans="1:21"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row>
    <row r="352" spans="1:21"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row>
    <row r="353" spans="1:21"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row>
    <row r="354" spans="1:21"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row>
    <row r="355" spans="1:21"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row>
    <row r="356" spans="1:21"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row>
    <row r="357" spans="1:21"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row>
    <row r="358" spans="1:21"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row>
    <row r="359" spans="1:21"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row>
    <row r="360" spans="1:21"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row>
    <row r="361" spans="1:21" x14ac:dyDescent="0.25">
      <c r="A361" s="201"/>
      <c r="B361" s="201"/>
      <c r="C361" s="201"/>
      <c r="D361" s="201"/>
      <c r="E361" s="201"/>
      <c r="F361" s="201"/>
      <c r="G361" s="201"/>
      <c r="H361" s="201"/>
      <c r="I361" s="201"/>
      <c r="J361" s="201"/>
      <c r="K361" s="201"/>
      <c r="L361" s="201"/>
      <c r="M361" s="201"/>
      <c r="N361" s="201"/>
      <c r="O361" s="201"/>
      <c r="P361" s="201"/>
      <c r="Q361" s="201"/>
      <c r="R361" s="201"/>
      <c r="S361" s="201"/>
      <c r="T361" s="201"/>
      <c r="U361" s="201"/>
    </row>
    <row r="362" spans="1:21" x14ac:dyDescent="0.25">
      <c r="A362" s="201"/>
      <c r="B362" s="201"/>
      <c r="C362" s="201"/>
      <c r="D362" s="201"/>
      <c r="E362" s="201"/>
      <c r="F362" s="201"/>
      <c r="G362" s="201"/>
      <c r="H362" s="201"/>
      <c r="I362" s="201"/>
      <c r="J362" s="201"/>
      <c r="K362" s="201"/>
      <c r="L362" s="201"/>
      <c r="M362" s="201"/>
      <c r="N362" s="201"/>
      <c r="O362" s="201"/>
      <c r="P362" s="201"/>
      <c r="Q362" s="201"/>
      <c r="R362" s="201"/>
      <c r="S362" s="201"/>
      <c r="T362" s="201"/>
      <c r="U362" s="201"/>
    </row>
    <row r="363" spans="1:21" x14ac:dyDescent="0.25">
      <c r="A363" s="201"/>
      <c r="B363" s="201"/>
      <c r="C363" s="201"/>
      <c r="D363" s="201"/>
      <c r="E363" s="201"/>
      <c r="F363" s="201"/>
      <c r="G363" s="201"/>
      <c r="H363" s="201"/>
      <c r="I363" s="201"/>
      <c r="J363" s="201"/>
      <c r="K363" s="201"/>
      <c r="L363" s="201"/>
      <c r="M363" s="201"/>
      <c r="N363" s="201"/>
      <c r="O363" s="201"/>
      <c r="P363" s="201"/>
      <c r="Q363" s="201"/>
      <c r="R363" s="201"/>
      <c r="S363" s="201"/>
      <c r="T363" s="201"/>
      <c r="U363" s="201"/>
    </row>
    <row r="364" spans="1:21" x14ac:dyDescent="0.25">
      <c r="A364" s="201"/>
      <c r="B364" s="201"/>
      <c r="C364" s="201"/>
      <c r="D364" s="201"/>
      <c r="E364" s="201"/>
      <c r="F364" s="201"/>
      <c r="G364" s="201"/>
      <c r="H364" s="201"/>
      <c r="I364" s="201"/>
      <c r="J364" s="201"/>
      <c r="K364" s="201"/>
      <c r="L364" s="201"/>
      <c r="M364" s="201"/>
      <c r="N364" s="201"/>
      <c r="O364" s="201"/>
      <c r="P364" s="201"/>
      <c r="Q364" s="201"/>
      <c r="R364" s="201"/>
      <c r="S364" s="201"/>
      <c r="T364" s="201"/>
      <c r="U364" s="201"/>
    </row>
    <row r="365" spans="1:21" x14ac:dyDescent="0.25">
      <c r="A365" s="201"/>
      <c r="B365" s="201"/>
      <c r="C365" s="201"/>
      <c r="D365" s="201"/>
      <c r="E365" s="201"/>
      <c r="F365" s="201"/>
      <c r="G365" s="201"/>
      <c r="H365" s="201"/>
      <c r="I365" s="201"/>
      <c r="J365" s="201"/>
      <c r="K365" s="201"/>
      <c r="L365" s="201"/>
      <c r="M365" s="201"/>
      <c r="N365" s="201"/>
      <c r="O365" s="201"/>
      <c r="P365" s="201"/>
      <c r="Q365" s="201"/>
      <c r="R365" s="201"/>
      <c r="S365" s="201"/>
      <c r="T365" s="201"/>
      <c r="U365" s="201"/>
    </row>
    <row r="366" spans="1:21" x14ac:dyDescent="0.25">
      <c r="A366" s="201"/>
      <c r="B366" s="201"/>
      <c r="C366" s="201"/>
      <c r="D366" s="201"/>
      <c r="E366" s="201"/>
      <c r="F366" s="201"/>
      <c r="G366" s="201"/>
      <c r="H366" s="201"/>
      <c r="I366" s="201"/>
      <c r="J366" s="201"/>
      <c r="K366" s="201"/>
      <c r="L366" s="201"/>
      <c r="M366" s="201"/>
      <c r="N366" s="201"/>
      <c r="O366" s="201"/>
      <c r="P366" s="201"/>
      <c r="Q366" s="201"/>
      <c r="R366" s="201"/>
      <c r="S366" s="201"/>
      <c r="T366" s="201"/>
      <c r="U366" s="201"/>
    </row>
    <row r="367" spans="1:21" x14ac:dyDescent="0.25">
      <c r="A367" s="201"/>
      <c r="B367" s="201"/>
      <c r="C367" s="201"/>
      <c r="D367" s="201"/>
      <c r="E367" s="201"/>
      <c r="F367" s="201"/>
      <c r="G367" s="201"/>
      <c r="H367" s="201"/>
      <c r="I367" s="201"/>
      <c r="J367" s="201"/>
      <c r="K367" s="201"/>
      <c r="L367" s="201"/>
      <c r="M367" s="201"/>
      <c r="N367" s="201"/>
      <c r="O367" s="201"/>
      <c r="P367" s="201"/>
      <c r="Q367" s="201"/>
      <c r="R367" s="201"/>
      <c r="S367" s="201"/>
      <c r="T367" s="201"/>
      <c r="U367" s="201"/>
    </row>
    <row r="368" spans="1:21" x14ac:dyDescent="0.25">
      <c r="A368" s="201"/>
      <c r="B368" s="201"/>
      <c r="C368" s="201"/>
      <c r="D368" s="201"/>
      <c r="E368" s="201"/>
      <c r="F368" s="201"/>
      <c r="G368" s="201"/>
      <c r="H368" s="201"/>
      <c r="I368" s="201"/>
      <c r="J368" s="201"/>
      <c r="K368" s="201"/>
      <c r="L368" s="201"/>
      <c r="M368" s="201"/>
      <c r="N368" s="201"/>
      <c r="O368" s="201"/>
      <c r="P368" s="201"/>
      <c r="Q368" s="201"/>
      <c r="R368" s="201"/>
      <c r="S368" s="201"/>
      <c r="T368" s="201"/>
      <c r="U368" s="201"/>
    </row>
    <row r="369" spans="1:21" x14ac:dyDescent="0.25">
      <c r="A369" s="201"/>
      <c r="B369" s="201"/>
      <c r="C369" s="201"/>
      <c r="D369" s="201"/>
      <c r="E369" s="201"/>
      <c r="F369" s="201"/>
      <c r="G369" s="201"/>
      <c r="H369" s="201"/>
      <c r="I369" s="201"/>
      <c r="J369" s="201"/>
      <c r="K369" s="201"/>
      <c r="L369" s="201"/>
      <c r="M369" s="201"/>
      <c r="N369" s="201"/>
      <c r="O369" s="201"/>
      <c r="P369" s="201"/>
      <c r="Q369" s="201"/>
      <c r="R369" s="201"/>
      <c r="S369" s="201"/>
      <c r="T369" s="201"/>
      <c r="U369" s="201"/>
    </row>
    <row r="370" spans="1:21" x14ac:dyDescent="0.25">
      <c r="A370" s="201"/>
      <c r="B370" s="201"/>
      <c r="C370" s="201"/>
      <c r="D370" s="201"/>
      <c r="E370" s="201"/>
      <c r="F370" s="201"/>
      <c r="G370" s="201"/>
      <c r="H370" s="201"/>
      <c r="I370" s="201"/>
      <c r="J370" s="201"/>
      <c r="K370" s="201"/>
      <c r="L370" s="201"/>
      <c r="M370" s="201"/>
      <c r="N370" s="201"/>
      <c r="O370" s="201"/>
      <c r="P370" s="201"/>
      <c r="Q370" s="201"/>
      <c r="R370" s="201"/>
      <c r="S370" s="201"/>
      <c r="T370" s="201"/>
      <c r="U370" s="201"/>
    </row>
    <row r="371" spans="1:21" x14ac:dyDescent="0.25">
      <c r="A371" s="201"/>
      <c r="B371" s="201"/>
      <c r="C371" s="201"/>
      <c r="D371" s="201"/>
      <c r="E371" s="201"/>
      <c r="F371" s="201"/>
      <c r="G371" s="201"/>
      <c r="H371" s="201"/>
      <c r="I371" s="201"/>
      <c r="J371" s="201"/>
      <c r="K371" s="201"/>
      <c r="L371" s="201"/>
      <c r="M371" s="201"/>
      <c r="N371" s="201"/>
      <c r="O371" s="201"/>
      <c r="P371" s="201"/>
      <c r="Q371" s="201"/>
      <c r="R371" s="201"/>
      <c r="S371" s="201"/>
      <c r="T371" s="201"/>
      <c r="U371" s="201"/>
    </row>
    <row r="372" spans="1:21" x14ac:dyDescent="0.25">
      <c r="A372" s="201"/>
      <c r="B372" s="201"/>
      <c r="C372" s="201"/>
      <c r="D372" s="201"/>
      <c r="E372" s="201"/>
      <c r="F372" s="201"/>
      <c r="G372" s="201"/>
      <c r="H372" s="201"/>
      <c r="I372" s="201"/>
      <c r="J372" s="201"/>
      <c r="K372" s="201"/>
      <c r="L372" s="201"/>
      <c r="M372" s="201"/>
      <c r="N372" s="201"/>
      <c r="O372" s="201"/>
      <c r="P372" s="201"/>
      <c r="Q372" s="201"/>
      <c r="R372" s="201"/>
      <c r="S372" s="201"/>
      <c r="T372" s="201"/>
      <c r="U372" s="201"/>
    </row>
    <row r="373" spans="1:21" x14ac:dyDescent="0.25">
      <c r="A373" s="201"/>
      <c r="B373" s="201"/>
      <c r="C373" s="201"/>
      <c r="D373" s="201"/>
      <c r="E373" s="201"/>
      <c r="F373" s="201"/>
      <c r="G373" s="201"/>
      <c r="H373" s="201"/>
      <c r="I373" s="201"/>
      <c r="J373" s="201"/>
      <c r="K373" s="201"/>
      <c r="L373" s="201"/>
      <c r="M373" s="201"/>
      <c r="N373" s="201"/>
      <c r="O373" s="201"/>
      <c r="P373" s="201"/>
      <c r="Q373" s="201"/>
      <c r="R373" s="201"/>
      <c r="S373" s="201"/>
      <c r="T373" s="201"/>
      <c r="U373" s="201"/>
    </row>
    <row r="374" spans="1:21" x14ac:dyDescent="0.25">
      <c r="A374" s="201"/>
      <c r="B374" s="201"/>
      <c r="C374" s="201"/>
      <c r="D374" s="201"/>
      <c r="E374" s="201"/>
      <c r="F374" s="201"/>
      <c r="G374" s="201"/>
      <c r="H374" s="201"/>
      <c r="I374" s="201"/>
      <c r="J374" s="201"/>
      <c r="K374" s="201"/>
      <c r="L374" s="201"/>
      <c r="M374" s="201"/>
      <c r="N374" s="201"/>
      <c r="O374" s="201"/>
      <c r="P374" s="201"/>
      <c r="Q374" s="201"/>
      <c r="R374" s="201"/>
      <c r="S374" s="201"/>
      <c r="T374" s="201"/>
      <c r="U374" s="201"/>
    </row>
    <row r="375" spans="1:21" x14ac:dyDescent="0.25">
      <c r="A375" s="201"/>
      <c r="B375" s="201"/>
      <c r="C375" s="201"/>
      <c r="D375" s="201"/>
      <c r="E375" s="201"/>
      <c r="F375" s="201"/>
      <c r="G375" s="201"/>
      <c r="H375" s="201"/>
      <c r="I375" s="201"/>
      <c r="J375" s="201"/>
      <c r="K375" s="201"/>
      <c r="L375" s="201"/>
      <c r="M375" s="201"/>
      <c r="N375" s="201"/>
      <c r="O375" s="201"/>
      <c r="P375" s="201"/>
      <c r="Q375" s="201"/>
      <c r="R375" s="201"/>
      <c r="S375" s="201"/>
      <c r="T375" s="201"/>
      <c r="U375" s="201"/>
    </row>
    <row r="376" spans="1:21" x14ac:dyDescent="0.25">
      <c r="A376" s="201"/>
      <c r="B376" s="201"/>
      <c r="C376" s="201"/>
      <c r="D376" s="201"/>
      <c r="E376" s="201"/>
      <c r="F376" s="201"/>
      <c r="G376" s="201"/>
      <c r="H376" s="201"/>
      <c r="I376" s="201"/>
      <c r="J376" s="201"/>
      <c r="K376" s="201"/>
      <c r="L376" s="201"/>
      <c r="M376" s="201"/>
      <c r="N376" s="201"/>
      <c r="O376" s="201"/>
      <c r="P376" s="201"/>
      <c r="Q376" s="201"/>
      <c r="R376" s="201"/>
      <c r="S376" s="201"/>
      <c r="T376" s="201"/>
      <c r="U376" s="201"/>
    </row>
    <row r="377" spans="1:21" x14ac:dyDescent="0.25">
      <c r="A377" s="201"/>
      <c r="B377" s="201"/>
      <c r="C377" s="201"/>
      <c r="D377" s="201"/>
      <c r="E377" s="201"/>
      <c r="F377" s="201"/>
      <c r="G377" s="201"/>
      <c r="H377" s="201"/>
      <c r="I377" s="201"/>
      <c r="J377" s="201"/>
      <c r="K377" s="201"/>
      <c r="L377" s="201"/>
      <c r="M377" s="201"/>
      <c r="N377" s="201"/>
      <c r="O377" s="201"/>
      <c r="P377" s="201"/>
      <c r="Q377" s="201"/>
      <c r="R377" s="201"/>
      <c r="S377" s="201"/>
      <c r="T377" s="201"/>
      <c r="U377" s="201"/>
    </row>
    <row r="378" spans="1:21" x14ac:dyDescent="0.25">
      <c r="A378" s="201"/>
      <c r="B378" s="201"/>
      <c r="C378" s="201"/>
      <c r="D378" s="201"/>
      <c r="E378" s="201"/>
      <c r="F378" s="201"/>
      <c r="G378" s="201"/>
      <c r="H378" s="201"/>
      <c r="I378" s="201"/>
      <c r="J378" s="201"/>
      <c r="K378" s="201"/>
      <c r="L378" s="201"/>
      <c r="M378" s="201"/>
      <c r="N378" s="201"/>
      <c r="O378" s="201"/>
      <c r="P378" s="201"/>
      <c r="Q378" s="201"/>
      <c r="R378" s="201"/>
      <c r="S378" s="201"/>
      <c r="T378" s="201"/>
      <c r="U378" s="201"/>
    </row>
    <row r="379" spans="1:21" x14ac:dyDescent="0.25">
      <c r="A379" s="201"/>
      <c r="B379" s="201"/>
      <c r="C379" s="201"/>
      <c r="D379" s="201"/>
      <c r="E379" s="201"/>
      <c r="F379" s="201"/>
      <c r="G379" s="201"/>
      <c r="H379" s="201"/>
      <c r="I379" s="201"/>
      <c r="J379" s="201"/>
      <c r="K379" s="201"/>
      <c r="L379" s="201"/>
      <c r="M379" s="201"/>
      <c r="N379" s="201"/>
      <c r="O379" s="201"/>
      <c r="P379" s="201"/>
      <c r="Q379" s="201"/>
      <c r="R379" s="201"/>
      <c r="S379" s="201"/>
      <c r="T379" s="201"/>
      <c r="U379" s="201"/>
    </row>
    <row r="380" spans="1:21" x14ac:dyDescent="0.25">
      <c r="A380" s="201"/>
      <c r="B380" s="201"/>
      <c r="C380" s="201"/>
      <c r="D380" s="201"/>
      <c r="E380" s="201"/>
      <c r="F380" s="201"/>
      <c r="G380" s="201"/>
      <c r="H380" s="201"/>
      <c r="I380" s="201"/>
      <c r="J380" s="201"/>
      <c r="K380" s="201"/>
      <c r="L380" s="201"/>
      <c r="M380" s="201"/>
      <c r="N380" s="201"/>
      <c r="O380" s="201"/>
      <c r="P380" s="201"/>
      <c r="Q380" s="201"/>
      <c r="R380" s="201"/>
      <c r="S380" s="201"/>
      <c r="T380" s="201"/>
      <c r="U380" s="201"/>
    </row>
    <row r="381" spans="1:21" x14ac:dyDescent="0.25">
      <c r="A381" s="201"/>
      <c r="B381" s="201"/>
      <c r="C381" s="201"/>
      <c r="D381" s="201"/>
      <c r="E381" s="201"/>
      <c r="F381" s="201"/>
      <c r="G381" s="201"/>
      <c r="H381" s="201"/>
      <c r="I381" s="201"/>
      <c r="J381" s="201"/>
      <c r="K381" s="201"/>
      <c r="L381" s="201"/>
      <c r="M381" s="201"/>
      <c r="N381" s="201"/>
      <c r="O381" s="201"/>
      <c r="P381" s="201"/>
      <c r="Q381" s="201"/>
      <c r="R381" s="201"/>
      <c r="S381" s="201"/>
      <c r="T381" s="201"/>
      <c r="U381" s="201"/>
    </row>
    <row r="382" spans="1:21" x14ac:dyDescent="0.25">
      <c r="A382" s="201"/>
      <c r="B382" s="201"/>
      <c r="C382" s="201"/>
      <c r="D382" s="201"/>
      <c r="E382" s="201"/>
      <c r="F382" s="201"/>
      <c r="G382" s="201"/>
      <c r="H382" s="201"/>
      <c r="I382" s="201"/>
      <c r="J382" s="201"/>
      <c r="K382" s="201"/>
      <c r="L382" s="201"/>
      <c r="M382" s="201"/>
      <c r="N382" s="201"/>
      <c r="O382" s="201"/>
      <c r="P382" s="201"/>
      <c r="Q382" s="201"/>
      <c r="R382" s="201"/>
      <c r="S382" s="201"/>
      <c r="T382" s="201"/>
      <c r="U382" s="20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203" customWidth="1"/>
    <col min="2" max="2" width="30.140625" style="203" customWidth="1"/>
    <col min="3" max="3" width="12.28515625" style="203" customWidth="1"/>
    <col min="4" max="5" width="15" style="203" customWidth="1"/>
    <col min="6" max="7" width="13.28515625" style="203" customWidth="1"/>
    <col min="8" max="8" width="12.28515625" style="203" customWidth="1"/>
    <col min="9" max="9" width="17.85546875" style="203" customWidth="1"/>
    <col min="10" max="10" width="16.7109375" style="203" customWidth="1"/>
    <col min="11" max="11" width="24.5703125" style="203" customWidth="1"/>
    <col min="12" max="12" width="30.85546875" style="203" customWidth="1"/>
    <col min="13" max="13" width="27.140625" style="203" customWidth="1"/>
    <col min="14" max="14" width="32.42578125" style="203" customWidth="1"/>
    <col min="15" max="15" width="13.28515625" style="203" customWidth="1"/>
    <col min="16" max="16" width="8.7109375" style="203" customWidth="1"/>
    <col min="17" max="17" width="12.7109375" style="203" customWidth="1"/>
    <col min="18" max="18" width="9.140625" style="203"/>
    <col min="19" max="19" width="17" style="203" customWidth="1"/>
    <col min="20" max="21" width="12" style="203" customWidth="1"/>
    <col min="22" max="22" width="11" style="203" customWidth="1"/>
    <col min="23" max="25" width="17.7109375" style="203" customWidth="1"/>
    <col min="26" max="26" width="46.5703125" style="203" customWidth="1"/>
    <col min="27" max="28" width="12.28515625" style="203" customWidth="1"/>
    <col min="29" max="16384" width="9.140625" style="203"/>
  </cols>
  <sheetData>
    <row r="1" spans="1:28" ht="18.75" x14ac:dyDescent="0.25">
      <c r="Z1" s="90" t="s">
        <v>66</v>
      </c>
    </row>
    <row r="2" spans="1:28" ht="18.75" x14ac:dyDescent="0.3">
      <c r="Z2" s="91" t="s">
        <v>8</v>
      </c>
    </row>
    <row r="3" spans="1:28" ht="18.75" x14ac:dyDescent="0.3">
      <c r="Z3" s="91" t="s">
        <v>65</v>
      </c>
    </row>
    <row r="4" spans="1:28" ht="18.75" customHeight="1" x14ac:dyDescent="0.25">
      <c r="A4" s="260" t="str">
        <f>'1. паспорт местоположение'!A5:C5</f>
        <v>Год раскрытия информации: 2022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7</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23"/>
      <c r="AB6" s="123"/>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23"/>
      <c r="AB7" s="123"/>
    </row>
    <row r="8" spans="1:28" x14ac:dyDescent="0.25">
      <c r="A8" s="267" t="str">
        <f>'1. паспорт местоположение'!A9</f>
        <v>Акционерное общество "Янтарьэнерго" ДЗО  ПАО "Россети"</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124"/>
      <c r="AB8" s="124"/>
    </row>
    <row r="9" spans="1:28" ht="15.75" x14ac:dyDescent="0.25">
      <c r="A9" s="261" t="s">
        <v>6</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25"/>
      <c r="AB9" s="125"/>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23"/>
      <c r="AB10" s="123"/>
    </row>
    <row r="11" spans="1:28" x14ac:dyDescent="0.25">
      <c r="A11" s="267" t="str">
        <f>'1. паспорт местоположение'!A12:C12</f>
        <v>L_92-23-21</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24"/>
      <c r="AB11" s="124"/>
    </row>
    <row r="12" spans="1:28" ht="15.75" x14ac:dyDescent="0.25">
      <c r="A12" s="261" t="s">
        <v>5</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25"/>
      <c r="AB12" s="125"/>
    </row>
    <row r="13" spans="1:28" ht="18.75" x14ac:dyDescent="0.25">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126"/>
      <c r="AB13" s="126"/>
    </row>
    <row r="14" spans="1:28" x14ac:dyDescent="0.25">
      <c r="A14" s="267" t="str">
        <f>'1. паспорт местоположение'!A15</f>
        <v>Покупка автомобиля-самосвала в количестве четырех единиц для перевозки грузов</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124"/>
      <c r="AB14" s="124"/>
    </row>
    <row r="15" spans="1:28" ht="15.75" x14ac:dyDescent="0.25">
      <c r="A15" s="261" t="s">
        <v>4</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25"/>
      <c r="AB15" s="125"/>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04"/>
      <c r="AB16" s="204"/>
    </row>
    <row r="17" spans="1:2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04"/>
      <c r="AB17" s="204"/>
    </row>
    <row r="18" spans="1:28"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04"/>
      <c r="AB18" s="204"/>
    </row>
    <row r="19" spans="1:2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04"/>
      <c r="AB19" s="204"/>
    </row>
    <row r="20" spans="1:2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04"/>
      <c r="AB20" s="204"/>
    </row>
    <row r="21" spans="1:28" x14ac:dyDescent="0.25">
      <c r="A21" s="291"/>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04"/>
      <c r="AB21" s="204"/>
    </row>
    <row r="22" spans="1:28" x14ac:dyDescent="0.25">
      <c r="A22" s="292" t="s">
        <v>474</v>
      </c>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05"/>
      <c r="AB22" s="205"/>
    </row>
    <row r="23" spans="1:28" ht="32.25" customHeight="1" x14ac:dyDescent="0.25">
      <c r="A23" s="294" t="s">
        <v>330</v>
      </c>
      <c r="B23" s="295"/>
      <c r="C23" s="295"/>
      <c r="D23" s="295"/>
      <c r="E23" s="295"/>
      <c r="F23" s="295"/>
      <c r="G23" s="295"/>
      <c r="H23" s="295"/>
      <c r="I23" s="295"/>
      <c r="J23" s="295"/>
      <c r="K23" s="295"/>
      <c r="L23" s="296"/>
      <c r="M23" s="293" t="s">
        <v>331</v>
      </c>
      <c r="N23" s="293"/>
      <c r="O23" s="293"/>
      <c r="P23" s="293"/>
      <c r="Q23" s="293"/>
      <c r="R23" s="293"/>
      <c r="S23" s="293"/>
      <c r="T23" s="293"/>
      <c r="U23" s="293"/>
      <c r="V23" s="293"/>
      <c r="W23" s="293"/>
      <c r="X23" s="293"/>
      <c r="Y23" s="293"/>
      <c r="Z23" s="293"/>
    </row>
    <row r="24" spans="1:28" ht="151.5" customHeight="1" x14ac:dyDescent="0.25">
      <c r="A24" s="206" t="s">
        <v>228</v>
      </c>
      <c r="B24" s="207" t="s">
        <v>248</v>
      </c>
      <c r="C24" s="206" t="s">
        <v>327</v>
      </c>
      <c r="D24" s="206" t="s">
        <v>229</v>
      </c>
      <c r="E24" s="206" t="s">
        <v>328</v>
      </c>
      <c r="F24" s="206" t="s">
        <v>514</v>
      </c>
      <c r="G24" s="206" t="s">
        <v>515</v>
      </c>
      <c r="H24" s="206" t="s">
        <v>230</v>
      </c>
      <c r="I24" s="206" t="s">
        <v>516</v>
      </c>
      <c r="J24" s="206" t="s">
        <v>253</v>
      </c>
      <c r="K24" s="207" t="s">
        <v>247</v>
      </c>
      <c r="L24" s="207" t="s">
        <v>231</v>
      </c>
      <c r="M24" s="208" t="s">
        <v>260</v>
      </c>
      <c r="N24" s="207" t="s">
        <v>517</v>
      </c>
      <c r="O24" s="206" t="s">
        <v>518</v>
      </c>
      <c r="P24" s="206" t="s">
        <v>519</v>
      </c>
      <c r="Q24" s="206" t="s">
        <v>520</v>
      </c>
      <c r="R24" s="206" t="s">
        <v>230</v>
      </c>
      <c r="S24" s="206" t="s">
        <v>521</v>
      </c>
      <c r="T24" s="206" t="s">
        <v>522</v>
      </c>
      <c r="U24" s="206" t="s">
        <v>523</v>
      </c>
      <c r="V24" s="206" t="s">
        <v>520</v>
      </c>
      <c r="W24" s="209" t="s">
        <v>524</v>
      </c>
      <c r="X24" s="209" t="s">
        <v>525</v>
      </c>
      <c r="Y24" s="209" t="s">
        <v>526</v>
      </c>
      <c r="Z24" s="210" t="s">
        <v>265</v>
      </c>
    </row>
    <row r="25" spans="1:28" ht="16.5" customHeight="1" x14ac:dyDescent="0.25">
      <c r="A25" s="206">
        <v>1</v>
      </c>
      <c r="B25" s="207">
        <v>2</v>
      </c>
      <c r="C25" s="206">
        <v>3</v>
      </c>
      <c r="D25" s="207">
        <v>4</v>
      </c>
      <c r="E25" s="206">
        <v>5</v>
      </c>
      <c r="F25" s="207">
        <v>6</v>
      </c>
      <c r="G25" s="206">
        <v>7</v>
      </c>
      <c r="H25" s="207">
        <v>8</v>
      </c>
      <c r="I25" s="206">
        <v>9</v>
      </c>
      <c r="J25" s="207">
        <v>10</v>
      </c>
      <c r="K25" s="206">
        <v>11</v>
      </c>
      <c r="L25" s="207">
        <v>12</v>
      </c>
      <c r="M25" s="206">
        <v>13</v>
      </c>
      <c r="N25" s="207">
        <v>14</v>
      </c>
      <c r="O25" s="206">
        <v>15</v>
      </c>
      <c r="P25" s="207">
        <v>16</v>
      </c>
      <c r="Q25" s="206">
        <v>17</v>
      </c>
      <c r="R25" s="207">
        <v>18</v>
      </c>
      <c r="S25" s="206">
        <v>19</v>
      </c>
      <c r="T25" s="207">
        <v>20</v>
      </c>
      <c r="U25" s="206">
        <v>21</v>
      </c>
      <c r="V25" s="207">
        <v>22</v>
      </c>
      <c r="W25" s="206">
        <v>23</v>
      </c>
      <c r="X25" s="207">
        <v>24</v>
      </c>
      <c r="Y25" s="206">
        <v>25</v>
      </c>
      <c r="Z25" s="207">
        <v>26</v>
      </c>
    </row>
    <row r="26" spans="1:28" ht="45.75" customHeight="1" x14ac:dyDescent="0.25">
      <c r="A26" s="137" t="s">
        <v>325</v>
      </c>
      <c r="B26" s="137"/>
      <c r="C26" s="211" t="s">
        <v>527</v>
      </c>
      <c r="D26" s="211" t="s">
        <v>528</v>
      </c>
      <c r="E26" s="211" t="s">
        <v>529</v>
      </c>
      <c r="F26" s="211" t="s">
        <v>530</v>
      </c>
      <c r="G26" s="211" t="s">
        <v>531</v>
      </c>
      <c r="H26" s="211" t="s">
        <v>230</v>
      </c>
      <c r="I26" s="211" t="s">
        <v>532</v>
      </c>
      <c r="J26" s="211" t="s">
        <v>533</v>
      </c>
      <c r="K26" s="212"/>
      <c r="L26" s="211" t="s">
        <v>245</v>
      </c>
      <c r="M26" s="213" t="s">
        <v>258</v>
      </c>
      <c r="N26" s="212"/>
      <c r="O26" s="212"/>
      <c r="P26" s="212"/>
      <c r="Q26" s="212"/>
      <c r="R26" s="212"/>
      <c r="S26" s="212"/>
      <c r="T26" s="212"/>
      <c r="U26" s="212"/>
      <c r="V26" s="212"/>
      <c r="W26" s="212"/>
      <c r="X26" s="212"/>
      <c r="Y26" s="212"/>
      <c r="Z26" s="214" t="s">
        <v>266</v>
      </c>
    </row>
    <row r="27" spans="1:28" x14ac:dyDescent="0.25">
      <c r="A27" s="212" t="s">
        <v>232</v>
      </c>
      <c r="B27" s="212" t="s">
        <v>249</v>
      </c>
      <c r="C27" s="212" t="s">
        <v>233</v>
      </c>
      <c r="D27" s="212" t="s">
        <v>234</v>
      </c>
      <c r="E27" s="212" t="s">
        <v>261</v>
      </c>
      <c r="F27" s="211" t="s">
        <v>534</v>
      </c>
      <c r="G27" s="211" t="s">
        <v>535</v>
      </c>
      <c r="H27" s="212" t="s">
        <v>230</v>
      </c>
      <c r="I27" s="211" t="s">
        <v>536</v>
      </c>
      <c r="J27" s="211" t="s">
        <v>537</v>
      </c>
      <c r="K27" s="211" t="s">
        <v>241</v>
      </c>
      <c r="L27" s="212"/>
      <c r="M27" s="211" t="s">
        <v>259</v>
      </c>
      <c r="N27" s="212"/>
      <c r="O27" s="212"/>
      <c r="P27" s="212"/>
      <c r="Q27" s="212"/>
      <c r="R27" s="212"/>
      <c r="S27" s="212"/>
      <c r="T27" s="212"/>
      <c r="U27" s="212"/>
      <c r="V27" s="212"/>
      <c r="W27" s="212"/>
      <c r="X27" s="212"/>
      <c r="Y27" s="212"/>
      <c r="Z27" s="212" t="s">
        <v>506</v>
      </c>
    </row>
    <row r="28" spans="1:28" x14ac:dyDescent="0.25">
      <c r="A28" s="212" t="s">
        <v>232</v>
      </c>
      <c r="B28" s="212" t="s">
        <v>250</v>
      </c>
      <c r="C28" s="212" t="s">
        <v>235</v>
      </c>
      <c r="D28" s="212" t="s">
        <v>236</v>
      </c>
      <c r="E28" s="212" t="s">
        <v>262</v>
      </c>
      <c r="F28" s="211" t="s">
        <v>538</v>
      </c>
      <c r="G28" s="211" t="s">
        <v>539</v>
      </c>
      <c r="H28" s="212" t="s">
        <v>230</v>
      </c>
      <c r="I28" s="211" t="s">
        <v>254</v>
      </c>
      <c r="J28" s="211" t="s">
        <v>540</v>
      </c>
      <c r="K28" s="211" t="s">
        <v>242</v>
      </c>
      <c r="L28" s="215"/>
      <c r="M28" s="211" t="s">
        <v>0</v>
      </c>
      <c r="N28" s="211"/>
      <c r="O28" s="211"/>
      <c r="P28" s="211"/>
      <c r="Q28" s="211"/>
      <c r="R28" s="211"/>
      <c r="S28" s="211"/>
      <c r="T28" s="211"/>
      <c r="U28" s="211"/>
      <c r="V28" s="211"/>
      <c r="W28" s="211"/>
      <c r="X28" s="211"/>
      <c r="Y28" s="211"/>
      <c r="Z28" s="212" t="s">
        <v>506</v>
      </c>
    </row>
    <row r="29" spans="1:28" x14ac:dyDescent="0.25">
      <c r="A29" s="212" t="s">
        <v>232</v>
      </c>
      <c r="B29" s="212" t="s">
        <v>251</v>
      </c>
      <c r="C29" s="212" t="s">
        <v>237</v>
      </c>
      <c r="D29" s="212" t="s">
        <v>238</v>
      </c>
      <c r="E29" s="212" t="s">
        <v>263</v>
      </c>
      <c r="F29" s="211" t="s">
        <v>541</v>
      </c>
      <c r="G29" s="211" t="s">
        <v>542</v>
      </c>
      <c r="H29" s="212" t="s">
        <v>230</v>
      </c>
      <c r="I29" s="211" t="s">
        <v>255</v>
      </c>
      <c r="J29" s="211" t="s">
        <v>543</v>
      </c>
      <c r="K29" s="211" t="s">
        <v>243</v>
      </c>
      <c r="L29" s="215"/>
      <c r="M29" s="212"/>
      <c r="N29" s="212"/>
      <c r="O29" s="212"/>
      <c r="P29" s="212"/>
      <c r="Q29" s="212"/>
      <c r="R29" s="212"/>
      <c r="S29" s="212"/>
      <c r="T29" s="212"/>
      <c r="U29" s="212"/>
      <c r="V29" s="212"/>
      <c r="W29" s="212"/>
      <c r="X29" s="212"/>
      <c r="Y29" s="212"/>
      <c r="Z29" s="212" t="s">
        <v>506</v>
      </c>
    </row>
    <row r="30" spans="1:28" x14ac:dyDescent="0.25">
      <c r="A30" s="212" t="s">
        <v>232</v>
      </c>
      <c r="B30" s="212" t="s">
        <v>252</v>
      </c>
      <c r="C30" s="212" t="s">
        <v>239</v>
      </c>
      <c r="D30" s="212" t="s">
        <v>240</v>
      </c>
      <c r="E30" s="212" t="s">
        <v>264</v>
      </c>
      <c r="F30" s="211" t="s">
        <v>544</v>
      </c>
      <c r="G30" s="211" t="s">
        <v>545</v>
      </c>
      <c r="H30" s="212" t="s">
        <v>230</v>
      </c>
      <c r="I30" s="211" t="s">
        <v>256</v>
      </c>
      <c r="J30" s="211" t="s">
        <v>546</v>
      </c>
      <c r="K30" s="211" t="s">
        <v>244</v>
      </c>
      <c r="L30" s="215"/>
      <c r="M30" s="212"/>
      <c r="N30" s="212"/>
      <c r="O30" s="212"/>
      <c r="P30" s="212"/>
      <c r="Q30" s="212"/>
      <c r="R30" s="212"/>
      <c r="S30" s="212"/>
      <c r="T30" s="212"/>
      <c r="U30" s="212"/>
      <c r="V30" s="212"/>
      <c r="W30" s="212"/>
      <c r="X30" s="212"/>
      <c r="Y30" s="212"/>
      <c r="Z30" s="212" t="s">
        <v>506</v>
      </c>
    </row>
    <row r="31" spans="1:28" x14ac:dyDescent="0.25">
      <c r="A31" s="212" t="s">
        <v>0</v>
      </c>
      <c r="B31" s="212" t="s">
        <v>0</v>
      </c>
      <c r="C31" s="212" t="s">
        <v>0</v>
      </c>
      <c r="D31" s="212" t="s">
        <v>0</v>
      </c>
      <c r="E31" s="212" t="s">
        <v>0</v>
      </c>
      <c r="F31" s="212" t="s">
        <v>0</v>
      </c>
      <c r="G31" s="212" t="s">
        <v>0</v>
      </c>
      <c r="H31" s="212" t="s">
        <v>0</v>
      </c>
      <c r="I31" s="212" t="s">
        <v>0</v>
      </c>
      <c r="J31" s="212" t="s">
        <v>0</v>
      </c>
      <c r="K31" s="212" t="s">
        <v>0</v>
      </c>
      <c r="L31" s="215"/>
      <c r="M31" s="212"/>
      <c r="N31" s="212"/>
      <c r="O31" s="212"/>
      <c r="P31" s="212"/>
      <c r="Q31" s="212"/>
      <c r="R31" s="212"/>
      <c r="S31" s="212"/>
      <c r="T31" s="212"/>
      <c r="U31" s="212"/>
      <c r="V31" s="212"/>
      <c r="W31" s="212"/>
      <c r="X31" s="212"/>
      <c r="Y31" s="212"/>
      <c r="Z31" s="212" t="s">
        <v>506</v>
      </c>
    </row>
    <row r="32" spans="1:28" ht="30" x14ac:dyDescent="0.25">
      <c r="A32" s="137" t="s">
        <v>326</v>
      </c>
      <c r="B32" s="137"/>
      <c r="C32" s="211" t="s">
        <v>547</v>
      </c>
      <c r="D32" s="211" t="s">
        <v>548</v>
      </c>
      <c r="E32" s="211" t="s">
        <v>549</v>
      </c>
      <c r="F32" s="211" t="s">
        <v>550</v>
      </c>
      <c r="G32" s="211" t="s">
        <v>551</v>
      </c>
      <c r="H32" s="211" t="s">
        <v>230</v>
      </c>
      <c r="I32" s="211" t="s">
        <v>552</v>
      </c>
      <c r="J32" s="211" t="s">
        <v>553</v>
      </c>
      <c r="K32" s="212"/>
      <c r="L32" s="212"/>
      <c r="M32" s="212"/>
      <c r="N32" s="212"/>
      <c r="O32" s="212"/>
      <c r="P32" s="212"/>
      <c r="Q32" s="212"/>
      <c r="R32" s="212"/>
      <c r="S32" s="212"/>
      <c r="T32" s="212"/>
      <c r="U32" s="212"/>
      <c r="V32" s="212"/>
      <c r="W32" s="212"/>
      <c r="X32" s="212"/>
      <c r="Y32" s="212"/>
      <c r="Z32" s="212"/>
    </row>
    <row r="33" spans="1:26" x14ac:dyDescent="0.25">
      <c r="A33" s="212" t="s">
        <v>0</v>
      </c>
      <c r="B33" s="212" t="s">
        <v>0</v>
      </c>
      <c r="C33" s="212" t="s">
        <v>0</v>
      </c>
      <c r="D33" s="212" t="s">
        <v>0</v>
      </c>
      <c r="E33" s="212" t="s">
        <v>0</v>
      </c>
      <c r="F33" s="212" t="s">
        <v>0</v>
      </c>
      <c r="G33" s="212" t="s">
        <v>0</v>
      </c>
      <c r="H33" s="212" t="s">
        <v>0</v>
      </c>
      <c r="I33" s="212" t="s">
        <v>0</v>
      </c>
      <c r="J33" s="212" t="s">
        <v>0</v>
      </c>
      <c r="K33" s="212" t="s">
        <v>0</v>
      </c>
      <c r="L33" s="212"/>
      <c r="M33" s="212"/>
      <c r="N33" s="212"/>
      <c r="O33" s="212"/>
      <c r="P33" s="212"/>
      <c r="Q33" s="212"/>
      <c r="R33" s="212"/>
      <c r="S33" s="212"/>
      <c r="T33" s="212"/>
      <c r="U33" s="212"/>
      <c r="V33" s="212"/>
      <c r="W33" s="212"/>
      <c r="X33" s="212"/>
      <c r="Y33" s="212"/>
      <c r="Z33" s="212"/>
    </row>
    <row r="37" spans="1:26" x14ac:dyDescent="0.25">
      <c r="A37" s="2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202" customWidth="1"/>
    <col min="2" max="2" width="25.5703125" style="202" customWidth="1"/>
    <col min="3" max="3" width="71.28515625" style="202" customWidth="1"/>
    <col min="4" max="4" width="16.140625" style="202" customWidth="1"/>
    <col min="5" max="5" width="9.42578125" style="202" customWidth="1"/>
    <col min="6" max="6" width="8.7109375" style="202" customWidth="1"/>
    <col min="7" max="7" width="9" style="202" customWidth="1"/>
    <col min="8" max="8" width="8.42578125" style="202" customWidth="1"/>
    <col min="9" max="9" width="33.85546875" style="202" customWidth="1"/>
    <col min="10" max="11" width="19.140625" style="202" customWidth="1"/>
    <col min="12" max="12" width="16" style="202" customWidth="1"/>
    <col min="13" max="13" width="14.85546875" style="202" customWidth="1"/>
    <col min="14" max="16384" width="9.140625" style="202"/>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60" t="str">
        <f>'1. паспорт местоположение'!A5:C5</f>
        <v>Год раскрытия информации: 2022 год</v>
      </c>
      <c r="B5" s="260"/>
      <c r="C5" s="260"/>
      <c r="D5" s="260"/>
      <c r="E5" s="260"/>
      <c r="F5" s="260"/>
      <c r="G5" s="260"/>
      <c r="H5" s="260"/>
      <c r="I5" s="260"/>
      <c r="J5" s="260"/>
      <c r="K5" s="260"/>
      <c r="L5" s="260"/>
      <c r="M5" s="260"/>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64" t="s">
        <v>7</v>
      </c>
      <c r="B7" s="264"/>
      <c r="C7" s="264"/>
      <c r="D7" s="264"/>
      <c r="E7" s="264"/>
      <c r="F7" s="264"/>
      <c r="G7" s="264"/>
      <c r="H7" s="264"/>
      <c r="I7" s="264"/>
      <c r="J7" s="264"/>
      <c r="K7" s="264"/>
      <c r="L7" s="264"/>
      <c r="M7" s="264"/>
      <c r="N7" s="123"/>
      <c r="O7" s="123"/>
      <c r="P7" s="123"/>
      <c r="Q7" s="123"/>
      <c r="R7" s="123"/>
      <c r="S7" s="123"/>
      <c r="T7" s="123"/>
      <c r="U7" s="123"/>
      <c r="V7" s="123"/>
      <c r="W7" s="123"/>
      <c r="X7" s="123"/>
    </row>
    <row r="8" spans="1:26" s="100" customFormat="1" ht="18.75" x14ac:dyDescent="0.2">
      <c r="A8" s="264"/>
      <c r="B8" s="264"/>
      <c r="C8" s="264"/>
      <c r="D8" s="264"/>
      <c r="E8" s="264"/>
      <c r="F8" s="264"/>
      <c r="G8" s="264"/>
      <c r="H8" s="264"/>
      <c r="I8" s="264"/>
      <c r="J8" s="264"/>
      <c r="K8" s="264"/>
      <c r="L8" s="264"/>
      <c r="M8" s="264"/>
      <c r="N8" s="123"/>
      <c r="O8" s="123"/>
      <c r="P8" s="123"/>
      <c r="Q8" s="123"/>
      <c r="R8" s="123"/>
      <c r="S8" s="123"/>
      <c r="T8" s="123"/>
      <c r="U8" s="123"/>
      <c r="V8" s="123"/>
      <c r="W8" s="123"/>
      <c r="X8" s="123"/>
    </row>
    <row r="9" spans="1:26" s="100" customFormat="1" ht="18.75" x14ac:dyDescent="0.2">
      <c r="A9" s="267" t="str">
        <f>'1. паспорт местоположение'!A9:C9</f>
        <v>Акционерное общество "Янтарьэнерго" ДЗО  ПАО "Россети"</v>
      </c>
      <c r="B9" s="267"/>
      <c r="C9" s="267"/>
      <c r="D9" s="267"/>
      <c r="E9" s="267"/>
      <c r="F9" s="267"/>
      <c r="G9" s="267"/>
      <c r="H9" s="267"/>
      <c r="I9" s="267"/>
      <c r="J9" s="267"/>
      <c r="K9" s="267"/>
      <c r="L9" s="267"/>
      <c r="M9" s="267"/>
      <c r="N9" s="123"/>
      <c r="O9" s="123"/>
      <c r="P9" s="123"/>
      <c r="Q9" s="123"/>
      <c r="R9" s="123"/>
      <c r="S9" s="123"/>
      <c r="T9" s="123"/>
      <c r="U9" s="123"/>
      <c r="V9" s="123"/>
      <c r="W9" s="123"/>
      <c r="X9" s="123"/>
    </row>
    <row r="10" spans="1:26" s="100" customFormat="1" ht="18.75" x14ac:dyDescent="0.2">
      <c r="A10" s="261" t="s">
        <v>6</v>
      </c>
      <c r="B10" s="261"/>
      <c r="C10" s="261"/>
      <c r="D10" s="261"/>
      <c r="E10" s="261"/>
      <c r="F10" s="261"/>
      <c r="G10" s="261"/>
      <c r="H10" s="261"/>
      <c r="I10" s="261"/>
      <c r="J10" s="261"/>
      <c r="K10" s="261"/>
      <c r="L10" s="261"/>
      <c r="M10" s="261"/>
      <c r="N10" s="123"/>
      <c r="O10" s="123"/>
      <c r="P10" s="123"/>
      <c r="Q10" s="123"/>
      <c r="R10" s="123"/>
      <c r="S10" s="123"/>
      <c r="T10" s="123"/>
      <c r="U10" s="123"/>
      <c r="V10" s="123"/>
      <c r="W10" s="123"/>
      <c r="X10" s="123"/>
    </row>
    <row r="11" spans="1:26" s="100" customFormat="1" ht="18.75" x14ac:dyDescent="0.2">
      <c r="A11" s="264"/>
      <c r="B11" s="264"/>
      <c r="C11" s="264"/>
      <c r="D11" s="264"/>
      <c r="E11" s="264"/>
      <c r="F11" s="264"/>
      <c r="G11" s="264"/>
      <c r="H11" s="264"/>
      <c r="I11" s="264"/>
      <c r="J11" s="264"/>
      <c r="K11" s="264"/>
      <c r="L11" s="264"/>
      <c r="M11" s="264"/>
      <c r="N11" s="123"/>
      <c r="O11" s="123"/>
      <c r="P11" s="123"/>
      <c r="Q11" s="123"/>
      <c r="R11" s="123"/>
      <c r="S11" s="123"/>
      <c r="T11" s="123"/>
      <c r="U11" s="123"/>
      <c r="V11" s="123"/>
      <c r="W11" s="123"/>
      <c r="X11" s="123"/>
    </row>
    <row r="12" spans="1:26" s="100" customFormat="1" ht="18.75" x14ac:dyDescent="0.2">
      <c r="A12" s="267" t="str">
        <f>'1. паспорт местоположение'!A12:C12</f>
        <v>L_92-23-21</v>
      </c>
      <c r="B12" s="267"/>
      <c r="C12" s="267"/>
      <c r="D12" s="267"/>
      <c r="E12" s="267"/>
      <c r="F12" s="267"/>
      <c r="G12" s="267"/>
      <c r="H12" s="267"/>
      <c r="I12" s="267"/>
      <c r="J12" s="267"/>
      <c r="K12" s="267"/>
      <c r="L12" s="267"/>
      <c r="M12" s="267"/>
      <c r="N12" s="123"/>
      <c r="O12" s="123"/>
      <c r="P12" s="123"/>
      <c r="Q12" s="123"/>
      <c r="R12" s="123"/>
      <c r="S12" s="123"/>
      <c r="T12" s="123"/>
      <c r="U12" s="123"/>
      <c r="V12" s="123"/>
      <c r="W12" s="123"/>
      <c r="X12" s="123"/>
    </row>
    <row r="13" spans="1:26" s="100" customFormat="1" ht="18.75" x14ac:dyDescent="0.2">
      <c r="A13" s="261" t="s">
        <v>5</v>
      </c>
      <c r="B13" s="261"/>
      <c r="C13" s="261"/>
      <c r="D13" s="261"/>
      <c r="E13" s="261"/>
      <c r="F13" s="261"/>
      <c r="G13" s="261"/>
      <c r="H13" s="261"/>
      <c r="I13" s="261"/>
      <c r="J13" s="261"/>
      <c r="K13" s="261"/>
      <c r="L13" s="261"/>
      <c r="M13" s="261"/>
      <c r="N13" s="123"/>
      <c r="O13" s="123"/>
      <c r="P13" s="123"/>
      <c r="Q13" s="123"/>
      <c r="R13" s="123"/>
      <c r="S13" s="123"/>
      <c r="T13" s="123"/>
      <c r="U13" s="123"/>
      <c r="V13" s="123"/>
      <c r="W13" s="123"/>
      <c r="X13" s="123"/>
    </row>
    <row r="14" spans="1:26" s="145" customFormat="1" ht="15.75" customHeight="1" x14ac:dyDescent="0.2">
      <c r="A14" s="270"/>
      <c r="B14" s="270"/>
      <c r="C14" s="270"/>
      <c r="D14" s="270"/>
      <c r="E14" s="270"/>
      <c r="F14" s="270"/>
      <c r="G14" s="270"/>
      <c r="H14" s="270"/>
      <c r="I14" s="270"/>
      <c r="J14" s="270"/>
      <c r="K14" s="270"/>
      <c r="L14" s="270"/>
      <c r="M14" s="270"/>
      <c r="N14" s="144"/>
      <c r="O14" s="144"/>
      <c r="P14" s="144"/>
      <c r="Q14" s="144"/>
      <c r="R14" s="144"/>
      <c r="S14" s="144"/>
      <c r="T14" s="144"/>
      <c r="U14" s="144"/>
      <c r="V14" s="144"/>
      <c r="W14" s="144"/>
      <c r="X14" s="144"/>
    </row>
    <row r="15" spans="1:26" s="147" customFormat="1" ht="12" x14ac:dyDescent="0.2">
      <c r="A15" s="267" t="str">
        <f>'1. паспорт местоположение'!A15</f>
        <v>Покупка автомобиля-самосвала в количестве четырех единиц для перевозки грузов</v>
      </c>
      <c r="B15" s="267"/>
      <c r="C15" s="267"/>
      <c r="D15" s="267"/>
      <c r="E15" s="267"/>
      <c r="F15" s="267"/>
      <c r="G15" s="267"/>
      <c r="H15" s="267"/>
      <c r="I15" s="267"/>
      <c r="J15" s="267"/>
      <c r="K15" s="267"/>
      <c r="L15" s="267"/>
      <c r="M15" s="267"/>
      <c r="N15" s="124"/>
      <c r="O15" s="124"/>
      <c r="P15" s="124"/>
      <c r="Q15" s="124"/>
      <c r="R15" s="124"/>
      <c r="S15" s="124"/>
      <c r="T15" s="124"/>
      <c r="U15" s="124"/>
      <c r="V15" s="124"/>
      <c r="W15" s="124"/>
      <c r="X15" s="124"/>
    </row>
    <row r="16" spans="1:26" s="147" customFormat="1" ht="15" customHeight="1" x14ac:dyDescent="0.2">
      <c r="A16" s="261" t="s">
        <v>4</v>
      </c>
      <c r="B16" s="261"/>
      <c r="C16" s="261"/>
      <c r="D16" s="261"/>
      <c r="E16" s="261"/>
      <c r="F16" s="261"/>
      <c r="G16" s="261"/>
      <c r="H16" s="261"/>
      <c r="I16" s="261"/>
      <c r="J16" s="261"/>
      <c r="K16" s="261"/>
      <c r="L16" s="261"/>
      <c r="M16" s="261"/>
      <c r="N16" s="125"/>
      <c r="O16" s="125"/>
      <c r="P16" s="125"/>
      <c r="Q16" s="125"/>
      <c r="R16" s="125"/>
      <c r="S16" s="125"/>
      <c r="T16" s="125"/>
      <c r="U16" s="125"/>
      <c r="V16" s="125"/>
      <c r="W16" s="125"/>
      <c r="X16" s="125"/>
    </row>
    <row r="17" spans="1:24" s="147" customFormat="1" ht="15" customHeight="1" x14ac:dyDescent="0.2">
      <c r="A17" s="268"/>
      <c r="B17" s="268"/>
      <c r="C17" s="268"/>
      <c r="D17" s="268"/>
      <c r="E17" s="268"/>
      <c r="F17" s="268"/>
      <c r="G17" s="268"/>
      <c r="H17" s="268"/>
      <c r="I17" s="268"/>
      <c r="J17" s="268"/>
      <c r="K17" s="268"/>
      <c r="L17" s="268"/>
      <c r="M17" s="268"/>
      <c r="N17" s="146"/>
      <c r="O17" s="146"/>
      <c r="P17" s="146"/>
      <c r="Q17" s="146"/>
      <c r="R17" s="146"/>
      <c r="S17" s="146"/>
      <c r="T17" s="146"/>
      <c r="U17" s="146"/>
    </row>
    <row r="18" spans="1:24" s="147" customFormat="1" ht="91.5" customHeight="1" x14ac:dyDescent="0.2">
      <c r="A18" s="297" t="s">
        <v>452</v>
      </c>
      <c r="B18" s="297"/>
      <c r="C18" s="297"/>
      <c r="D18" s="297"/>
      <c r="E18" s="297"/>
      <c r="F18" s="297"/>
      <c r="G18" s="297"/>
      <c r="H18" s="297"/>
      <c r="I18" s="297"/>
      <c r="J18" s="297"/>
      <c r="K18" s="297"/>
      <c r="L18" s="297"/>
      <c r="M18" s="297"/>
      <c r="N18" s="148"/>
      <c r="O18" s="148"/>
      <c r="P18" s="148"/>
      <c r="Q18" s="148"/>
      <c r="R18" s="148"/>
      <c r="S18" s="148"/>
      <c r="T18" s="148"/>
      <c r="U18" s="148"/>
      <c r="V18" s="148"/>
      <c r="W18" s="148"/>
      <c r="X18" s="148"/>
    </row>
    <row r="19" spans="1:24" s="147" customFormat="1" ht="78" customHeight="1" x14ac:dyDescent="0.2">
      <c r="A19" s="271" t="s">
        <v>3</v>
      </c>
      <c r="B19" s="271" t="s">
        <v>82</v>
      </c>
      <c r="C19" s="271" t="s">
        <v>81</v>
      </c>
      <c r="D19" s="271" t="s">
        <v>73</v>
      </c>
      <c r="E19" s="298" t="s">
        <v>80</v>
      </c>
      <c r="F19" s="299"/>
      <c r="G19" s="299"/>
      <c r="H19" s="299"/>
      <c r="I19" s="300"/>
      <c r="J19" s="271" t="s">
        <v>79</v>
      </c>
      <c r="K19" s="271"/>
      <c r="L19" s="271"/>
      <c r="M19" s="271"/>
      <c r="N19" s="146"/>
      <c r="O19" s="146"/>
      <c r="P19" s="146"/>
      <c r="Q19" s="146"/>
      <c r="R19" s="146"/>
      <c r="S19" s="146"/>
      <c r="T19" s="146"/>
      <c r="U19" s="146"/>
    </row>
    <row r="20" spans="1:24" s="147" customFormat="1" ht="51" customHeight="1" x14ac:dyDescent="0.2">
      <c r="A20" s="271"/>
      <c r="B20" s="271"/>
      <c r="C20" s="271"/>
      <c r="D20" s="271"/>
      <c r="E20" s="193" t="s">
        <v>78</v>
      </c>
      <c r="F20" s="193" t="s">
        <v>77</v>
      </c>
      <c r="G20" s="193" t="s">
        <v>76</v>
      </c>
      <c r="H20" s="193" t="s">
        <v>75</v>
      </c>
      <c r="I20" s="193" t="s">
        <v>74</v>
      </c>
      <c r="J20" s="193">
        <v>2020</v>
      </c>
      <c r="K20" s="193">
        <v>2021</v>
      </c>
      <c r="L20" s="194">
        <v>2022</v>
      </c>
      <c r="M20" s="195">
        <v>2023</v>
      </c>
      <c r="N20" s="144"/>
      <c r="O20" s="144"/>
      <c r="P20" s="144"/>
      <c r="Q20" s="144"/>
      <c r="R20" s="144"/>
      <c r="S20" s="144"/>
      <c r="T20" s="144"/>
      <c r="U20" s="144"/>
      <c r="V20" s="196"/>
      <c r="W20" s="196"/>
      <c r="X20" s="196"/>
    </row>
    <row r="21" spans="1:24" s="147" customFormat="1" ht="16.5" customHeight="1" x14ac:dyDescent="0.2">
      <c r="A21" s="197">
        <v>1</v>
      </c>
      <c r="B21" s="198">
        <v>2</v>
      </c>
      <c r="C21" s="197">
        <v>3</v>
      </c>
      <c r="D21" s="198">
        <v>4</v>
      </c>
      <c r="E21" s="197">
        <v>5</v>
      </c>
      <c r="F21" s="198">
        <v>6</v>
      </c>
      <c r="G21" s="197">
        <v>7</v>
      </c>
      <c r="H21" s="198">
        <v>8</v>
      </c>
      <c r="I21" s="197">
        <v>9</v>
      </c>
      <c r="J21" s="198">
        <v>10</v>
      </c>
      <c r="K21" s="197">
        <v>11</v>
      </c>
      <c r="L21" s="198">
        <v>12</v>
      </c>
      <c r="M21" s="197">
        <v>13</v>
      </c>
      <c r="N21" s="144"/>
      <c r="O21" s="144"/>
      <c r="P21" s="144"/>
      <c r="Q21" s="144"/>
      <c r="R21" s="144"/>
      <c r="S21" s="144"/>
      <c r="T21" s="144"/>
      <c r="U21" s="144"/>
      <c r="V21" s="196"/>
      <c r="W21" s="196"/>
      <c r="X21" s="196"/>
    </row>
    <row r="22" spans="1:24" s="147" customFormat="1" ht="33" customHeight="1" x14ac:dyDescent="0.2">
      <c r="A22" s="199" t="s">
        <v>62</v>
      </c>
      <c r="B22" s="200" t="s">
        <v>560</v>
      </c>
      <c r="C22" s="4" t="s">
        <v>507</v>
      </c>
      <c r="D22" s="4" t="s">
        <v>333</v>
      </c>
      <c r="E22" s="4" t="s">
        <v>333</v>
      </c>
      <c r="F22" s="4" t="s">
        <v>333</v>
      </c>
      <c r="G22" s="4" t="s">
        <v>333</v>
      </c>
      <c r="H22" s="4" t="s">
        <v>333</v>
      </c>
      <c r="I22" s="4" t="s">
        <v>333</v>
      </c>
      <c r="J22" s="4" t="s">
        <v>333</v>
      </c>
      <c r="K22" s="4" t="s">
        <v>333</v>
      </c>
      <c r="L22" s="4" t="s">
        <v>333</v>
      </c>
      <c r="M22" s="4" t="s">
        <v>333</v>
      </c>
      <c r="N22" s="144"/>
      <c r="O22" s="144"/>
      <c r="P22" s="144"/>
      <c r="Q22" s="144"/>
      <c r="R22" s="144"/>
      <c r="S22" s="144"/>
      <c r="T22" s="196"/>
      <c r="U22" s="196"/>
      <c r="V22" s="196"/>
      <c r="W22" s="196"/>
      <c r="X22" s="196"/>
    </row>
    <row r="23" spans="1:24" x14ac:dyDescent="0.25">
      <c r="A23" s="201"/>
      <c r="B23" s="201"/>
      <c r="C23" s="201"/>
      <c r="D23" s="201"/>
      <c r="E23" s="201"/>
      <c r="F23" s="201"/>
      <c r="G23" s="201"/>
      <c r="H23" s="201"/>
      <c r="I23" s="201"/>
      <c r="J23" s="201"/>
      <c r="K23" s="201"/>
      <c r="L23" s="201"/>
      <c r="M23" s="201"/>
      <c r="N23" s="201"/>
      <c r="O23" s="201"/>
      <c r="P23" s="201"/>
      <c r="Q23" s="201"/>
      <c r="R23" s="201"/>
      <c r="S23" s="201"/>
      <c r="T23" s="201"/>
      <c r="U23" s="201"/>
      <c r="V23" s="201"/>
      <c r="W23" s="201"/>
      <c r="X23" s="201"/>
    </row>
    <row r="24" spans="1:24" x14ac:dyDescent="0.25">
      <c r="A24" s="201"/>
      <c r="B24" s="201"/>
      <c r="C24" s="201"/>
      <c r="D24" s="201"/>
      <c r="E24" s="201"/>
      <c r="F24" s="201"/>
      <c r="G24" s="201"/>
      <c r="H24" s="201"/>
      <c r="I24" s="201"/>
      <c r="J24" s="201"/>
      <c r="K24" s="201"/>
      <c r="L24" s="201"/>
      <c r="M24" s="201"/>
      <c r="N24" s="201"/>
      <c r="O24" s="201"/>
      <c r="P24" s="201"/>
      <c r="Q24" s="201"/>
      <c r="R24" s="201"/>
      <c r="S24" s="201"/>
      <c r="T24" s="201"/>
      <c r="U24" s="201"/>
      <c r="V24" s="201"/>
      <c r="W24" s="201"/>
      <c r="X24" s="201"/>
    </row>
    <row r="25" spans="1:24" x14ac:dyDescent="0.25">
      <c r="A25" s="201"/>
      <c r="B25" s="201"/>
      <c r="C25" s="201"/>
      <c r="D25" s="201"/>
      <c r="E25" s="201"/>
      <c r="F25" s="201"/>
      <c r="G25" s="201"/>
      <c r="H25" s="201"/>
      <c r="I25" s="201"/>
      <c r="J25" s="201"/>
      <c r="K25" s="201"/>
      <c r="L25" s="201"/>
      <c r="M25" s="201"/>
      <c r="N25" s="201"/>
      <c r="O25" s="201"/>
      <c r="P25" s="201"/>
      <c r="Q25" s="201"/>
      <c r="R25" s="201"/>
      <c r="S25" s="201"/>
      <c r="T25" s="201"/>
      <c r="U25" s="201"/>
      <c r="V25" s="201"/>
      <c r="W25" s="201"/>
      <c r="X25" s="201"/>
    </row>
    <row r="26" spans="1:24" x14ac:dyDescent="0.25">
      <c r="A26" s="201"/>
      <c r="B26" s="201"/>
      <c r="C26" s="201"/>
      <c r="D26" s="201"/>
      <c r="E26" s="201"/>
      <c r="F26" s="201"/>
      <c r="G26" s="201"/>
      <c r="H26" s="201"/>
      <c r="I26" s="201"/>
      <c r="J26" s="201"/>
      <c r="K26" s="201"/>
      <c r="L26" s="201"/>
      <c r="M26" s="201"/>
      <c r="N26" s="201"/>
      <c r="O26" s="201"/>
      <c r="P26" s="201"/>
      <c r="Q26" s="201"/>
      <c r="R26" s="201"/>
      <c r="S26" s="201"/>
      <c r="T26" s="201"/>
      <c r="U26" s="201"/>
      <c r="V26" s="201"/>
      <c r="W26" s="201"/>
      <c r="X26" s="201"/>
    </row>
    <row r="27" spans="1:24" x14ac:dyDescent="0.25">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row>
    <row r="28" spans="1:24" x14ac:dyDescent="0.25">
      <c r="A28" s="201"/>
      <c r="B28" s="201"/>
      <c r="C28" s="201"/>
      <c r="D28" s="201"/>
      <c r="E28" s="201"/>
      <c r="F28" s="201"/>
      <c r="G28" s="201"/>
      <c r="H28" s="201"/>
      <c r="I28" s="201"/>
      <c r="J28" s="201"/>
      <c r="K28" s="201"/>
      <c r="L28" s="201"/>
      <c r="M28" s="201"/>
      <c r="N28" s="201"/>
      <c r="O28" s="201"/>
      <c r="P28" s="201"/>
      <c r="Q28" s="201"/>
      <c r="R28" s="201"/>
      <c r="S28" s="201"/>
      <c r="T28" s="201"/>
      <c r="U28" s="201"/>
      <c r="V28" s="201"/>
      <c r="W28" s="201"/>
      <c r="X28" s="201"/>
    </row>
    <row r="29" spans="1:24" x14ac:dyDescent="0.25">
      <c r="A29" s="201"/>
      <c r="B29" s="201"/>
      <c r="C29" s="201"/>
      <c r="D29" s="201"/>
      <c r="E29" s="201"/>
      <c r="F29" s="201"/>
      <c r="G29" s="201"/>
      <c r="H29" s="201"/>
      <c r="I29" s="201"/>
      <c r="J29" s="201"/>
      <c r="K29" s="201"/>
      <c r="L29" s="201"/>
      <c r="M29" s="201"/>
      <c r="N29" s="201"/>
      <c r="O29" s="201"/>
      <c r="P29" s="201"/>
      <c r="Q29" s="201"/>
      <c r="R29" s="201"/>
      <c r="S29" s="201"/>
      <c r="T29" s="201"/>
      <c r="U29" s="201"/>
      <c r="V29" s="201"/>
      <c r="W29" s="201"/>
      <c r="X29" s="201"/>
    </row>
    <row r="30" spans="1:24" x14ac:dyDescent="0.25">
      <c r="A30" s="201"/>
      <c r="B30" s="201"/>
      <c r="C30" s="201"/>
      <c r="D30" s="201"/>
      <c r="E30" s="201"/>
      <c r="F30" s="201"/>
      <c r="G30" s="201"/>
      <c r="H30" s="201"/>
      <c r="I30" s="201"/>
      <c r="J30" s="201"/>
      <c r="K30" s="201"/>
      <c r="L30" s="201"/>
      <c r="M30" s="201"/>
      <c r="N30" s="201"/>
      <c r="O30" s="201"/>
      <c r="P30" s="201"/>
      <c r="Q30" s="201"/>
      <c r="R30" s="201"/>
      <c r="S30" s="201"/>
      <c r="T30" s="201"/>
      <c r="U30" s="201"/>
      <c r="V30" s="201"/>
      <c r="W30" s="201"/>
      <c r="X30" s="201"/>
    </row>
    <row r="31" spans="1:24" x14ac:dyDescent="0.25">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row>
    <row r="32" spans="1:24" x14ac:dyDescent="0.25">
      <c r="A32" s="201"/>
      <c r="B32" s="201"/>
      <c r="C32" s="201"/>
      <c r="D32" s="201"/>
      <c r="E32" s="201"/>
      <c r="F32" s="201"/>
      <c r="G32" s="201"/>
      <c r="H32" s="201"/>
      <c r="I32" s="201"/>
      <c r="J32" s="201"/>
      <c r="K32" s="201"/>
      <c r="L32" s="201"/>
      <c r="M32" s="201"/>
      <c r="N32" s="201"/>
      <c r="O32" s="201"/>
      <c r="P32" s="201"/>
      <c r="Q32" s="201"/>
      <c r="R32" s="201"/>
      <c r="S32" s="201"/>
      <c r="T32" s="201"/>
      <c r="U32" s="201"/>
      <c r="V32" s="201"/>
      <c r="W32" s="201"/>
      <c r="X32" s="201"/>
    </row>
    <row r="33" spans="1:24" x14ac:dyDescent="0.25">
      <c r="A33" s="201"/>
      <c r="B33" s="201"/>
      <c r="C33" s="201"/>
      <c r="D33" s="201"/>
      <c r="E33" s="201"/>
      <c r="F33" s="201"/>
      <c r="G33" s="201"/>
      <c r="H33" s="201"/>
      <c r="I33" s="201"/>
      <c r="J33" s="201"/>
      <c r="K33" s="201"/>
      <c r="L33" s="201"/>
      <c r="M33" s="201"/>
      <c r="N33" s="201"/>
      <c r="O33" s="201"/>
      <c r="P33" s="201"/>
      <c r="Q33" s="201"/>
      <c r="R33" s="201"/>
      <c r="S33" s="201"/>
      <c r="T33" s="201"/>
      <c r="U33" s="201"/>
      <c r="V33" s="201"/>
      <c r="W33" s="201"/>
      <c r="X33" s="201"/>
    </row>
    <row r="34" spans="1:24" x14ac:dyDescent="0.25">
      <c r="A34" s="201"/>
      <c r="B34" s="201"/>
      <c r="C34" s="201"/>
      <c r="D34" s="201"/>
      <c r="E34" s="201"/>
      <c r="F34" s="201"/>
      <c r="G34" s="201"/>
      <c r="H34" s="201"/>
      <c r="I34" s="201"/>
      <c r="J34" s="201"/>
      <c r="K34" s="201"/>
      <c r="L34" s="201"/>
      <c r="M34" s="201"/>
      <c r="N34" s="201"/>
      <c r="O34" s="201"/>
      <c r="P34" s="201"/>
      <c r="Q34" s="201"/>
      <c r="R34" s="201"/>
      <c r="S34" s="201"/>
      <c r="T34" s="201"/>
      <c r="U34" s="201"/>
      <c r="V34" s="201"/>
      <c r="W34" s="201"/>
      <c r="X34" s="201"/>
    </row>
    <row r="35" spans="1:24" x14ac:dyDescent="0.25">
      <c r="A35" s="201"/>
      <c r="B35" s="201"/>
      <c r="C35" s="201"/>
      <c r="D35" s="201"/>
      <c r="E35" s="201"/>
      <c r="F35" s="201"/>
      <c r="G35" s="201"/>
      <c r="H35" s="201"/>
      <c r="I35" s="201"/>
      <c r="J35" s="201"/>
      <c r="K35" s="201"/>
      <c r="L35" s="201"/>
      <c r="M35" s="201"/>
      <c r="N35" s="201"/>
      <c r="O35" s="201"/>
      <c r="P35" s="201"/>
      <c r="Q35" s="201"/>
      <c r="R35" s="201"/>
      <c r="S35" s="201"/>
      <c r="T35" s="201"/>
      <c r="U35" s="201"/>
      <c r="V35" s="201"/>
      <c r="W35" s="201"/>
      <c r="X35" s="201"/>
    </row>
    <row r="36" spans="1:24" x14ac:dyDescent="0.25">
      <c r="A36" s="201"/>
      <c r="B36" s="201"/>
      <c r="C36" s="201"/>
      <c r="D36" s="201"/>
      <c r="E36" s="201"/>
      <c r="F36" s="201"/>
      <c r="G36" s="201"/>
      <c r="H36" s="201"/>
      <c r="I36" s="201"/>
      <c r="J36" s="201"/>
      <c r="K36" s="201"/>
      <c r="L36" s="201"/>
      <c r="M36" s="201"/>
      <c r="N36" s="201"/>
      <c r="O36" s="201"/>
      <c r="P36" s="201"/>
      <c r="Q36" s="201"/>
      <c r="R36" s="201"/>
      <c r="S36" s="201"/>
      <c r="T36" s="201"/>
      <c r="U36" s="201"/>
      <c r="V36" s="201"/>
      <c r="W36" s="201"/>
      <c r="X36" s="201"/>
    </row>
    <row r="37" spans="1:24" x14ac:dyDescent="0.25">
      <c r="A37" s="201"/>
      <c r="B37" s="201"/>
      <c r="C37" s="201"/>
      <c r="D37" s="201"/>
      <c r="E37" s="201"/>
      <c r="F37" s="201"/>
      <c r="G37" s="201"/>
      <c r="H37" s="201"/>
      <c r="I37" s="201"/>
      <c r="J37" s="201"/>
      <c r="K37" s="201"/>
      <c r="L37" s="201"/>
      <c r="M37" s="201"/>
      <c r="N37" s="201"/>
      <c r="O37" s="201"/>
      <c r="P37" s="201"/>
      <c r="Q37" s="201"/>
      <c r="R37" s="201"/>
      <c r="S37" s="201"/>
      <c r="T37" s="201"/>
      <c r="U37" s="201"/>
      <c r="V37" s="201"/>
      <c r="W37" s="201"/>
      <c r="X37" s="201"/>
    </row>
    <row r="38" spans="1:24" x14ac:dyDescent="0.25">
      <c r="A38" s="201"/>
      <c r="B38" s="201"/>
      <c r="C38" s="201"/>
      <c r="D38" s="201"/>
      <c r="E38" s="201"/>
      <c r="F38" s="201"/>
      <c r="G38" s="201"/>
      <c r="H38" s="201"/>
      <c r="I38" s="201"/>
      <c r="J38" s="201"/>
      <c r="K38" s="201"/>
      <c r="L38" s="201"/>
      <c r="M38" s="201"/>
      <c r="N38" s="201"/>
      <c r="O38" s="201"/>
      <c r="P38" s="201"/>
      <c r="Q38" s="201"/>
      <c r="R38" s="201"/>
      <c r="S38" s="201"/>
      <c r="T38" s="201"/>
      <c r="U38" s="201"/>
      <c r="V38" s="201"/>
      <c r="W38" s="201"/>
      <c r="X38" s="201"/>
    </row>
    <row r="39" spans="1:24" x14ac:dyDescent="0.25">
      <c r="A39" s="201"/>
      <c r="B39" s="201"/>
      <c r="C39" s="201"/>
      <c r="D39" s="201"/>
      <c r="E39" s="201"/>
      <c r="F39" s="201"/>
      <c r="G39" s="201"/>
      <c r="H39" s="201"/>
      <c r="I39" s="201"/>
      <c r="J39" s="201"/>
      <c r="K39" s="201"/>
      <c r="L39" s="201"/>
      <c r="M39" s="201"/>
      <c r="N39" s="201"/>
      <c r="O39" s="201"/>
      <c r="P39" s="201"/>
      <c r="Q39" s="201"/>
      <c r="R39" s="201"/>
      <c r="S39" s="201"/>
      <c r="T39" s="201"/>
      <c r="U39" s="201"/>
      <c r="V39" s="201"/>
      <c r="W39" s="201"/>
      <c r="X39" s="201"/>
    </row>
    <row r="40" spans="1:24" x14ac:dyDescent="0.25">
      <c r="A40" s="201"/>
      <c r="B40" s="201"/>
      <c r="C40" s="201"/>
      <c r="D40" s="201"/>
      <c r="E40" s="201"/>
      <c r="F40" s="201"/>
      <c r="G40" s="201"/>
      <c r="H40" s="201"/>
      <c r="I40" s="201"/>
      <c r="J40" s="201"/>
      <c r="K40" s="201"/>
      <c r="L40" s="201"/>
      <c r="M40" s="201"/>
      <c r="N40" s="201"/>
      <c r="O40" s="201"/>
      <c r="P40" s="201"/>
      <c r="Q40" s="201"/>
      <c r="R40" s="201"/>
      <c r="S40" s="201"/>
      <c r="T40" s="201"/>
      <c r="U40" s="201"/>
      <c r="V40" s="201"/>
      <c r="W40" s="201"/>
      <c r="X40" s="201"/>
    </row>
    <row r="41" spans="1:24" x14ac:dyDescent="0.25">
      <c r="A41" s="201"/>
      <c r="B41" s="201"/>
      <c r="C41" s="201"/>
      <c r="D41" s="201"/>
      <c r="E41" s="201"/>
      <c r="F41" s="201"/>
      <c r="G41" s="201"/>
      <c r="H41" s="201"/>
      <c r="I41" s="201"/>
      <c r="J41" s="201"/>
      <c r="K41" s="201"/>
      <c r="L41" s="201"/>
      <c r="M41" s="201"/>
      <c r="N41" s="201"/>
      <c r="O41" s="201"/>
      <c r="P41" s="201"/>
      <c r="Q41" s="201"/>
      <c r="R41" s="201"/>
      <c r="S41" s="201"/>
      <c r="T41" s="201"/>
      <c r="U41" s="201"/>
      <c r="V41" s="201"/>
      <c r="W41" s="201"/>
      <c r="X41" s="201"/>
    </row>
    <row r="42" spans="1:24" x14ac:dyDescent="0.25">
      <c r="A42" s="201"/>
      <c r="B42" s="201"/>
      <c r="C42" s="201"/>
      <c r="D42" s="201"/>
      <c r="E42" s="201"/>
      <c r="F42" s="201"/>
      <c r="G42" s="201"/>
      <c r="H42" s="201"/>
      <c r="I42" s="201"/>
      <c r="J42" s="201"/>
      <c r="K42" s="201"/>
      <c r="L42" s="201"/>
      <c r="M42" s="201"/>
      <c r="N42" s="201"/>
      <c r="O42" s="201"/>
      <c r="P42" s="201"/>
      <c r="Q42" s="201"/>
      <c r="R42" s="201"/>
      <c r="S42" s="201"/>
      <c r="T42" s="201"/>
      <c r="U42" s="201"/>
      <c r="V42" s="201"/>
      <c r="W42" s="201"/>
      <c r="X42" s="201"/>
    </row>
    <row r="43" spans="1:24" x14ac:dyDescent="0.25">
      <c r="A43" s="201"/>
      <c r="B43" s="201"/>
      <c r="C43" s="201"/>
      <c r="D43" s="201"/>
      <c r="E43" s="201"/>
      <c r="F43" s="201"/>
      <c r="G43" s="201"/>
      <c r="H43" s="201"/>
      <c r="I43" s="201"/>
      <c r="J43" s="201"/>
      <c r="K43" s="201"/>
      <c r="L43" s="201"/>
      <c r="M43" s="201"/>
      <c r="N43" s="201"/>
      <c r="O43" s="201"/>
      <c r="P43" s="201"/>
      <c r="Q43" s="201"/>
      <c r="R43" s="201"/>
      <c r="S43" s="201"/>
      <c r="T43" s="201"/>
      <c r="U43" s="201"/>
      <c r="V43" s="201"/>
      <c r="W43" s="201"/>
      <c r="X43" s="201"/>
    </row>
    <row r="44" spans="1:24" x14ac:dyDescent="0.25">
      <c r="A44" s="201"/>
      <c r="B44" s="201"/>
      <c r="C44" s="201"/>
      <c r="D44" s="201"/>
      <c r="E44" s="201"/>
      <c r="F44" s="201"/>
      <c r="G44" s="201"/>
      <c r="H44" s="201"/>
      <c r="I44" s="201"/>
      <c r="J44" s="201"/>
      <c r="K44" s="201"/>
      <c r="L44" s="201"/>
      <c r="M44" s="201"/>
      <c r="N44" s="201"/>
      <c r="O44" s="201"/>
      <c r="P44" s="201"/>
      <c r="Q44" s="201"/>
      <c r="R44" s="201"/>
      <c r="S44" s="201"/>
      <c r="T44" s="201"/>
      <c r="U44" s="201"/>
      <c r="V44" s="201"/>
      <c r="W44" s="201"/>
      <c r="X44" s="201"/>
    </row>
    <row r="45" spans="1:24" x14ac:dyDescent="0.25">
      <c r="A45" s="201"/>
      <c r="B45" s="201"/>
      <c r="C45" s="201"/>
      <c r="D45" s="201"/>
      <c r="E45" s="201"/>
      <c r="F45" s="201"/>
      <c r="G45" s="201"/>
      <c r="H45" s="201"/>
      <c r="I45" s="201"/>
      <c r="J45" s="201"/>
      <c r="K45" s="201"/>
      <c r="L45" s="201"/>
      <c r="M45" s="201"/>
      <c r="N45" s="201"/>
      <c r="O45" s="201"/>
      <c r="P45" s="201"/>
      <c r="Q45" s="201"/>
      <c r="R45" s="201"/>
      <c r="S45" s="201"/>
      <c r="T45" s="201"/>
      <c r="U45" s="201"/>
      <c r="V45" s="201"/>
      <c r="W45" s="201"/>
      <c r="X45" s="201"/>
    </row>
    <row r="46" spans="1:24" x14ac:dyDescent="0.25">
      <c r="A46" s="201"/>
      <c r="B46" s="201"/>
      <c r="C46" s="201"/>
      <c r="D46" s="201"/>
      <c r="E46" s="201"/>
      <c r="F46" s="201"/>
      <c r="G46" s="201"/>
      <c r="H46" s="201"/>
      <c r="I46" s="201"/>
      <c r="J46" s="201"/>
      <c r="K46" s="201"/>
      <c r="L46" s="201"/>
      <c r="M46" s="201"/>
      <c r="N46" s="201"/>
      <c r="O46" s="201"/>
      <c r="P46" s="201"/>
      <c r="Q46" s="201"/>
      <c r="R46" s="201"/>
      <c r="S46" s="201"/>
      <c r="T46" s="201"/>
      <c r="U46" s="201"/>
      <c r="V46" s="201"/>
      <c r="W46" s="201"/>
      <c r="X46" s="201"/>
    </row>
    <row r="47" spans="1:24" x14ac:dyDescent="0.25">
      <c r="A47" s="201"/>
      <c r="B47" s="201"/>
      <c r="C47" s="201"/>
      <c r="D47" s="201"/>
      <c r="E47" s="201"/>
      <c r="F47" s="201"/>
      <c r="G47" s="201"/>
      <c r="H47" s="201"/>
      <c r="I47" s="201"/>
      <c r="J47" s="201"/>
      <c r="K47" s="201"/>
      <c r="L47" s="201"/>
      <c r="M47" s="201"/>
      <c r="N47" s="201"/>
      <c r="O47" s="201"/>
      <c r="P47" s="201"/>
      <c r="Q47" s="201"/>
      <c r="R47" s="201"/>
      <c r="S47" s="201"/>
      <c r="T47" s="201"/>
      <c r="U47" s="201"/>
      <c r="V47" s="201"/>
      <c r="W47" s="201"/>
      <c r="X47" s="201"/>
    </row>
    <row r="48" spans="1:24" x14ac:dyDescent="0.25">
      <c r="A48" s="201"/>
      <c r="B48" s="201"/>
      <c r="C48" s="201"/>
      <c r="D48" s="201"/>
      <c r="E48" s="201"/>
      <c r="F48" s="201"/>
      <c r="G48" s="201"/>
      <c r="H48" s="201"/>
      <c r="I48" s="201"/>
      <c r="J48" s="201"/>
      <c r="K48" s="201"/>
      <c r="L48" s="201"/>
      <c r="M48" s="201"/>
      <c r="N48" s="201"/>
      <c r="O48" s="201"/>
      <c r="P48" s="201"/>
      <c r="Q48" s="201"/>
      <c r="R48" s="201"/>
      <c r="S48" s="201"/>
      <c r="T48" s="201"/>
      <c r="U48" s="201"/>
      <c r="V48" s="201"/>
      <c r="W48" s="201"/>
      <c r="X48" s="201"/>
    </row>
    <row r="49" spans="1:24" x14ac:dyDescent="0.25">
      <c r="A49" s="201"/>
      <c r="B49" s="201"/>
      <c r="C49" s="201"/>
      <c r="D49" s="201"/>
      <c r="E49" s="201"/>
      <c r="F49" s="201"/>
      <c r="G49" s="201"/>
      <c r="H49" s="201"/>
      <c r="I49" s="201"/>
      <c r="J49" s="201"/>
      <c r="K49" s="201"/>
      <c r="L49" s="201"/>
      <c r="M49" s="201"/>
      <c r="N49" s="201"/>
      <c r="O49" s="201"/>
      <c r="P49" s="201"/>
      <c r="Q49" s="201"/>
      <c r="R49" s="201"/>
      <c r="S49" s="201"/>
      <c r="T49" s="201"/>
      <c r="U49" s="201"/>
      <c r="V49" s="201"/>
      <c r="W49" s="201"/>
      <c r="X49" s="201"/>
    </row>
    <row r="50" spans="1:24"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c r="W50" s="201"/>
      <c r="X50" s="201"/>
    </row>
    <row r="51" spans="1:24"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c r="W51" s="201"/>
      <c r="X51" s="201"/>
    </row>
    <row r="52" spans="1:24"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c r="W52" s="201"/>
      <c r="X52" s="201"/>
    </row>
    <row r="53" spans="1:24"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c r="W53" s="201"/>
      <c r="X53" s="201"/>
    </row>
    <row r="54" spans="1:24"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c r="W54" s="201"/>
      <c r="X54" s="201"/>
    </row>
    <row r="55" spans="1:24"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c r="W55" s="201"/>
      <c r="X55" s="201"/>
    </row>
    <row r="56" spans="1:24"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row>
    <row r="57" spans="1:24"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row>
    <row r="58" spans="1:24"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c r="W58" s="201"/>
      <c r="X58" s="201"/>
    </row>
    <row r="59" spans="1:24"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c r="W59" s="201"/>
      <c r="X59" s="201"/>
    </row>
    <row r="60" spans="1:24"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c r="W60" s="201"/>
      <c r="X60" s="201"/>
    </row>
    <row r="61" spans="1:24"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c r="W61" s="201"/>
      <c r="X61" s="201"/>
    </row>
    <row r="62" spans="1:24"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c r="W62" s="201"/>
      <c r="X62" s="201"/>
    </row>
    <row r="63" spans="1:24"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c r="W63" s="201"/>
      <c r="X63" s="201"/>
    </row>
    <row r="64" spans="1:24"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c r="W64" s="201"/>
      <c r="X64" s="201"/>
    </row>
    <row r="65" spans="1:24"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c r="W65" s="201"/>
      <c r="X65" s="201"/>
    </row>
    <row r="66" spans="1:24"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c r="W66" s="201"/>
      <c r="X66" s="201"/>
    </row>
    <row r="67" spans="1:24"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c r="W67" s="201"/>
      <c r="X67" s="201"/>
    </row>
    <row r="68" spans="1:24"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c r="W68" s="201"/>
      <c r="X68" s="201"/>
    </row>
    <row r="69" spans="1:24"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c r="W69" s="201"/>
      <c r="X69" s="201"/>
    </row>
    <row r="70" spans="1:24"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c r="W70" s="201"/>
      <c r="X70" s="201"/>
    </row>
    <row r="71" spans="1:24"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c r="W71" s="201"/>
      <c r="X71" s="201"/>
    </row>
    <row r="72" spans="1:24"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c r="W72" s="201"/>
      <c r="X72" s="201"/>
    </row>
    <row r="73" spans="1:24"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row>
    <row r="74" spans="1:24"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c r="W74" s="201"/>
      <c r="X74" s="201"/>
    </row>
    <row r="75" spans="1:24"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row>
    <row r="76" spans="1:24"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c r="W76" s="201"/>
      <c r="X76" s="201"/>
    </row>
    <row r="77" spans="1:24"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c r="W77" s="201"/>
      <c r="X77" s="201"/>
    </row>
    <row r="78" spans="1:24"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c r="W78" s="201"/>
      <c r="X78" s="201"/>
    </row>
    <row r="79" spans="1:24"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c r="W79" s="201"/>
      <c r="X79" s="201"/>
    </row>
    <row r="80" spans="1:24"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c r="W80" s="201"/>
      <c r="X80" s="201"/>
    </row>
    <row r="81" spans="1:24"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c r="W81" s="201"/>
      <c r="X81" s="201"/>
    </row>
    <row r="82" spans="1:24"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c r="W82" s="201"/>
      <c r="X82" s="201"/>
    </row>
    <row r="83" spans="1:24"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c r="W83" s="201"/>
      <c r="X83" s="201"/>
    </row>
    <row r="84" spans="1:24"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c r="W84" s="201"/>
      <c r="X84" s="201"/>
    </row>
    <row r="85" spans="1:24"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c r="W85" s="201"/>
      <c r="X85" s="201"/>
    </row>
    <row r="86" spans="1:24"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c r="W86" s="201"/>
      <c r="X86" s="201"/>
    </row>
    <row r="87" spans="1:24"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c r="W87" s="201"/>
      <c r="X87" s="201"/>
    </row>
    <row r="88" spans="1:24"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c r="W88" s="201"/>
      <c r="X88" s="201"/>
    </row>
    <row r="89" spans="1:24"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c r="W89" s="201"/>
      <c r="X89" s="201"/>
    </row>
    <row r="90" spans="1:24"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c r="W90" s="201"/>
      <c r="X90" s="201"/>
    </row>
    <row r="91" spans="1:24"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c r="W91" s="201"/>
      <c r="X91" s="201"/>
    </row>
    <row r="92" spans="1:24"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c r="W92" s="201"/>
      <c r="X92" s="201"/>
    </row>
    <row r="93" spans="1:24"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c r="W93" s="201"/>
      <c r="X93" s="201"/>
    </row>
    <row r="94" spans="1:24"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c r="W94" s="201"/>
      <c r="X94" s="201"/>
    </row>
    <row r="95" spans="1:24"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c r="W95" s="201"/>
      <c r="X95" s="201"/>
    </row>
    <row r="96" spans="1:24"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row>
    <row r="97" spans="1:24"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c r="W97" s="201"/>
      <c r="X97" s="201"/>
    </row>
    <row r="98" spans="1:24"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c r="W98" s="201"/>
      <c r="X98" s="201"/>
    </row>
    <row r="99" spans="1:24"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c r="W99" s="201"/>
      <c r="X99" s="201"/>
    </row>
    <row r="100" spans="1:24"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row>
    <row r="101" spans="1:24"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row>
    <row r="102" spans="1:24"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row>
    <row r="103" spans="1:24"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row>
    <row r="104" spans="1:24"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c r="W104" s="201"/>
      <c r="X104" s="201"/>
    </row>
    <row r="105" spans="1:24"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row>
    <row r="106" spans="1:24"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row>
    <row r="107" spans="1:24"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c r="W107" s="201"/>
      <c r="X107" s="201"/>
    </row>
    <row r="108" spans="1:24"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row>
    <row r="109" spans="1:24"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row>
    <row r="110" spans="1:24"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row>
    <row r="111" spans="1:24"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row>
    <row r="112" spans="1:24"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row>
    <row r="113" spans="1:24"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row>
    <row r="114" spans="1:24"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row>
    <row r="115" spans="1:24"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row>
    <row r="116" spans="1:24"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row>
    <row r="117" spans="1:24"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row>
    <row r="118" spans="1:24"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row>
    <row r="119" spans="1:24"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row>
    <row r="120" spans="1:24"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row>
    <row r="121" spans="1:24"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row>
    <row r="122" spans="1:24"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row>
    <row r="123" spans="1:24"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row>
    <row r="124" spans="1:24"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row>
    <row r="125" spans="1:24"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row>
    <row r="126" spans="1:24"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row>
    <row r="127" spans="1:24"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row>
    <row r="128" spans="1:24"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row>
    <row r="129" spans="1:24"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row>
    <row r="130" spans="1:24"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row>
    <row r="131" spans="1:24"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row>
    <row r="132" spans="1:24"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row>
    <row r="133" spans="1:24"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row>
    <row r="134" spans="1:24"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row>
    <row r="135" spans="1:24"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row>
    <row r="136" spans="1:24"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row>
    <row r="137" spans="1:24"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row>
    <row r="138" spans="1:24"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row>
    <row r="139" spans="1:24"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row>
    <row r="140" spans="1:24"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row>
    <row r="141" spans="1:24"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row>
    <row r="142" spans="1:24"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row>
    <row r="143" spans="1:24"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row>
    <row r="144" spans="1:24"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row>
    <row r="145" spans="1:24"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row>
    <row r="146" spans="1:24"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row>
    <row r="147" spans="1:24"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row>
    <row r="148" spans="1:24"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row>
    <row r="149" spans="1:24"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row>
    <row r="150" spans="1:24"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row>
    <row r="151" spans="1:24"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row>
    <row r="152" spans="1:24"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row>
    <row r="153" spans="1:24"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row>
    <row r="154" spans="1:24"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row>
    <row r="155" spans="1:24"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row>
    <row r="156" spans="1:24"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row>
    <row r="157" spans="1:24"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row>
    <row r="158" spans="1:24"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row>
    <row r="159" spans="1:24"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row>
    <row r="160" spans="1:24"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row>
    <row r="161" spans="1:24"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row>
    <row r="162" spans="1:24"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row>
    <row r="163" spans="1:24"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row>
    <row r="164" spans="1:24"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row>
    <row r="165" spans="1:24"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row>
    <row r="166" spans="1:24"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row>
    <row r="167" spans="1:24"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row>
    <row r="168" spans="1:24"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row>
    <row r="169" spans="1:24"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row>
    <row r="170" spans="1:24"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row>
    <row r="171" spans="1:24"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row>
    <row r="172" spans="1:24"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row>
    <row r="173" spans="1:24"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row>
    <row r="174" spans="1:24"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row>
    <row r="175" spans="1:24"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row>
    <row r="176" spans="1:24"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row>
    <row r="177" spans="1:24"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row>
    <row r="178" spans="1:24"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row>
    <row r="179" spans="1:24"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row>
    <row r="180" spans="1:24"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row>
    <row r="181" spans="1:24"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row>
    <row r="182" spans="1:24"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row>
    <row r="183" spans="1:24"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row>
    <row r="184" spans="1:24"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row>
    <row r="185" spans="1:24"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row>
    <row r="186" spans="1:24"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row>
    <row r="187" spans="1:24"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row>
    <row r="188" spans="1:24"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row>
    <row r="189" spans="1:24"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row>
    <row r="190" spans="1:24"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row>
    <row r="191" spans="1:24"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row>
    <row r="192" spans="1:24"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row>
    <row r="193" spans="1:24"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row>
    <row r="194" spans="1:24"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row>
    <row r="195" spans="1:24"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row>
    <row r="196" spans="1:24"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row>
    <row r="197" spans="1:24"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row>
    <row r="198" spans="1:24"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row>
    <row r="199" spans="1:24"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row>
    <row r="200" spans="1:24"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row>
    <row r="201" spans="1:24"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row>
    <row r="202" spans="1:24"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row>
    <row r="203" spans="1:24"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row>
    <row r="204" spans="1:24"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row>
    <row r="205" spans="1:24"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row>
    <row r="206" spans="1:24"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row>
    <row r="207" spans="1:24"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row>
    <row r="208" spans="1:24"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row>
    <row r="209" spans="1:24"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c r="W209" s="201"/>
      <c r="X209" s="201"/>
    </row>
    <row r="210" spans="1:24"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c r="W210" s="201"/>
      <c r="X210" s="201"/>
    </row>
    <row r="211" spans="1:24"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c r="W211" s="201"/>
      <c r="X211" s="201"/>
    </row>
    <row r="212" spans="1:24"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c r="W212" s="201"/>
      <c r="X212" s="201"/>
    </row>
    <row r="213" spans="1:24"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c r="W213" s="201"/>
      <c r="X213" s="201"/>
    </row>
    <row r="214" spans="1:24"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c r="W214" s="201"/>
      <c r="X214" s="201"/>
    </row>
    <row r="215" spans="1:24"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c r="W215" s="201"/>
      <c r="X215" s="201"/>
    </row>
    <row r="216" spans="1:24"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c r="W216" s="201"/>
      <c r="X216" s="201"/>
    </row>
    <row r="217" spans="1:24"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c r="W217" s="201"/>
      <c r="X217" s="201"/>
    </row>
    <row r="218" spans="1:24"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c r="W218" s="201"/>
      <c r="X218" s="201"/>
    </row>
    <row r="219" spans="1:24"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c r="W219" s="201"/>
      <c r="X219" s="201"/>
    </row>
    <row r="220" spans="1:24"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c r="W220" s="201"/>
      <c r="X220" s="201"/>
    </row>
    <row r="221" spans="1:24"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c r="W221" s="201"/>
      <c r="X221" s="201"/>
    </row>
    <row r="222" spans="1:24"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c r="W222" s="201"/>
      <c r="X222" s="201"/>
    </row>
    <row r="223" spans="1:24"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c r="W223" s="201"/>
      <c r="X223" s="201"/>
    </row>
    <row r="224" spans="1:24"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c r="W224" s="201"/>
      <c r="X224" s="201"/>
    </row>
    <row r="225" spans="1:24"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c r="W225" s="201"/>
      <c r="X225" s="201"/>
    </row>
    <row r="226" spans="1:24"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c r="W226" s="201"/>
      <c r="X226" s="201"/>
    </row>
    <row r="227" spans="1:24"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c r="W227" s="201"/>
      <c r="X227" s="201"/>
    </row>
    <row r="228" spans="1:24"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c r="W228" s="201"/>
      <c r="X228" s="201"/>
    </row>
    <row r="229" spans="1:24"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c r="W229" s="201"/>
      <c r="X229" s="201"/>
    </row>
    <row r="230" spans="1:24"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c r="W230" s="201"/>
      <c r="X230" s="201"/>
    </row>
    <row r="231" spans="1:24"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c r="W231" s="201"/>
      <c r="X231" s="201"/>
    </row>
    <row r="232" spans="1:24"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c r="W232" s="201"/>
      <c r="X232" s="201"/>
    </row>
    <row r="233" spans="1:24"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c r="W233" s="201"/>
      <c r="X233" s="201"/>
    </row>
    <row r="234" spans="1:24"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c r="W234" s="201"/>
      <c r="X234" s="201"/>
    </row>
    <row r="235" spans="1:24"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c r="W235" s="201"/>
      <c r="X235" s="201"/>
    </row>
    <row r="236" spans="1:24"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c r="W236" s="201"/>
      <c r="X236" s="201"/>
    </row>
    <row r="237" spans="1:24"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c r="W237" s="201"/>
      <c r="X237" s="201"/>
    </row>
    <row r="238" spans="1:24"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c r="W238" s="201"/>
      <c r="X238" s="201"/>
    </row>
    <row r="239" spans="1:24"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c r="W239" s="201"/>
      <c r="X239" s="201"/>
    </row>
    <row r="240" spans="1:24"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c r="W240" s="201"/>
      <c r="X240" s="201"/>
    </row>
    <row r="241" spans="1:24"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c r="W241" s="201"/>
      <c r="X241" s="201"/>
    </row>
    <row r="242" spans="1:24"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c r="W242" s="201"/>
      <c r="X242" s="201"/>
    </row>
    <row r="243" spans="1:24"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c r="W243" s="201"/>
      <c r="X243" s="201"/>
    </row>
    <row r="244" spans="1:24"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c r="W244" s="201"/>
      <c r="X244" s="201"/>
    </row>
    <row r="245" spans="1:24"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c r="W245" s="201"/>
      <c r="X245" s="201"/>
    </row>
    <row r="246" spans="1:24"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c r="W246" s="201"/>
      <c r="X246" s="201"/>
    </row>
    <row r="247" spans="1:24"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c r="W247" s="201"/>
      <c r="X247" s="201"/>
    </row>
    <row r="248" spans="1:24"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c r="W248" s="201"/>
      <c r="X248" s="201"/>
    </row>
    <row r="249" spans="1:24"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c r="W249" s="201"/>
      <c r="X249" s="201"/>
    </row>
    <row r="250" spans="1:24"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c r="W250" s="201"/>
      <c r="X250" s="201"/>
    </row>
    <row r="251" spans="1:24"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c r="W251" s="201"/>
      <c r="X251" s="201"/>
    </row>
    <row r="252" spans="1:24"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c r="W252" s="201"/>
      <c r="X252" s="201"/>
    </row>
    <row r="253" spans="1:24"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c r="W253" s="201"/>
      <c r="X253" s="201"/>
    </row>
    <row r="254" spans="1:24"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c r="W254" s="201"/>
      <c r="X254" s="201"/>
    </row>
    <row r="255" spans="1:24"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c r="W255" s="201"/>
      <c r="X255" s="201"/>
    </row>
    <row r="256" spans="1:24"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c r="W256" s="201"/>
      <c r="X256" s="201"/>
    </row>
    <row r="257" spans="1:24"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c r="W257" s="201"/>
      <c r="X257" s="201"/>
    </row>
    <row r="258" spans="1:24"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c r="W258" s="201"/>
      <c r="X258" s="201"/>
    </row>
    <row r="259" spans="1:24"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c r="W259" s="201"/>
      <c r="X259" s="201"/>
    </row>
    <row r="260" spans="1:24"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c r="W260" s="201"/>
      <c r="X260" s="201"/>
    </row>
    <row r="261" spans="1:24"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c r="W261" s="201"/>
      <c r="X261" s="201"/>
    </row>
    <row r="262" spans="1:24"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c r="W262" s="201"/>
      <c r="X262" s="201"/>
    </row>
    <row r="263" spans="1:24"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c r="W263" s="201"/>
      <c r="X263" s="201"/>
    </row>
    <row r="264" spans="1:24"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c r="W264" s="201"/>
      <c r="X264" s="201"/>
    </row>
    <row r="265" spans="1:24"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c r="W265" s="201"/>
      <c r="X265" s="201"/>
    </row>
    <row r="266" spans="1:24"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c r="W266" s="201"/>
      <c r="X266" s="201"/>
    </row>
    <row r="267" spans="1:24"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c r="W267" s="201"/>
      <c r="X267" s="201"/>
    </row>
    <row r="268" spans="1:24"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c r="W268" s="201"/>
      <c r="X268" s="201"/>
    </row>
    <row r="269" spans="1:24"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c r="W269" s="201"/>
      <c r="X269" s="201"/>
    </row>
    <row r="270" spans="1:24"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c r="W270" s="201"/>
      <c r="X270" s="201"/>
    </row>
    <row r="271" spans="1:24"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c r="W271" s="201"/>
      <c r="X271" s="201"/>
    </row>
    <row r="272" spans="1:24"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c r="W272" s="201"/>
      <c r="X272" s="201"/>
    </row>
    <row r="273" spans="1:24"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c r="W273" s="201"/>
      <c r="X273" s="201"/>
    </row>
    <row r="274" spans="1:24"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c r="W274" s="201"/>
      <c r="X274" s="201"/>
    </row>
    <row r="275" spans="1:24"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c r="W275" s="201"/>
      <c r="X275" s="201"/>
    </row>
    <row r="276" spans="1:24"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c r="W276" s="201"/>
      <c r="X276" s="201"/>
    </row>
    <row r="277" spans="1:24"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c r="W277" s="201"/>
      <c r="X277" s="201"/>
    </row>
    <row r="278" spans="1:24"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c r="W278" s="201"/>
      <c r="X278" s="201"/>
    </row>
    <row r="279" spans="1:24"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c r="W279" s="201"/>
      <c r="X279" s="201"/>
    </row>
    <row r="280" spans="1:24"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c r="W280" s="201"/>
      <c r="X280" s="201"/>
    </row>
    <row r="281" spans="1:24"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c r="W281" s="201"/>
      <c r="X281" s="201"/>
    </row>
    <row r="282" spans="1:24"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c r="W282" s="201"/>
      <c r="X282" s="201"/>
    </row>
    <row r="283" spans="1:24"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c r="W283" s="201"/>
      <c r="X283" s="201"/>
    </row>
    <row r="284" spans="1:24"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c r="W284" s="201"/>
      <c r="X284" s="201"/>
    </row>
    <row r="285" spans="1:24"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c r="W285" s="201"/>
      <c r="X285" s="201"/>
    </row>
    <row r="286" spans="1:24"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c r="W286" s="201"/>
      <c r="X286" s="201"/>
    </row>
    <row r="287" spans="1:24"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c r="W287" s="201"/>
      <c r="X287" s="201"/>
    </row>
    <row r="288" spans="1:24"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c r="W288" s="201"/>
      <c r="X288" s="201"/>
    </row>
    <row r="289" spans="1:24"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c r="W289" s="201"/>
      <c r="X289" s="201"/>
    </row>
    <row r="290" spans="1:24"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c r="W290" s="201"/>
      <c r="X290" s="201"/>
    </row>
    <row r="291" spans="1:24"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c r="W291" s="201"/>
      <c r="X291" s="201"/>
    </row>
    <row r="292" spans="1:24"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c r="W292" s="201"/>
      <c r="X292" s="201"/>
    </row>
    <row r="293" spans="1:24"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c r="W293" s="201"/>
      <c r="X293" s="201"/>
    </row>
    <row r="294" spans="1:24"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c r="W294" s="201"/>
      <c r="X294" s="201"/>
    </row>
    <row r="295" spans="1:24"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c r="W295" s="201"/>
      <c r="X295" s="201"/>
    </row>
    <row r="296" spans="1:24"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c r="W296" s="201"/>
      <c r="X296" s="201"/>
    </row>
    <row r="297" spans="1:24"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c r="W297" s="201"/>
      <c r="X297" s="201"/>
    </row>
    <row r="298" spans="1:24"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c r="W298" s="201"/>
      <c r="X298" s="201"/>
    </row>
    <row r="299" spans="1:24"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c r="W299" s="201"/>
      <c r="X299" s="201"/>
    </row>
    <row r="300" spans="1:24"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c r="W300" s="201"/>
      <c r="X300" s="201"/>
    </row>
    <row r="301" spans="1:24"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c r="W301" s="201"/>
      <c r="X301" s="201"/>
    </row>
    <row r="302" spans="1:24"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c r="W302" s="201"/>
      <c r="X302" s="201"/>
    </row>
    <row r="303" spans="1:24"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c r="W303" s="201"/>
      <c r="X303" s="201"/>
    </row>
    <row r="304" spans="1:24"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c r="W304" s="201"/>
      <c r="X304" s="201"/>
    </row>
    <row r="305" spans="1:24"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c r="W305" s="201"/>
      <c r="X305" s="201"/>
    </row>
    <row r="306" spans="1:24"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c r="W306" s="201"/>
      <c r="X306" s="201"/>
    </row>
    <row r="307" spans="1:24"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c r="W307" s="201"/>
      <c r="X307" s="201"/>
    </row>
    <row r="308" spans="1:24"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c r="W308" s="201"/>
      <c r="X308" s="201"/>
    </row>
    <row r="309" spans="1:24"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c r="W309" s="201"/>
      <c r="X309" s="201"/>
    </row>
    <row r="310" spans="1:24"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c r="W310" s="201"/>
      <c r="X310" s="201"/>
    </row>
    <row r="311" spans="1:24"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c r="W311" s="201"/>
      <c r="X311" s="201"/>
    </row>
    <row r="312" spans="1:24"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c r="W312" s="201"/>
      <c r="X312" s="201"/>
    </row>
    <row r="313" spans="1:24"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c r="W313" s="201"/>
      <c r="X313" s="201"/>
    </row>
    <row r="314" spans="1:24"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c r="W314" s="201"/>
      <c r="X314" s="201"/>
    </row>
    <row r="315" spans="1:24"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c r="W315" s="201"/>
      <c r="X315" s="201"/>
    </row>
    <row r="316" spans="1:24"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c r="W316" s="201"/>
      <c r="X316" s="201"/>
    </row>
    <row r="317" spans="1:24"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c r="W317" s="201"/>
      <c r="X317" s="201"/>
    </row>
    <row r="318" spans="1:24"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c r="W318" s="201"/>
      <c r="X318" s="201"/>
    </row>
    <row r="319" spans="1:24"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c r="W319" s="201"/>
      <c r="X319" s="201"/>
    </row>
    <row r="320" spans="1:24"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c r="W320" s="201"/>
      <c r="X320" s="201"/>
    </row>
    <row r="321" spans="1:24"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c r="W321" s="201"/>
      <c r="X321" s="201"/>
    </row>
    <row r="322" spans="1:24"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c r="W322" s="201"/>
      <c r="X322" s="201"/>
    </row>
    <row r="323" spans="1:24"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c r="W323" s="201"/>
      <c r="X323" s="201"/>
    </row>
    <row r="324" spans="1:24"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c r="W324" s="201"/>
      <c r="X324" s="201"/>
    </row>
    <row r="325" spans="1:24"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c r="W325" s="201"/>
      <c r="X325" s="201"/>
    </row>
    <row r="326" spans="1:24"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c r="W326" s="201"/>
      <c r="X326" s="201"/>
    </row>
    <row r="327" spans="1:24"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c r="W327" s="201"/>
      <c r="X327" s="201"/>
    </row>
    <row r="328" spans="1:24"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c r="W328" s="201"/>
      <c r="X328" s="201"/>
    </row>
    <row r="329" spans="1:24"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c r="W329" s="201"/>
      <c r="X329" s="201"/>
    </row>
    <row r="330" spans="1:24"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c r="W330" s="201"/>
      <c r="X330" s="201"/>
    </row>
    <row r="331" spans="1:24"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c r="W331" s="201"/>
      <c r="X331" s="201"/>
    </row>
    <row r="332" spans="1:24"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c r="W332" s="201"/>
      <c r="X332" s="201"/>
    </row>
    <row r="333" spans="1:24"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c r="W333" s="201"/>
      <c r="X333" s="201"/>
    </row>
    <row r="334" spans="1:24"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c r="W334" s="201"/>
      <c r="X334" s="201"/>
    </row>
    <row r="335" spans="1:24"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c r="W335" s="201"/>
      <c r="X335" s="201"/>
    </row>
    <row r="336" spans="1:24"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c r="W336" s="201"/>
      <c r="X336" s="201"/>
    </row>
    <row r="337" spans="1:24"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c r="W337" s="201"/>
      <c r="X337" s="201"/>
    </row>
    <row r="338" spans="1:24"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c r="W338" s="201"/>
      <c r="X338" s="201"/>
    </row>
    <row r="339" spans="1:24"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c r="V339" s="201"/>
      <c r="W339" s="201"/>
      <c r="X339" s="201"/>
    </row>
    <row r="340" spans="1:24"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c r="V340" s="201"/>
      <c r="W340" s="201"/>
      <c r="X340" s="201"/>
    </row>
    <row r="341" spans="1:24"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c r="V341" s="201"/>
      <c r="W341" s="201"/>
      <c r="X341" s="201"/>
    </row>
    <row r="342" spans="1:24"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c r="V342" s="201"/>
      <c r="W342" s="201"/>
      <c r="X342" s="201"/>
    </row>
    <row r="343" spans="1:24"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c r="V343" s="201"/>
      <c r="W343" s="201"/>
      <c r="X343" s="201"/>
    </row>
    <row r="344" spans="1:24"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c r="V344" s="201"/>
      <c r="W344" s="201"/>
      <c r="X344" s="201"/>
    </row>
    <row r="345" spans="1:24"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c r="V345" s="201"/>
      <c r="W345" s="201"/>
      <c r="X345" s="201"/>
    </row>
    <row r="346" spans="1:24"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c r="V346" s="201"/>
      <c r="W346" s="201"/>
      <c r="X346" s="201"/>
    </row>
    <row r="347" spans="1:24"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c r="V347" s="201"/>
      <c r="W347" s="201"/>
      <c r="X347" s="201"/>
    </row>
    <row r="348" spans="1:24"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c r="V348" s="201"/>
      <c r="W348" s="201"/>
      <c r="X348" s="201"/>
    </row>
    <row r="349" spans="1:24"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c r="V349" s="201"/>
      <c r="W349" s="201"/>
      <c r="X349" s="201"/>
    </row>
    <row r="350" spans="1:24"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c r="V350" s="201"/>
      <c r="W350" s="201"/>
      <c r="X350" s="201"/>
    </row>
    <row r="351" spans="1:24"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c r="V351" s="201"/>
      <c r="W351" s="201"/>
      <c r="X351" s="201"/>
    </row>
    <row r="352" spans="1:24"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c r="V352" s="201"/>
      <c r="W352" s="201"/>
      <c r="X352" s="201"/>
    </row>
    <row r="353" spans="1:24"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c r="V353" s="201"/>
      <c r="W353" s="201"/>
      <c r="X353" s="201"/>
    </row>
    <row r="354" spans="1:24"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c r="V354" s="201"/>
      <c r="W354" s="201"/>
      <c r="X354" s="201"/>
    </row>
    <row r="355" spans="1:24"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c r="V355" s="201"/>
      <c r="W355" s="201"/>
      <c r="X355" s="201"/>
    </row>
    <row r="356" spans="1:24"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c r="V356" s="201"/>
      <c r="W356" s="201"/>
      <c r="X356" s="201"/>
    </row>
    <row r="357" spans="1:24"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c r="V357" s="201"/>
      <c r="W357" s="201"/>
      <c r="X357" s="201"/>
    </row>
    <row r="358" spans="1:24"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c r="V358" s="201"/>
      <c r="W358" s="201"/>
      <c r="X358" s="201"/>
    </row>
    <row r="359" spans="1:24"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c r="V359" s="201"/>
      <c r="W359" s="201"/>
      <c r="X359" s="201"/>
    </row>
    <row r="360" spans="1:24"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c r="V360" s="201"/>
      <c r="W360" s="201"/>
      <c r="X360" s="201"/>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7"/>
  <sheetViews>
    <sheetView zoomScaleNormal="100" workbookViewId="0">
      <selection activeCell="B82" sqref="B82"/>
    </sheetView>
  </sheetViews>
  <sheetFormatPr defaultColWidth="9.140625" defaultRowHeight="15.75" x14ac:dyDescent="0.2"/>
  <cols>
    <col min="1" max="1" width="61.7109375" style="151" customWidth="1"/>
    <col min="2" max="2" width="18.5703125" style="70" customWidth="1"/>
    <col min="3" max="12" width="16.85546875" style="70" customWidth="1"/>
    <col min="13" max="42" width="16.85546875" style="70" hidden="1" customWidth="1"/>
    <col min="43" max="45" width="16.85546875" style="140" customWidth="1"/>
    <col min="46" max="51" width="16.85546875" style="14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322</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312" t="str">
        <f>'1. паспорт местоположение'!A5:C5</f>
        <v>Год раскрытия информации: 2022 год</v>
      </c>
      <c r="B5" s="312"/>
      <c r="C5" s="312"/>
      <c r="D5" s="312"/>
      <c r="E5" s="312"/>
      <c r="F5" s="312"/>
      <c r="G5" s="312"/>
      <c r="H5" s="312"/>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64" t="s">
        <v>7</v>
      </c>
      <c r="B7" s="264"/>
      <c r="C7" s="264"/>
      <c r="D7" s="264"/>
      <c r="E7" s="264"/>
      <c r="F7" s="264"/>
      <c r="G7" s="264"/>
      <c r="H7" s="264"/>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63" t="str">
        <f>'1. паспорт местоположение'!A9:C9</f>
        <v>Акционерное общество "Янтарьэнерго" ДЗО  ПАО "Россети"</v>
      </c>
      <c r="B9" s="263"/>
      <c r="C9" s="263"/>
      <c r="D9" s="263"/>
      <c r="E9" s="263"/>
      <c r="F9" s="263"/>
      <c r="G9" s="263"/>
      <c r="H9" s="263"/>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61" t="s">
        <v>6</v>
      </c>
      <c r="B10" s="261"/>
      <c r="C10" s="261"/>
      <c r="D10" s="261"/>
      <c r="E10" s="261"/>
      <c r="F10" s="261"/>
      <c r="G10" s="261"/>
      <c r="H10" s="261"/>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63" t="str">
        <f>'1. паспорт местоположение'!A12:C12</f>
        <v>L_92-23-21</v>
      </c>
      <c r="B12" s="263"/>
      <c r="C12" s="263"/>
      <c r="D12" s="263"/>
      <c r="E12" s="263"/>
      <c r="F12" s="263"/>
      <c r="G12" s="263"/>
      <c r="H12" s="263"/>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61" t="s">
        <v>5</v>
      </c>
      <c r="B13" s="261"/>
      <c r="C13" s="261"/>
      <c r="D13" s="261"/>
      <c r="E13" s="261"/>
      <c r="F13" s="261"/>
      <c r="G13" s="261"/>
      <c r="H13" s="261"/>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63" t="str">
        <f>'1. паспорт местоположение'!A15:C15</f>
        <v>Покупка автомобиля-самосвала в количестве четырех единиц для перевозки грузов</v>
      </c>
      <c r="B15" s="263"/>
      <c r="C15" s="263"/>
      <c r="D15" s="263"/>
      <c r="E15" s="263"/>
      <c r="F15" s="263"/>
      <c r="G15" s="263"/>
      <c r="H15" s="263"/>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61" t="s">
        <v>4</v>
      </c>
      <c r="B16" s="261"/>
      <c r="C16" s="261"/>
      <c r="D16" s="261"/>
      <c r="E16" s="261"/>
      <c r="F16" s="261"/>
      <c r="G16" s="261"/>
      <c r="H16" s="261"/>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63" t="s">
        <v>453</v>
      </c>
      <c r="B18" s="263"/>
      <c r="C18" s="263"/>
      <c r="D18" s="263"/>
      <c r="E18" s="263"/>
      <c r="F18" s="263"/>
      <c r="G18" s="263"/>
      <c r="H18" s="263"/>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321</v>
      </c>
      <c r="B24" s="154" t="s">
        <v>1</v>
      </c>
      <c r="D24" s="155"/>
      <c r="E24" s="156"/>
      <c r="F24" s="156"/>
      <c r="G24" s="156"/>
      <c r="H24" s="156"/>
    </row>
    <row r="25" spans="1:44" x14ac:dyDescent="0.2">
      <c r="A25" s="157" t="s">
        <v>490</v>
      </c>
      <c r="B25" s="158">
        <f>'6.2. Паспорт фин осв ввод'!C30*1000000</f>
        <v>6800000</v>
      </c>
    </row>
    <row r="26" spans="1:44" x14ac:dyDescent="0.2">
      <c r="A26" s="159" t="s">
        <v>319</v>
      </c>
      <c r="B26" s="160">
        <v>0</v>
      </c>
    </row>
    <row r="27" spans="1:44" x14ac:dyDescent="0.2">
      <c r="A27" s="159" t="s">
        <v>317</v>
      </c>
      <c r="B27" s="160">
        <v>10</v>
      </c>
      <c r="D27" s="152" t="s">
        <v>320</v>
      </c>
    </row>
    <row r="28" spans="1:44" ht="16.149999999999999" customHeight="1" thickBot="1" x14ac:dyDescent="0.25">
      <c r="A28" s="161" t="s">
        <v>315</v>
      </c>
      <c r="B28" s="162">
        <v>1</v>
      </c>
      <c r="D28" s="301" t="s">
        <v>318</v>
      </c>
      <c r="E28" s="302"/>
      <c r="F28" s="303"/>
      <c r="G28" s="304" t="str">
        <f ca="1">IF(SUM(B89:L89)=0,"не окупается",SUM(B89:L89))</f>
        <v>не окупается</v>
      </c>
      <c r="H28" s="305"/>
    </row>
    <row r="29" spans="1:44" ht="15.6" customHeight="1" x14ac:dyDescent="0.2">
      <c r="A29" s="157" t="s">
        <v>313</v>
      </c>
      <c r="B29" s="158">
        <f>B25*0.01</f>
        <v>68000</v>
      </c>
      <c r="D29" s="301" t="s">
        <v>316</v>
      </c>
      <c r="E29" s="302"/>
      <c r="F29" s="303"/>
      <c r="G29" s="304" t="str">
        <f ca="1">IF(SUM(B90:L90)=0,"не окупается",SUM(B90:L90))</f>
        <v>не окупается</v>
      </c>
      <c r="H29" s="305"/>
    </row>
    <row r="30" spans="1:44" ht="27.6" customHeight="1" x14ac:dyDescent="0.2">
      <c r="A30" s="159" t="s">
        <v>491</v>
      </c>
      <c r="B30" s="160">
        <v>1</v>
      </c>
      <c r="D30" s="301" t="s">
        <v>314</v>
      </c>
      <c r="E30" s="302"/>
      <c r="F30" s="303"/>
      <c r="G30" s="307">
        <f ca="1">L87</f>
        <v>-6653589.3230170934</v>
      </c>
      <c r="H30" s="308"/>
    </row>
    <row r="31" spans="1:44" x14ac:dyDescent="0.2">
      <c r="A31" s="159" t="s">
        <v>312</v>
      </c>
      <c r="B31" s="160">
        <v>1</v>
      </c>
      <c r="D31" s="309"/>
      <c r="E31" s="310"/>
      <c r="F31" s="311"/>
      <c r="G31" s="309"/>
      <c r="H31" s="311"/>
    </row>
    <row r="32" spans="1:44" x14ac:dyDescent="0.2">
      <c r="A32" s="159" t="s">
        <v>290</v>
      </c>
      <c r="B32" s="160"/>
    </row>
    <row r="33" spans="1:42" x14ac:dyDescent="0.2">
      <c r="A33" s="159" t="s">
        <v>311</v>
      </c>
      <c r="B33" s="160"/>
    </row>
    <row r="34" spans="1:42" x14ac:dyDescent="0.2">
      <c r="A34" s="159" t="s">
        <v>310</v>
      </c>
      <c r="B34" s="160"/>
    </row>
    <row r="35" spans="1:42" x14ac:dyDescent="0.2">
      <c r="A35" s="163"/>
      <c r="B35" s="160"/>
    </row>
    <row r="36" spans="1:42" ht="16.5" thickBot="1" x14ac:dyDescent="0.25">
      <c r="A36" s="161" t="s">
        <v>282</v>
      </c>
      <c r="B36" s="164">
        <v>0.2</v>
      </c>
    </row>
    <row r="37" spans="1:42" x14ac:dyDescent="0.2">
      <c r="A37" s="157" t="s">
        <v>492</v>
      </c>
      <c r="B37" s="158">
        <v>0</v>
      </c>
    </row>
    <row r="38" spans="1:42" x14ac:dyDescent="0.2">
      <c r="A38" s="159" t="s">
        <v>309</v>
      </c>
      <c r="B38" s="160"/>
    </row>
    <row r="39" spans="1:42" ht="16.5" thickBot="1" x14ac:dyDescent="0.25">
      <c r="A39" s="163" t="s">
        <v>308</v>
      </c>
      <c r="B39" s="165"/>
    </row>
    <row r="40" spans="1:42" x14ac:dyDescent="0.2">
      <c r="A40" s="166" t="s">
        <v>493</v>
      </c>
      <c r="B40" s="167">
        <v>1</v>
      </c>
    </row>
    <row r="41" spans="1:42" x14ac:dyDescent="0.2">
      <c r="A41" s="168" t="s">
        <v>307</v>
      </c>
      <c r="B41" s="169"/>
    </row>
    <row r="42" spans="1:42" x14ac:dyDescent="0.2">
      <c r="A42" s="168" t="s">
        <v>306</v>
      </c>
      <c r="B42" s="170"/>
    </row>
    <row r="43" spans="1:42" x14ac:dyDescent="0.2">
      <c r="A43" s="168" t="s">
        <v>305</v>
      </c>
      <c r="B43" s="170">
        <v>0</v>
      </c>
    </row>
    <row r="44" spans="1:42" x14ac:dyDescent="0.2">
      <c r="A44" s="168" t="s">
        <v>304</v>
      </c>
      <c r="B44" s="170">
        <v>0.12</v>
      </c>
    </row>
    <row r="45" spans="1:42" x14ac:dyDescent="0.2">
      <c r="A45" s="168" t="s">
        <v>303</v>
      </c>
      <c r="B45" s="170">
        <f>1-B43</f>
        <v>1</v>
      </c>
    </row>
    <row r="46" spans="1:42" ht="16.5" thickBot="1" x14ac:dyDescent="0.25">
      <c r="A46" s="171" t="s">
        <v>302</v>
      </c>
      <c r="B46" s="172">
        <f>B45*B44+B43*B42*(1-B36)</f>
        <v>0.12</v>
      </c>
    </row>
    <row r="47" spans="1:42" s="140" customFormat="1" x14ac:dyDescent="0.2">
      <c r="A47" s="173" t="s">
        <v>301</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300</v>
      </c>
      <c r="B48" s="174">
        <v>5.0999999999999997E-2</v>
      </c>
      <c r="C48" s="174">
        <v>4.8000000000000001E-2</v>
      </c>
      <c r="D48" s="174">
        <v>4.7E-2</v>
      </c>
      <c r="E48" s="174">
        <v>4.7E-2</v>
      </c>
      <c r="F48" s="174">
        <v>4.7E-2</v>
      </c>
      <c r="G48" s="174">
        <v>4.7E-2</v>
      </c>
      <c r="H48" s="174">
        <v>4.7E-2</v>
      </c>
      <c r="I48" s="174">
        <v>4.7E-2</v>
      </c>
      <c r="J48" s="174">
        <v>4.7E-2</v>
      </c>
      <c r="K48" s="174">
        <v>4.7E-2</v>
      </c>
      <c r="L48" s="174">
        <v>4.7E-2</v>
      </c>
      <c r="M48" s="174">
        <v>4.7E-2</v>
      </c>
      <c r="N48" s="174">
        <v>4.7E-2</v>
      </c>
      <c r="O48" s="174">
        <v>4.7E-2</v>
      </c>
      <c r="P48" s="174">
        <v>4.7E-2</v>
      </c>
      <c r="Q48" s="174">
        <v>4.7E-2</v>
      </c>
      <c r="R48" s="174">
        <v>4.7E-2</v>
      </c>
      <c r="S48" s="174">
        <v>4.7E-2</v>
      </c>
      <c r="T48" s="174">
        <v>4.7E-2</v>
      </c>
      <c r="U48" s="174">
        <v>4.7E-2</v>
      </c>
      <c r="V48" s="174">
        <v>4.7E-2</v>
      </c>
      <c r="W48" s="174">
        <v>4.7E-2</v>
      </c>
      <c r="X48" s="174">
        <v>4.7E-2</v>
      </c>
      <c r="Y48" s="174">
        <v>4.7E-2</v>
      </c>
      <c r="Z48" s="174">
        <v>4.7E-2</v>
      </c>
      <c r="AA48" s="174">
        <v>4.7E-2</v>
      </c>
      <c r="AB48" s="174">
        <v>4.7E-2</v>
      </c>
      <c r="AC48" s="174">
        <v>4.7E-2</v>
      </c>
      <c r="AD48" s="174">
        <v>4.7E-2</v>
      </c>
      <c r="AE48" s="174">
        <v>4.7E-2</v>
      </c>
      <c r="AF48" s="174">
        <v>4.7E-2</v>
      </c>
      <c r="AG48" s="174">
        <v>4.7E-2</v>
      </c>
      <c r="AH48" s="174">
        <v>4.7E-2</v>
      </c>
      <c r="AI48" s="174">
        <v>4.7E-2</v>
      </c>
      <c r="AJ48" s="174">
        <v>4.7E-2</v>
      </c>
      <c r="AK48" s="174">
        <v>4.7E-2</v>
      </c>
      <c r="AL48" s="174">
        <v>4.7E-2</v>
      </c>
      <c r="AM48" s="174">
        <v>4.7E-2</v>
      </c>
      <c r="AN48" s="174">
        <v>4.7E-2</v>
      </c>
      <c r="AO48" s="174">
        <v>4.7E-2</v>
      </c>
      <c r="AP48" s="174">
        <v>4.7E-2</v>
      </c>
    </row>
    <row r="49" spans="1:42" s="140" customFormat="1" x14ac:dyDescent="0.2">
      <c r="A49" s="62" t="s">
        <v>299</v>
      </c>
      <c r="B49" s="174">
        <f>E109</f>
        <v>5.0999999999999934E-2</v>
      </c>
      <c r="C49" s="174">
        <f t="shared" ref="C49:AP49" si="1">F109</f>
        <v>0.10144799999999998</v>
      </c>
      <c r="D49" s="174">
        <f t="shared" si="1"/>
        <v>0.15321605599999999</v>
      </c>
      <c r="E49" s="174">
        <f t="shared" si="1"/>
        <v>0.2074172106319998</v>
      </c>
      <c r="F49" s="174">
        <f t="shared" si="1"/>
        <v>0.26416581953170382</v>
      </c>
      <c r="G49" s="174">
        <f t="shared" si="1"/>
        <v>0.32358161304969379</v>
      </c>
      <c r="H49" s="174">
        <f t="shared" si="1"/>
        <v>0.38578994886302942</v>
      </c>
      <c r="I49" s="174">
        <f t="shared" si="1"/>
        <v>0.45092207645959181</v>
      </c>
      <c r="J49" s="174">
        <f t="shared" si="1"/>
        <v>0.51911541405319261</v>
      </c>
      <c r="K49" s="174">
        <f t="shared" si="1"/>
        <v>0.59051383851369255</v>
      </c>
      <c r="L49" s="174">
        <f t="shared" si="1"/>
        <v>0.66526798892383598</v>
      </c>
      <c r="M49" s="174">
        <f t="shared" si="1"/>
        <v>0.74353558440325607</v>
      </c>
      <c r="N49" s="174">
        <f t="shared" si="1"/>
        <v>0.82548175687020908</v>
      </c>
      <c r="O49" s="174">
        <f t="shared" si="1"/>
        <v>0.91127939944310876</v>
      </c>
      <c r="P49" s="174">
        <f t="shared" si="1"/>
        <v>1.0011095312169349</v>
      </c>
      <c r="Q49" s="174">
        <f t="shared" si="1"/>
        <v>1.0951616791841308</v>
      </c>
      <c r="R49" s="174">
        <f t="shared" si="1"/>
        <v>1.1936342781057849</v>
      </c>
      <c r="S49" s="174">
        <f t="shared" si="1"/>
        <v>1.2967350891767566</v>
      </c>
      <c r="T49" s="174">
        <f t="shared" si="1"/>
        <v>1.4046816383680638</v>
      </c>
      <c r="U49" s="174">
        <f t="shared" si="1"/>
        <v>1.5177016753713626</v>
      </c>
      <c r="V49" s="174">
        <f t="shared" si="1"/>
        <v>1.6360336541138163</v>
      </c>
      <c r="W49" s="174">
        <f t="shared" si="1"/>
        <v>1.7599272358571656</v>
      </c>
      <c r="X49" s="174">
        <f t="shared" si="1"/>
        <v>1.8896438159424522</v>
      </c>
      <c r="Y49" s="174">
        <f t="shared" si="1"/>
        <v>2.0254570752917473</v>
      </c>
      <c r="Z49" s="174">
        <f t="shared" si="1"/>
        <v>2.1676535578304592</v>
      </c>
      <c r="AA49" s="174">
        <f t="shared" si="1"/>
        <v>2.3165332750484904</v>
      </c>
      <c r="AB49" s="174">
        <f t="shared" si="1"/>
        <v>2.4724103389757692</v>
      </c>
      <c r="AC49" s="174">
        <f t="shared" si="1"/>
        <v>2.6356136249076303</v>
      </c>
      <c r="AD49" s="174">
        <f t="shared" si="1"/>
        <v>2.8064874652782885</v>
      </c>
      <c r="AE49" s="174">
        <f t="shared" si="1"/>
        <v>2.9853923761463679</v>
      </c>
      <c r="AF49" s="174">
        <f t="shared" si="1"/>
        <v>3.1727058178252472</v>
      </c>
      <c r="AG49" s="174">
        <f t="shared" si="1"/>
        <v>3.3688229912630332</v>
      </c>
      <c r="AH49" s="174">
        <f t="shared" si="1"/>
        <v>3.5741576718523955</v>
      </c>
      <c r="AI49" s="174">
        <f t="shared" si="1"/>
        <v>3.7891430824294581</v>
      </c>
      <c r="AJ49" s="174">
        <f t="shared" si="1"/>
        <v>4.0142328073036424</v>
      </c>
      <c r="AK49" s="174">
        <f t="shared" si="1"/>
        <v>4.2499017492469129</v>
      </c>
      <c r="AL49" s="174">
        <f t="shared" si="1"/>
        <v>4.4966471314615175</v>
      </c>
      <c r="AM49" s="174">
        <f t="shared" si="1"/>
        <v>4.7549895466402088</v>
      </c>
      <c r="AN49" s="174">
        <f t="shared" si="1"/>
        <v>5.0254740553322979</v>
      </c>
      <c r="AO49" s="174">
        <f t="shared" si="1"/>
        <v>5.3086713359329156</v>
      </c>
      <c r="AP49" s="174">
        <f t="shared" si="1"/>
        <v>5.6051788887217624</v>
      </c>
    </row>
    <row r="50" spans="1:42" s="140" customFormat="1" ht="16.5" thickBot="1" x14ac:dyDescent="0.25">
      <c r="A50" s="64" t="s">
        <v>494</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298</v>
      </c>
      <c r="B52" s="61">
        <f>B58</f>
        <v>1</v>
      </c>
      <c r="C52" s="61">
        <f t="shared" ref="C52:AO52" si="2">C58</f>
        <v>2</v>
      </c>
      <c r="D52" s="61">
        <f t="shared" si="2"/>
        <v>3</v>
      </c>
      <c r="E52" s="61">
        <f t="shared" si="2"/>
        <v>4</v>
      </c>
      <c r="F52" s="61">
        <f t="shared" si="2"/>
        <v>5</v>
      </c>
      <c r="G52" s="61">
        <f t="shared" si="2"/>
        <v>6</v>
      </c>
      <c r="H52" s="61">
        <f t="shared" si="2"/>
        <v>7</v>
      </c>
      <c r="I52" s="61">
        <f t="shared" si="2"/>
        <v>8</v>
      </c>
      <c r="J52" s="61">
        <f t="shared" si="2"/>
        <v>9</v>
      </c>
      <c r="K52" s="61">
        <f t="shared" si="2"/>
        <v>10</v>
      </c>
      <c r="L52" s="61">
        <f t="shared" si="2"/>
        <v>11</v>
      </c>
      <c r="M52" s="61">
        <f t="shared" si="2"/>
        <v>12</v>
      </c>
      <c r="N52" s="61">
        <f t="shared" si="2"/>
        <v>13</v>
      </c>
      <c r="O52" s="61">
        <f t="shared" si="2"/>
        <v>14</v>
      </c>
      <c r="P52" s="61">
        <f t="shared" si="2"/>
        <v>15</v>
      </c>
      <c r="Q52" s="61">
        <f t="shared" si="2"/>
        <v>16</v>
      </c>
      <c r="R52" s="61">
        <f t="shared" si="2"/>
        <v>17</v>
      </c>
      <c r="S52" s="61">
        <f t="shared" si="2"/>
        <v>18</v>
      </c>
      <c r="T52" s="61">
        <f t="shared" si="2"/>
        <v>19</v>
      </c>
      <c r="U52" s="61">
        <f t="shared" si="2"/>
        <v>20</v>
      </c>
      <c r="V52" s="61">
        <f t="shared" si="2"/>
        <v>21</v>
      </c>
      <c r="W52" s="61">
        <f t="shared" si="2"/>
        <v>22</v>
      </c>
      <c r="X52" s="61">
        <f t="shared" si="2"/>
        <v>23</v>
      </c>
      <c r="Y52" s="61">
        <f t="shared" si="2"/>
        <v>24</v>
      </c>
      <c r="Z52" s="61">
        <f t="shared" si="2"/>
        <v>25</v>
      </c>
      <c r="AA52" s="61">
        <f t="shared" si="2"/>
        <v>26</v>
      </c>
      <c r="AB52" s="61">
        <f t="shared" si="2"/>
        <v>27</v>
      </c>
      <c r="AC52" s="61">
        <f t="shared" si="2"/>
        <v>28</v>
      </c>
      <c r="AD52" s="61">
        <f t="shared" si="2"/>
        <v>29</v>
      </c>
      <c r="AE52" s="61">
        <f t="shared" si="2"/>
        <v>30</v>
      </c>
      <c r="AF52" s="61">
        <f t="shared" si="2"/>
        <v>31</v>
      </c>
      <c r="AG52" s="61">
        <f t="shared" si="2"/>
        <v>32</v>
      </c>
      <c r="AH52" s="61">
        <f t="shared" si="2"/>
        <v>33</v>
      </c>
      <c r="AI52" s="61">
        <f t="shared" si="2"/>
        <v>34</v>
      </c>
      <c r="AJ52" s="61">
        <f t="shared" si="2"/>
        <v>35</v>
      </c>
      <c r="AK52" s="61">
        <f t="shared" si="2"/>
        <v>36</v>
      </c>
      <c r="AL52" s="61">
        <f t="shared" si="2"/>
        <v>37</v>
      </c>
      <c r="AM52" s="61">
        <f t="shared" si="2"/>
        <v>38</v>
      </c>
      <c r="AN52" s="61">
        <f t="shared" si="2"/>
        <v>39</v>
      </c>
      <c r="AO52" s="61">
        <f t="shared" si="2"/>
        <v>40</v>
      </c>
      <c r="AP52" s="61">
        <f>AP58</f>
        <v>41</v>
      </c>
    </row>
    <row r="53" spans="1:42" x14ac:dyDescent="0.2">
      <c r="A53" s="62" t="s">
        <v>297</v>
      </c>
      <c r="B53" s="63">
        <v>0</v>
      </c>
      <c r="C53" s="63">
        <f t="shared" ref="C53:AP53" si="3">B53+B54-B55</f>
        <v>0</v>
      </c>
      <c r="D53" s="63">
        <f t="shared" si="3"/>
        <v>0</v>
      </c>
      <c r="E53" s="63">
        <f t="shared" si="3"/>
        <v>0</v>
      </c>
      <c r="F53" s="63">
        <f t="shared" si="3"/>
        <v>0</v>
      </c>
      <c r="G53" s="63">
        <f t="shared" si="3"/>
        <v>0</v>
      </c>
      <c r="H53" s="63">
        <f t="shared" si="3"/>
        <v>0</v>
      </c>
      <c r="I53" s="63">
        <f t="shared" si="3"/>
        <v>0</v>
      </c>
      <c r="J53" s="63">
        <f t="shared" si="3"/>
        <v>0</v>
      </c>
      <c r="K53" s="63">
        <f t="shared" si="3"/>
        <v>0</v>
      </c>
      <c r="L53" s="63">
        <f t="shared" si="3"/>
        <v>0</v>
      </c>
      <c r="M53" s="63">
        <f t="shared" si="3"/>
        <v>0</v>
      </c>
      <c r="N53" s="63">
        <f t="shared" si="3"/>
        <v>0</v>
      </c>
      <c r="O53" s="63">
        <f t="shared" si="3"/>
        <v>0</v>
      </c>
      <c r="P53" s="63">
        <f t="shared" si="3"/>
        <v>0</v>
      </c>
      <c r="Q53" s="63">
        <f t="shared" si="3"/>
        <v>0</v>
      </c>
      <c r="R53" s="63">
        <f t="shared" si="3"/>
        <v>0</v>
      </c>
      <c r="S53" s="63">
        <f t="shared" si="3"/>
        <v>0</v>
      </c>
      <c r="T53" s="63">
        <f t="shared" si="3"/>
        <v>0</v>
      </c>
      <c r="U53" s="63">
        <f t="shared" si="3"/>
        <v>0</v>
      </c>
      <c r="V53" s="63">
        <f t="shared" si="3"/>
        <v>0</v>
      </c>
      <c r="W53" s="63">
        <f t="shared" si="3"/>
        <v>0</v>
      </c>
      <c r="X53" s="63">
        <f t="shared" si="3"/>
        <v>0</v>
      </c>
      <c r="Y53" s="63">
        <f t="shared" si="3"/>
        <v>0</v>
      </c>
      <c r="Z53" s="63">
        <f t="shared" si="3"/>
        <v>0</v>
      </c>
      <c r="AA53" s="63">
        <f t="shared" si="3"/>
        <v>0</v>
      </c>
      <c r="AB53" s="63">
        <f t="shared" si="3"/>
        <v>0</v>
      </c>
      <c r="AC53" s="63">
        <f t="shared" si="3"/>
        <v>0</v>
      </c>
      <c r="AD53" s="63">
        <f t="shared" si="3"/>
        <v>0</v>
      </c>
      <c r="AE53" s="63">
        <f t="shared" si="3"/>
        <v>0</v>
      </c>
      <c r="AF53" s="63">
        <f t="shared" si="3"/>
        <v>0</v>
      </c>
      <c r="AG53" s="63">
        <f t="shared" si="3"/>
        <v>0</v>
      </c>
      <c r="AH53" s="63">
        <f t="shared" si="3"/>
        <v>0</v>
      </c>
      <c r="AI53" s="63">
        <f t="shared" si="3"/>
        <v>0</v>
      </c>
      <c r="AJ53" s="63">
        <f t="shared" si="3"/>
        <v>0</v>
      </c>
      <c r="AK53" s="63">
        <f t="shared" si="3"/>
        <v>0</v>
      </c>
      <c r="AL53" s="63">
        <f t="shared" si="3"/>
        <v>0</v>
      </c>
      <c r="AM53" s="63">
        <f t="shared" si="3"/>
        <v>0</v>
      </c>
      <c r="AN53" s="63">
        <f t="shared" si="3"/>
        <v>0</v>
      </c>
      <c r="AO53" s="63">
        <f t="shared" si="3"/>
        <v>0</v>
      </c>
      <c r="AP53" s="63">
        <f t="shared" si="3"/>
        <v>0</v>
      </c>
    </row>
    <row r="54" spans="1:42" x14ac:dyDescent="0.2">
      <c r="A54" s="62" t="s">
        <v>296</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295</v>
      </c>
      <c r="B55" s="63">
        <f>$B$54/$B$40</f>
        <v>0</v>
      </c>
      <c r="C55" s="63">
        <f t="shared" ref="C55:AP55" si="4">IF(ROUND(C53,1)=0,0,B55+C54/$B$40)</f>
        <v>0</v>
      </c>
      <c r="D55" s="63">
        <f t="shared" si="4"/>
        <v>0</v>
      </c>
      <c r="E55" s="63">
        <f t="shared" si="4"/>
        <v>0</v>
      </c>
      <c r="F55" s="63">
        <f t="shared" si="4"/>
        <v>0</v>
      </c>
      <c r="G55" s="63">
        <f t="shared" si="4"/>
        <v>0</v>
      </c>
      <c r="H55" s="63">
        <f t="shared" si="4"/>
        <v>0</v>
      </c>
      <c r="I55" s="63">
        <f t="shared" si="4"/>
        <v>0</v>
      </c>
      <c r="J55" s="63">
        <f t="shared" si="4"/>
        <v>0</v>
      </c>
      <c r="K55" s="63">
        <f t="shared" si="4"/>
        <v>0</v>
      </c>
      <c r="L55" s="63">
        <f t="shared" si="4"/>
        <v>0</v>
      </c>
      <c r="M55" s="63">
        <f t="shared" si="4"/>
        <v>0</v>
      </c>
      <c r="N55" s="63">
        <f t="shared" si="4"/>
        <v>0</v>
      </c>
      <c r="O55" s="63">
        <f t="shared" si="4"/>
        <v>0</v>
      </c>
      <c r="P55" s="63">
        <f t="shared" si="4"/>
        <v>0</v>
      </c>
      <c r="Q55" s="63">
        <f t="shared" si="4"/>
        <v>0</v>
      </c>
      <c r="R55" s="63">
        <f t="shared" si="4"/>
        <v>0</v>
      </c>
      <c r="S55" s="63">
        <f t="shared" si="4"/>
        <v>0</v>
      </c>
      <c r="T55" s="63">
        <f t="shared" si="4"/>
        <v>0</v>
      </c>
      <c r="U55" s="63">
        <f t="shared" si="4"/>
        <v>0</v>
      </c>
      <c r="V55" s="63">
        <f t="shared" si="4"/>
        <v>0</v>
      </c>
      <c r="W55" s="63">
        <f t="shared" si="4"/>
        <v>0</v>
      </c>
      <c r="X55" s="63">
        <f t="shared" si="4"/>
        <v>0</v>
      </c>
      <c r="Y55" s="63">
        <f t="shared" si="4"/>
        <v>0</v>
      </c>
      <c r="Z55" s="63">
        <f t="shared" si="4"/>
        <v>0</v>
      </c>
      <c r="AA55" s="63">
        <f t="shared" si="4"/>
        <v>0</v>
      </c>
      <c r="AB55" s="63">
        <f t="shared" si="4"/>
        <v>0</v>
      </c>
      <c r="AC55" s="63">
        <f t="shared" si="4"/>
        <v>0</v>
      </c>
      <c r="AD55" s="63">
        <f t="shared" si="4"/>
        <v>0</v>
      </c>
      <c r="AE55" s="63">
        <f t="shared" si="4"/>
        <v>0</v>
      </c>
      <c r="AF55" s="63">
        <f t="shared" si="4"/>
        <v>0</v>
      </c>
      <c r="AG55" s="63">
        <f t="shared" si="4"/>
        <v>0</v>
      </c>
      <c r="AH55" s="63">
        <f t="shared" si="4"/>
        <v>0</v>
      </c>
      <c r="AI55" s="63">
        <f t="shared" si="4"/>
        <v>0</v>
      </c>
      <c r="AJ55" s="63">
        <f t="shared" si="4"/>
        <v>0</v>
      </c>
      <c r="AK55" s="63">
        <f t="shared" si="4"/>
        <v>0</v>
      </c>
      <c r="AL55" s="63">
        <f t="shared" si="4"/>
        <v>0</v>
      </c>
      <c r="AM55" s="63">
        <f t="shared" si="4"/>
        <v>0</v>
      </c>
      <c r="AN55" s="63">
        <f t="shared" si="4"/>
        <v>0</v>
      </c>
      <c r="AO55" s="63">
        <f t="shared" si="4"/>
        <v>0</v>
      </c>
      <c r="AP55" s="63">
        <f t="shared" si="4"/>
        <v>0</v>
      </c>
    </row>
    <row r="56" spans="1:42" ht="16.5" thickBot="1" x14ac:dyDescent="0.25">
      <c r="A56" s="64" t="s">
        <v>294</v>
      </c>
      <c r="B56" s="65">
        <f t="shared" ref="B56:AP56" si="5">AVERAGE(SUM(B53:B54),(SUM(B53:B54)-B55))*$B$42</f>
        <v>0</v>
      </c>
      <c r="C56" s="65">
        <f t="shared" si="5"/>
        <v>0</v>
      </c>
      <c r="D56" s="65">
        <f t="shared" si="5"/>
        <v>0</v>
      </c>
      <c r="E56" s="65">
        <f t="shared" si="5"/>
        <v>0</v>
      </c>
      <c r="F56" s="65">
        <f t="shared" si="5"/>
        <v>0</v>
      </c>
      <c r="G56" s="65">
        <f t="shared" si="5"/>
        <v>0</v>
      </c>
      <c r="H56" s="65">
        <f t="shared" si="5"/>
        <v>0</v>
      </c>
      <c r="I56" s="65">
        <f t="shared" si="5"/>
        <v>0</v>
      </c>
      <c r="J56" s="65">
        <f t="shared" si="5"/>
        <v>0</v>
      </c>
      <c r="K56" s="65">
        <f t="shared" si="5"/>
        <v>0</v>
      </c>
      <c r="L56" s="65">
        <f t="shared" si="5"/>
        <v>0</v>
      </c>
      <c r="M56" s="65">
        <f t="shared" si="5"/>
        <v>0</v>
      </c>
      <c r="N56" s="65">
        <f t="shared" si="5"/>
        <v>0</v>
      </c>
      <c r="O56" s="65">
        <f t="shared" si="5"/>
        <v>0</v>
      </c>
      <c r="P56" s="65">
        <f t="shared" si="5"/>
        <v>0</v>
      </c>
      <c r="Q56" s="65">
        <f t="shared" si="5"/>
        <v>0</v>
      </c>
      <c r="R56" s="65">
        <f t="shared" si="5"/>
        <v>0</v>
      </c>
      <c r="S56" s="65">
        <f t="shared" si="5"/>
        <v>0</v>
      </c>
      <c r="T56" s="65">
        <f t="shared" si="5"/>
        <v>0</v>
      </c>
      <c r="U56" s="65">
        <f t="shared" si="5"/>
        <v>0</v>
      </c>
      <c r="V56" s="65">
        <f t="shared" si="5"/>
        <v>0</v>
      </c>
      <c r="W56" s="65">
        <f t="shared" si="5"/>
        <v>0</v>
      </c>
      <c r="X56" s="65">
        <f t="shared" si="5"/>
        <v>0</v>
      </c>
      <c r="Y56" s="65">
        <f t="shared" si="5"/>
        <v>0</v>
      </c>
      <c r="Z56" s="65">
        <f t="shared" si="5"/>
        <v>0</v>
      </c>
      <c r="AA56" s="65">
        <f t="shared" si="5"/>
        <v>0</v>
      </c>
      <c r="AB56" s="65">
        <f t="shared" si="5"/>
        <v>0</v>
      </c>
      <c r="AC56" s="65">
        <f t="shared" si="5"/>
        <v>0</v>
      </c>
      <c r="AD56" s="65">
        <f t="shared" si="5"/>
        <v>0</v>
      </c>
      <c r="AE56" s="65">
        <f t="shared" si="5"/>
        <v>0</v>
      </c>
      <c r="AF56" s="65">
        <f t="shared" si="5"/>
        <v>0</v>
      </c>
      <c r="AG56" s="65">
        <f t="shared" si="5"/>
        <v>0</v>
      </c>
      <c r="AH56" s="65">
        <f t="shared" si="5"/>
        <v>0</v>
      </c>
      <c r="AI56" s="65">
        <f t="shared" si="5"/>
        <v>0</v>
      </c>
      <c r="AJ56" s="65">
        <f t="shared" si="5"/>
        <v>0</v>
      </c>
      <c r="AK56" s="65">
        <f t="shared" si="5"/>
        <v>0</v>
      </c>
      <c r="AL56" s="65">
        <f t="shared" si="5"/>
        <v>0</v>
      </c>
      <c r="AM56" s="65">
        <f t="shared" si="5"/>
        <v>0</v>
      </c>
      <c r="AN56" s="65">
        <f t="shared" si="5"/>
        <v>0</v>
      </c>
      <c r="AO56" s="65">
        <f t="shared" si="5"/>
        <v>0</v>
      </c>
      <c r="AP56" s="65">
        <f t="shared" si="5"/>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495</v>
      </c>
      <c r="B58" s="61">
        <v>1</v>
      </c>
      <c r="C58" s="61">
        <f>B58+1</f>
        <v>2</v>
      </c>
      <c r="D58" s="61">
        <f t="shared" ref="D58:AP58" si="6">C58+1</f>
        <v>3</v>
      </c>
      <c r="E58" s="61">
        <f t="shared" si="6"/>
        <v>4</v>
      </c>
      <c r="F58" s="61">
        <f t="shared" si="6"/>
        <v>5</v>
      </c>
      <c r="G58" s="61">
        <f t="shared" si="6"/>
        <v>6</v>
      </c>
      <c r="H58" s="61">
        <f t="shared" si="6"/>
        <v>7</v>
      </c>
      <c r="I58" s="61">
        <f t="shared" si="6"/>
        <v>8</v>
      </c>
      <c r="J58" s="61">
        <f t="shared" si="6"/>
        <v>9</v>
      </c>
      <c r="K58" s="61">
        <f t="shared" si="6"/>
        <v>10</v>
      </c>
      <c r="L58" s="61">
        <f t="shared" si="6"/>
        <v>11</v>
      </c>
      <c r="M58" s="61">
        <f t="shared" si="6"/>
        <v>12</v>
      </c>
      <c r="N58" s="61">
        <f t="shared" si="6"/>
        <v>13</v>
      </c>
      <c r="O58" s="61">
        <f t="shared" si="6"/>
        <v>14</v>
      </c>
      <c r="P58" s="61">
        <f t="shared" si="6"/>
        <v>15</v>
      </c>
      <c r="Q58" s="61">
        <f t="shared" si="6"/>
        <v>16</v>
      </c>
      <c r="R58" s="61">
        <f t="shared" si="6"/>
        <v>17</v>
      </c>
      <c r="S58" s="61">
        <f t="shared" si="6"/>
        <v>18</v>
      </c>
      <c r="T58" s="61">
        <f t="shared" si="6"/>
        <v>19</v>
      </c>
      <c r="U58" s="61">
        <f t="shared" si="6"/>
        <v>20</v>
      </c>
      <c r="V58" s="61">
        <f t="shared" si="6"/>
        <v>21</v>
      </c>
      <c r="W58" s="61">
        <f t="shared" si="6"/>
        <v>22</v>
      </c>
      <c r="X58" s="61">
        <f t="shared" si="6"/>
        <v>23</v>
      </c>
      <c r="Y58" s="61">
        <f t="shared" si="6"/>
        <v>24</v>
      </c>
      <c r="Z58" s="61">
        <f t="shared" si="6"/>
        <v>25</v>
      </c>
      <c r="AA58" s="61">
        <f t="shared" si="6"/>
        <v>26</v>
      </c>
      <c r="AB58" s="61">
        <f t="shared" si="6"/>
        <v>27</v>
      </c>
      <c r="AC58" s="61">
        <f t="shared" si="6"/>
        <v>28</v>
      </c>
      <c r="AD58" s="61">
        <f t="shared" si="6"/>
        <v>29</v>
      </c>
      <c r="AE58" s="61">
        <f t="shared" si="6"/>
        <v>30</v>
      </c>
      <c r="AF58" s="61">
        <f t="shared" si="6"/>
        <v>31</v>
      </c>
      <c r="AG58" s="61">
        <f t="shared" si="6"/>
        <v>32</v>
      </c>
      <c r="AH58" s="61">
        <f t="shared" si="6"/>
        <v>33</v>
      </c>
      <c r="AI58" s="61">
        <f t="shared" si="6"/>
        <v>34</v>
      </c>
      <c r="AJ58" s="61">
        <f t="shared" si="6"/>
        <v>35</v>
      </c>
      <c r="AK58" s="61">
        <f t="shared" si="6"/>
        <v>36</v>
      </c>
      <c r="AL58" s="61">
        <f t="shared" si="6"/>
        <v>37</v>
      </c>
      <c r="AM58" s="61">
        <f t="shared" si="6"/>
        <v>38</v>
      </c>
      <c r="AN58" s="61">
        <f t="shared" si="6"/>
        <v>39</v>
      </c>
      <c r="AO58" s="61">
        <f t="shared" si="6"/>
        <v>40</v>
      </c>
      <c r="AP58" s="61">
        <f t="shared" si="6"/>
        <v>41</v>
      </c>
    </row>
    <row r="59" spans="1:42" ht="14.25" x14ac:dyDescent="0.2">
      <c r="A59" s="66" t="s">
        <v>293</v>
      </c>
      <c r="B59" s="67">
        <f t="shared" ref="B59:AP59" si="7">B50*$B$28</f>
        <v>0</v>
      </c>
      <c r="C59" s="67">
        <f t="shared" si="7"/>
        <v>0</v>
      </c>
      <c r="D59" s="67">
        <f t="shared" si="7"/>
        <v>0</v>
      </c>
      <c r="E59" s="67">
        <f t="shared" si="7"/>
        <v>0</v>
      </c>
      <c r="F59" s="67">
        <f t="shared" si="7"/>
        <v>0</v>
      </c>
      <c r="G59" s="67">
        <f t="shared" si="7"/>
        <v>0</v>
      </c>
      <c r="H59" s="67">
        <f t="shared" si="7"/>
        <v>0</v>
      </c>
      <c r="I59" s="67">
        <f t="shared" si="7"/>
        <v>0</v>
      </c>
      <c r="J59" s="67">
        <f t="shared" si="7"/>
        <v>0</v>
      </c>
      <c r="K59" s="67">
        <f t="shared" si="7"/>
        <v>0</v>
      </c>
      <c r="L59" s="67">
        <f t="shared" si="7"/>
        <v>0</v>
      </c>
      <c r="M59" s="67">
        <f t="shared" si="7"/>
        <v>0</v>
      </c>
      <c r="N59" s="67">
        <f t="shared" si="7"/>
        <v>0</v>
      </c>
      <c r="O59" s="67">
        <f t="shared" si="7"/>
        <v>0</v>
      </c>
      <c r="P59" s="67">
        <f t="shared" si="7"/>
        <v>0</v>
      </c>
      <c r="Q59" s="67">
        <f t="shared" si="7"/>
        <v>0</v>
      </c>
      <c r="R59" s="67">
        <f t="shared" si="7"/>
        <v>0</v>
      </c>
      <c r="S59" s="67">
        <f t="shared" si="7"/>
        <v>0</v>
      </c>
      <c r="T59" s="67">
        <f t="shared" si="7"/>
        <v>0</v>
      </c>
      <c r="U59" s="67">
        <f t="shared" si="7"/>
        <v>0</v>
      </c>
      <c r="V59" s="67">
        <f t="shared" si="7"/>
        <v>0</v>
      </c>
      <c r="W59" s="67">
        <f t="shared" si="7"/>
        <v>0</v>
      </c>
      <c r="X59" s="67">
        <f t="shared" si="7"/>
        <v>0</v>
      </c>
      <c r="Y59" s="67">
        <f t="shared" si="7"/>
        <v>0</v>
      </c>
      <c r="Z59" s="67">
        <f t="shared" si="7"/>
        <v>0</v>
      </c>
      <c r="AA59" s="67">
        <f t="shared" si="7"/>
        <v>0</v>
      </c>
      <c r="AB59" s="67">
        <f t="shared" si="7"/>
        <v>0</v>
      </c>
      <c r="AC59" s="67">
        <f t="shared" si="7"/>
        <v>0</v>
      </c>
      <c r="AD59" s="67">
        <f t="shared" si="7"/>
        <v>0</v>
      </c>
      <c r="AE59" s="67">
        <f t="shared" si="7"/>
        <v>0</v>
      </c>
      <c r="AF59" s="67">
        <f t="shared" si="7"/>
        <v>0</v>
      </c>
      <c r="AG59" s="67">
        <f t="shared" si="7"/>
        <v>0</v>
      </c>
      <c r="AH59" s="67">
        <f t="shared" si="7"/>
        <v>0</v>
      </c>
      <c r="AI59" s="67">
        <f t="shared" si="7"/>
        <v>0</v>
      </c>
      <c r="AJ59" s="67">
        <f t="shared" si="7"/>
        <v>0</v>
      </c>
      <c r="AK59" s="67">
        <f t="shared" si="7"/>
        <v>0</v>
      </c>
      <c r="AL59" s="67">
        <f t="shared" si="7"/>
        <v>0</v>
      </c>
      <c r="AM59" s="67">
        <f t="shared" si="7"/>
        <v>0</v>
      </c>
      <c r="AN59" s="67">
        <f t="shared" si="7"/>
        <v>0</v>
      </c>
      <c r="AO59" s="67">
        <f t="shared" si="7"/>
        <v>0</v>
      </c>
      <c r="AP59" s="67">
        <f t="shared" si="7"/>
        <v>0</v>
      </c>
    </row>
    <row r="60" spans="1:42" x14ac:dyDescent="0.2">
      <c r="A60" s="62" t="s">
        <v>292</v>
      </c>
      <c r="B60" s="63">
        <f t="shared" ref="B60:Z60" si="8">SUM(B61:B65)</f>
        <v>0</v>
      </c>
      <c r="C60" s="63">
        <f t="shared" si="8"/>
        <v>-74898.463999999993</v>
      </c>
      <c r="D60" s="63">
        <f>SUM(D61:D65)</f>
        <v>-78418.691808000003</v>
      </c>
      <c r="E60" s="63">
        <f t="shared" si="8"/>
        <v>-82104.370322975985</v>
      </c>
      <c r="F60" s="63">
        <f t="shared" si="8"/>
        <v>-85963.275728155859</v>
      </c>
      <c r="G60" s="63">
        <f t="shared" si="8"/>
        <v>-90003.549687379171</v>
      </c>
      <c r="H60" s="63">
        <f t="shared" si="8"/>
        <v>-94233.716522685994</v>
      </c>
      <c r="I60" s="63">
        <f t="shared" si="8"/>
        <v>-98662.701199252246</v>
      </c>
      <c r="J60" s="63">
        <f t="shared" si="8"/>
        <v>-103299.8481556171</v>
      </c>
      <c r="K60" s="63">
        <f t="shared" si="8"/>
        <v>-108154.94101893109</v>
      </c>
      <c r="L60" s="63">
        <f t="shared" si="8"/>
        <v>-113238.22324682085</v>
      </c>
      <c r="M60" s="63">
        <f t="shared" si="8"/>
        <v>-118560.41973942141</v>
      </c>
      <c r="N60" s="63">
        <f t="shared" si="8"/>
        <v>-124132.75946717421</v>
      </c>
      <c r="O60" s="63">
        <f t="shared" si="8"/>
        <v>-129966.9991621314</v>
      </c>
      <c r="P60" s="63">
        <f t="shared" si="8"/>
        <v>-136075.44812275158</v>
      </c>
      <c r="Q60" s="63">
        <f t="shared" si="8"/>
        <v>-142470.99418452088</v>
      </c>
      <c r="R60" s="63">
        <f t="shared" si="8"/>
        <v>-149167.13091119338</v>
      </c>
      <c r="S60" s="63">
        <f t="shared" si="8"/>
        <v>-156177.98606401944</v>
      </c>
      <c r="T60" s="63">
        <f t="shared" si="8"/>
        <v>-163518.35140902834</v>
      </c>
      <c r="U60" s="63">
        <f t="shared" si="8"/>
        <v>-171203.71392525267</v>
      </c>
      <c r="V60" s="63">
        <f t="shared" si="8"/>
        <v>-179250.28847973951</v>
      </c>
      <c r="W60" s="63">
        <f t="shared" si="8"/>
        <v>-187675.05203828725</v>
      </c>
      <c r="X60" s="63">
        <f t="shared" si="8"/>
        <v>-196495.77948408676</v>
      </c>
      <c r="Y60" s="63">
        <f t="shared" si="8"/>
        <v>-205731.08111983881</v>
      </c>
      <c r="Z60" s="63">
        <f t="shared" si="8"/>
        <v>-215400.44193247124</v>
      </c>
      <c r="AA60" s="63">
        <f t="shared" ref="AA60:AP60" si="9">SUM(AA61:AA65)</f>
        <v>-225524.26270329734</v>
      </c>
      <c r="AB60" s="63">
        <f t="shared" si="9"/>
        <v>-236123.9030503523</v>
      </c>
      <c r="AC60" s="63">
        <f t="shared" si="9"/>
        <v>-247221.72649371886</v>
      </c>
      <c r="AD60" s="63">
        <f t="shared" si="9"/>
        <v>-258841.1476389236</v>
      </c>
      <c r="AE60" s="63">
        <f t="shared" si="9"/>
        <v>-271006.68157795304</v>
      </c>
      <c r="AF60" s="63">
        <f t="shared" si="9"/>
        <v>-283743.99561211682</v>
      </c>
      <c r="AG60" s="63">
        <f t="shared" si="9"/>
        <v>-297079.96340588626</v>
      </c>
      <c r="AH60" s="63">
        <f t="shared" si="9"/>
        <v>-311042.72168596287</v>
      </c>
      <c r="AI60" s="63">
        <f t="shared" si="9"/>
        <v>-325661.72960520315</v>
      </c>
      <c r="AJ60" s="63">
        <f t="shared" si="9"/>
        <v>-340967.83089664771</v>
      </c>
      <c r="AK60" s="63">
        <f t="shared" si="9"/>
        <v>-356993.31894879008</v>
      </c>
      <c r="AL60" s="63">
        <f t="shared" si="9"/>
        <v>-373772.00493938319</v>
      </c>
      <c r="AM60" s="63">
        <f t="shared" si="9"/>
        <v>-391339.28917153418</v>
      </c>
      <c r="AN60" s="63">
        <f t="shared" si="9"/>
        <v>-409732.23576259625</v>
      </c>
      <c r="AO60" s="63">
        <f t="shared" si="9"/>
        <v>-428989.65084343828</v>
      </c>
      <c r="AP60" s="63">
        <f t="shared" si="9"/>
        <v>-449152.16443307983</v>
      </c>
    </row>
    <row r="61" spans="1:42" x14ac:dyDescent="0.2">
      <c r="A61" s="68" t="s">
        <v>291</v>
      </c>
      <c r="B61" s="63"/>
      <c r="C61" s="63">
        <f>-IF(C$47&lt;=$B$30,0,$B$29*(1+C$49)*$B$28)</f>
        <v>-74898.463999999993</v>
      </c>
      <c r="D61" s="63">
        <f>-IF(D$47&lt;=$B$30,0,$B$29*(1+D$49)*$B$28)</f>
        <v>-78418.691808000003</v>
      </c>
      <c r="E61" s="63">
        <f t="shared" ref="E61:AP61" si="10">-IF(E$47&lt;=$B$30,0,$B$29*(1+E$49)*$B$28)</f>
        <v>-82104.370322975985</v>
      </c>
      <c r="F61" s="63">
        <f t="shared" si="10"/>
        <v>-85963.275728155859</v>
      </c>
      <c r="G61" s="63">
        <f t="shared" si="10"/>
        <v>-90003.549687379171</v>
      </c>
      <c r="H61" s="63">
        <f t="shared" si="10"/>
        <v>-94233.716522685994</v>
      </c>
      <c r="I61" s="63">
        <f t="shared" si="10"/>
        <v>-98662.701199252246</v>
      </c>
      <c r="J61" s="63">
        <f t="shared" si="10"/>
        <v>-103299.8481556171</v>
      </c>
      <c r="K61" s="63">
        <f t="shared" si="10"/>
        <v>-108154.94101893109</v>
      </c>
      <c r="L61" s="63">
        <f t="shared" si="10"/>
        <v>-113238.22324682085</v>
      </c>
      <c r="M61" s="63">
        <f t="shared" si="10"/>
        <v>-118560.41973942141</v>
      </c>
      <c r="N61" s="63">
        <f t="shared" si="10"/>
        <v>-124132.75946717421</v>
      </c>
      <c r="O61" s="63">
        <f t="shared" si="10"/>
        <v>-129966.9991621314</v>
      </c>
      <c r="P61" s="63">
        <f t="shared" si="10"/>
        <v>-136075.44812275158</v>
      </c>
      <c r="Q61" s="63">
        <f t="shared" si="10"/>
        <v>-142470.99418452088</v>
      </c>
      <c r="R61" s="63">
        <f t="shared" si="10"/>
        <v>-149167.13091119338</v>
      </c>
      <c r="S61" s="63">
        <f t="shared" si="10"/>
        <v>-156177.98606401944</v>
      </c>
      <c r="T61" s="63">
        <f t="shared" si="10"/>
        <v>-163518.35140902834</v>
      </c>
      <c r="U61" s="63">
        <f t="shared" si="10"/>
        <v>-171203.71392525267</v>
      </c>
      <c r="V61" s="63">
        <f t="shared" si="10"/>
        <v>-179250.28847973951</v>
      </c>
      <c r="W61" s="63">
        <f t="shared" si="10"/>
        <v>-187675.05203828725</v>
      </c>
      <c r="X61" s="63">
        <f t="shared" si="10"/>
        <v>-196495.77948408676</v>
      </c>
      <c r="Y61" s="63">
        <f t="shared" si="10"/>
        <v>-205731.08111983881</v>
      </c>
      <c r="Z61" s="63">
        <f t="shared" si="10"/>
        <v>-215400.44193247124</v>
      </c>
      <c r="AA61" s="63">
        <f t="shared" si="10"/>
        <v>-225524.26270329734</v>
      </c>
      <c r="AB61" s="63">
        <f t="shared" si="10"/>
        <v>-236123.9030503523</v>
      </c>
      <c r="AC61" s="63">
        <f t="shared" si="10"/>
        <v>-247221.72649371886</v>
      </c>
      <c r="AD61" s="63">
        <f t="shared" si="10"/>
        <v>-258841.1476389236</v>
      </c>
      <c r="AE61" s="63">
        <f t="shared" si="10"/>
        <v>-271006.68157795304</v>
      </c>
      <c r="AF61" s="63">
        <f t="shared" si="10"/>
        <v>-283743.99561211682</v>
      </c>
      <c r="AG61" s="63">
        <f t="shared" si="10"/>
        <v>-297079.96340588626</v>
      </c>
      <c r="AH61" s="63">
        <f t="shared" si="10"/>
        <v>-311042.72168596287</v>
      </c>
      <c r="AI61" s="63">
        <f t="shared" si="10"/>
        <v>-325661.72960520315</v>
      </c>
      <c r="AJ61" s="63">
        <f t="shared" si="10"/>
        <v>-340967.83089664771</v>
      </c>
      <c r="AK61" s="63">
        <f t="shared" si="10"/>
        <v>-356993.31894879008</v>
      </c>
      <c r="AL61" s="63">
        <f t="shared" si="10"/>
        <v>-373772.00493938319</v>
      </c>
      <c r="AM61" s="63">
        <f t="shared" si="10"/>
        <v>-391339.28917153418</v>
      </c>
      <c r="AN61" s="63">
        <f t="shared" si="10"/>
        <v>-409732.23576259625</v>
      </c>
      <c r="AO61" s="63">
        <f t="shared" si="10"/>
        <v>-428989.65084343828</v>
      </c>
      <c r="AP61" s="63">
        <f t="shared" si="10"/>
        <v>-449152.16443307983</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492</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492</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496</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289</v>
      </c>
      <c r="B66" s="67">
        <f t="shared" ref="B66:AO66" si="11">B59+B60</f>
        <v>0</v>
      </c>
      <c r="C66" s="67">
        <f t="shared" si="11"/>
        <v>-74898.463999999993</v>
      </c>
      <c r="D66" s="67">
        <f t="shared" si="11"/>
        <v>-78418.691808000003</v>
      </c>
      <c r="E66" s="67">
        <f t="shared" si="11"/>
        <v>-82104.370322975985</v>
      </c>
      <c r="F66" s="67">
        <f t="shared" si="11"/>
        <v>-85963.275728155859</v>
      </c>
      <c r="G66" s="67">
        <f t="shared" si="11"/>
        <v>-90003.549687379171</v>
      </c>
      <c r="H66" s="67">
        <f t="shared" si="11"/>
        <v>-94233.716522685994</v>
      </c>
      <c r="I66" s="67">
        <f t="shared" si="11"/>
        <v>-98662.701199252246</v>
      </c>
      <c r="J66" s="67">
        <f t="shared" si="11"/>
        <v>-103299.8481556171</v>
      </c>
      <c r="K66" s="67">
        <f t="shared" si="11"/>
        <v>-108154.94101893109</v>
      </c>
      <c r="L66" s="67">
        <f t="shared" si="11"/>
        <v>-113238.22324682085</v>
      </c>
      <c r="M66" s="67">
        <f t="shared" si="11"/>
        <v>-118560.41973942141</v>
      </c>
      <c r="N66" s="67">
        <f t="shared" si="11"/>
        <v>-124132.75946717421</v>
      </c>
      <c r="O66" s="67">
        <f t="shared" si="11"/>
        <v>-129966.9991621314</v>
      </c>
      <c r="P66" s="67">
        <f t="shared" si="11"/>
        <v>-136075.44812275158</v>
      </c>
      <c r="Q66" s="67">
        <f t="shared" si="11"/>
        <v>-142470.99418452088</v>
      </c>
      <c r="R66" s="67">
        <f t="shared" si="11"/>
        <v>-149167.13091119338</v>
      </c>
      <c r="S66" s="67">
        <f t="shared" si="11"/>
        <v>-156177.98606401944</v>
      </c>
      <c r="T66" s="67">
        <f t="shared" si="11"/>
        <v>-163518.35140902834</v>
      </c>
      <c r="U66" s="67">
        <f t="shared" si="11"/>
        <v>-171203.71392525267</v>
      </c>
      <c r="V66" s="67">
        <f t="shared" si="11"/>
        <v>-179250.28847973951</v>
      </c>
      <c r="W66" s="67">
        <f t="shared" si="11"/>
        <v>-187675.05203828725</v>
      </c>
      <c r="X66" s="67">
        <f t="shared" si="11"/>
        <v>-196495.77948408676</v>
      </c>
      <c r="Y66" s="67">
        <f t="shared" si="11"/>
        <v>-205731.08111983881</v>
      </c>
      <c r="Z66" s="67">
        <f t="shared" si="11"/>
        <v>-215400.44193247124</v>
      </c>
      <c r="AA66" s="67">
        <f t="shared" si="11"/>
        <v>-225524.26270329734</v>
      </c>
      <c r="AB66" s="67">
        <f t="shared" si="11"/>
        <v>-236123.9030503523</v>
      </c>
      <c r="AC66" s="67">
        <f t="shared" si="11"/>
        <v>-247221.72649371886</v>
      </c>
      <c r="AD66" s="67">
        <f t="shared" si="11"/>
        <v>-258841.1476389236</v>
      </c>
      <c r="AE66" s="67">
        <f t="shared" si="11"/>
        <v>-271006.68157795304</v>
      </c>
      <c r="AF66" s="67">
        <f t="shared" si="11"/>
        <v>-283743.99561211682</v>
      </c>
      <c r="AG66" s="67">
        <f t="shared" si="11"/>
        <v>-297079.96340588626</v>
      </c>
      <c r="AH66" s="67">
        <f t="shared" si="11"/>
        <v>-311042.72168596287</v>
      </c>
      <c r="AI66" s="67">
        <f t="shared" si="11"/>
        <v>-325661.72960520315</v>
      </c>
      <c r="AJ66" s="67">
        <f t="shared" si="11"/>
        <v>-340967.83089664771</v>
      </c>
      <c r="AK66" s="67">
        <f t="shared" si="11"/>
        <v>-356993.31894879008</v>
      </c>
      <c r="AL66" s="67">
        <f t="shared" si="11"/>
        <v>-373772.00493938319</v>
      </c>
      <c r="AM66" s="67">
        <f t="shared" si="11"/>
        <v>-391339.28917153418</v>
      </c>
      <c r="AN66" s="67">
        <f t="shared" si="11"/>
        <v>-409732.23576259625</v>
      </c>
      <c r="AO66" s="67">
        <f t="shared" si="11"/>
        <v>-428989.65084343828</v>
      </c>
      <c r="AP66" s="67">
        <f>AP59+AP60</f>
        <v>-449152.16443307983</v>
      </c>
    </row>
    <row r="67" spans="1:45" x14ac:dyDescent="0.2">
      <c r="A67" s="68" t="s">
        <v>284</v>
      </c>
      <c r="C67" s="63">
        <f>-($B$25)*1.18*$B$28/$B$27</f>
        <v>-802400</v>
      </c>
      <c r="D67" s="63">
        <f>C67</f>
        <v>-802400</v>
      </c>
      <c r="E67" s="63">
        <f t="shared" ref="E67:AP67" si="12">D67</f>
        <v>-802400</v>
      </c>
      <c r="F67" s="63">
        <f t="shared" si="12"/>
        <v>-802400</v>
      </c>
      <c r="G67" s="63">
        <f t="shared" si="12"/>
        <v>-802400</v>
      </c>
      <c r="H67" s="63">
        <f t="shared" si="12"/>
        <v>-802400</v>
      </c>
      <c r="I67" s="63">
        <f t="shared" si="12"/>
        <v>-802400</v>
      </c>
      <c r="J67" s="63">
        <f t="shared" si="12"/>
        <v>-802400</v>
      </c>
      <c r="K67" s="63">
        <f t="shared" si="12"/>
        <v>-802400</v>
      </c>
      <c r="L67" s="63">
        <f t="shared" si="12"/>
        <v>-802400</v>
      </c>
      <c r="M67" s="63">
        <f t="shared" si="12"/>
        <v>-802400</v>
      </c>
      <c r="N67" s="63">
        <f t="shared" si="12"/>
        <v>-802400</v>
      </c>
      <c r="O67" s="63">
        <f t="shared" si="12"/>
        <v>-802400</v>
      </c>
      <c r="P67" s="63">
        <f t="shared" si="12"/>
        <v>-802400</v>
      </c>
      <c r="Q67" s="63">
        <f t="shared" si="12"/>
        <v>-802400</v>
      </c>
      <c r="R67" s="63">
        <f t="shared" si="12"/>
        <v>-802400</v>
      </c>
      <c r="S67" s="63">
        <f t="shared" si="12"/>
        <v>-802400</v>
      </c>
      <c r="T67" s="63">
        <f t="shared" si="12"/>
        <v>-802400</v>
      </c>
      <c r="U67" s="63">
        <f t="shared" si="12"/>
        <v>-802400</v>
      </c>
      <c r="V67" s="63">
        <f t="shared" si="12"/>
        <v>-802400</v>
      </c>
      <c r="W67" s="63">
        <f t="shared" si="12"/>
        <v>-802400</v>
      </c>
      <c r="X67" s="63">
        <f t="shared" si="12"/>
        <v>-802400</v>
      </c>
      <c r="Y67" s="63">
        <f t="shared" si="12"/>
        <v>-802400</v>
      </c>
      <c r="Z67" s="63">
        <f t="shared" si="12"/>
        <v>-802400</v>
      </c>
      <c r="AA67" s="63">
        <f t="shared" si="12"/>
        <v>-802400</v>
      </c>
      <c r="AB67" s="63">
        <f t="shared" si="12"/>
        <v>-802400</v>
      </c>
      <c r="AC67" s="63">
        <f t="shared" si="12"/>
        <v>-802400</v>
      </c>
      <c r="AD67" s="63">
        <f t="shared" si="12"/>
        <v>-802400</v>
      </c>
      <c r="AE67" s="63">
        <f t="shared" si="12"/>
        <v>-802400</v>
      </c>
      <c r="AF67" s="63">
        <f t="shared" si="12"/>
        <v>-802400</v>
      </c>
      <c r="AG67" s="63">
        <f t="shared" si="12"/>
        <v>-802400</v>
      </c>
      <c r="AH67" s="63">
        <f t="shared" si="12"/>
        <v>-802400</v>
      </c>
      <c r="AI67" s="63">
        <f t="shared" si="12"/>
        <v>-802400</v>
      </c>
      <c r="AJ67" s="63">
        <f t="shared" si="12"/>
        <v>-802400</v>
      </c>
      <c r="AK67" s="63">
        <f t="shared" si="12"/>
        <v>-802400</v>
      </c>
      <c r="AL67" s="63">
        <f t="shared" si="12"/>
        <v>-802400</v>
      </c>
      <c r="AM67" s="63">
        <f t="shared" si="12"/>
        <v>-802400</v>
      </c>
      <c r="AN67" s="63">
        <f t="shared" si="12"/>
        <v>-802400</v>
      </c>
      <c r="AO67" s="63">
        <f t="shared" si="12"/>
        <v>-802400</v>
      </c>
      <c r="AP67" s="63">
        <f t="shared" si="12"/>
        <v>-802400</v>
      </c>
      <c r="AQ67" s="177"/>
      <c r="AR67" s="178"/>
      <c r="AS67" s="178"/>
    </row>
    <row r="68" spans="1:45" ht="28.5" x14ac:dyDescent="0.2">
      <c r="A68" s="69" t="s">
        <v>285</v>
      </c>
      <c r="B68" s="67">
        <f t="shared" ref="B68:J68" si="13">B66+B67</f>
        <v>0</v>
      </c>
      <c r="C68" s="67">
        <f>C66+C67</f>
        <v>-877298.46400000004</v>
      </c>
      <c r="D68" s="67">
        <f>D66+D67</f>
        <v>-880818.69180799997</v>
      </c>
      <c r="E68" s="67">
        <f t="shared" si="13"/>
        <v>-884504.37032297603</v>
      </c>
      <c r="F68" s="67">
        <f>F66+C67</f>
        <v>-888363.27572815586</v>
      </c>
      <c r="G68" s="67">
        <f t="shared" si="13"/>
        <v>-892403.54968737916</v>
      </c>
      <c r="H68" s="67">
        <f t="shared" si="13"/>
        <v>-896633.71652268595</v>
      </c>
      <c r="I68" s="67">
        <f t="shared" si="13"/>
        <v>-901062.70119925227</v>
      </c>
      <c r="J68" s="67">
        <f t="shared" si="13"/>
        <v>-905699.84815561713</v>
      </c>
      <c r="K68" s="67">
        <f>K66+K67</f>
        <v>-910554.9410189311</v>
      </c>
      <c r="L68" s="67">
        <f>L66+L67</f>
        <v>-915638.22324682085</v>
      </c>
      <c r="M68" s="67">
        <f t="shared" ref="M68:AO68" si="14">M66+M67</f>
        <v>-920960.41973942146</v>
      </c>
      <c r="N68" s="67">
        <f t="shared" si="14"/>
        <v>-926532.75946717418</v>
      </c>
      <c r="O68" s="67">
        <f t="shared" si="14"/>
        <v>-932366.99916213145</v>
      </c>
      <c r="P68" s="67">
        <f t="shared" si="14"/>
        <v>-938475.44812275155</v>
      </c>
      <c r="Q68" s="67">
        <f t="shared" si="14"/>
        <v>-944870.99418452091</v>
      </c>
      <c r="R68" s="67">
        <f t="shared" si="14"/>
        <v>-951567.13091119332</v>
      </c>
      <c r="S68" s="67">
        <f t="shared" si="14"/>
        <v>-958577.98606401938</v>
      </c>
      <c r="T68" s="67">
        <f t="shared" si="14"/>
        <v>-965918.35140902828</v>
      </c>
      <c r="U68" s="67">
        <f t="shared" si="14"/>
        <v>-973603.71392525267</v>
      </c>
      <c r="V68" s="67">
        <f t="shared" si="14"/>
        <v>-981650.28847973957</v>
      </c>
      <c r="W68" s="67">
        <f t="shared" si="14"/>
        <v>-990075.05203828728</v>
      </c>
      <c r="X68" s="67">
        <f t="shared" si="14"/>
        <v>-998895.77948408679</v>
      </c>
      <c r="Y68" s="67">
        <f t="shared" si="14"/>
        <v>-1008131.0811198389</v>
      </c>
      <c r="Z68" s="67">
        <f t="shared" si="14"/>
        <v>-1017800.4419324712</v>
      </c>
      <c r="AA68" s="67">
        <f t="shared" si="14"/>
        <v>-1027924.2627032973</v>
      </c>
      <c r="AB68" s="67">
        <f t="shared" si="14"/>
        <v>-1038523.9030503524</v>
      </c>
      <c r="AC68" s="67">
        <f t="shared" si="14"/>
        <v>-1049621.7264937188</v>
      </c>
      <c r="AD68" s="67">
        <f t="shared" si="14"/>
        <v>-1061241.1476389235</v>
      </c>
      <c r="AE68" s="67">
        <f t="shared" si="14"/>
        <v>-1073406.681577953</v>
      </c>
      <c r="AF68" s="67">
        <f t="shared" si="14"/>
        <v>-1086143.9956121168</v>
      </c>
      <c r="AG68" s="67">
        <f t="shared" si="14"/>
        <v>-1099479.9634058862</v>
      </c>
      <c r="AH68" s="67">
        <f t="shared" si="14"/>
        <v>-1113442.7216859628</v>
      </c>
      <c r="AI68" s="67">
        <f t="shared" si="14"/>
        <v>-1128061.729605203</v>
      </c>
      <c r="AJ68" s="67">
        <f t="shared" si="14"/>
        <v>-1143367.8308966476</v>
      </c>
      <c r="AK68" s="67">
        <f t="shared" si="14"/>
        <v>-1159393.31894879</v>
      </c>
      <c r="AL68" s="67">
        <f t="shared" si="14"/>
        <v>-1176172.0049393831</v>
      </c>
      <c r="AM68" s="67">
        <f t="shared" si="14"/>
        <v>-1193739.2891715341</v>
      </c>
      <c r="AN68" s="67">
        <f t="shared" si="14"/>
        <v>-1212132.2357625961</v>
      </c>
      <c r="AO68" s="67">
        <f t="shared" si="14"/>
        <v>-1231389.6508434382</v>
      </c>
      <c r="AP68" s="67">
        <f>AP66+AP67</f>
        <v>-1251552.1644330798</v>
      </c>
    </row>
    <row r="69" spans="1:45" x14ac:dyDescent="0.2">
      <c r="A69" s="68" t="s">
        <v>283</v>
      </c>
      <c r="B69" s="63">
        <f t="shared" ref="B69:AO69" si="15">-B56</f>
        <v>0</v>
      </c>
      <c r="C69" s="63">
        <f t="shared" si="15"/>
        <v>0</v>
      </c>
      <c r="D69" s="63">
        <f t="shared" si="15"/>
        <v>0</v>
      </c>
      <c r="E69" s="63">
        <f t="shared" si="15"/>
        <v>0</v>
      </c>
      <c r="F69" s="63">
        <f t="shared" si="15"/>
        <v>0</v>
      </c>
      <c r="G69" s="63">
        <f t="shared" si="15"/>
        <v>0</v>
      </c>
      <c r="H69" s="63">
        <f t="shared" si="15"/>
        <v>0</v>
      </c>
      <c r="I69" s="63">
        <f t="shared" si="15"/>
        <v>0</v>
      </c>
      <c r="J69" s="63">
        <f t="shared" si="15"/>
        <v>0</v>
      </c>
      <c r="K69" s="63">
        <f t="shared" si="15"/>
        <v>0</v>
      </c>
      <c r="L69" s="63">
        <f t="shared" si="15"/>
        <v>0</v>
      </c>
      <c r="M69" s="63">
        <f t="shared" si="15"/>
        <v>0</v>
      </c>
      <c r="N69" s="63">
        <f t="shared" si="15"/>
        <v>0</v>
      </c>
      <c r="O69" s="63">
        <f t="shared" si="15"/>
        <v>0</v>
      </c>
      <c r="P69" s="63">
        <f t="shared" si="15"/>
        <v>0</v>
      </c>
      <c r="Q69" s="63">
        <f t="shared" si="15"/>
        <v>0</v>
      </c>
      <c r="R69" s="63">
        <f t="shared" si="15"/>
        <v>0</v>
      </c>
      <c r="S69" s="63">
        <f t="shared" si="15"/>
        <v>0</v>
      </c>
      <c r="T69" s="63">
        <f t="shared" si="15"/>
        <v>0</v>
      </c>
      <c r="U69" s="63">
        <f t="shared" si="15"/>
        <v>0</v>
      </c>
      <c r="V69" s="63">
        <f t="shared" si="15"/>
        <v>0</v>
      </c>
      <c r="W69" s="63">
        <f t="shared" si="15"/>
        <v>0</v>
      </c>
      <c r="X69" s="63">
        <f t="shared" si="15"/>
        <v>0</v>
      </c>
      <c r="Y69" s="63">
        <f t="shared" si="15"/>
        <v>0</v>
      </c>
      <c r="Z69" s="63">
        <f t="shared" si="15"/>
        <v>0</v>
      </c>
      <c r="AA69" s="63">
        <f t="shared" si="15"/>
        <v>0</v>
      </c>
      <c r="AB69" s="63">
        <f t="shared" si="15"/>
        <v>0</v>
      </c>
      <c r="AC69" s="63">
        <f t="shared" si="15"/>
        <v>0</v>
      </c>
      <c r="AD69" s="63">
        <f t="shared" si="15"/>
        <v>0</v>
      </c>
      <c r="AE69" s="63">
        <f t="shared" si="15"/>
        <v>0</v>
      </c>
      <c r="AF69" s="63">
        <f t="shared" si="15"/>
        <v>0</v>
      </c>
      <c r="AG69" s="63">
        <f t="shared" si="15"/>
        <v>0</v>
      </c>
      <c r="AH69" s="63">
        <f t="shared" si="15"/>
        <v>0</v>
      </c>
      <c r="AI69" s="63">
        <f t="shared" si="15"/>
        <v>0</v>
      </c>
      <c r="AJ69" s="63">
        <f t="shared" si="15"/>
        <v>0</v>
      </c>
      <c r="AK69" s="63">
        <f t="shared" si="15"/>
        <v>0</v>
      </c>
      <c r="AL69" s="63">
        <f t="shared" si="15"/>
        <v>0</v>
      </c>
      <c r="AM69" s="63">
        <f t="shared" si="15"/>
        <v>0</v>
      </c>
      <c r="AN69" s="63">
        <f t="shared" si="15"/>
        <v>0</v>
      </c>
      <c r="AO69" s="63">
        <f t="shared" si="15"/>
        <v>0</v>
      </c>
      <c r="AP69" s="63">
        <f>-AP56</f>
        <v>0</v>
      </c>
    </row>
    <row r="70" spans="1:45" ht="14.25" x14ac:dyDescent="0.2">
      <c r="A70" s="69" t="s">
        <v>288</v>
      </c>
      <c r="B70" s="67">
        <f t="shared" ref="B70:AO70" si="16">B68+B69</f>
        <v>0</v>
      </c>
      <c r="C70" s="67">
        <f t="shared" si="16"/>
        <v>-877298.46400000004</v>
      </c>
      <c r="D70" s="67">
        <f t="shared" si="16"/>
        <v>-880818.69180799997</v>
      </c>
      <c r="E70" s="67">
        <f t="shared" si="16"/>
        <v>-884504.37032297603</v>
      </c>
      <c r="F70" s="67">
        <f t="shared" si="16"/>
        <v>-888363.27572815586</v>
      </c>
      <c r="G70" s="67">
        <f t="shared" si="16"/>
        <v>-892403.54968737916</v>
      </c>
      <c r="H70" s="67">
        <f t="shared" si="16"/>
        <v>-896633.71652268595</v>
      </c>
      <c r="I70" s="67">
        <f t="shared" si="16"/>
        <v>-901062.70119925227</v>
      </c>
      <c r="J70" s="67">
        <f t="shared" si="16"/>
        <v>-905699.84815561713</v>
      </c>
      <c r="K70" s="67">
        <f t="shared" si="16"/>
        <v>-910554.9410189311</v>
      </c>
      <c r="L70" s="67">
        <f t="shared" si="16"/>
        <v>-915638.22324682085</v>
      </c>
      <c r="M70" s="67">
        <f t="shared" si="16"/>
        <v>-920960.41973942146</v>
      </c>
      <c r="N70" s="67">
        <f t="shared" si="16"/>
        <v>-926532.75946717418</v>
      </c>
      <c r="O70" s="67">
        <f t="shared" si="16"/>
        <v>-932366.99916213145</v>
      </c>
      <c r="P70" s="67">
        <f t="shared" si="16"/>
        <v>-938475.44812275155</v>
      </c>
      <c r="Q70" s="67">
        <f t="shared" si="16"/>
        <v>-944870.99418452091</v>
      </c>
      <c r="R70" s="67">
        <f t="shared" si="16"/>
        <v>-951567.13091119332</v>
      </c>
      <c r="S70" s="67">
        <f t="shared" si="16"/>
        <v>-958577.98606401938</v>
      </c>
      <c r="T70" s="67">
        <f t="shared" si="16"/>
        <v>-965918.35140902828</v>
      </c>
      <c r="U70" s="67">
        <f t="shared" si="16"/>
        <v>-973603.71392525267</v>
      </c>
      <c r="V70" s="67">
        <f t="shared" si="16"/>
        <v>-981650.28847973957</v>
      </c>
      <c r="W70" s="67">
        <f t="shared" si="16"/>
        <v>-990075.05203828728</v>
      </c>
      <c r="X70" s="67">
        <f t="shared" si="16"/>
        <v>-998895.77948408679</v>
      </c>
      <c r="Y70" s="67">
        <f t="shared" si="16"/>
        <v>-1008131.0811198389</v>
      </c>
      <c r="Z70" s="67">
        <f t="shared" si="16"/>
        <v>-1017800.4419324712</v>
      </c>
      <c r="AA70" s="67">
        <f t="shared" si="16"/>
        <v>-1027924.2627032973</v>
      </c>
      <c r="AB70" s="67">
        <f t="shared" si="16"/>
        <v>-1038523.9030503524</v>
      </c>
      <c r="AC70" s="67">
        <f t="shared" si="16"/>
        <v>-1049621.7264937188</v>
      </c>
      <c r="AD70" s="67">
        <f t="shared" si="16"/>
        <v>-1061241.1476389235</v>
      </c>
      <c r="AE70" s="67">
        <f t="shared" si="16"/>
        <v>-1073406.681577953</v>
      </c>
      <c r="AF70" s="67">
        <f t="shared" si="16"/>
        <v>-1086143.9956121168</v>
      </c>
      <c r="AG70" s="67">
        <f t="shared" si="16"/>
        <v>-1099479.9634058862</v>
      </c>
      <c r="AH70" s="67">
        <f t="shared" si="16"/>
        <v>-1113442.7216859628</v>
      </c>
      <c r="AI70" s="67">
        <f t="shared" si="16"/>
        <v>-1128061.729605203</v>
      </c>
      <c r="AJ70" s="67">
        <f t="shared" si="16"/>
        <v>-1143367.8308966476</v>
      </c>
      <c r="AK70" s="67">
        <f t="shared" si="16"/>
        <v>-1159393.31894879</v>
      </c>
      <c r="AL70" s="67">
        <f t="shared" si="16"/>
        <v>-1176172.0049393831</v>
      </c>
      <c r="AM70" s="67">
        <f t="shared" si="16"/>
        <v>-1193739.2891715341</v>
      </c>
      <c r="AN70" s="67">
        <f t="shared" si="16"/>
        <v>-1212132.2357625961</v>
      </c>
      <c r="AO70" s="67">
        <f t="shared" si="16"/>
        <v>-1231389.6508434382</v>
      </c>
      <c r="AP70" s="67">
        <f>AP68+AP69</f>
        <v>-1251552.1644330798</v>
      </c>
    </row>
    <row r="71" spans="1:45" x14ac:dyDescent="0.2">
      <c r="A71" s="68" t="s">
        <v>282</v>
      </c>
      <c r="B71" s="63">
        <f t="shared" ref="B71:AP71" si="17">-B70*$B$36</f>
        <v>0</v>
      </c>
      <c r="C71" s="63">
        <f t="shared" si="17"/>
        <v>175459.69280000002</v>
      </c>
      <c r="D71" s="63">
        <f t="shared" si="17"/>
        <v>176163.7383616</v>
      </c>
      <c r="E71" s="63">
        <f t="shared" si="17"/>
        <v>176900.87406459521</v>
      </c>
      <c r="F71" s="63">
        <f t="shared" si="17"/>
        <v>177672.65514563117</v>
      </c>
      <c r="G71" s="63">
        <f t="shared" si="17"/>
        <v>178480.70993747585</v>
      </c>
      <c r="H71" s="63">
        <f t="shared" si="17"/>
        <v>179326.7433045372</v>
      </c>
      <c r="I71" s="63">
        <f t="shared" si="17"/>
        <v>180212.54023985047</v>
      </c>
      <c r="J71" s="63">
        <f t="shared" si="17"/>
        <v>181139.96963112344</v>
      </c>
      <c r="K71" s="63">
        <f t="shared" si="17"/>
        <v>182110.98820378623</v>
      </c>
      <c r="L71" s="63">
        <f t="shared" si="17"/>
        <v>183127.64464936417</v>
      </c>
      <c r="M71" s="63">
        <f t="shared" si="17"/>
        <v>184192.0839478843</v>
      </c>
      <c r="N71" s="63">
        <f t="shared" si="17"/>
        <v>185306.55189343484</v>
      </c>
      <c r="O71" s="63">
        <f t="shared" si="17"/>
        <v>186473.39983242631</v>
      </c>
      <c r="P71" s="63">
        <f t="shared" si="17"/>
        <v>187695.08962455031</v>
      </c>
      <c r="Q71" s="63">
        <f t="shared" si="17"/>
        <v>188974.19883690419</v>
      </c>
      <c r="R71" s="63">
        <f t="shared" si="17"/>
        <v>190313.42618223868</v>
      </c>
      <c r="S71" s="63">
        <f t="shared" si="17"/>
        <v>191715.5972128039</v>
      </c>
      <c r="T71" s="63">
        <f t="shared" si="17"/>
        <v>193183.67028180568</v>
      </c>
      <c r="U71" s="63">
        <f t="shared" si="17"/>
        <v>194720.74278505053</v>
      </c>
      <c r="V71" s="63">
        <f t="shared" si="17"/>
        <v>196330.05769594794</v>
      </c>
      <c r="W71" s="63">
        <f t="shared" si="17"/>
        <v>198015.01040765748</v>
      </c>
      <c r="X71" s="63">
        <f t="shared" si="17"/>
        <v>199779.15589681736</v>
      </c>
      <c r="Y71" s="63">
        <f t="shared" si="17"/>
        <v>201626.21622396779</v>
      </c>
      <c r="Z71" s="63">
        <f t="shared" si="17"/>
        <v>203560.08838649426</v>
      </c>
      <c r="AA71" s="63">
        <f t="shared" si="17"/>
        <v>205584.85254065949</v>
      </c>
      <c r="AB71" s="63">
        <f t="shared" si="17"/>
        <v>207704.78061007048</v>
      </c>
      <c r="AC71" s="63">
        <f t="shared" si="17"/>
        <v>209924.34529874378</v>
      </c>
      <c r="AD71" s="63">
        <f t="shared" si="17"/>
        <v>212248.22952778472</v>
      </c>
      <c r="AE71" s="63">
        <f t="shared" si="17"/>
        <v>214681.33631559063</v>
      </c>
      <c r="AF71" s="63">
        <f t="shared" si="17"/>
        <v>217228.79912242337</v>
      </c>
      <c r="AG71" s="63">
        <f t="shared" si="17"/>
        <v>219895.99268117725</v>
      </c>
      <c r="AH71" s="63">
        <f t="shared" si="17"/>
        <v>222688.54433719255</v>
      </c>
      <c r="AI71" s="63">
        <f t="shared" si="17"/>
        <v>225612.34592104063</v>
      </c>
      <c r="AJ71" s="63">
        <f t="shared" si="17"/>
        <v>228673.56617932953</v>
      </c>
      <c r="AK71" s="63">
        <f t="shared" si="17"/>
        <v>231878.66378975799</v>
      </c>
      <c r="AL71" s="63">
        <f t="shared" si="17"/>
        <v>235234.40098787664</v>
      </c>
      <c r="AM71" s="63">
        <f t="shared" si="17"/>
        <v>238747.85783430684</v>
      </c>
      <c r="AN71" s="63">
        <f t="shared" si="17"/>
        <v>242426.44715251925</v>
      </c>
      <c r="AO71" s="63">
        <f t="shared" si="17"/>
        <v>246277.93016868766</v>
      </c>
      <c r="AP71" s="63">
        <f t="shared" si="17"/>
        <v>250310.43288661598</v>
      </c>
    </row>
    <row r="72" spans="1:45" ht="15" thickBot="1" x14ac:dyDescent="0.25">
      <c r="A72" s="71" t="s">
        <v>287</v>
      </c>
      <c r="B72" s="72">
        <f t="shared" ref="B72:AO72" si="18">B70+B71</f>
        <v>0</v>
      </c>
      <c r="C72" s="72">
        <f t="shared" si="18"/>
        <v>-701838.77120000008</v>
      </c>
      <c r="D72" s="72">
        <f t="shared" si="18"/>
        <v>-704654.9534464</v>
      </c>
      <c r="E72" s="72">
        <f t="shared" si="18"/>
        <v>-707603.49625838082</v>
      </c>
      <c r="F72" s="72">
        <f t="shared" si="18"/>
        <v>-710690.62058252469</v>
      </c>
      <c r="G72" s="72">
        <f t="shared" si="18"/>
        <v>-713922.8397499033</v>
      </c>
      <c r="H72" s="72">
        <f t="shared" si="18"/>
        <v>-717306.97321814881</v>
      </c>
      <c r="I72" s="72">
        <f t="shared" si="18"/>
        <v>-720850.16095940187</v>
      </c>
      <c r="J72" s="72">
        <f t="shared" si="18"/>
        <v>-724559.87852449366</v>
      </c>
      <c r="K72" s="72">
        <f t="shared" si="18"/>
        <v>-728443.9528151449</v>
      </c>
      <c r="L72" s="72">
        <f t="shared" si="18"/>
        <v>-732510.57859745668</v>
      </c>
      <c r="M72" s="72">
        <f t="shared" si="18"/>
        <v>-736768.33579153719</v>
      </c>
      <c r="N72" s="72">
        <f t="shared" si="18"/>
        <v>-741226.20757373935</v>
      </c>
      <c r="O72" s="72">
        <f t="shared" si="18"/>
        <v>-745893.59932970512</v>
      </c>
      <c r="P72" s="72">
        <f t="shared" si="18"/>
        <v>-750780.35849820124</v>
      </c>
      <c r="Q72" s="72">
        <f t="shared" si="18"/>
        <v>-755896.79534761677</v>
      </c>
      <c r="R72" s="72">
        <f t="shared" si="18"/>
        <v>-761253.7047289547</v>
      </c>
      <c r="S72" s="72">
        <f t="shared" si="18"/>
        <v>-766862.38885121548</v>
      </c>
      <c r="T72" s="72">
        <f t="shared" si="18"/>
        <v>-772734.6811272226</v>
      </c>
      <c r="U72" s="72">
        <f t="shared" si="18"/>
        <v>-778882.97114020213</v>
      </c>
      <c r="V72" s="72">
        <f t="shared" si="18"/>
        <v>-785320.23078379163</v>
      </c>
      <c r="W72" s="72">
        <f t="shared" si="18"/>
        <v>-792060.0416306298</v>
      </c>
      <c r="X72" s="72">
        <f t="shared" si="18"/>
        <v>-799116.62358726945</v>
      </c>
      <c r="Y72" s="72">
        <f t="shared" si="18"/>
        <v>-806504.86489587114</v>
      </c>
      <c r="Z72" s="72">
        <f t="shared" si="18"/>
        <v>-814240.35354597704</v>
      </c>
      <c r="AA72" s="72">
        <f t="shared" si="18"/>
        <v>-822339.41016263783</v>
      </c>
      <c r="AB72" s="72">
        <f t="shared" si="18"/>
        <v>-830819.12244028191</v>
      </c>
      <c r="AC72" s="72">
        <f t="shared" si="18"/>
        <v>-839697.38119497499</v>
      </c>
      <c r="AD72" s="72">
        <f t="shared" si="18"/>
        <v>-848992.91811113874</v>
      </c>
      <c r="AE72" s="72">
        <f t="shared" si="18"/>
        <v>-858725.34526236239</v>
      </c>
      <c r="AF72" s="72">
        <f t="shared" si="18"/>
        <v>-868915.19648969336</v>
      </c>
      <c r="AG72" s="72">
        <f t="shared" si="18"/>
        <v>-879583.97072470898</v>
      </c>
      <c r="AH72" s="72">
        <f t="shared" si="18"/>
        <v>-890754.1773487702</v>
      </c>
      <c r="AI72" s="72">
        <f t="shared" si="18"/>
        <v>-902449.3836841624</v>
      </c>
      <c r="AJ72" s="72">
        <f t="shared" si="18"/>
        <v>-914694.26471731812</v>
      </c>
      <c r="AK72" s="72">
        <f t="shared" si="18"/>
        <v>-927514.65515903197</v>
      </c>
      <c r="AL72" s="72">
        <f t="shared" si="18"/>
        <v>-940937.60395150655</v>
      </c>
      <c r="AM72" s="72">
        <f t="shared" si="18"/>
        <v>-954991.43133722735</v>
      </c>
      <c r="AN72" s="72">
        <f t="shared" si="18"/>
        <v>-969705.78861007688</v>
      </c>
      <c r="AO72" s="72">
        <f t="shared" si="18"/>
        <v>-985111.72067475063</v>
      </c>
      <c r="AP72" s="72">
        <f>AP70+AP71</f>
        <v>-1001241.7315464638</v>
      </c>
    </row>
    <row r="73" spans="1:45" s="256" customFormat="1" ht="16.5" thickBot="1" x14ac:dyDescent="0.25">
      <c r="A73" s="253"/>
      <c r="B73" s="254">
        <v>0.5</v>
      </c>
      <c r="C73" s="254">
        <f>B73+1</f>
        <v>1.5</v>
      </c>
      <c r="D73" s="254">
        <f t="shared" ref="D73:AP73" si="19">C73+1</f>
        <v>2.5</v>
      </c>
      <c r="E73" s="254">
        <f t="shared" si="19"/>
        <v>3.5</v>
      </c>
      <c r="F73" s="254">
        <f t="shared" si="19"/>
        <v>4.5</v>
      </c>
      <c r="G73" s="254">
        <f t="shared" si="19"/>
        <v>5.5</v>
      </c>
      <c r="H73" s="254">
        <f t="shared" si="19"/>
        <v>6.5</v>
      </c>
      <c r="I73" s="254">
        <f t="shared" si="19"/>
        <v>7.5</v>
      </c>
      <c r="J73" s="254">
        <f t="shared" si="19"/>
        <v>8.5</v>
      </c>
      <c r="K73" s="254">
        <f t="shared" si="19"/>
        <v>9.5</v>
      </c>
      <c r="L73" s="254">
        <f t="shared" si="19"/>
        <v>10.5</v>
      </c>
      <c r="M73" s="254">
        <f t="shared" si="19"/>
        <v>11.5</v>
      </c>
      <c r="N73" s="254">
        <f t="shared" si="19"/>
        <v>12.5</v>
      </c>
      <c r="O73" s="254">
        <f t="shared" si="19"/>
        <v>13.5</v>
      </c>
      <c r="P73" s="254">
        <f t="shared" si="19"/>
        <v>14.5</v>
      </c>
      <c r="Q73" s="254">
        <f t="shared" si="19"/>
        <v>15.5</v>
      </c>
      <c r="R73" s="254">
        <f t="shared" si="19"/>
        <v>16.5</v>
      </c>
      <c r="S73" s="254">
        <f t="shared" si="19"/>
        <v>17.5</v>
      </c>
      <c r="T73" s="254">
        <f t="shared" si="19"/>
        <v>18.5</v>
      </c>
      <c r="U73" s="254">
        <f t="shared" si="19"/>
        <v>19.5</v>
      </c>
      <c r="V73" s="254">
        <f t="shared" si="19"/>
        <v>20.5</v>
      </c>
      <c r="W73" s="254">
        <f t="shared" si="19"/>
        <v>21.5</v>
      </c>
      <c r="X73" s="254">
        <f t="shared" si="19"/>
        <v>22.5</v>
      </c>
      <c r="Y73" s="254">
        <f t="shared" si="19"/>
        <v>23.5</v>
      </c>
      <c r="Z73" s="254">
        <f t="shared" si="19"/>
        <v>24.5</v>
      </c>
      <c r="AA73" s="254">
        <f t="shared" si="19"/>
        <v>25.5</v>
      </c>
      <c r="AB73" s="254">
        <f t="shared" si="19"/>
        <v>26.5</v>
      </c>
      <c r="AC73" s="254">
        <f t="shared" si="19"/>
        <v>27.5</v>
      </c>
      <c r="AD73" s="254">
        <f t="shared" si="19"/>
        <v>28.5</v>
      </c>
      <c r="AE73" s="254">
        <f t="shared" si="19"/>
        <v>29.5</v>
      </c>
      <c r="AF73" s="254">
        <f t="shared" si="19"/>
        <v>30.5</v>
      </c>
      <c r="AG73" s="254">
        <f t="shared" si="19"/>
        <v>31.5</v>
      </c>
      <c r="AH73" s="254">
        <f t="shared" si="19"/>
        <v>32.5</v>
      </c>
      <c r="AI73" s="254">
        <f t="shared" si="19"/>
        <v>33.5</v>
      </c>
      <c r="AJ73" s="254">
        <f t="shared" si="19"/>
        <v>34.5</v>
      </c>
      <c r="AK73" s="254">
        <f t="shared" si="19"/>
        <v>35.5</v>
      </c>
      <c r="AL73" s="254">
        <f t="shared" si="19"/>
        <v>36.5</v>
      </c>
      <c r="AM73" s="254">
        <f t="shared" si="19"/>
        <v>37.5</v>
      </c>
      <c r="AN73" s="254">
        <f t="shared" si="19"/>
        <v>38.5</v>
      </c>
      <c r="AO73" s="254">
        <f t="shared" si="19"/>
        <v>39.5</v>
      </c>
      <c r="AP73" s="254">
        <f t="shared" si="19"/>
        <v>40.5</v>
      </c>
      <c r="AQ73" s="255"/>
      <c r="AR73" s="255"/>
      <c r="AS73" s="255"/>
    </row>
    <row r="74" spans="1:45" x14ac:dyDescent="0.2">
      <c r="A74" s="60" t="s">
        <v>286</v>
      </c>
      <c r="B74" s="61">
        <f t="shared" ref="B74:AO74" si="20">B58</f>
        <v>1</v>
      </c>
      <c r="C74" s="61">
        <f t="shared" si="20"/>
        <v>2</v>
      </c>
      <c r="D74" s="61">
        <f t="shared" si="20"/>
        <v>3</v>
      </c>
      <c r="E74" s="61">
        <f t="shared" si="20"/>
        <v>4</v>
      </c>
      <c r="F74" s="61">
        <f t="shared" si="20"/>
        <v>5</v>
      </c>
      <c r="G74" s="61">
        <f t="shared" si="20"/>
        <v>6</v>
      </c>
      <c r="H74" s="61">
        <f t="shared" si="20"/>
        <v>7</v>
      </c>
      <c r="I74" s="61">
        <f t="shared" si="20"/>
        <v>8</v>
      </c>
      <c r="J74" s="61">
        <f t="shared" si="20"/>
        <v>9</v>
      </c>
      <c r="K74" s="61">
        <f t="shared" si="20"/>
        <v>10</v>
      </c>
      <c r="L74" s="61">
        <f t="shared" si="20"/>
        <v>11</v>
      </c>
      <c r="M74" s="61">
        <f t="shared" si="20"/>
        <v>12</v>
      </c>
      <c r="N74" s="61">
        <f t="shared" si="20"/>
        <v>13</v>
      </c>
      <c r="O74" s="61">
        <f t="shared" si="20"/>
        <v>14</v>
      </c>
      <c r="P74" s="61">
        <f t="shared" si="20"/>
        <v>15</v>
      </c>
      <c r="Q74" s="61">
        <f t="shared" si="20"/>
        <v>16</v>
      </c>
      <c r="R74" s="61">
        <f t="shared" si="20"/>
        <v>17</v>
      </c>
      <c r="S74" s="61">
        <f t="shared" si="20"/>
        <v>18</v>
      </c>
      <c r="T74" s="61">
        <f t="shared" si="20"/>
        <v>19</v>
      </c>
      <c r="U74" s="61">
        <f t="shared" si="20"/>
        <v>20</v>
      </c>
      <c r="V74" s="61">
        <f t="shared" si="20"/>
        <v>21</v>
      </c>
      <c r="W74" s="61">
        <f t="shared" si="20"/>
        <v>22</v>
      </c>
      <c r="X74" s="61">
        <f t="shared" si="20"/>
        <v>23</v>
      </c>
      <c r="Y74" s="61">
        <f t="shared" si="20"/>
        <v>24</v>
      </c>
      <c r="Z74" s="61">
        <f t="shared" si="20"/>
        <v>25</v>
      </c>
      <c r="AA74" s="61">
        <f t="shared" si="20"/>
        <v>26</v>
      </c>
      <c r="AB74" s="61">
        <f t="shared" si="20"/>
        <v>27</v>
      </c>
      <c r="AC74" s="61">
        <f t="shared" si="20"/>
        <v>28</v>
      </c>
      <c r="AD74" s="61">
        <f t="shared" si="20"/>
        <v>29</v>
      </c>
      <c r="AE74" s="61">
        <f t="shared" si="20"/>
        <v>30</v>
      </c>
      <c r="AF74" s="61">
        <f t="shared" si="20"/>
        <v>31</v>
      </c>
      <c r="AG74" s="61">
        <f t="shared" si="20"/>
        <v>32</v>
      </c>
      <c r="AH74" s="61">
        <f t="shared" si="20"/>
        <v>33</v>
      </c>
      <c r="AI74" s="61">
        <f t="shared" si="20"/>
        <v>34</v>
      </c>
      <c r="AJ74" s="61">
        <f t="shared" si="20"/>
        <v>35</v>
      </c>
      <c r="AK74" s="61">
        <f t="shared" si="20"/>
        <v>36</v>
      </c>
      <c r="AL74" s="61">
        <f t="shared" si="20"/>
        <v>37</v>
      </c>
      <c r="AM74" s="61">
        <f t="shared" si="20"/>
        <v>38</v>
      </c>
      <c r="AN74" s="61">
        <f t="shared" si="20"/>
        <v>39</v>
      </c>
      <c r="AO74" s="61">
        <f t="shared" si="20"/>
        <v>40</v>
      </c>
      <c r="AP74" s="61">
        <f>AP58</f>
        <v>41</v>
      </c>
    </row>
    <row r="75" spans="1:45" ht="28.5" x14ac:dyDescent="0.2">
      <c r="A75" s="66" t="s">
        <v>285</v>
      </c>
      <c r="B75" s="67">
        <f t="shared" ref="B75:AO75" si="21">B68</f>
        <v>0</v>
      </c>
      <c r="C75" s="67">
        <f t="shared" si="21"/>
        <v>-877298.46400000004</v>
      </c>
      <c r="D75" s="67">
        <f>D68</f>
        <v>-880818.69180799997</v>
      </c>
      <c r="E75" s="67">
        <f t="shared" si="21"/>
        <v>-884504.37032297603</v>
      </c>
      <c r="F75" s="67">
        <f t="shared" si="21"/>
        <v>-888363.27572815586</v>
      </c>
      <c r="G75" s="67">
        <f t="shared" si="21"/>
        <v>-892403.54968737916</v>
      </c>
      <c r="H75" s="67">
        <f t="shared" si="21"/>
        <v>-896633.71652268595</v>
      </c>
      <c r="I75" s="67">
        <f t="shared" si="21"/>
        <v>-901062.70119925227</v>
      </c>
      <c r="J75" s="67">
        <f t="shared" si="21"/>
        <v>-905699.84815561713</v>
      </c>
      <c r="K75" s="67">
        <f t="shared" si="21"/>
        <v>-910554.9410189311</v>
      </c>
      <c r="L75" s="67">
        <f t="shared" si="21"/>
        <v>-915638.22324682085</v>
      </c>
      <c r="M75" s="67">
        <f t="shared" si="21"/>
        <v>-920960.41973942146</v>
      </c>
      <c r="N75" s="67">
        <f t="shared" si="21"/>
        <v>-926532.75946717418</v>
      </c>
      <c r="O75" s="67">
        <f t="shared" si="21"/>
        <v>-932366.99916213145</v>
      </c>
      <c r="P75" s="67">
        <f t="shared" si="21"/>
        <v>-938475.44812275155</v>
      </c>
      <c r="Q75" s="67">
        <f t="shared" si="21"/>
        <v>-944870.99418452091</v>
      </c>
      <c r="R75" s="67">
        <f t="shared" si="21"/>
        <v>-951567.13091119332</v>
      </c>
      <c r="S75" s="67">
        <f t="shared" si="21"/>
        <v>-958577.98606401938</v>
      </c>
      <c r="T75" s="67">
        <f t="shared" si="21"/>
        <v>-965918.35140902828</v>
      </c>
      <c r="U75" s="67">
        <f t="shared" si="21"/>
        <v>-973603.71392525267</v>
      </c>
      <c r="V75" s="67">
        <f t="shared" si="21"/>
        <v>-981650.28847973957</v>
      </c>
      <c r="W75" s="67">
        <f t="shared" si="21"/>
        <v>-990075.05203828728</v>
      </c>
      <c r="X75" s="67">
        <f t="shared" si="21"/>
        <v>-998895.77948408679</v>
      </c>
      <c r="Y75" s="67">
        <f t="shared" si="21"/>
        <v>-1008131.0811198389</v>
      </c>
      <c r="Z75" s="67">
        <f t="shared" si="21"/>
        <v>-1017800.4419324712</v>
      </c>
      <c r="AA75" s="67">
        <f t="shared" si="21"/>
        <v>-1027924.2627032973</v>
      </c>
      <c r="AB75" s="67">
        <f t="shared" si="21"/>
        <v>-1038523.9030503524</v>
      </c>
      <c r="AC75" s="67">
        <f t="shared" si="21"/>
        <v>-1049621.7264937188</v>
      </c>
      <c r="AD75" s="67">
        <f t="shared" si="21"/>
        <v>-1061241.1476389235</v>
      </c>
      <c r="AE75" s="67">
        <f t="shared" si="21"/>
        <v>-1073406.681577953</v>
      </c>
      <c r="AF75" s="67">
        <f t="shared" si="21"/>
        <v>-1086143.9956121168</v>
      </c>
      <c r="AG75" s="67">
        <f t="shared" si="21"/>
        <v>-1099479.9634058862</v>
      </c>
      <c r="AH75" s="67">
        <f t="shared" si="21"/>
        <v>-1113442.7216859628</v>
      </c>
      <c r="AI75" s="67">
        <f t="shared" si="21"/>
        <v>-1128061.729605203</v>
      </c>
      <c r="AJ75" s="67">
        <f t="shared" si="21"/>
        <v>-1143367.8308966476</v>
      </c>
      <c r="AK75" s="67">
        <f t="shared" si="21"/>
        <v>-1159393.31894879</v>
      </c>
      <c r="AL75" s="67">
        <f t="shared" si="21"/>
        <v>-1176172.0049393831</v>
      </c>
      <c r="AM75" s="67">
        <f t="shared" si="21"/>
        <v>-1193739.2891715341</v>
      </c>
      <c r="AN75" s="67">
        <f t="shared" si="21"/>
        <v>-1212132.2357625961</v>
      </c>
      <c r="AO75" s="67">
        <f t="shared" si="21"/>
        <v>-1231389.6508434382</v>
      </c>
      <c r="AP75" s="67">
        <f>AP68</f>
        <v>-1251552.1644330798</v>
      </c>
    </row>
    <row r="76" spans="1:45" x14ac:dyDescent="0.2">
      <c r="A76" s="68" t="s">
        <v>284</v>
      </c>
      <c r="B76" s="63">
        <f t="shared" ref="B76:AO76" si="22">-B67</f>
        <v>0</v>
      </c>
      <c r="C76" s="63">
        <f>-C67</f>
        <v>802400</v>
      </c>
      <c r="D76" s="63">
        <f t="shared" si="22"/>
        <v>802400</v>
      </c>
      <c r="E76" s="63">
        <f t="shared" si="22"/>
        <v>802400</v>
      </c>
      <c r="F76" s="63">
        <f>-C67</f>
        <v>802400</v>
      </c>
      <c r="G76" s="63">
        <f t="shared" si="22"/>
        <v>802400</v>
      </c>
      <c r="H76" s="63">
        <f t="shared" si="22"/>
        <v>802400</v>
      </c>
      <c r="I76" s="63">
        <f t="shared" si="22"/>
        <v>802400</v>
      </c>
      <c r="J76" s="63">
        <f t="shared" si="22"/>
        <v>802400</v>
      </c>
      <c r="K76" s="63">
        <f t="shared" si="22"/>
        <v>802400</v>
      </c>
      <c r="L76" s="63">
        <f>-L67</f>
        <v>802400</v>
      </c>
      <c r="M76" s="63">
        <f>-M67</f>
        <v>802400</v>
      </c>
      <c r="N76" s="63">
        <f t="shared" si="22"/>
        <v>802400</v>
      </c>
      <c r="O76" s="63">
        <f t="shared" si="22"/>
        <v>802400</v>
      </c>
      <c r="P76" s="63">
        <f t="shared" si="22"/>
        <v>802400</v>
      </c>
      <c r="Q76" s="63">
        <f t="shared" si="22"/>
        <v>802400</v>
      </c>
      <c r="R76" s="63">
        <f t="shared" si="22"/>
        <v>802400</v>
      </c>
      <c r="S76" s="63">
        <f t="shared" si="22"/>
        <v>802400</v>
      </c>
      <c r="T76" s="63">
        <f t="shared" si="22"/>
        <v>802400</v>
      </c>
      <c r="U76" s="63">
        <f t="shared" si="22"/>
        <v>802400</v>
      </c>
      <c r="V76" s="63">
        <f t="shared" si="22"/>
        <v>802400</v>
      </c>
      <c r="W76" s="63">
        <f t="shared" si="22"/>
        <v>802400</v>
      </c>
      <c r="X76" s="63">
        <f t="shared" si="22"/>
        <v>802400</v>
      </c>
      <c r="Y76" s="63">
        <f t="shared" si="22"/>
        <v>802400</v>
      </c>
      <c r="Z76" s="63">
        <f t="shared" si="22"/>
        <v>802400</v>
      </c>
      <c r="AA76" s="63">
        <f t="shared" si="22"/>
        <v>802400</v>
      </c>
      <c r="AB76" s="63">
        <f t="shared" si="22"/>
        <v>802400</v>
      </c>
      <c r="AC76" s="63">
        <f t="shared" si="22"/>
        <v>802400</v>
      </c>
      <c r="AD76" s="63">
        <f t="shared" si="22"/>
        <v>802400</v>
      </c>
      <c r="AE76" s="63">
        <f t="shared" si="22"/>
        <v>802400</v>
      </c>
      <c r="AF76" s="63">
        <f t="shared" si="22"/>
        <v>802400</v>
      </c>
      <c r="AG76" s="63">
        <f t="shared" si="22"/>
        <v>802400</v>
      </c>
      <c r="AH76" s="63">
        <f t="shared" si="22"/>
        <v>802400</v>
      </c>
      <c r="AI76" s="63">
        <f t="shared" si="22"/>
        <v>802400</v>
      </c>
      <c r="AJ76" s="63">
        <f t="shared" si="22"/>
        <v>802400</v>
      </c>
      <c r="AK76" s="63">
        <f t="shared" si="22"/>
        <v>802400</v>
      </c>
      <c r="AL76" s="63">
        <f t="shared" si="22"/>
        <v>802400</v>
      </c>
      <c r="AM76" s="63">
        <f t="shared" si="22"/>
        <v>802400</v>
      </c>
      <c r="AN76" s="63">
        <f t="shared" si="22"/>
        <v>802400</v>
      </c>
      <c r="AO76" s="63">
        <f t="shared" si="22"/>
        <v>802400</v>
      </c>
      <c r="AP76" s="63">
        <f>-AP67</f>
        <v>802400</v>
      </c>
    </row>
    <row r="77" spans="1:45" x14ac:dyDescent="0.2">
      <c r="A77" s="68" t="s">
        <v>283</v>
      </c>
      <c r="B77" s="63">
        <f t="shared" ref="B77:AO77" si="23">B69</f>
        <v>0</v>
      </c>
      <c r="C77" s="63">
        <f t="shared" si="23"/>
        <v>0</v>
      </c>
      <c r="D77" s="63">
        <f t="shared" si="23"/>
        <v>0</v>
      </c>
      <c r="E77" s="63">
        <f t="shared" si="23"/>
        <v>0</v>
      </c>
      <c r="F77" s="63">
        <f t="shared" si="23"/>
        <v>0</v>
      </c>
      <c r="G77" s="63">
        <f t="shared" si="23"/>
        <v>0</v>
      </c>
      <c r="H77" s="63">
        <f t="shared" si="23"/>
        <v>0</v>
      </c>
      <c r="I77" s="63">
        <f t="shared" si="23"/>
        <v>0</v>
      </c>
      <c r="J77" s="63">
        <f t="shared" si="23"/>
        <v>0</v>
      </c>
      <c r="K77" s="63">
        <f t="shared" si="23"/>
        <v>0</v>
      </c>
      <c r="L77" s="63">
        <f t="shared" si="23"/>
        <v>0</v>
      </c>
      <c r="M77" s="63">
        <f t="shared" si="23"/>
        <v>0</v>
      </c>
      <c r="N77" s="63">
        <f t="shared" si="23"/>
        <v>0</v>
      </c>
      <c r="O77" s="63">
        <f t="shared" si="23"/>
        <v>0</v>
      </c>
      <c r="P77" s="63">
        <f t="shared" si="23"/>
        <v>0</v>
      </c>
      <c r="Q77" s="63">
        <f t="shared" si="23"/>
        <v>0</v>
      </c>
      <c r="R77" s="63">
        <f t="shared" si="23"/>
        <v>0</v>
      </c>
      <c r="S77" s="63">
        <f t="shared" si="23"/>
        <v>0</v>
      </c>
      <c r="T77" s="63">
        <f t="shared" si="23"/>
        <v>0</v>
      </c>
      <c r="U77" s="63">
        <f t="shared" si="23"/>
        <v>0</v>
      </c>
      <c r="V77" s="63">
        <f t="shared" si="23"/>
        <v>0</v>
      </c>
      <c r="W77" s="63">
        <f t="shared" si="23"/>
        <v>0</v>
      </c>
      <c r="X77" s="63">
        <f t="shared" si="23"/>
        <v>0</v>
      </c>
      <c r="Y77" s="63">
        <f t="shared" si="23"/>
        <v>0</v>
      </c>
      <c r="Z77" s="63">
        <f t="shared" si="23"/>
        <v>0</v>
      </c>
      <c r="AA77" s="63">
        <f t="shared" si="23"/>
        <v>0</v>
      </c>
      <c r="AB77" s="63">
        <f t="shared" si="23"/>
        <v>0</v>
      </c>
      <c r="AC77" s="63">
        <f t="shared" si="23"/>
        <v>0</v>
      </c>
      <c r="AD77" s="63">
        <f t="shared" si="23"/>
        <v>0</v>
      </c>
      <c r="AE77" s="63">
        <f t="shared" si="23"/>
        <v>0</v>
      </c>
      <c r="AF77" s="63">
        <f t="shared" si="23"/>
        <v>0</v>
      </c>
      <c r="AG77" s="63">
        <f t="shared" si="23"/>
        <v>0</v>
      </c>
      <c r="AH77" s="63">
        <f t="shared" si="23"/>
        <v>0</v>
      </c>
      <c r="AI77" s="63">
        <f t="shared" si="23"/>
        <v>0</v>
      </c>
      <c r="AJ77" s="63">
        <f t="shared" si="23"/>
        <v>0</v>
      </c>
      <c r="AK77" s="63">
        <f t="shared" si="23"/>
        <v>0</v>
      </c>
      <c r="AL77" s="63">
        <f t="shared" si="23"/>
        <v>0</v>
      </c>
      <c r="AM77" s="63">
        <f t="shared" si="23"/>
        <v>0</v>
      </c>
      <c r="AN77" s="63">
        <f t="shared" si="23"/>
        <v>0</v>
      </c>
      <c r="AO77" s="63">
        <f t="shared" si="23"/>
        <v>0</v>
      </c>
      <c r="AP77" s="63">
        <f>AP69</f>
        <v>0</v>
      </c>
    </row>
    <row r="78" spans="1:45" x14ac:dyDescent="0.2">
      <c r="A78" s="68" t="s">
        <v>282</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281</v>
      </c>
      <c r="B79" s="63">
        <f ca="1">IF(((SUM($B$59:B59)+SUM($B$61:B64))+SUM($B$81:B81))&lt;0,((SUM($B$59:B59)+SUM($B$61:B64))+SUM($B$81:B81))*0.18-SUM($A$79:A79),IF(SUM(A$79:$B79)&lt;0,0-SUM(A$79:$B79),0))</f>
        <v>0</v>
      </c>
      <c r="C79" s="63">
        <f ca="1">IF(((SUM($B$59:C59)+SUM($B$61:C64))+SUM($B$81:C81))&lt;0,((SUM($B$59:C59)+SUM($B$61:C64))+SUM($B$81:C81))*0.18-SUM($A$79:B79),IF(SUM($B$79:B79)&lt;0,0-SUM($B$79:B79),0))</f>
        <v>-1115081.72352</v>
      </c>
      <c r="D79" s="63">
        <f ca="1">IF(((SUM($B$59:D59)+SUM($B$61:D64))+SUM($B$81:D81))&lt;0,((SUM($B$59:D59)+SUM($B$61:D64))+SUM($B$81:D81))*0.18-SUM($A$79:C79),IF(SUM($B$79:C79)&lt;0,0-SUM($B$79:C79),0))</f>
        <v>-14115.364525439916</v>
      </c>
      <c r="E79" s="63">
        <f ca="1">IF(((SUM($B$59:E59)+SUM($B$61:E64))+SUM($B$81:E81))&lt;0,((SUM($B$59:E59)+SUM($B$61:E64))+SUM($B$81:E81))*0.18-SUM($A$79:D79),IF(SUM($B$79:D79)&lt;0,0-SUM($B$79:D79),0))</f>
        <v>-14778.786658135708</v>
      </c>
      <c r="F79" s="63">
        <f ca="1">IF(((SUM($B$59:F59)+SUM($B$61:F64))+SUM($B$81:F81))&lt;0,((SUM($B$59:F59)+SUM($B$61:F64))+SUM($B$81:F81))*0.18-SUM($A$79:E79),IF(SUM($B$79:E79)&lt;0,0-SUM($B$79:E79),0))</f>
        <v>-15473.389631068101</v>
      </c>
      <c r="G79" s="63">
        <f ca="1">IF(((SUM($B$59:G59)+SUM($B$61:G64))+SUM($B$81:G81))&lt;0,((SUM($B$59:G59)+SUM($B$61:G64))+SUM($B$81:G81))*0.18-SUM($A$79:F79),IF(SUM($B$79:F79)&lt;0,0-SUM($B$79:F79),0))</f>
        <v>-16200.638943728292</v>
      </c>
      <c r="H79" s="63">
        <f ca="1">IF(((SUM($B$59:H59)+SUM($B$61:H64))+SUM($B$81:H81))&lt;0,((SUM($B$59:H59)+SUM($B$61:H64))+SUM($B$81:H81))*0.18-SUM($A$79:G79),IF(SUM($B$79:G79)&lt;0,0-SUM($B$79:G79),0))</f>
        <v>-16962.068974083522</v>
      </c>
      <c r="I79" s="63">
        <f ca="1">IF(((SUM($B$59:I59)+SUM($B$61:I64))+SUM($B$81:I81))&lt;0,((SUM($B$59:I59)+SUM($B$61:I64))+SUM($B$81:I81))*0.18-SUM($A$79:H79),IF(SUM($B$79:H79)&lt;0,0-SUM($B$79:H79),0))</f>
        <v>-17759.286215865286</v>
      </c>
      <c r="J79" s="63">
        <f ca="1">IF(((SUM($B$59:J59)+SUM($B$61:J64))+SUM($B$81:J81))&lt;0,((SUM($B$59:J59)+SUM($B$61:J64))+SUM($B$81:J81))*0.18-SUM($A$79:I79),IF(SUM($B$79:I79)&lt;0,0-SUM($B$79:I79),0))</f>
        <v>-18593.972668010974</v>
      </c>
      <c r="K79" s="63">
        <f ca="1">IF(((SUM($B$59:K59)+SUM($B$61:K64))+SUM($B$81:K81))&lt;0,((SUM($B$59:K59)+SUM($B$61:K64))+SUM($B$81:K81))*0.18-SUM($A$79:J79),IF(SUM($B$79:J79)&lt;0,0-SUM($B$79:J79),0))</f>
        <v>-19467.889383407775</v>
      </c>
      <c r="L79" s="63">
        <f ca="1">IF(((SUM($B$59:L59)+SUM($B$61:L64))+SUM($B$81:L81))&lt;0,((SUM($B$59:L59)+SUM($B$61:L64))+SUM($B$81:L81))*0.18-SUM($A$79:K79),IF(SUM($B$79:K79)&lt;0,0-SUM($B$79:K79),0))</f>
        <v>-20382.880184427602</v>
      </c>
      <c r="M79" s="63">
        <f ca="1">IF(((SUM($B$59:M59)+SUM($B$61:M64))+SUM($B$81:M81))&lt;0,((SUM($B$59:M59)+SUM($B$61:M64))+SUM($B$81:M81))*0.18-SUM($A$79:L79),IF(SUM($B$79:L79)&lt;0,0-SUM($B$79:L79),0))</f>
        <v>-21340.875553095946</v>
      </c>
      <c r="N79" s="63">
        <f ca="1">IF(((SUM($B$59:N59)+SUM($B$61:N64))+SUM($B$81:N81))&lt;0,((SUM($B$59:N59)+SUM($B$61:N64))+SUM($B$81:N81))*0.18-SUM($A$79:M79),IF(SUM($B$79:M79)&lt;0,0-SUM($B$79:M79),0))</f>
        <v>-22343.896704091225</v>
      </c>
      <c r="O79" s="63">
        <f ca="1">IF(((SUM($B$59:O59)+SUM($B$61:O64))+SUM($B$81:O81))&lt;0,((SUM($B$59:O59)+SUM($B$61:O64))+SUM($B$81:O81))*0.18-SUM($A$79:N79),IF(SUM($B$79:N79)&lt;0,0-SUM($B$79:N79),0))</f>
        <v>-23394.059849183774</v>
      </c>
      <c r="P79" s="63">
        <f ca="1">IF(((SUM($B$59:P59)+SUM($B$61:P64))+SUM($B$81:P81))&lt;0,((SUM($B$59:P59)+SUM($B$61:P64))+SUM($B$81:P81))*0.18-SUM($A$79:O79),IF(SUM($B$79:O79)&lt;0,0-SUM($B$79:O79),0))</f>
        <v>-24493.580662095221</v>
      </c>
      <c r="Q79" s="63">
        <f ca="1">IF(((SUM($B$59:Q59)+SUM($B$61:Q64))+SUM($B$81:Q81))&lt;0,((SUM($B$59:Q59)+SUM($B$61:Q64))+SUM($B$81:Q81))*0.18-SUM($A$79:P79),IF(SUM($B$79:P79)&lt;0,0-SUM($B$79:P79),0))</f>
        <v>-25644.77895321371</v>
      </c>
      <c r="R79" s="63">
        <f ca="1">IF(((SUM($B$59:R59)+SUM($B$61:R64))+SUM($B$81:R81))&lt;0,((SUM($B$59:R59)+SUM($B$61:R64))+SUM($B$81:R81))*0.18-SUM($A$79:Q79),IF(SUM($B$79:Q79)&lt;0,0-SUM($B$79:Q79),0))</f>
        <v>-26850.083564014873</v>
      </c>
      <c r="S79" s="63">
        <f ca="1">IF(((SUM($B$59:S59)+SUM($B$61:S64))+SUM($B$81:S81))&lt;0,((SUM($B$59:S59)+SUM($B$61:S64))+SUM($B$81:S81))*0.18-SUM($A$79:R79),IF(SUM($B$79:R79)&lt;0,0-SUM($B$79:R79),0))</f>
        <v>-28112.037491523661</v>
      </c>
      <c r="T79" s="63">
        <f ca="1">IF(((SUM($B$59:T59)+SUM($B$61:T64))+SUM($B$81:T81))&lt;0,((SUM($B$59:T59)+SUM($B$61:T64))+SUM($B$81:T81))*0.18-SUM($A$79:S79),IF(SUM($B$79:S79)&lt;0,0-SUM($B$79:S79),0))</f>
        <v>-29433.303253624821</v>
      </c>
      <c r="U79" s="63">
        <f ca="1">IF(((SUM($B$59:U59)+SUM($B$61:U64))+SUM($B$81:U81))&lt;0,((SUM($B$59:U59)+SUM($B$61:U64))+SUM($B$81:U81))*0.18-SUM($A$79:T79),IF(SUM($B$79:T79)&lt;0,0-SUM($B$79:T79),0))</f>
        <v>-30816.668506545713</v>
      </c>
      <c r="V79" s="63">
        <f ca="1">IF(((SUM($B$59:V59)+SUM($B$61:V64))+SUM($B$81:V81))&lt;0,((SUM($B$59:V59)+SUM($B$61:V64))+SUM($B$81:V81))*0.18-SUM($A$79:U79),IF(SUM($B$79:U79)&lt;0,0-SUM($B$79:U79),0))</f>
        <v>-32265.051926352782</v>
      </c>
      <c r="W79" s="63">
        <f ca="1">IF(((SUM($B$59:W59)+SUM($B$61:W64))+SUM($B$81:W81))&lt;0,((SUM($B$59:W59)+SUM($B$61:W64))+SUM($B$81:W81))*0.18-SUM($A$79:V79),IF(SUM($B$79:V79)&lt;0,0-SUM($B$79:V79),0))</f>
        <v>-33781.509366891813</v>
      </c>
      <c r="X79" s="63">
        <f ca="1">IF(((SUM($B$59:X59)+SUM($B$61:X64))+SUM($B$81:X81))&lt;0,((SUM($B$59:X59)+SUM($B$61:X64))+SUM($B$81:X81))*0.18-SUM($A$79:W79),IF(SUM($B$79:W79)&lt;0,0-SUM($B$79:W79),0))</f>
        <v>-35369.24030713574</v>
      </c>
      <c r="Y79" s="63">
        <f ca="1">IF(((SUM($B$59:Y59)+SUM($B$61:Y64))+SUM($B$81:Y81))&lt;0,((SUM($B$59:Y59)+SUM($B$61:Y64))+SUM($B$81:Y81))*0.18-SUM($A$79:X79),IF(SUM($B$79:X79)&lt;0,0-SUM($B$79:X79),0))</f>
        <v>-37031.594601571094</v>
      </c>
      <c r="Z79" s="63">
        <f ca="1">IF(((SUM($B$59:Z59)+SUM($B$61:Z64))+SUM($B$81:Z81))&lt;0,((SUM($B$59:Z59)+SUM($B$61:Z64))+SUM($B$81:Z81))*0.18-SUM($A$79:Y79),IF(SUM($B$79:Y79)&lt;0,0-SUM($B$79:Y79),0))</f>
        <v>-38772.079547844594</v>
      </c>
      <c r="AA79" s="63">
        <f ca="1">IF(((SUM($B$59:AA59)+SUM($B$61:AA64))+SUM($B$81:AA81))&lt;0,((SUM($B$59:AA59)+SUM($B$61:AA64))+SUM($B$81:AA81))*0.18-SUM($A$79:Z79),IF(SUM($B$79:Z79)&lt;0,0-SUM($B$79:Z79),0))</f>
        <v>-40594.36728659342</v>
      </c>
      <c r="AB79" s="63">
        <f ca="1">IF(((SUM($B$59:AB59)+SUM($B$61:AB64))+SUM($B$81:AB81))&lt;0,((SUM($B$59:AB59)+SUM($B$61:AB64))+SUM($B$81:AB81))*0.18-SUM($A$79:AA79),IF(SUM($B$79:AA79)&lt;0,0-SUM($B$79:AA79),0))</f>
        <v>-42502.302549063694</v>
      </c>
      <c r="AC79" s="63">
        <f ca="1">IF(((SUM($B$59:AC59)+SUM($B$61:AC64))+SUM($B$81:AC81))&lt;0,((SUM($B$59:AC59)+SUM($B$61:AC64))+SUM($B$81:AC81))*0.18-SUM($A$79:AB79),IF(SUM($B$79:AB79)&lt;0,0-SUM($B$79:AB79),0))</f>
        <v>-44499.910768869333</v>
      </c>
      <c r="AD79" s="63">
        <f ca="1">IF(((SUM($B$59:AD59)+SUM($B$61:AD64))+SUM($B$81:AD81))&lt;0,((SUM($B$59:AD59)+SUM($B$61:AD64))+SUM($B$81:AD81))*0.18-SUM($A$79:AC79),IF(SUM($B$79:AC79)&lt;0,0-SUM($B$79:AC79),0))</f>
        <v>-46591.406575005967</v>
      </c>
      <c r="AE79" s="63">
        <f ca="1">IF(((SUM($B$59:AE59)+SUM($B$61:AE64))+SUM($B$81:AE81))&lt;0,((SUM($B$59:AE59)+SUM($B$61:AE64))+SUM($B$81:AE81))*0.18-SUM($A$79:AD79),IF(SUM($B$79:AD79)&lt;0,0-SUM($B$79:AD79),0))</f>
        <v>-48781.202684031799</v>
      </c>
      <c r="AF79" s="63">
        <f ca="1">IF(((SUM($B$59:AF59)+SUM($B$61:AF64))+SUM($B$81:AF81))&lt;0,((SUM($B$59:AF59)+SUM($B$61:AF64))+SUM($B$81:AF81))*0.18-SUM($A$79:AE79),IF(SUM($B$79:AE79)&lt;0,0-SUM($B$79:AE79),0))</f>
        <v>-51073.919210181106</v>
      </c>
      <c r="AG79" s="63">
        <f ca="1">IF(((SUM($B$59:AG59)+SUM($B$61:AG64))+SUM($B$81:AG81))&lt;0,((SUM($B$59:AG59)+SUM($B$61:AG64))+SUM($B$81:AG81))*0.18-SUM($A$79:AF79),IF(SUM($B$79:AF79)&lt;0,0-SUM($B$79:AF79),0))</f>
        <v>-53474.393413059646</v>
      </c>
      <c r="AH79" s="63">
        <f ca="1">IF(((SUM($B$59:AH59)+SUM($B$61:AH64))+SUM($B$81:AH81))&lt;0,((SUM($B$59:AH59)+SUM($B$61:AH64))+SUM($B$81:AH81))*0.18-SUM($A$79:AG79),IF(SUM($B$79:AG79)&lt;0,0-SUM($B$79:AG79),0))</f>
        <v>-55987.689903473249</v>
      </c>
      <c r="AI79" s="63">
        <f ca="1">IF(((SUM($B$59:AI59)+SUM($B$61:AI64))+SUM($B$81:AI81))&lt;0,((SUM($B$59:AI59)+SUM($B$61:AI64))+SUM($B$81:AI81))*0.18-SUM($A$79:AH79),IF(SUM($B$79:AH79)&lt;0,0-SUM($B$79:AH79),0))</f>
        <v>-58619.111328936415</v>
      </c>
      <c r="AJ79" s="63">
        <f ca="1">IF(((SUM($B$59:AJ59)+SUM($B$61:AJ64))+SUM($B$81:AJ81))&lt;0,((SUM($B$59:AJ59)+SUM($B$61:AJ64))+SUM($B$81:AJ81))*0.18-SUM($A$79:AI79),IF(SUM($B$79:AI79)&lt;0,0-SUM($B$79:AI79),0))</f>
        <v>-61374.209561396856</v>
      </c>
      <c r="AK79" s="63">
        <f ca="1">IF(((SUM($B$59:AK59)+SUM($B$61:AK64))+SUM($B$81:AK81))&lt;0,((SUM($B$59:AK59)+SUM($B$61:AK64))+SUM($B$81:AK81))*0.18-SUM($A$79:AJ79),IF(SUM($B$79:AJ79)&lt;0,0-SUM($B$79:AJ79),0))</f>
        <v>-64258.797410781961</v>
      </c>
      <c r="AL79" s="63">
        <f ca="1">IF(((SUM($B$59:AL59)+SUM($B$61:AL64))+SUM($B$81:AL81))&lt;0,((SUM($B$59:AL59)+SUM($B$61:AL64))+SUM($B$81:AL81))*0.18-SUM($A$79:AK79),IF(SUM($B$79:AK79)&lt;0,0-SUM($B$79:AK79),0))</f>
        <v>-67278.960889088921</v>
      </c>
      <c r="AM79" s="63">
        <f ca="1">IF(((SUM($B$59:AM59)+SUM($B$61:AM64))+SUM($B$81:AM81))&lt;0,((SUM($B$59:AM59)+SUM($B$61:AM64))+SUM($B$81:AM81))*0.18-SUM($A$79:AL79),IF(SUM($B$79:AL79)&lt;0,0-SUM($B$79:AL79),0))</f>
        <v>-70441.07205087645</v>
      </c>
      <c r="AN79" s="63">
        <f ca="1">IF(((SUM($B$59:AN59)+SUM($B$61:AN64))+SUM($B$81:AN81))&lt;0,((SUM($B$59:AN59)+SUM($B$61:AN64))+SUM($B$81:AN81))*0.18-SUM($A$79:AM79),IF(SUM($B$79:AM79)&lt;0,0-SUM($B$79:AM79),0))</f>
        <v>-73751.802437267266</v>
      </c>
      <c r="AO79" s="63">
        <f ca="1">IF(((SUM($B$59:AO59)+SUM($B$61:AO64))+SUM($B$81:AO81))&lt;0,((SUM($B$59:AO59)+SUM($B$61:AO64))+SUM($B$81:AO81))*0.18-SUM($A$79:AN79),IF(SUM($B$79:AN79)&lt;0,0-SUM($B$79:AN79),0))</f>
        <v>-77218.137151818722</v>
      </c>
      <c r="AP79" s="63">
        <f ca="1">IF(((SUM($B$59:AP59)+SUM($B$61:AP64))+SUM($B$81:AP81))&lt;0,((SUM($B$59:AP59)+SUM($B$61:AP64))+SUM($B$81:AP81))*0.18-SUM($A$79:AO79),IF(SUM($B$79:AO79)&lt;0,0-SUM($B$79:AO79),0))</f>
        <v>-80847.389597954694</v>
      </c>
    </row>
    <row r="80" spans="1:45" x14ac:dyDescent="0.2">
      <c r="A80" s="68" t="s">
        <v>280</v>
      </c>
      <c r="B80" s="63">
        <f>-B59*(B39)</f>
        <v>0</v>
      </c>
      <c r="C80" s="63">
        <f t="shared" ref="C80:AP80" si="24">-(C59-B59)*$B$39</f>
        <v>0</v>
      </c>
      <c r="D80" s="63">
        <f t="shared" si="24"/>
        <v>0</v>
      </c>
      <c r="E80" s="63">
        <f t="shared" si="24"/>
        <v>0</v>
      </c>
      <c r="F80" s="63">
        <f t="shared" si="24"/>
        <v>0</v>
      </c>
      <c r="G80" s="63">
        <f t="shared" si="24"/>
        <v>0</v>
      </c>
      <c r="H80" s="63">
        <f t="shared" si="24"/>
        <v>0</v>
      </c>
      <c r="I80" s="63">
        <f t="shared" si="24"/>
        <v>0</v>
      </c>
      <c r="J80" s="63">
        <f t="shared" si="24"/>
        <v>0</v>
      </c>
      <c r="K80" s="63">
        <f t="shared" si="24"/>
        <v>0</v>
      </c>
      <c r="L80" s="63">
        <f t="shared" si="24"/>
        <v>0</v>
      </c>
      <c r="M80" s="63">
        <f t="shared" si="24"/>
        <v>0</v>
      </c>
      <c r="N80" s="63">
        <f t="shared" si="24"/>
        <v>0</v>
      </c>
      <c r="O80" s="63">
        <f t="shared" si="24"/>
        <v>0</v>
      </c>
      <c r="P80" s="63">
        <f t="shared" si="24"/>
        <v>0</v>
      </c>
      <c r="Q80" s="63">
        <f t="shared" si="24"/>
        <v>0</v>
      </c>
      <c r="R80" s="63">
        <f t="shared" si="24"/>
        <v>0</v>
      </c>
      <c r="S80" s="63">
        <f t="shared" si="24"/>
        <v>0</v>
      </c>
      <c r="T80" s="63">
        <f t="shared" si="24"/>
        <v>0</v>
      </c>
      <c r="U80" s="63">
        <f t="shared" si="24"/>
        <v>0</v>
      </c>
      <c r="V80" s="63">
        <f t="shared" si="24"/>
        <v>0</v>
      </c>
      <c r="W80" s="63">
        <f t="shared" si="24"/>
        <v>0</v>
      </c>
      <c r="X80" s="63">
        <f t="shared" si="24"/>
        <v>0</v>
      </c>
      <c r="Y80" s="63">
        <f t="shared" si="24"/>
        <v>0</v>
      </c>
      <c r="Z80" s="63">
        <f t="shared" si="24"/>
        <v>0</v>
      </c>
      <c r="AA80" s="63">
        <f t="shared" si="24"/>
        <v>0</v>
      </c>
      <c r="AB80" s="63">
        <f t="shared" si="24"/>
        <v>0</v>
      </c>
      <c r="AC80" s="63">
        <f t="shared" si="24"/>
        <v>0</v>
      </c>
      <c r="AD80" s="63">
        <f t="shared" si="24"/>
        <v>0</v>
      </c>
      <c r="AE80" s="63">
        <f t="shared" si="24"/>
        <v>0</v>
      </c>
      <c r="AF80" s="63">
        <f t="shared" si="24"/>
        <v>0</v>
      </c>
      <c r="AG80" s="63">
        <f t="shared" si="24"/>
        <v>0</v>
      </c>
      <c r="AH80" s="63">
        <f t="shared" si="24"/>
        <v>0</v>
      </c>
      <c r="AI80" s="63">
        <f t="shared" si="24"/>
        <v>0</v>
      </c>
      <c r="AJ80" s="63">
        <f t="shared" si="24"/>
        <v>0</v>
      </c>
      <c r="AK80" s="63">
        <f t="shared" si="24"/>
        <v>0</v>
      </c>
      <c r="AL80" s="63">
        <f t="shared" si="24"/>
        <v>0</v>
      </c>
      <c r="AM80" s="63">
        <f t="shared" si="24"/>
        <v>0</v>
      </c>
      <c r="AN80" s="63">
        <f t="shared" si="24"/>
        <v>0</v>
      </c>
      <c r="AO80" s="63">
        <f t="shared" si="24"/>
        <v>0</v>
      </c>
      <c r="AP80" s="63">
        <f t="shared" si="24"/>
        <v>0</v>
      </c>
    </row>
    <row r="81" spans="1:44" x14ac:dyDescent="0.2">
      <c r="A81" s="68" t="s">
        <v>497</v>
      </c>
      <c r="B81" s="63"/>
      <c r="C81" s="63">
        <f>'6.2. Паспорт фин осв ввод'!L24*-1*1000000</f>
        <v>-6120000</v>
      </c>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279</v>
      </c>
      <c r="B82" s="63">
        <f t="shared" ref="B82:AO82" si="25">B54-B55</f>
        <v>0</v>
      </c>
      <c r="C82" s="63">
        <f t="shared" si="25"/>
        <v>0</v>
      </c>
      <c r="D82" s="63">
        <f t="shared" si="25"/>
        <v>0</v>
      </c>
      <c r="E82" s="63">
        <f t="shared" si="25"/>
        <v>0</v>
      </c>
      <c r="F82" s="63">
        <f t="shared" si="25"/>
        <v>0</v>
      </c>
      <c r="G82" s="63">
        <f t="shared" si="25"/>
        <v>0</v>
      </c>
      <c r="H82" s="63">
        <f t="shared" si="25"/>
        <v>0</v>
      </c>
      <c r="I82" s="63">
        <f t="shared" si="25"/>
        <v>0</v>
      </c>
      <c r="J82" s="63">
        <f t="shared" si="25"/>
        <v>0</v>
      </c>
      <c r="K82" s="63">
        <f t="shared" si="25"/>
        <v>0</v>
      </c>
      <c r="L82" s="63">
        <f t="shared" si="25"/>
        <v>0</v>
      </c>
      <c r="M82" s="63">
        <f t="shared" si="25"/>
        <v>0</v>
      </c>
      <c r="N82" s="63">
        <f t="shared" si="25"/>
        <v>0</v>
      </c>
      <c r="O82" s="63">
        <f t="shared" si="25"/>
        <v>0</v>
      </c>
      <c r="P82" s="63">
        <f t="shared" si="25"/>
        <v>0</v>
      </c>
      <c r="Q82" s="63">
        <f t="shared" si="25"/>
        <v>0</v>
      </c>
      <c r="R82" s="63">
        <f t="shared" si="25"/>
        <v>0</v>
      </c>
      <c r="S82" s="63">
        <f t="shared" si="25"/>
        <v>0</v>
      </c>
      <c r="T82" s="63">
        <f t="shared" si="25"/>
        <v>0</v>
      </c>
      <c r="U82" s="63">
        <f t="shared" si="25"/>
        <v>0</v>
      </c>
      <c r="V82" s="63">
        <f t="shared" si="25"/>
        <v>0</v>
      </c>
      <c r="W82" s="63">
        <f t="shared" si="25"/>
        <v>0</v>
      </c>
      <c r="X82" s="63">
        <f t="shared" si="25"/>
        <v>0</v>
      </c>
      <c r="Y82" s="63">
        <f t="shared" si="25"/>
        <v>0</v>
      </c>
      <c r="Z82" s="63">
        <f t="shared" si="25"/>
        <v>0</v>
      </c>
      <c r="AA82" s="63">
        <f t="shared" si="25"/>
        <v>0</v>
      </c>
      <c r="AB82" s="63">
        <f t="shared" si="25"/>
        <v>0</v>
      </c>
      <c r="AC82" s="63">
        <f t="shared" si="25"/>
        <v>0</v>
      </c>
      <c r="AD82" s="63">
        <f t="shared" si="25"/>
        <v>0</v>
      </c>
      <c r="AE82" s="63">
        <f t="shared" si="25"/>
        <v>0</v>
      </c>
      <c r="AF82" s="63">
        <f t="shared" si="25"/>
        <v>0</v>
      </c>
      <c r="AG82" s="63">
        <f t="shared" si="25"/>
        <v>0</v>
      </c>
      <c r="AH82" s="63">
        <f t="shared" si="25"/>
        <v>0</v>
      </c>
      <c r="AI82" s="63">
        <f t="shared" si="25"/>
        <v>0</v>
      </c>
      <c r="AJ82" s="63">
        <f t="shared" si="25"/>
        <v>0</v>
      </c>
      <c r="AK82" s="63">
        <f t="shared" si="25"/>
        <v>0</v>
      </c>
      <c r="AL82" s="63">
        <f t="shared" si="25"/>
        <v>0</v>
      </c>
      <c r="AM82" s="63">
        <f t="shared" si="25"/>
        <v>0</v>
      </c>
      <c r="AN82" s="63">
        <f t="shared" si="25"/>
        <v>0</v>
      </c>
      <c r="AO82" s="63">
        <f t="shared" si="25"/>
        <v>0</v>
      </c>
      <c r="AP82" s="63">
        <f>AP54-AP55</f>
        <v>0</v>
      </c>
    </row>
    <row r="83" spans="1:44" ht="14.25" x14ac:dyDescent="0.2">
      <c r="A83" s="69" t="s">
        <v>278</v>
      </c>
      <c r="B83" s="67">
        <f ca="1">SUM(B75:B82)</f>
        <v>0</v>
      </c>
      <c r="C83" s="67">
        <f ca="1">SUM(C75:C82)</f>
        <v>-7309980.1875200002</v>
      </c>
      <c r="D83" s="67">
        <f t="shared" ref="D83:V83" ca="1" si="26">SUM(D75:D82)</f>
        <v>-92534.05633343989</v>
      </c>
      <c r="E83" s="67">
        <f t="shared" ca="1" si="26"/>
        <v>-96883.156981111737</v>
      </c>
      <c r="F83" s="67">
        <f t="shared" ca="1" si="26"/>
        <v>-101436.66535922396</v>
      </c>
      <c r="G83" s="67">
        <f t="shared" ca="1" si="26"/>
        <v>-106204.18863110745</v>
      </c>
      <c r="H83" s="67">
        <f t="shared" ca="1" si="26"/>
        <v>-111195.78549676947</v>
      </c>
      <c r="I83" s="67">
        <f t="shared" ca="1" si="26"/>
        <v>-116421.98741511756</v>
      </c>
      <c r="J83" s="67">
        <f t="shared" ca="1" si="26"/>
        <v>-121893.82082362811</v>
      </c>
      <c r="K83" s="67">
        <f t="shared" ca="1" si="26"/>
        <v>-127622.83040233888</v>
      </c>
      <c r="L83" s="67">
        <f t="shared" ca="1" si="26"/>
        <v>-133621.10343124846</v>
      </c>
      <c r="M83" s="67">
        <f t="shared" ca="1" si="26"/>
        <v>-139901.2952925174</v>
      </c>
      <c r="N83" s="67">
        <f t="shared" ca="1" si="26"/>
        <v>-146476.65617126541</v>
      </c>
      <c r="O83" s="67">
        <f t="shared" ca="1" si="26"/>
        <v>-153361.05901131523</v>
      </c>
      <c r="P83" s="67">
        <f t="shared" ca="1" si="26"/>
        <v>-160569.02878484677</v>
      </c>
      <c r="Q83" s="67">
        <f t="shared" ca="1" si="26"/>
        <v>-168115.77313773462</v>
      </c>
      <c r="R83" s="67">
        <f t="shared" ca="1" si="26"/>
        <v>-176017.21447520819</v>
      </c>
      <c r="S83" s="67">
        <f t="shared" ca="1" si="26"/>
        <v>-184290.02355554304</v>
      </c>
      <c r="T83" s="67">
        <f t="shared" ca="1" si="26"/>
        <v>-192951.65466265311</v>
      </c>
      <c r="U83" s="67">
        <f t="shared" ca="1" si="26"/>
        <v>-202020.38243179838</v>
      </c>
      <c r="V83" s="67">
        <f t="shared" ca="1" si="26"/>
        <v>-211515.34040609235</v>
      </c>
      <c r="W83" s="67">
        <f ca="1">SUM(W75:W82)</f>
        <v>-221456.56140517909</v>
      </c>
      <c r="X83" s="67">
        <f ca="1">SUM(X75:X82)</f>
        <v>-231865.01979122253</v>
      </c>
      <c r="Y83" s="67">
        <f ca="1">SUM(Y75:Y82)</f>
        <v>-242762.67572140996</v>
      </c>
      <c r="Z83" s="67">
        <f ca="1">SUM(Z75:Z82)</f>
        <v>-254172.52148031583</v>
      </c>
      <c r="AA83" s="67">
        <f t="shared" ref="AA83:AP83" ca="1" si="27">SUM(AA75:AA82)</f>
        <v>-266118.62998989073</v>
      </c>
      <c r="AB83" s="67">
        <f t="shared" ca="1" si="27"/>
        <v>-278626.20559941605</v>
      </c>
      <c r="AC83" s="67">
        <f t="shared" ca="1" si="27"/>
        <v>-291721.63726258813</v>
      </c>
      <c r="AD83" s="67">
        <f t="shared" ca="1" si="27"/>
        <v>-305432.55421392946</v>
      </c>
      <c r="AE83" s="67">
        <f t="shared" ca="1" si="27"/>
        <v>-319787.88426198484</v>
      </c>
      <c r="AF83" s="67">
        <f t="shared" ca="1" si="27"/>
        <v>-334817.91482229787</v>
      </c>
      <c r="AG83" s="67">
        <f t="shared" ca="1" si="27"/>
        <v>-350554.35681894585</v>
      </c>
      <c r="AH83" s="67">
        <f t="shared" ca="1" si="27"/>
        <v>-367030.411589436</v>
      </c>
      <c r="AI83" s="67">
        <f t="shared" ca="1" si="27"/>
        <v>-384280.84093413944</v>
      </c>
      <c r="AJ83" s="67">
        <f t="shared" ca="1" si="27"/>
        <v>-402342.0404580445</v>
      </c>
      <c r="AK83" s="67">
        <f t="shared" ca="1" si="27"/>
        <v>-421252.11635957193</v>
      </c>
      <c r="AL83" s="67">
        <f t="shared" ca="1" si="27"/>
        <v>-441050.96582847205</v>
      </c>
      <c r="AM83" s="67">
        <f t="shared" ca="1" si="27"/>
        <v>-461780.36122241057</v>
      </c>
      <c r="AN83" s="67">
        <f t="shared" ca="1" si="27"/>
        <v>-483484.0381998634</v>
      </c>
      <c r="AO83" s="67">
        <f t="shared" ca="1" si="27"/>
        <v>-506207.78799525695</v>
      </c>
      <c r="AP83" s="67">
        <f t="shared" ca="1" si="27"/>
        <v>-529999.55403103447</v>
      </c>
    </row>
    <row r="84" spans="1:44" ht="14.25" x14ac:dyDescent="0.2">
      <c r="A84" s="69" t="s">
        <v>277</v>
      </c>
      <c r="B84" s="67">
        <f ca="1">SUM($B$83:B83)</f>
        <v>0</v>
      </c>
      <c r="C84" s="67">
        <f ca="1">SUM($B$83:C83)</f>
        <v>-7309980.1875200002</v>
      </c>
      <c r="D84" s="67">
        <f ca="1">SUM($B$83:D83)</f>
        <v>-7402514.2438534405</v>
      </c>
      <c r="E84" s="67">
        <f ca="1">SUM($B$83:E83)</f>
        <v>-7499397.400834552</v>
      </c>
      <c r="F84" s="67">
        <f ca="1">SUM($B$83:F83)</f>
        <v>-7600834.0661937762</v>
      </c>
      <c r="G84" s="67">
        <f ca="1">SUM($B$83:G83)</f>
        <v>-7707038.2548248833</v>
      </c>
      <c r="H84" s="67">
        <f ca="1">SUM($B$83:H83)</f>
        <v>-7818234.0403216528</v>
      </c>
      <c r="I84" s="67">
        <f ca="1">SUM($B$83:I83)</f>
        <v>-7934656.02773677</v>
      </c>
      <c r="J84" s="67">
        <f ca="1">SUM($B$83:J83)</f>
        <v>-8056549.8485603984</v>
      </c>
      <c r="K84" s="67">
        <f ca="1">SUM($B$83:K83)</f>
        <v>-8184172.6789627373</v>
      </c>
      <c r="L84" s="67">
        <f ca="1">SUM($B$83:L83)</f>
        <v>-8317793.7823939854</v>
      </c>
      <c r="M84" s="67">
        <f ca="1">SUM($B$83:M83)</f>
        <v>-8457695.0776865035</v>
      </c>
      <c r="N84" s="67">
        <f ca="1">SUM($B$83:N83)</f>
        <v>-8604171.7338577695</v>
      </c>
      <c r="O84" s="67">
        <f ca="1">SUM($B$83:O83)</f>
        <v>-8757532.7928690854</v>
      </c>
      <c r="P84" s="67">
        <f ca="1">SUM($B$83:P83)</f>
        <v>-8918101.8216539323</v>
      </c>
      <c r="Q84" s="67">
        <f ca="1">SUM($B$83:Q83)</f>
        <v>-9086217.5947916675</v>
      </c>
      <c r="R84" s="67">
        <f ca="1">SUM($B$83:R83)</f>
        <v>-9262234.8092668764</v>
      </c>
      <c r="S84" s="67">
        <f ca="1">SUM($B$83:S83)</f>
        <v>-9446524.8328224197</v>
      </c>
      <c r="T84" s="67">
        <f ca="1">SUM($B$83:T83)</f>
        <v>-9639476.4874850735</v>
      </c>
      <c r="U84" s="67">
        <f ca="1">SUM($B$83:U83)</f>
        <v>-9841496.8699168712</v>
      </c>
      <c r="V84" s="67">
        <f ca="1">SUM($B$83:V83)</f>
        <v>-10053012.210322963</v>
      </c>
      <c r="W84" s="67">
        <f ca="1">SUM($B$83:W83)</f>
        <v>-10274468.771728143</v>
      </c>
      <c r="X84" s="67">
        <f ca="1">SUM($B$83:X83)</f>
        <v>-10506333.791519366</v>
      </c>
      <c r="Y84" s="67">
        <f ca="1">SUM($B$83:Y83)</f>
        <v>-10749096.467240777</v>
      </c>
      <c r="Z84" s="67">
        <f ca="1">SUM($B$83:Z83)</f>
        <v>-11003268.988721093</v>
      </c>
      <c r="AA84" s="67">
        <f ca="1">SUM($B$83:AA83)</f>
        <v>-11269387.618710984</v>
      </c>
      <c r="AB84" s="67">
        <f ca="1">SUM($B$83:AB83)</f>
        <v>-11548013.8243104</v>
      </c>
      <c r="AC84" s="67">
        <f ca="1">SUM($B$83:AC83)</f>
        <v>-11839735.461572988</v>
      </c>
      <c r="AD84" s="67">
        <f ca="1">SUM($B$83:AD83)</f>
        <v>-12145168.015786918</v>
      </c>
      <c r="AE84" s="67">
        <f ca="1">SUM($B$83:AE83)</f>
        <v>-12464955.900048902</v>
      </c>
      <c r="AF84" s="67">
        <f ca="1">SUM($B$83:AF83)</f>
        <v>-12799773.814871199</v>
      </c>
      <c r="AG84" s="67">
        <f ca="1">SUM($B$83:AG83)</f>
        <v>-13150328.171690146</v>
      </c>
      <c r="AH84" s="67">
        <f ca="1">SUM($B$83:AH83)</f>
        <v>-13517358.583279582</v>
      </c>
      <c r="AI84" s="67">
        <f ca="1">SUM($B$83:AI83)</f>
        <v>-13901639.42421372</v>
      </c>
      <c r="AJ84" s="67">
        <f ca="1">SUM($B$83:AJ83)</f>
        <v>-14303981.464671765</v>
      </c>
      <c r="AK84" s="67">
        <f ca="1">SUM($B$83:AK83)</f>
        <v>-14725233.581031337</v>
      </c>
      <c r="AL84" s="67">
        <f ca="1">SUM($B$83:AL83)</f>
        <v>-15166284.54685981</v>
      </c>
      <c r="AM84" s="67">
        <f ca="1">SUM($B$83:AM83)</f>
        <v>-15628064.908082221</v>
      </c>
      <c r="AN84" s="67">
        <f ca="1">SUM($B$83:AN83)</f>
        <v>-16111548.946282085</v>
      </c>
      <c r="AO84" s="67">
        <f ca="1">SUM($B$83:AO83)</f>
        <v>-16617756.734277342</v>
      </c>
      <c r="AP84" s="67">
        <f ca="1">SUM($B$83:AP83)</f>
        <v>-17147756.288308375</v>
      </c>
    </row>
    <row r="85" spans="1:44" x14ac:dyDescent="0.2">
      <c r="A85" s="68" t="s">
        <v>498</v>
      </c>
      <c r="B85" s="73">
        <f t="shared" ref="B85:AP85" si="28">1/POWER((1+$B$44),B73)</f>
        <v>0.94491118252306794</v>
      </c>
      <c r="C85" s="73">
        <f t="shared" si="28"/>
        <v>0.84367069868131062</v>
      </c>
      <c r="D85" s="73">
        <f t="shared" si="28"/>
        <v>0.75327740953688449</v>
      </c>
      <c r="E85" s="73">
        <f t="shared" si="28"/>
        <v>0.67256911565793243</v>
      </c>
      <c r="F85" s="73">
        <f t="shared" si="28"/>
        <v>0.60050813898029676</v>
      </c>
      <c r="G85" s="73">
        <f t="shared" si="28"/>
        <v>0.53616798123240783</v>
      </c>
      <c r="H85" s="73">
        <f t="shared" si="28"/>
        <v>0.47872141181464972</v>
      </c>
      <c r="I85" s="73">
        <f t="shared" si="28"/>
        <v>0.42742983197736584</v>
      </c>
      <c r="J85" s="73">
        <f t="shared" si="28"/>
        <v>0.38163377855121944</v>
      </c>
      <c r="K85" s="73">
        <f t="shared" si="28"/>
        <v>0.34074444513501739</v>
      </c>
      <c r="L85" s="73">
        <f t="shared" si="28"/>
        <v>0.30423611172769405</v>
      </c>
      <c r="M85" s="73">
        <f t="shared" si="28"/>
        <v>0.27163938547115535</v>
      </c>
      <c r="N85" s="73">
        <f t="shared" si="28"/>
        <v>0.24253516559924582</v>
      </c>
      <c r="O85" s="73">
        <f t="shared" si="28"/>
        <v>0.21654925499932662</v>
      </c>
      <c r="P85" s="73">
        <f t="shared" si="28"/>
        <v>0.19334754910654159</v>
      </c>
      <c r="Q85" s="73">
        <f t="shared" si="28"/>
        <v>0.17263174027369785</v>
      </c>
      <c r="R85" s="73">
        <f t="shared" si="28"/>
        <v>0.15413548238723021</v>
      </c>
      <c r="S85" s="73">
        <f t="shared" si="28"/>
        <v>0.13762096641716981</v>
      </c>
      <c r="T85" s="73">
        <f t="shared" si="28"/>
        <v>0.12287586287247305</v>
      </c>
      <c r="U85" s="73">
        <f t="shared" si="28"/>
        <v>0.10971059185042235</v>
      </c>
      <c r="V85" s="73">
        <f t="shared" si="28"/>
        <v>9.7955885580734231E-2</v>
      </c>
      <c r="W85" s="73">
        <f t="shared" si="28"/>
        <v>8.7460612125655562E-2</v>
      </c>
      <c r="X85" s="73">
        <f t="shared" si="28"/>
        <v>7.8089832255049604E-2</v>
      </c>
      <c r="Y85" s="73">
        <f t="shared" si="28"/>
        <v>6.9723064513437141E-2</v>
      </c>
      <c r="Z85" s="73">
        <f t="shared" si="28"/>
        <v>6.2252736172711702E-2</v>
      </c>
      <c r="AA85" s="73">
        <f t="shared" si="28"/>
        <v>5.5582800154206871E-2</v>
      </c>
      <c r="AB85" s="73">
        <f t="shared" si="28"/>
        <v>4.9627500137684702E-2</v>
      </c>
      <c r="AC85" s="73">
        <f t="shared" si="28"/>
        <v>4.4310267980075625E-2</v>
      </c>
      <c r="AD85" s="73">
        <f t="shared" si="28"/>
        <v>3.9562739267924661E-2</v>
      </c>
      <c r="AE85" s="73">
        <f t="shared" si="28"/>
        <v>3.5323874346361306E-2</v>
      </c>
      <c r="AF85" s="73">
        <f t="shared" si="28"/>
        <v>3.1539173523536877E-2</v>
      </c>
      <c r="AG85" s="73">
        <f t="shared" si="28"/>
        <v>2.8159976360300785E-2</v>
      </c>
      <c r="AH85" s="73">
        <f t="shared" si="28"/>
        <v>2.5142836035982837E-2</v>
      </c>
      <c r="AI85" s="73">
        <f t="shared" si="28"/>
        <v>2.2448960746413248E-2</v>
      </c>
      <c r="AJ85" s="73">
        <f t="shared" si="28"/>
        <v>2.0043714952154686E-2</v>
      </c>
      <c r="AK85" s="73">
        <f t="shared" si="28"/>
        <v>1.7896174064423825E-2</v>
      </c>
      <c r="AL85" s="73">
        <f t="shared" si="28"/>
        <v>1.5978726843235556E-2</v>
      </c>
      <c r="AM85" s="73">
        <f t="shared" si="28"/>
        <v>1.4266720395746032E-2</v>
      </c>
      <c r="AN85" s="73">
        <f t="shared" si="28"/>
        <v>1.2738143210487525E-2</v>
      </c>
      <c r="AO85" s="73">
        <f t="shared" si="28"/>
        <v>1.1373342152221005E-2</v>
      </c>
      <c r="AP85" s="73">
        <f t="shared" si="28"/>
        <v>1.0154769778768755E-2</v>
      </c>
    </row>
    <row r="86" spans="1:44" ht="28.5" x14ac:dyDescent="0.2">
      <c r="A86" s="66" t="s">
        <v>276</v>
      </c>
      <c r="B86" s="67">
        <f ca="1">B83*B85</f>
        <v>0</v>
      </c>
      <c r="C86" s="67">
        <f ca="1">C83*C85</f>
        <v>-6167216.0921515366</v>
      </c>
      <c r="D86" s="67">
        <f t="shared" ref="D86:AO86" ca="1" si="29">D83*D85</f>
        <v>-69703.814248793744</v>
      </c>
      <c r="E86" s="67">
        <f t="shared" ca="1" si="29"/>
        <v>-65160.619212934966</v>
      </c>
      <c r="F86" s="67">
        <f t="shared" ca="1" si="29"/>
        <v>-60913.543139234716</v>
      </c>
      <c r="G86" s="67">
        <f t="shared" ca="1" si="29"/>
        <v>-56943.285416766717</v>
      </c>
      <c r="H86" s="67">
        <f t="shared" ca="1" si="29"/>
        <v>-53231.803420852433</v>
      </c>
      <c r="I86" s="67">
        <f t="shared" ca="1" si="29"/>
        <v>-49762.230519314697</v>
      </c>
      <c r="J86" s="67">
        <f t="shared" ca="1" si="29"/>
        <v>-46518.799422966513</v>
      </c>
      <c r="K86" s="67">
        <f t="shared" ca="1" si="29"/>
        <v>-43486.770532005386</v>
      </c>
      <c r="L86" s="67">
        <f t="shared" ca="1" si="29"/>
        <v>-40652.364952687065</v>
      </c>
      <c r="M86" s="67">
        <f t="shared" ca="1" si="29"/>
        <v>-38002.701879878063</v>
      </c>
      <c r="N86" s="67">
        <f t="shared" ca="1" si="29"/>
        <v>-35525.740060921649</v>
      </c>
      <c r="O86" s="67">
        <f t="shared" ca="1" si="29"/>
        <v>-33210.223074808076</v>
      </c>
      <c r="P86" s="67">
        <f t="shared" ca="1" si="29"/>
        <v>-31045.62817796785</v>
      </c>
      <c r="Q86" s="67">
        <f t="shared" ca="1" si="29"/>
        <v>-29022.118484225313</v>
      </c>
      <c r="R86" s="67">
        <f t="shared" ca="1" si="29"/>
        <v>-27130.498261592777</v>
      </c>
      <c r="S86" s="67">
        <f t="shared" ca="1" si="29"/>
        <v>-25362.171142756823</v>
      </c>
      <c r="T86" s="67">
        <f t="shared" ca="1" si="29"/>
        <v>-23709.101059344939</v>
      </c>
      <c r="U86" s="67">
        <f t="shared" ca="1" si="29"/>
        <v>-22163.775722441267</v>
      </c>
      <c r="V86" s="67">
        <f t="shared" ca="1" si="29"/>
        <v>-20719.172483389233</v>
      </c>
      <c r="W86" s="67">
        <f t="shared" ca="1" si="29"/>
        <v>-19368.726419739793</v>
      </c>
      <c r="X86" s="67">
        <f t="shared" ca="1" si="29"/>
        <v>-18106.300501310325</v>
      </c>
      <c r="Y86" s="67">
        <f t="shared" ca="1" si="29"/>
        <v>-16926.157700778487</v>
      </c>
      <c r="Z86" s="67">
        <f t="shared" ca="1" si="29"/>
        <v>-15822.934922066999</v>
      </c>
      <c r="AA86" s="67">
        <f t="shared" ca="1" si="29"/>
        <v>-14791.618628039419</v>
      </c>
      <c r="AB86" s="67">
        <f t="shared" ca="1" si="29"/>
        <v>-13827.522056747586</v>
      </c>
      <c r="AC86" s="67">
        <f t="shared" ca="1" si="29"/>
        <v>-12926.263922691694</v>
      </c>
      <c r="AD86" s="67">
        <f t="shared" ca="1" si="29"/>
        <v>-12083.748506301954</v>
      </c>
      <c r="AE86" s="67">
        <f t="shared" ca="1" si="29"/>
        <v>-11296.147041159085</v>
      </c>
      <c r="AF86" s="67">
        <f t="shared" ca="1" si="29"/>
        <v>-10559.880314369242</v>
      </c>
      <c r="AG86" s="67">
        <f t="shared" ca="1" si="29"/>
        <v>-9871.6024010219608</v>
      </c>
      <c r="AH86" s="67">
        <f t="shared" ca="1" si="29"/>
        <v>-9228.1854588124843</v>
      </c>
      <c r="AI86" s="67">
        <f t="shared" ca="1" si="29"/>
        <v>-8626.70551372917</v>
      </c>
      <c r="AJ86" s="67">
        <f t="shared" ca="1" si="29"/>
        <v>-8064.4291722093321</v>
      </c>
      <c r="AK86" s="67">
        <f t="shared" ca="1" si="29"/>
        <v>-7538.8011993778182</v>
      </c>
      <c r="AL86" s="67">
        <f t="shared" ca="1" si="29"/>
        <v>-7047.4329069183741</v>
      </c>
      <c r="AM86" s="67">
        <f t="shared" ca="1" si="29"/>
        <v>-6588.0912978067345</v>
      </c>
      <c r="AN86" s="67">
        <f t="shared" ca="1" si="29"/>
        <v>-6158.6889185746813</v>
      </c>
      <c r="AO86" s="67">
        <f t="shared" ca="1" si="29"/>
        <v>-5757.2743729890099</v>
      </c>
      <c r="AP86" s="67">
        <f ca="1">AP83*AP85</f>
        <v>-5382.0234540352667</v>
      </c>
    </row>
    <row r="87" spans="1:44" ht="14.25" x14ac:dyDescent="0.2">
      <c r="A87" s="66" t="s">
        <v>275</v>
      </c>
      <c r="B87" s="67">
        <f ca="1">SUM($B$86:B86)</f>
        <v>0</v>
      </c>
      <c r="C87" s="67">
        <f ca="1">SUM($B$86:C86)</f>
        <v>-6167216.0921515366</v>
      </c>
      <c r="D87" s="67">
        <f ca="1">SUM($B$86:D86)</f>
        <v>-6236919.9064003304</v>
      </c>
      <c r="E87" s="67">
        <f ca="1">SUM($B$86:E86)</f>
        <v>-6302080.5256132651</v>
      </c>
      <c r="F87" s="67">
        <f ca="1">SUM($B$86:F86)</f>
        <v>-6362994.0687525002</v>
      </c>
      <c r="G87" s="67">
        <f ca="1">SUM($B$86:G86)</f>
        <v>-6419937.3541692672</v>
      </c>
      <c r="H87" s="67">
        <f ca="1">SUM($B$86:H86)</f>
        <v>-6473169.1575901201</v>
      </c>
      <c r="I87" s="67">
        <f ca="1">SUM($B$86:I86)</f>
        <v>-6522931.3881094344</v>
      </c>
      <c r="J87" s="67">
        <f ca="1">SUM($B$86:J86)</f>
        <v>-6569450.1875324007</v>
      </c>
      <c r="K87" s="67">
        <f ca="1">SUM($B$86:K86)</f>
        <v>-6612936.9580644062</v>
      </c>
      <c r="L87" s="67">
        <f ca="1">SUM($B$86:L86)</f>
        <v>-6653589.3230170934</v>
      </c>
      <c r="M87" s="67">
        <f ca="1">SUM($B$86:M86)</f>
        <v>-6691592.0248969719</v>
      </c>
      <c r="N87" s="67">
        <f ca="1">SUM($B$86:N86)</f>
        <v>-6727117.7649578936</v>
      </c>
      <c r="O87" s="67">
        <f ca="1">SUM($B$86:O86)</f>
        <v>-6760327.9880327014</v>
      </c>
      <c r="P87" s="67">
        <f ca="1">SUM($B$86:P86)</f>
        <v>-6791373.6162106693</v>
      </c>
      <c r="Q87" s="67">
        <f ca="1">SUM($B$86:Q86)</f>
        <v>-6820395.7346948944</v>
      </c>
      <c r="R87" s="67">
        <f ca="1">SUM($B$86:R86)</f>
        <v>-6847526.2329564868</v>
      </c>
      <c r="S87" s="67">
        <f ca="1">SUM($B$86:S86)</f>
        <v>-6872888.4040992437</v>
      </c>
      <c r="T87" s="67">
        <f ca="1">SUM($B$86:T86)</f>
        <v>-6896597.5051585883</v>
      </c>
      <c r="U87" s="67">
        <f ca="1">SUM($B$86:U86)</f>
        <v>-6918761.2808810296</v>
      </c>
      <c r="V87" s="67">
        <f ca="1">SUM($B$86:V86)</f>
        <v>-6939480.4533644188</v>
      </c>
      <c r="W87" s="67">
        <f ca="1">SUM($B$86:W86)</f>
        <v>-6958849.1797841582</v>
      </c>
      <c r="X87" s="67">
        <f ca="1">SUM($B$86:X86)</f>
        <v>-6976955.4802854685</v>
      </c>
      <c r="Y87" s="67">
        <f ca="1">SUM($B$86:Y86)</f>
        <v>-6993881.6379862474</v>
      </c>
      <c r="Z87" s="67">
        <f ca="1">SUM($B$86:Z86)</f>
        <v>-7009704.5729083149</v>
      </c>
      <c r="AA87" s="67">
        <f ca="1">SUM($B$86:AA86)</f>
        <v>-7024496.1915363539</v>
      </c>
      <c r="AB87" s="67">
        <f ca="1">SUM($B$86:AB86)</f>
        <v>-7038323.7135931011</v>
      </c>
      <c r="AC87" s="67">
        <f ca="1">SUM($B$86:AC86)</f>
        <v>-7051249.9775157925</v>
      </c>
      <c r="AD87" s="67">
        <f ca="1">SUM($B$86:AD86)</f>
        <v>-7063333.7260220945</v>
      </c>
      <c r="AE87" s="67">
        <f ca="1">SUM($B$86:AE86)</f>
        <v>-7074629.8730632532</v>
      </c>
      <c r="AF87" s="67">
        <f ca="1">SUM($B$86:AF86)</f>
        <v>-7085189.7533776229</v>
      </c>
      <c r="AG87" s="67">
        <f ca="1">SUM($B$86:AG86)</f>
        <v>-7095061.3557786448</v>
      </c>
      <c r="AH87" s="67">
        <f ca="1">SUM($B$86:AH86)</f>
        <v>-7104289.5412374577</v>
      </c>
      <c r="AI87" s="67">
        <f ca="1">SUM($B$86:AI86)</f>
        <v>-7112916.2467511864</v>
      </c>
      <c r="AJ87" s="67">
        <f ca="1">SUM($B$86:AJ86)</f>
        <v>-7120980.6759233959</v>
      </c>
      <c r="AK87" s="67">
        <f ca="1">SUM($B$86:AK86)</f>
        <v>-7128519.4771227734</v>
      </c>
      <c r="AL87" s="67">
        <f ca="1">SUM($B$86:AL86)</f>
        <v>-7135566.9100296916</v>
      </c>
      <c r="AM87" s="67">
        <f ca="1">SUM($B$86:AM86)</f>
        <v>-7142155.0013274988</v>
      </c>
      <c r="AN87" s="67">
        <f ca="1">SUM($B$86:AN86)</f>
        <v>-7148313.6902460735</v>
      </c>
      <c r="AO87" s="67">
        <f ca="1">SUM($B$86:AO86)</f>
        <v>-7154070.9646190628</v>
      </c>
      <c r="AP87" s="67">
        <f ca="1">SUM($B$86:AP86)</f>
        <v>-7159452.9880730985</v>
      </c>
    </row>
    <row r="88" spans="1:44" ht="14.25" x14ac:dyDescent="0.2">
      <c r="A88" s="66" t="s">
        <v>274</v>
      </c>
      <c r="B88" s="74">
        <f ca="1">IF((ISERR(IRR($B$83:B83))),0,IF(IRR($B$83:B83)&lt;0,0,IRR($B$83:B83)))</f>
        <v>0</v>
      </c>
      <c r="C88" s="74">
        <f ca="1">IF((ISERR(IRR($B$83:C83))),0,IF(IRR($B$83:C83)&lt;0,0,IRR($B$83:C83)))</f>
        <v>0</v>
      </c>
      <c r="D88" s="74">
        <f ca="1">IF((ISERR(IRR($B$83:D83))),0,IF(IRR($B$83:D83)&lt;0,0,IRR($B$83:D83)))</f>
        <v>0</v>
      </c>
      <c r="E88" s="74">
        <f ca="1">IF((ISERR(IRR($B$83:E83))),0,IF(IRR($B$83:E83)&lt;0,0,IRR($B$83:E83)))</f>
        <v>0</v>
      </c>
      <c r="F88" s="74">
        <f ca="1">IF((ISERR(IRR($B$83:F83))),0,IF(IRR($B$83:F83)&lt;0,0,IRR($B$83:F83)))</f>
        <v>0</v>
      </c>
      <c r="G88" s="74">
        <f ca="1">IF((ISERR(IRR($B$83:G83))),0,IF(IRR($B$83:G83)&lt;0,0,IRR($B$83:G83)))</f>
        <v>0</v>
      </c>
      <c r="H88" s="74">
        <f ca="1">IF((ISERR(IRR($B$83:H83))),0,IF(IRR($B$83:H83)&lt;0,0,IRR($B$83:H83)))</f>
        <v>0</v>
      </c>
      <c r="I88" s="74">
        <f ca="1">IF((ISERR(IRR($B$83:I83))),0,IF(IRR($B$83:I83)&lt;0,0,IRR($B$83:I83)))</f>
        <v>0</v>
      </c>
      <c r="J88" s="74">
        <f ca="1">IF((ISERR(IRR($B$83:J83))),0,IF(IRR($B$83:J83)&lt;0,0,IRR($B$83:J83)))</f>
        <v>0</v>
      </c>
      <c r="K88" s="74">
        <f ca="1">IF((ISERR(IRR($B$83:K83))),0,IF(IRR($B$83:K83)&lt;0,0,IRR($B$83:K83)))</f>
        <v>0</v>
      </c>
      <c r="L88" s="74">
        <f ca="1">IF((ISERR(IRR($B$83:L83))),0,IF(IRR($B$83:L83)&lt;0,0,IRR($B$83:L83)))</f>
        <v>0</v>
      </c>
      <c r="M88" s="74">
        <f ca="1">IF((ISERR(IRR($B$83:M83))),0,IF(IRR($B$83:M83)&lt;0,0,IRR($B$83:M83)))</f>
        <v>0</v>
      </c>
      <c r="N88" s="74">
        <f ca="1">IF((ISERR(IRR($B$83:N83))),0,IF(IRR($B$83:N83)&lt;0,0,IRR($B$83:N83)))</f>
        <v>0</v>
      </c>
      <c r="O88" s="74">
        <f ca="1">IF((ISERR(IRR($B$83:O83))),0,IF(IRR($B$83:O83)&lt;0,0,IRR($B$83:O83)))</f>
        <v>0</v>
      </c>
      <c r="P88" s="74">
        <f ca="1">IF((ISERR(IRR($B$83:P83))),0,IF(IRR($B$83:P83)&lt;0,0,IRR($B$83:P83)))</f>
        <v>0</v>
      </c>
      <c r="Q88" s="74">
        <f ca="1">IF((ISERR(IRR($B$83:Q83))),0,IF(IRR($B$83:Q83)&lt;0,0,IRR($B$83:Q83)))</f>
        <v>0</v>
      </c>
      <c r="R88" s="74">
        <f ca="1">IF((ISERR(IRR($B$83:R83))),0,IF(IRR($B$83:R83)&lt;0,0,IRR($B$83:R83)))</f>
        <v>0</v>
      </c>
      <c r="S88" s="74">
        <f ca="1">IF((ISERR(IRR($B$83:S83))),0,IF(IRR($B$83:S83)&lt;0,0,IRR($B$83:S83)))</f>
        <v>0</v>
      </c>
      <c r="T88" s="74">
        <f ca="1">IF((ISERR(IRR($B$83:T83))),0,IF(IRR($B$83:T83)&lt;0,0,IRR($B$83:T83)))</f>
        <v>0</v>
      </c>
      <c r="U88" s="74">
        <f ca="1">IF((ISERR(IRR($B$83:U83))),0,IF(IRR($B$83:U83)&lt;0,0,IRR($B$83:U83)))</f>
        <v>0</v>
      </c>
      <c r="V88" s="74">
        <f ca="1">IF((ISERR(IRR($B$83:V83))),0,IF(IRR($B$83:V83)&lt;0,0,IRR($B$83:V83)))</f>
        <v>0</v>
      </c>
      <c r="W88" s="74">
        <f ca="1">IF((ISERR(IRR($B$83:W83))),0,IF(IRR($B$83:W83)&lt;0,0,IRR($B$83:W83)))</f>
        <v>0</v>
      </c>
      <c r="X88" s="74">
        <f ca="1">IF((ISERR(IRR($B$83:X83))),0,IF(IRR($B$83:X83)&lt;0,0,IRR($B$83:X83)))</f>
        <v>0</v>
      </c>
      <c r="Y88" s="74">
        <f ca="1">IF((ISERR(IRR($B$83:Y83))),0,IF(IRR($B$83:Y83)&lt;0,0,IRR($B$83:Y83)))</f>
        <v>0</v>
      </c>
      <c r="Z88" s="74">
        <f ca="1">IF((ISERR(IRR($B$83:Z83))),0,IF(IRR($B$83:Z83)&lt;0,0,IRR($B$83:Z83)))</f>
        <v>0</v>
      </c>
      <c r="AA88" s="74">
        <f ca="1">IF((ISERR(IRR($B$83:AA83))),0,IF(IRR($B$83:AA83)&lt;0,0,IRR($B$83:AA83)))</f>
        <v>0</v>
      </c>
      <c r="AB88" s="74">
        <f ca="1">IF((ISERR(IRR($B$83:AB83))),0,IF(IRR($B$83:AB83)&lt;0,0,IRR($B$83:AB83)))</f>
        <v>0</v>
      </c>
      <c r="AC88" s="74">
        <f ca="1">IF((ISERR(IRR($B$83:AC83))),0,IF(IRR($B$83:AC83)&lt;0,0,IRR($B$83:AC83)))</f>
        <v>0</v>
      </c>
      <c r="AD88" s="74">
        <f ca="1">IF((ISERR(IRR($B$83:AD83))),0,IF(IRR($B$83:AD83)&lt;0,0,IRR($B$83:AD83)))</f>
        <v>0</v>
      </c>
      <c r="AE88" s="74">
        <f ca="1">IF((ISERR(IRR($B$83:AE83))),0,IF(IRR($B$83:AE83)&lt;0,0,IRR($B$83:AE83)))</f>
        <v>0</v>
      </c>
      <c r="AF88" s="74">
        <f ca="1">IF((ISERR(IRR($B$83:AF83))),0,IF(IRR($B$83:AF83)&lt;0,0,IRR($B$83:AF83)))</f>
        <v>0</v>
      </c>
      <c r="AG88" s="74">
        <f ca="1">IF((ISERR(IRR($B$83:AG83))),0,IF(IRR($B$83:AG83)&lt;0,0,IRR($B$83:AG83)))</f>
        <v>0</v>
      </c>
      <c r="AH88" s="74">
        <f ca="1">IF((ISERR(IRR($B$83:AH83))),0,IF(IRR($B$83:AH83)&lt;0,0,IRR($B$83:AH83)))</f>
        <v>0</v>
      </c>
      <c r="AI88" s="74">
        <f ca="1">IF((ISERR(IRR($B$83:AI83))),0,IF(IRR($B$83:AI83)&lt;0,0,IRR($B$83:AI83)))</f>
        <v>0</v>
      </c>
      <c r="AJ88" s="74">
        <f ca="1">IF((ISERR(IRR($B$83:AJ83))),0,IF(IRR($B$83:AJ83)&lt;0,0,IRR($B$83:AJ83)))</f>
        <v>0</v>
      </c>
      <c r="AK88" s="74">
        <f ca="1">IF((ISERR(IRR($B$83:AK83))),0,IF(IRR($B$83:AK83)&lt;0,0,IRR($B$83:AK83)))</f>
        <v>0</v>
      </c>
      <c r="AL88" s="74">
        <f ca="1">IF((ISERR(IRR($B$83:AL83))),0,IF(IRR($B$83:AL83)&lt;0,0,IRR($B$83:AL83)))</f>
        <v>0</v>
      </c>
      <c r="AM88" s="74">
        <f ca="1">IF((ISERR(IRR($B$83:AM83))),0,IF(IRR($B$83:AM83)&lt;0,0,IRR($B$83:AM83)))</f>
        <v>0</v>
      </c>
      <c r="AN88" s="74">
        <f ca="1">IF((ISERR(IRR($B$83:AN83))),0,IF(IRR($B$83:AN83)&lt;0,0,IRR($B$83:AN83)))</f>
        <v>0</v>
      </c>
      <c r="AO88" s="74">
        <f ca="1">IF((ISERR(IRR($B$83:AO83))),0,IF(IRR($B$83:AO83)&lt;0,0,IRR($B$83:AO83)))</f>
        <v>0</v>
      </c>
      <c r="AP88" s="74">
        <f ca="1">IF((ISERR(IRR($B$83:AP83))),0,IF(IRR($B$83:AP83)&lt;0,0,IRR($B$83:AP83)))</f>
        <v>0</v>
      </c>
    </row>
    <row r="89" spans="1:44" ht="14.25" x14ac:dyDescent="0.2">
      <c r="A89" s="66" t="s">
        <v>273</v>
      </c>
      <c r="B89" s="75">
        <f ca="1">IF(AND(B84&gt;0,A84&lt;0),(B74-(B84/(B84-A84))),0)</f>
        <v>0</v>
      </c>
      <c r="C89" s="75">
        <f t="shared" ref="C89:AP89" ca="1" si="30">IF(AND(C84&gt;0,B84&lt;0),(C74-(C84/(C84-B84))),0)</f>
        <v>0</v>
      </c>
      <c r="D89" s="75">
        <f t="shared" ca="1" si="30"/>
        <v>0</v>
      </c>
      <c r="E89" s="75">
        <f t="shared" ca="1" si="30"/>
        <v>0</v>
      </c>
      <c r="F89" s="75">
        <f t="shared" ca="1" si="30"/>
        <v>0</v>
      </c>
      <c r="G89" s="75">
        <f t="shared" ca="1" si="30"/>
        <v>0</v>
      </c>
      <c r="H89" s="75">
        <f ca="1">IF(AND(H84&gt;0,G84&lt;0),(H74-(H84/(H84-G84))),0)</f>
        <v>0</v>
      </c>
      <c r="I89" s="75">
        <f t="shared" ca="1" si="30"/>
        <v>0</v>
      </c>
      <c r="J89" s="75">
        <f t="shared" ca="1" si="30"/>
        <v>0</v>
      </c>
      <c r="K89" s="75">
        <f t="shared" ca="1" si="30"/>
        <v>0</v>
      </c>
      <c r="L89" s="75">
        <f t="shared" ca="1" si="30"/>
        <v>0</v>
      </c>
      <c r="M89" s="75">
        <f t="shared" ca="1" si="30"/>
        <v>0</v>
      </c>
      <c r="N89" s="75">
        <f t="shared" ca="1" si="30"/>
        <v>0</v>
      </c>
      <c r="O89" s="75">
        <f t="shared" ca="1" si="30"/>
        <v>0</v>
      </c>
      <c r="P89" s="75">
        <f t="shared" ca="1" si="30"/>
        <v>0</v>
      </c>
      <c r="Q89" s="75">
        <f t="shared" ca="1" si="30"/>
        <v>0</v>
      </c>
      <c r="R89" s="75">
        <f t="shared" ca="1" si="30"/>
        <v>0</v>
      </c>
      <c r="S89" s="75">
        <f t="shared" ca="1" si="30"/>
        <v>0</v>
      </c>
      <c r="T89" s="75">
        <f t="shared" ca="1" si="30"/>
        <v>0</v>
      </c>
      <c r="U89" s="75">
        <f t="shared" ca="1" si="30"/>
        <v>0</v>
      </c>
      <c r="V89" s="75">
        <f t="shared" ca="1" si="30"/>
        <v>0</v>
      </c>
      <c r="W89" s="75">
        <f t="shared" ca="1" si="30"/>
        <v>0</v>
      </c>
      <c r="X89" s="75">
        <f t="shared" ca="1" si="30"/>
        <v>0</v>
      </c>
      <c r="Y89" s="75">
        <f t="shared" ca="1" si="30"/>
        <v>0</v>
      </c>
      <c r="Z89" s="75">
        <f t="shared" ca="1" si="30"/>
        <v>0</v>
      </c>
      <c r="AA89" s="75">
        <f t="shared" ca="1" si="30"/>
        <v>0</v>
      </c>
      <c r="AB89" s="75">
        <f t="shared" ca="1" si="30"/>
        <v>0</v>
      </c>
      <c r="AC89" s="75">
        <f t="shared" ca="1" si="30"/>
        <v>0</v>
      </c>
      <c r="AD89" s="75">
        <f t="shared" ca="1" si="30"/>
        <v>0</v>
      </c>
      <c r="AE89" s="75">
        <f t="shared" ca="1" si="30"/>
        <v>0</v>
      </c>
      <c r="AF89" s="75">
        <f t="shared" ca="1" si="30"/>
        <v>0</v>
      </c>
      <c r="AG89" s="75">
        <f t="shared" ca="1" si="30"/>
        <v>0</v>
      </c>
      <c r="AH89" s="75">
        <f t="shared" ca="1" si="30"/>
        <v>0</v>
      </c>
      <c r="AI89" s="75">
        <f t="shared" ca="1" si="30"/>
        <v>0</v>
      </c>
      <c r="AJ89" s="75">
        <f t="shared" ca="1" si="30"/>
        <v>0</v>
      </c>
      <c r="AK89" s="75">
        <f t="shared" ca="1" si="30"/>
        <v>0</v>
      </c>
      <c r="AL89" s="75">
        <f t="shared" ca="1" si="30"/>
        <v>0</v>
      </c>
      <c r="AM89" s="75">
        <f t="shared" ca="1" si="30"/>
        <v>0</v>
      </c>
      <c r="AN89" s="75">
        <f t="shared" ca="1" si="30"/>
        <v>0</v>
      </c>
      <c r="AO89" s="75">
        <f t="shared" ca="1" si="30"/>
        <v>0</v>
      </c>
      <c r="AP89" s="75">
        <f t="shared" ca="1" si="30"/>
        <v>0</v>
      </c>
    </row>
    <row r="90" spans="1:44" ht="15" thickBot="1" x14ac:dyDescent="0.25">
      <c r="A90" s="76" t="s">
        <v>272</v>
      </c>
      <c r="B90" s="77">
        <f t="shared" ref="B90:AP90" ca="1" si="31">IF(AND(B87&gt;0,A87&lt;0),(B74-(B87/(B87-A87))),0)</f>
        <v>0</v>
      </c>
      <c r="C90" s="77">
        <f t="shared" ca="1" si="31"/>
        <v>0</v>
      </c>
      <c r="D90" s="77">
        <f t="shared" ca="1" si="31"/>
        <v>0</v>
      </c>
      <c r="E90" s="77">
        <f t="shared" ca="1" si="31"/>
        <v>0</v>
      </c>
      <c r="F90" s="77">
        <f t="shared" ca="1" si="31"/>
        <v>0</v>
      </c>
      <c r="G90" s="77">
        <f t="shared" ca="1" si="31"/>
        <v>0</v>
      </c>
      <c r="H90" s="77">
        <f t="shared" ca="1" si="31"/>
        <v>0</v>
      </c>
      <c r="I90" s="77">
        <f t="shared" ca="1" si="31"/>
        <v>0</v>
      </c>
      <c r="J90" s="77">
        <f t="shared" ca="1" si="31"/>
        <v>0</v>
      </c>
      <c r="K90" s="77">
        <f t="shared" ca="1" si="31"/>
        <v>0</v>
      </c>
      <c r="L90" s="77">
        <f t="shared" ca="1" si="31"/>
        <v>0</v>
      </c>
      <c r="M90" s="77">
        <f t="shared" ca="1" si="31"/>
        <v>0</v>
      </c>
      <c r="N90" s="77">
        <f t="shared" ca="1" si="31"/>
        <v>0</v>
      </c>
      <c r="O90" s="77">
        <f t="shared" ca="1" si="31"/>
        <v>0</v>
      </c>
      <c r="P90" s="77">
        <f t="shared" ca="1" si="31"/>
        <v>0</v>
      </c>
      <c r="Q90" s="77">
        <f t="shared" ca="1" si="31"/>
        <v>0</v>
      </c>
      <c r="R90" s="77">
        <f t="shared" ca="1" si="31"/>
        <v>0</v>
      </c>
      <c r="S90" s="77">
        <f t="shared" ca="1" si="31"/>
        <v>0</v>
      </c>
      <c r="T90" s="77">
        <f t="shared" ca="1" si="31"/>
        <v>0</v>
      </c>
      <c r="U90" s="77">
        <f t="shared" ca="1" si="31"/>
        <v>0</v>
      </c>
      <c r="V90" s="77">
        <f t="shared" ca="1" si="31"/>
        <v>0</v>
      </c>
      <c r="W90" s="77">
        <f t="shared" ca="1" si="31"/>
        <v>0</v>
      </c>
      <c r="X90" s="77">
        <f t="shared" ca="1" si="31"/>
        <v>0</v>
      </c>
      <c r="Y90" s="77">
        <f t="shared" ca="1" si="31"/>
        <v>0</v>
      </c>
      <c r="Z90" s="77">
        <f t="shared" ca="1" si="31"/>
        <v>0</v>
      </c>
      <c r="AA90" s="77">
        <f t="shared" ca="1" si="31"/>
        <v>0</v>
      </c>
      <c r="AB90" s="77">
        <f t="shared" ca="1" si="31"/>
        <v>0</v>
      </c>
      <c r="AC90" s="77">
        <f t="shared" ca="1" si="31"/>
        <v>0</v>
      </c>
      <c r="AD90" s="77">
        <f t="shared" ca="1" si="31"/>
        <v>0</v>
      </c>
      <c r="AE90" s="77">
        <f t="shared" ca="1" si="31"/>
        <v>0</v>
      </c>
      <c r="AF90" s="77">
        <f t="shared" ca="1" si="31"/>
        <v>0</v>
      </c>
      <c r="AG90" s="77">
        <f t="shared" ca="1" si="31"/>
        <v>0</v>
      </c>
      <c r="AH90" s="77">
        <f t="shared" ca="1" si="31"/>
        <v>0</v>
      </c>
      <c r="AI90" s="77">
        <f t="shared" ca="1" si="31"/>
        <v>0</v>
      </c>
      <c r="AJ90" s="77">
        <f t="shared" ca="1" si="31"/>
        <v>0</v>
      </c>
      <c r="AK90" s="77">
        <f t="shared" ca="1" si="31"/>
        <v>0</v>
      </c>
      <c r="AL90" s="77">
        <f t="shared" ca="1" si="31"/>
        <v>0</v>
      </c>
      <c r="AM90" s="77">
        <f t="shared" ca="1" si="31"/>
        <v>0</v>
      </c>
      <c r="AN90" s="77">
        <f t="shared" ca="1" si="31"/>
        <v>0</v>
      </c>
      <c r="AO90" s="77">
        <f t="shared" ca="1" si="31"/>
        <v>0</v>
      </c>
      <c r="AP90" s="77">
        <f t="shared" ca="1" si="31"/>
        <v>0</v>
      </c>
    </row>
    <row r="91" spans="1:44" s="140" customFormat="1" x14ac:dyDescent="0.2">
      <c r="A91" s="151"/>
      <c r="B91" s="179">
        <v>2021</v>
      </c>
      <c r="C91" s="179">
        <f>B91+1</f>
        <v>2022</v>
      </c>
      <c r="D91" s="70">
        <f t="shared" ref="D91:AP91" si="32">C91+1</f>
        <v>2023</v>
      </c>
      <c r="E91" s="70">
        <f t="shared" si="32"/>
        <v>2024</v>
      </c>
      <c r="F91" s="70">
        <f t="shared" si="32"/>
        <v>2025</v>
      </c>
      <c r="G91" s="70">
        <f t="shared" si="32"/>
        <v>2026</v>
      </c>
      <c r="H91" s="70">
        <f t="shared" si="32"/>
        <v>2027</v>
      </c>
      <c r="I91" s="70">
        <f t="shared" si="32"/>
        <v>2028</v>
      </c>
      <c r="J91" s="70">
        <f t="shared" si="32"/>
        <v>2029</v>
      </c>
      <c r="K91" s="70">
        <f t="shared" si="32"/>
        <v>2030</v>
      </c>
      <c r="L91" s="70">
        <f t="shared" si="32"/>
        <v>2031</v>
      </c>
      <c r="M91" s="70">
        <f t="shared" si="32"/>
        <v>2032</v>
      </c>
      <c r="N91" s="70">
        <f t="shared" si="32"/>
        <v>2033</v>
      </c>
      <c r="O91" s="70">
        <f t="shared" si="32"/>
        <v>2034</v>
      </c>
      <c r="P91" s="70">
        <f t="shared" si="32"/>
        <v>2035</v>
      </c>
      <c r="Q91" s="70">
        <f t="shared" si="32"/>
        <v>2036</v>
      </c>
      <c r="R91" s="70">
        <f t="shared" si="32"/>
        <v>2037</v>
      </c>
      <c r="S91" s="70">
        <f t="shared" si="32"/>
        <v>2038</v>
      </c>
      <c r="T91" s="70">
        <f t="shared" si="32"/>
        <v>2039</v>
      </c>
      <c r="U91" s="70">
        <f t="shared" si="32"/>
        <v>2040</v>
      </c>
      <c r="V91" s="70">
        <f t="shared" si="32"/>
        <v>2041</v>
      </c>
      <c r="W91" s="70">
        <f t="shared" si="32"/>
        <v>2042</v>
      </c>
      <c r="X91" s="70">
        <f t="shared" si="32"/>
        <v>2043</v>
      </c>
      <c r="Y91" s="70">
        <f t="shared" si="32"/>
        <v>2044</v>
      </c>
      <c r="Z91" s="70">
        <f t="shared" si="32"/>
        <v>2045</v>
      </c>
      <c r="AA91" s="70">
        <f t="shared" si="32"/>
        <v>2046</v>
      </c>
      <c r="AB91" s="70">
        <f t="shared" si="32"/>
        <v>2047</v>
      </c>
      <c r="AC91" s="70">
        <f t="shared" si="32"/>
        <v>2048</v>
      </c>
      <c r="AD91" s="70">
        <f t="shared" si="32"/>
        <v>2049</v>
      </c>
      <c r="AE91" s="70">
        <f t="shared" si="32"/>
        <v>2050</v>
      </c>
      <c r="AF91" s="70">
        <f t="shared" si="32"/>
        <v>2051</v>
      </c>
      <c r="AG91" s="70">
        <f t="shared" si="32"/>
        <v>2052</v>
      </c>
      <c r="AH91" s="70">
        <f t="shared" si="32"/>
        <v>2053</v>
      </c>
      <c r="AI91" s="70">
        <f t="shared" si="32"/>
        <v>2054</v>
      </c>
      <c r="AJ91" s="70">
        <f t="shared" si="32"/>
        <v>2055</v>
      </c>
      <c r="AK91" s="70">
        <f t="shared" si="32"/>
        <v>2056</v>
      </c>
      <c r="AL91" s="70">
        <f t="shared" si="32"/>
        <v>2057</v>
      </c>
      <c r="AM91" s="70">
        <f t="shared" si="32"/>
        <v>2058</v>
      </c>
      <c r="AN91" s="70">
        <f t="shared" si="32"/>
        <v>2059</v>
      </c>
      <c r="AO91" s="70">
        <f t="shared" si="32"/>
        <v>2060</v>
      </c>
      <c r="AP91" s="70">
        <f t="shared" si="32"/>
        <v>2061</v>
      </c>
    </row>
    <row r="92" spans="1:44" ht="15.6" customHeight="1" x14ac:dyDescent="0.2">
      <c r="A92" s="101" t="s">
        <v>271</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270</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269</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268</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267</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306" t="s">
        <v>499</v>
      </c>
      <c r="B97" s="306"/>
      <c r="C97" s="306"/>
      <c r="D97" s="306"/>
      <c r="E97" s="306"/>
      <c r="F97" s="306"/>
      <c r="G97" s="306"/>
      <c r="H97" s="306"/>
      <c r="I97" s="306"/>
      <c r="J97" s="306"/>
      <c r="K97" s="306"/>
      <c r="L97" s="306"/>
    </row>
    <row r="98" spans="1:71" x14ac:dyDescent="0.2">
      <c r="C98" s="180"/>
    </row>
    <row r="99" spans="1:71" s="184" customFormat="1" ht="16.5" hidden="1" thickTop="1" x14ac:dyDescent="0.2">
      <c r="A99" s="181" t="s">
        <v>500</v>
      </c>
      <c r="B99" s="182">
        <f>B81*B85</f>
        <v>0</v>
      </c>
      <c r="C99" s="182">
        <f>C81*C85</f>
        <v>-5163264.6759296209</v>
      </c>
      <c r="D99" s="182">
        <f t="shared" ref="D99:AP99" si="33">D81*D85</f>
        <v>0</v>
      </c>
      <c r="E99" s="182">
        <f t="shared" si="33"/>
        <v>0</v>
      </c>
      <c r="F99" s="182">
        <f t="shared" si="33"/>
        <v>0</v>
      </c>
      <c r="G99" s="182">
        <f t="shared" si="33"/>
        <v>0</v>
      </c>
      <c r="H99" s="182">
        <f t="shared" si="33"/>
        <v>0</v>
      </c>
      <c r="I99" s="182">
        <f t="shared" si="33"/>
        <v>0</v>
      </c>
      <c r="J99" s="182">
        <f>J81*J85</f>
        <v>0</v>
      </c>
      <c r="K99" s="182">
        <f t="shared" si="33"/>
        <v>0</v>
      </c>
      <c r="L99" s="182">
        <f>L81*L85</f>
        <v>0</v>
      </c>
      <c r="M99" s="182">
        <f t="shared" si="33"/>
        <v>0</v>
      </c>
      <c r="N99" s="182">
        <f t="shared" si="33"/>
        <v>0</v>
      </c>
      <c r="O99" s="182">
        <f t="shared" si="33"/>
        <v>0</v>
      </c>
      <c r="P99" s="182">
        <f t="shared" si="33"/>
        <v>0</v>
      </c>
      <c r="Q99" s="182">
        <f t="shared" si="33"/>
        <v>0</v>
      </c>
      <c r="R99" s="182">
        <f t="shared" si="33"/>
        <v>0</v>
      </c>
      <c r="S99" s="182">
        <f t="shared" si="33"/>
        <v>0</v>
      </c>
      <c r="T99" s="182">
        <f t="shared" si="33"/>
        <v>0</v>
      </c>
      <c r="U99" s="182">
        <f t="shared" si="33"/>
        <v>0</v>
      </c>
      <c r="V99" s="182">
        <f t="shared" si="33"/>
        <v>0</v>
      </c>
      <c r="W99" s="182">
        <f t="shared" si="33"/>
        <v>0</v>
      </c>
      <c r="X99" s="182">
        <f t="shared" si="33"/>
        <v>0</v>
      </c>
      <c r="Y99" s="182">
        <f t="shared" si="33"/>
        <v>0</v>
      </c>
      <c r="Z99" s="182">
        <f t="shared" si="33"/>
        <v>0</v>
      </c>
      <c r="AA99" s="182">
        <f t="shared" si="33"/>
        <v>0</v>
      </c>
      <c r="AB99" s="182">
        <f t="shared" si="33"/>
        <v>0</v>
      </c>
      <c r="AC99" s="182">
        <f t="shared" si="33"/>
        <v>0</v>
      </c>
      <c r="AD99" s="182">
        <f t="shared" si="33"/>
        <v>0</v>
      </c>
      <c r="AE99" s="182">
        <f t="shared" si="33"/>
        <v>0</v>
      </c>
      <c r="AF99" s="182">
        <f t="shared" si="33"/>
        <v>0</v>
      </c>
      <c r="AG99" s="182">
        <f t="shared" si="33"/>
        <v>0</v>
      </c>
      <c r="AH99" s="182">
        <f t="shared" si="33"/>
        <v>0</v>
      </c>
      <c r="AI99" s="182">
        <f t="shared" si="33"/>
        <v>0</v>
      </c>
      <c r="AJ99" s="182">
        <f t="shared" si="33"/>
        <v>0</v>
      </c>
      <c r="AK99" s="182">
        <f t="shared" si="33"/>
        <v>0</v>
      </c>
      <c r="AL99" s="182">
        <f t="shared" si="33"/>
        <v>0</v>
      </c>
      <c r="AM99" s="182">
        <f t="shared" si="33"/>
        <v>0</v>
      </c>
      <c r="AN99" s="182">
        <f t="shared" si="33"/>
        <v>0</v>
      </c>
      <c r="AO99" s="182">
        <f t="shared" si="33"/>
        <v>0</v>
      </c>
      <c r="AP99" s="182">
        <f t="shared" si="33"/>
        <v>0</v>
      </c>
      <c r="AQ99" s="183">
        <f>SUM(B99:AP99)</f>
        <v>-5163264.6759296209</v>
      </c>
    </row>
    <row r="100" spans="1:71" hidden="1" x14ac:dyDescent="0.2">
      <c r="A100" s="185">
        <f>AQ99</f>
        <v>-5163264.6759296209</v>
      </c>
    </row>
    <row r="101" spans="1:71" hidden="1" x14ac:dyDescent="0.2">
      <c r="A101" s="185">
        <f ca="1">AP87</f>
        <v>-7159452.9880730985</v>
      </c>
    </row>
    <row r="102" spans="1:71" hidden="1" x14ac:dyDescent="0.2">
      <c r="A102" s="151" t="s">
        <v>501</v>
      </c>
      <c r="B102" s="186">
        <f ca="1">(A101+-A100)/-A100</f>
        <v>-0.38661359380808297</v>
      </c>
    </row>
    <row r="103" spans="1:71" hidden="1" x14ac:dyDescent="0.2"/>
    <row r="104" spans="1:71" ht="12.75" hidden="1" x14ac:dyDescent="0.2">
      <c r="A104" s="187"/>
      <c r="B104" s="141"/>
      <c r="C104" s="141"/>
      <c r="D104" s="141"/>
      <c r="E104" s="141"/>
      <c r="F104" s="141"/>
      <c r="G104" s="141"/>
      <c r="H104" s="141"/>
      <c r="I104" s="141"/>
      <c r="J104" s="141"/>
      <c r="K104" s="141"/>
      <c r="L104" s="141"/>
      <c r="M104" s="141"/>
      <c r="N104" s="141"/>
      <c r="O104" s="141"/>
      <c r="P104" s="141"/>
      <c r="Q104" s="141"/>
      <c r="R104" s="141"/>
      <c r="S104" s="141"/>
      <c r="T104" s="141"/>
      <c r="U104" s="141"/>
      <c r="V104" s="141"/>
      <c r="W104" s="141"/>
      <c r="X104" s="141"/>
      <c r="Y104" s="141"/>
      <c r="Z104" s="141"/>
      <c r="AA104" s="141"/>
      <c r="AB104" s="141"/>
      <c r="AC104" s="141"/>
      <c r="AD104" s="141"/>
      <c r="AE104" s="141"/>
      <c r="AF104" s="141"/>
      <c r="AG104" s="141"/>
      <c r="AH104" s="141"/>
      <c r="AI104" s="141"/>
      <c r="AJ104" s="141"/>
      <c r="AK104" s="141"/>
      <c r="AL104" s="141"/>
      <c r="AM104" s="141"/>
      <c r="AN104" s="141"/>
      <c r="AO104" s="141"/>
      <c r="AP104" s="141"/>
      <c r="AQ104" s="141"/>
      <c r="AR104" s="141"/>
      <c r="AS104" s="141"/>
    </row>
    <row r="105" spans="1:71" ht="12.75" hidden="1" x14ac:dyDescent="0.2">
      <c r="A105" s="187"/>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row>
    <row r="106" spans="1:71" hidden="1" x14ac:dyDescent="0.2">
      <c r="A106" s="188" t="s">
        <v>502</v>
      </c>
      <c r="C106" s="140"/>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40"/>
      <c r="AE106" s="140"/>
      <c r="AF106" s="140"/>
      <c r="AG106" s="140"/>
      <c r="AH106" s="140"/>
      <c r="AI106" s="140"/>
      <c r="AJ106" s="140"/>
      <c r="AK106" s="140"/>
      <c r="AL106" s="140"/>
      <c r="AM106" s="140"/>
      <c r="AN106" s="140"/>
      <c r="AO106" s="140"/>
      <c r="AP106" s="140"/>
      <c r="BH106" s="140"/>
      <c r="BI106" s="140"/>
      <c r="BJ106" s="140"/>
      <c r="BK106" s="140"/>
      <c r="BL106" s="140"/>
      <c r="BM106" s="140"/>
      <c r="BN106" s="140"/>
      <c r="BO106" s="140"/>
      <c r="BP106" s="140"/>
      <c r="BQ106" s="140"/>
      <c r="BR106" s="140"/>
      <c r="BS106" s="140"/>
    </row>
    <row r="107" spans="1:71" ht="12.75" hidden="1" x14ac:dyDescent="0.2">
      <c r="A107" s="188"/>
      <c r="B107" s="189">
        <v>2018</v>
      </c>
      <c r="C107" s="189">
        <f>B107+1</f>
        <v>2019</v>
      </c>
      <c r="D107" s="189">
        <f t="shared" ref="D107:AY107" si="34">C107+1</f>
        <v>2020</v>
      </c>
      <c r="E107" s="189">
        <f t="shared" si="34"/>
        <v>2021</v>
      </c>
      <c r="F107" s="189">
        <f t="shared" si="34"/>
        <v>2022</v>
      </c>
      <c r="G107" s="189">
        <f t="shared" si="34"/>
        <v>2023</v>
      </c>
      <c r="H107" s="189">
        <f t="shared" si="34"/>
        <v>2024</v>
      </c>
      <c r="I107" s="189">
        <f t="shared" si="34"/>
        <v>2025</v>
      </c>
      <c r="J107" s="189">
        <f t="shared" si="34"/>
        <v>2026</v>
      </c>
      <c r="K107" s="189">
        <f t="shared" si="34"/>
        <v>2027</v>
      </c>
      <c r="L107" s="189">
        <f t="shared" si="34"/>
        <v>2028</v>
      </c>
      <c r="M107" s="189">
        <f t="shared" si="34"/>
        <v>2029</v>
      </c>
      <c r="N107" s="189">
        <f t="shared" si="34"/>
        <v>2030</v>
      </c>
      <c r="O107" s="189">
        <f t="shared" si="34"/>
        <v>2031</v>
      </c>
      <c r="P107" s="189">
        <f t="shared" si="34"/>
        <v>2032</v>
      </c>
      <c r="Q107" s="189">
        <f t="shared" si="34"/>
        <v>2033</v>
      </c>
      <c r="R107" s="189">
        <f t="shared" si="34"/>
        <v>2034</v>
      </c>
      <c r="S107" s="189">
        <f t="shared" si="34"/>
        <v>2035</v>
      </c>
      <c r="T107" s="189">
        <f t="shared" si="34"/>
        <v>2036</v>
      </c>
      <c r="U107" s="189">
        <f t="shared" si="34"/>
        <v>2037</v>
      </c>
      <c r="V107" s="189">
        <f t="shared" si="34"/>
        <v>2038</v>
      </c>
      <c r="W107" s="189">
        <f t="shared" si="34"/>
        <v>2039</v>
      </c>
      <c r="X107" s="189">
        <f t="shared" si="34"/>
        <v>2040</v>
      </c>
      <c r="Y107" s="189">
        <f t="shared" si="34"/>
        <v>2041</v>
      </c>
      <c r="Z107" s="189">
        <f t="shared" si="34"/>
        <v>2042</v>
      </c>
      <c r="AA107" s="189">
        <f t="shared" si="34"/>
        <v>2043</v>
      </c>
      <c r="AB107" s="189">
        <f t="shared" si="34"/>
        <v>2044</v>
      </c>
      <c r="AC107" s="189">
        <f t="shared" si="34"/>
        <v>2045</v>
      </c>
      <c r="AD107" s="189">
        <f t="shared" si="34"/>
        <v>2046</v>
      </c>
      <c r="AE107" s="189">
        <f t="shared" si="34"/>
        <v>2047</v>
      </c>
      <c r="AF107" s="189">
        <f t="shared" si="34"/>
        <v>2048</v>
      </c>
      <c r="AG107" s="189">
        <f t="shared" si="34"/>
        <v>2049</v>
      </c>
      <c r="AH107" s="189">
        <f t="shared" si="34"/>
        <v>2050</v>
      </c>
      <c r="AI107" s="189">
        <f t="shared" si="34"/>
        <v>2051</v>
      </c>
      <c r="AJ107" s="189">
        <f t="shared" si="34"/>
        <v>2052</v>
      </c>
      <c r="AK107" s="189">
        <f t="shared" si="34"/>
        <v>2053</v>
      </c>
      <c r="AL107" s="189">
        <f t="shared" si="34"/>
        <v>2054</v>
      </c>
      <c r="AM107" s="189">
        <f t="shared" si="34"/>
        <v>2055</v>
      </c>
      <c r="AN107" s="189">
        <f t="shared" si="34"/>
        <v>2056</v>
      </c>
      <c r="AO107" s="189">
        <f t="shared" si="34"/>
        <v>2057</v>
      </c>
      <c r="AP107" s="189">
        <f t="shared" si="34"/>
        <v>2058</v>
      </c>
      <c r="AQ107" s="189">
        <f t="shared" si="34"/>
        <v>2059</v>
      </c>
      <c r="AR107" s="189">
        <f t="shared" si="34"/>
        <v>2060</v>
      </c>
      <c r="AS107" s="189">
        <f t="shared" si="34"/>
        <v>2061</v>
      </c>
      <c r="AT107" s="189">
        <f t="shared" si="34"/>
        <v>2062</v>
      </c>
      <c r="AU107" s="189">
        <f t="shared" si="34"/>
        <v>2063</v>
      </c>
      <c r="AV107" s="189">
        <f t="shared" si="34"/>
        <v>2064</v>
      </c>
      <c r="AW107" s="189">
        <f t="shared" si="34"/>
        <v>2065</v>
      </c>
      <c r="AX107" s="189">
        <f t="shared" si="34"/>
        <v>2066</v>
      </c>
      <c r="AY107" s="189">
        <f t="shared" si="34"/>
        <v>2067</v>
      </c>
    </row>
    <row r="108" spans="1:71" ht="12.75" hidden="1" x14ac:dyDescent="0.2">
      <c r="A108" s="188" t="s">
        <v>503</v>
      </c>
      <c r="B108" s="189"/>
      <c r="C108" s="190">
        <v>0</v>
      </c>
      <c r="D108" s="190">
        <v>0</v>
      </c>
      <c r="E108" s="190">
        <v>5.0999999999999997E-2</v>
      </c>
      <c r="F108" s="190">
        <v>4.8000000000000001E-2</v>
      </c>
      <c r="G108" s="190">
        <v>4.7E-2</v>
      </c>
      <c r="H108" s="190">
        <f t="shared" ref="H108:AY108" si="35">G108</f>
        <v>4.7E-2</v>
      </c>
      <c r="I108" s="190">
        <f t="shared" si="35"/>
        <v>4.7E-2</v>
      </c>
      <c r="J108" s="190">
        <f t="shared" si="35"/>
        <v>4.7E-2</v>
      </c>
      <c r="K108" s="190">
        <f t="shared" si="35"/>
        <v>4.7E-2</v>
      </c>
      <c r="L108" s="190">
        <f t="shared" si="35"/>
        <v>4.7E-2</v>
      </c>
      <c r="M108" s="190">
        <f t="shared" si="35"/>
        <v>4.7E-2</v>
      </c>
      <c r="N108" s="190">
        <f t="shared" si="35"/>
        <v>4.7E-2</v>
      </c>
      <c r="O108" s="190">
        <f t="shared" si="35"/>
        <v>4.7E-2</v>
      </c>
      <c r="P108" s="190">
        <f t="shared" si="35"/>
        <v>4.7E-2</v>
      </c>
      <c r="Q108" s="190">
        <f t="shared" si="35"/>
        <v>4.7E-2</v>
      </c>
      <c r="R108" s="190">
        <f t="shared" si="35"/>
        <v>4.7E-2</v>
      </c>
      <c r="S108" s="190">
        <f t="shared" si="35"/>
        <v>4.7E-2</v>
      </c>
      <c r="T108" s="190">
        <f t="shared" si="35"/>
        <v>4.7E-2</v>
      </c>
      <c r="U108" s="190">
        <f t="shared" si="35"/>
        <v>4.7E-2</v>
      </c>
      <c r="V108" s="190">
        <f t="shared" si="35"/>
        <v>4.7E-2</v>
      </c>
      <c r="W108" s="190">
        <f t="shared" si="35"/>
        <v>4.7E-2</v>
      </c>
      <c r="X108" s="190">
        <f t="shared" si="35"/>
        <v>4.7E-2</v>
      </c>
      <c r="Y108" s="190">
        <f t="shared" si="35"/>
        <v>4.7E-2</v>
      </c>
      <c r="Z108" s="190">
        <f t="shared" si="35"/>
        <v>4.7E-2</v>
      </c>
      <c r="AA108" s="190">
        <f t="shared" si="35"/>
        <v>4.7E-2</v>
      </c>
      <c r="AB108" s="190">
        <f t="shared" si="35"/>
        <v>4.7E-2</v>
      </c>
      <c r="AC108" s="190">
        <f t="shared" si="35"/>
        <v>4.7E-2</v>
      </c>
      <c r="AD108" s="190">
        <f t="shared" si="35"/>
        <v>4.7E-2</v>
      </c>
      <c r="AE108" s="190">
        <f t="shared" si="35"/>
        <v>4.7E-2</v>
      </c>
      <c r="AF108" s="190">
        <f t="shared" si="35"/>
        <v>4.7E-2</v>
      </c>
      <c r="AG108" s="190">
        <f t="shared" si="35"/>
        <v>4.7E-2</v>
      </c>
      <c r="AH108" s="190">
        <f t="shared" si="35"/>
        <v>4.7E-2</v>
      </c>
      <c r="AI108" s="190">
        <f t="shared" si="35"/>
        <v>4.7E-2</v>
      </c>
      <c r="AJ108" s="190">
        <f t="shared" si="35"/>
        <v>4.7E-2</v>
      </c>
      <c r="AK108" s="190">
        <f t="shared" si="35"/>
        <v>4.7E-2</v>
      </c>
      <c r="AL108" s="190">
        <f t="shared" si="35"/>
        <v>4.7E-2</v>
      </c>
      <c r="AM108" s="190">
        <f t="shared" si="35"/>
        <v>4.7E-2</v>
      </c>
      <c r="AN108" s="190">
        <f t="shared" si="35"/>
        <v>4.7E-2</v>
      </c>
      <c r="AO108" s="190">
        <f t="shared" si="35"/>
        <v>4.7E-2</v>
      </c>
      <c r="AP108" s="190">
        <f t="shared" si="35"/>
        <v>4.7E-2</v>
      </c>
      <c r="AQ108" s="190">
        <f t="shared" si="35"/>
        <v>4.7E-2</v>
      </c>
      <c r="AR108" s="190">
        <f t="shared" si="35"/>
        <v>4.7E-2</v>
      </c>
      <c r="AS108" s="190">
        <f t="shared" si="35"/>
        <v>4.7E-2</v>
      </c>
      <c r="AT108" s="190">
        <f t="shared" si="35"/>
        <v>4.7E-2</v>
      </c>
      <c r="AU108" s="190">
        <f t="shared" si="35"/>
        <v>4.7E-2</v>
      </c>
      <c r="AV108" s="190">
        <f t="shared" si="35"/>
        <v>4.7E-2</v>
      </c>
      <c r="AW108" s="190">
        <f t="shared" si="35"/>
        <v>4.7E-2</v>
      </c>
      <c r="AX108" s="190">
        <f t="shared" si="35"/>
        <v>4.7E-2</v>
      </c>
      <c r="AY108" s="190">
        <f t="shared" si="35"/>
        <v>4.7E-2</v>
      </c>
    </row>
    <row r="109" spans="1:71" s="140" customFormat="1" ht="15" hidden="1" x14ac:dyDescent="0.2">
      <c r="A109" s="188" t="s">
        <v>504</v>
      </c>
      <c r="B109" s="191"/>
      <c r="C109" s="174">
        <f>(1+B109)*(1+C108)-1</f>
        <v>0</v>
      </c>
      <c r="D109" s="174">
        <f t="shared" ref="D109:AY109" si="36">(1+C109)*(1+D108)-1</f>
        <v>0</v>
      </c>
      <c r="E109" s="174">
        <f t="shared" si="36"/>
        <v>5.0999999999999934E-2</v>
      </c>
      <c r="F109" s="174">
        <f t="shared" si="36"/>
        <v>0.10144799999999998</v>
      </c>
      <c r="G109" s="174">
        <f t="shared" si="36"/>
        <v>0.15321605599999999</v>
      </c>
      <c r="H109" s="174">
        <f t="shared" si="36"/>
        <v>0.2074172106319998</v>
      </c>
      <c r="I109" s="174">
        <f t="shared" si="36"/>
        <v>0.26416581953170382</v>
      </c>
      <c r="J109" s="174">
        <f t="shared" si="36"/>
        <v>0.32358161304969379</v>
      </c>
      <c r="K109" s="174">
        <f t="shared" si="36"/>
        <v>0.38578994886302942</v>
      </c>
      <c r="L109" s="174">
        <f t="shared" si="36"/>
        <v>0.45092207645959181</v>
      </c>
      <c r="M109" s="174">
        <f t="shared" si="36"/>
        <v>0.51911541405319261</v>
      </c>
      <c r="N109" s="174">
        <f t="shared" si="36"/>
        <v>0.59051383851369255</v>
      </c>
      <c r="O109" s="174">
        <f t="shared" si="36"/>
        <v>0.66526798892383598</v>
      </c>
      <c r="P109" s="174">
        <f t="shared" si="36"/>
        <v>0.74353558440325607</v>
      </c>
      <c r="Q109" s="174">
        <f t="shared" si="36"/>
        <v>0.82548175687020908</v>
      </c>
      <c r="R109" s="174">
        <f t="shared" si="36"/>
        <v>0.91127939944310876</v>
      </c>
      <c r="S109" s="174">
        <f t="shared" si="36"/>
        <v>1.0011095312169349</v>
      </c>
      <c r="T109" s="174">
        <f t="shared" si="36"/>
        <v>1.0951616791841308</v>
      </c>
      <c r="U109" s="174">
        <f t="shared" si="36"/>
        <v>1.1936342781057849</v>
      </c>
      <c r="V109" s="174">
        <f t="shared" si="36"/>
        <v>1.2967350891767566</v>
      </c>
      <c r="W109" s="174">
        <f t="shared" si="36"/>
        <v>1.4046816383680638</v>
      </c>
      <c r="X109" s="174">
        <f t="shared" si="36"/>
        <v>1.5177016753713626</v>
      </c>
      <c r="Y109" s="174">
        <f t="shared" si="36"/>
        <v>1.6360336541138163</v>
      </c>
      <c r="Z109" s="174">
        <f t="shared" si="36"/>
        <v>1.7599272358571656</v>
      </c>
      <c r="AA109" s="174">
        <f t="shared" si="36"/>
        <v>1.8896438159424522</v>
      </c>
      <c r="AB109" s="174">
        <f t="shared" si="36"/>
        <v>2.0254570752917473</v>
      </c>
      <c r="AC109" s="174">
        <f t="shared" si="36"/>
        <v>2.1676535578304592</v>
      </c>
      <c r="AD109" s="174">
        <f t="shared" si="36"/>
        <v>2.3165332750484904</v>
      </c>
      <c r="AE109" s="174">
        <f t="shared" si="36"/>
        <v>2.4724103389757692</v>
      </c>
      <c r="AF109" s="174">
        <f t="shared" si="36"/>
        <v>2.6356136249076303</v>
      </c>
      <c r="AG109" s="174">
        <f t="shared" si="36"/>
        <v>2.8064874652782885</v>
      </c>
      <c r="AH109" s="174">
        <f t="shared" si="36"/>
        <v>2.9853923761463679</v>
      </c>
      <c r="AI109" s="174">
        <f t="shared" si="36"/>
        <v>3.1727058178252472</v>
      </c>
      <c r="AJ109" s="174">
        <f t="shared" si="36"/>
        <v>3.3688229912630332</v>
      </c>
      <c r="AK109" s="174">
        <f t="shared" si="36"/>
        <v>3.5741576718523955</v>
      </c>
      <c r="AL109" s="174">
        <f t="shared" si="36"/>
        <v>3.7891430824294581</v>
      </c>
      <c r="AM109" s="174">
        <f t="shared" si="36"/>
        <v>4.0142328073036424</v>
      </c>
      <c r="AN109" s="174">
        <f t="shared" si="36"/>
        <v>4.2499017492469129</v>
      </c>
      <c r="AO109" s="174">
        <f t="shared" si="36"/>
        <v>4.4966471314615175</v>
      </c>
      <c r="AP109" s="174">
        <f t="shared" si="36"/>
        <v>4.7549895466402088</v>
      </c>
      <c r="AQ109" s="174">
        <f t="shared" si="36"/>
        <v>5.0254740553322979</v>
      </c>
      <c r="AR109" s="174">
        <f t="shared" si="36"/>
        <v>5.3086713359329156</v>
      </c>
      <c r="AS109" s="174">
        <f t="shared" si="36"/>
        <v>5.6051788887217624</v>
      </c>
      <c r="AT109" s="174">
        <f t="shared" si="36"/>
        <v>5.9156222964916845</v>
      </c>
      <c r="AU109" s="174">
        <f t="shared" si="36"/>
        <v>6.240656544426793</v>
      </c>
      <c r="AV109" s="174">
        <f t="shared" si="36"/>
        <v>6.5809674020148519</v>
      </c>
      <c r="AW109" s="174">
        <f>(1+AV109)*(1+AW108)-1</f>
        <v>6.9372728699095489</v>
      </c>
      <c r="AX109" s="174">
        <f t="shared" si="36"/>
        <v>7.3103246947952965</v>
      </c>
      <c r="AY109" s="174">
        <f t="shared" si="36"/>
        <v>7.7009099554506744</v>
      </c>
    </row>
    <row r="110" spans="1:71" s="140" customFormat="1" hidden="1" x14ac:dyDescent="0.2">
      <c r="A110" s="175"/>
      <c r="B110" s="191"/>
      <c r="C110" s="192"/>
      <c r="D110" s="192"/>
      <c r="E110" s="192"/>
      <c r="F110" s="192"/>
      <c r="G110" s="192"/>
      <c r="H110" s="192"/>
      <c r="I110" s="192"/>
      <c r="J110" s="192"/>
      <c r="K110" s="192"/>
      <c r="L110" s="192"/>
      <c r="M110" s="192"/>
      <c r="N110" s="192"/>
      <c r="O110" s="192"/>
      <c r="P110" s="192"/>
      <c r="Q110" s="192"/>
      <c r="R110" s="192"/>
      <c r="S110" s="192"/>
      <c r="T110" s="192"/>
      <c r="U110" s="192"/>
      <c r="V110" s="192"/>
      <c r="W110" s="192"/>
      <c r="X110" s="192"/>
      <c r="Y110" s="192"/>
      <c r="Z110" s="192"/>
      <c r="AA110" s="192"/>
      <c r="AB110" s="192"/>
      <c r="AC110" s="192"/>
      <c r="AD110" s="192"/>
      <c r="AE110" s="192"/>
      <c r="AF110" s="192"/>
      <c r="AG110" s="192"/>
      <c r="AH110" s="192"/>
      <c r="AI110" s="192"/>
      <c r="AJ110" s="192"/>
      <c r="AK110" s="192"/>
      <c r="AL110" s="192"/>
      <c r="AM110" s="192"/>
      <c r="AN110" s="192"/>
      <c r="AO110" s="192"/>
      <c r="AP110" s="192"/>
    </row>
    <row r="111" spans="1:71" ht="12.75" x14ac:dyDescent="0.2">
      <c r="A111" s="187"/>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R111" s="141"/>
      <c r="AS111" s="141"/>
    </row>
    <row r="112" spans="1:71" ht="12.75" x14ac:dyDescent="0.2">
      <c r="A112" s="187"/>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7"/>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7"/>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7"/>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7"/>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7"/>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7"/>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7"/>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7"/>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7"/>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7"/>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7"/>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7"/>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7"/>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7"/>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7"/>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7"/>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7"/>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7"/>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7"/>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7"/>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7"/>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7"/>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7"/>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7"/>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7"/>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7"/>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7"/>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7"/>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7"/>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7"/>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7"/>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7"/>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7"/>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7"/>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7"/>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7"/>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7"/>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7"/>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7"/>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7"/>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7"/>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7"/>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7"/>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7"/>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7"/>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7"/>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7"/>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7"/>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7"/>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7"/>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7"/>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7"/>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7"/>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7"/>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7"/>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7"/>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7"/>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7"/>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7"/>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row r="172" spans="1:45" ht="12.75" x14ac:dyDescent="0.2">
      <c r="A172" s="187"/>
      <c r="B172" s="141"/>
      <c r="C172" s="141"/>
      <c r="D172" s="141"/>
      <c r="E172" s="141"/>
      <c r="F172" s="141"/>
      <c r="G172" s="141"/>
      <c r="H172" s="141"/>
      <c r="I172" s="141"/>
      <c r="J172" s="141"/>
      <c r="K172" s="141"/>
      <c r="L172" s="141"/>
      <c r="M172" s="141"/>
      <c r="N172" s="141"/>
      <c r="O172" s="141"/>
      <c r="P172" s="141"/>
      <c r="Q172" s="141"/>
      <c r="R172" s="141"/>
      <c r="S172" s="141"/>
      <c r="T172" s="141"/>
      <c r="U172" s="141"/>
      <c r="V172" s="141"/>
      <c r="W172" s="141"/>
      <c r="X172" s="141"/>
      <c r="Y172" s="141"/>
      <c r="Z172" s="141"/>
      <c r="AA172" s="141"/>
      <c r="AB172" s="141"/>
      <c r="AC172" s="141"/>
      <c r="AD172" s="141"/>
      <c r="AE172" s="141"/>
      <c r="AF172" s="141"/>
      <c r="AG172" s="141"/>
      <c r="AH172" s="141"/>
      <c r="AI172" s="141"/>
      <c r="AJ172" s="141"/>
      <c r="AK172" s="141"/>
      <c r="AL172" s="141"/>
      <c r="AM172" s="141"/>
      <c r="AN172" s="141"/>
      <c r="AO172" s="141"/>
      <c r="AP172" s="141"/>
      <c r="AQ172" s="141"/>
      <c r="AR172" s="141"/>
      <c r="AS172" s="141"/>
    </row>
    <row r="173" spans="1:45" ht="12.75" x14ac:dyDescent="0.2">
      <c r="A173" s="187"/>
      <c r="B173" s="141"/>
      <c r="C173" s="141"/>
      <c r="D173" s="141"/>
      <c r="E173" s="141"/>
      <c r="F173" s="141"/>
      <c r="G173" s="141"/>
      <c r="H173" s="141"/>
      <c r="I173" s="141"/>
      <c r="J173" s="141"/>
      <c r="K173" s="141"/>
      <c r="L173" s="141"/>
      <c r="M173" s="141"/>
      <c r="N173" s="141"/>
      <c r="O173" s="141"/>
      <c r="P173" s="141"/>
      <c r="Q173" s="141"/>
      <c r="R173" s="141"/>
      <c r="S173" s="141"/>
      <c r="T173" s="141"/>
      <c r="U173" s="141"/>
      <c r="V173" s="141"/>
      <c r="W173" s="141"/>
      <c r="X173" s="141"/>
      <c r="Y173" s="141"/>
      <c r="Z173" s="141"/>
      <c r="AA173" s="141"/>
      <c r="AB173" s="141"/>
      <c r="AC173" s="141"/>
      <c r="AD173" s="141"/>
      <c r="AE173" s="141"/>
      <c r="AF173" s="141"/>
      <c r="AG173" s="141"/>
      <c r="AH173" s="141"/>
      <c r="AI173" s="141"/>
      <c r="AJ173" s="141"/>
      <c r="AK173" s="141"/>
      <c r="AL173" s="141"/>
      <c r="AM173" s="141"/>
      <c r="AN173" s="141"/>
      <c r="AO173" s="141"/>
      <c r="AP173" s="141"/>
      <c r="AQ173" s="141"/>
      <c r="AR173" s="141"/>
      <c r="AS173" s="141"/>
    </row>
    <row r="174" spans="1:45" ht="12.75" x14ac:dyDescent="0.2">
      <c r="A174" s="187"/>
      <c r="B174" s="141"/>
      <c r="C174" s="141"/>
      <c r="D174" s="141"/>
      <c r="E174" s="141"/>
      <c r="F174" s="141"/>
      <c r="G174" s="141"/>
      <c r="H174" s="141"/>
      <c r="I174" s="141"/>
      <c r="J174" s="141"/>
      <c r="K174" s="141"/>
      <c r="L174" s="141"/>
      <c r="M174" s="141"/>
      <c r="N174" s="141"/>
      <c r="O174" s="141"/>
      <c r="P174" s="141"/>
      <c r="Q174" s="141"/>
      <c r="R174" s="141"/>
      <c r="S174" s="141"/>
      <c r="T174" s="141"/>
      <c r="U174" s="141"/>
      <c r="V174" s="141"/>
      <c r="W174" s="141"/>
      <c r="X174" s="141"/>
      <c r="Y174" s="141"/>
      <c r="Z174" s="141"/>
      <c r="AA174" s="141"/>
      <c r="AB174" s="141"/>
      <c r="AC174" s="141"/>
      <c r="AD174" s="141"/>
      <c r="AE174" s="141"/>
      <c r="AF174" s="141"/>
      <c r="AG174" s="141"/>
      <c r="AH174" s="141"/>
      <c r="AI174" s="141"/>
      <c r="AJ174" s="141"/>
      <c r="AK174" s="141"/>
      <c r="AL174" s="141"/>
      <c r="AM174" s="141"/>
      <c r="AN174" s="141"/>
      <c r="AO174" s="141"/>
      <c r="AP174" s="141"/>
      <c r="AQ174" s="141"/>
      <c r="AR174" s="141"/>
      <c r="AS174" s="141"/>
    </row>
    <row r="175" spans="1:45" ht="12.75" x14ac:dyDescent="0.2">
      <c r="A175" s="187"/>
      <c r="B175" s="141"/>
      <c r="C175" s="141"/>
      <c r="D175" s="141"/>
      <c r="E175" s="141"/>
      <c r="F175" s="141"/>
      <c r="G175" s="141"/>
      <c r="H175" s="141"/>
      <c r="I175" s="141"/>
      <c r="J175" s="141"/>
      <c r="K175" s="141"/>
      <c r="L175" s="141"/>
      <c r="M175" s="141"/>
      <c r="N175" s="141"/>
      <c r="O175" s="141"/>
      <c r="P175" s="141"/>
      <c r="Q175" s="141"/>
      <c r="R175" s="141"/>
      <c r="S175" s="141"/>
      <c r="T175" s="141"/>
      <c r="U175" s="141"/>
      <c r="V175" s="141"/>
      <c r="W175" s="141"/>
      <c r="X175" s="141"/>
      <c r="Y175" s="141"/>
      <c r="Z175" s="141"/>
      <c r="AA175" s="141"/>
      <c r="AB175" s="141"/>
      <c r="AC175" s="141"/>
      <c r="AD175" s="141"/>
      <c r="AE175" s="141"/>
      <c r="AF175" s="141"/>
      <c r="AG175" s="141"/>
      <c r="AH175" s="141"/>
      <c r="AI175" s="141"/>
      <c r="AJ175" s="141"/>
      <c r="AK175" s="141"/>
      <c r="AL175" s="141"/>
      <c r="AM175" s="141"/>
      <c r="AN175" s="141"/>
      <c r="AO175" s="141"/>
      <c r="AP175" s="141"/>
      <c r="AQ175" s="141"/>
      <c r="AR175" s="141"/>
      <c r="AS175" s="141"/>
    </row>
    <row r="176" spans="1:45" ht="12.75" x14ac:dyDescent="0.2">
      <c r="A176" s="187"/>
      <c r="B176" s="141"/>
      <c r="C176" s="141"/>
      <c r="D176" s="141"/>
      <c r="E176" s="141"/>
      <c r="F176" s="141"/>
      <c r="G176" s="141"/>
      <c r="H176" s="141"/>
      <c r="I176" s="141"/>
      <c r="J176" s="141"/>
      <c r="K176" s="141"/>
      <c r="L176" s="141"/>
      <c r="M176" s="141"/>
      <c r="N176" s="141"/>
      <c r="O176" s="141"/>
      <c r="P176" s="141"/>
      <c r="Q176" s="141"/>
      <c r="R176" s="141"/>
      <c r="S176" s="141"/>
      <c r="T176" s="141"/>
      <c r="U176" s="141"/>
      <c r="V176" s="141"/>
      <c r="W176" s="141"/>
      <c r="X176" s="141"/>
      <c r="Y176" s="141"/>
      <c r="Z176" s="141"/>
      <c r="AA176" s="141"/>
      <c r="AB176" s="141"/>
      <c r="AC176" s="141"/>
      <c r="AD176" s="141"/>
      <c r="AE176" s="141"/>
      <c r="AF176" s="141"/>
      <c r="AG176" s="141"/>
      <c r="AH176" s="141"/>
      <c r="AI176" s="141"/>
      <c r="AJ176" s="141"/>
      <c r="AK176" s="141"/>
      <c r="AL176" s="141"/>
      <c r="AM176" s="141"/>
      <c r="AN176" s="141"/>
      <c r="AO176" s="141"/>
      <c r="AP176" s="141"/>
      <c r="AQ176" s="141"/>
      <c r="AR176" s="141"/>
      <c r="AS176" s="141"/>
    </row>
    <row r="177" spans="1:45" ht="12.75" x14ac:dyDescent="0.2">
      <c r="A177" s="187"/>
      <c r="B177" s="141"/>
      <c r="C177" s="141"/>
      <c r="D177" s="141"/>
      <c r="E177" s="141"/>
      <c r="F177" s="141"/>
      <c r="G177" s="141"/>
      <c r="H177" s="141"/>
      <c r="I177" s="141"/>
      <c r="J177" s="141"/>
      <c r="K177" s="141"/>
      <c r="L177" s="141"/>
      <c r="M177" s="141"/>
      <c r="N177" s="141"/>
      <c r="O177" s="141"/>
      <c r="P177" s="141"/>
      <c r="Q177" s="141"/>
      <c r="R177" s="141"/>
      <c r="S177" s="141"/>
      <c r="T177" s="141"/>
      <c r="U177" s="141"/>
      <c r="V177" s="141"/>
      <c r="W177" s="141"/>
      <c r="X177" s="141"/>
      <c r="Y177" s="141"/>
      <c r="Z177" s="141"/>
      <c r="AA177" s="141"/>
      <c r="AB177" s="141"/>
      <c r="AC177" s="141"/>
      <c r="AD177" s="141"/>
      <c r="AE177" s="141"/>
      <c r="AF177" s="141"/>
      <c r="AG177" s="141"/>
      <c r="AH177" s="141"/>
      <c r="AI177" s="141"/>
      <c r="AJ177" s="141"/>
      <c r="AK177" s="141"/>
      <c r="AL177" s="141"/>
      <c r="AM177" s="141"/>
      <c r="AN177" s="141"/>
      <c r="AO177" s="141"/>
      <c r="AP177" s="141"/>
      <c r="AQ177" s="141"/>
      <c r="AR177" s="141"/>
      <c r="AS177" s="141"/>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60" workbookViewId="0">
      <selection activeCell="I26" sqref="I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60" t="str">
        <f>'2. паспорт  ТП'!A4:S4</f>
        <v>Год раскрытия информации: 2022 год</v>
      </c>
      <c r="B5" s="260"/>
      <c r="C5" s="260"/>
      <c r="D5" s="260"/>
      <c r="E5" s="260"/>
      <c r="F5" s="260"/>
      <c r="G5" s="260"/>
      <c r="H5" s="260"/>
      <c r="I5" s="260"/>
      <c r="J5" s="260"/>
      <c r="K5" s="260"/>
      <c r="L5" s="260"/>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64" t="s">
        <v>7</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7" t="str">
        <f>'1. паспорт местоположение'!A9:C9</f>
        <v>Акционерное общество "Янтарьэнерго" ДЗО  ПАО "Россети"</v>
      </c>
      <c r="B9" s="267"/>
      <c r="C9" s="267"/>
      <c r="D9" s="267"/>
      <c r="E9" s="267"/>
      <c r="F9" s="267"/>
      <c r="G9" s="267"/>
      <c r="H9" s="267"/>
      <c r="I9" s="267"/>
      <c r="J9" s="267"/>
      <c r="K9" s="267"/>
      <c r="L9" s="267"/>
    </row>
    <row r="10" spans="1:44" x14ac:dyDescent="0.25">
      <c r="A10" s="261" t="s">
        <v>6</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7" t="str">
        <f>'1. паспорт местоположение'!A12:C12</f>
        <v>L_92-23-21</v>
      </c>
      <c r="B12" s="267"/>
      <c r="C12" s="267"/>
      <c r="D12" s="267"/>
      <c r="E12" s="267"/>
      <c r="F12" s="267"/>
      <c r="G12" s="267"/>
      <c r="H12" s="267"/>
      <c r="I12" s="267"/>
      <c r="J12" s="267"/>
      <c r="K12" s="267"/>
      <c r="L12" s="267"/>
    </row>
    <row r="13" spans="1:44" x14ac:dyDescent="0.25">
      <c r="A13" s="261" t="s">
        <v>5</v>
      </c>
      <c r="B13" s="261"/>
      <c r="C13" s="261"/>
      <c r="D13" s="261"/>
      <c r="E13" s="261"/>
      <c r="F13" s="261"/>
      <c r="G13" s="261"/>
      <c r="H13" s="261"/>
      <c r="I13" s="261"/>
      <c r="J13" s="261"/>
      <c r="K13" s="261"/>
      <c r="L13" s="261"/>
    </row>
    <row r="14" spans="1:44" ht="18.75" x14ac:dyDescent="0.25">
      <c r="A14" s="270"/>
      <c r="B14" s="270"/>
      <c r="C14" s="270"/>
      <c r="D14" s="270"/>
      <c r="E14" s="270"/>
      <c r="F14" s="270"/>
      <c r="G14" s="270"/>
      <c r="H14" s="270"/>
      <c r="I14" s="270"/>
      <c r="J14" s="270"/>
      <c r="K14" s="270"/>
      <c r="L14" s="270"/>
    </row>
    <row r="15" spans="1:44" x14ac:dyDescent="0.25">
      <c r="A15" s="267" t="str">
        <f>'1. паспорт местоположение'!A15</f>
        <v>Покупка автомобиля-самосвала в количестве четырех единиц для перевозки грузов</v>
      </c>
      <c r="B15" s="267"/>
      <c r="C15" s="267"/>
      <c r="D15" s="267"/>
      <c r="E15" s="267"/>
      <c r="F15" s="267"/>
      <c r="G15" s="267"/>
      <c r="H15" s="267"/>
      <c r="I15" s="267"/>
      <c r="J15" s="267"/>
      <c r="K15" s="267"/>
      <c r="L15" s="267"/>
    </row>
    <row r="16" spans="1:44" x14ac:dyDescent="0.25">
      <c r="A16" s="261" t="s">
        <v>4</v>
      </c>
      <c r="B16" s="261"/>
      <c r="C16" s="261"/>
      <c r="D16" s="261"/>
      <c r="E16" s="261"/>
      <c r="F16" s="261"/>
      <c r="G16" s="261"/>
      <c r="H16" s="261"/>
      <c r="I16" s="261"/>
      <c r="J16" s="261"/>
      <c r="K16" s="261"/>
      <c r="L16" s="261"/>
    </row>
    <row r="17" spans="1:12" ht="15.75" customHeight="1" x14ac:dyDescent="0.25">
      <c r="L17" s="82"/>
    </row>
    <row r="18" spans="1:12" x14ac:dyDescent="0.25">
      <c r="K18" s="6"/>
    </row>
    <row r="19" spans="1:12" ht="15.75" customHeight="1" x14ac:dyDescent="0.25">
      <c r="A19" s="313" t="s">
        <v>454</v>
      </c>
      <c r="B19" s="313"/>
      <c r="C19" s="313"/>
      <c r="D19" s="313"/>
      <c r="E19" s="313"/>
      <c r="F19" s="313"/>
      <c r="G19" s="313"/>
      <c r="H19" s="313"/>
      <c r="I19" s="313"/>
      <c r="J19" s="313"/>
      <c r="K19" s="313"/>
      <c r="L19" s="313"/>
    </row>
    <row r="20" spans="1:12" x14ac:dyDescent="0.25">
      <c r="A20" s="87"/>
      <c r="B20" s="87"/>
      <c r="C20" s="10"/>
      <c r="D20" s="10"/>
      <c r="E20" s="10"/>
      <c r="F20" s="10"/>
      <c r="G20" s="10"/>
      <c r="H20" s="10"/>
      <c r="I20" s="10"/>
      <c r="J20" s="10"/>
      <c r="K20" s="10"/>
      <c r="L20" s="10"/>
    </row>
    <row r="21" spans="1:12" ht="28.5" customHeight="1" x14ac:dyDescent="0.25">
      <c r="A21" s="314" t="s">
        <v>217</v>
      </c>
      <c r="B21" s="314" t="s">
        <v>216</v>
      </c>
      <c r="C21" s="320" t="s">
        <v>386</v>
      </c>
      <c r="D21" s="320"/>
      <c r="E21" s="320"/>
      <c r="F21" s="320"/>
      <c r="G21" s="320"/>
      <c r="H21" s="320"/>
      <c r="I21" s="315" t="s">
        <v>215</v>
      </c>
      <c r="J21" s="317" t="s">
        <v>388</v>
      </c>
      <c r="K21" s="314" t="s">
        <v>214</v>
      </c>
      <c r="L21" s="316" t="s">
        <v>387</v>
      </c>
    </row>
    <row r="22" spans="1:12" ht="58.5" customHeight="1" x14ac:dyDescent="0.25">
      <c r="A22" s="314"/>
      <c r="B22" s="314"/>
      <c r="C22" s="321" t="s">
        <v>2</v>
      </c>
      <c r="D22" s="321"/>
      <c r="E22" s="322" t="s">
        <v>9</v>
      </c>
      <c r="F22" s="323"/>
      <c r="G22" s="322" t="s">
        <v>561</v>
      </c>
      <c r="H22" s="323"/>
      <c r="I22" s="315"/>
      <c r="J22" s="318"/>
      <c r="K22" s="314"/>
      <c r="L22" s="316"/>
    </row>
    <row r="23" spans="1:12" x14ac:dyDescent="0.25">
      <c r="A23" s="314"/>
      <c r="B23" s="314"/>
      <c r="C23" s="28" t="s">
        <v>213</v>
      </c>
      <c r="D23" s="28" t="s">
        <v>212</v>
      </c>
      <c r="E23" s="28" t="s">
        <v>213</v>
      </c>
      <c r="F23" s="28" t="s">
        <v>212</v>
      </c>
      <c r="G23" s="28" t="s">
        <v>213</v>
      </c>
      <c r="H23" s="28" t="s">
        <v>212</v>
      </c>
      <c r="I23" s="315"/>
      <c r="J23" s="319"/>
      <c r="K23" s="314"/>
      <c r="L23" s="316"/>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211</v>
      </c>
      <c r="C25" s="96"/>
      <c r="D25" s="27"/>
      <c r="E25" s="27"/>
      <c r="F25" s="27"/>
      <c r="G25" s="27"/>
      <c r="H25" s="27"/>
      <c r="I25" s="27"/>
      <c r="J25" s="27"/>
      <c r="K25" s="26"/>
      <c r="L25" s="137"/>
    </row>
    <row r="26" spans="1:12" ht="21.75" customHeight="1" x14ac:dyDescent="0.25">
      <c r="A26" s="28" t="s">
        <v>210</v>
      </c>
      <c r="B26" s="97" t="s">
        <v>393</v>
      </c>
      <c r="C26" s="98" t="s">
        <v>506</v>
      </c>
      <c r="D26" s="98" t="s">
        <v>506</v>
      </c>
      <c r="E26" s="98" t="s">
        <v>506</v>
      </c>
      <c r="F26" s="98" t="s">
        <v>506</v>
      </c>
      <c r="G26" s="98"/>
      <c r="H26" s="98"/>
      <c r="I26" s="98"/>
      <c r="J26" s="78"/>
      <c r="K26" s="78"/>
      <c r="L26" s="78"/>
    </row>
    <row r="27" spans="1:12" s="11" customFormat="1" ht="39" customHeight="1" x14ac:dyDescent="0.25">
      <c r="A27" s="28" t="s">
        <v>209</v>
      </c>
      <c r="B27" s="97" t="s">
        <v>395</v>
      </c>
      <c r="C27" s="98" t="s">
        <v>506</v>
      </c>
      <c r="D27" s="98" t="s">
        <v>506</v>
      </c>
      <c r="E27" s="98" t="s">
        <v>506</v>
      </c>
      <c r="F27" s="98" t="s">
        <v>506</v>
      </c>
      <c r="G27" s="98"/>
      <c r="H27" s="98"/>
      <c r="I27" s="98"/>
      <c r="J27" s="78"/>
      <c r="K27" s="78"/>
      <c r="L27" s="78"/>
    </row>
    <row r="28" spans="1:12" s="11" customFormat="1" ht="70.5" customHeight="1" x14ac:dyDescent="0.25">
      <c r="A28" s="28" t="s">
        <v>394</v>
      </c>
      <c r="B28" s="97" t="s">
        <v>399</v>
      </c>
      <c r="C28" s="98" t="s">
        <v>506</v>
      </c>
      <c r="D28" s="98" t="s">
        <v>506</v>
      </c>
      <c r="E28" s="98" t="s">
        <v>506</v>
      </c>
      <c r="F28" s="98" t="s">
        <v>506</v>
      </c>
      <c r="G28" s="98"/>
      <c r="H28" s="98"/>
      <c r="I28" s="98"/>
      <c r="J28" s="78"/>
      <c r="K28" s="78"/>
      <c r="L28" s="78"/>
    </row>
    <row r="29" spans="1:12" s="11" customFormat="1" ht="54" customHeight="1" x14ac:dyDescent="0.25">
      <c r="A29" s="28" t="s">
        <v>208</v>
      </c>
      <c r="B29" s="97" t="s">
        <v>398</v>
      </c>
      <c r="C29" s="98" t="s">
        <v>506</v>
      </c>
      <c r="D29" s="98" t="s">
        <v>506</v>
      </c>
      <c r="E29" s="98" t="s">
        <v>506</v>
      </c>
      <c r="F29" s="98" t="s">
        <v>506</v>
      </c>
      <c r="G29" s="98"/>
      <c r="H29" s="98"/>
      <c r="I29" s="98"/>
      <c r="J29" s="78"/>
      <c r="K29" s="78"/>
      <c r="L29" s="78"/>
    </row>
    <row r="30" spans="1:12" s="11" customFormat="1" ht="42" customHeight="1" x14ac:dyDescent="0.25">
      <c r="A30" s="28" t="s">
        <v>207</v>
      </c>
      <c r="B30" s="97" t="s">
        <v>400</v>
      </c>
      <c r="C30" s="98" t="s">
        <v>506</v>
      </c>
      <c r="D30" s="98" t="s">
        <v>506</v>
      </c>
      <c r="E30" s="98" t="s">
        <v>506</v>
      </c>
      <c r="F30" s="98" t="s">
        <v>506</v>
      </c>
      <c r="G30" s="98"/>
      <c r="H30" s="98"/>
      <c r="I30" s="98"/>
      <c r="J30" s="78"/>
      <c r="K30" s="78"/>
      <c r="L30" s="78"/>
    </row>
    <row r="31" spans="1:12" s="11" customFormat="1" ht="37.5" customHeight="1" x14ac:dyDescent="0.25">
      <c r="A31" s="28" t="s">
        <v>206</v>
      </c>
      <c r="B31" s="99" t="s">
        <v>396</v>
      </c>
      <c r="C31" s="98" t="s">
        <v>506</v>
      </c>
      <c r="D31" s="98" t="s">
        <v>506</v>
      </c>
      <c r="E31" s="98" t="s">
        <v>506</v>
      </c>
      <c r="F31" s="98" t="s">
        <v>506</v>
      </c>
      <c r="G31" s="98"/>
      <c r="H31" s="98"/>
      <c r="I31" s="98"/>
      <c r="J31" s="78"/>
      <c r="K31" s="78"/>
      <c r="L31" s="78"/>
    </row>
    <row r="32" spans="1:12" s="11" customFormat="1" ht="31.5" x14ac:dyDescent="0.25">
      <c r="A32" s="28" t="s">
        <v>204</v>
      </c>
      <c r="B32" s="99" t="s">
        <v>401</v>
      </c>
      <c r="C32" s="98" t="s">
        <v>506</v>
      </c>
      <c r="D32" s="98" t="s">
        <v>506</v>
      </c>
      <c r="E32" s="98" t="s">
        <v>506</v>
      </c>
      <c r="F32" s="98" t="s">
        <v>506</v>
      </c>
      <c r="G32" s="98"/>
      <c r="H32" s="98"/>
      <c r="I32" s="98"/>
      <c r="J32" s="78"/>
      <c r="K32" s="78"/>
      <c r="L32" s="78"/>
    </row>
    <row r="33" spans="1:12" s="11" customFormat="1" ht="37.5" customHeight="1" x14ac:dyDescent="0.25">
      <c r="A33" s="28" t="s">
        <v>412</v>
      </c>
      <c r="B33" s="99" t="s">
        <v>329</v>
      </c>
      <c r="C33" s="98" t="s">
        <v>506</v>
      </c>
      <c r="D33" s="98" t="s">
        <v>506</v>
      </c>
      <c r="E33" s="98" t="s">
        <v>506</v>
      </c>
      <c r="F33" s="98" t="s">
        <v>506</v>
      </c>
      <c r="G33" s="98"/>
      <c r="H33" s="98"/>
      <c r="I33" s="98"/>
      <c r="J33" s="78"/>
      <c r="K33" s="78"/>
      <c r="L33" s="78"/>
    </row>
    <row r="34" spans="1:12" s="11" customFormat="1" ht="47.25" customHeight="1" x14ac:dyDescent="0.25">
      <c r="A34" s="28" t="s">
        <v>413</v>
      </c>
      <c r="B34" s="99" t="s">
        <v>405</v>
      </c>
      <c r="C34" s="98" t="s">
        <v>506</v>
      </c>
      <c r="D34" s="98" t="s">
        <v>506</v>
      </c>
      <c r="E34" s="98" t="s">
        <v>506</v>
      </c>
      <c r="F34" s="98" t="s">
        <v>506</v>
      </c>
      <c r="G34" s="98"/>
      <c r="H34" s="98"/>
      <c r="I34" s="98"/>
      <c r="J34" s="78"/>
      <c r="K34" s="78"/>
      <c r="L34" s="78"/>
    </row>
    <row r="35" spans="1:12" s="11" customFormat="1" ht="49.5" customHeight="1" x14ac:dyDescent="0.25">
      <c r="A35" s="28" t="s">
        <v>414</v>
      </c>
      <c r="B35" s="99" t="s">
        <v>205</v>
      </c>
      <c r="C35" s="98" t="s">
        <v>506</v>
      </c>
      <c r="D35" s="98" t="s">
        <v>506</v>
      </c>
      <c r="E35" s="98" t="s">
        <v>506</v>
      </c>
      <c r="F35" s="98" t="s">
        <v>506</v>
      </c>
      <c r="G35" s="98"/>
      <c r="H35" s="98"/>
      <c r="I35" s="98"/>
      <c r="J35" s="78"/>
      <c r="K35" s="78"/>
      <c r="L35" s="78"/>
    </row>
    <row r="36" spans="1:12" ht="37.5" customHeight="1" x14ac:dyDescent="0.25">
      <c r="A36" s="28" t="s">
        <v>415</v>
      </c>
      <c r="B36" s="99" t="s">
        <v>397</v>
      </c>
      <c r="C36" s="98" t="s">
        <v>506</v>
      </c>
      <c r="D36" s="98" t="s">
        <v>506</v>
      </c>
      <c r="E36" s="98" t="s">
        <v>506</v>
      </c>
      <c r="F36" s="98" t="s">
        <v>506</v>
      </c>
      <c r="G36" s="98"/>
      <c r="H36" s="98"/>
      <c r="I36" s="98"/>
      <c r="J36" s="78"/>
      <c r="K36" s="78"/>
      <c r="L36" s="78"/>
    </row>
    <row r="37" spans="1:12" x14ac:dyDescent="0.25">
      <c r="A37" s="28" t="s">
        <v>416</v>
      </c>
      <c r="B37" s="99" t="s">
        <v>203</v>
      </c>
      <c r="C37" s="98" t="s">
        <v>506</v>
      </c>
      <c r="D37" s="98" t="s">
        <v>506</v>
      </c>
      <c r="E37" s="98" t="s">
        <v>506</v>
      </c>
      <c r="F37" s="98" t="s">
        <v>506</v>
      </c>
      <c r="G37" s="98"/>
      <c r="H37" s="98"/>
      <c r="I37" s="98"/>
      <c r="J37" s="78"/>
      <c r="K37" s="78"/>
      <c r="L37" s="78"/>
    </row>
    <row r="38" spans="1:12" x14ac:dyDescent="0.25">
      <c r="A38" s="28" t="s">
        <v>417</v>
      </c>
      <c r="B38" s="96" t="s">
        <v>202</v>
      </c>
      <c r="C38" s="26"/>
      <c r="D38" s="26"/>
      <c r="E38" s="26"/>
      <c r="F38" s="26"/>
      <c r="G38" s="26"/>
      <c r="H38" s="26"/>
      <c r="I38" s="26"/>
      <c r="J38" s="78"/>
      <c r="K38" s="78"/>
      <c r="L38" s="78"/>
    </row>
    <row r="39" spans="1:12" ht="63" x14ac:dyDescent="0.25">
      <c r="A39" s="28">
        <v>2</v>
      </c>
      <c r="B39" s="99" t="s">
        <v>402</v>
      </c>
      <c r="C39" s="98" t="s">
        <v>506</v>
      </c>
      <c r="D39" s="98" t="s">
        <v>506</v>
      </c>
      <c r="E39" s="98" t="s">
        <v>506</v>
      </c>
      <c r="F39" s="98" t="s">
        <v>506</v>
      </c>
      <c r="G39" s="98"/>
      <c r="H39" s="98"/>
      <c r="I39" s="98"/>
      <c r="J39" s="78"/>
      <c r="K39" s="78"/>
      <c r="L39" s="78"/>
    </row>
    <row r="40" spans="1:12" ht="33.75" customHeight="1" x14ac:dyDescent="0.25">
      <c r="A40" s="28" t="s">
        <v>201</v>
      </c>
      <c r="B40" s="99" t="s">
        <v>404</v>
      </c>
      <c r="C40" s="138">
        <v>43872</v>
      </c>
      <c r="D40" s="138">
        <v>43872</v>
      </c>
      <c r="E40" s="138">
        <v>43872</v>
      </c>
      <c r="F40" s="138">
        <v>43872</v>
      </c>
      <c r="G40" s="138"/>
      <c r="H40" s="139"/>
      <c r="I40" s="98">
        <v>100</v>
      </c>
      <c r="J40" s="78"/>
      <c r="K40" s="78"/>
      <c r="L40" s="78"/>
    </row>
    <row r="41" spans="1:12" ht="63" customHeight="1" x14ac:dyDescent="0.25">
      <c r="A41" s="28" t="s">
        <v>200</v>
      </c>
      <c r="B41" s="96" t="s">
        <v>484</v>
      </c>
      <c r="C41" s="78"/>
      <c r="D41" s="78"/>
      <c r="E41" s="26"/>
      <c r="F41" s="26"/>
      <c r="G41" s="26"/>
      <c r="H41" s="26"/>
      <c r="I41" s="26"/>
      <c r="J41" s="78"/>
      <c r="K41" s="78"/>
      <c r="L41" s="78"/>
    </row>
    <row r="42" spans="1:12" ht="58.5" customHeight="1" x14ac:dyDescent="0.25">
      <c r="A42" s="28">
        <v>3</v>
      </c>
      <c r="B42" s="99" t="s">
        <v>403</v>
      </c>
      <c r="C42" s="98" t="s">
        <v>506</v>
      </c>
      <c r="D42" s="98" t="s">
        <v>506</v>
      </c>
      <c r="E42" s="98" t="s">
        <v>506</v>
      </c>
      <c r="F42" s="98" t="s">
        <v>506</v>
      </c>
      <c r="G42" s="98"/>
      <c r="H42" s="98"/>
      <c r="I42" s="98"/>
      <c r="J42" s="78"/>
      <c r="K42" s="78"/>
      <c r="L42" s="78"/>
    </row>
    <row r="43" spans="1:12" ht="47.25" x14ac:dyDescent="0.25">
      <c r="A43" s="28" t="s">
        <v>199</v>
      </c>
      <c r="B43" s="99" t="s">
        <v>197</v>
      </c>
      <c r="C43" s="138" t="s">
        <v>594</v>
      </c>
      <c r="D43" s="138" t="s">
        <v>595</v>
      </c>
      <c r="E43" s="138" t="s">
        <v>594</v>
      </c>
      <c r="F43" s="138" t="s">
        <v>595</v>
      </c>
      <c r="G43" s="138"/>
      <c r="H43" s="138"/>
      <c r="I43" s="98">
        <v>100</v>
      </c>
      <c r="J43" s="78"/>
      <c r="K43" s="78"/>
      <c r="L43" s="78"/>
    </row>
    <row r="44" spans="1:12" ht="24.75" customHeight="1" x14ac:dyDescent="0.25">
      <c r="A44" s="28" t="s">
        <v>198</v>
      </c>
      <c r="B44" s="99" t="s">
        <v>195</v>
      </c>
      <c r="C44" s="98" t="s">
        <v>506</v>
      </c>
      <c r="D44" s="98" t="s">
        <v>506</v>
      </c>
      <c r="E44" s="98" t="s">
        <v>506</v>
      </c>
      <c r="F44" s="98" t="s">
        <v>506</v>
      </c>
      <c r="G44" s="138"/>
      <c r="H44" s="138"/>
      <c r="I44" s="98"/>
      <c r="J44" s="78"/>
      <c r="K44" s="78"/>
      <c r="L44" s="78"/>
    </row>
    <row r="45" spans="1:12" ht="90.75" customHeight="1" x14ac:dyDescent="0.25">
      <c r="A45" s="28" t="s">
        <v>196</v>
      </c>
      <c r="B45" s="99" t="s">
        <v>408</v>
      </c>
      <c r="C45" s="98" t="s">
        <v>506</v>
      </c>
      <c r="D45" s="98" t="s">
        <v>506</v>
      </c>
      <c r="E45" s="98" t="s">
        <v>506</v>
      </c>
      <c r="F45" s="98" t="s">
        <v>506</v>
      </c>
      <c r="G45" s="98"/>
      <c r="H45" s="98"/>
      <c r="I45" s="98"/>
      <c r="J45" s="78"/>
      <c r="K45" s="78"/>
      <c r="L45" s="78"/>
    </row>
    <row r="46" spans="1:12" ht="167.25" customHeight="1" x14ac:dyDescent="0.25">
      <c r="A46" s="28" t="s">
        <v>194</v>
      </c>
      <c r="B46" s="99" t="s">
        <v>406</v>
      </c>
      <c r="C46" s="98" t="s">
        <v>506</v>
      </c>
      <c r="D46" s="98" t="s">
        <v>506</v>
      </c>
      <c r="E46" s="98" t="s">
        <v>506</v>
      </c>
      <c r="F46" s="98" t="s">
        <v>506</v>
      </c>
      <c r="G46" s="98"/>
      <c r="H46" s="98"/>
      <c r="I46" s="98"/>
      <c r="J46" s="78"/>
      <c r="K46" s="78"/>
      <c r="L46" s="78"/>
    </row>
    <row r="47" spans="1:12" ht="30.75" customHeight="1" x14ac:dyDescent="0.25">
      <c r="A47" s="28" t="s">
        <v>192</v>
      </c>
      <c r="B47" s="99" t="s">
        <v>193</v>
      </c>
      <c r="C47" s="98" t="s">
        <v>506</v>
      </c>
      <c r="D47" s="98" t="s">
        <v>506</v>
      </c>
      <c r="E47" s="98" t="s">
        <v>506</v>
      </c>
      <c r="F47" s="98" t="s">
        <v>506</v>
      </c>
      <c r="G47" s="98"/>
      <c r="H47" s="98"/>
      <c r="I47" s="98"/>
      <c r="J47" s="78"/>
      <c r="K47" s="78"/>
      <c r="L47" s="78"/>
    </row>
    <row r="48" spans="1:12" ht="37.5" customHeight="1" x14ac:dyDescent="0.25">
      <c r="A48" s="28" t="s">
        <v>418</v>
      </c>
      <c r="B48" s="96" t="s">
        <v>191</v>
      </c>
      <c r="C48" s="26"/>
      <c r="D48" s="26"/>
      <c r="E48" s="26"/>
      <c r="F48" s="26"/>
      <c r="G48" s="26"/>
      <c r="H48" s="26"/>
      <c r="I48" s="26"/>
      <c r="J48" s="78"/>
      <c r="K48" s="78"/>
      <c r="L48" s="78"/>
    </row>
    <row r="49" spans="1:12" ht="35.25" customHeight="1" x14ac:dyDescent="0.25">
      <c r="A49" s="28">
        <v>4</v>
      </c>
      <c r="B49" s="99" t="s">
        <v>189</v>
      </c>
      <c r="C49" s="98" t="s">
        <v>506</v>
      </c>
      <c r="D49" s="98" t="s">
        <v>506</v>
      </c>
      <c r="E49" s="98" t="s">
        <v>506</v>
      </c>
      <c r="F49" s="98" t="s">
        <v>506</v>
      </c>
      <c r="G49" s="98"/>
      <c r="H49" s="98"/>
      <c r="I49" s="98"/>
      <c r="J49" s="78"/>
      <c r="K49" s="78"/>
      <c r="L49" s="78"/>
    </row>
    <row r="50" spans="1:12" ht="86.25" customHeight="1" x14ac:dyDescent="0.25">
      <c r="A50" s="28" t="s">
        <v>190</v>
      </c>
      <c r="B50" s="99" t="s">
        <v>407</v>
      </c>
      <c r="C50" s="98" t="s">
        <v>506</v>
      </c>
      <c r="D50" s="98" t="s">
        <v>506</v>
      </c>
      <c r="E50" s="98" t="s">
        <v>506</v>
      </c>
      <c r="F50" s="98" t="s">
        <v>506</v>
      </c>
      <c r="G50" s="98"/>
      <c r="H50" s="98"/>
      <c r="I50" s="98"/>
      <c r="J50" s="78"/>
      <c r="K50" s="78"/>
      <c r="L50" s="78"/>
    </row>
    <row r="51" spans="1:12" ht="77.25" customHeight="1" x14ac:dyDescent="0.25">
      <c r="A51" s="28" t="s">
        <v>188</v>
      </c>
      <c r="B51" s="99" t="s">
        <v>409</v>
      </c>
      <c r="C51" s="98" t="s">
        <v>506</v>
      </c>
      <c r="D51" s="98" t="s">
        <v>506</v>
      </c>
      <c r="E51" s="98" t="s">
        <v>506</v>
      </c>
      <c r="F51" s="98" t="s">
        <v>506</v>
      </c>
      <c r="G51" s="98"/>
      <c r="H51" s="98"/>
      <c r="I51" s="98"/>
      <c r="J51" s="78"/>
      <c r="K51" s="78"/>
      <c r="L51" s="78"/>
    </row>
    <row r="52" spans="1:12" ht="71.25" customHeight="1" x14ac:dyDescent="0.25">
      <c r="A52" s="28" t="s">
        <v>186</v>
      </c>
      <c r="B52" s="99" t="s">
        <v>187</v>
      </c>
      <c r="C52" s="98" t="s">
        <v>506</v>
      </c>
      <c r="D52" s="98" t="s">
        <v>506</v>
      </c>
      <c r="E52" s="98" t="s">
        <v>506</v>
      </c>
      <c r="F52" s="98" t="s">
        <v>506</v>
      </c>
      <c r="G52" s="98"/>
      <c r="H52" s="98"/>
      <c r="I52" s="98"/>
      <c r="J52" s="78"/>
      <c r="K52" s="78"/>
      <c r="L52" s="78"/>
    </row>
    <row r="53" spans="1:12" ht="48" customHeight="1" x14ac:dyDescent="0.25">
      <c r="A53" s="28" t="s">
        <v>184</v>
      </c>
      <c r="B53" s="54" t="s">
        <v>410</v>
      </c>
      <c r="C53" s="138" t="s">
        <v>594</v>
      </c>
      <c r="D53" s="138" t="s">
        <v>595</v>
      </c>
      <c r="E53" s="138" t="s">
        <v>594</v>
      </c>
      <c r="F53" s="138" t="s">
        <v>595</v>
      </c>
      <c r="G53" s="138"/>
      <c r="H53" s="138"/>
      <c r="I53" s="98">
        <v>100</v>
      </c>
      <c r="J53" s="78"/>
      <c r="K53" s="78"/>
      <c r="L53" s="78"/>
    </row>
    <row r="54" spans="1:12" ht="46.5" customHeight="1" x14ac:dyDescent="0.25">
      <c r="A54" s="28" t="s">
        <v>411</v>
      </c>
      <c r="B54" s="99" t="s">
        <v>185</v>
      </c>
      <c r="C54" s="98" t="s">
        <v>506</v>
      </c>
      <c r="D54" s="98" t="s">
        <v>506</v>
      </c>
      <c r="E54" s="98" t="s">
        <v>506</v>
      </c>
      <c r="F54" s="98" t="s">
        <v>506</v>
      </c>
      <c r="G54" s="98"/>
      <c r="H54" s="98"/>
      <c r="I54" s="98"/>
      <c r="J54" s="78"/>
      <c r="K54" s="78"/>
      <c r="L54" s="7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2022-02-11T11:23:37Z</dcterms:modified>
</cp:coreProperties>
</file>