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6"/>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ЛЭП'!$1:$26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K50" i="27" l="1"/>
  <c r="K52" i="27" l="1"/>
  <c r="R26" i="14"/>
  <c r="E25" i="14"/>
  <c r="K57" i="27" l="1"/>
  <c r="K55" i="27"/>
  <c r="K54" i="27"/>
  <c r="K53" i="27"/>
  <c r="J57" i="27" l="1"/>
  <c r="A15" i="10"/>
  <c r="A12" i="10"/>
  <c r="A9" i="10"/>
  <c r="A5" i="10"/>
  <c r="A51" i="22" l="1"/>
  <c r="J55" i="27"/>
  <c r="J54" i="27"/>
  <c r="J53" i="27"/>
  <c r="K48" i="27"/>
  <c r="K46" i="27"/>
  <c r="T25" i="27" l="1"/>
  <c r="U25" i="27"/>
  <c r="T26" i="27"/>
  <c r="U26" i="27"/>
  <c r="T27" i="27"/>
  <c r="U27" i="27"/>
  <c r="T28" i="27"/>
  <c r="U28" i="27"/>
  <c r="T29" i="27"/>
  <c r="U29" i="27"/>
  <c r="T31" i="27"/>
  <c r="U31" i="27"/>
  <c r="T32" i="27"/>
  <c r="U32" i="27"/>
  <c r="T33" i="27"/>
  <c r="U33" i="27"/>
  <c r="T34" i="27"/>
  <c r="U34" i="27"/>
  <c r="T35" i="27"/>
  <c r="U35" i="27"/>
  <c r="T36" i="27"/>
  <c r="U36" i="27"/>
  <c r="T37" i="27"/>
  <c r="U37" i="27"/>
  <c r="T38" i="27"/>
  <c r="U38" i="27"/>
  <c r="T39" i="27"/>
  <c r="U39" i="27"/>
  <c r="T40" i="27"/>
  <c r="U40" i="27"/>
  <c r="T41" i="27"/>
  <c r="U41" i="27"/>
  <c r="T42" i="27"/>
  <c r="U42" i="27"/>
  <c r="T43" i="27"/>
  <c r="U43" i="27"/>
  <c r="T44" i="27"/>
  <c r="T45" i="27"/>
  <c r="T46" i="27"/>
  <c r="U46" i="27"/>
  <c r="T47" i="27"/>
  <c r="T48" i="27"/>
  <c r="T49" i="27"/>
  <c r="T50" i="27"/>
  <c r="U50" i="27"/>
  <c r="L26" i="5" s="1"/>
  <c r="T51" i="27"/>
  <c r="U51" i="27"/>
  <c r="T52" i="27"/>
  <c r="U52" i="27"/>
  <c r="T53" i="27"/>
  <c r="U53" i="27"/>
  <c r="T54" i="27"/>
  <c r="T55" i="27"/>
  <c r="T56" i="27"/>
  <c r="T57" i="27"/>
  <c r="T58" i="27"/>
  <c r="U58" i="27"/>
  <c r="T59" i="27"/>
  <c r="U59" i="27"/>
  <c r="T60" i="27"/>
  <c r="U60" i="27"/>
  <c r="T61" i="27"/>
  <c r="U61" i="27"/>
  <c r="T62" i="27"/>
  <c r="U62" i="27"/>
  <c r="T63" i="27"/>
  <c r="U63" i="27"/>
  <c r="T64" i="27"/>
  <c r="U64" i="27"/>
  <c r="G118" i="26"/>
  <c r="A15" i="26"/>
  <c r="A12" i="26"/>
  <c r="A9" i="26"/>
  <c r="A5" i="26"/>
  <c r="D141" i="26"/>
  <c r="C141" i="26"/>
  <c r="B141" i="26"/>
  <c r="F140" i="26"/>
  <c r="G140" i="26" s="1"/>
  <c r="H140" i="26" s="1"/>
  <c r="I140" i="26" s="1"/>
  <c r="J140" i="26" s="1"/>
  <c r="K140" i="26" s="1"/>
  <c r="L140" i="26" s="1"/>
  <c r="M140"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7" i="26" s="1"/>
  <c r="G136" i="26"/>
  <c r="H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D58" i="26" s="1"/>
  <c r="B52" i="26"/>
  <c r="B47" i="26"/>
  <c r="B45" i="26"/>
  <c r="B44" i="26"/>
  <c r="B27" i="26"/>
  <c r="B46" i="26" l="1"/>
  <c r="B48" i="26"/>
  <c r="I136" i="26"/>
  <c r="C48" i="26"/>
  <c r="G137" i="26"/>
  <c r="H137" i="26" s="1"/>
  <c r="F141" i="26"/>
  <c r="E141" i="26"/>
  <c r="D118" i="26"/>
  <c r="C74" i="26"/>
  <c r="D74" i="26"/>
  <c r="E58" i="26"/>
  <c r="D52" i="26"/>
  <c r="D47" i="26"/>
  <c r="C47" i="26"/>
  <c r="C52" i="26"/>
  <c r="I118" i="26"/>
  <c r="I120" i="26" s="1"/>
  <c r="C109" i="26" s="1"/>
  <c r="G120" i="26"/>
  <c r="K141" i="26"/>
  <c r="F73" i="26" s="1"/>
  <c r="F85" i="26" s="1"/>
  <c r="F99" i="26" s="1"/>
  <c r="L141" i="26"/>
  <c r="G73" i="26" s="1"/>
  <c r="G85" i="26" s="1"/>
  <c r="G99" i="26" s="1"/>
  <c r="N140" i="26"/>
  <c r="N141" i="26" s="1"/>
  <c r="I73" i="26" s="1"/>
  <c r="I85" i="26" s="1"/>
  <c r="I99" i="26" s="1"/>
  <c r="M141" i="26"/>
  <c r="H73" i="26" s="1"/>
  <c r="H85" i="26" s="1"/>
  <c r="H99" i="26" s="1"/>
  <c r="G141" i="26"/>
  <c r="B73" i="26" s="1"/>
  <c r="B85" i="26" s="1"/>
  <c r="H141" i="26"/>
  <c r="C73" i="26" s="1"/>
  <c r="C85" i="26" s="1"/>
  <c r="C99" i="26" s="1"/>
  <c r="J141" i="26"/>
  <c r="E73" i="26" s="1"/>
  <c r="E85" i="26" s="1"/>
  <c r="E99" i="26" s="1"/>
  <c r="I141" i="26"/>
  <c r="D73" i="26" s="1"/>
  <c r="D85" i="26" s="1"/>
  <c r="D99" i="26" s="1"/>
  <c r="B49" i="26" l="1"/>
  <c r="I137" i="26"/>
  <c r="C49" i="26"/>
  <c r="J136" i="26"/>
  <c r="D48" i="26"/>
  <c r="D109" i="26"/>
  <c r="C108" i="26"/>
  <c r="C50" i="26" s="1"/>
  <c r="C59" i="26" s="1"/>
  <c r="E74" i="26"/>
  <c r="F58" i="26"/>
  <c r="E52" i="26"/>
  <c r="E47" i="26"/>
  <c r="O140" i="26"/>
  <c r="E48" i="26" l="1"/>
  <c r="K136" i="26"/>
  <c r="J137" i="26"/>
  <c r="D49" i="26"/>
  <c r="D108" i="26"/>
  <c r="E109" i="26"/>
  <c r="P140" i="26"/>
  <c r="P141" i="26"/>
  <c r="K73" i="26" s="1"/>
  <c r="K85" i="26" s="1"/>
  <c r="K99" i="26" s="1"/>
  <c r="O141" i="26"/>
  <c r="J73" i="26" s="1"/>
  <c r="J85" i="26" s="1"/>
  <c r="J99" i="26" s="1"/>
  <c r="F74" i="26"/>
  <c r="G58" i="26"/>
  <c r="F52" i="26"/>
  <c r="F47" i="26"/>
  <c r="L136" i="26" l="1"/>
  <c r="F48" i="26"/>
  <c r="D50" i="26"/>
  <c r="D59" i="26" s="1"/>
  <c r="D80" i="26" s="1"/>
  <c r="K137" i="26"/>
  <c r="E49" i="26"/>
  <c r="Q140" i="26"/>
  <c r="Q141" i="26" s="1"/>
  <c r="L73" i="26" s="1"/>
  <c r="L85" i="26" s="1"/>
  <c r="L99" i="26" s="1"/>
  <c r="G74" i="26"/>
  <c r="H58" i="26"/>
  <c r="G52" i="26"/>
  <c r="G47" i="26"/>
  <c r="F109" i="26"/>
  <c r="E108" i="26"/>
  <c r="E50" i="26" l="1"/>
  <c r="E59" i="26" s="1"/>
  <c r="E80" i="26" s="1"/>
  <c r="L137" i="26"/>
  <c r="F49" i="26"/>
  <c r="M136" i="26"/>
  <c r="G48" i="26"/>
  <c r="H74" i="26"/>
  <c r="I58" i="26"/>
  <c r="H52" i="26"/>
  <c r="H47" i="26"/>
  <c r="R141" i="26"/>
  <c r="M73" i="26" s="1"/>
  <c r="M85" i="26" s="1"/>
  <c r="M99" i="26" s="1"/>
  <c r="R140" i="26"/>
  <c r="G109" i="26"/>
  <c r="F108" i="26"/>
  <c r="F50" i="26" l="1"/>
  <c r="F59" i="26" s="1"/>
  <c r="F80" i="26" s="1"/>
  <c r="N136" i="26"/>
  <c r="H48" i="26"/>
  <c r="M137" i="26"/>
  <c r="G49" i="26"/>
  <c r="H109" i="26"/>
  <c r="G108" i="26"/>
  <c r="S140" i="26"/>
  <c r="S141" i="26" s="1"/>
  <c r="N73" i="26" s="1"/>
  <c r="N85" i="26" s="1"/>
  <c r="N99" i="26" s="1"/>
  <c r="I74" i="26"/>
  <c r="I47" i="26"/>
  <c r="I52" i="26"/>
  <c r="J58" i="26"/>
  <c r="G50" i="26" l="1"/>
  <c r="G59" i="26" s="1"/>
  <c r="G80" i="26" s="1"/>
  <c r="N137" i="26"/>
  <c r="H49" i="26"/>
  <c r="O136" i="26"/>
  <c r="I48" i="26"/>
  <c r="H108" i="26"/>
  <c r="I109" i="26"/>
  <c r="J74" i="26"/>
  <c r="J47" i="26"/>
  <c r="K58" i="26"/>
  <c r="J52" i="26"/>
  <c r="T140" i="26"/>
  <c r="T141" i="26" s="1"/>
  <c r="O73" i="26" s="1"/>
  <c r="O85" i="26" s="1"/>
  <c r="O99" i="26" s="1"/>
  <c r="H50" i="26" l="1"/>
  <c r="H59" i="26" s="1"/>
  <c r="P136" i="26"/>
  <c r="J48" i="26"/>
  <c r="O137" i="26"/>
  <c r="I49" i="26"/>
  <c r="U140" i="26"/>
  <c r="L58" i="26"/>
  <c r="K52" i="26"/>
  <c r="K47" i="26"/>
  <c r="K74" i="26"/>
  <c r="I108" i="26"/>
  <c r="I50" i="26" s="1"/>
  <c r="I59" i="26" s="1"/>
  <c r="J109" i="26"/>
  <c r="H80" i="26"/>
  <c r="P137" i="26" l="1"/>
  <c r="J49" i="26"/>
  <c r="Q136" i="26"/>
  <c r="K48" i="26"/>
  <c r="K109" i="26"/>
  <c r="J108" i="26"/>
  <c r="J50" i="26" s="1"/>
  <c r="J59" i="26" s="1"/>
  <c r="V140" i="26"/>
  <c r="V141" i="26" s="1"/>
  <c r="Q73" i="26" s="1"/>
  <c r="Q85" i="26" s="1"/>
  <c r="Q99" i="26" s="1"/>
  <c r="I80" i="26"/>
  <c r="L74" i="26"/>
  <c r="M58" i="26"/>
  <c r="L52" i="26"/>
  <c r="L47" i="26"/>
  <c r="U141" i="26"/>
  <c r="P73" i="26" s="1"/>
  <c r="P85" i="26" s="1"/>
  <c r="P99" i="26" s="1"/>
  <c r="R136" i="26" l="1"/>
  <c r="L48" i="26"/>
  <c r="Q137" i="26"/>
  <c r="K49" i="26"/>
  <c r="J80" i="26"/>
  <c r="M74" i="26"/>
  <c r="M52" i="26"/>
  <c r="N58" i="26"/>
  <c r="M47" i="26"/>
  <c r="L109" i="26"/>
  <c r="K108" i="26"/>
  <c r="W140" i="26"/>
  <c r="K50" i="26" l="1"/>
  <c r="K59" i="26" s="1"/>
  <c r="R137" i="26"/>
  <c r="L49" i="26"/>
  <c r="S136" i="26"/>
  <c r="M48" i="26"/>
  <c r="K80" i="26"/>
  <c r="L108" i="26"/>
  <c r="L50" i="26" s="1"/>
  <c r="L59" i="26" s="1"/>
  <c r="M109" i="26"/>
  <c r="X140" i="26"/>
  <c r="X141" i="26"/>
  <c r="S73" i="26" s="1"/>
  <c r="S85" i="26" s="1"/>
  <c r="S99" i="26" s="1"/>
  <c r="W141" i="26"/>
  <c r="R73" i="26" s="1"/>
  <c r="R85" i="26" s="1"/>
  <c r="R99" i="26" s="1"/>
  <c r="O58" i="26"/>
  <c r="N52" i="26"/>
  <c r="N74" i="26"/>
  <c r="N47" i="26"/>
  <c r="T136" i="26" l="1"/>
  <c r="N48" i="26"/>
  <c r="S137" i="26"/>
  <c r="M49" i="26"/>
  <c r="O74" i="26"/>
  <c r="P58" i="26"/>
  <c r="O52" i="26"/>
  <c r="O47" i="26"/>
  <c r="L80" i="26"/>
  <c r="Y140" i="26"/>
  <c r="Y141" i="26" s="1"/>
  <c r="T73" i="26" s="1"/>
  <c r="T85" i="26" s="1"/>
  <c r="T99" i="26" s="1"/>
  <c r="N109" i="26"/>
  <c r="M108" i="26"/>
  <c r="M50" i="26" l="1"/>
  <c r="M59" i="26" s="1"/>
  <c r="T137" i="26"/>
  <c r="N49" i="26"/>
  <c r="U136" i="26"/>
  <c r="O48" i="26"/>
  <c r="O109" i="26"/>
  <c r="N108" i="26"/>
  <c r="N50" i="26" s="1"/>
  <c r="N59" i="26" s="1"/>
  <c r="P74" i="26"/>
  <c r="Q58" i="26"/>
  <c r="P52" i="26"/>
  <c r="P47" i="26"/>
  <c r="Z140" i="26"/>
  <c r="M80" i="26"/>
  <c r="V136" i="26" l="1"/>
  <c r="P48" i="26"/>
  <c r="U137" i="26"/>
  <c r="O49" i="26"/>
  <c r="AA140" i="26"/>
  <c r="AA141" i="26" s="1"/>
  <c r="V73" i="26" s="1"/>
  <c r="V85" i="26" s="1"/>
  <c r="V99" i="26" s="1"/>
  <c r="Z141" i="26"/>
  <c r="U73" i="26" s="1"/>
  <c r="U85" i="26" s="1"/>
  <c r="U99" i="26" s="1"/>
  <c r="N80" i="26"/>
  <c r="Q74" i="26"/>
  <c r="Q47" i="26"/>
  <c r="R58" i="26"/>
  <c r="Q52" i="26"/>
  <c r="P109" i="26"/>
  <c r="O108" i="26"/>
  <c r="O50" i="26" l="1"/>
  <c r="O59" i="26" s="1"/>
  <c r="V137" i="26"/>
  <c r="P49" i="26"/>
  <c r="W136" i="26"/>
  <c r="Q48" i="26"/>
  <c r="O80" i="26"/>
  <c r="R74" i="26"/>
  <c r="R47" i="26"/>
  <c r="S58" i="26"/>
  <c r="R52" i="26"/>
  <c r="P108" i="26"/>
  <c r="P50" i="26" s="1"/>
  <c r="P59" i="26" s="1"/>
  <c r="Q109" i="26"/>
  <c r="AB140" i="26"/>
  <c r="X136" i="26" l="1"/>
  <c r="R48" i="26"/>
  <c r="W137" i="26"/>
  <c r="Q49" i="26"/>
  <c r="R109" i="26"/>
  <c r="Q108" i="26"/>
  <c r="Q50" i="26" s="1"/>
  <c r="Q59" i="26" s="1"/>
  <c r="T58" i="26"/>
  <c r="S52" i="26"/>
  <c r="S47" i="26"/>
  <c r="S74" i="26"/>
  <c r="AC140" i="26"/>
  <c r="AC141" i="26" s="1"/>
  <c r="X73" i="26" s="1"/>
  <c r="X85" i="26" s="1"/>
  <c r="X99" i="26" s="1"/>
  <c r="AB141" i="26"/>
  <c r="W73" i="26" s="1"/>
  <c r="W85" i="26" s="1"/>
  <c r="W99" i="26" s="1"/>
  <c r="P80" i="26"/>
  <c r="R49" i="26" l="1"/>
  <c r="X137" i="26"/>
  <c r="S48" i="26"/>
  <c r="Y136" i="26"/>
  <c r="Q80" i="26"/>
  <c r="S109" i="26"/>
  <c r="R108" i="26"/>
  <c r="R50" i="26" s="1"/>
  <c r="R59" i="26" s="1"/>
  <c r="AD140" i="26"/>
  <c r="T74" i="26"/>
  <c r="U58" i="26"/>
  <c r="T52" i="26"/>
  <c r="T47" i="26"/>
  <c r="Z136" i="26" l="1"/>
  <c r="T48" i="26"/>
  <c r="S49" i="26"/>
  <c r="Y137" i="26"/>
  <c r="U74" i="26"/>
  <c r="V58" i="26"/>
  <c r="U47" i="26"/>
  <c r="U52" i="26"/>
  <c r="AE140" i="26"/>
  <c r="R80" i="26"/>
  <c r="AD141" i="26"/>
  <c r="Y73" i="26" s="1"/>
  <c r="Y85" i="26" s="1"/>
  <c r="Y99" i="26" s="1"/>
  <c r="T109" i="26"/>
  <c r="S108" i="26"/>
  <c r="S50" i="26" s="1"/>
  <c r="S59" i="26" s="1"/>
  <c r="T49" i="26" l="1"/>
  <c r="Z137" i="26"/>
  <c r="AA136" i="26"/>
  <c r="U48" i="26"/>
  <c r="V74" i="26"/>
  <c r="W58" i="26"/>
  <c r="V52" i="26"/>
  <c r="V47" i="26"/>
  <c r="T108" i="26"/>
  <c r="T50" i="26" s="1"/>
  <c r="T59" i="26" s="1"/>
  <c r="U109" i="26"/>
  <c r="AF140" i="26"/>
  <c r="AF141" i="26"/>
  <c r="AA73" i="26" s="1"/>
  <c r="AA85" i="26" s="1"/>
  <c r="AA99" i="26" s="1"/>
  <c r="AE141" i="26"/>
  <c r="Z73" i="26" s="1"/>
  <c r="Z85" i="26" s="1"/>
  <c r="Z99" i="26" s="1"/>
  <c r="S80" i="26"/>
  <c r="AA137" i="26" l="1"/>
  <c r="U49" i="26"/>
  <c r="V48" i="26"/>
  <c r="AB136" i="26"/>
  <c r="V109" i="26"/>
  <c r="U108" i="26"/>
  <c r="U50" i="26" s="1"/>
  <c r="U59" i="26" s="1"/>
  <c r="AG140" i="26"/>
  <c r="AG141" i="26" s="1"/>
  <c r="AB73" i="26" s="1"/>
  <c r="AB85" i="26" s="1"/>
  <c r="AB99" i="26" s="1"/>
  <c r="T80" i="26"/>
  <c r="W74" i="26"/>
  <c r="X58" i="26"/>
  <c r="W52" i="26"/>
  <c r="W47" i="26"/>
  <c r="W48" i="26" l="1"/>
  <c r="AC136" i="26"/>
  <c r="V49" i="26"/>
  <c r="AB137" i="26"/>
  <c r="U80" i="26"/>
  <c r="X74" i="26"/>
  <c r="Y58" i="26"/>
  <c r="X52" i="26"/>
  <c r="X47" i="26"/>
  <c r="AH140" i="26"/>
  <c r="AH141" i="26" s="1"/>
  <c r="AC73" i="26" s="1"/>
  <c r="AC85" i="26" s="1"/>
  <c r="AC99" i="26" s="1"/>
  <c r="W109" i="26"/>
  <c r="V108" i="26"/>
  <c r="V50" i="26" l="1"/>
  <c r="V59" i="26" s="1"/>
  <c r="W49" i="26"/>
  <c r="AC137" i="26"/>
  <c r="X48" i="26"/>
  <c r="AD136" i="26"/>
  <c r="X109" i="26"/>
  <c r="W108" i="26"/>
  <c r="AI140" i="26"/>
  <c r="V80" i="26"/>
  <c r="Y74" i="26"/>
  <c r="Y47" i="26"/>
  <c r="Z58" i="26"/>
  <c r="Y52" i="26"/>
  <c r="W50" i="26" l="1"/>
  <c r="W59" i="26" s="1"/>
  <c r="W80" i="26" s="1"/>
  <c r="AE136" i="26"/>
  <c r="Y48" i="26"/>
  <c r="X49" i="26"/>
  <c r="AD137" i="26"/>
  <c r="Z74" i="26"/>
  <c r="AA58" i="26"/>
  <c r="Z47" i="26"/>
  <c r="Z52" i="26"/>
  <c r="AJ140" i="26"/>
  <c r="AI141" i="26"/>
  <c r="AD73" i="26" s="1"/>
  <c r="AD85" i="26" s="1"/>
  <c r="AD99" i="26" s="1"/>
  <c r="X108" i="26"/>
  <c r="X50" i="26" s="1"/>
  <c r="X59" i="26" s="1"/>
  <c r="Y109" i="26"/>
  <c r="AE137" i="26" l="1"/>
  <c r="Y49" i="26"/>
  <c r="Z48" i="26"/>
  <c r="AF136" i="26"/>
  <c r="X80" i="26"/>
  <c r="AK140" i="26"/>
  <c r="AK141" i="26" s="1"/>
  <c r="AF73" i="26" s="1"/>
  <c r="AF85" i="26" s="1"/>
  <c r="AF99" i="26" s="1"/>
  <c r="Y108" i="26"/>
  <c r="Z109" i="26"/>
  <c r="AJ141" i="26"/>
  <c r="AE73" i="26" s="1"/>
  <c r="AE85" i="26" s="1"/>
  <c r="AE99" i="26" s="1"/>
  <c r="AB58" i="26"/>
  <c r="AA52" i="26"/>
  <c r="AA47" i="26"/>
  <c r="AA74" i="26"/>
  <c r="Y50" i="26" l="1"/>
  <c r="Y59" i="26" s="1"/>
  <c r="AA48" i="26"/>
  <c r="AG136" i="26"/>
  <c r="Z49" i="26"/>
  <c r="AF137" i="26"/>
  <c r="AA109" i="26"/>
  <c r="Z108" i="26"/>
  <c r="Y80" i="26"/>
  <c r="AB74" i="26"/>
  <c r="AC58" i="26"/>
  <c r="AB52" i="26"/>
  <c r="AB47" i="26"/>
  <c r="AL140" i="26"/>
  <c r="AL141" i="26" s="1"/>
  <c r="AG73" i="26" s="1"/>
  <c r="AG85" i="26" s="1"/>
  <c r="AG99" i="26" s="1"/>
  <c r="Z50" i="26" l="1"/>
  <c r="Z59" i="26" s="1"/>
  <c r="Z80" i="26" s="1"/>
  <c r="AG137" i="26"/>
  <c r="AA49" i="26"/>
  <c r="AB48" i="26"/>
  <c r="AH136" i="26"/>
  <c r="AM140" i="26"/>
  <c r="AM141" i="26" s="1"/>
  <c r="AH73" i="26" s="1"/>
  <c r="AH85" i="26" s="1"/>
  <c r="AH99" i="26" s="1"/>
  <c r="AB109" i="26"/>
  <c r="AA108" i="26"/>
  <c r="AA50" i="26" s="1"/>
  <c r="AA59" i="26" s="1"/>
  <c r="AC74" i="26"/>
  <c r="AC52" i="26"/>
  <c r="AD58" i="26"/>
  <c r="AC47" i="26"/>
  <c r="AI136" i="26" l="1"/>
  <c r="AC48" i="26"/>
  <c r="AH137" i="26"/>
  <c r="AB49" i="26"/>
  <c r="AD52" i="26"/>
  <c r="AD74" i="26"/>
  <c r="AE58" i="26"/>
  <c r="AD47" i="26"/>
  <c r="AB108" i="26"/>
  <c r="AC109" i="26"/>
  <c r="AN140" i="26"/>
  <c r="AA80" i="26"/>
  <c r="AB50" i="26" l="1"/>
  <c r="AB59" i="26" s="1"/>
  <c r="AC49" i="26"/>
  <c r="AI137" i="26"/>
  <c r="AJ136" i="26"/>
  <c r="AD48" i="26"/>
  <c r="AO140" i="26"/>
  <c r="AD109" i="26"/>
  <c r="AC108" i="26"/>
  <c r="AC50" i="26" s="1"/>
  <c r="AC59" i="26" s="1"/>
  <c r="AB80" i="26"/>
  <c r="AN141" i="26"/>
  <c r="AI73" i="26" s="1"/>
  <c r="AI85" i="26" s="1"/>
  <c r="AI99" i="26" s="1"/>
  <c r="AE74" i="26"/>
  <c r="AF58" i="26"/>
  <c r="AE52" i="26"/>
  <c r="AE47" i="26"/>
  <c r="AK136" i="26" l="1"/>
  <c r="AE48" i="26"/>
  <c r="AD49" i="26"/>
  <c r="AJ137" i="26"/>
  <c r="AP140" i="26"/>
  <c r="AP141" i="26" s="1"/>
  <c r="AK73" i="26" s="1"/>
  <c r="AK85" i="26" s="1"/>
  <c r="AK99" i="26" s="1"/>
  <c r="AE109" i="26"/>
  <c r="AD108" i="26"/>
  <c r="AD50" i="26" s="1"/>
  <c r="AD59" i="26" s="1"/>
  <c r="AF74" i="26"/>
  <c r="AG58" i="26"/>
  <c r="AF52" i="26"/>
  <c r="AF47" i="26"/>
  <c r="AC80" i="26"/>
  <c r="AO141" i="26"/>
  <c r="AJ73" i="26" s="1"/>
  <c r="AJ85" i="26" s="1"/>
  <c r="AJ99" i="26" s="1"/>
  <c r="AK137" i="26" l="1"/>
  <c r="AE49" i="26"/>
  <c r="AL136" i="26"/>
  <c r="AF48" i="26"/>
  <c r="AG74" i="26"/>
  <c r="AG47" i="26"/>
  <c r="AG52" i="26"/>
  <c r="AH58" i="26"/>
  <c r="AD80" i="26"/>
  <c r="AF109" i="26"/>
  <c r="AE108" i="26"/>
  <c r="AQ141" i="26"/>
  <c r="AL73" i="26" s="1"/>
  <c r="AL85" i="26" s="1"/>
  <c r="AL99" i="26" s="1"/>
  <c r="AQ140" i="26"/>
  <c r="AE50" i="26" l="1"/>
  <c r="AE59" i="26" s="1"/>
  <c r="AG48" i="26"/>
  <c r="AM136" i="26"/>
  <c r="AF49" i="26"/>
  <c r="AL137" i="26"/>
  <c r="AR140" i="26"/>
  <c r="AR141" i="26" s="1"/>
  <c r="AM73" i="26" s="1"/>
  <c r="AM85" i="26" s="1"/>
  <c r="AM99" i="26" s="1"/>
  <c r="AE80" i="26"/>
  <c r="AF108" i="26"/>
  <c r="AG109" i="26"/>
  <c r="AH74" i="26"/>
  <c r="AI58" i="26"/>
  <c r="AH52" i="26"/>
  <c r="AH47" i="26"/>
  <c r="AF50" i="26" l="1"/>
  <c r="AF59" i="26" s="1"/>
  <c r="AG49" i="26"/>
  <c r="AM137" i="26"/>
  <c r="AN136" i="26"/>
  <c r="AH48" i="26"/>
  <c r="AH109" i="26"/>
  <c r="AG108" i="26"/>
  <c r="AF80" i="26"/>
  <c r="AJ58" i="26"/>
  <c r="AI52" i="26"/>
  <c r="AI47" i="26"/>
  <c r="AI74" i="26"/>
  <c r="AS140" i="26"/>
  <c r="AS141" i="26" s="1"/>
  <c r="AN73" i="26" s="1"/>
  <c r="AN85" i="26" s="1"/>
  <c r="AN99" i="26" s="1"/>
  <c r="AI48" i="26" l="1"/>
  <c r="AO136" i="26"/>
  <c r="AG50" i="26"/>
  <c r="AG59" i="26" s="1"/>
  <c r="AG80" i="26" s="1"/>
  <c r="AH49" i="26"/>
  <c r="AN137" i="26"/>
  <c r="AJ74" i="26"/>
  <c r="AK58" i="26"/>
  <c r="AJ52" i="26"/>
  <c r="AJ47" i="26"/>
  <c r="AT140" i="26"/>
  <c r="AT141" i="26" s="1"/>
  <c r="AO73" i="26" s="1"/>
  <c r="AO85" i="26" s="1"/>
  <c r="AO99" i="26" s="1"/>
  <c r="AI109" i="26"/>
  <c r="AH108" i="26"/>
  <c r="AH50" i="26" s="1"/>
  <c r="AH59" i="26" s="1"/>
  <c r="AJ48" i="26" l="1"/>
  <c r="AP136" i="26"/>
  <c r="AO137" i="26"/>
  <c r="AI49" i="26"/>
  <c r="AJ109" i="26"/>
  <c r="AI108" i="26"/>
  <c r="AI50" i="26" s="1"/>
  <c r="AI59" i="26" s="1"/>
  <c r="AU140" i="26"/>
  <c r="AH80" i="26"/>
  <c r="AK74" i="26"/>
  <c r="AL58" i="26"/>
  <c r="AK52" i="26"/>
  <c r="AK47" i="26"/>
  <c r="AK48" i="26" l="1"/>
  <c r="AQ136" i="26"/>
  <c r="AP137" i="26"/>
  <c r="AJ49" i="26"/>
  <c r="AI80" i="26"/>
  <c r="AV140" i="26"/>
  <c r="AV141" i="26" s="1"/>
  <c r="AU141" i="26"/>
  <c r="AP73" i="26" s="1"/>
  <c r="AP85" i="26" s="1"/>
  <c r="AP99" i="26" s="1"/>
  <c r="AJ108" i="26"/>
  <c r="AJ50" i="26" s="1"/>
  <c r="AJ59" i="26" s="1"/>
  <c r="AK109" i="26"/>
  <c r="AL74" i="26"/>
  <c r="AM58" i="26"/>
  <c r="AL52" i="26"/>
  <c r="AL47" i="26"/>
  <c r="AL48" i="26" l="1"/>
  <c r="AR136" i="26"/>
  <c r="AK49" i="26"/>
  <c r="AQ137" i="26"/>
  <c r="AM74" i="26"/>
  <c r="AN58" i="26"/>
  <c r="AM52" i="26"/>
  <c r="AM47" i="26"/>
  <c r="AL109" i="26"/>
  <c r="AK108" i="26"/>
  <c r="AJ80" i="26"/>
  <c r="AW140" i="26"/>
  <c r="AK50" i="26" l="1"/>
  <c r="AK59" i="26" s="1"/>
  <c r="AR137" i="26"/>
  <c r="AL49" i="26"/>
  <c r="AS136" i="26"/>
  <c r="AM48" i="26"/>
  <c r="AX140" i="26"/>
  <c r="AX141" i="26" s="1"/>
  <c r="AW141" i="26"/>
  <c r="AK80" i="26"/>
  <c r="AM109" i="26"/>
  <c r="AL108" i="26"/>
  <c r="AN74" i="26"/>
  <c r="AO58" i="26"/>
  <c r="AN52" i="26"/>
  <c r="AN47" i="26"/>
  <c r="AL50" i="26" l="1"/>
  <c r="AL59" i="26" s="1"/>
  <c r="AN48" i="26"/>
  <c r="AT136" i="26"/>
  <c r="AS137" i="26"/>
  <c r="AM49" i="26"/>
  <c r="AN109" i="26"/>
  <c r="AM108" i="26"/>
  <c r="AM50" i="26" s="1"/>
  <c r="AM59" i="26" s="1"/>
  <c r="AO74" i="26"/>
  <c r="AO47" i="26"/>
  <c r="AO52" i="26"/>
  <c r="AP58" i="26"/>
  <c r="AY140" i="26"/>
  <c r="AY141" i="26" s="1"/>
  <c r="AL80" i="26"/>
  <c r="AU136" i="26" l="1"/>
  <c r="AO48" i="26"/>
  <c r="AN49" i="26"/>
  <c r="AT137" i="26"/>
  <c r="AP74" i="26"/>
  <c r="AP52" i="26"/>
  <c r="AP47" i="26"/>
  <c r="AM80" i="26"/>
  <c r="AN108" i="26"/>
  <c r="AN50" i="26" s="1"/>
  <c r="AN59" i="26" s="1"/>
  <c r="AO109" i="26"/>
  <c r="AO49" i="26" l="1"/>
  <c r="AU137" i="26"/>
  <c r="AV136" i="26"/>
  <c r="AW136" i="26" s="1"/>
  <c r="AX136" i="26" s="1"/>
  <c r="AY136" i="26" s="1"/>
  <c r="AP48" i="26"/>
  <c r="AO108" i="26"/>
  <c r="AO50" i="26" s="1"/>
  <c r="AO59" i="26" s="1"/>
  <c r="AP109" i="26"/>
  <c r="AP108" i="26" s="1"/>
  <c r="AN80" i="26"/>
  <c r="AV137" i="26" l="1"/>
  <c r="AW137" i="26" s="1"/>
  <c r="AX137" i="26" s="1"/>
  <c r="AY137" i="26" s="1"/>
  <c r="AP49" i="26"/>
  <c r="AP50" i="26" s="1"/>
  <c r="AP59" i="26" s="1"/>
  <c r="AP80" i="26" s="1"/>
  <c r="AO80" i="26"/>
  <c r="C40" i="7" l="1"/>
  <c r="J49" i="27"/>
  <c r="B73" i="22"/>
  <c r="B22" i="22"/>
  <c r="J56" i="27" l="1"/>
  <c r="K49" i="27"/>
  <c r="K56" i="27" s="1"/>
  <c r="J24" i="27"/>
  <c r="K24" i="27"/>
  <c r="L24" i="27"/>
  <c r="M24" i="27"/>
  <c r="N24" i="27"/>
  <c r="P24" i="27"/>
  <c r="Q24" i="27"/>
  <c r="R24" i="27"/>
  <c r="S24" i="27"/>
  <c r="U24" i="27" l="1"/>
  <c r="C48" i="7" s="1"/>
  <c r="D26" i="5"/>
  <c r="S63" i="27" l="1"/>
  <c r="O57" i="27"/>
  <c r="O52" i="27"/>
  <c r="R57" i="27"/>
  <c r="U57" i="27" s="1"/>
  <c r="N49" i="27"/>
  <c r="U49" i="27" s="1"/>
  <c r="K26" i="5" s="1"/>
  <c r="N48" i="27"/>
  <c r="U48" i="27" s="1"/>
  <c r="J26" i="5" s="1"/>
  <c r="N47" i="27"/>
  <c r="U55" i="27"/>
  <c r="N45" i="27"/>
  <c r="N54" i="27" s="1"/>
  <c r="R44" i="27"/>
  <c r="U44" i="27" s="1"/>
  <c r="S42" i="27"/>
  <c r="S57" i="27" s="1"/>
  <c r="O41" i="27"/>
  <c r="O49" i="27" s="1"/>
  <c r="O40" i="27"/>
  <c r="O48" i="27" s="1"/>
  <c r="O39" i="27"/>
  <c r="O47" i="27" s="1"/>
  <c r="O37" i="27"/>
  <c r="O45" i="27" s="1"/>
  <c r="O54" i="27" s="1"/>
  <c r="S36" i="27"/>
  <c r="S44" i="27" s="1"/>
  <c r="O33" i="27"/>
  <c r="O30" i="27" s="1"/>
  <c r="S30" i="27"/>
  <c r="R30" i="27"/>
  <c r="Q30" i="27"/>
  <c r="P30" i="27"/>
  <c r="N30" i="27"/>
  <c r="M30" i="27"/>
  <c r="L30" i="27"/>
  <c r="K30" i="27"/>
  <c r="J30" i="27"/>
  <c r="I30" i="27"/>
  <c r="H30" i="27"/>
  <c r="O28" i="27"/>
  <c r="O24" i="27" s="1"/>
  <c r="I24" i="27"/>
  <c r="H24" i="27"/>
  <c r="T24" i="27" s="1"/>
  <c r="C23" i="27"/>
  <c r="D23" i="27" s="1"/>
  <c r="E23" i="27" s="1"/>
  <c r="F23" i="27" s="1"/>
  <c r="G23" i="27" s="1"/>
  <c r="H23" i="27" s="1"/>
  <c r="I23" i="27" s="1"/>
  <c r="J23" i="27" s="1"/>
  <c r="K23" i="27" s="1"/>
  <c r="L23" i="27" s="1"/>
  <c r="M23" i="27" s="1"/>
  <c r="N23" i="27" s="1"/>
  <c r="O23" i="27" s="1"/>
  <c r="P23" i="27" s="1"/>
  <c r="Q23" i="27" s="1"/>
  <c r="R23" i="27" s="1"/>
  <c r="S23" i="27" s="1"/>
  <c r="T23" i="27" s="1"/>
  <c r="U23" i="27" s="1"/>
  <c r="A14" i="27"/>
  <c r="A11" i="27"/>
  <c r="A8" i="27"/>
  <c r="A4" i="27"/>
  <c r="N56" i="27" l="1"/>
  <c r="U56" i="27" s="1"/>
  <c r="U47" i="27"/>
  <c r="I26" i="5" s="1"/>
  <c r="T30" i="27"/>
  <c r="U30" i="27"/>
  <c r="C49" i="7" s="1"/>
  <c r="U54" i="27"/>
  <c r="B24" i="22" s="1"/>
  <c r="U45" i="27"/>
  <c r="G26" i="5" s="1"/>
  <c r="O56" i="27"/>
  <c r="B122" i="26"/>
  <c r="B126" i="26" l="1"/>
  <c r="B51" i="22"/>
  <c r="B27" i="22"/>
  <c r="B56" i="22" s="1"/>
  <c r="A14" i="12"/>
  <c r="B81" i="26" l="1"/>
  <c r="B25" i="26"/>
  <c r="B50" i="26"/>
  <c r="B59" i="26" s="1"/>
  <c r="B29" i="26"/>
  <c r="R28" i="14"/>
  <c r="R27" i="14"/>
  <c r="D61" i="26" l="1"/>
  <c r="D60" i="26" s="1"/>
  <c r="D66" i="26" s="1"/>
  <c r="C61" i="26"/>
  <c r="C60" i="26" s="1"/>
  <c r="C66" i="26" s="1"/>
  <c r="E61" i="26"/>
  <c r="E60" i="26" s="1"/>
  <c r="E66" i="26" s="1"/>
  <c r="F61" i="26"/>
  <c r="F60" i="26" s="1"/>
  <c r="F66" i="26" s="1"/>
  <c r="G61" i="26"/>
  <c r="G60" i="26" s="1"/>
  <c r="G66" i="26" s="1"/>
  <c r="H61" i="26"/>
  <c r="H60" i="26" s="1"/>
  <c r="H66" i="26" s="1"/>
  <c r="I61" i="26"/>
  <c r="I60" i="26" s="1"/>
  <c r="I66" i="26" s="1"/>
  <c r="J61" i="26"/>
  <c r="J60" i="26" s="1"/>
  <c r="J66" i="26" s="1"/>
  <c r="K61" i="26"/>
  <c r="K60" i="26" s="1"/>
  <c r="K66" i="26" s="1"/>
  <c r="L61" i="26"/>
  <c r="L60" i="26" s="1"/>
  <c r="L66" i="26" s="1"/>
  <c r="M61" i="26"/>
  <c r="M60" i="26" s="1"/>
  <c r="M66" i="26" s="1"/>
  <c r="N61" i="26"/>
  <c r="N60" i="26" s="1"/>
  <c r="N66" i="26" s="1"/>
  <c r="O61" i="26"/>
  <c r="O60" i="26" s="1"/>
  <c r="O66" i="26" s="1"/>
  <c r="P61" i="26"/>
  <c r="P60" i="26" s="1"/>
  <c r="P66" i="26" s="1"/>
  <c r="Q61" i="26"/>
  <c r="Q60" i="26" s="1"/>
  <c r="Q66" i="26" s="1"/>
  <c r="R61" i="26"/>
  <c r="R60" i="26" s="1"/>
  <c r="R66" i="26" s="1"/>
  <c r="S61" i="26"/>
  <c r="S60" i="26" s="1"/>
  <c r="S66" i="26" s="1"/>
  <c r="T61" i="26"/>
  <c r="T60" i="26" s="1"/>
  <c r="T66" i="26" s="1"/>
  <c r="U61" i="26"/>
  <c r="U60" i="26" s="1"/>
  <c r="U66" i="26" s="1"/>
  <c r="V61" i="26"/>
  <c r="V60" i="26" s="1"/>
  <c r="V66" i="26" s="1"/>
  <c r="W61" i="26"/>
  <c r="W60" i="26" s="1"/>
  <c r="W66" i="26" s="1"/>
  <c r="X61" i="26"/>
  <c r="X60" i="26" s="1"/>
  <c r="X66" i="26" s="1"/>
  <c r="Y61" i="26"/>
  <c r="Y60" i="26" s="1"/>
  <c r="Y66" i="26" s="1"/>
  <c r="Z61" i="26"/>
  <c r="Z60" i="26" s="1"/>
  <c r="Z66" i="26" s="1"/>
  <c r="AA61" i="26"/>
  <c r="AA60" i="26" s="1"/>
  <c r="AA66" i="26" s="1"/>
  <c r="AB61" i="26"/>
  <c r="AB60" i="26" s="1"/>
  <c r="AB66" i="26" s="1"/>
  <c r="AC61" i="26"/>
  <c r="AC60" i="26" s="1"/>
  <c r="AC66" i="26" s="1"/>
  <c r="AD61" i="26"/>
  <c r="AD60" i="26" s="1"/>
  <c r="AD66" i="26" s="1"/>
  <c r="AE61" i="26"/>
  <c r="AE60" i="26" s="1"/>
  <c r="AE66" i="26" s="1"/>
  <c r="AF61" i="26"/>
  <c r="AF60" i="26" s="1"/>
  <c r="AF66" i="26" s="1"/>
  <c r="AG61" i="26"/>
  <c r="AG60" i="26" s="1"/>
  <c r="AG66" i="26" s="1"/>
  <c r="AH61" i="26"/>
  <c r="AH60" i="26" s="1"/>
  <c r="AH66" i="26" s="1"/>
  <c r="AI61" i="26"/>
  <c r="AI60" i="26" s="1"/>
  <c r="AI66" i="26" s="1"/>
  <c r="AJ61" i="26"/>
  <c r="AJ60" i="26" s="1"/>
  <c r="AJ66" i="26" s="1"/>
  <c r="AK61" i="26"/>
  <c r="AK60" i="26" s="1"/>
  <c r="AK66" i="26" s="1"/>
  <c r="AL61" i="26"/>
  <c r="AL60" i="26" s="1"/>
  <c r="AL66" i="26" s="1"/>
  <c r="AM61" i="26"/>
  <c r="AM60" i="26" s="1"/>
  <c r="AM66" i="26" s="1"/>
  <c r="AN61" i="26"/>
  <c r="AN60" i="26" s="1"/>
  <c r="AN66" i="26" s="1"/>
  <c r="AO61" i="26"/>
  <c r="AO60" i="26" s="1"/>
  <c r="AO66" i="26" s="1"/>
  <c r="AP61" i="26"/>
  <c r="AP60" i="26" s="1"/>
  <c r="AP66" i="26" s="1"/>
  <c r="B66" i="26"/>
  <c r="B68" i="26" s="1"/>
  <c r="B80" i="26"/>
  <c r="B79" i="26"/>
  <c r="C80" i="26"/>
  <c r="C67" i="26"/>
  <c r="B54" i="26"/>
  <c r="AQ81" i="26"/>
  <c r="B99" i="26"/>
  <c r="AQ99" i="26" s="1"/>
  <c r="A100" i="26" s="1"/>
  <c r="F68" i="26" l="1"/>
  <c r="C79" i="26"/>
  <c r="C76" i="26"/>
  <c r="D67" i="26"/>
  <c r="F76" i="26"/>
  <c r="F75" i="26"/>
  <c r="C68" i="26"/>
  <c r="B55" i="26"/>
  <c r="B56" i="26" s="1"/>
  <c r="B69" i="26" s="1"/>
  <c r="B77" i="26" s="1"/>
  <c r="B75" i="26"/>
  <c r="B67" i="22"/>
  <c r="B65" i="22"/>
  <c r="B32" i="22"/>
  <c r="B41" i="22"/>
  <c r="B50" i="22"/>
  <c r="B30" i="22" s="1"/>
  <c r="B82" i="26" l="1"/>
  <c r="D68" i="26"/>
  <c r="D75" i="26" s="1"/>
  <c r="D79" i="26"/>
  <c r="C53" i="26"/>
  <c r="B70" i="26"/>
  <c r="B71" i="26" s="1"/>
  <c r="C75" i="26"/>
  <c r="D76" i="26"/>
  <c r="E67" i="26"/>
  <c r="B29" i="22"/>
  <c r="B59" i="22"/>
  <c r="B62" i="22" s="1"/>
  <c r="E79" i="26" l="1"/>
  <c r="B72" i="26"/>
  <c r="B78" i="26"/>
  <c r="B83" i="26" s="1"/>
  <c r="F67" i="26"/>
  <c r="G67" i="26" s="1"/>
  <c r="E76" i="26"/>
  <c r="E68" i="26"/>
  <c r="C55" i="26"/>
  <c r="C56" i="26" s="1"/>
  <c r="C69" i="26" s="1"/>
  <c r="A5" i="22"/>
  <c r="F79" i="26" l="1"/>
  <c r="B88" i="26"/>
  <c r="B84" i="26"/>
  <c r="B89" i="26" s="1"/>
  <c r="B86" i="26"/>
  <c r="E75" i="26"/>
  <c r="C77" i="26"/>
  <c r="C70" i="26"/>
  <c r="G76" i="26"/>
  <c r="H67" i="26"/>
  <c r="G68" i="26"/>
  <c r="D53" i="26"/>
  <c r="C82" i="26"/>
  <c r="B52" i="22"/>
  <c r="G79" i="26" l="1"/>
  <c r="H76" i="26"/>
  <c r="I67" i="26"/>
  <c r="H68" i="26"/>
  <c r="G75" i="26"/>
  <c r="B87" i="26"/>
  <c r="B90" i="26" s="1"/>
  <c r="D55" i="26"/>
  <c r="D56" i="26" s="1"/>
  <c r="D69" i="26" s="1"/>
  <c r="C71" i="26"/>
  <c r="B66" i="22"/>
  <c r="B64" i="22"/>
  <c r="C72" i="26" l="1"/>
  <c r="C78" i="26"/>
  <c r="C83" i="26" s="1"/>
  <c r="H79" i="26"/>
  <c r="H75" i="26"/>
  <c r="I76" i="26"/>
  <c r="J67" i="26"/>
  <c r="I68" i="26"/>
  <c r="D77" i="26"/>
  <c r="D70" i="26"/>
  <c r="E53" i="26"/>
  <c r="D82" i="26"/>
  <c r="A15" i="22"/>
  <c r="B21" i="22" s="1"/>
  <c r="A9" i="22"/>
  <c r="A12" i="22"/>
  <c r="C86" i="26" l="1"/>
  <c r="C88" i="26"/>
  <c r="C84" i="26"/>
  <c r="C89" i="26" s="1"/>
  <c r="I79" i="26"/>
  <c r="J76" i="26"/>
  <c r="K67" i="26"/>
  <c r="J68" i="26"/>
  <c r="D71" i="26"/>
  <c r="E55" i="26"/>
  <c r="E56" i="26" s="1"/>
  <c r="E69" i="26" s="1"/>
  <c r="I75" i="26"/>
  <c r="A8" i="17"/>
  <c r="E9" i="14"/>
  <c r="J79" i="26" l="1"/>
  <c r="D72" i="26"/>
  <c r="D78" i="26"/>
  <c r="D83" i="26" s="1"/>
  <c r="C87" i="26"/>
  <c r="C90" i="26" s="1"/>
  <c r="K79" i="26"/>
  <c r="L79" i="26" s="1"/>
  <c r="M79" i="26" s="1"/>
  <c r="N79" i="26" s="1"/>
  <c r="O79" i="26" s="1"/>
  <c r="P79" i="26" s="1"/>
  <c r="Q79" i="26" s="1"/>
  <c r="R79" i="26" s="1"/>
  <c r="S79" i="26" s="1"/>
  <c r="T79" i="26" s="1"/>
  <c r="U79" i="26" s="1"/>
  <c r="V79" i="26" s="1"/>
  <c r="W79" i="26" s="1"/>
  <c r="X79" i="26" s="1"/>
  <c r="Y79" i="26" s="1"/>
  <c r="Z79" i="26" s="1"/>
  <c r="AA79" i="26" s="1"/>
  <c r="AB79" i="26" s="1"/>
  <c r="AC79" i="26" s="1"/>
  <c r="AD79" i="26" s="1"/>
  <c r="AE79" i="26" s="1"/>
  <c r="AF79" i="26" s="1"/>
  <c r="AG79" i="26" s="1"/>
  <c r="AH79" i="26" s="1"/>
  <c r="AI79" i="26" s="1"/>
  <c r="AJ79" i="26" s="1"/>
  <c r="AK79" i="26" s="1"/>
  <c r="AL79" i="26" s="1"/>
  <c r="AM79" i="26" s="1"/>
  <c r="AN79" i="26" s="1"/>
  <c r="AO79" i="26" s="1"/>
  <c r="AP79" i="26" s="1"/>
  <c r="J75" i="26"/>
  <c r="E77" i="26"/>
  <c r="E70" i="26"/>
  <c r="F53" i="26"/>
  <c r="E82" i="26"/>
  <c r="L67" i="26"/>
  <c r="K76" i="26"/>
  <c r="K68" i="26"/>
  <c r="A15" i="5"/>
  <c r="A12" i="5"/>
  <c r="A9" i="5"/>
  <c r="A5" i="5"/>
  <c r="A15" i="16"/>
  <c r="A12" i="16"/>
  <c r="A9" i="16"/>
  <c r="A4" i="17"/>
  <c r="A14" i="17"/>
  <c r="A11" i="17"/>
  <c r="A6" i="13"/>
  <c r="A5" i="14"/>
  <c r="A4" i="12"/>
  <c r="A5" i="16" s="1"/>
  <c r="A5" i="6"/>
  <c r="A15" i="6"/>
  <c r="C23" i="6" s="1"/>
  <c r="A12" i="6"/>
  <c r="A9" i="6"/>
  <c r="E15" i="14"/>
  <c r="E12" i="14"/>
  <c r="A16" i="13"/>
  <c r="A13" i="13"/>
  <c r="A10" i="13"/>
  <c r="A11" i="12"/>
  <c r="A8" i="12"/>
  <c r="D86" i="26" l="1"/>
  <c r="D88" i="26"/>
  <c r="D84" i="26"/>
  <c r="D89" i="26" s="1"/>
  <c r="E71" i="26"/>
  <c r="E72" i="26" s="1"/>
  <c r="M67" i="26"/>
  <c r="L76" i="26"/>
  <c r="L68" i="26"/>
  <c r="K75" i="26"/>
  <c r="F55"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E83" i="26" s="1"/>
  <c r="D87" i="26"/>
  <c r="D90" i="26" s="1"/>
  <c r="M76" i="26"/>
  <c r="N67" i="26"/>
  <c r="M68" i="26"/>
  <c r="G53" i="26"/>
  <c r="F82" i="26"/>
  <c r="F56" i="26"/>
  <c r="F69" i="26" s="1"/>
  <c r="L75" i="26"/>
  <c r="E86" i="26" l="1"/>
  <c r="E88" i="26"/>
  <c r="E84" i="26"/>
  <c r="E89" i="26" s="1"/>
  <c r="G55" i="26"/>
  <c r="G56" i="26" s="1"/>
  <c r="G69" i="26" s="1"/>
  <c r="M75" i="26"/>
  <c r="F77" i="26"/>
  <c r="F70" i="26"/>
  <c r="N76" i="26"/>
  <c r="O67" i="26"/>
  <c r="N68" i="26"/>
  <c r="E87" i="26" l="1"/>
  <c r="E90" i="26" s="1"/>
  <c r="F71" i="26"/>
  <c r="F72" i="26" s="1"/>
  <c r="N75" i="26"/>
  <c r="G77" i="26"/>
  <c r="G70" i="26"/>
  <c r="G71" i="26" s="1"/>
  <c r="G72" i="26" s="1"/>
  <c r="P67" i="26"/>
  <c r="O76" i="26"/>
  <c r="O68" i="26"/>
  <c r="H53" i="26"/>
  <c r="G82" i="26"/>
  <c r="F78" i="26" l="1"/>
  <c r="F83" i="26" s="1"/>
  <c r="P76" i="26"/>
  <c r="Q67" i="26"/>
  <c r="P68" i="26"/>
  <c r="H55" i="26"/>
  <c r="H82" i="26" s="1"/>
  <c r="O75" i="26"/>
  <c r="G78" i="26" l="1"/>
  <c r="G83" i="26" s="1"/>
  <c r="G86" i="26" s="1"/>
  <c r="F86" i="26"/>
  <c r="F84" i="26"/>
  <c r="F89" i="26" s="1"/>
  <c r="F88" i="26"/>
  <c r="P75" i="26"/>
  <c r="H56" i="26"/>
  <c r="H69" i="26" s="1"/>
  <c r="R67" i="26"/>
  <c r="Q76" i="26"/>
  <c r="Q68" i="26"/>
  <c r="I53" i="26"/>
  <c r="G88" i="26" l="1"/>
  <c r="G84" i="26"/>
  <c r="G89" i="26" s="1"/>
  <c r="F87" i="26"/>
  <c r="F90" i="26" s="1"/>
  <c r="G87" i="26"/>
  <c r="I55" i="26"/>
  <c r="I56" i="26" s="1"/>
  <c r="I69" i="26" s="1"/>
  <c r="S67" i="26"/>
  <c r="R76" i="26"/>
  <c r="R68" i="26"/>
  <c r="H77" i="26"/>
  <c r="H70" i="26"/>
  <c r="Q75" i="26"/>
  <c r="G90" i="26" l="1"/>
  <c r="T67" i="26"/>
  <c r="S76" i="26"/>
  <c r="S68" i="26"/>
  <c r="H71" i="26"/>
  <c r="I77" i="26"/>
  <c r="I70" i="26"/>
  <c r="R75" i="26"/>
  <c r="J53" i="26"/>
  <c r="I82" i="26"/>
  <c r="H72" i="26" l="1"/>
  <c r="H78" i="26"/>
  <c r="H83" i="26" s="1"/>
  <c r="S75" i="26"/>
  <c r="I71" i="26"/>
  <c r="J55" i="26"/>
  <c r="J82" i="26" s="1"/>
  <c r="T76" i="26"/>
  <c r="U67" i="26"/>
  <c r="T68" i="26"/>
  <c r="I78" i="26" l="1"/>
  <c r="I83" i="26" s="1"/>
  <c r="I86" i="26" s="1"/>
  <c r="I72" i="26"/>
  <c r="H86" i="26"/>
  <c r="H84" i="26"/>
  <c r="H89" i="26" s="1"/>
  <c r="I88" i="26"/>
  <c r="H88" i="26"/>
  <c r="K53" i="26"/>
  <c r="K55" i="26" s="1"/>
  <c r="J56" i="26"/>
  <c r="J69" i="26" s="1"/>
  <c r="J77" i="26" s="1"/>
  <c r="T75" i="26"/>
  <c r="V67" i="26"/>
  <c r="U76" i="26"/>
  <c r="U68" i="26"/>
  <c r="I84" i="26" l="1"/>
  <c r="I89" i="26" s="1"/>
  <c r="J70" i="26"/>
  <c r="J71" i="26" s="1"/>
  <c r="J78" i="26" s="1"/>
  <c r="J83" i="26" s="1"/>
  <c r="K56" i="26"/>
  <c r="K69" i="26" s="1"/>
  <c r="K70" i="26" s="1"/>
  <c r="H87" i="26"/>
  <c r="H90" i="26" s="1"/>
  <c r="I87" i="26"/>
  <c r="V76" i="26"/>
  <c r="W67" i="26"/>
  <c r="V68" i="26"/>
  <c r="U75" i="26"/>
  <c r="L53" i="26"/>
  <c r="K82" i="26"/>
  <c r="K77" i="26" l="1"/>
  <c r="I90" i="26"/>
  <c r="J86" i="26"/>
  <c r="J87" i="26" s="1"/>
  <c r="J90" i="26" s="1"/>
  <c r="J84" i="26"/>
  <c r="J89" i="26" s="1"/>
  <c r="J88" i="26"/>
  <c r="J72" i="26"/>
  <c r="V75" i="26"/>
  <c r="L55" i="26"/>
  <c r="L82" i="26" s="1"/>
  <c r="X67" i="26"/>
  <c r="W76" i="26"/>
  <c r="W68" i="26"/>
  <c r="K71" i="26"/>
  <c r="K78" i="26" s="1"/>
  <c r="K83" i="26" l="1"/>
  <c r="K86" i="26" s="1"/>
  <c r="K87" i="26" s="1"/>
  <c r="K90" i="26" s="1"/>
  <c r="M53" i="26"/>
  <c r="M55" i="26" s="1"/>
  <c r="M56" i="26" s="1"/>
  <c r="M69" i="26" s="1"/>
  <c r="K72" i="26"/>
  <c r="W75" i="26"/>
  <c r="Y67" i="26"/>
  <c r="X76" i="26"/>
  <c r="X68" i="26"/>
  <c r="L56" i="26"/>
  <c r="L69" i="26" s="1"/>
  <c r="K84" i="26" l="1"/>
  <c r="K89" i="26" s="1"/>
  <c r="K88" i="26"/>
  <c r="L77" i="26"/>
  <c r="L70" i="26"/>
  <c r="N53" i="26"/>
  <c r="M82" i="26"/>
  <c r="M77" i="26"/>
  <c r="M70" i="26"/>
  <c r="X75" i="26"/>
  <c r="Y76" i="26"/>
  <c r="Z67" i="26"/>
  <c r="Y68" i="26"/>
  <c r="Y75" i="26" l="1"/>
  <c r="N55" i="26"/>
  <c r="N82" i="26" s="1"/>
  <c r="Z76" i="26"/>
  <c r="AA67" i="26"/>
  <c r="AQ67" i="26" s="1"/>
  <c r="Z68" i="26"/>
  <c r="M71" i="26"/>
  <c r="M72" i="26" s="1"/>
  <c r="L71" i="26"/>
  <c r="L78" i="26" s="1"/>
  <c r="L83" i="26" s="1"/>
  <c r="L86" i="26" l="1"/>
  <c r="L87" i="26" s="1"/>
  <c r="L88" i="26"/>
  <c r="B105" i="26" s="1"/>
  <c r="L84" i="26"/>
  <c r="L89" i="26" s="1"/>
  <c r="G28" i="26" s="1"/>
  <c r="C105" i="26" s="1"/>
  <c r="M78" i="26"/>
  <c r="M83" i="26" s="1"/>
  <c r="O53" i="26"/>
  <c r="O55" i="26" s="1"/>
  <c r="O82" i="26" s="1"/>
  <c r="Z75" i="26"/>
  <c r="AA76" i="26"/>
  <c r="AB67" i="26"/>
  <c r="AA68" i="26"/>
  <c r="L72" i="26"/>
  <c r="N56" i="26"/>
  <c r="N69" i="26" s="1"/>
  <c r="M86" i="26" l="1"/>
  <c r="M87" i="26" s="1"/>
  <c r="M90" i="26" s="1"/>
  <c r="M84" i="26"/>
  <c r="M89" i="26" s="1"/>
  <c r="M88" i="26"/>
  <c r="L90" i="26"/>
  <c r="G29" i="26" s="1"/>
  <c r="D105" i="26" s="1"/>
  <c r="G30" i="26"/>
  <c r="A105" i="26" s="1"/>
  <c r="P53" i="26"/>
  <c r="AA75" i="26"/>
  <c r="AB76" i="26"/>
  <c r="AC67" i="26"/>
  <c r="AB68" i="26"/>
  <c r="N77" i="26"/>
  <c r="N70" i="26"/>
  <c r="O56" i="26"/>
  <c r="O69" i="26" s="1"/>
  <c r="N71" i="26" l="1"/>
  <c r="N78" i="26" s="1"/>
  <c r="N83" i="26" s="1"/>
  <c r="AB75" i="26"/>
  <c r="O77" i="26"/>
  <c r="O70" i="26"/>
  <c r="AC76" i="26"/>
  <c r="AD67" i="26"/>
  <c r="AC68" i="26"/>
  <c r="P55" i="26"/>
  <c r="P56" i="26" s="1"/>
  <c r="P69" i="26" s="1"/>
  <c r="N86" i="26" l="1"/>
  <c r="N87" i="26" s="1"/>
  <c r="N90" i="26" s="1"/>
  <c r="N84" i="26"/>
  <c r="N89" i="26" s="1"/>
  <c r="N88" i="26"/>
  <c r="P77" i="26"/>
  <c r="P70" i="26"/>
  <c r="AD76" i="26"/>
  <c r="AE67" i="26"/>
  <c r="AD68" i="26"/>
  <c r="Q53" i="26"/>
  <c r="P82" i="26"/>
  <c r="O71" i="26"/>
  <c r="O78" i="26" s="1"/>
  <c r="O83" i="26" s="1"/>
  <c r="AC75" i="26"/>
  <c r="N72" i="26"/>
  <c r="O86" i="26" l="1"/>
  <c r="O87" i="26" s="1"/>
  <c r="O90" i="26" s="1"/>
  <c r="O88" i="26"/>
  <c r="O84" i="26"/>
  <c r="O89" i="26" s="1"/>
  <c r="AE76" i="26"/>
  <c r="AF67" i="26"/>
  <c r="AR67" i="26" s="1"/>
  <c r="AE68" i="26"/>
  <c r="Q55" i="26"/>
  <c r="P71" i="26"/>
  <c r="P78" i="26" s="1"/>
  <c r="P83" i="26" s="1"/>
  <c r="O72" i="26"/>
  <c r="AD75" i="26"/>
  <c r="P86" i="26" l="1"/>
  <c r="P87" i="26" s="1"/>
  <c r="P90" i="26" s="1"/>
  <c r="P88" i="26"/>
  <c r="P84" i="26"/>
  <c r="P89" i="26" s="1"/>
  <c r="P72" i="26"/>
  <c r="R53" i="26"/>
  <c r="Q82" i="26"/>
  <c r="AE75" i="26"/>
  <c r="AG67" i="26"/>
  <c r="AF76" i="26"/>
  <c r="AF68" i="26"/>
  <c r="Q56" i="26"/>
  <c r="Q69" i="26" s="1"/>
  <c r="Q77" i="26" l="1"/>
  <c r="Q70" i="26"/>
  <c r="AF75" i="26"/>
  <c r="AH67" i="26"/>
  <c r="AG76" i="26"/>
  <c r="AG68" i="26"/>
  <c r="R55" i="26"/>
  <c r="R82" i="26" s="1"/>
  <c r="AG75" i="26" l="1"/>
  <c r="S53" i="26"/>
  <c r="Q71" i="26"/>
  <c r="Q78" i="26" s="1"/>
  <c r="Q83" i="26" s="1"/>
  <c r="R56" i="26"/>
  <c r="R69" i="26" s="1"/>
  <c r="AH76" i="26"/>
  <c r="AI67" i="26"/>
  <c r="AH68" i="26"/>
  <c r="Q86" i="26" l="1"/>
  <c r="Q87" i="26" s="1"/>
  <c r="Q90" i="26" s="1"/>
  <c r="Q88" i="26"/>
  <c r="Q84" i="26"/>
  <c r="Q89" i="26" s="1"/>
  <c r="S55" i="26"/>
  <c r="S56" i="26" s="1"/>
  <c r="S69" i="26" s="1"/>
  <c r="AJ67" i="26"/>
  <c r="AI76" i="26"/>
  <c r="AI68" i="26"/>
  <c r="R77" i="26"/>
  <c r="R70" i="26"/>
  <c r="AH75" i="26"/>
  <c r="Q72" i="26"/>
  <c r="R71" i="26" l="1"/>
  <c r="R78" i="26" s="1"/>
  <c r="R83" i="26" s="1"/>
  <c r="AK67" i="26"/>
  <c r="AJ76" i="26"/>
  <c r="AJ68" i="26"/>
  <c r="S77" i="26"/>
  <c r="S70" i="26"/>
  <c r="AI75" i="26"/>
  <c r="T53" i="26"/>
  <c r="S82" i="26"/>
  <c r="R72" i="26" l="1"/>
  <c r="R86" i="26"/>
  <c r="R87" i="26" s="1"/>
  <c r="R90" i="26" s="1"/>
  <c r="R88" i="26"/>
  <c r="R84" i="26"/>
  <c r="R89" i="26" s="1"/>
  <c r="S71" i="26"/>
  <c r="S78" i="26" s="1"/>
  <c r="S83" i="26" s="1"/>
  <c r="AK76" i="26"/>
  <c r="AL67" i="26"/>
  <c r="AK68" i="26"/>
  <c r="T55" i="26"/>
  <c r="T82" i="26" s="1"/>
  <c r="AJ75" i="26"/>
  <c r="T56" i="26" l="1"/>
  <c r="T69" i="26" s="1"/>
  <c r="T77" i="26" s="1"/>
  <c r="S86" i="26"/>
  <c r="S87" i="26" s="1"/>
  <c r="S90" i="26" s="1"/>
  <c r="S84" i="26"/>
  <c r="S89" i="26" s="1"/>
  <c r="S88" i="26"/>
  <c r="S72" i="26"/>
  <c r="AL76" i="26"/>
  <c r="AM67" i="26"/>
  <c r="AL68" i="26"/>
  <c r="U53" i="26"/>
  <c r="AK75" i="26"/>
  <c r="T70" i="26" l="1"/>
  <c r="T71" i="26" s="1"/>
  <c r="T78" i="26" s="1"/>
  <c r="T83" i="26" s="1"/>
  <c r="AM76" i="26"/>
  <c r="AN67" i="26"/>
  <c r="AM68" i="26"/>
  <c r="U55" i="26"/>
  <c r="U82" i="26" s="1"/>
  <c r="AL75" i="26"/>
  <c r="V53" i="26" l="1"/>
  <c r="V55" i="26" s="1"/>
  <c r="V56" i="26" s="1"/>
  <c r="V69" i="26" s="1"/>
  <c r="U56" i="26"/>
  <c r="U69" i="26" s="1"/>
  <c r="U70" i="26" s="1"/>
  <c r="T86" i="26"/>
  <c r="T87" i="26" s="1"/>
  <c r="T90" i="26" s="1"/>
  <c r="T88" i="26"/>
  <c r="T84" i="26"/>
  <c r="T89" i="26" s="1"/>
  <c r="T72" i="26"/>
  <c r="AM75" i="26"/>
  <c r="AO67" i="26"/>
  <c r="AN76" i="26"/>
  <c r="AN68" i="26"/>
  <c r="U77" i="26" l="1"/>
  <c r="U71" i="26"/>
  <c r="U78" i="26" s="1"/>
  <c r="AN75" i="26"/>
  <c r="AP67" i="26"/>
  <c r="AS67" i="26" s="1"/>
  <c r="AO76" i="26"/>
  <c r="AO68" i="26"/>
  <c r="V77" i="26"/>
  <c r="V70" i="26"/>
  <c r="W53" i="26"/>
  <c r="V82" i="26"/>
  <c r="U83" i="26" l="1"/>
  <c r="U88" i="26" s="1"/>
  <c r="U72" i="26"/>
  <c r="AO75" i="26"/>
  <c r="W55" i="26"/>
  <c r="W56" i="26" s="1"/>
  <c r="W69" i="26" s="1"/>
  <c r="V71" i="26"/>
  <c r="V78" i="26" s="1"/>
  <c r="V83" i="26" s="1"/>
  <c r="AP76" i="26"/>
  <c r="AP68" i="26"/>
  <c r="U84" i="26" l="1"/>
  <c r="U89" i="26" s="1"/>
  <c r="U86" i="26"/>
  <c r="U87" i="26" s="1"/>
  <c r="U90" i="26" s="1"/>
  <c r="V72" i="26"/>
  <c r="V86" i="26"/>
  <c r="V88" i="26"/>
  <c r="V84" i="26"/>
  <c r="X53" i="26"/>
  <c r="W82" i="26"/>
  <c r="W77" i="26"/>
  <c r="W70" i="26"/>
  <c r="AP75" i="26"/>
  <c r="V89" i="26" l="1"/>
  <c r="V87" i="26"/>
  <c r="V90" i="26" s="1"/>
  <c r="W71" i="26"/>
  <c r="W78" i="26" s="1"/>
  <c r="W83" i="26" s="1"/>
  <c r="X55" i="26"/>
  <c r="X82" i="26" s="1"/>
  <c r="X56" i="26" l="1"/>
  <c r="X69" i="26" s="1"/>
  <c r="X77" i="26" s="1"/>
  <c r="W72" i="26"/>
  <c r="W86" i="26"/>
  <c r="W87" i="26" s="1"/>
  <c r="W90" i="26" s="1"/>
  <c r="W88" i="26"/>
  <c r="W84" i="26"/>
  <c r="W89" i="26" s="1"/>
  <c r="Y53" i="26"/>
  <c r="X70" i="26" l="1"/>
  <c r="X71" i="26" s="1"/>
  <c r="X78" i="26" s="1"/>
  <c r="X83" i="26" s="1"/>
  <c r="Y55" i="26"/>
  <c r="Y82" i="26" s="1"/>
  <c r="Z53" i="26" l="1"/>
  <c r="Z55" i="26" s="1"/>
  <c r="Z82" i="26" s="1"/>
  <c r="X86" i="26"/>
  <c r="X87" i="26" s="1"/>
  <c r="X90" i="26" s="1"/>
  <c r="X88" i="26"/>
  <c r="X84" i="26"/>
  <c r="X89" i="26" s="1"/>
  <c r="Y56" i="26"/>
  <c r="Y69" i="26" s="1"/>
  <c r="Y70" i="26" s="1"/>
  <c r="X72" i="26"/>
  <c r="Y77" i="26"/>
  <c r="Z56" i="26" l="1"/>
  <c r="Z69" i="26" s="1"/>
  <c r="Z77" i="26" s="1"/>
  <c r="Y71" i="26"/>
  <c r="Y78" i="26" s="1"/>
  <c r="Y83" i="26" s="1"/>
  <c r="AA53" i="26"/>
  <c r="Z70" i="26" l="1"/>
  <c r="Z71" i="26" s="1"/>
  <c r="Z78" i="26" s="1"/>
  <c r="Z83" i="26" s="1"/>
  <c r="Y86" i="26"/>
  <c r="Y87" i="26" s="1"/>
  <c r="Y90" i="26" s="1"/>
  <c r="Y88" i="26"/>
  <c r="Y84" i="26"/>
  <c r="Y89" i="26" s="1"/>
  <c r="Y72" i="26"/>
  <c r="AA55" i="26"/>
  <c r="Z86" i="26" l="1"/>
  <c r="Z87" i="26" s="1"/>
  <c r="Z90" i="26" s="1"/>
  <c r="Z88" i="26"/>
  <c r="Z84" i="26"/>
  <c r="Z89" i="26" s="1"/>
  <c r="AB53" i="26"/>
  <c r="AA82" i="26"/>
  <c r="Z72" i="26"/>
  <c r="AA56" i="26"/>
  <c r="AA69" i="26" s="1"/>
  <c r="AA77" i="26" l="1"/>
  <c r="AA70" i="26"/>
  <c r="AB55" i="26"/>
  <c r="AB82" i="26" s="1"/>
  <c r="AC53" i="26" l="1"/>
  <c r="AC55" i="26" s="1"/>
  <c r="AC82" i="26" s="1"/>
  <c r="AA71" i="26"/>
  <c r="AA78" i="26" s="1"/>
  <c r="AA83" i="26" s="1"/>
  <c r="AB56" i="26"/>
  <c r="AB69" i="26" s="1"/>
  <c r="AA72" i="26" l="1"/>
  <c r="AC56" i="26"/>
  <c r="AC69" i="26" s="1"/>
  <c r="AC77" i="26" s="1"/>
  <c r="AD53" i="26"/>
  <c r="AD55" i="26" s="1"/>
  <c r="AA86" i="26"/>
  <c r="AA87" i="26" s="1"/>
  <c r="AA90" i="26" s="1"/>
  <c r="AA84" i="26"/>
  <c r="AA89" i="26" s="1"/>
  <c r="AA88" i="26"/>
  <c r="AB77" i="26"/>
  <c r="AB70" i="26"/>
  <c r="AC70" i="26" l="1"/>
  <c r="AC71" i="26" s="1"/>
  <c r="AD82" i="26"/>
  <c r="AD56" i="26"/>
  <c r="AD69" i="26" s="1"/>
  <c r="AD70" i="26" s="1"/>
  <c r="AE53" i="26"/>
  <c r="AE55" i="26" s="1"/>
  <c r="AE82" i="26" s="1"/>
  <c r="AB71" i="26"/>
  <c r="AB78" i="26" s="1"/>
  <c r="AB83" i="26" s="1"/>
  <c r="AD77" i="26" l="1"/>
  <c r="AF53" i="26"/>
  <c r="AF55" i="26" s="1"/>
  <c r="AF56" i="26" s="1"/>
  <c r="AF69" i="26" s="1"/>
  <c r="AB86" i="26"/>
  <c r="AB87" i="26" s="1"/>
  <c r="AB90" i="26" s="1"/>
  <c r="AB84" i="26"/>
  <c r="AB89" i="26" s="1"/>
  <c r="AB88" i="26"/>
  <c r="AE56" i="26"/>
  <c r="AE69" i="26" s="1"/>
  <c r="AE70" i="26" s="1"/>
  <c r="AC78" i="26"/>
  <c r="AC83" i="26" s="1"/>
  <c r="AC72" i="26"/>
  <c r="AB72" i="26"/>
  <c r="AD71" i="26"/>
  <c r="AD72" i="26" s="1"/>
  <c r="AE77" i="26" l="1"/>
  <c r="AD78" i="26"/>
  <c r="AD83" i="26" s="1"/>
  <c r="AD86" i="26" s="1"/>
  <c r="AC86" i="26"/>
  <c r="AC87" i="26" s="1"/>
  <c r="AC90" i="26" s="1"/>
  <c r="AC84" i="26"/>
  <c r="AC89" i="26" s="1"/>
  <c r="AC88" i="26"/>
  <c r="AF77" i="26"/>
  <c r="AF70" i="26"/>
  <c r="AE71" i="26"/>
  <c r="AG53" i="26"/>
  <c r="AF82" i="26"/>
  <c r="AE78" i="26" l="1"/>
  <c r="AE83" i="26" s="1"/>
  <c r="AE86" i="26" s="1"/>
  <c r="AE87" i="26" s="1"/>
  <c r="AD84" i="26"/>
  <c r="AD89" i="26" s="1"/>
  <c r="AD88" i="26"/>
  <c r="AE84" i="26"/>
  <c r="AD87" i="26"/>
  <c r="AD90" i="26" s="1"/>
  <c r="AE72" i="26"/>
  <c r="AF71" i="26"/>
  <c r="AG55" i="26"/>
  <c r="AE89" i="26" l="1"/>
  <c r="AF78" i="26"/>
  <c r="AF83" i="26" s="1"/>
  <c r="AF86" i="26" s="1"/>
  <c r="AF87" i="26" s="1"/>
  <c r="AF90" i="26" s="1"/>
  <c r="AE88" i="26"/>
  <c r="AF72" i="26"/>
  <c r="AE90" i="26"/>
  <c r="AH53" i="26"/>
  <c r="AG82" i="26"/>
  <c r="AG56" i="26"/>
  <c r="AG69" i="26" s="1"/>
  <c r="AF88" i="26" l="1"/>
  <c r="AF84" i="26"/>
  <c r="AF89" i="26" s="1"/>
  <c r="AG77" i="26"/>
  <c r="AG70" i="26"/>
  <c r="AH55" i="26"/>
  <c r="AH56" i="26" s="1"/>
  <c r="AH69" i="26" s="1"/>
  <c r="AH77" i="26" l="1"/>
  <c r="AH70" i="26"/>
  <c r="AI53" i="26"/>
  <c r="AH82" i="26"/>
  <c r="AG71" i="26"/>
  <c r="AG78" i="26" s="1"/>
  <c r="AG83" i="26" s="1"/>
  <c r="AG72" i="26" l="1"/>
  <c r="AG86" i="26"/>
  <c r="AG87" i="26" s="1"/>
  <c r="AG90" i="26" s="1"/>
  <c r="AG88" i="26"/>
  <c r="AG84" i="26"/>
  <c r="AG89" i="26" s="1"/>
  <c r="AI55" i="26"/>
  <c r="AI82" i="26" s="1"/>
  <c r="AH71" i="26"/>
  <c r="AH78" i="26" s="1"/>
  <c r="AH83" i="26" s="1"/>
  <c r="AJ53" i="26" l="1"/>
  <c r="AJ55" i="26" s="1"/>
  <c r="AJ56" i="26" s="1"/>
  <c r="AJ69" i="26" s="1"/>
  <c r="AH86" i="26"/>
  <c r="AH87" i="26" s="1"/>
  <c r="AH90" i="26" s="1"/>
  <c r="AH88" i="26"/>
  <c r="AH84" i="26"/>
  <c r="AH89" i="26" s="1"/>
  <c r="AI56" i="26"/>
  <c r="AI69" i="26" s="1"/>
  <c r="AI77" i="26" s="1"/>
  <c r="AH72" i="26"/>
  <c r="AI70" i="26" l="1"/>
  <c r="AI71" i="26" s="1"/>
  <c r="AI78" i="26" s="1"/>
  <c r="AI83" i="26" s="1"/>
  <c r="AJ77" i="26"/>
  <c r="AJ70" i="26"/>
  <c r="AK53" i="26"/>
  <c r="AJ82" i="26"/>
  <c r="AI72" i="26" l="1"/>
  <c r="AI86" i="26"/>
  <c r="AI87" i="26" s="1"/>
  <c r="AI90" i="26" s="1"/>
  <c r="AI84" i="26"/>
  <c r="AI89" i="26" s="1"/>
  <c r="AI88" i="26"/>
  <c r="AJ71" i="26"/>
  <c r="AJ78" i="26" s="1"/>
  <c r="AJ83" i="26" s="1"/>
  <c r="AK55" i="26"/>
  <c r="AJ72" i="26" l="1"/>
  <c r="AJ86" i="26"/>
  <c r="AJ87" i="26" s="1"/>
  <c r="AJ90" i="26" s="1"/>
  <c r="AJ84" i="26"/>
  <c r="AJ89" i="26" s="1"/>
  <c r="AJ88" i="26"/>
  <c r="AL53" i="26"/>
  <c r="AK82" i="26"/>
  <c r="AK56" i="26"/>
  <c r="AK69" i="26" s="1"/>
  <c r="AK77" i="26" l="1"/>
  <c r="AK70" i="26"/>
  <c r="AL55" i="26"/>
  <c r="AL82" i="26" s="1"/>
  <c r="AL56" i="26" l="1"/>
  <c r="AL69" i="26" s="1"/>
  <c r="AL77" i="26" s="1"/>
  <c r="AK71" i="26"/>
  <c r="AK78" i="26" s="1"/>
  <c r="AK83" i="26" s="1"/>
  <c r="AM53" i="26"/>
  <c r="AL70" i="26" l="1"/>
  <c r="AL71" i="26" s="1"/>
  <c r="AL78" i="26" s="1"/>
  <c r="AL83" i="26" s="1"/>
  <c r="AK72" i="26"/>
  <c r="AK86" i="26"/>
  <c r="AK87" i="26" s="1"/>
  <c r="AK90" i="26" s="1"/>
  <c r="AK88" i="26"/>
  <c r="AK84" i="26"/>
  <c r="AK89" i="26" s="1"/>
  <c r="AM55" i="26"/>
  <c r="AM56" i="26" s="1"/>
  <c r="AM69" i="26" s="1"/>
  <c r="AL72" i="26" l="1"/>
  <c r="AL86" i="26"/>
  <c r="AL87" i="26" s="1"/>
  <c r="AL90" i="26" s="1"/>
  <c r="AL84" i="26"/>
  <c r="AL89" i="26" s="1"/>
  <c r="AL88" i="26"/>
  <c r="AM77" i="26"/>
  <c r="AM70" i="26"/>
  <c r="AN53" i="26"/>
  <c r="AM82" i="26"/>
  <c r="AN55" i="26" l="1"/>
  <c r="AN82" i="26" s="1"/>
  <c r="AM71" i="26"/>
  <c r="AM78" i="26" s="1"/>
  <c r="AM83" i="26" s="1"/>
  <c r="AN56" i="26" l="1"/>
  <c r="AN69" i="26" s="1"/>
  <c r="AN77" i="26" s="1"/>
  <c r="AM86" i="26"/>
  <c r="AM87" i="26" s="1"/>
  <c r="AM90" i="26" s="1"/>
  <c r="AM84" i="26"/>
  <c r="AM89" i="26" s="1"/>
  <c r="AM88" i="26"/>
  <c r="AO53" i="26"/>
  <c r="AO55" i="26" s="1"/>
  <c r="AO82" i="26" s="1"/>
  <c r="AM72" i="26"/>
  <c r="AN70" i="26" l="1"/>
  <c r="AN71" i="26" s="1"/>
  <c r="AN78" i="26" s="1"/>
  <c r="AN83" i="26" s="1"/>
  <c r="AO56" i="26"/>
  <c r="AO69" i="26" s="1"/>
  <c r="AP53" i="26"/>
  <c r="AN72" i="26" l="1"/>
  <c r="AN86" i="26"/>
  <c r="AN87" i="26" s="1"/>
  <c r="AN90" i="26" s="1"/>
  <c r="AN88" i="26"/>
  <c r="AN84" i="26"/>
  <c r="AN89" i="26" s="1"/>
  <c r="AP55" i="26"/>
  <c r="AP82" i="26" s="1"/>
  <c r="AO77" i="26"/>
  <c r="AO70" i="26"/>
  <c r="AO71" i="26" l="1"/>
  <c r="AO78" i="26" s="1"/>
  <c r="AO83" i="26" s="1"/>
  <c r="AP56" i="26"/>
  <c r="AP69" i="26" s="1"/>
  <c r="AO72" i="26" l="1"/>
  <c r="AO86" i="26"/>
  <c r="AO87" i="26" s="1"/>
  <c r="AO90" i="26" s="1"/>
  <c r="AO88" i="26"/>
  <c r="AO84" i="26"/>
  <c r="AO89" i="26" s="1"/>
  <c r="AP77" i="26"/>
  <c r="AP70" i="26"/>
  <c r="AP71" i="26" l="1"/>
  <c r="AP78" i="26" s="1"/>
  <c r="AP83" i="26" s="1"/>
  <c r="AP86" i="26" l="1"/>
  <c r="AP87" i="26" s="1"/>
  <c r="A101" i="26" s="1"/>
  <c r="B102" i="26" s="1"/>
  <c r="AP88" i="26"/>
  <c r="AP84" i="26"/>
  <c r="AP89" i="26" s="1"/>
  <c r="AP72" i="26"/>
  <c r="AP90" i="26" l="1"/>
</calcChain>
</file>

<file path=xl/sharedStrings.xml><?xml version="1.0" encoding="utf-8"?>
<sst xmlns="http://schemas.openxmlformats.org/spreadsheetml/2006/main" count="1105" uniqueCount="617">
  <si>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</si>
  <si>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</si>
  <si>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</si>
  <si>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</si>
  <si>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</si>
  <si>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</si>
  <si>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</si>
  <si>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</si>
  <si>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</si>
  <si>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</si>
  <si>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</si>
  <si>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</si>
  <si>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</si>
  <si>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</si>
  <si>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</si>
  <si>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</si>
  <si>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</si>
  <si>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</si>
  <si>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</si>
  <si>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</si>
  <si>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</si>
  <si>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</si>
  <si>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</si>
  <si>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</si>
  <si>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</si>
  <si>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</si>
  <si>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</si>
  <si>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</si>
  <si>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</si>
  <si>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</si>
  <si>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</si>
  <si>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</si>
  <si>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</si>
  <si>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</si>
  <si>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</si>
  <si>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</si>
  <si>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</si>
  <si>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</si>
  <si>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</si>
  <si>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</si>
  <si>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</si>
  <si>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</si>
  <si>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</si>
  <si>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</si>
  <si>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</si>
  <si>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</si>
  <si>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</si>
  <si>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</si>
  <si>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</si>
  <si>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</si>
  <si>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</si>
  <si>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</si>
  <si>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</si>
  <si>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</si>
  <si>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</si>
  <si>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</si>
  <si>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</si>
  <si>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</si>
  <si>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</si>
  <si>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</si>
  <si>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</si>
  <si>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</si>
  <si>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</si>
  <si>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</si>
  <si>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</si>
  <si>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</si>
  <si>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</si>
  <si>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</si>
  <si>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</si>
  <si>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</si>
  <si>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</si>
  <si>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</si>
  <si>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</si>
  <si>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</si>
  <si>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</si>
  <si>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</si>
  <si>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</si>
  <si>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</si>
  <si>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</si>
  <si>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</si>
  <si>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</si>
  <si>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</si>
  <si>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</si>
  <si>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</si>
  <si>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</si>
  <si>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</si>
  <si>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</si>
  <si>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</si>
  <si>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</si>
  <si>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</si>
  <si>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</si>
  <si>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</si>
  <si>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</si>
  <si>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</si>
  <si>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</si>
  <si>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</si>
  <si>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</si>
  <si>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</si>
  <si>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</si>
  <si>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</si>
  <si>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</si>
  <si>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</si>
  <si>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</si>
  <si>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</si>
  <si>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</si>
  <si>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</si>
  <si>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</si>
  <si>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</si>
  <si>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</si>
  <si>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</si>
  <si>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</si>
  <si>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</si>
  <si>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</si>
  <si>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</si>
  <si>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</si>
  <si>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</si>
  <si>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</si>
  <si>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</si>
  <si>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</si>
  <si>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</si>
  <si>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</si>
  <si>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</si>
  <si>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</si>
  <si>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</si>
  <si>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</si>
  <si>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</si>
  <si>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</si>
  <si>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</si>
  <si>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</si>
  <si>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</si>
  <si>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</si>
  <si>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</si>
  <si>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</si>
  <si>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</si>
  <si>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</si>
  <si>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</si>
  <si>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</si>
  <si>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</si>
  <si>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</si>
  <si>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</si>
  <si>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</si>
  <si>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</si>
  <si>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</si>
  <si>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</si>
  <si>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</si>
  <si>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</si>
  <si>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</si>
  <si>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</si>
  <si>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</si>
  <si>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</si>
  <si>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</si>
  <si>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</si>
  <si>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</si>
  <si>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</si>
  <si>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</si>
  <si>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</si>
  <si>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</si>
  <si>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</si>
  <si>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</si>
  <si>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</si>
  <si>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</si>
  <si>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</si>
  <si>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</si>
  <si>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</si>
  <si>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</si>
  <si>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</si>
  <si>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</si>
  <si>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</si>
  <si>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</si>
  <si>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</si>
  <si>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</si>
  <si>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</si>
  <si>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</si>
  <si>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</si>
  <si>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</si>
  <si>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</si>
  <si>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</si>
  <si>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</si>
  <si>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</si>
  <si>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</si>
  <si>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</si>
  <si>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</si>
  <si>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</si>
  <si>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</si>
  <si>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</si>
  <si>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</si>
  <si>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</si>
  <si>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</si>
  <si>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</si>
  <si>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</si>
  <si>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</si>
  <si>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</si>
  <si>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</si>
  <si>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</si>
  <si>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</si>
  <si>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</si>
  <si>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</si>
  <si>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</si>
  <si>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</si>
  <si>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</si>
  <si>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</si>
  <si>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</si>
  <si>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</si>
  <si>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</si>
  <si>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</si>
  <si>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</si>
  <si>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</si>
  <si>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</si>
  <si>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</si>
  <si>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</si>
  <si>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</si>
  <si>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</si>
  <si>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</si>
  <si>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</si>
  <si>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</si>
  <si>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</si>
  <si>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</si>
  <si>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</si>
  <si>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</si>
  <si>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</si>
  <si>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</si>
  <si>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</si>
  <si>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</si>
  <si>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</si>
  <si>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</si>
  <si>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</si>
  <si>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</si>
  <si>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</si>
  <si>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</si>
  <si>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</si>
  <si>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</si>
  <si>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</si>
  <si>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</si>
  <si>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</si>
  <si>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</si>
  <si>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</si>
  <si>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</si>
  <si>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</si>
  <si>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</si>
  <si>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</si>
  <si>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</si>
  <si>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</si>
  <si>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</si>
  <si>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</si>
  <si>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</si>
  <si>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</si>
  <si>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</si>
  <si>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</si>
  <si>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</si>
  <si>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</si>
  <si>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</si>
  <si>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</si>
  <si>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</si>
  <si>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</si>
  <si>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</si>
  <si>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</si>
  <si>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</si>
  <si>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</si>
  <si>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</si>
  <si>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</si>
  <si>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</si>
  <si>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</si>
  <si>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</si>
  <si>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</si>
  <si>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</si>
  <si>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</si>
  <si>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</si>
  <si>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</si>
  <si>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</si>
  <si>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</si>
  <si>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</si>
  <si>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</si>
  <si>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</si>
  <si>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</si>
  <si>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</si>
  <si>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</si>
  <si>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</si>
  <si>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</si>
  <si>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</si>
  <si>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</si>
  <si>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</si>
  <si>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</si>
  <si>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</si>
  <si>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</si>
  <si>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</si>
  <si>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</si>
  <si>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</si>
  <si>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</si>
  <si>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</si>
  <si>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</si>
  <si>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</si>
  <si>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</si>
  <si>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</si>
  <si>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</si>
  <si>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</si>
  <si>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</si>
  <si>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</si>
  <si>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</si>
  <si>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</si>
  <si>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</si>
  <si>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</si>
  <si>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</si>
  <si>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</si>
  <si>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</si>
  <si>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</si>
  <si>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</si>
  <si>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</si>
  <si>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</si>
  <si>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</si>
  <si>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</si>
  <si>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</si>
  <si>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</si>
  <si>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</si>
  <si>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</si>
  <si>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</si>
  <si>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</si>
  <si>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</si>
  <si>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</si>
  <si>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</si>
  <si>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</si>
  <si>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</si>
  <si>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</si>
  <si>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</si>
  <si>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</si>
  <si>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</si>
  <si>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</si>
  <si>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</si>
  <si>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</si>
  <si>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</si>
  <si>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</si>
  <si>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</si>
  <si>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</si>
  <si>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</si>
  <si>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</si>
  <si>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</si>
  <si>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</si>
  <si>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</si>
  <si>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</si>
  <si>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</si>
  <si>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</si>
  <si>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</si>
  <si>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</si>
  <si>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</si>
  <si>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</si>
  <si>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</si>
  <si>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</si>
  <si>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</si>
  <si>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</si>
  <si>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</si>
  <si>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</si>
  <si>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</si>
  <si>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</si>
  <si>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</si>
  <si>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</si>
  <si>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</si>
  <si>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</si>
  <si>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</si>
  <si>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</si>
  <si>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</si>
  <si>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</si>
  <si>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</si>
  <si>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</si>
  <si>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</si>
  <si>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</si>
  <si>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</si>
  <si>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</si>
  <si>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</si>
  <si>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</si>
  <si>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</si>
  <si>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</si>
  <si>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</si>
  <si>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</si>
  <si>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</si>
  <si>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</si>
  <si>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</si>
  <si>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</si>
  <si>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</si>
  <si>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</si>
  <si>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</si>
  <si>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</si>
  <si>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</si>
  <si>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</si>
  <si>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</si>
  <si>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</si>
  <si>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</si>
  <si>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</si>
  <si>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</si>
  <si>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</si>
  <si>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</si>
  <si>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</si>
  <si>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</si>
  <si>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</si>
  <si>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</si>
  <si>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</si>
  <si>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</si>
  <si>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</si>
  <si>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</si>
  <si>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</si>
  <si>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</si>
  <si>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</si>
  <si>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</si>
  <si>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</si>
  <si>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</si>
  <si>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</si>
  <si>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</si>
  <si>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</si>
  <si>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</si>
  <si>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</si>
  <si>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</si>
  <si>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</si>
  <si>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</si>
  <si>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</si>
  <si>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</si>
  <si>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</si>
  <si>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</si>
  <si>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</si>
  <si>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</si>
  <si>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</si>
  <si>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</si>
  <si>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</si>
  <si>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</si>
  <si>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</si>
  <si>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</si>
  <si>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</si>
  <si>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</si>
  <si>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</si>
  <si>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</si>
  <si>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</si>
  <si>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</si>
  <si>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</si>
  <si>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</si>
  <si>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</si>
  <si>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</si>
  <si>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</si>
  <si>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</si>
  <si>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</si>
  <si>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</si>
  <si>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</si>
  <si>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</si>
  <si>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</si>
  <si>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</si>
  <si>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</si>
  <si>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</si>
  <si>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</si>
  <si>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</si>
  <si>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</si>
  <si>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</si>
  <si>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</si>
  <si>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</si>
  <si>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</si>
  <si>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</si>
  <si>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</si>
  <si>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</si>
  <si>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</si>
  <si>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</si>
  <si>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</si>
  <si>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</si>
  <si>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</si>
  <si>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</si>
  <si>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</si>
  <si>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</si>
  <si>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</si>
  <si>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</si>
  <si>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</si>
  <si>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</si>
  <si>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</si>
  <si>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</si>
  <si>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</si>
  <si>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</si>
  <si>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</si>
  <si>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</si>
  <si>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</si>
  <si>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</si>
  <si>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</si>
  <si>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</si>
  <si>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</si>
  <si>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</si>
  <si>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</si>
  <si>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</si>
  <si>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</si>
  <si>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</si>
  <si>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</si>
  <si>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</si>
  <si>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</si>
  <si>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</si>
  <si>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</si>
  <si>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</si>
  <si>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</si>
  <si>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</si>
  <si>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</si>
  <si>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</si>
  <si>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</si>
  <si>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</si>
  <si>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</si>
  <si>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</si>
  <si>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</si>
  <si>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</si>
  <si>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</si>
  <si>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</si>
  <si>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</si>
  <si>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</si>
  <si>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</si>
  <si>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</si>
  <si>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</si>
  <si>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</si>
  <si>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</si>
  <si>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</si>
  <si>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</si>
  <si>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</si>
  <si>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</si>
  <si>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</si>
  <si>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</si>
  <si>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</si>
  <si>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</si>
  <si>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</si>
  <si>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</si>
  <si>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 xml:space="preserve">Факт </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</si>
  <si>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</si>
  <si>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</si>
  <si>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</si>
  <si>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</si>
  <si>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</si>
  <si>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</si>
  <si>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</si>
  <si>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</si>
  <si>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</si>
  <si>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</si>
  <si>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</si>
  <si>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</si>
  <si>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</si>
  <si>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</si>
  <si>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</si>
  <si>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</si>
  <si>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</si>
  <si>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</si>
  <si>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</si>
  <si>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</si>
  <si>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</si>
  <si>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</si>
  <si>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</si>
  <si>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</si>
  <si>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</si>
  <si>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</si>
  <si>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</si>
  <si>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</si>
  <si>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</si>
  <si>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</si>
  <si>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</si>
  <si>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</si>
  <si>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</si>
  <si>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</si>
  <si>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</si>
  <si>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</si>
  <si>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</si>
  <si>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</si>
  <si>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</si>
  <si>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</si>
  <si>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</si>
  <si>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</si>
  <si>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</si>
  <si>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</si>
  <si>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</si>
  <si>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</si>
  <si>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</si>
  <si>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</si>
  <si>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</si>
  <si>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</si>
  <si>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</si>
  <si>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</si>
  <si>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</si>
  <si>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</si>
  <si>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</si>
  <si>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</si>
  <si>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</si>
  <si>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</si>
  <si>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</si>
  <si>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</si>
  <si>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</si>
  <si>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</si>
  <si>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</si>
  <si>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</si>
  <si>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</si>
  <si>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</si>
  <si>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</si>
  <si>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</si>
  <si>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</si>
  <si>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</si>
  <si>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</si>
  <si>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</si>
  <si>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</si>
  <si>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</si>
  <si>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</si>
  <si>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</si>
  <si>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</si>
  <si>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</si>
  <si>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да</t>
  </si>
  <si>
    <t>на основании заключенного договора</t>
  </si>
  <si>
    <t>по состоянию на 01.01.2020</t>
  </si>
  <si>
    <t>Развитие электрической сети/усиление существующей электрической сети, не связанное с подключением новых потребителей</t>
  </si>
  <si>
    <t>в земле</t>
  </si>
  <si>
    <t>2021</t>
  </si>
  <si>
    <t>по состоянию на 01.01.2021</t>
  </si>
  <si>
    <t>Факт 2020 года</t>
  </si>
  <si>
    <t>2021 год</t>
  </si>
  <si>
    <t>2022 год</t>
  </si>
  <si>
    <t>2023 год</t>
  </si>
  <si>
    <t>Сметная стоимость проекта в ценах 2021 года без НДС 20%, млн. руб.</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</si>
  <si>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</si>
  <si>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</si>
  <si>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Год раскрытия информации: 2022 год</t>
  </si>
  <si>
    <t>L_140-177</t>
  </si>
  <si>
    <t>Приобретение электросетевого комплекса п.Вишневое, г. Зеленоградск, Калининградской обл.</t>
  </si>
  <si>
    <t>Зеленоградский городской округ</t>
  </si>
  <si>
    <t>КЛ 0,4 кВ от СТП 153-33 Л-3 к ЩУ 0,4 кВ, СП-1, СП-1-1, СП-2, СП-3</t>
  </si>
  <si>
    <t>Приобретение электросетевого комплекса п.Вишневое, г. Зеленоградск, Калининградской обл.: КЛ 0,4 кВ протяженностью 0,48 км, ЩУ-0,4 кВ - 1шт, СП 0,4 кВ - 4шт.</t>
  </si>
  <si>
    <t>КЛ 0,4 кВ - 2,195 млн руб/км</t>
  </si>
  <si>
    <t>Договор безвозмездной передачи № 1019 от 30.11.2021 с гр.Орловой А.В.</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</si>
</sst>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 numFmtId="177" formatCode="_-* #,##0_р_._-;\-* #,##0_р_._-;_-* &quot;-&quot;_р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4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5"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0" fontId="36" fillId="0" borderId="39"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7" xfId="67" applyFont="1" applyFill="1" applyBorder="1" applyAlignment="1">
      <alignment vertical="center" wrapText="1"/>
    </xf>
    <xf numFmtId="175"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8" xfId="67" applyFont="1" applyFill="1" applyBorder="1" applyAlignment="1">
      <alignment vertical="center" wrapText="1"/>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1" fillId="0" borderId="0" xfId="50" applyFont="1" applyAlignment="1">
      <alignment wrapText="1"/>
    </xf>
    <xf numFmtId="0" fontId="81" fillId="0" borderId="0" xfId="50" applyFont="1"/>
    <xf numFmtId="0" fontId="82" fillId="0" borderId="0" xfId="50" applyFont="1"/>
    <xf numFmtId="49" fontId="81" fillId="0" borderId="0" xfId="50" applyNumberFormat="1" applyFont="1" applyAlignment="1">
      <alignment vertical="center"/>
    </xf>
    <xf numFmtId="0" fontId="81" fillId="0" borderId="0" xfId="50" applyFont="1" applyAlignment="1"/>
    <xf numFmtId="172" fontId="7" fillId="0" borderId="0" xfId="67" applyNumberFormat="1" applyFont="1" applyFill="1" applyAlignment="1">
      <alignment vertical="center"/>
    </xf>
    <xf numFmtId="0" fontId="70"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4" fillId="0" borderId="48" xfId="62" applyFont="1" applyFill="1" applyBorder="1"/>
    <xf numFmtId="0" fontId="85"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5" fillId="0" borderId="0" xfId="62" applyFont="1" applyFill="1"/>
    <xf numFmtId="0" fontId="70" fillId="0" borderId="0" xfId="67" applyFont="1" applyFill="1" applyAlignment="1">
      <alignment vertical="center" wrapText="1"/>
    </xf>
    <xf numFmtId="176" fontId="83" fillId="0" borderId="1" xfId="67" applyNumberFormat="1" applyFont="1" applyFill="1" applyBorder="1" applyAlignment="1">
      <alignment vertical="center"/>
    </xf>
    <xf numFmtId="0" fontId="76"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4" fillId="0" borderId="0" xfId="62" applyFont="1"/>
    <xf numFmtId="176"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0" fontId="74" fillId="29" borderId="0" xfId="67" applyFont="1" applyFill="1" applyAlignment="1">
      <alignment vertical="center"/>
    </xf>
    <xf numFmtId="0" fontId="7" fillId="29" borderId="0" xfId="67" applyFont="1" applyFill="1" applyAlignment="1">
      <alignment vertic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30" borderId="1" xfId="62" applyFont="1" applyFill="1" applyBorder="1" applyAlignment="1">
      <alignment horizontal="left" vertical="center" wrapText="1"/>
    </xf>
    <xf numFmtId="0" fontId="65" fillId="30" borderId="1" xfId="62" applyFont="1" applyFill="1" applyBorder="1" applyAlignment="1">
      <alignment horizontal="center" wrapText="1"/>
    </xf>
    <xf numFmtId="0" fontId="65" fillId="0" borderId="1" xfId="62" applyFont="1" applyBorder="1"/>
    <xf numFmtId="0" fontId="65" fillId="30" borderId="1" xfId="62" applyFont="1" applyFill="1" applyBorder="1"/>
    <xf numFmtId="10" fontId="65" fillId="30" borderId="1" xfId="62" applyNumberFormat="1" applyFont="1" applyFill="1" applyBorder="1"/>
    <xf numFmtId="0" fontId="65" fillId="30" borderId="7" xfId="62" applyFont="1" applyFill="1" applyBorder="1"/>
    <xf numFmtId="10" fontId="36" fillId="30" borderId="1" xfId="67" applyNumberFormat="1" applyFont="1" applyFill="1" applyBorder="1" applyAlignment="1">
      <alignment vertical="center"/>
    </xf>
    <xf numFmtId="0" fontId="7" fillId="0" borderId="0" xfId="67" applyFont="1" applyFill="1" applyBorder="1" applyAlignment="1">
      <alignment vertical="center" wrapText="1"/>
    </xf>
    <xf numFmtId="0" fontId="65" fillId="0" borderId="7" xfId="62" applyFont="1" applyFill="1" applyBorder="1"/>
    <xf numFmtId="10" fontId="65" fillId="0" borderId="7" xfId="62" applyNumberFormat="1"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37" fillId="0" borderId="1" xfId="49" applyNumberFormat="1" applyFont="1" applyBorder="1" applyAlignment="1">
      <alignment horizontal="center" vertical="center"/>
    </xf>
    <xf numFmtId="174"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31" borderId="29" xfId="2" applyFont="1" applyFill="1" applyBorder="1" applyAlignment="1">
      <alignment horizontal="justify" vertical="top" wrapText="1"/>
    </xf>
    <xf numFmtId="174" fontId="40" fillId="31" borderId="29" xfId="2" applyNumberFormat="1" applyFont="1" applyFill="1" applyBorder="1" applyAlignment="1">
      <alignment horizontal="justify" vertical="top" wrapText="1"/>
    </xf>
    <xf numFmtId="174" fontId="11" fillId="0" borderId="0" xfId="62" applyNumberFormat="1" applyFont="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7"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4" fillId="29" borderId="0" xfId="0" applyFont="1" applyFill="1" applyAlignment="1">
      <alignment horizontal="center" vertical="center" wrapText="1"/>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81"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2 4" xfId="75"/>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'[85]5.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'[85]5.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39116720"/>
        <c:axId val="839117112"/>
      </c:lineChart>
      <c:catAx>
        <c:axId val="839116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9117112"/>
        <c:crosses val="autoZero"/>
        <c:auto val="1"/>
        <c:lblAlgn val="ctr"/>
        <c:lblOffset val="100"/>
        <c:noMultiLvlLbl val="0"/>
      </c:catAx>
      <c:valAx>
        <c:axId val="8391171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1167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'[86]5. анализ эконом эфф'!$A$86</c:f>
              <c:strCache>
                <c:ptCount val="1"/>
                <c:pt idx="0">
                  <c:v>Дисконтированный денежный поток нарастающим итогом (PV)</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'[86]5. анализ эконом эфф'!$A$87</c:f>
              <c:strCache>
                <c:ptCount val="1"/>
                <c:pt idx="0">
                  <c:v>Чистая приведённая стоимость без учета продажи (NPV) </c:v>
                </c:pt>
              </c:strCache>
            </c:strRef>
          </c:tx>
          <c:marker>
            <c:symbol val="none"/>
          </c:marker>
          <c:cat>
            <c:numRef>
              <c:f>'[86]5.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'[86]5.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39117896"/>
        <c:axId val="833351568"/>
      </c:lineChart>
      <c:catAx>
        <c:axId val="8391178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3351568"/>
        <c:crosses val="autoZero"/>
        <c:auto val="1"/>
        <c:lblAlgn val="ctr"/>
        <c:lblOffset val="100"/>
        <c:noMultiLvlLbl val="0"/>
      </c:catAx>
      <c:valAx>
        <c:axId val="8333515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1178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6" zoomScale="90" zoomScaleSheetLayoutView="90" workbookViewId="0">
      <selection activeCell="C27" sqref="C27"/>
    </sheetView>
  </sheetViews>
  <sheetFormatPr defaultColWidth="9.140625" defaultRowHeight="15" x14ac:dyDescent="0.25"/>
  <cols>
    <col min="1" max="1" width="6.140625" style="177" customWidth="1"/>
    <col min="2" max="2" width="53.5703125" style="177" customWidth="1"/>
    <col min="3" max="3" width="91.42578125" style="177" customWidth="1"/>
    <col min="4" max="4" width="12" style="177" customWidth="1"/>
    <col min="5" max="5" width="14.42578125" style="177" customWidth="1"/>
    <col min="6" max="6" width="36.5703125" style="177" customWidth="1"/>
    <col min="7" max="7" width="20" style="177" customWidth="1"/>
    <col min="8" max="8" width="25.5703125" style="177" customWidth="1"/>
    <col min="9" max="9" width="16.42578125" style="177" customWidth="1"/>
    <col min="10" max="16384" width="9.140625" style="177"/>
  </cols>
  <sheetData>
    <row r="1" spans="1:22" s="14" customFormat="1" ht="18.75" customHeight="1" x14ac:dyDescent="0.2">
      <c r="A1" s="158"/>
      <c r="C1" s="159" t="s">
        <v>66</v>
      </c>
    </row>
    <row r="2" spans="1:22" s="14" customFormat="1" ht="18.75" customHeight="1" x14ac:dyDescent="0.3">
      <c r="A2" s="158"/>
      <c r="C2" s="160" t="s">
        <v>8</v>
      </c>
    </row>
    <row r="3" spans="1:22" s="14" customFormat="1" ht="18.75" x14ac:dyDescent="0.3">
      <c r="A3" s="161"/>
      <c r="C3" s="160" t="s">
        <v>65</v>
      </c>
    </row>
    <row r="4" spans="1:22" s="14" customFormat="1" ht="18.75" x14ac:dyDescent="0.3">
      <c r="A4" s="161"/>
      <c r="H4" s="160"/>
    </row>
    <row r="5" spans="1:22" s="14" customFormat="1" ht="15.75" x14ac:dyDescent="0.25">
      <c r="A5" s="409" t="s">
        <v>609</v>
      </c>
      <c r="B5" s="409"/>
      <c r="C5" s="409"/>
      <c r="D5" s="147"/>
      <c r="E5" s="147"/>
      <c r="F5" s="147"/>
      <c r="G5" s="147"/>
      <c r="H5" s="147"/>
      <c r="I5" s="147"/>
      <c r="J5" s="147"/>
    </row>
    <row r="6" spans="1:22" s="14" customFormat="1" ht="18.75" x14ac:dyDescent="0.3">
      <c r="A6" s="161"/>
      <c r="H6" s="160"/>
    </row>
    <row r="7" spans="1:22" s="14" customFormat="1" ht="18.75" x14ac:dyDescent="0.2">
      <c r="A7" s="413" t="s">
        <v>7</v>
      </c>
      <c r="B7" s="413"/>
      <c r="C7" s="413"/>
      <c r="D7" s="162"/>
      <c r="E7" s="162"/>
      <c r="F7" s="162"/>
      <c r="G7" s="162"/>
      <c r="H7" s="162"/>
      <c r="I7" s="162"/>
      <c r="J7" s="162"/>
      <c r="K7" s="162"/>
      <c r="L7" s="162"/>
      <c r="M7" s="162"/>
      <c r="N7" s="162"/>
      <c r="O7" s="162"/>
      <c r="P7" s="162"/>
      <c r="Q7" s="162"/>
      <c r="R7" s="162"/>
      <c r="S7" s="162"/>
      <c r="T7" s="162"/>
      <c r="U7" s="162"/>
      <c r="V7" s="162"/>
    </row>
    <row r="8" spans="1:22" s="14" customFormat="1" ht="18.75" x14ac:dyDescent="0.2">
      <c r="A8" s="163"/>
      <c r="B8" s="163"/>
      <c r="C8" s="163"/>
      <c r="D8" s="163"/>
      <c r="E8" s="163"/>
      <c r="F8" s="163"/>
      <c r="G8" s="163"/>
      <c r="H8" s="163"/>
      <c r="I8" s="162"/>
      <c r="J8" s="162"/>
      <c r="K8" s="162"/>
      <c r="L8" s="162"/>
      <c r="M8" s="162"/>
      <c r="N8" s="162"/>
      <c r="O8" s="162"/>
      <c r="P8" s="162"/>
      <c r="Q8" s="162"/>
      <c r="R8" s="162"/>
      <c r="S8" s="162"/>
      <c r="T8" s="162"/>
      <c r="U8" s="162"/>
      <c r="V8" s="162"/>
    </row>
    <row r="9" spans="1:22" s="14" customFormat="1" ht="18.75" x14ac:dyDescent="0.2">
      <c r="A9" s="414" t="s">
        <v>514</v>
      </c>
      <c r="B9" s="414"/>
      <c r="C9" s="414"/>
      <c r="D9" s="164"/>
      <c r="E9" s="164"/>
      <c r="F9" s="164"/>
      <c r="G9" s="164"/>
      <c r="H9" s="164"/>
      <c r="I9" s="162"/>
      <c r="J9" s="162"/>
      <c r="K9" s="162"/>
      <c r="L9" s="162"/>
      <c r="M9" s="162"/>
      <c r="N9" s="162"/>
      <c r="O9" s="162"/>
      <c r="P9" s="162"/>
      <c r="Q9" s="162"/>
      <c r="R9" s="162"/>
      <c r="S9" s="162"/>
      <c r="T9" s="162"/>
      <c r="U9" s="162"/>
      <c r="V9" s="162"/>
    </row>
    <row r="10" spans="1:22" s="14" customFormat="1" ht="18.75" x14ac:dyDescent="0.2">
      <c r="A10" s="410" t="s">
        <v>6</v>
      </c>
      <c r="B10" s="410"/>
      <c r="C10" s="410"/>
      <c r="D10" s="165"/>
      <c r="E10" s="165"/>
      <c r="F10" s="165"/>
      <c r="G10" s="165"/>
      <c r="H10" s="165"/>
      <c r="I10" s="162"/>
      <c r="J10" s="162"/>
      <c r="K10" s="162"/>
      <c r="L10" s="162"/>
      <c r="M10" s="162"/>
      <c r="N10" s="162"/>
      <c r="O10" s="162"/>
      <c r="P10" s="162"/>
      <c r="Q10" s="162"/>
      <c r="R10" s="162"/>
      <c r="S10" s="162"/>
      <c r="T10" s="162"/>
      <c r="U10" s="162"/>
      <c r="V10" s="162"/>
    </row>
    <row r="11" spans="1:22" s="14" customFormat="1" ht="18.75" x14ac:dyDescent="0.2">
      <c r="A11" s="163"/>
      <c r="B11" s="163"/>
      <c r="C11" s="163"/>
      <c r="D11" s="163"/>
      <c r="E11" s="163"/>
      <c r="F11" s="163"/>
      <c r="G11" s="163"/>
      <c r="H11" s="163"/>
      <c r="I11" s="162"/>
      <c r="J11" s="162"/>
      <c r="K11" s="162"/>
      <c r="L11" s="162"/>
      <c r="M11" s="162"/>
      <c r="N11" s="162"/>
      <c r="O11" s="162"/>
      <c r="P11" s="162"/>
      <c r="Q11" s="162"/>
      <c r="R11" s="162"/>
      <c r="S11" s="162"/>
      <c r="T11" s="162"/>
      <c r="U11" s="162"/>
      <c r="V11" s="162"/>
    </row>
    <row r="12" spans="1:22" s="14" customFormat="1" ht="18.75" x14ac:dyDescent="0.2">
      <c r="A12" s="415" t="s">
        <v>610</v>
      </c>
      <c r="B12" s="415"/>
      <c r="C12" s="415"/>
      <c r="D12" s="164"/>
      <c r="E12" s="166"/>
      <c r="F12" s="164"/>
      <c r="G12" s="164"/>
      <c r="H12" s="164"/>
      <c r="I12" s="162"/>
      <c r="J12" s="162"/>
      <c r="K12" s="162"/>
      <c r="L12" s="162"/>
      <c r="M12" s="162"/>
      <c r="N12" s="162"/>
      <c r="O12" s="162"/>
      <c r="P12" s="162"/>
      <c r="Q12" s="162"/>
      <c r="R12" s="162"/>
      <c r="S12" s="162"/>
      <c r="T12" s="162"/>
      <c r="U12" s="162"/>
      <c r="V12" s="162"/>
    </row>
    <row r="13" spans="1:22" s="14" customFormat="1" ht="18.75" x14ac:dyDescent="0.2">
      <c r="A13" s="410" t="s">
        <v>5</v>
      </c>
      <c r="B13" s="410"/>
      <c r="C13" s="410"/>
      <c r="D13" s="165"/>
      <c r="E13" s="165"/>
      <c r="F13" s="165"/>
      <c r="G13" s="165"/>
      <c r="H13" s="165"/>
      <c r="I13" s="162"/>
      <c r="J13" s="162"/>
      <c r="K13" s="162"/>
      <c r="L13" s="162"/>
      <c r="M13" s="162"/>
      <c r="N13" s="162"/>
      <c r="O13" s="162"/>
      <c r="P13" s="162"/>
      <c r="Q13" s="162"/>
      <c r="R13" s="162"/>
      <c r="S13" s="162"/>
      <c r="T13" s="162"/>
      <c r="U13" s="162"/>
      <c r="V13" s="162"/>
    </row>
    <row r="14" spans="1:22" s="167" customFormat="1" ht="15.75" customHeight="1" x14ac:dyDescent="0.2">
      <c r="A14" s="157"/>
      <c r="B14" s="157"/>
      <c r="C14" s="157"/>
      <c r="D14" s="157"/>
      <c r="E14" s="157"/>
      <c r="F14" s="157"/>
      <c r="G14" s="157"/>
      <c r="H14" s="157"/>
      <c r="I14" s="157"/>
      <c r="J14" s="157"/>
      <c r="K14" s="157"/>
      <c r="L14" s="157"/>
      <c r="M14" s="157"/>
      <c r="N14" s="157"/>
      <c r="O14" s="157"/>
      <c r="P14" s="157"/>
      <c r="Q14" s="157"/>
      <c r="R14" s="157"/>
      <c r="S14" s="157"/>
      <c r="T14" s="157"/>
      <c r="U14" s="157"/>
      <c r="V14" s="157"/>
    </row>
    <row r="15" spans="1:22" s="168" customFormat="1" ht="53.45" customHeight="1" x14ac:dyDescent="0.25">
      <c r="A15" s="416" t="s">
        <v>611</v>
      </c>
      <c r="B15" s="416"/>
      <c r="C15" s="416"/>
      <c r="D15" s="186"/>
      <c r="E15" s="164"/>
      <c r="F15" s="164"/>
      <c r="G15" s="164"/>
      <c r="H15" s="164"/>
      <c r="I15" s="164"/>
      <c r="J15" s="164"/>
      <c r="K15" s="164"/>
      <c r="L15" s="164"/>
      <c r="M15" s="164"/>
      <c r="N15" s="164"/>
      <c r="O15" s="164"/>
      <c r="P15" s="164"/>
      <c r="Q15" s="164"/>
      <c r="R15" s="164"/>
      <c r="S15" s="164"/>
      <c r="T15" s="164"/>
      <c r="U15" s="164"/>
      <c r="V15" s="164"/>
    </row>
    <row r="16" spans="1:22" s="168" customFormat="1" ht="15" customHeight="1" x14ac:dyDescent="0.2">
      <c r="A16" s="410" t="s">
        <v>4</v>
      </c>
      <c r="B16" s="410"/>
      <c r="C16" s="410"/>
      <c r="D16" s="165"/>
      <c r="E16" s="165"/>
      <c r="F16" s="165"/>
      <c r="G16" s="165"/>
      <c r="H16" s="165"/>
      <c r="I16" s="165"/>
      <c r="J16" s="165"/>
      <c r="K16" s="165"/>
      <c r="L16" s="165"/>
      <c r="M16" s="165"/>
      <c r="N16" s="165"/>
      <c r="O16" s="165"/>
      <c r="P16" s="165"/>
      <c r="Q16" s="165"/>
      <c r="R16" s="165"/>
      <c r="S16" s="165"/>
      <c r="T16" s="165"/>
      <c r="U16" s="165"/>
      <c r="V16" s="16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411" t="s">
        <v>488</v>
      </c>
      <c r="B18" s="412"/>
      <c r="C18" s="412"/>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5"/>
      <c r="B19" s="165"/>
      <c r="C19" s="165"/>
      <c r="D19" s="165"/>
      <c r="E19" s="165"/>
      <c r="F19" s="165"/>
      <c r="G19" s="165"/>
      <c r="H19" s="165"/>
      <c r="I19" s="169"/>
      <c r="J19" s="169"/>
      <c r="K19" s="169"/>
      <c r="L19" s="169"/>
      <c r="M19" s="169"/>
      <c r="N19" s="169"/>
      <c r="O19" s="169"/>
      <c r="P19" s="169"/>
      <c r="Q19" s="169"/>
      <c r="R19" s="169"/>
      <c r="S19" s="169"/>
    </row>
    <row r="20" spans="1:22" s="168" customFormat="1" ht="39.75" customHeight="1" x14ac:dyDescent="0.2">
      <c r="A20" s="33" t="s">
        <v>3</v>
      </c>
      <c r="B20" s="171" t="s">
        <v>64</v>
      </c>
      <c r="C20" s="172" t="s">
        <v>63</v>
      </c>
      <c r="D20" s="173"/>
      <c r="E20" s="173"/>
      <c r="F20" s="173"/>
      <c r="G20" s="173"/>
      <c r="H20" s="173"/>
      <c r="I20" s="157"/>
      <c r="J20" s="157"/>
      <c r="K20" s="157"/>
      <c r="L20" s="157"/>
      <c r="M20" s="157"/>
      <c r="N20" s="157"/>
      <c r="O20" s="157"/>
      <c r="P20" s="157"/>
      <c r="Q20" s="157"/>
      <c r="R20" s="157"/>
      <c r="S20" s="157"/>
      <c r="T20" s="174"/>
      <c r="U20" s="174"/>
      <c r="V20" s="174"/>
    </row>
    <row r="21" spans="1:22" s="168" customFormat="1" ht="16.5" customHeight="1" x14ac:dyDescent="0.2">
      <c r="A21" s="172">
        <v>1</v>
      </c>
      <c r="B21" s="171">
        <v>2</v>
      </c>
      <c r="C21" s="172">
        <v>3</v>
      </c>
      <c r="D21" s="173"/>
      <c r="E21" s="173"/>
      <c r="F21" s="173"/>
      <c r="G21" s="173"/>
      <c r="H21" s="173"/>
      <c r="I21" s="157"/>
      <c r="J21" s="157"/>
      <c r="K21" s="157"/>
      <c r="L21" s="157"/>
      <c r="M21" s="157"/>
      <c r="N21" s="157"/>
      <c r="O21" s="157"/>
      <c r="P21" s="157"/>
      <c r="Q21" s="157"/>
      <c r="R21" s="157"/>
      <c r="S21" s="157"/>
      <c r="T21" s="174"/>
      <c r="U21" s="174"/>
      <c r="V21" s="174"/>
    </row>
    <row r="22" spans="1:22" s="168" customFormat="1" ht="39" customHeight="1" x14ac:dyDescent="0.2">
      <c r="A22" s="26" t="s">
        <v>62</v>
      </c>
      <c r="B22" s="175" t="s">
        <v>326</v>
      </c>
      <c r="C22" s="237" t="s">
        <v>531</v>
      </c>
      <c r="D22" s="173"/>
      <c r="E22" s="173"/>
      <c r="F22" s="173"/>
      <c r="G22" s="173"/>
      <c r="H22" s="173"/>
      <c r="I22" s="157"/>
      <c r="J22" s="157"/>
      <c r="K22" s="157"/>
      <c r="L22" s="157"/>
      <c r="M22" s="157"/>
      <c r="N22" s="157"/>
      <c r="O22" s="157"/>
      <c r="P22" s="157"/>
      <c r="Q22" s="157"/>
      <c r="R22" s="157"/>
      <c r="S22" s="157"/>
      <c r="T22" s="174"/>
      <c r="U22" s="174"/>
      <c r="V22" s="174"/>
    </row>
    <row r="23" spans="1:22" s="168" customFormat="1" ht="36" customHeight="1" x14ac:dyDescent="0.2">
      <c r="A23" s="26" t="s">
        <v>61</v>
      </c>
      <c r="B23" s="34" t="s">
        <v>518</v>
      </c>
      <c r="C23" s="238" t="s">
        <v>598</v>
      </c>
      <c r="D23" s="173"/>
      <c r="E23" s="173"/>
      <c r="F23" s="173"/>
      <c r="G23" s="173"/>
      <c r="H23" s="173"/>
      <c r="I23" s="157"/>
      <c r="J23" s="157"/>
      <c r="K23" s="157"/>
      <c r="L23" s="157"/>
      <c r="M23" s="157"/>
      <c r="N23" s="157"/>
      <c r="O23" s="157"/>
      <c r="P23" s="157"/>
      <c r="Q23" s="157"/>
      <c r="R23" s="157"/>
      <c r="S23" s="157"/>
      <c r="T23" s="174"/>
      <c r="U23" s="174"/>
      <c r="V23" s="174"/>
    </row>
    <row r="24" spans="1:22" s="168" customFormat="1" ht="22.5" customHeight="1" x14ac:dyDescent="0.2">
      <c r="A24" s="406"/>
      <c r="B24" s="407"/>
      <c r="C24" s="408"/>
      <c r="D24" s="173"/>
      <c r="E24" s="173"/>
      <c r="F24" s="173"/>
      <c r="G24" s="173"/>
      <c r="H24" s="173"/>
      <c r="I24" s="157"/>
      <c r="J24" s="157"/>
      <c r="K24" s="157"/>
      <c r="L24" s="157"/>
      <c r="M24" s="157"/>
      <c r="N24" s="157"/>
      <c r="O24" s="157"/>
      <c r="P24" s="157"/>
      <c r="Q24" s="157"/>
      <c r="R24" s="157"/>
      <c r="S24" s="157"/>
      <c r="T24" s="174"/>
      <c r="U24" s="174"/>
      <c r="V24" s="174"/>
    </row>
    <row r="25" spans="1:22" s="168" customFormat="1" ht="58.5" customHeight="1" x14ac:dyDescent="0.2">
      <c r="A25" s="26" t="s">
        <v>60</v>
      </c>
      <c r="B25" s="144" t="s">
        <v>437</v>
      </c>
      <c r="C25" s="239" t="s">
        <v>515</v>
      </c>
      <c r="D25" s="173"/>
      <c r="E25" s="173"/>
      <c r="F25" s="173"/>
      <c r="G25" s="173"/>
      <c r="H25" s="157"/>
      <c r="I25" s="157"/>
      <c r="J25" s="157"/>
      <c r="K25" s="157"/>
      <c r="L25" s="157"/>
      <c r="M25" s="157"/>
      <c r="N25" s="157"/>
      <c r="O25" s="157"/>
      <c r="P25" s="157"/>
      <c r="Q25" s="157"/>
      <c r="R25" s="157"/>
      <c r="S25" s="174"/>
      <c r="T25" s="174"/>
      <c r="U25" s="174"/>
      <c r="V25" s="174"/>
    </row>
    <row r="26" spans="1:22" s="168" customFormat="1" ht="42.75" customHeight="1" x14ac:dyDescent="0.2">
      <c r="A26" s="26" t="s">
        <v>59</v>
      </c>
      <c r="B26" s="144" t="s">
        <v>72</v>
      </c>
      <c r="C26" s="33" t="s">
        <v>505</v>
      </c>
      <c r="D26" s="173"/>
      <c r="E26" s="173"/>
      <c r="F26" s="173"/>
      <c r="G26" s="173"/>
      <c r="H26" s="157"/>
      <c r="I26" s="157"/>
      <c r="J26" s="157"/>
      <c r="K26" s="157"/>
      <c r="L26" s="157"/>
      <c r="M26" s="157"/>
      <c r="N26" s="157"/>
      <c r="O26" s="157"/>
      <c r="P26" s="157"/>
      <c r="Q26" s="157"/>
      <c r="R26" s="157"/>
      <c r="S26" s="174"/>
      <c r="T26" s="174"/>
      <c r="U26" s="174"/>
      <c r="V26" s="174"/>
    </row>
    <row r="27" spans="1:22" s="168" customFormat="1" ht="51.75" customHeight="1" x14ac:dyDescent="0.2">
      <c r="A27" s="26" t="s">
        <v>57</v>
      </c>
      <c r="B27" s="144" t="s">
        <v>71</v>
      </c>
      <c r="C27" s="189" t="s">
        <v>612</v>
      </c>
      <c r="D27" s="173"/>
      <c r="E27" s="173"/>
      <c r="F27" s="173"/>
      <c r="G27" s="173"/>
      <c r="H27" s="157"/>
      <c r="I27" s="157"/>
      <c r="J27" s="157"/>
      <c r="K27" s="157"/>
      <c r="L27" s="157"/>
      <c r="M27" s="157"/>
      <c r="N27" s="157"/>
      <c r="O27" s="157"/>
      <c r="P27" s="157"/>
      <c r="Q27" s="157"/>
      <c r="R27" s="157"/>
      <c r="S27" s="174"/>
      <c r="T27" s="174"/>
      <c r="U27" s="174"/>
      <c r="V27" s="174"/>
    </row>
    <row r="28" spans="1:22" s="168" customFormat="1" ht="42.75" customHeight="1" x14ac:dyDescent="0.2">
      <c r="A28" s="26" t="s">
        <v>56</v>
      </c>
      <c r="B28" s="144" t="s">
        <v>438</v>
      </c>
      <c r="C28" s="189" t="s">
        <v>507</v>
      </c>
      <c r="D28" s="173"/>
      <c r="E28" s="173"/>
      <c r="F28" s="173"/>
      <c r="G28" s="173"/>
      <c r="H28" s="157"/>
      <c r="I28" s="157"/>
      <c r="J28" s="157"/>
      <c r="K28" s="157"/>
      <c r="L28" s="157"/>
      <c r="M28" s="157"/>
      <c r="N28" s="157"/>
      <c r="O28" s="157"/>
      <c r="P28" s="157"/>
      <c r="Q28" s="157"/>
      <c r="R28" s="157"/>
      <c r="S28" s="174"/>
      <c r="T28" s="174"/>
      <c r="U28" s="174"/>
      <c r="V28" s="174"/>
    </row>
    <row r="29" spans="1:22" s="168" customFormat="1" ht="51.75" customHeight="1" x14ac:dyDescent="0.2">
      <c r="A29" s="26" t="s">
        <v>54</v>
      </c>
      <c r="B29" s="144" t="s">
        <v>439</v>
      </c>
      <c r="C29" s="189" t="s">
        <v>507</v>
      </c>
      <c r="D29" s="173"/>
      <c r="E29" s="173"/>
      <c r="F29" s="173"/>
      <c r="G29" s="173"/>
      <c r="H29" s="157"/>
      <c r="I29" s="157"/>
      <c r="J29" s="157"/>
      <c r="K29" s="157"/>
      <c r="L29" s="157"/>
      <c r="M29" s="157"/>
      <c r="N29" s="157"/>
      <c r="O29" s="157"/>
      <c r="P29" s="157"/>
      <c r="Q29" s="157"/>
      <c r="R29" s="157"/>
      <c r="S29" s="174"/>
      <c r="T29" s="174"/>
      <c r="U29" s="174"/>
      <c r="V29" s="174"/>
    </row>
    <row r="30" spans="1:22" s="168" customFormat="1" ht="51.75" customHeight="1" x14ac:dyDescent="0.2">
      <c r="A30" s="26" t="s">
        <v>52</v>
      </c>
      <c r="B30" s="144" t="s">
        <v>440</v>
      </c>
      <c r="C30" s="189" t="s">
        <v>507</v>
      </c>
      <c r="D30" s="173"/>
      <c r="E30" s="173"/>
      <c r="F30" s="173"/>
      <c r="G30" s="173"/>
      <c r="H30" s="157"/>
      <c r="I30" s="157"/>
      <c r="J30" s="157"/>
      <c r="K30" s="157"/>
      <c r="L30" s="157"/>
      <c r="M30" s="157"/>
      <c r="N30" s="157"/>
      <c r="O30" s="157"/>
      <c r="P30" s="157"/>
      <c r="Q30" s="157"/>
      <c r="R30" s="157"/>
      <c r="S30" s="174"/>
      <c r="T30" s="174"/>
      <c r="U30" s="174"/>
      <c r="V30" s="174"/>
    </row>
    <row r="31" spans="1:22" s="168" customFormat="1" ht="51.75" customHeight="1" x14ac:dyDescent="0.2">
      <c r="A31" s="26" t="s">
        <v>70</v>
      </c>
      <c r="B31" s="144" t="s">
        <v>441</v>
      </c>
      <c r="C31" s="239" t="s">
        <v>526</v>
      </c>
      <c r="D31" s="173"/>
      <c r="E31" s="173"/>
      <c r="F31" s="173"/>
      <c r="G31" s="173"/>
      <c r="H31" s="157"/>
      <c r="I31" s="157"/>
      <c r="J31" s="157"/>
      <c r="K31" s="157"/>
      <c r="L31" s="157"/>
      <c r="M31" s="157"/>
      <c r="N31" s="157"/>
      <c r="O31" s="157"/>
      <c r="P31" s="157"/>
      <c r="Q31" s="157"/>
      <c r="R31" s="157"/>
      <c r="S31" s="174"/>
      <c r="T31" s="174"/>
      <c r="U31" s="174"/>
      <c r="V31" s="174"/>
    </row>
    <row r="32" spans="1:22" s="168" customFormat="1" ht="51.75" customHeight="1" x14ac:dyDescent="0.2">
      <c r="A32" s="26" t="s">
        <v>68</v>
      </c>
      <c r="B32" s="144" t="s">
        <v>442</v>
      </c>
      <c r="C32" s="239" t="s">
        <v>507</v>
      </c>
      <c r="D32" s="173"/>
      <c r="E32" s="173"/>
      <c r="F32" s="173"/>
      <c r="G32" s="173"/>
      <c r="H32" s="157"/>
      <c r="I32" s="157"/>
      <c r="J32" s="157"/>
      <c r="K32" s="157"/>
      <c r="L32" s="157"/>
      <c r="M32" s="157"/>
      <c r="N32" s="157"/>
      <c r="O32" s="157"/>
      <c r="P32" s="157"/>
      <c r="Q32" s="157"/>
      <c r="R32" s="157"/>
      <c r="S32" s="174"/>
      <c r="T32" s="174"/>
      <c r="U32" s="174"/>
      <c r="V32" s="174"/>
    </row>
    <row r="33" spans="1:22" s="168" customFormat="1" ht="101.25" customHeight="1" x14ac:dyDescent="0.2">
      <c r="A33" s="26" t="s">
        <v>67</v>
      </c>
      <c r="B33" s="144" t="s">
        <v>443</v>
      </c>
      <c r="C33" s="144" t="s">
        <v>523</v>
      </c>
      <c r="D33" s="173"/>
      <c r="E33" s="173"/>
      <c r="F33" s="173"/>
      <c r="G33" s="173"/>
      <c r="H33" s="157"/>
      <c r="I33" s="157"/>
      <c r="J33" s="157"/>
      <c r="K33" s="157"/>
      <c r="L33" s="157"/>
      <c r="M33" s="157"/>
      <c r="N33" s="157"/>
      <c r="O33" s="157"/>
      <c r="P33" s="157"/>
      <c r="Q33" s="157"/>
      <c r="R33" s="157"/>
      <c r="S33" s="174"/>
      <c r="T33" s="174"/>
      <c r="U33" s="174"/>
      <c r="V33" s="174"/>
    </row>
    <row r="34" spans="1:22" ht="111" customHeight="1" x14ac:dyDescent="0.25">
      <c r="A34" s="26" t="s">
        <v>457</v>
      </c>
      <c r="B34" s="144" t="s">
        <v>444</v>
      </c>
      <c r="C34" s="189" t="s">
        <v>507</v>
      </c>
      <c r="D34" s="176"/>
      <c r="E34" s="176"/>
      <c r="F34" s="176"/>
      <c r="G34" s="176"/>
      <c r="H34" s="176"/>
      <c r="I34" s="176"/>
      <c r="J34" s="176"/>
      <c r="K34" s="176"/>
      <c r="L34" s="176"/>
      <c r="M34" s="176"/>
      <c r="N34" s="176"/>
      <c r="O34" s="176"/>
      <c r="P34" s="176"/>
      <c r="Q34" s="176"/>
      <c r="R34" s="176"/>
      <c r="S34" s="176"/>
      <c r="T34" s="176"/>
      <c r="U34" s="176"/>
      <c r="V34" s="176"/>
    </row>
    <row r="35" spans="1:22" ht="58.5" customHeight="1" x14ac:dyDescent="0.25">
      <c r="A35" s="26" t="s">
        <v>447</v>
      </c>
      <c r="B35" s="144" t="s">
        <v>69</v>
      </c>
      <c r="C35" s="189" t="s">
        <v>507</v>
      </c>
      <c r="D35" s="176"/>
      <c r="E35" s="176"/>
      <c r="F35" s="176"/>
      <c r="G35" s="176"/>
      <c r="H35" s="176"/>
      <c r="I35" s="176"/>
      <c r="J35" s="176"/>
      <c r="K35" s="176"/>
      <c r="L35" s="176"/>
      <c r="M35" s="176"/>
      <c r="N35" s="176"/>
      <c r="O35" s="176"/>
      <c r="P35" s="176"/>
      <c r="Q35" s="176"/>
      <c r="R35" s="176"/>
      <c r="S35" s="176"/>
      <c r="T35" s="176"/>
      <c r="U35" s="176"/>
      <c r="V35" s="176"/>
    </row>
    <row r="36" spans="1:22" ht="51.75" customHeight="1" x14ac:dyDescent="0.25">
      <c r="A36" s="26" t="s">
        <v>458</v>
      </c>
      <c r="B36" s="144" t="s">
        <v>445</v>
      </c>
      <c r="C36" s="189" t="s">
        <v>507</v>
      </c>
      <c r="D36" s="176"/>
      <c r="E36" s="176"/>
      <c r="F36" s="176"/>
      <c r="G36" s="176"/>
      <c r="H36" s="176"/>
      <c r="I36" s="176"/>
      <c r="J36" s="176"/>
      <c r="K36" s="176"/>
      <c r="L36" s="176"/>
      <c r="M36" s="176"/>
      <c r="N36" s="176"/>
      <c r="O36" s="176"/>
      <c r="P36" s="176"/>
      <c r="Q36" s="176"/>
      <c r="R36" s="176"/>
      <c r="S36" s="176"/>
      <c r="T36" s="176"/>
      <c r="U36" s="176"/>
      <c r="V36" s="176"/>
    </row>
    <row r="37" spans="1:22" ht="43.5" customHeight="1" x14ac:dyDescent="0.25">
      <c r="A37" s="26" t="s">
        <v>448</v>
      </c>
      <c r="B37" s="144" t="s">
        <v>446</v>
      </c>
      <c r="C37" s="189" t="s">
        <v>507</v>
      </c>
      <c r="D37" s="176"/>
      <c r="E37" s="176"/>
      <c r="F37" s="176"/>
      <c r="G37" s="176"/>
      <c r="H37" s="176"/>
      <c r="I37" s="176"/>
      <c r="J37" s="176"/>
      <c r="K37" s="176"/>
      <c r="L37" s="176"/>
      <c r="M37" s="176"/>
      <c r="N37" s="176"/>
      <c r="O37" s="176"/>
      <c r="P37" s="176"/>
      <c r="Q37" s="176"/>
      <c r="R37" s="176"/>
      <c r="S37" s="176"/>
      <c r="T37" s="176"/>
      <c r="U37" s="176"/>
      <c r="V37" s="176"/>
    </row>
    <row r="38" spans="1:22" ht="43.5" customHeight="1" x14ac:dyDescent="0.25">
      <c r="A38" s="26" t="s">
        <v>459</v>
      </c>
      <c r="B38" s="144" t="s">
        <v>226</v>
      </c>
      <c r="C38" s="189" t="s">
        <v>507</v>
      </c>
      <c r="D38" s="176"/>
      <c r="E38" s="176"/>
      <c r="F38" s="176"/>
      <c r="G38" s="176"/>
      <c r="H38" s="176"/>
      <c r="I38" s="176"/>
      <c r="J38" s="176"/>
      <c r="K38" s="176"/>
      <c r="L38" s="176"/>
      <c r="M38" s="176"/>
      <c r="N38" s="176"/>
      <c r="O38" s="176"/>
      <c r="P38" s="176"/>
      <c r="Q38" s="176"/>
      <c r="R38" s="176"/>
      <c r="S38" s="176"/>
      <c r="T38" s="176"/>
      <c r="U38" s="176"/>
      <c r="V38" s="176"/>
    </row>
    <row r="39" spans="1:22" ht="23.25" customHeight="1" x14ac:dyDescent="0.25">
      <c r="A39" s="406"/>
      <c r="B39" s="407"/>
      <c r="C39" s="408"/>
      <c r="D39" s="176"/>
      <c r="E39" s="176"/>
      <c r="F39" s="176"/>
      <c r="G39" s="176"/>
      <c r="H39" s="176"/>
      <c r="I39" s="176"/>
      <c r="J39" s="176"/>
      <c r="K39" s="176"/>
      <c r="L39" s="176"/>
      <c r="M39" s="176"/>
      <c r="N39" s="176"/>
      <c r="O39" s="176"/>
      <c r="P39" s="176"/>
      <c r="Q39" s="176"/>
      <c r="R39" s="176"/>
      <c r="S39" s="176"/>
      <c r="T39" s="176"/>
      <c r="U39" s="176"/>
      <c r="V39" s="176"/>
    </row>
    <row r="40" spans="1:22" ht="63" x14ac:dyDescent="0.25">
      <c r="A40" s="26" t="s">
        <v>449</v>
      </c>
      <c r="B40" s="144" t="s">
        <v>500</v>
      </c>
      <c r="C40" s="246" t="str">
        <f>CONCATENATE("∆L0,4лэп=",'3.2 паспорт Техсостояние ЛЭП'!R26," км")</f>
        <v>∆L0,4лэп=0,48 км</v>
      </c>
      <c r="D40" s="176"/>
      <c r="E40" s="176"/>
      <c r="F40" s="176"/>
      <c r="G40" s="176"/>
      <c r="H40" s="176"/>
      <c r="I40" s="176"/>
      <c r="J40" s="176"/>
      <c r="K40" s="176"/>
      <c r="L40" s="176"/>
      <c r="M40" s="176"/>
      <c r="N40" s="176"/>
      <c r="O40" s="176"/>
      <c r="P40" s="176"/>
      <c r="Q40" s="176"/>
      <c r="R40" s="176"/>
      <c r="S40" s="176"/>
      <c r="T40" s="176"/>
      <c r="U40" s="176"/>
      <c r="V40" s="176"/>
    </row>
    <row r="41" spans="1:22" ht="105.75" customHeight="1" x14ac:dyDescent="0.25">
      <c r="A41" s="26" t="s">
        <v>460</v>
      </c>
      <c r="B41" s="144" t="s">
        <v>483</v>
      </c>
      <c r="C41" s="178" t="s">
        <v>522</v>
      </c>
      <c r="D41" s="176"/>
      <c r="E41" s="176"/>
      <c r="F41" s="176"/>
      <c r="G41" s="176"/>
      <c r="H41" s="176"/>
      <c r="I41" s="176"/>
      <c r="J41" s="176"/>
      <c r="K41" s="176"/>
      <c r="L41" s="176"/>
      <c r="M41" s="176"/>
      <c r="N41" s="176"/>
      <c r="O41" s="176"/>
      <c r="P41" s="176"/>
      <c r="Q41" s="176"/>
      <c r="R41" s="176"/>
      <c r="S41" s="176"/>
      <c r="T41" s="176"/>
      <c r="U41" s="176"/>
      <c r="V41" s="176"/>
    </row>
    <row r="42" spans="1:22" ht="83.25" customHeight="1" x14ac:dyDescent="0.25">
      <c r="A42" s="26" t="s">
        <v>450</v>
      </c>
      <c r="B42" s="144" t="s">
        <v>497</v>
      </c>
      <c r="C42" s="236" t="s">
        <v>522</v>
      </c>
      <c r="D42" s="176"/>
      <c r="E42" s="176"/>
      <c r="F42" s="176"/>
      <c r="G42" s="176"/>
      <c r="H42" s="176"/>
      <c r="I42" s="176"/>
      <c r="J42" s="176"/>
      <c r="K42" s="176"/>
      <c r="L42" s="176"/>
      <c r="M42" s="176"/>
      <c r="N42" s="176"/>
      <c r="O42" s="176"/>
      <c r="P42" s="176"/>
      <c r="Q42" s="176"/>
      <c r="R42" s="176"/>
      <c r="S42" s="176"/>
      <c r="T42" s="176"/>
      <c r="U42" s="176"/>
      <c r="V42" s="176"/>
    </row>
    <row r="43" spans="1:22" ht="186" customHeight="1" x14ac:dyDescent="0.25">
      <c r="A43" s="26" t="s">
        <v>463</v>
      </c>
      <c r="B43" s="144" t="s">
        <v>464</v>
      </c>
      <c r="C43" s="178" t="s">
        <v>508</v>
      </c>
      <c r="D43" s="176"/>
      <c r="E43" s="176"/>
      <c r="F43" s="176"/>
      <c r="G43" s="176"/>
      <c r="H43" s="176"/>
      <c r="I43" s="176"/>
      <c r="J43" s="176"/>
      <c r="K43" s="176"/>
      <c r="L43" s="176"/>
      <c r="M43" s="176"/>
      <c r="N43" s="176"/>
      <c r="O43" s="176"/>
      <c r="P43" s="176"/>
      <c r="Q43" s="176"/>
      <c r="R43" s="176"/>
      <c r="S43" s="176"/>
      <c r="T43" s="176"/>
      <c r="U43" s="176"/>
      <c r="V43" s="176"/>
    </row>
    <row r="44" spans="1:22" ht="111" customHeight="1" x14ac:dyDescent="0.25">
      <c r="A44" s="26" t="s">
        <v>451</v>
      </c>
      <c r="B44" s="144" t="s">
        <v>489</v>
      </c>
      <c r="C44" s="178" t="s">
        <v>515</v>
      </c>
      <c r="D44" s="176"/>
      <c r="E44" s="176"/>
      <c r="F44" s="176"/>
      <c r="G44" s="176"/>
      <c r="H44" s="176"/>
      <c r="I44" s="176"/>
      <c r="J44" s="176"/>
      <c r="K44" s="176"/>
      <c r="L44" s="176"/>
      <c r="M44" s="176"/>
      <c r="N44" s="176"/>
      <c r="O44" s="176"/>
      <c r="P44" s="176"/>
      <c r="Q44" s="176"/>
      <c r="R44" s="176"/>
      <c r="S44" s="176"/>
      <c r="T44" s="176"/>
      <c r="U44" s="176"/>
      <c r="V44" s="176"/>
    </row>
    <row r="45" spans="1:22" ht="89.25" customHeight="1" x14ac:dyDescent="0.25">
      <c r="A45" s="26" t="s">
        <v>484</v>
      </c>
      <c r="B45" s="144" t="s">
        <v>490</v>
      </c>
      <c r="C45" s="178" t="s">
        <v>515</v>
      </c>
      <c r="D45" s="176"/>
      <c r="E45" s="176"/>
      <c r="F45" s="176"/>
      <c r="G45" s="176"/>
      <c r="H45" s="176"/>
      <c r="I45" s="176"/>
      <c r="J45" s="176"/>
      <c r="K45" s="176"/>
      <c r="L45" s="176"/>
      <c r="M45" s="176"/>
      <c r="N45" s="176"/>
      <c r="O45" s="176"/>
      <c r="P45" s="176"/>
      <c r="Q45" s="176"/>
      <c r="R45" s="176"/>
      <c r="S45" s="176"/>
      <c r="T45" s="176"/>
      <c r="U45" s="176"/>
      <c r="V45" s="176"/>
    </row>
    <row r="46" spans="1:22" ht="101.25" customHeight="1" x14ac:dyDescent="0.25">
      <c r="A46" s="26" t="s">
        <v>452</v>
      </c>
      <c r="B46" s="144" t="s">
        <v>491</v>
      </c>
      <c r="C46" s="178" t="s">
        <v>515</v>
      </c>
      <c r="D46" s="176"/>
      <c r="E46" s="176"/>
      <c r="F46" s="176"/>
      <c r="G46" s="176"/>
      <c r="H46" s="176"/>
      <c r="I46" s="176"/>
      <c r="J46" s="176"/>
      <c r="K46" s="176"/>
      <c r="L46" s="176"/>
      <c r="M46" s="176"/>
      <c r="N46" s="176"/>
      <c r="O46" s="176"/>
      <c r="P46" s="176"/>
      <c r="Q46" s="176"/>
      <c r="R46" s="176"/>
      <c r="S46" s="176"/>
      <c r="T46" s="176"/>
      <c r="U46" s="176"/>
      <c r="V46" s="176"/>
    </row>
    <row r="47" spans="1:22" ht="18.75" customHeight="1" x14ac:dyDescent="0.25">
      <c r="A47" s="406"/>
      <c r="B47" s="407"/>
      <c r="C47" s="408"/>
      <c r="D47" s="176"/>
      <c r="E47" s="176"/>
      <c r="F47" s="176"/>
      <c r="G47" s="176"/>
      <c r="H47" s="176"/>
      <c r="I47" s="176"/>
      <c r="J47" s="176"/>
      <c r="K47" s="176"/>
      <c r="L47" s="176"/>
      <c r="M47" s="176"/>
      <c r="N47" s="176"/>
      <c r="O47" s="176"/>
      <c r="P47" s="176"/>
      <c r="Q47" s="176"/>
      <c r="R47" s="176"/>
      <c r="S47" s="176"/>
      <c r="T47" s="176"/>
      <c r="U47" s="176"/>
      <c r="V47" s="176"/>
    </row>
    <row r="48" spans="1:22" ht="75.75" customHeight="1" x14ac:dyDescent="0.25">
      <c r="A48" s="26" t="s">
        <v>485</v>
      </c>
      <c r="B48" s="144" t="s">
        <v>498</v>
      </c>
      <c r="C48" s="235" t="str">
        <f>CONCATENATE('6.2. Паспорт фин осв ввод'!U24," млн рублей")</f>
        <v>0 млн рублей</v>
      </c>
      <c r="D48" s="176"/>
      <c r="E48" s="176"/>
      <c r="F48" s="176"/>
      <c r="G48" s="176"/>
      <c r="H48" s="176"/>
      <c r="I48" s="176"/>
      <c r="J48" s="176"/>
      <c r="K48" s="176"/>
      <c r="L48" s="176"/>
      <c r="M48" s="176"/>
      <c r="N48" s="176"/>
      <c r="O48" s="176"/>
      <c r="P48" s="176"/>
      <c r="Q48" s="176"/>
      <c r="R48" s="176"/>
      <c r="S48" s="176"/>
      <c r="T48" s="176"/>
      <c r="U48" s="176"/>
      <c r="V48" s="176"/>
    </row>
    <row r="49" spans="1:22" ht="71.25" customHeight="1" x14ac:dyDescent="0.25">
      <c r="A49" s="26" t="s">
        <v>453</v>
      </c>
      <c r="B49" s="144" t="s">
        <v>499</v>
      </c>
      <c r="C49" s="235" t="str">
        <f>CONCATENATE('6.2. Паспорт фин осв ввод'!U30," млн рублей")</f>
        <v>0 млн рублей</v>
      </c>
      <c r="D49" s="176"/>
      <c r="E49" s="176"/>
      <c r="F49" s="176"/>
      <c r="G49" s="176"/>
      <c r="H49" s="176"/>
      <c r="I49" s="176"/>
      <c r="J49" s="176"/>
      <c r="K49" s="176"/>
      <c r="L49" s="176"/>
      <c r="M49" s="176"/>
      <c r="N49" s="176"/>
      <c r="O49" s="176"/>
      <c r="P49" s="176"/>
      <c r="Q49" s="176"/>
      <c r="R49" s="176"/>
      <c r="S49" s="176"/>
      <c r="T49" s="176"/>
      <c r="U49" s="176"/>
      <c r="V49" s="176"/>
    </row>
    <row r="50" spans="1:22"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row>
    <row r="51" spans="1:22"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row>
    <row r="52" spans="1:22"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row>
    <row r="53" spans="1:22"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row>
    <row r="56" spans="1:22"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row>
    <row r="57" spans="1:22"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row>
    <row r="58" spans="1:22"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row>
    <row r="61" spans="1:22"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row>
    <row r="62" spans="1:22"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row>
    <row r="65" spans="1:22"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row>
    <row r="66" spans="1:22"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row>
    <row r="67" spans="1:22"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row>
    <row r="68" spans="1:22"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row>
    <row r="69" spans="1:22"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row>
    <row r="70" spans="1:22"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row>
    <row r="71" spans="1:22"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row>
    <row r="72" spans="1:22"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row>
    <row r="73" spans="1:22"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row>
    <row r="74" spans="1:22"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row>
    <row r="75" spans="1:22"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row>
    <row r="76" spans="1:22"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row>
    <row r="77" spans="1:22"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row>
    <row r="78" spans="1:22"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row>
    <row r="79" spans="1:22"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row>
    <row r="80" spans="1:22"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row>
    <row r="81" spans="1:22"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2"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row>
    <row r="83" spans="1:22"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row>
    <row r="84" spans="1:22"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row>
    <row r="85" spans="1:22"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2"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row>
    <row r="87" spans="1:22"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row>
    <row r="88" spans="1:22"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row>
    <row r="89" spans="1:22"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row>
    <row r="90" spans="1:22"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2"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row>
    <row r="92" spans="1:22"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row>
    <row r="93" spans="1:22"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row>
    <row r="94" spans="1:22"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row>
    <row r="95" spans="1:22"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row>
    <row r="96" spans="1:22"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row>
    <row r="97" spans="1:22"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row>
    <row r="98" spans="1:22"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row>
    <row r="104" spans="1:22"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row>
    <row r="105" spans="1:22"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row>
    <row r="106" spans="1:22"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row>
    <row r="110" spans="1:22"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row>
    <row r="113" spans="1:22"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row>
    <row r="114" spans="1:22"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row>
    <row r="115" spans="1:22"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row>
    <row r="118" spans="1:22"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row>
    <row r="119" spans="1:22"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row>
    <row r="120" spans="1:22"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row>
    <row r="121" spans="1:22"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row>
    <row r="124" spans="1:22"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row>
    <row r="125" spans="1:22"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row r="131" spans="1:22"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row>
    <row r="132" spans="1:22"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row>
    <row r="133" spans="1:22"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row>
    <row r="134" spans="1:22"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row>
    <row r="135" spans="1:22"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row>
    <row r="136" spans="1:22"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row>
    <row r="137" spans="1:22"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row>
    <row r="138" spans="1:22"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row>
    <row r="139" spans="1:22"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row>
    <row r="140" spans="1:22"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row>
    <row r="141" spans="1:22"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row>
    <row r="142" spans="1:22"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row>
    <row r="143" spans="1:22"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row>
    <row r="144" spans="1:22"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row>
    <row r="145" spans="1:22"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row>
    <row r="146" spans="1:22"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row>
    <row r="147" spans="1:22"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row>
    <row r="148" spans="1:22"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row>
    <row r="149" spans="1:22"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row>
    <row r="150" spans="1:22"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row>
    <row r="151" spans="1:22"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row>
    <row r="152" spans="1:22"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row>
    <row r="153" spans="1:22"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row>
    <row r="154" spans="1:22"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row>
    <row r="155" spans="1:22"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row>
    <row r="156" spans="1:22"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row>
    <row r="157" spans="1:22"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row>
    <row r="158" spans="1:22"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row>
    <row r="159" spans="1:22"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row>
    <row r="160" spans="1:22"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row>
    <row r="161" spans="1:22"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row>
    <row r="162" spans="1:22"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row>
    <row r="163" spans="1:22"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row>
    <row r="164" spans="1:22"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row>
    <row r="165" spans="1:22"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row>
    <row r="166" spans="1:22"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row>
    <row r="167" spans="1:22"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row>
    <row r="168" spans="1:22"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row>
    <row r="169" spans="1:22"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row>
    <row r="170" spans="1:22"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row>
    <row r="171" spans="1:22"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row>
    <row r="172" spans="1:22"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row>
    <row r="173" spans="1:22"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row>
    <row r="174" spans="1:22"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row>
    <row r="175" spans="1:22"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row>
    <row r="176" spans="1:22"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row>
    <row r="177" spans="1:22"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row>
    <row r="178" spans="1:22"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row>
    <row r="179" spans="1:22"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row>
    <row r="180" spans="1:22"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row>
    <row r="181" spans="1:22"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row>
    <row r="182" spans="1:22"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row>
    <row r="183" spans="1:22"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row>
    <row r="184" spans="1:22"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row>
    <row r="185" spans="1:22"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row>
    <row r="186" spans="1:22"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row>
    <row r="187" spans="1:22"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row>
    <row r="188" spans="1:22"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row>
    <row r="189" spans="1:22"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row>
    <row r="190" spans="1:22"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row>
    <row r="191" spans="1:22"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row>
    <row r="192" spans="1:22"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row>
    <row r="193" spans="1:22"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row>
    <row r="194" spans="1:22"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row>
    <row r="195" spans="1:22"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row>
    <row r="196" spans="1:22"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row>
    <row r="197" spans="1:22"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row>
    <row r="198" spans="1:22"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row>
    <row r="199" spans="1:22"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row>
    <row r="200" spans="1:22"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row>
    <row r="201" spans="1:22"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row>
    <row r="202" spans="1:22"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row>
    <row r="203" spans="1:22"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row>
    <row r="204" spans="1:22"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row>
    <row r="205" spans="1:22"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row>
    <row r="206" spans="1:22"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row>
    <row r="207" spans="1:22"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row>
    <row r="208" spans="1:22"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row>
    <row r="209" spans="1:22"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row>
    <row r="210" spans="1:22"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row>
    <row r="211" spans="1:22"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row>
    <row r="212" spans="1:22"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row>
    <row r="213" spans="1:22"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row>
    <row r="214" spans="1:22"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row>
    <row r="215" spans="1:22"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row>
    <row r="216" spans="1:22"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row>
    <row r="217" spans="1:22"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row>
    <row r="218" spans="1:22"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row>
    <row r="219" spans="1:22"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row>
    <row r="220" spans="1:22"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row>
    <row r="221" spans="1:22"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row>
    <row r="222" spans="1:22"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row>
    <row r="223" spans="1:22"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row>
    <row r="224" spans="1:22"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row>
    <row r="225" spans="1:22"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row>
    <row r="226" spans="1:22"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row>
    <row r="227" spans="1:22"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row>
    <row r="228" spans="1:22"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row>
    <row r="229" spans="1:22"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row>
    <row r="230" spans="1:22"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row>
    <row r="231" spans="1:22"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row>
    <row r="232" spans="1:22"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row>
    <row r="233" spans="1:22"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row>
    <row r="234" spans="1:22"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row>
    <row r="235" spans="1:22"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row>
    <row r="236" spans="1:22"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row>
    <row r="237" spans="1:22"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row>
    <row r="238" spans="1:22"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row>
    <row r="239" spans="1:22"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row>
    <row r="240" spans="1:22"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row>
    <row r="241" spans="1:22"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row>
    <row r="242" spans="1:22"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row>
    <row r="243" spans="1:22"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row>
    <row r="244" spans="1:22"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row>
    <row r="245" spans="1:22"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row>
    <row r="246" spans="1:22"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row>
    <row r="247" spans="1:22"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row>
    <row r="248" spans="1:22"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row>
    <row r="249" spans="1:22"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row>
    <row r="250" spans="1:22"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row>
    <row r="251" spans="1:22"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row>
    <row r="252" spans="1:22"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row>
    <row r="253" spans="1:22"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row>
    <row r="254" spans="1:22"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row>
    <row r="255" spans="1:22"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row>
    <row r="256" spans="1:22"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row>
    <row r="257" spans="1:22"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row>
    <row r="258" spans="1:22"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row>
    <row r="259" spans="1:22"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row>
    <row r="260" spans="1:22"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row>
    <row r="261" spans="1:22"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row>
    <row r="262" spans="1:22"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row>
    <row r="263" spans="1:22"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row>
    <row r="264" spans="1:22"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row>
    <row r="265" spans="1:22"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row>
    <row r="266" spans="1:22"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row>
    <row r="267" spans="1:22"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row>
    <row r="268" spans="1:22"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row>
    <row r="269" spans="1:22"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row>
    <row r="270" spans="1:22"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row>
    <row r="271" spans="1:22"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row>
    <row r="272" spans="1:22"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row>
    <row r="273" spans="1:22"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row>
    <row r="274" spans="1:22"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row>
    <row r="275" spans="1:22"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row>
    <row r="276" spans="1:22"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row>
    <row r="277" spans="1:22"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row>
    <row r="278" spans="1:22"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row>
    <row r="279" spans="1:22"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row>
    <row r="280" spans="1:22"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row>
    <row r="281" spans="1:22"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row>
    <row r="282" spans="1:22"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row>
    <row r="283" spans="1:22"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row>
    <row r="284" spans="1:22"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row>
    <row r="285" spans="1:22"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row>
    <row r="286" spans="1:22"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row>
    <row r="287" spans="1:22"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row>
    <row r="288" spans="1:22"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row>
    <row r="289" spans="1:22"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row>
    <row r="290" spans="1:22"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row>
    <row r="291" spans="1:22"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row>
    <row r="292" spans="1:22"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row>
    <row r="293" spans="1:22"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row>
    <row r="294" spans="1:22"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row>
    <row r="295" spans="1:22"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row>
    <row r="296" spans="1:22"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row>
    <row r="297" spans="1:22"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row>
    <row r="298" spans="1:22"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row>
    <row r="299" spans="1:22"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row>
    <row r="300" spans="1:22"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row>
    <row r="301" spans="1:22"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row>
    <row r="302" spans="1:22"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row>
    <row r="303" spans="1:22"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row>
    <row r="304" spans="1:22"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row>
    <row r="305" spans="1:22"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row>
    <row r="306" spans="1:22"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row>
    <row r="307" spans="1:22"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row>
    <row r="308" spans="1:22"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row>
    <row r="309" spans="1:22"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row>
    <row r="310" spans="1:22"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row>
    <row r="311" spans="1:22"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row>
    <row r="312" spans="1:22"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row>
    <row r="313" spans="1:22"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row>
    <row r="314" spans="1:22"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row>
    <row r="315" spans="1:22"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row>
    <row r="316" spans="1:22"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row>
    <row r="317" spans="1:22"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row>
    <row r="318" spans="1:22"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row>
    <row r="319" spans="1:22"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row>
    <row r="320" spans="1:22"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row>
    <row r="321" spans="1:22"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row>
    <row r="322" spans="1:22"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row>
    <row r="323" spans="1:22"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row>
    <row r="324" spans="1:22"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row>
    <row r="325" spans="1:22"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row>
    <row r="326" spans="1:22"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row>
    <row r="327" spans="1:22"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row>
    <row r="328" spans="1:22"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row>
    <row r="329" spans="1:22"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row>
    <row r="330" spans="1:22"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row>
    <row r="331" spans="1:22"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row>
    <row r="332" spans="1:22"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row>
    <row r="333" spans="1:22"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row>
    <row r="334" spans="1:22"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row>
    <row r="335" spans="1:22"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row>
    <row r="336" spans="1:22"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row>
    <row r="337" spans="1:22"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row>
    <row r="338" spans="1:22"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3" ySplit="5" topLeftCell="D49" activePane="bottomRight" state="frozen"/>
      <selection activeCell="A20" sqref="A20"/>
      <selection pane="topRight" activeCell="D20" sqref="D20"/>
      <selection pane="bottomLeft" activeCell="A25" sqref="A25"/>
      <selection pane="bottomRight" activeCell="J52" sqref="J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19" width="9.57031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190" t="s">
        <v>66</v>
      </c>
    </row>
    <row r="2" spans="1:21" ht="18.75" x14ac:dyDescent="0.3">
      <c r="A2" s="58"/>
      <c r="B2" s="58"/>
      <c r="C2" s="58"/>
      <c r="D2" s="58"/>
      <c r="E2" s="58"/>
      <c r="F2" s="58"/>
      <c r="L2" s="58"/>
      <c r="M2" s="58"/>
      <c r="U2" s="184" t="s">
        <v>8</v>
      </c>
    </row>
    <row r="3" spans="1:21" ht="18.75" x14ac:dyDescent="0.3">
      <c r="A3" s="58"/>
      <c r="B3" s="58"/>
      <c r="C3" s="58"/>
      <c r="D3" s="58"/>
      <c r="E3" s="58"/>
      <c r="F3" s="58"/>
      <c r="L3" s="58"/>
      <c r="M3" s="58"/>
      <c r="U3" s="184" t="s">
        <v>65</v>
      </c>
    </row>
    <row r="4" spans="1:21"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row>
    <row r="5" spans="1:21" ht="18.75" x14ac:dyDescent="0.3">
      <c r="A5" s="58"/>
      <c r="B5" s="58"/>
      <c r="C5" s="58"/>
      <c r="D5" s="58"/>
      <c r="E5" s="58"/>
      <c r="F5" s="58"/>
      <c r="L5" s="58"/>
      <c r="M5" s="58"/>
      <c r="U5" s="184"/>
    </row>
    <row r="6" spans="1:21" ht="18.75" x14ac:dyDescent="0.25">
      <c r="A6" s="422" t="s">
        <v>7</v>
      </c>
      <c r="B6" s="422"/>
      <c r="C6" s="422"/>
      <c r="D6" s="422"/>
      <c r="E6" s="422"/>
      <c r="F6" s="422"/>
      <c r="G6" s="422"/>
      <c r="H6" s="422"/>
      <c r="I6" s="422"/>
      <c r="J6" s="422"/>
      <c r="K6" s="422"/>
      <c r="L6" s="422"/>
      <c r="M6" s="422"/>
      <c r="N6" s="422"/>
      <c r="O6" s="422"/>
      <c r="P6" s="422"/>
      <c r="Q6" s="422"/>
      <c r="R6" s="422"/>
      <c r="S6" s="422"/>
      <c r="T6" s="422"/>
      <c r="U6" s="422"/>
    </row>
    <row r="7" spans="1:21" ht="18.75" x14ac:dyDescent="0.25">
      <c r="A7" s="140"/>
      <c r="B7" s="140"/>
      <c r="C7" s="140"/>
      <c r="D7" s="140"/>
      <c r="E7" s="140"/>
      <c r="F7" s="140"/>
      <c r="G7" s="140"/>
      <c r="H7" s="140"/>
      <c r="I7" s="140"/>
      <c r="J7" s="75"/>
      <c r="K7" s="75"/>
      <c r="L7" s="75"/>
      <c r="M7" s="75"/>
      <c r="N7" s="75"/>
      <c r="O7" s="75"/>
      <c r="P7" s="75"/>
      <c r="Q7" s="75"/>
      <c r="R7" s="75"/>
      <c r="S7" s="75"/>
      <c r="T7" s="75"/>
      <c r="U7" s="75"/>
    </row>
    <row r="8" spans="1:21" x14ac:dyDescent="0.25">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row>
    <row r="9" spans="1:21"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row>
    <row r="10" spans="1:21" ht="18.75" x14ac:dyDescent="0.25">
      <c r="A10" s="140"/>
      <c r="B10" s="140"/>
      <c r="C10" s="140"/>
      <c r="D10" s="140"/>
      <c r="E10" s="140"/>
      <c r="F10" s="140"/>
      <c r="G10" s="140"/>
      <c r="H10" s="140"/>
      <c r="I10" s="140"/>
      <c r="J10" s="75"/>
      <c r="K10" s="75"/>
      <c r="L10" s="75"/>
      <c r="M10" s="75"/>
      <c r="N10" s="75"/>
      <c r="O10" s="75"/>
      <c r="P10" s="75"/>
      <c r="Q10" s="75"/>
      <c r="R10" s="75"/>
      <c r="S10" s="75"/>
      <c r="T10" s="75"/>
      <c r="U10" s="75"/>
    </row>
    <row r="11" spans="1:21" x14ac:dyDescent="0.25">
      <c r="A11" s="417" t="str">
        <f>'1. паспорт местоположение'!A12:C12</f>
        <v>L_140-177</v>
      </c>
      <c r="B11" s="417"/>
      <c r="C11" s="417"/>
      <c r="D11" s="417"/>
      <c r="E11" s="417"/>
      <c r="F11" s="417"/>
      <c r="G11" s="417"/>
      <c r="H11" s="417"/>
      <c r="I11" s="417"/>
      <c r="J11" s="417"/>
      <c r="K11" s="417"/>
      <c r="L11" s="417"/>
      <c r="M11" s="417"/>
      <c r="N11" s="417"/>
      <c r="O11" s="417"/>
      <c r="P11" s="417"/>
      <c r="Q11" s="417"/>
      <c r="R11" s="417"/>
      <c r="S11" s="417"/>
      <c r="T11" s="417"/>
      <c r="U11" s="417"/>
    </row>
    <row r="12" spans="1:21"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row>
    <row r="13" spans="1:21" ht="16.5" customHeight="1" x14ac:dyDescent="0.3">
      <c r="A13" s="9"/>
      <c r="B13" s="9"/>
      <c r="C13" s="9"/>
      <c r="D13" s="9"/>
      <c r="E13" s="9"/>
      <c r="F13" s="9"/>
      <c r="G13" s="9"/>
      <c r="H13" s="9"/>
      <c r="I13" s="9"/>
      <c r="J13" s="74"/>
      <c r="K13" s="74"/>
      <c r="L13" s="74"/>
      <c r="M13" s="74"/>
      <c r="N13" s="74"/>
      <c r="O13" s="74"/>
      <c r="P13" s="74"/>
      <c r="Q13" s="74"/>
      <c r="R13" s="74"/>
      <c r="S13" s="74"/>
      <c r="T13" s="74"/>
      <c r="U13" s="74"/>
    </row>
    <row r="14" spans="1:21" x14ac:dyDescent="0.25">
      <c r="A14" s="417" t="str">
        <f>'1. паспорт местоположение'!A15</f>
        <v>Приобретение электросетевого комплекса п.Вишневое, г. Зеленоградск, Калининградской обл.</v>
      </c>
      <c r="B14" s="417"/>
      <c r="C14" s="417"/>
      <c r="D14" s="417"/>
      <c r="E14" s="417"/>
      <c r="F14" s="417"/>
      <c r="G14" s="417"/>
      <c r="H14" s="417"/>
      <c r="I14" s="417"/>
      <c r="J14" s="417"/>
      <c r="K14" s="417"/>
      <c r="L14" s="417"/>
      <c r="M14" s="417"/>
      <c r="N14" s="417"/>
      <c r="O14" s="417"/>
      <c r="P14" s="417"/>
      <c r="Q14" s="417"/>
      <c r="R14" s="417"/>
      <c r="S14" s="417"/>
      <c r="T14" s="417"/>
      <c r="U14" s="417"/>
    </row>
    <row r="15" spans="1:21"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row>
    <row r="16" spans="1:21" x14ac:dyDescent="0.25">
      <c r="A16" s="499"/>
      <c r="B16" s="499"/>
      <c r="C16" s="499"/>
      <c r="D16" s="499"/>
      <c r="E16" s="499"/>
      <c r="F16" s="499"/>
      <c r="G16" s="499"/>
      <c r="H16" s="499"/>
      <c r="I16" s="499"/>
      <c r="J16" s="499"/>
      <c r="K16" s="499"/>
      <c r="L16" s="499"/>
      <c r="M16" s="499"/>
      <c r="N16" s="499"/>
      <c r="O16" s="499"/>
      <c r="P16" s="499"/>
      <c r="Q16" s="499"/>
      <c r="R16" s="499"/>
      <c r="S16" s="499"/>
      <c r="T16" s="499"/>
      <c r="U16" s="499"/>
    </row>
    <row r="17" spans="1:24" x14ac:dyDescent="0.25">
      <c r="A17" s="58"/>
      <c r="L17" s="58"/>
      <c r="M17" s="58"/>
      <c r="N17" s="58"/>
      <c r="O17" s="58"/>
      <c r="P17" s="58"/>
      <c r="Q17" s="58"/>
      <c r="R17" s="58"/>
      <c r="S17" s="58"/>
      <c r="T17" s="58"/>
    </row>
    <row r="18" spans="1:24" x14ac:dyDescent="0.25">
      <c r="A18" s="500" t="s">
        <v>473</v>
      </c>
      <c r="B18" s="500"/>
      <c r="C18" s="500"/>
      <c r="D18" s="500"/>
      <c r="E18" s="500"/>
      <c r="F18" s="500"/>
      <c r="G18" s="500"/>
      <c r="H18" s="500"/>
      <c r="I18" s="500"/>
      <c r="J18" s="500"/>
      <c r="K18" s="500"/>
      <c r="L18" s="500"/>
      <c r="M18" s="500"/>
      <c r="N18" s="500"/>
      <c r="O18" s="500"/>
      <c r="P18" s="500"/>
      <c r="Q18" s="500"/>
      <c r="R18" s="500"/>
      <c r="S18" s="500"/>
      <c r="T18" s="500"/>
      <c r="U18" s="500"/>
    </row>
    <row r="19" spans="1:24" x14ac:dyDescent="0.25">
      <c r="A19" s="58"/>
      <c r="B19" s="58"/>
      <c r="C19" s="58"/>
      <c r="D19" s="58"/>
      <c r="E19" s="58"/>
      <c r="F19" s="58"/>
      <c r="L19" s="58"/>
      <c r="M19" s="58"/>
      <c r="N19" s="58"/>
      <c r="O19" s="58"/>
      <c r="P19" s="58"/>
      <c r="Q19" s="58"/>
      <c r="R19" s="58"/>
      <c r="S19" s="58"/>
      <c r="T19" s="58"/>
    </row>
    <row r="20" spans="1:24" ht="33" customHeight="1" x14ac:dyDescent="0.25">
      <c r="A20" s="501" t="s">
        <v>182</v>
      </c>
      <c r="B20" s="501" t="s">
        <v>181</v>
      </c>
      <c r="C20" s="482" t="s">
        <v>180</v>
      </c>
      <c r="D20" s="482"/>
      <c r="E20" s="503" t="s">
        <v>179</v>
      </c>
      <c r="F20" s="503"/>
      <c r="G20" s="504" t="s">
        <v>602</v>
      </c>
      <c r="H20" s="493" t="s">
        <v>603</v>
      </c>
      <c r="I20" s="494"/>
      <c r="J20" s="494"/>
      <c r="K20" s="494"/>
      <c r="L20" s="493" t="s">
        <v>604</v>
      </c>
      <c r="M20" s="494"/>
      <c r="N20" s="494"/>
      <c r="O20" s="494"/>
      <c r="P20" s="493" t="s">
        <v>605</v>
      </c>
      <c r="Q20" s="494"/>
      <c r="R20" s="494"/>
      <c r="S20" s="494"/>
      <c r="T20" s="507" t="s">
        <v>178</v>
      </c>
      <c r="U20" s="508"/>
      <c r="V20" s="73"/>
      <c r="W20" s="73"/>
      <c r="X20" s="73"/>
    </row>
    <row r="21" spans="1:24" ht="99.75" customHeight="1" x14ac:dyDescent="0.25">
      <c r="A21" s="502"/>
      <c r="B21" s="502"/>
      <c r="C21" s="482"/>
      <c r="D21" s="482"/>
      <c r="E21" s="503"/>
      <c r="F21" s="503"/>
      <c r="G21" s="505"/>
      <c r="H21" s="495" t="s">
        <v>2</v>
      </c>
      <c r="I21" s="495"/>
      <c r="J21" s="495" t="s">
        <v>516</v>
      </c>
      <c r="K21" s="495"/>
      <c r="L21" s="495" t="s">
        <v>2</v>
      </c>
      <c r="M21" s="495"/>
      <c r="N21" s="495" t="s">
        <v>516</v>
      </c>
      <c r="O21" s="495"/>
      <c r="P21" s="495" t="s">
        <v>2</v>
      </c>
      <c r="Q21" s="495"/>
      <c r="R21" s="495" t="s">
        <v>516</v>
      </c>
      <c r="S21" s="495"/>
      <c r="T21" s="509"/>
      <c r="U21" s="510"/>
    </row>
    <row r="22" spans="1:24" ht="89.25" customHeight="1" x14ac:dyDescent="0.25">
      <c r="A22" s="489"/>
      <c r="B22" s="489"/>
      <c r="C22" s="255" t="s">
        <v>2</v>
      </c>
      <c r="D22" s="255" t="s">
        <v>177</v>
      </c>
      <c r="E22" s="222" t="s">
        <v>597</v>
      </c>
      <c r="F22" s="222" t="s">
        <v>601</v>
      </c>
      <c r="G22" s="506"/>
      <c r="H22" s="224" t="s">
        <v>454</v>
      </c>
      <c r="I22" s="224" t="s">
        <v>455</v>
      </c>
      <c r="J22" s="224" t="s">
        <v>454</v>
      </c>
      <c r="K22" s="224" t="s">
        <v>455</v>
      </c>
      <c r="L22" s="224" t="s">
        <v>454</v>
      </c>
      <c r="M22" s="224" t="s">
        <v>455</v>
      </c>
      <c r="N22" s="224" t="s">
        <v>454</v>
      </c>
      <c r="O22" s="224" t="s">
        <v>455</v>
      </c>
      <c r="P22" s="224" t="s">
        <v>454</v>
      </c>
      <c r="Q22" s="224" t="s">
        <v>455</v>
      </c>
      <c r="R22" s="224" t="s">
        <v>454</v>
      </c>
      <c r="S22" s="224" t="s">
        <v>455</v>
      </c>
      <c r="T22" s="255" t="s">
        <v>2</v>
      </c>
      <c r="U22" s="255" t="s">
        <v>9</v>
      </c>
    </row>
    <row r="23" spans="1:24" ht="19.5" customHeight="1" x14ac:dyDescent="0.25">
      <c r="A23" s="254">
        <v>1</v>
      </c>
      <c r="B23" s="254">
        <v>2</v>
      </c>
      <c r="C23" s="254">
        <f t="shared" ref="C23:S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si="0"/>
        <v>12</v>
      </c>
      <c r="M23" s="254">
        <f t="shared" si="0"/>
        <v>13</v>
      </c>
      <c r="N23" s="254">
        <f t="shared" si="0"/>
        <v>14</v>
      </c>
      <c r="O23" s="254">
        <f t="shared" si="0"/>
        <v>15</v>
      </c>
      <c r="P23" s="254">
        <f t="shared" si="0"/>
        <v>16</v>
      </c>
      <c r="Q23" s="254">
        <f t="shared" si="0"/>
        <v>17</v>
      </c>
      <c r="R23" s="254">
        <f t="shared" si="0"/>
        <v>18</v>
      </c>
      <c r="S23" s="254">
        <f t="shared" si="0"/>
        <v>19</v>
      </c>
      <c r="T23" s="398">
        <f t="shared" ref="T23" si="1">S23+1</f>
        <v>20</v>
      </c>
      <c r="U23" s="398">
        <f t="shared" ref="U23" si="2">T23+1</f>
        <v>21</v>
      </c>
    </row>
    <row r="24" spans="1:24" ht="47.25" customHeight="1" x14ac:dyDescent="0.25">
      <c r="A24" s="71">
        <v>1</v>
      </c>
      <c r="B24" s="70" t="s">
        <v>176</v>
      </c>
      <c r="C24" s="211">
        <v>0</v>
      </c>
      <c r="D24" s="211">
        <v>0</v>
      </c>
      <c r="E24" s="223">
        <v>0</v>
      </c>
      <c r="F24" s="223">
        <v>0</v>
      </c>
      <c r="G24" s="211">
        <v>0</v>
      </c>
      <c r="H24" s="211">
        <f t="shared" ref="H24:S24" si="3">SUM(H25:H29)</f>
        <v>0</v>
      </c>
      <c r="I24" s="211">
        <f t="shared" si="3"/>
        <v>0</v>
      </c>
      <c r="J24" s="211">
        <f t="shared" si="3"/>
        <v>0</v>
      </c>
      <c r="K24" s="211">
        <f t="shared" si="3"/>
        <v>0</v>
      </c>
      <c r="L24" s="211">
        <f t="shared" si="3"/>
        <v>0</v>
      </c>
      <c r="M24" s="211">
        <f t="shared" si="3"/>
        <v>0</v>
      </c>
      <c r="N24" s="211">
        <f t="shared" si="3"/>
        <v>0</v>
      </c>
      <c r="O24" s="211">
        <f t="shared" si="3"/>
        <v>0</v>
      </c>
      <c r="P24" s="211">
        <f t="shared" si="3"/>
        <v>0</v>
      </c>
      <c r="Q24" s="211">
        <f t="shared" si="3"/>
        <v>0</v>
      </c>
      <c r="R24" s="211">
        <f t="shared" si="3"/>
        <v>0</v>
      </c>
      <c r="S24" s="211">
        <f t="shared" si="3"/>
        <v>0</v>
      </c>
      <c r="T24" s="211">
        <f>H24+L24+P24</f>
        <v>0</v>
      </c>
      <c r="U24" s="211">
        <f>J24+N24+R24</f>
        <v>0</v>
      </c>
    </row>
    <row r="25" spans="1:24" ht="24" customHeight="1" x14ac:dyDescent="0.25">
      <c r="A25" s="68" t="s">
        <v>175</v>
      </c>
      <c r="B25" s="45" t="s">
        <v>174</v>
      </c>
      <c r="C25" s="211">
        <v>0</v>
      </c>
      <c r="D25" s="211">
        <v>0</v>
      </c>
      <c r="E25" s="223">
        <v>0</v>
      </c>
      <c r="F25" s="223">
        <v>0</v>
      </c>
      <c r="G25" s="212">
        <v>0</v>
      </c>
      <c r="H25" s="212">
        <v>0</v>
      </c>
      <c r="I25" s="212">
        <v>0</v>
      </c>
      <c r="J25" s="212">
        <v>0</v>
      </c>
      <c r="K25" s="212">
        <v>0</v>
      </c>
      <c r="L25" s="212">
        <v>0</v>
      </c>
      <c r="M25" s="212">
        <v>0</v>
      </c>
      <c r="N25" s="212">
        <v>0</v>
      </c>
      <c r="O25" s="212">
        <v>0</v>
      </c>
      <c r="P25" s="212">
        <v>0</v>
      </c>
      <c r="Q25" s="212">
        <v>0</v>
      </c>
      <c r="R25" s="212">
        <v>0</v>
      </c>
      <c r="S25" s="212">
        <v>0</v>
      </c>
      <c r="T25" s="211">
        <f t="shared" ref="T25:T64" si="4">H25+L25+P25</f>
        <v>0</v>
      </c>
      <c r="U25" s="211">
        <f t="shared" ref="U25:U64" si="5">J25+N25+R25</f>
        <v>0</v>
      </c>
    </row>
    <row r="26" spans="1:24" x14ac:dyDescent="0.25">
      <c r="A26" s="68" t="s">
        <v>173</v>
      </c>
      <c r="B26" s="45" t="s">
        <v>172</v>
      </c>
      <c r="C26" s="211">
        <v>0</v>
      </c>
      <c r="D26" s="211">
        <v>0</v>
      </c>
      <c r="E26" s="223">
        <v>0</v>
      </c>
      <c r="F26" s="223">
        <v>0</v>
      </c>
      <c r="G26" s="212">
        <v>0</v>
      </c>
      <c r="H26" s="212">
        <v>0</v>
      </c>
      <c r="I26" s="212">
        <v>0</v>
      </c>
      <c r="J26" s="212">
        <v>0</v>
      </c>
      <c r="K26" s="212">
        <v>0</v>
      </c>
      <c r="L26" s="212">
        <v>0</v>
      </c>
      <c r="M26" s="212">
        <v>0</v>
      </c>
      <c r="N26" s="212">
        <v>0</v>
      </c>
      <c r="O26" s="212">
        <v>0</v>
      </c>
      <c r="P26" s="212">
        <v>0</v>
      </c>
      <c r="Q26" s="212">
        <v>0</v>
      </c>
      <c r="R26" s="212">
        <v>0</v>
      </c>
      <c r="S26" s="212">
        <v>0</v>
      </c>
      <c r="T26" s="211">
        <f t="shared" si="4"/>
        <v>0</v>
      </c>
      <c r="U26" s="211">
        <f t="shared" si="5"/>
        <v>0</v>
      </c>
    </row>
    <row r="27" spans="1:24" ht="31.5" x14ac:dyDescent="0.25">
      <c r="A27" s="68" t="s">
        <v>171</v>
      </c>
      <c r="B27" s="45" t="s">
        <v>410</v>
      </c>
      <c r="C27" s="211">
        <v>0</v>
      </c>
      <c r="D27" s="211">
        <v>0</v>
      </c>
      <c r="E27" s="223">
        <v>0</v>
      </c>
      <c r="F27" s="223">
        <v>0</v>
      </c>
      <c r="G27" s="212">
        <v>0</v>
      </c>
      <c r="H27" s="212">
        <v>0</v>
      </c>
      <c r="I27" s="212">
        <v>0</v>
      </c>
      <c r="J27" s="212">
        <v>0</v>
      </c>
      <c r="K27" s="212">
        <v>0</v>
      </c>
      <c r="L27" s="212">
        <v>0</v>
      </c>
      <c r="M27" s="212">
        <v>0</v>
      </c>
      <c r="N27" s="212">
        <v>0</v>
      </c>
      <c r="O27" s="212">
        <v>0</v>
      </c>
      <c r="P27" s="212">
        <v>0</v>
      </c>
      <c r="Q27" s="212">
        <v>0</v>
      </c>
      <c r="R27" s="212">
        <v>0</v>
      </c>
      <c r="S27" s="212">
        <v>0</v>
      </c>
      <c r="T27" s="211">
        <f t="shared" si="4"/>
        <v>0</v>
      </c>
      <c r="U27" s="211">
        <f t="shared" si="5"/>
        <v>0</v>
      </c>
    </row>
    <row r="28" spans="1:24" x14ac:dyDescent="0.25">
      <c r="A28" s="68" t="s">
        <v>170</v>
      </c>
      <c r="B28" s="45" t="s">
        <v>169</v>
      </c>
      <c r="C28" s="211">
        <v>0</v>
      </c>
      <c r="D28" s="211">
        <v>0</v>
      </c>
      <c r="E28" s="223">
        <v>0</v>
      </c>
      <c r="F28" s="223">
        <v>0</v>
      </c>
      <c r="G28" s="212">
        <v>0</v>
      </c>
      <c r="H28" s="212">
        <v>0</v>
      </c>
      <c r="I28" s="212">
        <v>0</v>
      </c>
      <c r="J28" s="212">
        <v>0</v>
      </c>
      <c r="K28" s="212">
        <v>0</v>
      </c>
      <c r="L28" s="212">
        <v>0</v>
      </c>
      <c r="M28" s="212">
        <v>0</v>
      </c>
      <c r="N28" s="212">
        <v>0</v>
      </c>
      <c r="O28" s="212">
        <f>N28</f>
        <v>0</v>
      </c>
      <c r="P28" s="212">
        <v>0</v>
      </c>
      <c r="Q28" s="212">
        <v>0</v>
      </c>
      <c r="R28" s="212">
        <v>0</v>
      </c>
      <c r="S28" s="212">
        <v>0</v>
      </c>
      <c r="T28" s="211">
        <f t="shared" si="4"/>
        <v>0</v>
      </c>
      <c r="U28" s="211">
        <f t="shared" si="5"/>
        <v>0</v>
      </c>
    </row>
    <row r="29" spans="1:24" x14ac:dyDescent="0.25">
      <c r="A29" s="68" t="s">
        <v>168</v>
      </c>
      <c r="B29" s="72" t="s">
        <v>167</v>
      </c>
      <c r="C29" s="211">
        <v>0</v>
      </c>
      <c r="D29" s="211">
        <v>0</v>
      </c>
      <c r="E29" s="223">
        <v>0</v>
      </c>
      <c r="F29" s="223">
        <v>0</v>
      </c>
      <c r="G29" s="212">
        <v>0</v>
      </c>
      <c r="H29" s="212">
        <v>0</v>
      </c>
      <c r="I29" s="212">
        <v>0</v>
      </c>
      <c r="J29" s="212">
        <v>0</v>
      </c>
      <c r="K29" s="212">
        <v>0</v>
      </c>
      <c r="L29" s="212">
        <v>0</v>
      </c>
      <c r="M29" s="212">
        <v>0</v>
      </c>
      <c r="N29" s="212">
        <v>0</v>
      </c>
      <c r="O29" s="212">
        <v>0</v>
      </c>
      <c r="P29" s="212">
        <v>0</v>
      </c>
      <c r="Q29" s="212">
        <v>0</v>
      </c>
      <c r="R29" s="212">
        <v>0</v>
      </c>
      <c r="S29" s="212">
        <v>0</v>
      </c>
      <c r="T29" s="211">
        <f t="shared" si="4"/>
        <v>0</v>
      </c>
      <c r="U29" s="211">
        <f t="shared" si="5"/>
        <v>0</v>
      </c>
    </row>
    <row r="30" spans="1:24" ht="47.25" x14ac:dyDescent="0.25">
      <c r="A30" s="71" t="s">
        <v>61</v>
      </c>
      <c r="B30" s="70" t="s">
        <v>166</v>
      </c>
      <c r="C30" s="211">
        <v>0</v>
      </c>
      <c r="D30" s="211">
        <v>0</v>
      </c>
      <c r="E30" s="223">
        <v>0</v>
      </c>
      <c r="F30" s="223">
        <v>0</v>
      </c>
      <c r="G30" s="211">
        <v>0</v>
      </c>
      <c r="H30" s="211">
        <f>SUM(H31:H34)</f>
        <v>0</v>
      </c>
      <c r="I30" s="211">
        <f t="shared" ref="I30:S30" si="6">SUM(I31:I34)</f>
        <v>0</v>
      </c>
      <c r="J30" s="211">
        <f t="shared" si="6"/>
        <v>0</v>
      </c>
      <c r="K30" s="211">
        <f t="shared" si="6"/>
        <v>0</v>
      </c>
      <c r="L30" s="211">
        <f t="shared" si="6"/>
        <v>0</v>
      </c>
      <c r="M30" s="211">
        <f t="shared" si="6"/>
        <v>0</v>
      </c>
      <c r="N30" s="211">
        <f t="shared" si="6"/>
        <v>0</v>
      </c>
      <c r="O30" s="211">
        <f t="shared" si="6"/>
        <v>0</v>
      </c>
      <c r="P30" s="211">
        <f t="shared" si="6"/>
        <v>0</v>
      </c>
      <c r="Q30" s="211">
        <f t="shared" si="6"/>
        <v>0</v>
      </c>
      <c r="R30" s="211">
        <f t="shared" si="6"/>
        <v>0</v>
      </c>
      <c r="S30" s="211">
        <f t="shared" si="6"/>
        <v>0</v>
      </c>
      <c r="T30" s="211">
        <f t="shared" si="4"/>
        <v>0</v>
      </c>
      <c r="U30" s="211">
        <f t="shared" si="5"/>
        <v>0</v>
      </c>
    </row>
    <row r="31" spans="1:24" x14ac:dyDescent="0.25">
      <c r="A31" s="71" t="s">
        <v>165</v>
      </c>
      <c r="B31" s="45" t="s">
        <v>164</v>
      </c>
      <c r="C31" s="211">
        <v>0</v>
      </c>
      <c r="D31" s="211">
        <v>0</v>
      </c>
      <c r="E31" s="223">
        <v>0</v>
      </c>
      <c r="F31" s="223">
        <v>0</v>
      </c>
      <c r="G31" s="212">
        <v>0</v>
      </c>
      <c r="H31" s="212">
        <v>0</v>
      </c>
      <c r="I31" s="212">
        <v>0</v>
      </c>
      <c r="J31" s="212">
        <v>0</v>
      </c>
      <c r="K31" s="212">
        <v>0</v>
      </c>
      <c r="L31" s="212">
        <v>0</v>
      </c>
      <c r="M31" s="212">
        <v>0</v>
      </c>
      <c r="N31" s="212">
        <v>0</v>
      </c>
      <c r="O31" s="212">
        <v>0</v>
      </c>
      <c r="P31" s="212">
        <v>0</v>
      </c>
      <c r="Q31" s="212">
        <v>0</v>
      </c>
      <c r="R31" s="212">
        <v>0</v>
      </c>
      <c r="S31" s="212">
        <v>0</v>
      </c>
      <c r="T31" s="211">
        <f t="shared" si="4"/>
        <v>0</v>
      </c>
      <c r="U31" s="211">
        <f t="shared" si="5"/>
        <v>0</v>
      </c>
    </row>
    <row r="32" spans="1:24" ht="31.5" x14ac:dyDescent="0.25">
      <c r="A32" s="71" t="s">
        <v>163</v>
      </c>
      <c r="B32" s="45" t="s">
        <v>162</v>
      </c>
      <c r="C32" s="211">
        <v>0</v>
      </c>
      <c r="D32" s="211">
        <v>0</v>
      </c>
      <c r="E32" s="223">
        <v>0</v>
      </c>
      <c r="F32" s="223">
        <v>0</v>
      </c>
      <c r="G32" s="212">
        <v>0</v>
      </c>
      <c r="H32" s="212">
        <v>0</v>
      </c>
      <c r="I32" s="212">
        <v>0</v>
      </c>
      <c r="J32" s="212">
        <v>0</v>
      </c>
      <c r="K32" s="212">
        <v>0</v>
      </c>
      <c r="L32" s="212">
        <v>0</v>
      </c>
      <c r="M32" s="212">
        <v>0</v>
      </c>
      <c r="N32" s="212">
        <v>0</v>
      </c>
      <c r="O32" s="212">
        <v>0</v>
      </c>
      <c r="P32" s="212">
        <v>0</v>
      </c>
      <c r="Q32" s="212">
        <v>0</v>
      </c>
      <c r="R32" s="212">
        <v>0</v>
      </c>
      <c r="S32" s="212">
        <v>0</v>
      </c>
      <c r="T32" s="211">
        <f t="shared" si="4"/>
        <v>0</v>
      </c>
      <c r="U32" s="211">
        <f t="shared" si="5"/>
        <v>0</v>
      </c>
    </row>
    <row r="33" spans="1:21" x14ac:dyDescent="0.25">
      <c r="A33" s="71" t="s">
        <v>161</v>
      </c>
      <c r="B33" s="45" t="s">
        <v>160</v>
      </c>
      <c r="C33" s="211">
        <v>0</v>
      </c>
      <c r="D33" s="211">
        <v>0</v>
      </c>
      <c r="E33" s="223">
        <v>0</v>
      </c>
      <c r="F33" s="223">
        <v>0</v>
      </c>
      <c r="G33" s="212">
        <v>0</v>
      </c>
      <c r="H33" s="212">
        <v>0</v>
      </c>
      <c r="I33" s="212">
        <v>0</v>
      </c>
      <c r="J33" s="212">
        <v>0</v>
      </c>
      <c r="K33" s="212">
        <v>0</v>
      </c>
      <c r="L33" s="212">
        <v>0</v>
      </c>
      <c r="M33" s="212">
        <v>0</v>
      </c>
      <c r="N33" s="212">
        <v>0</v>
      </c>
      <c r="O33" s="212">
        <f>N33</f>
        <v>0</v>
      </c>
      <c r="P33" s="212">
        <v>0</v>
      </c>
      <c r="Q33" s="212">
        <v>0</v>
      </c>
      <c r="R33" s="212">
        <v>0</v>
      </c>
      <c r="S33" s="212">
        <v>0</v>
      </c>
      <c r="T33" s="211">
        <f t="shared" si="4"/>
        <v>0</v>
      </c>
      <c r="U33" s="211">
        <f t="shared" si="5"/>
        <v>0</v>
      </c>
    </row>
    <row r="34" spans="1:21" x14ac:dyDescent="0.25">
      <c r="A34" s="71" t="s">
        <v>159</v>
      </c>
      <c r="B34" s="45" t="s">
        <v>158</v>
      </c>
      <c r="C34" s="211">
        <v>0</v>
      </c>
      <c r="D34" s="211">
        <v>0</v>
      </c>
      <c r="E34" s="223">
        <v>0</v>
      </c>
      <c r="F34" s="223">
        <v>0</v>
      </c>
      <c r="G34" s="212">
        <v>0</v>
      </c>
      <c r="H34" s="212">
        <v>0</v>
      </c>
      <c r="I34" s="212">
        <v>0</v>
      </c>
      <c r="J34" s="212">
        <v>0</v>
      </c>
      <c r="K34" s="212">
        <v>0</v>
      </c>
      <c r="L34" s="212">
        <v>0</v>
      </c>
      <c r="M34" s="212">
        <v>0</v>
      </c>
      <c r="N34" s="212">
        <v>0</v>
      </c>
      <c r="O34" s="212">
        <v>0</v>
      </c>
      <c r="P34" s="212">
        <v>0</v>
      </c>
      <c r="Q34" s="212">
        <v>0</v>
      </c>
      <c r="R34" s="212">
        <v>0</v>
      </c>
      <c r="S34" s="212">
        <v>0</v>
      </c>
      <c r="T34" s="211">
        <f t="shared" si="4"/>
        <v>0</v>
      </c>
      <c r="U34" s="211">
        <f t="shared" si="5"/>
        <v>0</v>
      </c>
    </row>
    <row r="35" spans="1:21" ht="31.5" x14ac:dyDescent="0.25">
      <c r="A35" s="71" t="s">
        <v>60</v>
      </c>
      <c r="B35" s="70" t="s">
        <v>157</v>
      </c>
      <c r="C35" s="211">
        <v>0</v>
      </c>
      <c r="D35" s="211">
        <v>0</v>
      </c>
      <c r="E35" s="223">
        <v>0</v>
      </c>
      <c r="F35" s="223">
        <v>0</v>
      </c>
      <c r="G35" s="211">
        <v>0</v>
      </c>
      <c r="H35" s="211">
        <v>0</v>
      </c>
      <c r="I35" s="211">
        <v>0</v>
      </c>
      <c r="J35" s="211">
        <v>0</v>
      </c>
      <c r="K35" s="211">
        <v>0</v>
      </c>
      <c r="L35" s="211">
        <v>0</v>
      </c>
      <c r="M35" s="211">
        <v>0</v>
      </c>
      <c r="N35" s="211">
        <v>0</v>
      </c>
      <c r="O35" s="211">
        <v>0</v>
      </c>
      <c r="P35" s="211">
        <v>0</v>
      </c>
      <c r="Q35" s="211">
        <v>0</v>
      </c>
      <c r="R35" s="211">
        <v>0</v>
      </c>
      <c r="S35" s="211">
        <v>0</v>
      </c>
      <c r="T35" s="211">
        <f t="shared" si="4"/>
        <v>0</v>
      </c>
      <c r="U35" s="211">
        <f t="shared" si="5"/>
        <v>0</v>
      </c>
    </row>
    <row r="36" spans="1:21" ht="31.5" x14ac:dyDescent="0.25">
      <c r="A36" s="68" t="s">
        <v>156</v>
      </c>
      <c r="B36" s="67" t="s">
        <v>155</v>
      </c>
      <c r="C36" s="211">
        <v>0</v>
      </c>
      <c r="D36" s="211">
        <v>0</v>
      </c>
      <c r="E36" s="223">
        <v>0</v>
      </c>
      <c r="F36" s="223">
        <v>0</v>
      </c>
      <c r="G36" s="212">
        <v>0</v>
      </c>
      <c r="H36" s="212">
        <v>0</v>
      </c>
      <c r="I36" s="212">
        <v>0</v>
      </c>
      <c r="J36" s="212">
        <v>0</v>
      </c>
      <c r="K36" s="212">
        <v>0</v>
      </c>
      <c r="L36" s="212">
        <v>0</v>
      </c>
      <c r="M36" s="212">
        <v>0</v>
      </c>
      <c r="N36" s="212">
        <v>0</v>
      </c>
      <c r="O36" s="212">
        <v>0</v>
      </c>
      <c r="P36" s="212">
        <v>0</v>
      </c>
      <c r="Q36" s="212">
        <v>0</v>
      </c>
      <c r="R36" s="212">
        <v>0</v>
      </c>
      <c r="S36" s="212">
        <f t="shared" ref="S36" si="7">R36</f>
        <v>0</v>
      </c>
      <c r="T36" s="211">
        <f t="shared" si="4"/>
        <v>0</v>
      </c>
      <c r="U36" s="211">
        <f t="shared" si="5"/>
        <v>0</v>
      </c>
    </row>
    <row r="37" spans="1:21" x14ac:dyDescent="0.25">
      <c r="A37" s="68" t="s">
        <v>154</v>
      </c>
      <c r="B37" s="67" t="s">
        <v>144</v>
      </c>
      <c r="C37" s="211">
        <v>0</v>
      </c>
      <c r="D37" s="211">
        <v>0</v>
      </c>
      <c r="E37" s="223">
        <v>0</v>
      </c>
      <c r="F37" s="223">
        <v>0</v>
      </c>
      <c r="G37" s="212">
        <v>0</v>
      </c>
      <c r="H37" s="212">
        <v>0</v>
      </c>
      <c r="I37" s="212">
        <v>0</v>
      </c>
      <c r="J37" s="212">
        <v>0</v>
      </c>
      <c r="K37" s="212">
        <v>0</v>
      </c>
      <c r="L37" s="212">
        <v>0</v>
      </c>
      <c r="M37" s="212">
        <v>0</v>
      </c>
      <c r="N37" s="212">
        <v>0</v>
      </c>
      <c r="O37" s="212">
        <f>N37</f>
        <v>0</v>
      </c>
      <c r="P37" s="212">
        <v>0</v>
      </c>
      <c r="Q37" s="212">
        <v>0</v>
      </c>
      <c r="R37" s="212">
        <v>0</v>
      </c>
      <c r="S37" s="212">
        <v>0</v>
      </c>
      <c r="T37" s="211">
        <f t="shared" si="4"/>
        <v>0</v>
      </c>
      <c r="U37" s="211">
        <f t="shared" si="5"/>
        <v>0</v>
      </c>
    </row>
    <row r="38" spans="1:21" x14ac:dyDescent="0.25">
      <c r="A38" s="68" t="s">
        <v>153</v>
      </c>
      <c r="B38" s="67" t="s">
        <v>142</v>
      </c>
      <c r="C38" s="211">
        <v>0</v>
      </c>
      <c r="D38" s="211">
        <v>0</v>
      </c>
      <c r="E38" s="223">
        <v>0</v>
      </c>
      <c r="F38" s="223">
        <v>0</v>
      </c>
      <c r="G38" s="212">
        <v>0</v>
      </c>
      <c r="H38" s="212">
        <v>0</v>
      </c>
      <c r="I38" s="212">
        <v>0</v>
      </c>
      <c r="J38" s="212">
        <v>0</v>
      </c>
      <c r="K38" s="212">
        <v>0</v>
      </c>
      <c r="L38" s="212">
        <v>0</v>
      </c>
      <c r="M38" s="212">
        <v>0</v>
      </c>
      <c r="N38" s="212">
        <v>0</v>
      </c>
      <c r="O38" s="212">
        <v>0</v>
      </c>
      <c r="P38" s="212">
        <v>0</v>
      </c>
      <c r="Q38" s="212">
        <v>0</v>
      </c>
      <c r="R38" s="212">
        <v>0</v>
      </c>
      <c r="S38" s="212">
        <v>0</v>
      </c>
      <c r="T38" s="211">
        <f t="shared" si="4"/>
        <v>0</v>
      </c>
      <c r="U38" s="211">
        <f t="shared" si="5"/>
        <v>0</v>
      </c>
    </row>
    <row r="39" spans="1:21" ht="31.5" x14ac:dyDescent="0.25">
      <c r="A39" s="68" t="s">
        <v>152</v>
      </c>
      <c r="B39" s="45" t="s">
        <v>140</v>
      </c>
      <c r="C39" s="211">
        <v>0</v>
      </c>
      <c r="D39" s="211">
        <v>0</v>
      </c>
      <c r="E39" s="223">
        <v>0</v>
      </c>
      <c r="F39" s="223">
        <v>0</v>
      </c>
      <c r="G39" s="212">
        <v>0</v>
      </c>
      <c r="H39" s="212">
        <v>0</v>
      </c>
      <c r="I39" s="212">
        <v>0</v>
      </c>
      <c r="J39" s="212">
        <v>0</v>
      </c>
      <c r="K39" s="212">
        <v>0</v>
      </c>
      <c r="L39" s="212">
        <v>0</v>
      </c>
      <c r="M39" s="212">
        <v>0</v>
      </c>
      <c r="N39" s="212">
        <v>0</v>
      </c>
      <c r="O39" s="212">
        <f>N39</f>
        <v>0</v>
      </c>
      <c r="P39" s="212">
        <v>0</v>
      </c>
      <c r="Q39" s="212">
        <v>0</v>
      </c>
      <c r="R39" s="212">
        <v>0</v>
      </c>
      <c r="S39" s="212">
        <v>0</v>
      </c>
      <c r="T39" s="211">
        <f t="shared" si="4"/>
        <v>0</v>
      </c>
      <c r="U39" s="211">
        <f t="shared" si="5"/>
        <v>0</v>
      </c>
    </row>
    <row r="40" spans="1:21" ht="31.5" x14ac:dyDescent="0.25">
      <c r="A40" s="68" t="s">
        <v>151</v>
      </c>
      <c r="B40" s="45" t="s">
        <v>138</v>
      </c>
      <c r="C40" s="211">
        <v>0</v>
      </c>
      <c r="D40" s="211">
        <v>0</v>
      </c>
      <c r="E40" s="223">
        <v>0</v>
      </c>
      <c r="F40" s="223">
        <v>0</v>
      </c>
      <c r="G40" s="212">
        <v>0</v>
      </c>
      <c r="H40" s="212">
        <v>0</v>
      </c>
      <c r="I40" s="212">
        <v>0</v>
      </c>
      <c r="J40" s="212">
        <v>0</v>
      </c>
      <c r="K40" s="212">
        <v>0</v>
      </c>
      <c r="L40" s="212">
        <v>0</v>
      </c>
      <c r="M40" s="212">
        <v>0</v>
      </c>
      <c r="N40" s="212">
        <v>0</v>
      </c>
      <c r="O40" s="212">
        <f>N40</f>
        <v>0</v>
      </c>
      <c r="P40" s="212">
        <v>0</v>
      </c>
      <c r="Q40" s="212">
        <v>0</v>
      </c>
      <c r="R40" s="212">
        <v>0</v>
      </c>
      <c r="S40" s="212">
        <v>0</v>
      </c>
      <c r="T40" s="211">
        <f t="shared" si="4"/>
        <v>0</v>
      </c>
      <c r="U40" s="211">
        <f t="shared" si="5"/>
        <v>0</v>
      </c>
    </row>
    <row r="41" spans="1:21" x14ac:dyDescent="0.25">
      <c r="A41" s="68" t="s">
        <v>150</v>
      </c>
      <c r="B41" s="45" t="s">
        <v>136</v>
      </c>
      <c r="C41" s="211">
        <v>0</v>
      </c>
      <c r="D41" s="211">
        <v>0</v>
      </c>
      <c r="E41" s="223">
        <v>0</v>
      </c>
      <c r="F41" s="223">
        <v>0</v>
      </c>
      <c r="G41" s="212">
        <v>0</v>
      </c>
      <c r="H41" s="212">
        <v>0</v>
      </c>
      <c r="I41" s="212">
        <v>0</v>
      </c>
      <c r="J41" s="212">
        <v>0</v>
      </c>
      <c r="K41" s="212">
        <v>0</v>
      </c>
      <c r="L41" s="212">
        <v>0</v>
      </c>
      <c r="M41" s="212">
        <v>0</v>
      </c>
      <c r="N41" s="212">
        <v>0</v>
      </c>
      <c r="O41" s="212">
        <f>N41</f>
        <v>0</v>
      </c>
      <c r="P41" s="212">
        <v>0</v>
      </c>
      <c r="Q41" s="212">
        <v>0</v>
      </c>
      <c r="R41" s="212">
        <v>0</v>
      </c>
      <c r="S41" s="212">
        <v>0</v>
      </c>
      <c r="T41" s="211">
        <f t="shared" si="4"/>
        <v>0</v>
      </c>
      <c r="U41" s="211">
        <f t="shared" si="5"/>
        <v>0</v>
      </c>
    </row>
    <row r="42" spans="1:21" ht="18.75" x14ac:dyDescent="0.25">
      <c r="A42" s="68" t="s">
        <v>149</v>
      </c>
      <c r="B42" s="67" t="s">
        <v>519</v>
      </c>
      <c r="C42" s="211">
        <v>0</v>
      </c>
      <c r="D42" s="211">
        <v>0</v>
      </c>
      <c r="E42" s="223">
        <v>0</v>
      </c>
      <c r="F42" s="223">
        <v>0</v>
      </c>
      <c r="G42" s="212">
        <v>0</v>
      </c>
      <c r="H42" s="212">
        <v>0</v>
      </c>
      <c r="I42" s="212">
        <v>0</v>
      </c>
      <c r="J42" s="212">
        <v>0</v>
      </c>
      <c r="K42" s="212">
        <v>0</v>
      </c>
      <c r="L42" s="212">
        <v>0</v>
      </c>
      <c r="M42" s="212">
        <v>0</v>
      </c>
      <c r="N42" s="212">
        <v>0</v>
      </c>
      <c r="O42" s="212">
        <v>0</v>
      </c>
      <c r="P42" s="212">
        <v>0</v>
      </c>
      <c r="Q42" s="212">
        <v>0</v>
      </c>
      <c r="R42" s="212">
        <v>0</v>
      </c>
      <c r="S42" s="212">
        <f t="shared" ref="S42" si="8">R42</f>
        <v>0</v>
      </c>
      <c r="T42" s="211">
        <f t="shared" si="4"/>
        <v>0</v>
      </c>
      <c r="U42" s="211">
        <f t="shared" si="5"/>
        <v>0</v>
      </c>
    </row>
    <row r="43" spans="1:21" x14ac:dyDescent="0.25">
      <c r="A43" s="71" t="s">
        <v>59</v>
      </c>
      <c r="B43" s="70" t="s">
        <v>148</v>
      </c>
      <c r="C43" s="211">
        <v>0</v>
      </c>
      <c r="D43" s="211">
        <v>0</v>
      </c>
      <c r="E43" s="223">
        <v>0</v>
      </c>
      <c r="F43" s="223">
        <v>0</v>
      </c>
      <c r="G43" s="211">
        <v>0</v>
      </c>
      <c r="H43" s="211">
        <v>0</v>
      </c>
      <c r="I43" s="211">
        <v>0</v>
      </c>
      <c r="J43" s="211">
        <v>0</v>
      </c>
      <c r="K43" s="211">
        <v>0</v>
      </c>
      <c r="L43" s="211">
        <v>0</v>
      </c>
      <c r="M43" s="211">
        <v>0</v>
      </c>
      <c r="N43" s="211">
        <v>0</v>
      </c>
      <c r="O43" s="211">
        <v>0</v>
      </c>
      <c r="P43" s="211">
        <v>0</v>
      </c>
      <c r="Q43" s="211">
        <v>0</v>
      </c>
      <c r="R43" s="211">
        <v>0</v>
      </c>
      <c r="S43" s="211">
        <v>0</v>
      </c>
      <c r="T43" s="211">
        <f t="shared" si="4"/>
        <v>0</v>
      </c>
      <c r="U43" s="211">
        <f t="shared" si="5"/>
        <v>0</v>
      </c>
    </row>
    <row r="44" spans="1:21" x14ac:dyDescent="0.25">
      <c r="A44" s="68" t="s">
        <v>147</v>
      </c>
      <c r="B44" s="45" t="s">
        <v>146</v>
      </c>
      <c r="C44" s="211">
        <v>0</v>
      </c>
      <c r="D44" s="211">
        <v>0</v>
      </c>
      <c r="E44" s="223">
        <v>0</v>
      </c>
      <c r="F44" s="223">
        <v>0</v>
      </c>
      <c r="G44" s="212">
        <v>0</v>
      </c>
      <c r="H44" s="212">
        <v>0</v>
      </c>
      <c r="I44" s="212">
        <v>0</v>
      </c>
      <c r="J44" s="212">
        <v>0</v>
      </c>
      <c r="K44" s="212">
        <v>0</v>
      </c>
      <c r="L44" s="212">
        <v>0</v>
      </c>
      <c r="M44" s="212">
        <v>0</v>
      </c>
      <c r="N44" s="212">
        <v>0</v>
      </c>
      <c r="O44" s="212">
        <v>0</v>
      </c>
      <c r="P44" s="212">
        <v>0</v>
      </c>
      <c r="Q44" s="212">
        <v>0</v>
      </c>
      <c r="R44" s="212">
        <f>R36</f>
        <v>0</v>
      </c>
      <c r="S44" s="212">
        <f>S36</f>
        <v>0</v>
      </c>
      <c r="T44" s="211">
        <f t="shared" si="4"/>
        <v>0</v>
      </c>
      <c r="U44" s="211">
        <f t="shared" si="5"/>
        <v>0</v>
      </c>
    </row>
    <row r="45" spans="1:21" x14ac:dyDescent="0.25">
      <c r="A45" s="68" t="s">
        <v>145</v>
      </c>
      <c r="B45" s="45" t="s">
        <v>144</v>
      </c>
      <c r="C45" s="211">
        <v>0</v>
      </c>
      <c r="D45" s="211">
        <v>0</v>
      </c>
      <c r="E45" s="223">
        <v>0</v>
      </c>
      <c r="F45" s="223">
        <v>0</v>
      </c>
      <c r="G45" s="212">
        <v>0</v>
      </c>
      <c r="H45" s="212">
        <v>0</v>
      </c>
      <c r="I45" s="212">
        <v>0</v>
      </c>
      <c r="J45" s="212">
        <v>0</v>
      </c>
      <c r="K45" s="212">
        <v>0</v>
      </c>
      <c r="L45" s="212">
        <v>0</v>
      </c>
      <c r="M45" s="212">
        <v>0</v>
      </c>
      <c r="N45" s="212">
        <f>N37</f>
        <v>0</v>
      </c>
      <c r="O45" s="212">
        <f>O37</f>
        <v>0</v>
      </c>
      <c r="P45" s="212">
        <v>0</v>
      </c>
      <c r="Q45" s="212">
        <v>0</v>
      </c>
      <c r="R45" s="212">
        <v>0</v>
      </c>
      <c r="S45" s="212">
        <v>0</v>
      </c>
      <c r="T45" s="211">
        <f t="shared" si="4"/>
        <v>0</v>
      </c>
      <c r="U45" s="211">
        <f t="shared" si="5"/>
        <v>0</v>
      </c>
    </row>
    <row r="46" spans="1:21" x14ac:dyDescent="0.25">
      <c r="A46" s="68" t="s">
        <v>143</v>
      </c>
      <c r="B46" s="45" t="s">
        <v>142</v>
      </c>
      <c r="C46" s="211">
        <v>0</v>
      </c>
      <c r="D46" s="211">
        <v>0</v>
      </c>
      <c r="E46" s="223">
        <v>0</v>
      </c>
      <c r="F46" s="223">
        <v>0</v>
      </c>
      <c r="G46" s="212">
        <v>0</v>
      </c>
      <c r="H46" s="212">
        <v>0</v>
      </c>
      <c r="I46" s="212">
        <v>0</v>
      </c>
      <c r="J46" s="212">
        <v>0</v>
      </c>
      <c r="K46" s="212">
        <f t="shared" ref="K46" si="9">J46</f>
        <v>0</v>
      </c>
      <c r="L46" s="212">
        <v>0</v>
      </c>
      <c r="M46" s="212">
        <v>0</v>
      </c>
      <c r="N46" s="212">
        <v>0</v>
      </c>
      <c r="O46" s="212">
        <v>0</v>
      </c>
      <c r="P46" s="212">
        <v>0</v>
      </c>
      <c r="Q46" s="212">
        <v>0</v>
      </c>
      <c r="R46" s="212">
        <v>0</v>
      </c>
      <c r="S46" s="212">
        <v>0</v>
      </c>
      <c r="T46" s="211">
        <f t="shared" si="4"/>
        <v>0</v>
      </c>
      <c r="U46" s="211">
        <f t="shared" si="5"/>
        <v>0</v>
      </c>
    </row>
    <row r="47" spans="1:21" ht="31.5" x14ac:dyDescent="0.25">
      <c r="A47" s="68" t="s">
        <v>141</v>
      </c>
      <c r="B47" s="45" t="s">
        <v>140</v>
      </c>
      <c r="C47" s="211">
        <v>0</v>
      </c>
      <c r="D47" s="211">
        <v>0</v>
      </c>
      <c r="E47" s="223">
        <v>0</v>
      </c>
      <c r="F47" s="223">
        <v>0</v>
      </c>
      <c r="G47" s="212">
        <v>0</v>
      </c>
      <c r="H47" s="212">
        <v>0</v>
      </c>
      <c r="I47" s="212">
        <v>0</v>
      </c>
      <c r="J47" s="212">
        <v>0</v>
      </c>
      <c r="K47" s="212">
        <v>0</v>
      </c>
      <c r="L47" s="212">
        <v>0</v>
      </c>
      <c r="M47" s="212">
        <v>0</v>
      </c>
      <c r="N47" s="212">
        <f>N39</f>
        <v>0</v>
      </c>
      <c r="O47" s="212">
        <f>O39</f>
        <v>0</v>
      </c>
      <c r="P47" s="212">
        <v>0</v>
      </c>
      <c r="Q47" s="212">
        <v>0</v>
      </c>
      <c r="R47" s="212">
        <v>0</v>
      </c>
      <c r="S47" s="212">
        <v>0</v>
      </c>
      <c r="T47" s="211">
        <f t="shared" si="4"/>
        <v>0</v>
      </c>
      <c r="U47" s="211">
        <f t="shared" si="5"/>
        <v>0</v>
      </c>
    </row>
    <row r="48" spans="1:21" ht="31.5" x14ac:dyDescent="0.25">
      <c r="A48" s="68" t="s">
        <v>139</v>
      </c>
      <c r="B48" s="45" t="s">
        <v>138</v>
      </c>
      <c r="C48" s="211">
        <v>0</v>
      </c>
      <c r="D48" s="211">
        <v>0</v>
      </c>
      <c r="E48" s="223">
        <v>0</v>
      </c>
      <c r="F48" s="223">
        <v>0</v>
      </c>
      <c r="G48" s="212">
        <v>0</v>
      </c>
      <c r="H48" s="212">
        <v>0</v>
      </c>
      <c r="I48" s="212">
        <v>0</v>
      </c>
      <c r="J48" s="212">
        <v>0</v>
      </c>
      <c r="K48" s="212">
        <f t="shared" ref="K48" si="10">J48</f>
        <v>0</v>
      </c>
      <c r="L48" s="212">
        <v>0</v>
      </c>
      <c r="M48" s="212">
        <v>0</v>
      </c>
      <c r="N48" s="212">
        <f t="shared" ref="N48:O49" si="11">N40</f>
        <v>0</v>
      </c>
      <c r="O48" s="212">
        <f t="shared" si="11"/>
        <v>0</v>
      </c>
      <c r="P48" s="212">
        <v>0</v>
      </c>
      <c r="Q48" s="212">
        <v>0</v>
      </c>
      <c r="R48" s="212">
        <v>0</v>
      </c>
      <c r="S48" s="212">
        <v>0</v>
      </c>
      <c r="T48" s="211">
        <f t="shared" si="4"/>
        <v>0</v>
      </c>
      <c r="U48" s="211">
        <f t="shared" si="5"/>
        <v>0</v>
      </c>
    </row>
    <row r="49" spans="1:21" x14ac:dyDescent="0.25">
      <c r="A49" s="68" t="s">
        <v>137</v>
      </c>
      <c r="B49" s="45" t="s">
        <v>136</v>
      </c>
      <c r="C49" s="211">
        <v>0</v>
      </c>
      <c r="D49" s="211">
        <v>0</v>
      </c>
      <c r="E49" s="223">
        <v>0</v>
      </c>
      <c r="F49" s="223">
        <v>0</v>
      </c>
      <c r="G49" s="212">
        <v>0</v>
      </c>
      <c r="H49" s="212">
        <v>0</v>
      </c>
      <c r="I49" s="212">
        <v>0</v>
      </c>
      <c r="J49" s="212">
        <f>'3.2 паспорт Техсостояние ЛЭП'!R26</f>
        <v>0.48</v>
      </c>
      <c r="K49" s="212">
        <f>J49</f>
        <v>0.48</v>
      </c>
      <c r="L49" s="212">
        <v>0</v>
      </c>
      <c r="M49" s="212">
        <v>0</v>
      </c>
      <c r="N49" s="212">
        <f t="shared" si="11"/>
        <v>0</v>
      </c>
      <c r="O49" s="212">
        <f t="shared" si="11"/>
        <v>0</v>
      </c>
      <c r="P49" s="212">
        <v>0</v>
      </c>
      <c r="Q49" s="212">
        <v>0</v>
      </c>
      <c r="R49" s="212">
        <v>0</v>
      </c>
      <c r="S49" s="212">
        <v>0</v>
      </c>
      <c r="T49" s="211">
        <f t="shared" si="4"/>
        <v>0</v>
      </c>
      <c r="U49" s="211">
        <f t="shared" si="5"/>
        <v>0.48</v>
      </c>
    </row>
    <row r="50" spans="1:21" ht="18.75" x14ac:dyDescent="0.25">
      <c r="A50" s="68" t="s">
        <v>135</v>
      </c>
      <c r="B50" s="67" t="s">
        <v>607</v>
      </c>
      <c r="C50" s="211">
        <v>0</v>
      </c>
      <c r="D50" s="211">
        <v>0</v>
      </c>
      <c r="E50" s="223">
        <v>0</v>
      </c>
      <c r="F50" s="223">
        <v>0</v>
      </c>
      <c r="G50" s="212">
        <v>0</v>
      </c>
      <c r="H50" s="212">
        <v>0</v>
      </c>
      <c r="I50" s="212">
        <v>0</v>
      </c>
      <c r="J50" s="212">
        <v>5</v>
      </c>
      <c r="K50" s="212">
        <f>J50</f>
        <v>5</v>
      </c>
      <c r="L50" s="212">
        <v>0</v>
      </c>
      <c r="M50" s="212">
        <v>0</v>
      </c>
      <c r="N50" s="212">
        <v>0</v>
      </c>
      <c r="O50" s="212">
        <v>0</v>
      </c>
      <c r="P50" s="212">
        <v>0</v>
      </c>
      <c r="Q50" s="212">
        <v>0</v>
      </c>
      <c r="R50" s="212">
        <v>0</v>
      </c>
      <c r="S50" s="212">
        <v>0</v>
      </c>
      <c r="T50" s="211">
        <f t="shared" si="4"/>
        <v>0</v>
      </c>
      <c r="U50" s="211">
        <f t="shared" si="5"/>
        <v>5</v>
      </c>
    </row>
    <row r="51" spans="1:21" ht="35.25" customHeight="1" x14ac:dyDescent="0.25">
      <c r="A51" s="71" t="s">
        <v>57</v>
      </c>
      <c r="B51" s="70" t="s">
        <v>134</v>
      </c>
      <c r="C51" s="211">
        <v>0</v>
      </c>
      <c r="D51" s="211">
        <v>0</v>
      </c>
      <c r="E51" s="223">
        <v>0</v>
      </c>
      <c r="F51" s="223">
        <v>0</v>
      </c>
      <c r="G51" s="211">
        <v>0</v>
      </c>
      <c r="H51" s="211">
        <v>0</v>
      </c>
      <c r="I51" s="211">
        <v>0</v>
      </c>
      <c r="J51" s="211">
        <v>0</v>
      </c>
      <c r="K51" s="211">
        <v>0</v>
      </c>
      <c r="L51" s="211">
        <v>0</v>
      </c>
      <c r="M51" s="211">
        <v>0</v>
      </c>
      <c r="N51" s="211">
        <v>0</v>
      </c>
      <c r="O51" s="211">
        <v>0</v>
      </c>
      <c r="P51" s="211">
        <v>0</v>
      </c>
      <c r="Q51" s="211">
        <v>0</v>
      </c>
      <c r="R51" s="211">
        <v>0</v>
      </c>
      <c r="S51" s="211">
        <v>0</v>
      </c>
      <c r="T51" s="211">
        <f t="shared" si="4"/>
        <v>0</v>
      </c>
      <c r="U51" s="211">
        <f t="shared" si="5"/>
        <v>0</v>
      </c>
    </row>
    <row r="52" spans="1:21" x14ac:dyDescent="0.25">
      <c r="A52" s="68" t="s">
        <v>133</v>
      </c>
      <c r="B52" s="45" t="s">
        <v>132</v>
      </c>
      <c r="C52" s="212">
        <v>0</v>
      </c>
      <c r="D52" s="211">
        <v>0</v>
      </c>
      <c r="E52" s="223">
        <v>0</v>
      </c>
      <c r="F52" s="223">
        <v>0</v>
      </c>
      <c r="G52" s="212">
        <v>0</v>
      </c>
      <c r="H52" s="212">
        <v>0</v>
      </c>
      <c r="I52" s="212">
        <v>0</v>
      </c>
      <c r="J52" s="212">
        <v>1.1817500000000001</v>
      </c>
      <c r="K52" s="212">
        <f>J52</f>
        <v>1.1817500000000001</v>
      </c>
      <c r="L52" s="212">
        <v>0</v>
      </c>
      <c r="M52" s="212">
        <v>0</v>
      </c>
      <c r="N52" s="212">
        <v>0</v>
      </c>
      <c r="O52" s="212">
        <f>N52</f>
        <v>0</v>
      </c>
      <c r="P52" s="212">
        <v>0</v>
      </c>
      <c r="Q52" s="212">
        <v>0</v>
      </c>
      <c r="R52" s="212">
        <v>0</v>
      </c>
      <c r="S52" s="212">
        <v>0</v>
      </c>
      <c r="T52" s="211">
        <f t="shared" si="4"/>
        <v>0</v>
      </c>
      <c r="U52" s="211">
        <f t="shared" si="5"/>
        <v>1.1817500000000001</v>
      </c>
    </row>
    <row r="53" spans="1:21" x14ac:dyDescent="0.25">
      <c r="A53" s="68" t="s">
        <v>131</v>
      </c>
      <c r="B53" s="45" t="s">
        <v>125</v>
      </c>
      <c r="C53" s="211">
        <v>0</v>
      </c>
      <c r="D53" s="211">
        <v>0</v>
      </c>
      <c r="E53" s="223">
        <v>0</v>
      </c>
      <c r="F53" s="223">
        <v>0</v>
      </c>
      <c r="G53" s="212">
        <v>0</v>
      </c>
      <c r="H53" s="212">
        <v>0</v>
      </c>
      <c r="I53" s="212">
        <v>0</v>
      </c>
      <c r="J53" s="212">
        <f>J44</f>
        <v>0</v>
      </c>
      <c r="K53" s="212">
        <f>K44</f>
        <v>0</v>
      </c>
      <c r="L53" s="212">
        <v>0</v>
      </c>
      <c r="M53" s="212">
        <v>0</v>
      </c>
      <c r="N53" s="212">
        <v>0</v>
      </c>
      <c r="O53" s="212">
        <v>0</v>
      </c>
      <c r="P53" s="212">
        <v>0</v>
      </c>
      <c r="Q53" s="212">
        <v>0</v>
      </c>
      <c r="R53" s="212">
        <v>0</v>
      </c>
      <c r="S53" s="212">
        <v>0</v>
      </c>
      <c r="T53" s="211">
        <f t="shared" si="4"/>
        <v>0</v>
      </c>
      <c r="U53" s="211">
        <f t="shared" si="5"/>
        <v>0</v>
      </c>
    </row>
    <row r="54" spans="1:21" x14ac:dyDescent="0.25">
      <c r="A54" s="68" t="s">
        <v>130</v>
      </c>
      <c r="B54" s="67" t="s">
        <v>124</v>
      </c>
      <c r="C54" s="211">
        <v>0</v>
      </c>
      <c r="D54" s="211">
        <v>0</v>
      </c>
      <c r="E54" s="223">
        <v>0</v>
      </c>
      <c r="F54" s="223">
        <v>0</v>
      </c>
      <c r="G54" s="212">
        <v>0</v>
      </c>
      <c r="H54" s="212">
        <v>0</v>
      </c>
      <c r="I54" s="212">
        <v>0</v>
      </c>
      <c r="J54" s="212">
        <f t="shared" ref="J54:K54" si="12">J45</f>
        <v>0</v>
      </c>
      <c r="K54" s="212">
        <f t="shared" si="12"/>
        <v>0</v>
      </c>
      <c r="L54" s="212">
        <v>0</v>
      </c>
      <c r="M54" s="212">
        <v>0</v>
      </c>
      <c r="N54" s="212">
        <f>N45</f>
        <v>0</v>
      </c>
      <c r="O54" s="212">
        <f>O45</f>
        <v>0</v>
      </c>
      <c r="P54" s="212">
        <v>0</v>
      </c>
      <c r="Q54" s="212">
        <v>0</v>
      </c>
      <c r="R54" s="212">
        <v>0</v>
      </c>
      <c r="S54" s="212">
        <v>0</v>
      </c>
      <c r="T54" s="211">
        <f t="shared" si="4"/>
        <v>0</v>
      </c>
      <c r="U54" s="211">
        <f t="shared" si="5"/>
        <v>0</v>
      </c>
    </row>
    <row r="55" spans="1:21" x14ac:dyDescent="0.25">
      <c r="A55" s="68" t="s">
        <v>129</v>
      </c>
      <c r="B55" s="67" t="s">
        <v>123</v>
      </c>
      <c r="C55" s="211">
        <v>0</v>
      </c>
      <c r="D55" s="211">
        <v>0</v>
      </c>
      <c r="E55" s="223">
        <v>0</v>
      </c>
      <c r="F55" s="223">
        <v>0</v>
      </c>
      <c r="G55" s="212">
        <v>0</v>
      </c>
      <c r="H55" s="212">
        <v>0</v>
      </c>
      <c r="I55" s="212">
        <v>0</v>
      </c>
      <c r="J55" s="212">
        <f t="shared" ref="J55:K55" si="13">J46</f>
        <v>0</v>
      </c>
      <c r="K55" s="212">
        <f t="shared" si="13"/>
        <v>0</v>
      </c>
      <c r="L55" s="212">
        <v>0</v>
      </c>
      <c r="M55" s="212">
        <v>0</v>
      </c>
      <c r="N55" s="212">
        <v>0</v>
      </c>
      <c r="O55" s="212">
        <v>0</v>
      </c>
      <c r="P55" s="212">
        <v>0</v>
      </c>
      <c r="Q55" s="212">
        <v>0</v>
      </c>
      <c r="R55" s="212">
        <v>0</v>
      </c>
      <c r="S55" s="212">
        <v>0</v>
      </c>
      <c r="T55" s="211">
        <f t="shared" si="4"/>
        <v>0</v>
      </c>
      <c r="U55" s="211">
        <f t="shared" si="5"/>
        <v>0</v>
      </c>
    </row>
    <row r="56" spans="1:21" x14ac:dyDescent="0.25">
      <c r="A56" s="68" t="s">
        <v>128</v>
      </c>
      <c r="B56" s="67" t="s">
        <v>122</v>
      </c>
      <c r="C56" s="211">
        <v>0</v>
      </c>
      <c r="D56" s="211">
        <v>0</v>
      </c>
      <c r="E56" s="223">
        <v>0</v>
      </c>
      <c r="F56" s="223">
        <v>0</v>
      </c>
      <c r="G56" s="212">
        <v>0</v>
      </c>
      <c r="H56" s="212">
        <v>0</v>
      </c>
      <c r="I56" s="212">
        <v>0</v>
      </c>
      <c r="J56" s="212">
        <f>J47+J48+J49</f>
        <v>0.48</v>
      </c>
      <c r="K56" s="212">
        <f>K47+K48+K49</f>
        <v>0.48</v>
      </c>
      <c r="L56" s="212">
        <v>0</v>
      </c>
      <c r="M56" s="212">
        <v>0</v>
      </c>
      <c r="N56" s="212">
        <f>N47+N48+N49</f>
        <v>0</v>
      </c>
      <c r="O56" s="212">
        <f>O47+O48+O49</f>
        <v>0</v>
      </c>
      <c r="P56" s="212">
        <v>0</v>
      </c>
      <c r="Q56" s="212">
        <v>0</v>
      </c>
      <c r="R56" s="212">
        <v>0</v>
      </c>
      <c r="S56" s="212">
        <v>0</v>
      </c>
      <c r="T56" s="211">
        <f t="shared" si="4"/>
        <v>0</v>
      </c>
      <c r="U56" s="211">
        <f t="shared" si="5"/>
        <v>0.48</v>
      </c>
    </row>
    <row r="57" spans="1:21" ht="18.75" x14ac:dyDescent="0.25">
      <c r="A57" s="68" t="s">
        <v>127</v>
      </c>
      <c r="B57" s="67" t="s">
        <v>607</v>
      </c>
      <c r="C57" s="211">
        <v>0</v>
      </c>
      <c r="D57" s="211">
        <v>0</v>
      </c>
      <c r="E57" s="223">
        <v>0</v>
      </c>
      <c r="F57" s="223">
        <v>0</v>
      </c>
      <c r="G57" s="212">
        <v>0</v>
      </c>
      <c r="H57" s="212">
        <v>0</v>
      </c>
      <c r="I57" s="212">
        <v>0</v>
      </c>
      <c r="J57" s="212">
        <f>J50</f>
        <v>5</v>
      </c>
      <c r="K57" s="212">
        <f>K50</f>
        <v>5</v>
      </c>
      <c r="L57" s="212">
        <v>0</v>
      </c>
      <c r="M57" s="212">
        <v>0</v>
      </c>
      <c r="N57" s="212">
        <v>0</v>
      </c>
      <c r="O57" s="212">
        <f>N57</f>
        <v>0</v>
      </c>
      <c r="P57" s="212">
        <v>0</v>
      </c>
      <c r="Q57" s="212">
        <v>0</v>
      </c>
      <c r="R57" s="212">
        <f>R50</f>
        <v>0</v>
      </c>
      <c r="S57" s="212">
        <f>S50</f>
        <v>0</v>
      </c>
      <c r="T57" s="211">
        <f t="shared" si="4"/>
        <v>0</v>
      </c>
      <c r="U57" s="211">
        <f t="shared" si="5"/>
        <v>5</v>
      </c>
    </row>
    <row r="58" spans="1:21" ht="36.75" customHeight="1" x14ac:dyDescent="0.25">
      <c r="A58" s="71" t="s">
        <v>56</v>
      </c>
      <c r="B58" s="88" t="s">
        <v>224</v>
      </c>
      <c r="C58" s="211">
        <v>0</v>
      </c>
      <c r="D58" s="211">
        <v>0</v>
      </c>
      <c r="E58" s="223">
        <v>0</v>
      </c>
      <c r="F58" s="223">
        <v>0</v>
      </c>
      <c r="G58" s="211">
        <v>0</v>
      </c>
      <c r="H58" s="211">
        <v>0</v>
      </c>
      <c r="I58" s="211">
        <v>0</v>
      </c>
      <c r="J58" s="211">
        <v>0</v>
      </c>
      <c r="K58" s="211">
        <v>0</v>
      </c>
      <c r="L58" s="211">
        <v>0</v>
      </c>
      <c r="M58" s="211">
        <v>0</v>
      </c>
      <c r="N58" s="211">
        <v>0</v>
      </c>
      <c r="O58" s="211">
        <v>0</v>
      </c>
      <c r="P58" s="211">
        <v>0</v>
      </c>
      <c r="Q58" s="211">
        <v>0</v>
      </c>
      <c r="R58" s="211">
        <v>0</v>
      </c>
      <c r="S58" s="211">
        <v>0</v>
      </c>
      <c r="T58" s="211">
        <f t="shared" si="4"/>
        <v>0</v>
      </c>
      <c r="U58" s="211">
        <f t="shared" si="5"/>
        <v>0</v>
      </c>
    </row>
    <row r="59" spans="1:21" x14ac:dyDescent="0.25">
      <c r="A59" s="71" t="s">
        <v>54</v>
      </c>
      <c r="B59" s="70" t="s">
        <v>126</v>
      </c>
      <c r="C59" s="211">
        <v>0</v>
      </c>
      <c r="D59" s="211">
        <v>0</v>
      </c>
      <c r="E59" s="223">
        <v>0</v>
      </c>
      <c r="F59" s="223">
        <v>0</v>
      </c>
      <c r="G59" s="211">
        <v>0</v>
      </c>
      <c r="H59" s="211">
        <v>0</v>
      </c>
      <c r="I59" s="211">
        <v>0</v>
      </c>
      <c r="J59" s="211">
        <v>0</v>
      </c>
      <c r="K59" s="211">
        <v>0</v>
      </c>
      <c r="L59" s="211">
        <v>0</v>
      </c>
      <c r="M59" s="211">
        <v>0</v>
      </c>
      <c r="N59" s="211">
        <v>0</v>
      </c>
      <c r="O59" s="211">
        <v>0</v>
      </c>
      <c r="P59" s="211">
        <v>0</v>
      </c>
      <c r="Q59" s="211">
        <v>0</v>
      </c>
      <c r="R59" s="211">
        <v>0</v>
      </c>
      <c r="S59" s="211">
        <v>0</v>
      </c>
      <c r="T59" s="211">
        <f t="shared" si="4"/>
        <v>0</v>
      </c>
      <c r="U59" s="211">
        <f t="shared" si="5"/>
        <v>0</v>
      </c>
    </row>
    <row r="60" spans="1:21" x14ac:dyDescent="0.25">
      <c r="A60" s="68" t="s">
        <v>218</v>
      </c>
      <c r="B60" s="69" t="s">
        <v>146</v>
      </c>
      <c r="C60" s="211">
        <v>0</v>
      </c>
      <c r="D60" s="211">
        <v>0</v>
      </c>
      <c r="E60" s="223">
        <v>0</v>
      </c>
      <c r="F60" s="223">
        <v>0</v>
      </c>
      <c r="G60" s="212">
        <v>0</v>
      </c>
      <c r="H60" s="212">
        <v>0</v>
      </c>
      <c r="I60" s="212">
        <v>0</v>
      </c>
      <c r="J60" s="212">
        <v>0</v>
      </c>
      <c r="K60" s="212">
        <v>0</v>
      </c>
      <c r="L60" s="212">
        <v>0</v>
      </c>
      <c r="M60" s="212">
        <v>0</v>
      </c>
      <c r="N60" s="212">
        <v>0</v>
      </c>
      <c r="O60" s="212">
        <v>0</v>
      </c>
      <c r="P60" s="212">
        <v>0</v>
      </c>
      <c r="Q60" s="212">
        <v>0</v>
      </c>
      <c r="R60" s="212">
        <v>0</v>
      </c>
      <c r="S60" s="212">
        <v>0</v>
      </c>
      <c r="T60" s="211">
        <f t="shared" si="4"/>
        <v>0</v>
      </c>
      <c r="U60" s="211">
        <f t="shared" si="5"/>
        <v>0</v>
      </c>
    </row>
    <row r="61" spans="1:21" x14ac:dyDescent="0.25">
      <c r="A61" s="68" t="s">
        <v>219</v>
      </c>
      <c r="B61" s="69" t="s">
        <v>144</v>
      </c>
      <c r="C61" s="211">
        <v>0</v>
      </c>
      <c r="D61" s="211">
        <v>0</v>
      </c>
      <c r="E61" s="223">
        <v>0</v>
      </c>
      <c r="F61" s="223">
        <v>0</v>
      </c>
      <c r="G61" s="212">
        <v>0</v>
      </c>
      <c r="H61" s="212">
        <v>0</v>
      </c>
      <c r="I61" s="212">
        <v>0</v>
      </c>
      <c r="J61" s="212">
        <v>0</v>
      </c>
      <c r="K61" s="212">
        <v>0</v>
      </c>
      <c r="L61" s="212">
        <v>0</v>
      </c>
      <c r="M61" s="212">
        <v>0</v>
      </c>
      <c r="N61" s="212">
        <v>0</v>
      </c>
      <c r="O61" s="212">
        <v>0</v>
      </c>
      <c r="P61" s="212">
        <v>0</v>
      </c>
      <c r="Q61" s="212">
        <v>0</v>
      </c>
      <c r="R61" s="212">
        <v>0</v>
      </c>
      <c r="S61" s="212">
        <v>0</v>
      </c>
      <c r="T61" s="211">
        <f t="shared" si="4"/>
        <v>0</v>
      </c>
      <c r="U61" s="211">
        <f t="shared" si="5"/>
        <v>0</v>
      </c>
    </row>
    <row r="62" spans="1:21" x14ac:dyDescent="0.25">
      <c r="A62" s="68" t="s">
        <v>220</v>
      </c>
      <c r="B62" s="69" t="s">
        <v>142</v>
      </c>
      <c r="C62" s="211">
        <v>0</v>
      </c>
      <c r="D62" s="211">
        <v>0</v>
      </c>
      <c r="E62" s="223">
        <v>0</v>
      </c>
      <c r="F62" s="223">
        <v>0</v>
      </c>
      <c r="G62" s="212">
        <v>0</v>
      </c>
      <c r="H62" s="212">
        <v>0</v>
      </c>
      <c r="I62" s="212">
        <v>0</v>
      </c>
      <c r="J62" s="212">
        <v>0</v>
      </c>
      <c r="K62" s="212">
        <v>0</v>
      </c>
      <c r="L62" s="212">
        <v>0</v>
      </c>
      <c r="M62" s="212">
        <v>0</v>
      </c>
      <c r="N62" s="212">
        <v>0</v>
      </c>
      <c r="O62" s="212">
        <v>0</v>
      </c>
      <c r="P62" s="212">
        <v>0</v>
      </c>
      <c r="Q62" s="212">
        <v>0</v>
      </c>
      <c r="R62" s="212">
        <v>0</v>
      </c>
      <c r="S62" s="212">
        <v>0</v>
      </c>
      <c r="T62" s="211">
        <f t="shared" si="4"/>
        <v>0</v>
      </c>
      <c r="U62" s="211">
        <f t="shared" si="5"/>
        <v>0</v>
      </c>
    </row>
    <row r="63" spans="1:21" x14ac:dyDescent="0.25">
      <c r="A63" s="68" t="s">
        <v>221</v>
      </c>
      <c r="B63" s="69" t="s">
        <v>223</v>
      </c>
      <c r="C63" s="211">
        <v>0</v>
      </c>
      <c r="D63" s="211">
        <v>0</v>
      </c>
      <c r="E63" s="223">
        <v>0</v>
      </c>
      <c r="F63" s="223">
        <v>0</v>
      </c>
      <c r="G63" s="212">
        <v>0</v>
      </c>
      <c r="H63" s="212">
        <v>0</v>
      </c>
      <c r="I63" s="212">
        <v>0</v>
      </c>
      <c r="J63" s="212">
        <v>0</v>
      </c>
      <c r="K63" s="212">
        <v>0</v>
      </c>
      <c r="L63" s="212">
        <v>0</v>
      </c>
      <c r="M63" s="212">
        <v>0</v>
      </c>
      <c r="N63" s="212">
        <v>0</v>
      </c>
      <c r="O63" s="212">
        <v>0</v>
      </c>
      <c r="P63" s="212">
        <v>0</v>
      </c>
      <c r="Q63" s="212">
        <v>0</v>
      </c>
      <c r="R63" s="212">
        <v>0</v>
      </c>
      <c r="S63" s="212">
        <f>R63</f>
        <v>0</v>
      </c>
      <c r="T63" s="211">
        <f t="shared" si="4"/>
        <v>0</v>
      </c>
      <c r="U63" s="211">
        <f t="shared" si="5"/>
        <v>0</v>
      </c>
    </row>
    <row r="64" spans="1:21" ht="18.75" x14ac:dyDescent="0.25">
      <c r="A64" s="68" t="s">
        <v>222</v>
      </c>
      <c r="B64" s="67" t="s">
        <v>517</v>
      </c>
      <c r="C64" s="211">
        <v>0</v>
      </c>
      <c r="D64" s="211">
        <v>0</v>
      </c>
      <c r="E64" s="223">
        <v>0</v>
      </c>
      <c r="F64" s="223">
        <v>0</v>
      </c>
      <c r="G64" s="212">
        <v>0</v>
      </c>
      <c r="H64" s="212">
        <v>0</v>
      </c>
      <c r="I64" s="212">
        <v>0</v>
      </c>
      <c r="J64" s="212">
        <v>0</v>
      </c>
      <c r="K64" s="212">
        <v>0</v>
      </c>
      <c r="L64" s="212">
        <v>0</v>
      </c>
      <c r="M64" s="212">
        <v>0</v>
      </c>
      <c r="N64" s="212">
        <v>0</v>
      </c>
      <c r="O64" s="212">
        <v>0</v>
      </c>
      <c r="P64" s="212">
        <v>0</v>
      </c>
      <c r="Q64" s="212">
        <v>0</v>
      </c>
      <c r="R64" s="212">
        <v>0</v>
      </c>
      <c r="S64" s="212">
        <v>0</v>
      </c>
      <c r="T64" s="211">
        <f t="shared" si="4"/>
        <v>0</v>
      </c>
      <c r="U64" s="211">
        <f t="shared" si="5"/>
        <v>0</v>
      </c>
    </row>
    <row r="65" spans="1:20" x14ac:dyDescent="0.25">
      <c r="A65" s="64"/>
      <c r="B65" s="65"/>
      <c r="C65" s="65"/>
      <c r="D65" s="65"/>
      <c r="E65" s="65"/>
      <c r="F65" s="65"/>
      <c r="G65" s="65"/>
      <c r="H65" s="65"/>
      <c r="I65" s="65"/>
      <c r="J65" s="65"/>
      <c r="K65" s="65"/>
      <c r="L65" s="64"/>
      <c r="M65" s="64"/>
      <c r="N65" s="58"/>
      <c r="O65" s="58"/>
      <c r="P65" s="58"/>
      <c r="Q65" s="58"/>
      <c r="R65" s="58"/>
      <c r="S65" s="58"/>
      <c r="T65" s="58"/>
    </row>
    <row r="66" spans="1:20" ht="54" customHeight="1" x14ac:dyDescent="0.25">
      <c r="A66" s="58"/>
      <c r="B66" s="492"/>
      <c r="C66" s="492"/>
      <c r="D66" s="492"/>
      <c r="E66" s="492"/>
      <c r="F66" s="492"/>
      <c r="G66" s="492"/>
      <c r="H66" s="492"/>
      <c r="I66" s="492"/>
      <c r="J66" s="258"/>
      <c r="K66" s="258"/>
      <c r="L66" s="63"/>
      <c r="M66" s="63"/>
      <c r="N66" s="63"/>
      <c r="O66" s="63"/>
      <c r="P66" s="63"/>
      <c r="Q66" s="63"/>
      <c r="R66" s="63"/>
      <c r="S66" s="63"/>
      <c r="T66" s="63"/>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497"/>
      <c r="C68" s="497"/>
      <c r="D68" s="497"/>
      <c r="E68" s="497"/>
      <c r="F68" s="497"/>
      <c r="G68" s="497"/>
      <c r="H68" s="497"/>
      <c r="I68" s="497"/>
      <c r="J68" s="259"/>
      <c r="K68" s="259"/>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492"/>
      <c r="C70" s="492"/>
      <c r="D70" s="492"/>
      <c r="E70" s="492"/>
      <c r="F70" s="492"/>
      <c r="G70" s="492"/>
      <c r="H70" s="492"/>
      <c r="I70" s="492"/>
      <c r="J70" s="258"/>
      <c r="K70" s="258"/>
      <c r="L70" s="58"/>
      <c r="M70" s="58"/>
      <c r="N70" s="58"/>
      <c r="O70" s="58"/>
      <c r="P70" s="58"/>
      <c r="Q70" s="58"/>
      <c r="R70" s="58"/>
      <c r="S70" s="58"/>
      <c r="T70" s="58"/>
    </row>
    <row r="71" spans="1:20" x14ac:dyDescent="0.25">
      <c r="A71" s="58"/>
      <c r="B71" s="62"/>
      <c r="C71" s="62"/>
      <c r="D71" s="62"/>
      <c r="E71" s="62"/>
      <c r="F71" s="62"/>
      <c r="L71" s="58"/>
      <c r="M71" s="58"/>
      <c r="N71" s="61"/>
      <c r="O71" s="58"/>
      <c r="P71" s="58"/>
      <c r="Q71" s="58"/>
      <c r="R71" s="58"/>
      <c r="S71" s="58"/>
      <c r="T71" s="58"/>
    </row>
    <row r="72" spans="1:20" ht="51" customHeight="1" x14ac:dyDescent="0.25">
      <c r="A72" s="58"/>
      <c r="B72" s="492"/>
      <c r="C72" s="492"/>
      <c r="D72" s="492"/>
      <c r="E72" s="492"/>
      <c r="F72" s="492"/>
      <c r="G72" s="492"/>
      <c r="H72" s="492"/>
      <c r="I72" s="492"/>
      <c r="J72" s="258"/>
      <c r="K72" s="258"/>
      <c r="L72" s="58"/>
      <c r="M72" s="58"/>
      <c r="N72" s="61"/>
      <c r="O72" s="58"/>
      <c r="P72" s="58"/>
      <c r="Q72" s="58"/>
      <c r="R72" s="58"/>
      <c r="S72" s="58"/>
      <c r="T72" s="58"/>
    </row>
    <row r="73" spans="1:20" ht="32.25" customHeight="1" x14ac:dyDescent="0.25">
      <c r="A73" s="58"/>
      <c r="B73" s="497"/>
      <c r="C73" s="497"/>
      <c r="D73" s="497"/>
      <c r="E73" s="497"/>
      <c r="F73" s="497"/>
      <c r="G73" s="497"/>
      <c r="H73" s="497"/>
      <c r="I73" s="497"/>
      <c r="J73" s="259"/>
      <c r="K73" s="259"/>
      <c r="L73" s="58"/>
      <c r="M73" s="58"/>
      <c r="N73" s="58"/>
      <c r="O73" s="58"/>
      <c r="P73" s="58"/>
      <c r="Q73" s="58"/>
      <c r="R73" s="58"/>
      <c r="S73" s="58"/>
      <c r="T73" s="58"/>
    </row>
    <row r="74" spans="1:20" ht="51.75" customHeight="1" x14ac:dyDescent="0.25">
      <c r="A74" s="58"/>
      <c r="B74" s="492"/>
      <c r="C74" s="492"/>
      <c r="D74" s="492"/>
      <c r="E74" s="492"/>
      <c r="F74" s="492"/>
      <c r="G74" s="492"/>
      <c r="H74" s="492"/>
      <c r="I74" s="492"/>
      <c r="J74" s="258"/>
      <c r="K74" s="258"/>
      <c r="L74" s="58"/>
      <c r="M74" s="58"/>
      <c r="N74" s="58"/>
      <c r="O74" s="58"/>
      <c r="P74" s="58"/>
      <c r="Q74" s="58"/>
      <c r="R74" s="58"/>
      <c r="S74" s="58"/>
      <c r="T74" s="58"/>
    </row>
    <row r="75" spans="1:20" ht="21.75" customHeight="1" x14ac:dyDescent="0.25">
      <c r="A75" s="58"/>
      <c r="B75" s="498"/>
      <c r="C75" s="498"/>
      <c r="D75" s="498"/>
      <c r="E75" s="498"/>
      <c r="F75" s="498"/>
      <c r="G75" s="498"/>
      <c r="H75" s="498"/>
      <c r="I75" s="498"/>
      <c r="J75" s="256"/>
      <c r="K75" s="256"/>
      <c r="L75" s="59"/>
      <c r="M75" s="59"/>
      <c r="N75" s="58"/>
      <c r="O75" s="58"/>
      <c r="P75" s="58"/>
      <c r="Q75" s="58"/>
      <c r="R75" s="58"/>
      <c r="S75" s="58"/>
      <c r="T75" s="58"/>
    </row>
    <row r="76" spans="1:20" ht="23.25" customHeight="1" x14ac:dyDescent="0.25">
      <c r="A76" s="58"/>
      <c r="B76" s="59"/>
      <c r="C76" s="59"/>
      <c r="D76" s="59"/>
      <c r="E76" s="59"/>
      <c r="F76" s="59"/>
      <c r="L76" s="58"/>
      <c r="M76" s="58"/>
      <c r="N76" s="58"/>
      <c r="O76" s="58"/>
      <c r="P76" s="58"/>
      <c r="Q76" s="58"/>
      <c r="R76" s="58"/>
      <c r="S76" s="58"/>
      <c r="T76" s="58"/>
    </row>
    <row r="77" spans="1:20" ht="18.75" customHeight="1" x14ac:dyDescent="0.25">
      <c r="A77" s="58"/>
      <c r="B77" s="496"/>
      <c r="C77" s="496"/>
      <c r="D77" s="496"/>
      <c r="E77" s="496"/>
      <c r="F77" s="496"/>
      <c r="G77" s="496"/>
      <c r="H77" s="496"/>
      <c r="I77" s="496"/>
      <c r="J77" s="257"/>
      <c r="K77" s="257"/>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0:U21"/>
    <mergeCell ref="H21:I21"/>
    <mergeCell ref="J21:K21"/>
    <mergeCell ref="L21:M21"/>
    <mergeCell ref="N21:O21"/>
    <mergeCell ref="P21:Q21"/>
    <mergeCell ref="B66:I66"/>
    <mergeCell ref="L20:O20"/>
    <mergeCell ref="P20:S20"/>
    <mergeCell ref="R21:S21"/>
    <mergeCell ref="B77:I77"/>
    <mergeCell ref="B68:I68"/>
    <mergeCell ref="B70:I70"/>
    <mergeCell ref="B72:I72"/>
    <mergeCell ref="B73:I73"/>
    <mergeCell ref="B74:I74"/>
    <mergeCell ref="B75:I75"/>
  </mergeCells>
  <conditionalFormatting sqref="G24:G44 G46:G53 G55:G64">
    <cfRule type="cellIs" dxfId="34" priority="50" operator="notEqual">
      <formula>0</formula>
    </cfRule>
  </conditionalFormatting>
  <conditionalFormatting sqref="H27:I29 L29:S29 H40:J40 H42:J44 H41:I41 H39:I39 H46:I53 P54:Q54 H33:M33 M52 L27:M28 N27:O27 H34:S38 P52:Q52 L51:R51 L46:O50 H30:S32 P27:S28 O33:S33 L39:S44 P50:S50 L53:S53 L55:Q56 H24:S26 R54:S56 P45:Q49 H55:I56 H57:J64 L57:S64">
    <cfRule type="cellIs" dxfId="33" priority="49" operator="notEqual">
      <formula>0</formula>
    </cfRule>
  </conditionalFormatting>
  <conditionalFormatting sqref="C24:D28 C46:D53 C45 C55:D64 C54 C30:D44 C29">
    <cfRule type="cellIs" dxfId="32" priority="48" operator="notEqual">
      <formula>0</formula>
    </cfRule>
  </conditionalFormatting>
  <conditionalFormatting sqref="J27:K29">
    <cfRule type="cellIs" dxfId="31" priority="47" operator="notEqual">
      <formula>0</formula>
    </cfRule>
  </conditionalFormatting>
  <conditionalFormatting sqref="T24:U64">
    <cfRule type="cellIs" dxfId="30" priority="46" operator="notEqual">
      <formula>0</formula>
    </cfRule>
  </conditionalFormatting>
  <conditionalFormatting sqref="L52">
    <cfRule type="cellIs" dxfId="29" priority="45" operator="notEqual">
      <formula>0</formula>
    </cfRule>
  </conditionalFormatting>
  <conditionalFormatting sqref="J41">
    <cfRule type="cellIs" dxfId="28" priority="44" operator="notEqual">
      <formula>0</formula>
    </cfRule>
  </conditionalFormatting>
  <conditionalFormatting sqref="K40 K42:K44">
    <cfRule type="cellIs" dxfId="27" priority="41" operator="notEqual">
      <formula>0</formula>
    </cfRule>
  </conditionalFormatting>
  <conditionalFormatting sqref="K41">
    <cfRule type="cellIs" dxfId="26" priority="40" operator="notEqual">
      <formula>0</formula>
    </cfRule>
  </conditionalFormatting>
  <conditionalFormatting sqref="J39">
    <cfRule type="cellIs" dxfId="25" priority="35" operator="notEqual">
      <formula>0</formula>
    </cfRule>
  </conditionalFormatting>
  <conditionalFormatting sqref="K39">
    <cfRule type="cellIs" dxfId="24" priority="34" operator="notEqual">
      <formula>0</formula>
    </cfRule>
  </conditionalFormatting>
  <conditionalFormatting sqref="G45">
    <cfRule type="cellIs" dxfId="23" priority="32" operator="notEqual">
      <formula>0</formula>
    </cfRule>
  </conditionalFormatting>
  <conditionalFormatting sqref="H45:I45 L45:O45">
    <cfRule type="cellIs" dxfId="22" priority="31" operator="notEqual">
      <formula>0</formula>
    </cfRule>
  </conditionalFormatting>
  <conditionalFormatting sqref="D45">
    <cfRule type="cellIs" dxfId="21" priority="30" operator="notEqual">
      <formula>0</formula>
    </cfRule>
  </conditionalFormatting>
  <conditionalFormatting sqref="G54">
    <cfRule type="cellIs" dxfId="20" priority="29" operator="notEqual">
      <formula>0</formula>
    </cfRule>
  </conditionalFormatting>
  <conditionalFormatting sqref="H54:I54 L54:O54">
    <cfRule type="cellIs" dxfId="19" priority="28" operator="notEqual">
      <formula>0</formula>
    </cfRule>
  </conditionalFormatting>
  <conditionalFormatting sqref="D54">
    <cfRule type="cellIs" dxfId="18" priority="27" operator="notEqual">
      <formula>0</formula>
    </cfRule>
  </conditionalFormatting>
  <conditionalFormatting sqref="E24:F64">
    <cfRule type="cellIs" dxfId="17" priority="26" operator="notEqual">
      <formula>0</formula>
    </cfRule>
  </conditionalFormatting>
  <conditionalFormatting sqref="O28">
    <cfRule type="cellIs" dxfId="16" priority="25" operator="notEqual">
      <formula>0</formula>
    </cfRule>
  </conditionalFormatting>
  <conditionalFormatting sqref="N28">
    <cfRule type="cellIs" dxfId="15" priority="24" operator="notEqual">
      <formula>0</formula>
    </cfRule>
  </conditionalFormatting>
  <conditionalFormatting sqref="N33">
    <cfRule type="cellIs" dxfId="14" priority="23" operator="notEqual">
      <formula>0</formula>
    </cfRule>
  </conditionalFormatting>
  <conditionalFormatting sqref="N52:O52">
    <cfRule type="cellIs" dxfId="13" priority="22" operator="notEqual">
      <formula>0</formula>
    </cfRule>
  </conditionalFormatting>
  <conditionalFormatting sqref="S51">
    <cfRule type="cellIs" dxfId="12" priority="21" operator="notEqual">
      <formula>0</formula>
    </cfRule>
  </conditionalFormatting>
  <conditionalFormatting sqref="R52:S52">
    <cfRule type="cellIs" dxfId="11" priority="20" operator="notEqual">
      <formula>0</formula>
    </cfRule>
  </conditionalFormatting>
  <conditionalFormatting sqref="D29">
    <cfRule type="cellIs" dxfId="10" priority="19" operator="notEqual">
      <formula>0</formula>
    </cfRule>
  </conditionalFormatting>
  <conditionalFormatting sqref="R45:S49">
    <cfRule type="cellIs" dxfId="9" priority="12" operator="notEqual">
      <formula>0</formula>
    </cfRule>
  </conditionalFormatting>
  <conditionalFormatting sqref="J51 J53:J56">
    <cfRule type="cellIs" dxfId="8" priority="11" operator="notEqual">
      <formula>0</formula>
    </cfRule>
  </conditionalFormatting>
  <conditionalFormatting sqref="J52">
    <cfRule type="cellIs" dxfId="7" priority="9" operator="notEqual">
      <formula>0</formula>
    </cfRule>
  </conditionalFormatting>
  <conditionalFormatting sqref="J45:K48 J49">
    <cfRule type="cellIs" dxfId="6" priority="8" operator="notEqual">
      <formula>0</formula>
    </cfRule>
  </conditionalFormatting>
  <conditionalFormatting sqref="J50">
    <cfRule type="cellIs" dxfId="5" priority="7" operator="notEqual">
      <formula>0</formula>
    </cfRule>
  </conditionalFormatting>
  <conditionalFormatting sqref="K57:K64">
    <cfRule type="cellIs" dxfId="4" priority="5" operator="notEqual">
      <formula>0</formula>
    </cfRule>
  </conditionalFormatting>
  <conditionalFormatting sqref="K51 K53:K56">
    <cfRule type="cellIs" dxfId="3" priority="4" operator="notEqual">
      <formula>0</formula>
    </cfRule>
  </conditionalFormatting>
  <conditionalFormatting sqref="K52">
    <cfRule type="cellIs" dxfId="2" priority="3" operator="notEqual">
      <formula>0</formula>
    </cfRule>
  </conditionalFormatting>
  <conditionalFormatting sqref="K49">
    <cfRule type="cellIs" dxfId="1" priority="2" operator="notEqual">
      <formula>0</formula>
    </cfRule>
  </conditionalFormatting>
  <conditionalFormatting sqref="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L25" sqref="L2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3"/>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x14ac:dyDescent="0.25">
      <c r="A12" s="417" t="str">
        <f>'1. паспорт местоположение'!A12:C12</f>
        <v>L_140-177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7" t="str">
        <f>'1. паспорт местоположение'!A15</f>
        <v>Приобретение электросетевого комплекса п.Вишневое, г. Зеленоградск, Калининградской обл.</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4"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4" customFormat="1" x14ac:dyDescent="0.25">
      <c r="A21" s="511" t="s">
        <v>486</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4" customFormat="1" ht="58.5" customHeight="1" x14ac:dyDescent="0.25">
      <c r="A22" s="512" t="s">
        <v>50</v>
      </c>
      <c r="B22" s="515" t="s">
        <v>22</v>
      </c>
      <c r="C22" s="512" t="s">
        <v>49</v>
      </c>
      <c r="D22" s="512" t="s">
        <v>48</v>
      </c>
      <c r="E22" s="518" t="s">
        <v>496</v>
      </c>
      <c r="F22" s="519"/>
      <c r="G22" s="519"/>
      <c r="H22" s="519"/>
      <c r="I22" s="519"/>
      <c r="J22" s="519"/>
      <c r="K22" s="519"/>
      <c r="L22" s="520"/>
      <c r="M22" s="512" t="s">
        <v>47</v>
      </c>
      <c r="N22" s="512" t="s">
        <v>46</v>
      </c>
      <c r="O22" s="512" t="s">
        <v>45</v>
      </c>
      <c r="P22" s="521" t="s">
        <v>253</v>
      </c>
      <c r="Q22" s="521" t="s">
        <v>44</v>
      </c>
      <c r="R22" s="521" t="s">
        <v>43</v>
      </c>
      <c r="S22" s="521" t="s">
        <v>42</v>
      </c>
      <c r="T22" s="521"/>
      <c r="U22" s="522" t="s">
        <v>41</v>
      </c>
      <c r="V22" s="522" t="s">
        <v>40</v>
      </c>
      <c r="W22" s="521" t="s">
        <v>39</v>
      </c>
      <c r="X22" s="521" t="s">
        <v>38</v>
      </c>
      <c r="Y22" s="521" t="s">
        <v>37</v>
      </c>
      <c r="Z22" s="535"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5" t="s">
        <v>23</v>
      </c>
    </row>
    <row r="23" spans="1:48" s="24" customFormat="1" ht="64.5" customHeight="1" x14ac:dyDescent="0.25">
      <c r="A23" s="513"/>
      <c r="B23" s="516"/>
      <c r="C23" s="513"/>
      <c r="D23" s="513"/>
      <c r="E23" s="527" t="s">
        <v>21</v>
      </c>
      <c r="F23" s="529" t="s">
        <v>125</v>
      </c>
      <c r="G23" s="529" t="s">
        <v>124</v>
      </c>
      <c r="H23" s="529" t="s">
        <v>123</v>
      </c>
      <c r="I23" s="533" t="s">
        <v>407</v>
      </c>
      <c r="J23" s="533" t="s">
        <v>408</v>
      </c>
      <c r="K23" s="533" t="s">
        <v>409</v>
      </c>
      <c r="L23" s="529" t="s">
        <v>608</v>
      </c>
      <c r="M23" s="513"/>
      <c r="N23" s="513"/>
      <c r="O23" s="513"/>
      <c r="P23" s="521"/>
      <c r="Q23" s="521"/>
      <c r="R23" s="521"/>
      <c r="S23" s="531" t="s">
        <v>2</v>
      </c>
      <c r="T23" s="531" t="s">
        <v>9</v>
      </c>
      <c r="U23" s="522"/>
      <c r="V23" s="522"/>
      <c r="W23" s="521"/>
      <c r="X23" s="521"/>
      <c r="Y23" s="521"/>
      <c r="Z23" s="521"/>
      <c r="AA23" s="521"/>
      <c r="AB23" s="521"/>
      <c r="AC23" s="521"/>
      <c r="AD23" s="521"/>
      <c r="AE23" s="521"/>
      <c r="AF23" s="521" t="s">
        <v>20</v>
      </c>
      <c r="AG23" s="521"/>
      <c r="AH23" s="521" t="s">
        <v>19</v>
      </c>
      <c r="AI23" s="521"/>
      <c r="AJ23" s="512" t="s">
        <v>18</v>
      </c>
      <c r="AK23" s="512" t="s">
        <v>17</v>
      </c>
      <c r="AL23" s="512" t="s">
        <v>16</v>
      </c>
      <c r="AM23" s="512" t="s">
        <v>15</v>
      </c>
      <c r="AN23" s="512" t="s">
        <v>14</v>
      </c>
      <c r="AO23" s="512" t="s">
        <v>13</v>
      </c>
      <c r="AP23" s="512" t="s">
        <v>12</v>
      </c>
      <c r="AQ23" s="523" t="s">
        <v>9</v>
      </c>
      <c r="AR23" s="521"/>
      <c r="AS23" s="521"/>
      <c r="AT23" s="521"/>
      <c r="AU23" s="521"/>
      <c r="AV23" s="526"/>
    </row>
    <row r="24" spans="1:48" s="24" customFormat="1" ht="96.75" customHeight="1" x14ac:dyDescent="0.25">
      <c r="A24" s="514"/>
      <c r="B24" s="517"/>
      <c r="C24" s="514"/>
      <c r="D24" s="514"/>
      <c r="E24" s="528"/>
      <c r="F24" s="530"/>
      <c r="G24" s="530"/>
      <c r="H24" s="530"/>
      <c r="I24" s="534"/>
      <c r="J24" s="534"/>
      <c r="K24" s="534"/>
      <c r="L24" s="530"/>
      <c r="M24" s="514"/>
      <c r="N24" s="514"/>
      <c r="O24" s="514"/>
      <c r="P24" s="521"/>
      <c r="Q24" s="521"/>
      <c r="R24" s="521"/>
      <c r="S24" s="532"/>
      <c r="T24" s="532"/>
      <c r="U24" s="522"/>
      <c r="V24" s="522"/>
      <c r="W24" s="521"/>
      <c r="X24" s="521"/>
      <c r="Y24" s="521"/>
      <c r="Z24" s="521"/>
      <c r="AA24" s="521"/>
      <c r="AB24" s="521"/>
      <c r="AC24" s="521"/>
      <c r="AD24" s="521"/>
      <c r="AE24" s="521"/>
      <c r="AF24" s="130" t="s">
        <v>11</v>
      </c>
      <c r="AG24" s="130" t="s">
        <v>10</v>
      </c>
      <c r="AH24" s="131" t="s">
        <v>2</v>
      </c>
      <c r="AI24" s="131" t="s">
        <v>9</v>
      </c>
      <c r="AJ24" s="514"/>
      <c r="AK24" s="514"/>
      <c r="AL24" s="514"/>
      <c r="AM24" s="514"/>
      <c r="AN24" s="514"/>
      <c r="AO24" s="514"/>
      <c r="AP24" s="514"/>
      <c r="AQ24" s="524"/>
      <c r="AR24" s="521"/>
      <c r="AS24" s="521"/>
      <c r="AT24" s="521"/>
      <c r="AU24" s="521"/>
      <c r="AV24" s="526"/>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79" t="s">
        <v>506</v>
      </c>
      <c r="C26" s="19"/>
      <c r="D26" s="260">
        <f>'6.1. Паспорт сетевой график'!F53</f>
        <v>44530</v>
      </c>
      <c r="E26" s="248"/>
      <c r="F26" s="248"/>
      <c r="G26" s="249">
        <f>'6.2. Паспорт фин осв ввод'!U45</f>
        <v>0</v>
      </c>
      <c r="H26" s="249"/>
      <c r="I26" s="249">
        <f>'6.2. Паспорт фин осв ввод'!U47</f>
        <v>0</v>
      </c>
      <c r="J26" s="249">
        <f>'6.2. Паспорт фин осв ввод'!U48</f>
        <v>0</v>
      </c>
      <c r="K26" s="249">
        <f>'6.2. Паспорт фин осв ввод'!U49</f>
        <v>0.48</v>
      </c>
      <c r="L26" s="393">
        <f>'6.2. Паспорт фин осв ввод'!U50</f>
        <v>5</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6" zoomScale="90" zoomScaleNormal="90" zoomScaleSheetLayoutView="90" workbookViewId="0">
      <selection activeCell="A19" sqref="A19"/>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3" t="s">
        <v>8</v>
      </c>
    </row>
    <row r="3" spans="1:8" ht="18.75" x14ac:dyDescent="0.3">
      <c r="B3" s="13" t="s">
        <v>504</v>
      </c>
    </row>
    <row r="4" spans="1:8" x14ac:dyDescent="0.25">
      <c r="B4" s="40"/>
    </row>
    <row r="5" spans="1:8" ht="18.75" x14ac:dyDescent="0.3">
      <c r="A5" s="536" t="str">
        <f>'1. паспорт местоположение'!A5:C5</f>
        <v>Год раскрытия информации: 2022 год</v>
      </c>
      <c r="B5" s="536"/>
      <c r="C5" s="76"/>
      <c r="D5" s="76"/>
      <c r="E5" s="76"/>
      <c r="F5" s="76"/>
      <c r="G5" s="76"/>
      <c r="H5" s="76"/>
    </row>
    <row r="6" spans="1:8" ht="18.75" x14ac:dyDescent="0.3">
      <c r="A6" s="135"/>
      <c r="B6" s="135"/>
      <c r="C6" s="135"/>
      <c r="D6" s="135"/>
      <c r="E6" s="135"/>
      <c r="F6" s="135"/>
      <c r="G6" s="135"/>
      <c r="H6" s="135"/>
    </row>
    <row r="7" spans="1:8" ht="18.75" x14ac:dyDescent="0.25">
      <c r="A7" s="422" t="s">
        <v>7</v>
      </c>
      <c r="B7" s="422"/>
      <c r="C7" s="134"/>
      <c r="D7" s="134"/>
      <c r="E7" s="134"/>
      <c r="F7" s="134"/>
      <c r="G7" s="134"/>
      <c r="H7" s="134"/>
    </row>
    <row r="8" spans="1:8" ht="18.75" x14ac:dyDescent="0.25">
      <c r="A8" s="134"/>
      <c r="B8" s="134"/>
      <c r="C8" s="134"/>
      <c r="D8" s="134"/>
      <c r="E8" s="134"/>
      <c r="F8" s="134"/>
      <c r="G8" s="134"/>
      <c r="H8" s="134"/>
    </row>
    <row r="9" spans="1:8" x14ac:dyDescent="0.25">
      <c r="A9" s="417" t="str">
        <f>'1. паспорт местоположение'!A9:C9</f>
        <v>Акционерное общество "Янтарьэнерго" ДЗО  ПАО "Россети"</v>
      </c>
      <c r="B9" s="417"/>
      <c r="C9" s="132"/>
      <c r="D9" s="132"/>
      <c r="E9" s="132"/>
      <c r="F9" s="132"/>
      <c r="G9" s="132"/>
      <c r="H9" s="132"/>
    </row>
    <row r="10" spans="1:8" x14ac:dyDescent="0.25">
      <c r="A10" s="418" t="s">
        <v>6</v>
      </c>
      <c r="B10" s="418"/>
      <c r="C10" s="133"/>
      <c r="D10" s="133"/>
      <c r="E10" s="133"/>
      <c r="F10" s="133"/>
      <c r="G10" s="133"/>
      <c r="H10" s="133"/>
    </row>
    <row r="11" spans="1:8" ht="18.75" x14ac:dyDescent="0.25">
      <c r="A11" s="134"/>
      <c r="B11" s="134"/>
      <c r="C11" s="134"/>
      <c r="D11" s="134"/>
      <c r="E11" s="134"/>
      <c r="F11" s="134"/>
      <c r="G11" s="134"/>
      <c r="H11" s="134"/>
    </row>
    <row r="12" spans="1:8" x14ac:dyDescent="0.25">
      <c r="A12" s="417" t="str">
        <f>'1. паспорт местоположение'!A12:C12</f>
        <v>L_140-177</v>
      </c>
      <c r="B12" s="417"/>
      <c r="C12" s="132"/>
      <c r="D12" s="132"/>
      <c r="E12" s="132"/>
      <c r="F12" s="132"/>
      <c r="G12" s="132"/>
      <c r="H12" s="132"/>
    </row>
    <row r="13" spans="1:8" x14ac:dyDescent="0.25">
      <c r="A13" s="418" t="s">
        <v>5</v>
      </c>
      <c r="B13" s="418"/>
      <c r="C13" s="133"/>
      <c r="D13" s="133"/>
      <c r="E13" s="133"/>
      <c r="F13" s="133"/>
      <c r="G13" s="133"/>
      <c r="H13" s="133"/>
    </row>
    <row r="14" spans="1:8" ht="18.75" x14ac:dyDescent="0.25">
      <c r="A14" s="9"/>
      <c r="B14" s="9"/>
      <c r="C14" s="9"/>
      <c r="D14" s="9"/>
      <c r="E14" s="9"/>
      <c r="F14" s="9"/>
      <c r="G14" s="9"/>
      <c r="H14" s="9"/>
    </row>
    <row r="15" spans="1:8" x14ac:dyDescent="0.25">
      <c r="A15" s="540" t="str">
        <f>'1. паспорт местоположение'!A15:C15</f>
        <v>Приобретение электросетевого комплекса п.Вишневое, г. Зеленоградск, Калининградской обл.</v>
      </c>
      <c r="B15" s="540"/>
      <c r="C15" s="132"/>
      <c r="D15" s="132"/>
      <c r="E15" s="132"/>
      <c r="F15" s="132"/>
      <c r="G15" s="132"/>
      <c r="H15" s="132"/>
    </row>
    <row r="16" spans="1:8" x14ac:dyDescent="0.25">
      <c r="A16" s="418" t="s">
        <v>4</v>
      </c>
      <c r="B16" s="418"/>
      <c r="C16" s="133"/>
      <c r="D16" s="133"/>
      <c r="E16" s="133"/>
      <c r="F16" s="133"/>
      <c r="G16" s="133"/>
      <c r="H16" s="133"/>
    </row>
    <row r="17" spans="1:3" x14ac:dyDescent="0.25">
      <c r="B17" s="108"/>
    </row>
    <row r="18" spans="1:3" x14ac:dyDescent="0.25">
      <c r="A18" s="541" t="s">
        <v>487</v>
      </c>
      <c r="B18" s="542"/>
    </row>
    <row r="19" spans="1:3" x14ac:dyDescent="0.25">
      <c r="B19" s="40"/>
    </row>
    <row r="20" spans="1:3" ht="16.5" thickBot="1" x14ac:dyDescent="0.3">
      <c r="B20" s="109"/>
    </row>
    <row r="21" spans="1:3" ht="30.75" thickBot="1" x14ac:dyDescent="0.3">
      <c r="A21" s="110" t="s">
        <v>359</v>
      </c>
      <c r="B21" s="111" t="str">
        <f>A15</f>
        <v>Приобретение электросетевого комплекса п.Вишневое, г. Зеленоградск, Калининградской обл.</v>
      </c>
    </row>
    <row r="22" spans="1:3" ht="16.5" thickBot="1" x14ac:dyDescent="0.3">
      <c r="A22" s="110" t="s">
        <v>360</v>
      </c>
      <c r="B22" s="111" t="str">
        <f>CONCATENATE('1. паспорт местоположение'!C26,", ",'1. паспорт местоположение'!C27)</f>
        <v>Калининградская область, Зеленоградский городской округ</v>
      </c>
    </row>
    <row r="23" spans="1:3" ht="16.5" thickBot="1" x14ac:dyDescent="0.3">
      <c r="A23" s="110" t="s">
        <v>325</v>
      </c>
      <c r="B23" s="112" t="s">
        <v>535</v>
      </c>
    </row>
    <row r="24" spans="1:3" ht="16.5" thickBot="1" x14ac:dyDescent="0.3">
      <c r="A24" s="110" t="s">
        <v>361</v>
      </c>
      <c r="B24" s="112" t="str">
        <f>CONCATENATE('6.2. Паспорт фин осв ввод'!U54," (",'6.2. Паспорт фин осв ввод'!U54,") МВА; ",'6.2. Паспорт фин осв ввод'!U56," (",'6.2. Паспорт фин осв ввод'!U56,") км")</f>
        <v>0 (0) МВА; 0,48 (0,48) км</v>
      </c>
      <c r="C24" s="107" t="s">
        <v>524</v>
      </c>
    </row>
    <row r="25" spans="1:3" ht="16.5" thickBot="1" x14ac:dyDescent="0.3">
      <c r="A25" s="113" t="s">
        <v>362</v>
      </c>
      <c r="B25" s="111">
        <v>2021</v>
      </c>
    </row>
    <row r="26" spans="1:3" ht="16.5" thickBot="1" x14ac:dyDescent="0.3">
      <c r="A26" s="197" t="s">
        <v>363</v>
      </c>
      <c r="B26" s="112" t="s">
        <v>534</v>
      </c>
    </row>
    <row r="27" spans="1:3" ht="29.25" thickBot="1" x14ac:dyDescent="0.3">
      <c r="A27" s="199" t="s">
        <v>606</v>
      </c>
      <c r="B27" s="227">
        <f>'6.2. Паспорт фин осв ввод'!U52</f>
        <v>1.1817500000000001</v>
      </c>
    </row>
    <row r="28" spans="1:3" ht="16.5" thickBot="1" x14ac:dyDescent="0.3">
      <c r="A28" s="198" t="s">
        <v>364</v>
      </c>
      <c r="B28" s="198" t="s">
        <v>596</v>
      </c>
    </row>
    <row r="29" spans="1:3" ht="29.25" thickBot="1" x14ac:dyDescent="0.3">
      <c r="A29" s="120" t="s">
        <v>527</v>
      </c>
      <c r="B29" s="227">
        <f>B30</f>
        <v>1.1817500000000001</v>
      </c>
    </row>
    <row r="30" spans="1:3" ht="29.25" thickBot="1" x14ac:dyDescent="0.3">
      <c r="A30" s="120" t="s">
        <v>528</v>
      </c>
      <c r="B30" s="227">
        <f>B32+B41+B50</f>
        <v>1.1817500000000001</v>
      </c>
    </row>
    <row r="31" spans="1:3" ht="16.5" thickBot="1" x14ac:dyDescent="0.3">
      <c r="A31" s="116" t="s">
        <v>365</v>
      </c>
      <c r="B31" s="155"/>
    </row>
    <row r="32" spans="1:3" ht="29.25" thickBot="1" x14ac:dyDescent="0.3">
      <c r="A32" s="120" t="s">
        <v>366</v>
      </c>
      <c r="B32" s="227">
        <f>SUMIF(C33:C40,1,B33:B40)</f>
        <v>0</v>
      </c>
    </row>
    <row r="33" spans="1:3" ht="16.5" thickBot="1" x14ac:dyDescent="0.3">
      <c r="A33" s="198" t="s">
        <v>367</v>
      </c>
      <c r="B33" s="155"/>
      <c r="C33" s="107">
        <v>1</v>
      </c>
    </row>
    <row r="34" spans="1:3" ht="16.5" thickBot="1" x14ac:dyDescent="0.3">
      <c r="A34" s="198" t="s">
        <v>368</v>
      </c>
      <c r="B34" s="155"/>
    </row>
    <row r="35" spans="1:3" ht="16.5" thickBot="1" x14ac:dyDescent="0.3">
      <c r="A35" s="198" t="s">
        <v>369</v>
      </c>
      <c r="B35" s="155"/>
      <c r="C35" s="107">
        <v>10</v>
      </c>
    </row>
    <row r="36" spans="1:3" ht="16.5" thickBot="1" x14ac:dyDescent="0.3">
      <c r="A36" s="198" t="s">
        <v>370</v>
      </c>
      <c r="B36" s="155"/>
      <c r="C36" s="107">
        <v>20</v>
      </c>
    </row>
    <row r="37" spans="1:3" ht="16.5" thickBot="1" x14ac:dyDescent="0.3">
      <c r="A37" s="116" t="s">
        <v>367</v>
      </c>
      <c r="B37" s="155"/>
      <c r="C37" s="107">
        <v>1</v>
      </c>
    </row>
    <row r="38" spans="1:3" ht="16.5" thickBot="1" x14ac:dyDescent="0.3">
      <c r="A38" s="116" t="s">
        <v>368</v>
      </c>
      <c r="B38" s="155"/>
    </row>
    <row r="39" spans="1:3" ht="16.5" thickBot="1" x14ac:dyDescent="0.3">
      <c r="A39" s="116" t="s">
        <v>369</v>
      </c>
      <c r="B39" s="155"/>
      <c r="C39" s="107">
        <v>10</v>
      </c>
    </row>
    <row r="40" spans="1:3" ht="16.5" thickBot="1" x14ac:dyDescent="0.3">
      <c r="A40" s="116" t="s">
        <v>370</v>
      </c>
      <c r="B40" s="155"/>
      <c r="C40" s="107">
        <v>20</v>
      </c>
    </row>
    <row r="41" spans="1:3" ht="29.25" thickBot="1" x14ac:dyDescent="0.3">
      <c r="A41" s="120" t="s">
        <v>371</v>
      </c>
      <c r="B41" s="227">
        <f>SUMIF(C42:C49,2,B42:B49)</f>
        <v>0</v>
      </c>
    </row>
    <row r="42" spans="1:3" ht="16.5" thickBot="1" x14ac:dyDescent="0.3">
      <c r="A42" s="198" t="s">
        <v>367</v>
      </c>
      <c r="B42" s="155"/>
      <c r="C42" s="107">
        <v>2</v>
      </c>
    </row>
    <row r="43" spans="1:3" ht="16.5" thickBot="1" x14ac:dyDescent="0.3">
      <c r="A43" s="198" t="s">
        <v>368</v>
      </c>
      <c r="B43" s="155"/>
    </row>
    <row r="44" spans="1:3" ht="16.5" thickBot="1" x14ac:dyDescent="0.3">
      <c r="A44" s="198" t="s">
        <v>369</v>
      </c>
      <c r="B44" s="155"/>
      <c r="C44" s="107">
        <v>10</v>
      </c>
    </row>
    <row r="45" spans="1:3" ht="16.5" thickBot="1" x14ac:dyDescent="0.3">
      <c r="A45" s="198" t="s">
        <v>370</v>
      </c>
      <c r="B45" s="155"/>
      <c r="C45" s="107">
        <v>20</v>
      </c>
    </row>
    <row r="46" spans="1:3" ht="16.5" thickBot="1" x14ac:dyDescent="0.3">
      <c r="A46" s="116" t="s">
        <v>367</v>
      </c>
      <c r="B46" s="155"/>
      <c r="C46" s="107">
        <v>2</v>
      </c>
    </row>
    <row r="47" spans="1:3" ht="16.5" thickBot="1" x14ac:dyDescent="0.3">
      <c r="A47" s="116" t="s">
        <v>368</v>
      </c>
      <c r="B47" s="155"/>
    </row>
    <row r="48" spans="1:3" ht="16.5" thickBot="1" x14ac:dyDescent="0.3">
      <c r="A48" s="116" t="s">
        <v>369</v>
      </c>
      <c r="B48" s="155"/>
      <c r="C48" s="107">
        <v>10</v>
      </c>
    </row>
    <row r="49" spans="1:3" ht="16.5" thickBot="1" x14ac:dyDescent="0.3">
      <c r="A49" s="116" t="s">
        <v>370</v>
      </c>
      <c r="B49" s="155"/>
      <c r="C49" s="107">
        <v>20</v>
      </c>
    </row>
    <row r="50" spans="1:3" ht="29.25" thickBot="1" x14ac:dyDescent="0.3">
      <c r="A50" s="120" t="s">
        <v>372</v>
      </c>
      <c r="B50" s="227">
        <f>SUMIF(C51:C58,3,B51:B58)</f>
        <v>1.1817500000000001</v>
      </c>
    </row>
    <row r="51" spans="1:3" ht="30.75" thickBot="1" x14ac:dyDescent="0.3">
      <c r="A51" s="403" t="str">
        <f>CONCATENATE('3.3 паспорт описание'!C27," в ценах 2021 года без НДС, млн. руб.")</f>
        <v>Договор безвозмездной передачи № 1019 от 30.11.2021 с гр.Орловой А.В. в ценах 2021 года без НДС, млн. руб.</v>
      </c>
      <c r="B51" s="404">
        <f>'5. анализ эконом эфф'!B122</f>
        <v>1.1817500000000001</v>
      </c>
      <c r="C51" s="107">
        <v>3</v>
      </c>
    </row>
    <row r="52" spans="1:3" ht="16.5" thickBot="1" x14ac:dyDescent="0.3">
      <c r="A52" s="116" t="s">
        <v>368</v>
      </c>
      <c r="B52" s="225">
        <f>B51/B27</f>
        <v>1</v>
      </c>
    </row>
    <row r="53" spans="1:3" ht="16.5" thickBot="1" x14ac:dyDescent="0.3">
      <c r="A53" s="116" t="s">
        <v>369</v>
      </c>
      <c r="B53" s="227">
        <v>0</v>
      </c>
      <c r="C53" s="107">
        <v>10</v>
      </c>
    </row>
    <row r="54" spans="1:3" ht="16.5" thickBot="1" x14ac:dyDescent="0.3">
      <c r="A54" s="116" t="s">
        <v>370</v>
      </c>
      <c r="B54" s="227">
        <v>0</v>
      </c>
      <c r="C54" s="107">
        <v>20</v>
      </c>
    </row>
    <row r="55" spans="1:3" ht="16.5" thickBot="1" x14ac:dyDescent="0.3">
      <c r="A55" s="198" t="s">
        <v>367</v>
      </c>
      <c r="B55" s="155"/>
      <c r="C55" s="107">
        <v>3</v>
      </c>
    </row>
    <row r="56" spans="1:3" ht="16.5" thickBot="1" x14ac:dyDescent="0.3">
      <c r="A56" s="116" t="s">
        <v>368</v>
      </c>
      <c r="B56" s="225">
        <f>B55/B27</f>
        <v>0</v>
      </c>
    </row>
    <row r="57" spans="1:3" ht="16.5" thickBot="1" x14ac:dyDescent="0.3">
      <c r="A57" s="116" t="s">
        <v>369</v>
      </c>
      <c r="B57" s="227"/>
      <c r="C57" s="107">
        <v>10</v>
      </c>
    </row>
    <row r="58" spans="1:3" ht="16.5" thickBot="1" x14ac:dyDescent="0.3">
      <c r="A58" s="116" t="s">
        <v>370</v>
      </c>
      <c r="B58" s="227"/>
      <c r="C58" s="107">
        <v>20</v>
      </c>
    </row>
    <row r="59" spans="1:3" ht="29.25" thickBot="1" x14ac:dyDescent="0.3">
      <c r="A59" s="115" t="s">
        <v>373</v>
      </c>
      <c r="B59" s="225">
        <f>B30/B27</f>
        <v>1</v>
      </c>
    </row>
    <row r="60" spans="1:3" ht="16.5" thickBot="1" x14ac:dyDescent="0.3">
      <c r="A60" s="117" t="s">
        <v>365</v>
      </c>
      <c r="B60" s="156"/>
    </row>
    <row r="61" spans="1:3" ht="16.5" thickBot="1" x14ac:dyDescent="0.3">
      <c r="A61" s="117" t="s">
        <v>374</v>
      </c>
      <c r="B61" s="156"/>
    </row>
    <row r="62" spans="1:3" ht="16.5" thickBot="1" x14ac:dyDescent="0.3">
      <c r="A62" s="117" t="s">
        <v>375</v>
      </c>
      <c r="B62" s="225">
        <f>B59</f>
        <v>1</v>
      </c>
    </row>
    <row r="63" spans="1:3" ht="16.5" thickBot="1" x14ac:dyDescent="0.3">
      <c r="A63" s="117" t="s">
        <v>376</v>
      </c>
      <c r="B63" s="156"/>
    </row>
    <row r="64" spans="1:3" ht="16.5" thickBot="1" x14ac:dyDescent="0.3">
      <c r="A64" s="113" t="s">
        <v>377</v>
      </c>
      <c r="B64" s="226">
        <f>B65/B27</f>
        <v>0</v>
      </c>
    </row>
    <row r="65" spans="1:2" ht="16.5" thickBot="1" x14ac:dyDescent="0.3">
      <c r="A65" s="113" t="s">
        <v>378</v>
      </c>
      <c r="B65" s="227">
        <f>SUMIF(C33:C58,10,B33:B58)</f>
        <v>0</v>
      </c>
    </row>
    <row r="66" spans="1:2" ht="16.5" thickBot="1" x14ac:dyDescent="0.3">
      <c r="A66" s="113" t="s">
        <v>379</v>
      </c>
      <c r="B66" s="226">
        <f>B67/B27</f>
        <v>0</v>
      </c>
    </row>
    <row r="67" spans="1:2" ht="16.5" thickBot="1" x14ac:dyDescent="0.3">
      <c r="A67" s="114" t="s">
        <v>380</v>
      </c>
      <c r="B67" s="228">
        <f>SUMIF(C33:C58,20,B33:B58)</f>
        <v>0</v>
      </c>
    </row>
    <row r="68" spans="1:2" ht="15.75" customHeight="1" x14ac:dyDescent="0.25">
      <c r="A68" s="115" t="s">
        <v>381</v>
      </c>
      <c r="B68" s="117" t="s">
        <v>382</v>
      </c>
    </row>
    <row r="69" spans="1:2" x14ac:dyDescent="0.25">
      <c r="A69" s="118" t="s">
        <v>383</v>
      </c>
      <c r="B69" s="118" t="s">
        <v>506</v>
      </c>
    </row>
    <row r="70" spans="1:2" x14ac:dyDescent="0.25">
      <c r="A70" s="118" t="s">
        <v>384</v>
      </c>
      <c r="B70" s="118"/>
    </row>
    <row r="71" spans="1:2" x14ac:dyDescent="0.25">
      <c r="A71" s="118" t="s">
        <v>385</v>
      </c>
      <c r="B71" s="118"/>
    </row>
    <row r="72" spans="1:2" x14ac:dyDescent="0.25">
      <c r="A72" s="118" t="s">
        <v>386</v>
      </c>
      <c r="B72" s="118"/>
    </row>
    <row r="73" spans="1:2" ht="33" customHeight="1" thickBot="1" x14ac:dyDescent="0.3">
      <c r="A73" s="119" t="s">
        <v>387</v>
      </c>
      <c r="B73" s="119" t="str">
        <f>'3.3 паспорт описание'!C27</f>
        <v>Договор безвозмездной передачи № 1019 от 30.11.2021 с гр.Орловой А.В.</v>
      </c>
    </row>
    <row r="74" spans="1:2" ht="30.75" thickBot="1" x14ac:dyDescent="0.3">
      <c r="A74" s="117" t="s">
        <v>388</v>
      </c>
      <c r="B74" s="229">
        <v>0</v>
      </c>
    </row>
    <row r="75" spans="1:2" ht="29.25" thickBot="1" x14ac:dyDescent="0.3">
      <c r="A75" s="113" t="s">
        <v>389</v>
      </c>
      <c r="B75" s="229">
        <v>0</v>
      </c>
    </row>
    <row r="76" spans="1:2" ht="16.5" thickBot="1" x14ac:dyDescent="0.3">
      <c r="A76" s="117" t="s">
        <v>365</v>
      </c>
      <c r="B76" s="122"/>
    </row>
    <row r="77" spans="1:2" ht="16.5" thickBot="1" x14ac:dyDescent="0.3">
      <c r="A77" s="117" t="s">
        <v>390</v>
      </c>
      <c r="B77" s="229">
        <v>0</v>
      </c>
    </row>
    <row r="78" spans="1:2" ht="16.5" thickBot="1" x14ac:dyDescent="0.3">
      <c r="A78" s="117" t="s">
        <v>391</v>
      </c>
      <c r="B78" s="230">
        <v>0</v>
      </c>
    </row>
    <row r="79" spans="1:2" ht="16.5" thickBot="1" x14ac:dyDescent="0.3">
      <c r="A79" s="123" t="s">
        <v>392</v>
      </c>
      <c r="B79" s="136" t="s">
        <v>522</v>
      </c>
    </row>
    <row r="80" spans="1:2" ht="16.5" thickBot="1" x14ac:dyDescent="0.3">
      <c r="A80" s="113" t="s">
        <v>393</v>
      </c>
      <c r="B80" s="121"/>
    </row>
    <row r="81" spans="1:2" ht="16.5" thickBot="1" x14ac:dyDescent="0.3">
      <c r="A81" s="118" t="s">
        <v>394</v>
      </c>
      <c r="B81" s="124" t="s">
        <v>522</v>
      </c>
    </row>
    <row r="82" spans="1:2" ht="16.5" thickBot="1" x14ac:dyDescent="0.3">
      <c r="A82" s="118" t="s">
        <v>395</v>
      </c>
      <c r="B82" s="124" t="s">
        <v>522</v>
      </c>
    </row>
    <row r="83" spans="1:2" ht="16.5" thickBot="1" x14ac:dyDescent="0.3">
      <c r="A83" s="118" t="s">
        <v>396</v>
      </c>
      <c r="B83" s="124" t="s">
        <v>522</v>
      </c>
    </row>
    <row r="84" spans="1:2" ht="29.25" thickBot="1" x14ac:dyDescent="0.3">
      <c r="A84" s="262" t="s">
        <v>397</v>
      </c>
      <c r="B84" s="261" t="s">
        <v>533</v>
      </c>
    </row>
    <row r="85" spans="1:2" ht="28.5" x14ac:dyDescent="0.25">
      <c r="A85" s="115" t="s">
        <v>398</v>
      </c>
      <c r="B85" s="537" t="s">
        <v>522</v>
      </c>
    </row>
    <row r="86" spans="1:2" x14ac:dyDescent="0.25">
      <c r="A86" s="118" t="s">
        <v>399</v>
      </c>
      <c r="B86" s="538"/>
    </row>
    <row r="87" spans="1:2" x14ac:dyDescent="0.25">
      <c r="A87" s="118" t="s">
        <v>400</v>
      </c>
      <c r="B87" s="538"/>
    </row>
    <row r="88" spans="1:2" x14ac:dyDescent="0.25">
      <c r="A88" s="118" t="s">
        <v>401</v>
      </c>
      <c r="B88" s="538"/>
    </row>
    <row r="89" spans="1:2" x14ac:dyDescent="0.25">
      <c r="A89" s="118" t="s">
        <v>402</v>
      </c>
      <c r="B89" s="538"/>
    </row>
    <row r="90" spans="1:2" ht="16.5" thickBot="1" x14ac:dyDescent="0.3">
      <c r="A90" s="125" t="s">
        <v>403</v>
      </c>
      <c r="B90" s="539"/>
    </row>
    <row r="93" spans="1:2" x14ac:dyDescent="0.25">
      <c r="A93" s="126"/>
      <c r="B93" s="127"/>
    </row>
    <row r="94" spans="1:2" x14ac:dyDescent="0.25">
      <c r="B94" s="128"/>
    </row>
    <row r="95" spans="1:2" x14ac:dyDescent="0.25">
      <c r="B95" s="129"/>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row>
    <row r="5" spans="1:28" s="10" customFormat="1" ht="15.75" x14ac:dyDescent="0.2">
      <c r="A5" s="15"/>
    </row>
    <row r="6" spans="1:28" s="10" customFormat="1" ht="18.75" x14ac:dyDescent="0.2">
      <c r="A6" s="422" t="s">
        <v>7</v>
      </c>
      <c r="B6" s="422"/>
      <c r="C6" s="422"/>
      <c r="D6" s="422"/>
      <c r="E6" s="422"/>
      <c r="F6" s="422"/>
      <c r="G6" s="422"/>
      <c r="H6" s="422"/>
      <c r="I6" s="422"/>
      <c r="J6" s="422"/>
      <c r="K6" s="422"/>
      <c r="L6" s="422"/>
      <c r="M6" s="422"/>
      <c r="N6" s="422"/>
      <c r="O6" s="422"/>
      <c r="P6" s="422"/>
      <c r="Q6" s="422"/>
      <c r="R6" s="422"/>
      <c r="S6" s="422"/>
      <c r="T6" s="11"/>
      <c r="U6" s="11"/>
      <c r="V6" s="11"/>
      <c r="W6" s="11"/>
      <c r="X6" s="11"/>
      <c r="Y6" s="11"/>
      <c r="Z6" s="11"/>
      <c r="AA6" s="11"/>
      <c r="AB6" s="11"/>
    </row>
    <row r="7" spans="1:28" s="10" customFormat="1" ht="18.75" x14ac:dyDescent="0.2">
      <c r="A7" s="422"/>
      <c r="B7" s="422"/>
      <c r="C7" s="422"/>
      <c r="D7" s="422"/>
      <c r="E7" s="422"/>
      <c r="F7" s="422"/>
      <c r="G7" s="422"/>
      <c r="H7" s="422"/>
      <c r="I7" s="422"/>
      <c r="J7" s="422"/>
      <c r="K7" s="422"/>
      <c r="L7" s="422"/>
      <c r="M7" s="422"/>
      <c r="N7" s="422"/>
      <c r="O7" s="422"/>
      <c r="P7" s="422"/>
      <c r="Q7" s="422"/>
      <c r="R7" s="422"/>
      <c r="S7" s="422"/>
      <c r="T7" s="11"/>
      <c r="U7" s="11"/>
      <c r="V7" s="11"/>
      <c r="W7" s="11"/>
      <c r="X7" s="11"/>
      <c r="Y7" s="11"/>
      <c r="Z7" s="11"/>
      <c r="AA7" s="11"/>
      <c r="AB7" s="11"/>
    </row>
    <row r="8" spans="1:28" s="10" customFormat="1" ht="18.75" x14ac:dyDescent="0.2">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11"/>
      <c r="U8" s="11"/>
      <c r="V8" s="11"/>
      <c r="W8" s="11"/>
      <c r="X8" s="11"/>
      <c r="Y8" s="11"/>
      <c r="Z8" s="11"/>
      <c r="AA8" s="11"/>
      <c r="AB8" s="11"/>
    </row>
    <row r="9" spans="1:28" s="10" customFormat="1" ht="18.75" x14ac:dyDescent="0.2">
      <c r="A9" s="418" t="s">
        <v>6</v>
      </c>
      <c r="B9" s="418"/>
      <c r="C9" s="418"/>
      <c r="D9" s="418"/>
      <c r="E9" s="418"/>
      <c r="F9" s="418"/>
      <c r="G9" s="418"/>
      <c r="H9" s="418"/>
      <c r="I9" s="418"/>
      <c r="J9" s="418"/>
      <c r="K9" s="418"/>
      <c r="L9" s="418"/>
      <c r="M9" s="418"/>
      <c r="N9" s="418"/>
      <c r="O9" s="418"/>
      <c r="P9" s="418"/>
      <c r="Q9" s="418"/>
      <c r="R9" s="418"/>
      <c r="S9" s="418"/>
      <c r="T9" s="11"/>
      <c r="U9" s="11"/>
      <c r="V9" s="11"/>
      <c r="W9" s="11"/>
      <c r="X9" s="11"/>
      <c r="Y9" s="11"/>
      <c r="Z9" s="11"/>
      <c r="AA9" s="11"/>
      <c r="AB9" s="11"/>
    </row>
    <row r="10" spans="1:28" s="10" customFormat="1" ht="18.75" x14ac:dyDescent="0.2">
      <c r="A10" s="422"/>
      <c r="B10" s="422"/>
      <c r="C10" s="422"/>
      <c r="D10" s="422"/>
      <c r="E10" s="422"/>
      <c r="F10" s="422"/>
      <c r="G10" s="422"/>
      <c r="H10" s="422"/>
      <c r="I10" s="422"/>
      <c r="J10" s="422"/>
      <c r="K10" s="422"/>
      <c r="L10" s="422"/>
      <c r="M10" s="422"/>
      <c r="N10" s="422"/>
      <c r="O10" s="422"/>
      <c r="P10" s="422"/>
      <c r="Q10" s="422"/>
      <c r="R10" s="422"/>
      <c r="S10" s="422"/>
      <c r="T10" s="11"/>
      <c r="U10" s="11"/>
      <c r="V10" s="11"/>
      <c r="W10" s="11"/>
      <c r="X10" s="11"/>
      <c r="Y10" s="11"/>
      <c r="Z10" s="11"/>
      <c r="AA10" s="11"/>
      <c r="AB10" s="11"/>
    </row>
    <row r="11" spans="1:28" s="10" customFormat="1" ht="18.75" x14ac:dyDescent="0.2">
      <c r="A11" s="417" t="str">
        <f>'1. паспорт местоположение'!A12:C12</f>
        <v>L_140-177</v>
      </c>
      <c r="B11" s="417"/>
      <c r="C11" s="417"/>
      <c r="D11" s="417"/>
      <c r="E11" s="417"/>
      <c r="F11" s="417"/>
      <c r="G11" s="417"/>
      <c r="H11" s="417"/>
      <c r="I11" s="417"/>
      <c r="J11" s="417"/>
      <c r="K11" s="417"/>
      <c r="L11" s="417"/>
      <c r="M11" s="417"/>
      <c r="N11" s="417"/>
      <c r="O11" s="417"/>
      <c r="P11" s="417"/>
      <c r="Q11" s="417"/>
      <c r="R11" s="417"/>
      <c r="S11" s="417"/>
      <c r="T11" s="11"/>
      <c r="U11" s="11"/>
      <c r="V11" s="11"/>
      <c r="W11" s="11"/>
      <c r="X11" s="11"/>
      <c r="Y11" s="11"/>
      <c r="Z11" s="11"/>
      <c r="AA11" s="11"/>
      <c r="AB11" s="11"/>
    </row>
    <row r="12" spans="1:28" s="10"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1"/>
      <c r="U12" s="11"/>
      <c r="V12" s="11"/>
      <c r="W12" s="11"/>
      <c r="X12" s="11"/>
      <c r="Y12" s="11"/>
      <c r="Z12" s="11"/>
      <c r="AA12" s="11"/>
      <c r="AB12" s="11"/>
    </row>
    <row r="13" spans="1:28" s="7"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
      <c r="U13" s="8"/>
      <c r="V13" s="8"/>
      <c r="W13" s="8"/>
      <c r="X13" s="8"/>
      <c r="Y13" s="8"/>
      <c r="Z13" s="8"/>
      <c r="AA13" s="8"/>
      <c r="AB13" s="8"/>
    </row>
    <row r="14" spans="1:28" s="2" customFormat="1" ht="12" x14ac:dyDescent="0.2">
      <c r="A14" s="417" t="str">
        <f>'1. паспорт местоположение'!A15:C15</f>
        <v>Приобретение электросетевого комплекса п.Вишневое, г. Зеленоградск, Калининградской обл.</v>
      </c>
      <c r="B14" s="417"/>
      <c r="C14" s="417"/>
      <c r="D14" s="417"/>
      <c r="E14" s="417"/>
      <c r="F14" s="417"/>
      <c r="G14" s="417"/>
      <c r="H14" s="417"/>
      <c r="I14" s="417"/>
      <c r="J14" s="417"/>
      <c r="K14" s="417"/>
      <c r="L14" s="417"/>
      <c r="M14" s="417"/>
      <c r="N14" s="417"/>
      <c r="O14" s="417"/>
      <c r="P14" s="417"/>
      <c r="Q14" s="417"/>
      <c r="R14" s="417"/>
      <c r="S14" s="417"/>
      <c r="T14" s="6"/>
      <c r="U14" s="6"/>
      <c r="V14" s="6"/>
      <c r="W14" s="6"/>
      <c r="X14" s="6"/>
      <c r="Y14" s="6"/>
      <c r="Z14" s="6"/>
      <c r="AA14" s="6"/>
      <c r="AB14" s="6"/>
    </row>
    <row r="15" spans="1:28" s="2"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4"/>
      <c r="U15" s="4"/>
      <c r="V15" s="4"/>
      <c r="W15" s="4"/>
      <c r="X15" s="4"/>
      <c r="Y15" s="4"/>
      <c r="Z15" s="4"/>
      <c r="AA15" s="4"/>
      <c r="AB15" s="4"/>
    </row>
    <row r="16" spans="1:28" s="2"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3"/>
      <c r="U16" s="3"/>
      <c r="V16" s="3"/>
      <c r="W16" s="3"/>
      <c r="X16" s="3"/>
      <c r="Y16" s="3"/>
    </row>
    <row r="17" spans="1:28" s="2" customFormat="1" ht="45.75" customHeight="1" x14ac:dyDescent="0.2">
      <c r="A17" s="420" t="s">
        <v>462</v>
      </c>
      <c r="B17" s="420"/>
      <c r="C17" s="420"/>
      <c r="D17" s="420"/>
      <c r="E17" s="420"/>
      <c r="F17" s="420"/>
      <c r="G17" s="420"/>
      <c r="H17" s="420"/>
      <c r="I17" s="420"/>
      <c r="J17" s="420"/>
      <c r="K17" s="420"/>
      <c r="L17" s="420"/>
      <c r="M17" s="420"/>
      <c r="N17" s="420"/>
      <c r="O17" s="420"/>
      <c r="P17" s="420"/>
      <c r="Q17" s="420"/>
      <c r="R17" s="420"/>
      <c r="S17" s="420"/>
      <c r="T17" s="5"/>
      <c r="U17" s="5"/>
      <c r="V17" s="5"/>
      <c r="W17" s="5"/>
      <c r="X17" s="5"/>
      <c r="Y17" s="5"/>
      <c r="Z17" s="5"/>
      <c r="AA17" s="5"/>
      <c r="AB17" s="5"/>
    </row>
    <row r="18" spans="1:28" s="2"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3"/>
      <c r="U18" s="3"/>
      <c r="V18" s="3"/>
      <c r="W18" s="3"/>
      <c r="X18" s="3"/>
      <c r="Y18" s="3"/>
    </row>
    <row r="19" spans="1:28" s="2" customFormat="1" ht="54" customHeight="1" x14ac:dyDescent="0.2">
      <c r="A19" s="424" t="s">
        <v>3</v>
      </c>
      <c r="B19" s="424" t="s">
        <v>94</v>
      </c>
      <c r="C19" s="425" t="s">
        <v>358</v>
      </c>
      <c r="D19" s="424" t="s">
        <v>357</v>
      </c>
      <c r="E19" s="424" t="s">
        <v>93</v>
      </c>
      <c r="F19" s="424" t="s">
        <v>92</v>
      </c>
      <c r="G19" s="424" t="s">
        <v>353</v>
      </c>
      <c r="H19" s="424" t="s">
        <v>91</v>
      </c>
      <c r="I19" s="424" t="s">
        <v>90</v>
      </c>
      <c r="J19" s="424" t="s">
        <v>89</v>
      </c>
      <c r="K19" s="424" t="s">
        <v>88</v>
      </c>
      <c r="L19" s="424" t="s">
        <v>87</v>
      </c>
      <c r="M19" s="424" t="s">
        <v>86</v>
      </c>
      <c r="N19" s="424" t="s">
        <v>85</v>
      </c>
      <c r="O19" s="424" t="s">
        <v>84</v>
      </c>
      <c r="P19" s="424" t="s">
        <v>83</v>
      </c>
      <c r="Q19" s="424" t="s">
        <v>356</v>
      </c>
      <c r="R19" s="424"/>
      <c r="S19" s="427" t="s">
        <v>456</v>
      </c>
      <c r="T19" s="3"/>
      <c r="U19" s="3"/>
      <c r="V19" s="3"/>
      <c r="W19" s="3"/>
      <c r="X19" s="3"/>
      <c r="Y19" s="3"/>
    </row>
    <row r="20" spans="1:28" s="2" customFormat="1" ht="180.75" customHeight="1" x14ac:dyDescent="0.2">
      <c r="A20" s="424"/>
      <c r="B20" s="424"/>
      <c r="C20" s="426"/>
      <c r="D20" s="424"/>
      <c r="E20" s="424"/>
      <c r="F20" s="424"/>
      <c r="G20" s="424"/>
      <c r="H20" s="424"/>
      <c r="I20" s="424"/>
      <c r="J20" s="424"/>
      <c r="K20" s="424"/>
      <c r="L20" s="424"/>
      <c r="M20" s="424"/>
      <c r="N20" s="424"/>
      <c r="O20" s="424"/>
      <c r="P20" s="424"/>
      <c r="Q20" s="38" t="s">
        <v>354</v>
      </c>
      <c r="R20" s="39" t="s">
        <v>355</v>
      </c>
      <c r="S20" s="427"/>
      <c r="T20" s="30"/>
      <c r="U20" s="30"/>
      <c r="V20" s="30"/>
      <c r="W20" s="30"/>
      <c r="X20" s="30"/>
      <c r="Y20" s="30"/>
      <c r="Z20" s="29"/>
      <c r="AA20" s="29"/>
      <c r="AB20" s="29"/>
    </row>
    <row r="21" spans="1:28" s="2" customFormat="1" ht="18.75" x14ac:dyDescent="0.2">
      <c r="A21" s="38">
        <v>1</v>
      </c>
      <c r="B21" s="43">
        <v>2</v>
      </c>
      <c r="C21" s="38">
        <v>3</v>
      </c>
      <c r="D21" s="43">
        <v>4</v>
      </c>
      <c r="E21" s="38">
        <v>5</v>
      </c>
      <c r="F21" s="43">
        <v>6</v>
      </c>
      <c r="G21" s="138">
        <v>7</v>
      </c>
      <c r="H21" s="139">
        <v>8</v>
      </c>
      <c r="I21" s="138">
        <v>9</v>
      </c>
      <c r="J21" s="139">
        <v>10</v>
      </c>
      <c r="K21" s="138">
        <v>11</v>
      </c>
      <c r="L21" s="139">
        <v>12</v>
      </c>
      <c r="M21" s="138">
        <v>13</v>
      </c>
      <c r="N21" s="139">
        <v>14</v>
      </c>
      <c r="O21" s="138">
        <v>15</v>
      </c>
      <c r="P21" s="139">
        <v>16</v>
      </c>
      <c r="Q21" s="138">
        <v>17</v>
      </c>
      <c r="R21" s="139">
        <v>18</v>
      </c>
      <c r="S21" s="138">
        <v>19</v>
      </c>
      <c r="T21" s="30"/>
      <c r="U21" s="30"/>
      <c r="V21" s="30"/>
      <c r="W21" s="30"/>
      <c r="X21" s="30"/>
      <c r="Y21" s="30"/>
      <c r="Z21" s="29"/>
      <c r="AA21" s="29"/>
      <c r="AB21" s="29"/>
    </row>
    <row r="22" spans="1:28" s="182" customFormat="1" ht="32.25" customHeight="1" x14ac:dyDescent="0.2">
      <c r="A22" s="191" t="s">
        <v>352</v>
      </c>
      <c r="B22" s="192" t="s">
        <v>352</v>
      </c>
      <c r="C22" s="192" t="s">
        <v>352</v>
      </c>
      <c r="D22" s="192" t="s">
        <v>352</v>
      </c>
      <c r="E22" s="192" t="s">
        <v>352</v>
      </c>
      <c r="F22" s="192" t="s">
        <v>352</v>
      </c>
      <c r="G22" s="192" t="s">
        <v>352</v>
      </c>
      <c r="H22" s="192" t="s">
        <v>352</v>
      </c>
      <c r="I22" s="192" t="s">
        <v>352</v>
      </c>
      <c r="J22" s="192" t="s">
        <v>352</v>
      </c>
      <c r="K22" s="192" t="s">
        <v>352</v>
      </c>
      <c r="L22" s="192" t="s">
        <v>352</v>
      </c>
      <c r="M22" s="192" t="s">
        <v>352</v>
      </c>
      <c r="N22" s="192" t="s">
        <v>352</v>
      </c>
      <c r="O22" s="192" t="s">
        <v>352</v>
      </c>
      <c r="P22" s="192" t="s">
        <v>352</v>
      </c>
      <c r="Q22" s="192" t="s">
        <v>352</v>
      </c>
      <c r="R22" s="193" t="s">
        <v>352</v>
      </c>
      <c r="S22" s="193" t="s">
        <v>352</v>
      </c>
      <c r="T22" s="188"/>
      <c r="U22" s="188"/>
      <c r="V22" s="188"/>
      <c r="W22" s="188"/>
      <c r="X22" s="188"/>
      <c r="Y22" s="188"/>
      <c r="Z22" s="187"/>
      <c r="AA22" s="187"/>
      <c r="AB22" s="187"/>
    </row>
    <row r="23" spans="1:28" s="180" customFormat="1" ht="20.25" customHeight="1" x14ac:dyDescent="0.25">
      <c r="A23" s="195"/>
      <c r="B23" s="192" t="s">
        <v>351</v>
      </c>
      <c r="C23" s="192"/>
      <c r="D23" s="192"/>
      <c r="E23" s="195" t="s">
        <v>352</v>
      </c>
      <c r="F23" s="195" t="s">
        <v>352</v>
      </c>
      <c r="G23" s="195" t="s">
        <v>352</v>
      </c>
      <c r="H23" s="195"/>
      <c r="I23" s="195"/>
      <c r="J23" s="195"/>
      <c r="K23" s="195"/>
      <c r="L23" s="195"/>
      <c r="M23" s="195"/>
      <c r="N23" s="195"/>
      <c r="O23" s="195"/>
      <c r="P23" s="195"/>
      <c r="Q23" s="196"/>
      <c r="R23" s="181"/>
      <c r="S23" s="181"/>
      <c r="T23" s="186"/>
      <c r="U23" s="186"/>
      <c r="V23" s="186"/>
      <c r="W23" s="186"/>
      <c r="X23" s="186"/>
      <c r="Y23" s="186"/>
      <c r="Z23" s="186"/>
      <c r="AA23" s="186"/>
      <c r="AB23" s="18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70" zoomScaleNormal="60" zoomScaleSheetLayoutView="70" workbookViewId="0">
      <selection activeCell="B25" sqref="B25:T25"/>
    </sheetView>
  </sheetViews>
  <sheetFormatPr defaultColWidth="10.7109375" defaultRowHeight="15.75" x14ac:dyDescent="0.25"/>
  <cols>
    <col min="1" max="1" width="9.5703125" style="46" customWidth="1"/>
    <col min="2" max="2" width="8.7109375" style="46" customWidth="1"/>
    <col min="3" max="3" width="16.28515625" style="46" customWidth="1"/>
    <col min="4" max="4" width="21.85546875" style="46" customWidth="1"/>
    <col min="5" max="5" width="11.140625" style="46" customWidth="1"/>
    <col min="6" max="6" width="29.5703125"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09" t="str">
        <f>'1. паспорт местоположение'!A5:C5</f>
        <v>Год раскрытия информации: 2022 год</v>
      </c>
      <c r="B6" s="409"/>
      <c r="C6" s="409"/>
      <c r="D6" s="409"/>
      <c r="E6" s="409"/>
      <c r="F6" s="409"/>
      <c r="G6" s="409"/>
      <c r="H6" s="409"/>
      <c r="I6" s="409"/>
      <c r="J6" s="409"/>
      <c r="K6" s="409"/>
      <c r="L6" s="409"/>
      <c r="M6" s="409"/>
      <c r="N6" s="409"/>
      <c r="O6" s="409"/>
      <c r="P6" s="409"/>
      <c r="Q6" s="409"/>
      <c r="R6" s="409"/>
      <c r="S6" s="409"/>
      <c r="T6" s="409"/>
    </row>
    <row r="7" spans="1:20" s="10" customFormat="1" x14ac:dyDescent="0.2">
      <c r="A7" s="15"/>
      <c r="H7" s="14"/>
    </row>
    <row r="8" spans="1:20" s="10"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0"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0" customFormat="1" ht="18.75" customHeight="1" x14ac:dyDescent="0.2">
      <c r="A10" s="417" t="str">
        <f>'1. паспорт местоположение'!A9:C9</f>
        <v>Акционерное общество "Янтарьэнерго" ДЗО  ПАО "Россети"</v>
      </c>
      <c r="B10" s="417"/>
      <c r="C10" s="417"/>
      <c r="D10" s="417"/>
      <c r="E10" s="417"/>
      <c r="F10" s="417"/>
      <c r="G10" s="417"/>
      <c r="H10" s="417"/>
      <c r="I10" s="417"/>
      <c r="J10" s="417"/>
      <c r="K10" s="417"/>
      <c r="L10" s="417"/>
      <c r="M10" s="417"/>
      <c r="N10" s="417"/>
      <c r="O10" s="417"/>
      <c r="P10" s="417"/>
      <c r="Q10" s="417"/>
      <c r="R10" s="417"/>
      <c r="S10" s="417"/>
      <c r="T10" s="417"/>
    </row>
    <row r="11" spans="1:20" s="10"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0"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0" customFormat="1" ht="18.75" customHeight="1" x14ac:dyDescent="0.2">
      <c r="A13" s="417" t="str">
        <f>'1. паспорт местоположение'!A12:C12</f>
        <v>L_140-177</v>
      </c>
      <c r="B13" s="417"/>
      <c r="C13" s="417"/>
      <c r="D13" s="417"/>
      <c r="E13" s="417"/>
      <c r="F13" s="417"/>
      <c r="G13" s="417"/>
      <c r="H13" s="417"/>
      <c r="I13" s="417"/>
      <c r="J13" s="417"/>
      <c r="K13" s="417"/>
      <c r="L13" s="417"/>
      <c r="M13" s="417"/>
      <c r="N13" s="417"/>
      <c r="O13" s="417"/>
      <c r="P13" s="417"/>
      <c r="Q13" s="417"/>
      <c r="R13" s="417"/>
      <c r="S13" s="417"/>
      <c r="T13" s="417"/>
    </row>
    <row r="14" spans="1:20" s="10"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7"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ht="12" x14ac:dyDescent="0.2">
      <c r="A16" s="417" t="str">
        <f>'1. паспорт местоположение'!A15</f>
        <v>Приобретение электросетевого комплекса п.Вишневое, г. Зеленоградск, Калининградской обл.</v>
      </c>
      <c r="B16" s="417"/>
      <c r="C16" s="417"/>
      <c r="D16" s="417"/>
      <c r="E16" s="417"/>
      <c r="F16" s="417"/>
      <c r="G16" s="417"/>
      <c r="H16" s="417"/>
      <c r="I16" s="417"/>
      <c r="J16" s="417"/>
      <c r="K16" s="417"/>
      <c r="L16" s="417"/>
      <c r="M16" s="417"/>
      <c r="N16" s="417"/>
      <c r="O16" s="417"/>
      <c r="P16" s="417"/>
      <c r="Q16" s="417"/>
      <c r="R16" s="417"/>
      <c r="S16" s="417"/>
      <c r="T16" s="417"/>
    </row>
    <row r="17" spans="1:113" s="2"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2"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2" customFormat="1" ht="15" customHeight="1" x14ac:dyDescent="0.2">
      <c r="A19" s="431" t="s">
        <v>467</v>
      </c>
      <c r="B19" s="431"/>
      <c r="C19" s="431"/>
      <c r="D19" s="431"/>
      <c r="E19" s="431"/>
      <c r="F19" s="431"/>
      <c r="G19" s="431"/>
      <c r="H19" s="431"/>
      <c r="I19" s="431"/>
      <c r="J19" s="431"/>
      <c r="K19" s="431"/>
      <c r="L19" s="431"/>
      <c r="M19" s="431"/>
      <c r="N19" s="431"/>
      <c r="O19" s="431"/>
      <c r="P19" s="431"/>
      <c r="Q19" s="431"/>
      <c r="R19" s="431"/>
      <c r="S19" s="431"/>
      <c r="T19" s="431"/>
    </row>
    <row r="20" spans="1:113" s="54"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113" ht="46.5" customHeight="1" x14ac:dyDescent="0.25">
      <c r="A21" s="433" t="s">
        <v>3</v>
      </c>
      <c r="B21" s="436" t="s">
        <v>217</v>
      </c>
      <c r="C21" s="437"/>
      <c r="D21" s="440" t="s">
        <v>116</v>
      </c>
      <c r="E21" s="436" t="s">
        <v>495</v>
      </c>
      <c r="F21" s="437"/>
      <c r="G21" s="436" t="s">
        <v>267</v>
      </c>
      <c r="H21" s="437"/>
      <c r="I21" s="436" t="s">
        <v>115</v>
      </c>
      <c r="J21" s="437"/>
      <c r="K21" s="440" t="s">
        <v>114</v>
      </c>
      <c r="L21" s="436" t="s">
        <v>113</v>
      </c>
      <c r="M21" s="437"/>
      <c r="N21" s="436" t="s">
        <v>492</v>
      </c>
      <c r="O21" s="437"/>
      <c r="P21" s="440" t="s">
        <v>112</v>
      </c>
      <c r="Q21" s="428" t="s">
        <v>111</v>
      </c>
      <c r="R21" s="429"/>
      <c r="S21" s="428" t="s">
        <v>110</v>
      </c>
      <c r="T21" s="430"/>
    </row>
    <row r="22" spans="1:113" ht="204.75" customHeight="1" x14ac:dyDescent="0.25">
      <c r="A22" s="434"/>
      <c r="B22" s="438"/>
      <c r="C22" s="439"/>
      <c r="D22" s="443"/>
      <c r="E22" s="438"/>
      <c r="F22" s="439"/>
      <c r="G22" s="438"/>
      <c r="H22" s="439"/>
      <c r="I22" s="438"/>
      <c r="J22" s="439"/>
      <c r="K22" s="441"/>
      <c r="L22" s="438"/>
      <c r="M22" s="439"/>
      <c r="N22" s="438"/>
      <c r="O22" s="439"/>
      <c r="P22" s="441"/>
      <c r="Q22" s="100" t="s">
        <v>109</v>
      </c>
      <c r="R22" s="100" t="s">
        <v>466</v>
      </c>
      <c r="S22" s="100" t="s">
        <v>108</v>
      </c>
      <c r="T22" s="100" t="s">
        <v>107</v>
      </c>
    </row>
    <row r="23" spans="1:113" ht="51.75" customHeight="1" x14ac:dyDescent="0.25">
      <c r="A23" s="435"/>
      <c r="B23" s="145" t="s">
        <v>105</v>
      </c>
      <c r="C23" s="145" t="s">
        <v>106</v>
      </c>
      <c r="D23" s="441"/>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55">
        <v>1</v>
      </c>
      <c r="B25" s="55" t="s">
        <v>525</v>
      </c>
      <c r="C25" s="55" t="s">
        <v>525</v>
      </c>
      <c r="D25" s="55" t="s">
        <v>525</v>
      </c>
      <c r="E25" s="55" t="s">
        <v>525</v>
      </c>
      <c r="F25" s="55" t="s">
        <v>525</v>
      </c>
      <c r="G25" s="55" t="s">
        <v>525</v>
      </c>
      <c r="H25" s="55" t="s">
        <v>525</v>
      </c>
      <c r="I25" s="55" t="s">
        <v>525</v>
      </c>
      <c r="J25" s="55" t="s">
        <v>525</v>
      </c>
      <c r="K25" s="55" t="s">
        <v>525</v>
      </c>
      <c r="L25" s="55" t="s">
        <v>525</v>
      </c>
      <c r="M25" s="55" t="s">
        <v>525</v>
      </c>
      <c r="N25" s="55" t="s">
        <v>525</v>
      </c>
      <c r="O25" s="55" t="s">
        <v>525</v>
      </c>
      <c r="P25" s="55" t="s">
        <v>525</v>
      </c>
      <c r="Q25" s="55" t="s">
        <v>525</v>
      </c>
      <c r="R25" s="55" t="s">
        <v>525</v>
      </c>
      <c r="S25" s="55" t="s">
        <v>525</v>
      </c>
      <c r="T25" s="55" t="s">
        <v>525</v>
      </c>
    </row>
    <row r="26" spans="1:113" s="52" customFormat="1" ht="16.5" customHeight="1" x14ac:dyDescent="0.2">
      <c r="B26" s="53"/>
      <c r="C26" s="53"/>
      <c r="K26" s="53"/>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442" t="s">
        <v>501</v>
      </c>
      <c r="C28" s="442"/>
      <c r="D28" s="442"/>
      <c r="E28" s="442"/>
      <c r="F28" s="442"/>
      <c r="G28" s="442"/>
      <c r="H28" s="442"/>
      <c r="I28" s="442"/>
      <c r="J28" s="442"/>
      <c r="K28" s="442"/>
      <c r="L28" s="442"/>
      <c r="M28" s="442"/>
      <c r="N28" s="442"/>
      <c r="O28" s="442"/>
      <c r="P28" s="442"/>
      <c r="Q28" s="442"/>
      <c r="R28" s="442"/>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1" zoomScale="80" zoomScaleSheetLayoutView="80" workbookViewId="0">
      <selection activeCell="D25" sqref="D25"/>
    </sheetView>
  </sheetViews>
  <sheetFormatPr defaultColWidth="10.7109375" defaultRowHeight="15.75" x14ac:dyDescent="0.25"/>
  <cols>
    <col min="1" max="1" width="10.7109375" style="240"/>
    <col min="2" max="2" width="13.140625" style="46" customWidth="1"/>
    <col min="3" max="3" width="33.85546875" style="46" customWidth="1"/>
    <col min="4" max="4" width="13.140625" style="46" customWidth="1"/>
    <col min="5" max="5" width="32.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0" customFormat="1" ht="18.75" customHeight="1" x14ac:dyDescent="0.3">
      <c r="A2" s="241"/>
      <c r="E2" s="16"/>
      <c r="Q2" s="14"/>
      <c r="R2" s="14"/>
      <c r="AA2" s="13" t="s">
        <v>8</v>
      </c>
    </row>
    <row r="3" spans="1:27" s="10" customFormat="1" ht="18.75" customHeight="1" x14ac:dyDescent="0.3">
      <c r="A3" s="241"/>
      <c r="E3" s="16"/>
      <c r="Q3" s="14"/>
      <c r="R3" s="14"/>
      <c r="AA3" s="13" t="s">
        <v>65</v>
      </c>
    </row>
    <row r="4" spans="1:27" s="10" customFormat="1" x14ac:dyDescent="0.2">
      <c r="A4" s="241"/>
      <c r="E4" s="15"/>
      <c r="Q4" s="14"/>
      <c r="R4" s="14"/>
    </row>
    <row r="5" spans="1:27" s="10" customFormat="1"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0" customFormat="1" x14ac:dyDescent="0.2">
      <c r="A6" s="231"/>
      <c r="B6" s="148"/>
      <c r="C6" s="148"/>
      <c r="D6" s="148"/>
      <c r="E6" s="148"/>
      <c r="F6" s="148"/>
      <c r="G6" s="148"/>
      <c r="H6" s="148"/>
      <c r="I6" s="148"/>
      <c r="J6" s="148"/>
      <c r="K6" s="148"/>
      <c r="L6" s="148"/>
      <c r="M6" s="148"/>
      <c r="N6" s="148"/>
      <c r="O6" s="148"/>
      <c r="P6" s="148"/>
      <c r="Q6" s="148"/>
      <c r="R6" s="148"/>
      <c r="S6" s="148"/>
      <c r="T6" s="148"/>
    </row>
    <row r="7" spans="1:27" s="10" customFormat="1" ht="18.75" x14ac:dyDescent="0.2">
      <c r="A7" s="241"/>
      <c r="E7" s="422" t="s">
        <v>7</v>
      </c>
      <c r="F7" s="422"/>
      <c r="G7" s="422"/>
      <c r="H7" s="422"/>
      <c r="I7" s="422"/>
      <c r="J7" s="422"/>
      <c r="K7" s="422"/>
      <c r="L7" s="422"/>
      <c r="M7" s="422"/>
      <c r="N7" s="422"/>
      <c r="O7" s="422"/>
      <c r="P7" s="422"/>
      <c r="Q7" s="422"/>
      <c r="R7" s="422"/>
      <c r="S7" s="422"/>
      <c r="T7" s="422"/>
      <c r="U7" s="422"/>
      <c r="V7" s="422"/>
      <c r="W7" s="422"/>
      <c r="X7" s="422"/>
      <c r="Y7" s="422"/>
    </row>
    <row r="8" spans="1:27" s="10" customFormat="1" ht="18.75" x14ac:dyDescent="0.2">
      <c r="A8" s="241"/>
      <c r="E8" s="12"/>
      <c r="F8" s="12"/>
      <c r="G8" s="12"/>
      <c r="H8" s="12"/>
      <c r="I8" s="12"/>
      <c r="J8" s="12"/>
      <c r="K8" s="12"/>
      <c r="L8" s="12"/>
      <c r="M8" s="12"/>
      <c r="N8" s="12"/>
      <c r="O8" s="12"/>
      <c r="P8" s="12"/>
      <c r="Q8" s="12"/>
      <c r="R8" s="12"/>
      <c r="S8" s="11"/>
      <c r="T8" s="11"/>
      <c r="U8" s="11"/>
      <c r="V8" s="11"/>
      <c r="W8" s="11"/>
    </row>
    <row r="9" spans="1:27" s="10" customFormat="1" ht="18.75" customHeight="1" x14ac:dyDescent="0.2">
      <c r="A9" s="241"/>
      <c r="E9" s="417" t="str">
        <f>'1. паспорт местоположение'!A9</f>
        <v>Акционерное общество "Янтарьэнерго" ДЗО  ПАО "Россети"</v>
      </c>
      <c r="F9" s="417"/>
      <c r="G9" s="417"/>
      <c r="H9" s="417"/>
      <c r="I9" s="417"/>
      <c r="J9" s="417"/>
      <c r="K9" s="417"/>
      <c r="L9" s="417"/>
      <c r="M9" s="417"/>
      <c r="N9" s="417"/>
      <c r="O9" s="417"/>
      <c r="P9" s="417"/>
      <c r="Q9" s="417"/>
      <c r="R9" s="417"/>
      <c r="S9" s="417"/>
      <c r="T9" s="417"/>
      <c r="U9" s="417"/>
      <c r="V9" s="417"/>
      <c r="W9" s="417"/>
      <c r="X9" s="417"/>
      <c r="Y9" s="417"/>
    </row>
    <row r="10" spans="1:27" s="10" customFormat="1" ht="18.75" customHeight="1" x14ac:dyDescent="0.2">
      <c r="A10" s="241"/>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0" customFormat="1" ht="18.75" x14ac:dyDescent="0.2">
      <c r="A11" s="24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41"/>
      <c r="E12" s="417" t="str">
        <f>'1. паспорт местоположение'!A12</f>
        <v>L_140-177</v>
      </c>
      <c r="F12" s="417"/>
      <c r="G12" s="417"/>
      <c r="H12" s="417"/>
      <c r="I12" s="417"/>
      <c r="J12" s="417"/>
      <c r="K12" s="417"/>
      <c r="L12" s="417"/>
      <c r="M12" s="417"/>
      <c r="N12" s="417"/>
      <c r="O12" s="417"/>
      <c r="P12" s="417"/>
      <c r="Q12" s="417"/>
      <c r="R12" s="417"/>
      <c r="S12" s="417"/>
      <c r="T12" s="417"/>
      <c r="U12" s="417"/>
      <c r="V12" s="417"/>
      <c r="W12" s="417"/>
      <c r="X12" s="417"/>
      <c r="Y12" s="417"/>
    </row>
    <row r="13" spans="1:27" s="10" customFormat="1" ht="18.75" customHeight="1" x14ac:dyDescent="0.2">
      <c r="A13" s="241"/>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7" customFormat="1" ht="15.75" customHeight="1" x14ac:dyDescent="0.2">
      <c r="A14" s="242"/>
      <c r="E14" s="8"/>
      <c r="F14" s="8"/>
      <c r="G14" s="8"/>
      <c r="H14" s="8"/>
      <c r="I14" s="8"/>
      <c r="J14" s="8"/>
      <c r="K14" s="8"/>
      <c r="L14" s="8"/>
      <c r="M14" s="8"/>
      <c r="N14" s="8"/>
      <c r="O14" s="8"/>
      <c r="P14" s="8"/>
      <c r="Q14" s="8"/>
      <c r="R14" s="8"/>
      <c r="S14" s="8"/>
      <c r="T14" s="8"/>
      <c r="U14" s="8"/>
      <c r="V14" s="8"/>
      <c r="W14" s="8"/>
    </row>
    <row r="15" spans="1:27" s="2" customFormat="1" ht="12" x14ac:dyDescent="0.2">
      <c r="A15" s="243"/>
      <c r="E15" s="417" t="str">
        <f>'1. паспорт местоположение'!A15</f>
        <v>Приобретение электросетевого комплекса п.Вишневое, г. Зеленоградск, Калининградской обл.</v>
      </c>
      <c r="F15" s="417"/>
      <c r="G15" s="417"/>
      <c r="H15" s="417"/>
      <c r="I15" s="417"/>
      <c r="J15" s="417"/>
      <c r="K15" s="417"/>
      <c r="L15" s="417"/>
      <c r="M15" s="417"/>
      <c r="N15" s="417"/>
      <c r="O15" s="417"/>
      <c r="P15" s="417"/>
      <c r="Q15" s="417"/>
      <c r="R15" s="417"/>
      <c r="S15" s="417"/>
      <c r="T15" s="417"/>
      <c r="U15" s="417"/>
      <c r="V15" s="417"/>
      <c r="W15" s="417"/>
      <c r="X15" s="417"/>
      <c r="Y15" s="417"/>
    </row>
    <row r="16" spans="1:27" s="2" customFormat="1" ht="15" customHeight="1" x14ac:dyDescent="0.2">
      <c r="A16" s="243"/>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2" customFormat="1" ht="15" customHeight="1" x14ac:dyDescent="0.2">
      <c r="A17" s="243"/>
      <c r="E17" s="3"/>
      <c r="F17" s="3"/>
      <c r="G17" s="3"/>
      <c r="H17" s="3"/>
      <c r="I17" s="3"/>
      <c r="J17" s="3"/>
      <c r="K17" s="3"/>
      <c r="L17" s="3"/>
      <c r="M17" s="3"/>
      <c r="N17" s="3"/>
      <c r="O17" s="3"/>
      <c r="P17" s="3"/>
      <c r="Q17" s="3"/>
      <c r="R17" s="3"/>
      <c r="S17" s="3"/>
      <c r="T17" s="3"/>
      <c r="U17" s="3"/>
      <c r="V17" s="3"/>
      <c r="W17" s="3"/>
    </row>
    <row r="18" spans="1:27" s="2" customFormat="1" ht="15" customHeight="1" x14ac:dyDescent="0.2">
      <c r="A18" s="243"/>
      <c r="E18" s="431"/>
      <c r="F18" s="431"/>
      <c r="G18" s="431"/>
      <c r="H18" s="431"/>
      <c r="I18" s="431"/>
      <c r="J18" s="431"/>
      <c r="K18" s="431"/>
      <c r="L18" s="431"/>
      <c r="M18" s="431"/>
      <c r="N18" s="431"/>
      <c r="O18" s="431"/>
      <c r="P18" s="431"/>
      <c r="Q18" s="431"/>
      <c r="R18" s="431"/>
      <c r="S18" s="431"/>
      <c r="T18" s="431"/>
      <c r="U18" s="431"/>
      <c r="V18" s="431"/>
      <c r="W18" s="431"/>
      <c r="X18" s="431"/>
      <c r="Y18" s="431"/>
    </row>
    <row r="19" spans="1:27" ht="25.5" customHeight="1" x14ac:dyDescent="0.25">
      <c r="A19" s="431" t="s">
        <v>469</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54" customFormat="1" ht="21" customHeight="1" x14ac:dyDescent="0.25">
      <c r="A20" s="244"/>
    </row>
    <row r="21" spans="1:27" ht="15.75" customHeight="1" x14ac:dyDescent="0.25">
      <c r="A21" s="444" t="s">
        <v>3</v>
      </c>
      <c r="B21" s="446" t="s">
        <v>476</v>
      </c>
      <c r="C21" s="447"/>
      <c r="D21" s="446" t="s">
        <v>478</v>
      </c>
      <c r="E21" s="447"/>
      <c r="F21" s="428" t="s">
        <v>88</v>
      </c>
      <c r="G21" s="430"/>
      <c r="H21" s="430"/>
      <c r="I21" s="429"/>
      <c r="J21" s="444" t="s">
        <v>479</v>
      </c>
      <c r="K21" s="446" t="s">
        <v>480</v>
      </c>
      <c r="L21" s="447"/>
      <c r="M21" s="446" t="s">
        <v>481</v>
      </c>
      <c r="N21" s="447"/>
      <c r="O21" s="446" t="s">
        <v>468</v>
      </c>
      <c r="P21" s="447"/>
      <c r="Q21" s="446" t="s">
        <v>121</v>
      </c>
      <c r="R21" s="447"/>
      <c r="S21" s="444" t="s">
        <v>120</v>
      </c>
      <c r="T21" s="444" t="s">
        <v>482</v>
      </c>
      <c r="U21" s="444" t="s">
        <v>477</v>
      </c>
      <c r="V21" s="446" t="s">
        <v>119</v>
      </c>
      <c r="W21" s="447"/>
      <c r="X21" s="428" t="s">
        <v>111</v>
      </c>
      <c r="Y21" s="430"/>
      <c r="Z21" s="428" t="s">
        <v>110</v>
      </c>
      <c r="AA21" s="430"/>
    </row>
    <row r="22" spans="1:27" ht="216" customHeight="1" x14ac:dyDescent="0.25">
      <c r="A22" s="450"/>
      <c r="B22" s="448"/>
      <c r="C22" s="449"/>
      <c r="D22" s="448"/>
      <c r="E22" s="449"/>
      <c r="F22" s="428" t="s">
        <v>118</v>
      </c>
      <c r="G22" s="429"/>
      <c r="H22" s="428" t="s">
        <v>117</v>
      </c>
      <c r="I22" s="429"/>
      <c r="J22" s="445"/>
      <c r="K22" s="448"/>
      <c r="L22" s="449"/>
      <c r="M22" s="448"/>
      <c r="N22" s="449"/>
      <c r="O22" s="448"/>
      <c r="P22" s="449"/>
      <c r="Q22" s="448"/>
      <c r="R22" s="449"/>
      <c r="S22" s="445"/>
      <c r="T22" s="445"/>
      <c r="U22" s="445"/>
      <c r="V22" s="448"/>
      <c r="W22" s="449"/>
      <c r="X22" s="100" t="s">
        <v>109</v>
      </c>
      <c r="Y22" s="100" t="s">
        <v>466</v>
      </c>
      <c r="Z22" s="100" t="s">
        <v>108</v>
      </c>
      <c r="AA22" s="100" t="s">
        <v>107</v>
      </c>
    </row>
    <row r="23" spans="1:27" ht="60" customHeight="1" x14ac:dyDescent="0.25">
      <c r="A23" s="445"/>
      <c r="B23" s="143" t="s">
        <v>105</v>
      </c>
      <c r="C23" s="143" t="s">
        <v>106</v>
      </c>
      <c r="D23" s="399" t="s">
        <v>105</v>
      </c>
      <c r="E23" s="399"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4" customFormat="1" ht="47.25" x14ac:dyDescent="0.25">
      <c r="A25" s="232">
        <v>1</v>
      </c>
      <c r="B25" s="232" t="s">
        <v>525</v>
      </c>
      <c r="C25" s="232" t="s">
        <v>613</v>
      </c>
      <c r="D25" s="232" t="s">
        <v>525</v>
      </c>
      <c r="E25" s="232" t="str">
        <f t="shared" ref="E25" si="0">C25</f>
        <v>КЛ 0,4 кВ от СТП 153-33 Л-3 к ЩУ 0,4 кВ, СП-1, СП-1-1, СП-2, СП-3</v>
      </c>
      <c r="F25" s="232" t="s">
        <v>525</v>
      </c>
      <c r="G25" s="232">
        <v>0.4</v>
      </c>
      <c r="H25" s="232" t="s">
        <v>525</v>
      </c>
      <c r="I25" s="232">
        <v>0.4</v>
      </c>
      <c r="J25" s="232" t="s">
        <v>525</v>
      </c>
      <c r="K25" s="232" t="s">
        <v>525</v>
      </c>
      <c r="L25" s="232">
        <v>1</v>
      </c>
      <c r="M25" s="232" t="s">
        <v>525</v>
      </c>
      <c r="N25" s="232">
        <v>185</v>
      </c>
      <c r="O25" s="232" t="s">
        <v>525</v>
      </c>
      <c r="P25" s="232" t="s">
        <v>521</v>
      </c>
      <c r="Q25" s="232" t="s">
        <v>525</v>
      </c>
      <c r="R25" s="394">
        <v>0.48</v>
      </c>
      <c r="S25" s="232" t="s">
        <v>525</v>
      </c>
      <c r="T25" s="232" t="s">
        <v>525</v>
      </c>
      <c r="U25" s="232" t="s">
        <v>525</v>
      </c>
      <c r="V25" s="232" t="s">
        <v>525</v>
      </c>
      <c r="W25" s="232" t="s">
        <v>599</v>
      </c>
      <c r="X25" s="232" t="s">
        <v>525</v>
      </c>
      <c r="Y25" s="232" t="s">
        <v>525</v>
      </c>
      <c r="Z25" s="232" t="s">
        <v>525</v>
      </c>
      <c r="AA25" s="232" t="s">
        <v>525</v>
      </c>
    </row>
    <row r="26" spans="1:27" x14ac:dyDescent="0.25">
      <c r="A26" s="250"/>
      <c r="B26" s="47"/>
      <c r="C26" s="47"/>
      <c r="D26" s="47"/>
      <c r="G26" s="251"/>
      <c r="R26" s="405">
        <f>SUM(R25:R25)</f>
        <v>0.48</v>
      </c>
    </row>
    <row r="27" spans="1:27" hidden="1" x14ac:dyDescent="0.25">
      <c r="A27" s="252"/>
      <c r="B27" s="47"/>
      <c r="C27" s="47"/>
      <c r="D27" s="47"/>
      <c r="P27" s="46" t="s">
        <v>520</v>
      </c>
      <c r="R27" s="46" t="e">
        <f>SUMIF(#REF!,"ВЛ",#REF!)</f>
        <v>#REF!</v>
      </c>
    </row>
    <row r="28" spans="1:27" hidden="1" x14ac:dyDescent="0.25">
      <c r="A28" s="252"/>
      <c r="B28" s="47"/>
      <c r="C28" s="253"/>
      <c r="D28" s="47"/>
      <c r="P28" s="46" t="s">
        <v>521</v>
      </c>
      <c r="R28" s="46" t="e">
        <f>SUMIF(#REF!,"КЛ",#REF!)</f>
        <v>#REF!</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9" t="str">
        <f>'1. паспорт местоположение'!A5:C5</f>
        <v>Год раскрытия информации: 2022 год</v>
      </c>
      <c r="B5" s="409"/>
      <c r="C5" s="40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0" customFormat="1" ht="18.75" x14ac:dyDescent="0.3">
      <c r="A6" s="15"/>
      <c r="E6" s="14"/>
      <c r="F6" s="14"/>
      <c r="G6" s="13"/>
    </row>
    <row r="7" spans="1:29" s="10" customFormat="1" ht="18.75" x14ac:dyDescent="0.2">
      <c r="A7" s="422" t="s">
        <v>7</v>
      </c>
      <c r="B7" s="422"/>
      <c r="C7" s="422"/>
      <c r="D7" s="11"/>
      <c r="E7" s="11"/>
      <c r="F7" s="11"/>
      <c r="G7" s="11"/>
      <c r="H7" s="11"/>
      <c r="I7" s="11"/>
      <c r="J7" s="11"/>
      <c r="K7" s="11"/>
      <c r="L7" s="11"/>
      <c r="M7" s="11"/>
      <c r="N7" s="11"/>
      <c r="O7" s="11"/>
      <c r="P7" s="11"/>
      <c r="Q7" s="11"/>
      <c r="R7" s="11"/>
      <c r="S7" s="11"/>
      <c r="T7" s="11"/>
      <c r="U7" s="11"/>
    </row>
    <row r="8" spans="1:29" s="10" customFormat="1" ht="18.75" x14ac:dyDescent="0.2">
      <c r="A8" s="422"/>
      <c r="B8" s="422"/>
      <c r="C8" s="422"/>
      <c r="D8" s="12"/>
      <c r="E8" s="12"/>
      <c r="F8" s="12"/>
      <c r="G8" s="12"/>
      <c r="H8" s="11"/>
      <c r="I8" s="11"/>
      <c r="J8" s="11"/>
      <c r="K8" s="11"/>
      <c r="L8" s="11"/>
      <c r="M8" s="11"/>
      <c r="N8" s="11"/>
      <c r="O8" s="11"/>
      <c r="P8" s="11"/>
      <c r="Q8" s="11"/>
      <c r="R8" s="11"/>
      <c r="S8" s="11"/>
      <c r="T8" s="11"/>
      <c r="U8" s="11"/>
    </row>
    <row r="9" spans="1:29" s="10" customFormat="1" ht="18.75" x14ac:dyDescent="0.2">
      <c r="A9" s="452" t="str">
        <f>'1. паспорт местоположение'!A9:C9</f>
        <v>Акционерное общество "Янтарьэнерго" ДЗО  ПАО "Россети"</v>
      </c>
      <c r="B9" s="452"/>
      <c r="C9" s="452"/>
      <c r="D9" s="6"/>
      <c r="E9" s="6"/>
      <c r="F9" s="6"/>
      <c r="G9" s="6"/>
      <c r="H9" s="11"/>
      <c r="I9" s="11"/>
      <c r="J9" s="11"/>
      <c r="K9" s="11"/>
      <c r="L9" s="11"/>
      <c r="M9" s="11"/>
      <c r="N9" s="11"/>
      <c r="O9" s="11"/>
      <c r="P9" s="11"/>
      <c r="Q9" s="11"/>
      <c r="R9" s="11"/>
      <c r="S9" s="11"/>
      <c r="T9" s="11"/>
      <c r="U9" s="11"/>
    </row>
    <row r="10" spans="1:29" s="10" customFormat="1" ht="18.75" x14ac:dyDescent="0.2">
      <c r="A10" s="418" t="s">
        <v>6</v>
      </c>
      <c r="B10" s="418"/>
      <c r="C10" s="418"/>
      <c r="D10" s="4"/>
      <c r="E10" s="4"/>
      <c r="F10" s="4"/>
      <c r="G10" s="4"/>
      <c r="H10" s="11"/>
      <c r="I10" s="11"/>
      <c r="J10" s="11"/>
      <c r="K10" s="11"/>
      <c r="L10" s="11"/>
      <c r="M10" s="11"/>
      <c r="N10" s="11"/>
      <c r="O10" s="11"/>
      <c r="P10" s="11"/>
      <c r="Q10" s="11"/>
      <c r="R10" s="11"/>
      <c r="S10" s="11"/>
      <c r="T10" s="11"/>
      <c r="U10" s="11"/>
    </row>
    <row r="11" spans="1:29" s="10" customFormat="1" ht="18.75" x14ac:dyDescent="0.2">
      <c r="A11" s="422"/>
      <c r="B11" s="422"/>
      <c r="C11" s="422"/>
      <c r="D11" s="12"/>
      <c r="E11" s="12"/>
      <c r="F11" s="12"/>
      <c r="G11" s="12"/>
      <c r="H11" s="11"/>
      <c r="I11" s="11"/>
      <c r="J11" s="11"/>
      <c r="K11" s="11"/>
      <c r="L11" s="11"/>
      <c r="M11" s="11"/>
      <c r="N11" s="11"/>
      <c r="O11" s="11"/>
      <c r="P11" s="11"/>
      <c r="Q11" s="11"/>
      <c r="R11" s="11"/>
      <c r="S11" s="11"/>
      <c r="T11" s="11"/>
      <c r="U11" s="11"/>
    </row>
    <row r="12" spans="1:29" s="10" customFormat="1" ht="18.75" x14ac:dyDescent="0.2">
      <c r="A12" s="452" t="str">
        <f>'1. паспорт местоположение'!A12:C12</f>
        <v>L_140-177</v>
      </c>
      <c r="B12" s="452"/>
      <c r="C12" s="452"/>
      <c r="D12" s="6"/>
      <c r="E12" s="6"/>
      <c r="F12" s="6"/>
      <c r="G12" s="6"/>
      <c r="H12" s="11"/>
      <c r="I12" s="11"/>
      <c r="J12" s="11"/>
      <c r="K12" s="11"/>
      <c r="L12" s="11"/>
      <c r="M12" s="11"/>
      <c r="N12" s="11"/>
      <c r="O12" s="11"/>
      <c r="P12" s="11"/>
      <c r="Q12" s="11"/>
      <c r="R12" s="11"/>
      <c r="S12" s="11"/>
      <c r="T12" s="11"/>
      <c r="U12" s="11"/>
    </row>
    <row r="13" spans="1:29" s="10" customFormat="1" ht="18.75" x14ac:dyDescent="0.2">
      <c r="A13" s="418" t="s">
        <v>5</v>
      </c>
      <c r="B13" s="418"/>
      <c r="C13" s="41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23"/>
      <c r="B14" s="423"/>
      <c r="C14" s="423"/>
      <c r="D14" s="8"/>
      <c r="E14" s="8"/>
      <c r="F14" s="8"/>
      <c r="G14" s="8"/>
      <c r="H14" s="8"/>
      <c r="I14" s="8"/>
      <c r="J14" s="8"/>
      <c r="K14" s="8"/>
      <c r="L14" s="8"/>
      <c r="M14" s="8"/>
      <c r="N14" s="8"/>
      <c r="O14" s="8"/>
      <c r="P14" s="8"/>
      <c r="Q14" s="8"/>
      <c r="R14" s="8"/>
      <c r="S14" s="8"/>
      <c r="T14" s="8"/>
      <c r="U14" s="8"/>
    </row>
    <row r="15" spans="1:29" s="2" customFormat="1" ht="35.25" customHeight="1" x14ac:dyDescent="0.2">
      <c r="A15" s="451" t="str">
        <f>'1. паспорт местоположение'!A15</f>
        <v>Приобретение электросетевого комплекса п.Вишневое, г. Зеленоградск, Калининградской обл.</v>
      </c>
      <c r="B15" s="451"/>
      <c r="C15" s="451"/>
      <c r="D15" s="6"/>
      <c r="E15" s="6"/>
      <c r="F15" s="6"/>
      <c r="G15" s="6"/>
      <c r="H15" s="6"/>
      <c r="I15" s="6"/>
      <c r="J15" s="6"/>
      <c r="K15" s="6"/>
      <c r="L15" s="6"/>
      <c r="M15" s="6"/>
      <c r="N15" s="6"/>
      <c r="O15" s="6"/>
      <c r="P15" s="6"/>
      <c r="Q15" s="6"/>
      <c r="R15" s="6"/>
      <c r="S15" s="6"/>
      <c r="T15" s="6"/>
      <c r="U15" s="6"/>
    </row>
    <row r="16" spans="1:29" s="2" customFormat="1" ht="15" customHeight="1" x14ac:dyDescent="0.2">
      <c r="A16" s="418" t="s">
        <v>4</v>
      </c>
      <c r="B16" s="418"/>
      <c r="C16" s="418"/>
      <c r="D16" s="4"/>
      <c r="E16" s="4"/>
      <c r="F16" s="4"/>
      <c r="G16" s="4"/>
      <c r="H16" s="4"/>
      <c r="I16" s="4"/>
      <c r="J16" s="4"/>
      <c r="K16" s="4"/>
      <c r="L16" s="4"/>
      <c r="M16" s="4"/>
      <c r="N16" s="4"/>
      <c r="O16" s="4"/>
      <c r="P16" s="4"/>
      <c r="Q16" s="4"/>
      <c r="R16" s="4"/>
      <c r="S16" s="4"/>
      <c r="T16" s="4"/>
      <c r="U16" s="4"/>
    </row>
    <row r="17" spans="1:21" s="2" customFormat="1" ht="15" customHeight="1" x14ac:dyDescent="0.2">
      <c r="A17" s="419"/>
      <c r="B17" s="419"/>
      <c r="C17" s="419"/>
      <c r="D17" s="3"/>
      <c r="E17" s="3"/>
      <c r="F17" s="3"/>
      <c r="G17" s="3"/>
      <c r="H17" s="3"/>
      <c r="I17" s="3"/>
      <c r="J17" s="3"/>
      <c r="K17" s="3"/>
      <c r="L17" s="3"/>
      <c r="M17" s="3"/>
      <c r="N17" s="3"/>
      <c r="O17" s="3"/>
      <c r="P17" s="3"/>
      <c r="Q17" s="3"/>
      <c r="R17" s="3"/>
    </row>
    <row r="18" spans="1:21" s="2" customFormat="1" ht="27.75" customHeight="1" x14ac:dyDescent="0.2">
      <c r="A18" s="420" t="s">
        <v>461</v>
      </c>
      <c r="B18" s="420"/>
      <c r="C18" s="42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474</v>
      </c>
      <c r="C22" s="144" t="s">
        <v>532</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п.Вишневое, г. Зеленоградск, Калининградской обл.</v>
      </c>
      <c r="D23" s="25"/>
      <c r="E23" s="25"/>
      <c r="F23" s="25"/>
      <c r="G23" s="25"/>
      <c r="H23" s="25"/>
      <c r="I23" s="25"/>
      <c r="J23" s="25"/>
      <c r="K23" s="25"/>
      <c r="L23" s="25"/>
      <c r="M23" s="25"/>
      <c r="N23" s="25"/>
      <c r="O23" s="25"/>
      <c r="P23" s="25"/>
      <c r="Q23" s="25"/>
      <c r="R23" s="25"/>
      <c r="S23" s="25"/>
      <c r="T23" s="25"/>
      <c r="U23" s="25"/>
    </row>
    <row r="24" spans="1:21" ht="47.25" x14ac:dyDescent="0.25">
      <c r="A24" s="26" t="s">
        <v>60</v>
      </c>
      <c r="B24" s="28" t="s">
        <v>494</v>
      </c>
      <c r="C24" s="239" t="s">
        <v>614</v>
      </c>
      <c r="D24" s="25"/>
      <c r="E24" s="186"/>
      <c r="F24" s="25"/>
      <c r="G24" s="25"/>
      <c r="H24" s="25"/>
      <c r="I24" s="25"/>
      <c r="J24" s="25"/>
      <c r="K24" s="25"/>
      <c r="L24" s="25"/>
      <c r="M24" s="25"/>
      <c r="N24" s="25"/>
      <c r="O24" s="25"/>
      <c r="P24" s="25"/>
      <c r="Q24" s="25"/>
      <c r="R24" s="25"/>
      <c r="S24" s="25"/>
      <c r="T24" s="25"/>
      <c r="U24" s="25"/>
    </row>
    <row r="25" spans="1:21" ht="81.599999999999994" customHeight="1" x14ac:dyDescent="0.25">
      <c r="A25" s="26" t="s">
        <v>59</v>
      </c>
      <c r="B25" s="28" t="s">
        <v>529</v>
      </c>
      <c r="C25" s="245" t="s">
        <v>615</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225</v>
      </c>
      <c r="C26" s="27" t="s">
        <v>513</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475</v>
      </c>
      <c r="C27" s="189" t="s">
        <v>616</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3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34">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33" t="s">
        <v>534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86"/>
      <c r="B35" s="25"/>
      <c r="C35" s="25"/>
      <c r="D35" s="25"/>
      <c r="E35" s="25"/>
      <c r="F35" s="25"/>
      <c r="G35" s="25"/>
      <c r="H35" s="25"/>
      <c r="I35" s="25"/>
      <c r="J35" s="25"/>
      <c r="K35" s="25"/>
      <c r="L35" s="25"/>
      <c r="M35" s="25"/>
      <c r="N35" s="25"/>
      <c r="O35" s="25"/>
      <c r="P35" s="25"/>
      <c r="Q35" s="25"/>
      <c r="R35" s="25"/>
      <c r="S35" s="25"/>
      <c r="T35" s="25"/>
      <c r="U35" s="25"/>
    </row>
    <row r="36" spans="1:21" x14ac:dyDescent="0.25">
      <c r="A36" s="186"/>
      <c r="B36" s="25"/>
      <c r="C36" s="25"/>
      <c r="D36" s="25"/>
      <c r="E36" s="25"/>
      <c r="F36" s="25"/>
      <c r="G36" s="25"/>
      <c r="H36" s="25"/>
      <c r="I36" s="25"/>
      <c r="J36" s="25"/>
      <c r="K36" s="25"/>
      <c r="L36" s="25"/>
      <c r="M36" s="25"/>
      <c r="N36" s="25"/>
      <c r="O36" s="25"/>
      <c r="P36" s="25"/>
      <c r="Q36" s="25"/>
      <c r="R36" s="25"/>
      <c r="S36" s="25"/>
      <c r="T36" s="25"/>
      <c r="U36" s="25"/>
    </row>
    <row r="37" spans="1:21" x14ac:dyDescent="0.25">
      <c r="A37" s="186"/>
      <c r="B37" s="25"/>
      <c r="C37" s="25"/>
      <c r="D37" s="25"/>
      <c r="E37" s="25"/>
      <c r="F37" s="25"/>
      <c r="G37" s="25"/>
      <c r="H37" s="25"/>
      <c r="I37" s="25"/>
      <c r="J37" s="25"/>
      <c r="K37" s="25"/>
      <c r="L37" s="25"/>
      <c r="M37" s="25"/>
      <c r="N37" s="25"/>
      <c r="O37" s="25"/>
      <c r="P37" s="25"/>
      <c r="Q37" s="25"/>
      <c r="R37" s="25"/>
      <c r="S37" s="25"/>
      <c r="T37" s="25"/>
      <c r="U37" s="25"/>
    </row>
    <row r="38" spans="1:21" x14ac:dyDescent="0.25">
      <c r="A38" s="186"/>
      <c r="B38" s="25"/>
      <c r="C38" s="25"/>
      <c r="D38" s="25"/>
      <c r="E38" s="25"/>
      <c r="F38" s="25"/>
      <c r="G38" s="25"/>
      <c r="H38" s="25"/>
      <c r="I38" s="25"/>
      <c r="J38" s="25"/>
      <c r="K38" s="25"/>
      <c r="L38" s="25"/>
      <c r="M38" s="25"/>
      <c r="N38" s="25"/>
      <c r="O38" s="25"/>
      <c r="P38" s="25"/>
      <c r="Q38" s="25"/>
      <c r="R38" s="25"/>
      <c r="S38" s="25"/>
      <c r="T38" s="25"/>
      <c r="U38" s="25"/>
    </row>
    <row r="39" spans="1:21" x14ac:dyDescent="0.25">
      <c r="A39" s="18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40"/>
      <c r="AB6" s="140"/>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40"/>
      <c r="AB7" s="140"/>
    </row>
    <row r="8" spans="1:28" x14ac:dyDescent="0.25">
      <c r="A8" s="417" t="str">
        <f>'1. паспорт местоположение'!A9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1"/>
      <c r="AB8" s="141"/>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42"/>
      <c r="AB9" s="142"/>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40"/>
      <c r="AB10" s="140"/>
    </row>
    <row r="11" spans="1:28" x14ac:dyDescent="0.25">
      <c r="A11" s="417" t="str">
        <f>'1. паспорт местоположение'!A12:C12</f>
        <v>L_140-177</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1"/>
      <c r="AB11" s="141"/>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42"/>
      <c r="AB12" s="142"/>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9"/>
      <c r="AB13" s="9"/>
    </row>
    <row r="14" spans="1:28" x14ac:dyDescent="0.25">
      <c r="A14" s="417" t="str">
        <f>'1. паспорт местоположение'!A15</f>
        <v>Приобретение электросетевого комплекса п.Вишневое, г. Зеленоградск, Калининградской обл.</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41"/>
      <c r="AB14" s="141"/>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42"/>
      <c r="AB15" s="142"/>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50"/>
      <c r="AB16" s="150"/>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50"/>
      <c r="AB17" s="150"/>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50"/>
      <c r="AB18" s="150"/>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50"/>
      <c r="AB19" s="150"/>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51"/>
      <c r="AB20" s="151"/>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51"/>
      <c r="AB21" s="151"/>
    </row>
    <row r="22" spans="1:28" x14ac:dyDescent="0.25">
      <c r="A22" s="455" t="s">
        <v>493</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52"/>
      <c r="AB22" s="152"/>
    </row>
    <row r="23" spans="1:28" ht="32.25" customHeight="1" x14ac:dyDescent="0.25">
      <c r="A23" s="457" t="s">
        <v>349</v>
      </c>
      <c r="B23" s="458"/>
      <c r="C23" s="458"/>
      <c r="D23" s="458"/>
      <c r="E23" s="458"/>
      <c r="F23" s="458"/>
      <c r="G23" s="458"/>
      <c r="H23" s="458"/>
      <c r="I23" s="458"/>
      <c r="J23" s="458"/>
      <c r="K23" s="458"/>
      <c r="L23" s="459"/>
      <c r="M23" s="456" t="s">
        <v>350</v>
      </c>
      <c r="N23" s="456"/>
      <c r="O23" s="456"/>
      <c r="P23" s="456"/>
      <c r="Q23" s="456"/>
      <c r="R23" s="456"/>
      <c r="S23" s="456"/>
      <c r="T23" s="456"/>
      <c r="U23" s="456"/>
      <c r="V23" s="456"/>
      <c r="W23" s="456"/>
      <c r="X23" s="456"/>
      <c r="Y23" s="456"/>
      <c r="Z23" s="456"/>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3">
        <v>11</v>
      </c>
      <c r="L25" s="98">
        <v>12</v>
      </c>
      <c r="M25" s="153">
        <v>13</v>
      </c>
      <c r="N25" s="98">
        <v>14</v>
      </c>
      <c r="O25" s="153">
        <v>15</v>
      </c>
      <c r="P25" s="98">
        <v>16</v>
      </c>
      <c r="Q25" s="153">
        <v>17</v>
      </c>
      <c r="R25" s="98">
        <v>18</v>
      </c>
      <c r="S25" s="153">
        <v>19</v>
      </c>
      <c r="T25" s="98">
        <v>20</v>
      </c>
      <c r="U25" s="153">
        <v>21</v>
      </c>
      <c r="V25" s="98">
        <v>22</v>
      </c>
      <c r="W25" s="153">
        <v>23</v>
      </c>
      <c r="X25" s="98">
        <v>24</v>
      </c>
      <c r="Y25" s="153">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0"/>
  <sheetViews>
    <sheetView view="pageBreakPreview" zoomScale="60" workbookViewId="0">
      <selection activeCell="J19" sqref="J19:M19"/>
    </sheetView>
  </sheetViews>
  <sheetFormatPr defaultColWidth="9.140625" defaultRowHeight="15" x14ac:dyDescent="0.25"/>
  <cols>
    <col min="1" max="1" width="7.42578125" style="180" customWidth="1"/>
    <col min="2" max="2" width="25.5703125" style="180" customWidth="1"/>
    <col min="3" max="3" width="71.28515625" style="180" customWidth="1"/>
    <col min="4" max="4" width="16.140625" style="180" customWidth="1"/>
    <col min="5" max="5" width="9.42578125" style="180" customWidth="1"/>
    <col min="6" max="6" width="8.7109375" style="180" customWidth="1"/>
    <col min="7" max="7" width="9" style="180" customWidth="1"/>
    <col min="8" max="8" width="8.42578125" style="180" customWidth="1"/>
    <col min="9" max="9" width="33.85546875" style="180" customWidth="1"/>
    <col min="10" max="11" width="19.140625" style="180" customWidth="1"/>
    <col min="12" max="12" width="16.28515625" style="180" customWidth="1"/>
    <col min="13" max="13" width="13.42578125" style="180" customWidth="1"/>
    <col min="14" max="16384" width="9.140625" style="180"/>
  </cols>
  <sheetData>
    <row r="1" spans="1:25" s="183" customFormat="1" ht="18.75" customHeight="1" x14ac:dyDescent="0.2">
      <c r="A1" s="16"/>
      <c r="B1" s="16"/>
      <c r="M1" s="190" t="s">
        <v>66</v>
      </c>
    </row>
    <row r="2" spans="1:25" s="183" customFormat="1" ht="18.75" customHeight="1" x14ac:dyDescent="0.3">
      <c r="A2" s="16"/>
      <c r="B2" s="16"/>
      <c r="M2" s="184" t="s">
        <v>8</v>
      </c>
    </row>
    <row r="3" spans="1:25" s="183" customFormat="1" ht="18.75" x14ac:dyDescent="0.3">
      <c r="A3" s="185"/>
      <c r="B3" s="185"/>
      <c r="M3" s="184" t="s">
        <v>65</v>
      </c>
    </row>
    <row r="4" spans="1:25" s="183" customFormat="1" ht="15.75" x14ac:dyDescent="0.2">
      <c r="A4" s="185"/>
      <c r="B4" s="185"/>
    </row>
    <row r="5" spans="1:25" s="183" customFormat="1" ht="15.7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149"/>
      <c r="O5" s="149"/>
      <c r="P5" s="149"/>
      <c r="Q5" s="149"/>
      <c r="R5" s="149"/>
      <c r="S5" s="149"/>
      <c r="T5" s="149"/>
      <c r="U5" s="149"/>
      <c r="V5" s="149"/>
      <c r="W5" s="149"/>
      <c r="X5" s="149"/>
      <c r="Y5" s="149"/>
    </row>
    <row r="6" spans="1:25" s="183" customFormat="1" ht="15.75" x14ac:dyDescent="0.2">
      <c r="A6" s="185"/>
      <c r="B6" s="185"/>
    </row>
    <row r="7" spans="1:25" s="183" customFormat="1" ht="18.75" x14ac:dyDescent="0.2">
      <c r="A7" s="422" t="s">
        <v>7</v>
      </c>
      <c r="B7" s="422"/>
      <c r="C7" s="422"/>
      <c r="D7" s="422"/>
      <c r="E7" s="422"/>
      <c r="F7" s="422"/>
      <c r="G7" s="422"/>
      <c r="H7" s="422"/>
      <c r="I7" s="422"/>
      <c r="J7" s="422"/>
      <c r="K7" s="422"/>
      <c r="L7" s="422"/>
      <c r="M7" s="422"/>
      <c r="N7" s="140"/>
      <c r="O7" s="140"/>
      <c r="P7" s="140"/>
      <c r="Q7" s="140"/>
      <c r="R7" s="140"/>
      <c r="S7" s="140"/>
      <c r="T7" s="140"/>
      <c r="U7" s="140"/>
      <c r="V7" s="140"/>
      <c r="W7" s="140"/>
    </row>
    <row r="8" spans="1:25" s="183" customFormat="1" ht="18.75" x14ac:dyDescent="0.2">
      <c r="A8" s="422"/>
      <c r="B8" s="422"/>
      <c r="C8" s="422"/>
      <c r="D8" s="422"/>
      <c r="E8" s="422"/>
      <c r="F8" s="422"/>
      <c r="G8" s="422"/>
      <c r="H8" s="422"/>
      <c r="I8" s="422"/>
      <c r="J8" s="422"/>
      <c r="K8" s="422"/>
      <c r="L8" s="422"/>
      <c r="M8" s="422"/>
      <c r="N8" s="140"/>
      <c r="O8" s="140"/>
      <c r="P8" s="140"/>
      <c r="Q8" s="140"/>
      <c r="R8" s="140"/>
      <c r="S8" s="140"/>
      <c r="T8" s="140"/>
      <c r="U8" s="140"/>
      <c r="V8" s="140"/>
      <c r="W8" s="140"/>
    </row>
    <row r="9" spans="1:25" s="183" customFormat="1" ht="18.75" x14ac:dyDescent="0.2">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140"/>
      <c r="O9" s="140"/>
      <c r="P9" s="140"/>
      <c r="Q9" s="140"/>
      <c r="R9" s="140"/>
      <c r="S9" s="140"/>
      <c r="T9" s="140"/>
      <c r="U9" s="140"/>
      <c r="V9" s="140"/>
      <c r="W9" s="140"/>
    </row>
    <row r="10" spans="1:25" s="183" customFormat="1" ht="18.75" x14ac:dyDescent="0.2">
      <c r="A10" s="418" t="s">
        <v>6</v>
      </c>
      <c r="B10" s="418"/>
      <c r="C10" s="418"/>
      <c r="D10" s="418"/>
      <c r="E10" s="418"/>
      <c r="F10" s="418"/>
      <c r="G10" s="418"/>
      <c r="H10" s="418"/>
      <c r="I10" s="418"/>
      <c r="J10" s="418"/>
      <c r="K10" s="418"/>
      <c r="L10" s="418"/>
      <c r="M10" s="418"/>
      <c r="N10" s="140"/>
      <c r="O10" s="140"/>
      <c r="P10" s="140"/>
      <c r="Q10" s="140"/>
      <c r="R10" s="140"/>
      <c r="S10" s="140"/>
      <c r="T10" s="140"/>
      <c r="U10" s="140"/>
      <c r="V10" s="140"/>
      <c r="W10" s="140"/>
    </row>
    <row r="11" spans="1:25" s="183" customFormat="1" ht="18.75" x14ac:dyDescent="0.2">
      <c r="A11" s="422"/>
      <c r="B11" s="422"/>
      <c r="C11" s="422"/>
      <c r="D11" s="422"/>
      <c r="E11" s="422"/>
      <c r="F11" s="422"/>
      <c r="G11" s="422"/>
      <c r="H11" s="422"/>
      <c r="I11" s="422"/>
      <c r="J11" s="422"/>
      <c r="K11" s="422"/>
      <c r="L11" s="422"/>
      <c r="M11" s="422"/>
      <c r="N11" s="140"/>
      <c r="O11" s="140"/>
      <c r="P11" s="140"/>
      <c r="Q11" s="140"/>
      <c r="R11" s="140"/>
      <c r="S11" s="140"/>
      <c r="T11" s="140"/>
      <c r="U11" s="140"/>
      <c r="V11" s="140"/>
      <c r="W11" s="140"/>
    </row>
    <row r="12" spans="1:25" s="183" customFormat="1" ht="18.75" x14ac:dyDescent="0.2">
      <c r="A12" s="417" t="str">
        <f>'1. паспорт местоположение'!A12:C12</f>
        <v>L_140-177</v>
      </c>
      <c r="B12" s="417"/>
      <c r="C12" s="417"/>
      <c r="D12" s="417"/>
      <c r="E12" s="417"/>
      <c r="F12" s="417"/>
      <c r="G12" s="417"/>
      <c r="H12" s="417"/>
      <c r="I12" s="417"/>
      <c r="J12" s="417"/>
      <c r="K12" s="417"/>
      <c r="L12" s="417"/>
      <c r="M12" s="417"/>
      <c r="N12" s="140"/>
      <c r="O12" s="140"/>
      <c r="P12" s="140"/>
      <c r="Q12" s="140"/>
      <c r="R12" s="140"/>
      <c r="S12" s="140"/>
      <c r="T12" s="140"/>
      <c r="U12" s="140"/>
      <c r="V12" s="140"/>
      <c r="W12" s="140"/>
    </row>
    <row r="13" spans="1:25" s="183" customFormat="1" ht="18.75" x14ac:dyDescent="0.2">
      <c r="A13" s="418" t="s">
        <v>5</v>
      </c>
      <c r="B13" s="418"/>
      <c r="C13" s="418"/>
      <c r="D13" s="418"/>
      <c r="E13" s="418"/>
      <c r="F13" s="418"/>
      <c r="G13" s="418"/>
      <c r="H13" s="418"/>
      <c r="I13" s="418"/>
      <c r="J13" s="418"/>
      <c r="K13" s="418"/>
      <c r="L13" s="418"/>
      <c r="M13" s="418"/>
      <c r="N13" s="140"/>
      <c r="O13" s="140"/>
      <c r="P13" s="140"/>
      <c r="Q13" s="140"/>
      <c r="R13" s="140"/>
      <c r="S13" s="140"/>
      <c r="T13" s="140"/>
      <c r="U13" s="140"/>
      <c r="V13" s="140"/>
      <c r="W13" s="140"/>
    </row>
    <row r="14" spans="1:25" s="7" customFormat="1" ht="15.75" customHeight="1" x14ac:dyDescent="0.2">
      <c r="A14" s="423"/>
      <c r="B14" s="423"/>
      <c r="C14" s="423"/>
      <c r="D14" s="423"/>
      <c r="E14" s="423"/>
      <c r="F14" s="423"/>
      <c r="G14" s="423"/>
      <c r="H14" s="423"/>
      <c r="I14" s="423"/>
      <c r="J14" s="423"/>
      <c r="K14" s="423"/>
      <c r="L14" s="423"/>
      <c r="M14" s="423"/>
      <c r="N14" s="401"/>
      <c r="O14" s="401"/>
      <c r="P14" s="401"/>
      <c r="Q14" s="401"/>
      <c r="R14" s="401"/>
      <c r="S14" s="401"/>
      <c r="T14" s="401"/>
      <c r="U14" s="401"/>
      <c r="V14" s="401"/>
      <c r="W14" s="401"/>
    </row>
    <row r="15" spans="1:25" s="182" customFormat="1" ht="12" x14ac:dyDescent="0.2">
      <c r="A15" s="417" t="str">
        <f>'1. паспорт местоположение'!A15</f>
        <v>Приобретение электросетевого комплекса п.Вишневое, г. Зеленоградск, Калининградской обл.</v>
      </c>
      <c r="B15" s="417"/>
      <c r="C15" s="417"/>
      <c r="D15" s="417"/>
      <c r="E15" s="417"/>
      <c r="F15" s="417"/>
      <c r="G15" s="417"/>
      <c r="H15" s="417"/>
      <c r="I15" s="417"/>
      <c r="J15" s="417"/>
      <c r="K15" s="417"/>
      <c r="L15" s="417"/>
      <c r="M15" s="417"/>
      <c r="N15" s="141"/>
      <c r="O15" s="141"/>
      <c r="P15" s="141"/>
      <c r="Q15" s="141"/>
      <c r="R15" s="141"/>
      <c r="S15" s="141"/>
      <c r="T15" s="141"/>
      <c r="U15" s="141"/>
      <c r="V15" s="141"/>
      <c r="W15" s="141"/>
    </row>
    <row r="16" spans="1:25" s="182" customFormat="1" ht="15" customHeight="1" x14ac:dyDescent="0.2">
      <c r="A16" s="418" t="s">
        <v>4</v>
      </c>
      <c r="B16" s="418"/>
      <c r="C16" s="418"/>
      <c r="D16" s="418"/>
      <c r="E16" s="418"/>
      <c r="F16" s="418"/>
      <c r="G16" s="418"/>
      <c r="H16" s="418"/>
      <c r="I16" s="418"/>
      <c r="J16" s="418"/>
      <c r="K16" s="418"/>
      <c r="L16" s="418"/>
      <c r="M16" s="418"/>
      <c r="N16" s="142"/>
      <c r="O16" s="142"/>
      <c r="P16" s="142"/>
      <c r="Q16" s="142"/>
      <c r="R16" s="142"/>
      <c r="S16" s="142"/>
      <c r="T16" s="142"/>
      <c r="U16" s="142"/>
      <c r="V16" s="142"/>
      <c r="W16" s="142"/>
    </row>
    <row r="17" spans="1:23" s="182" customFormat="1" ht="15" customHeight="1" x14ac:dyDescent="0.2">
      <c r="A17" s="419"/>
      <c r="B17" s="419"/>
      <c r="C17" s="419"/>
      <c r="D17" s="419"/>
      <c r="E17" s="419"/>
      <c r="F17" s="419"/>
      <c r="G17" s="419"/>
      <c r="H17" s="419"/>
      <c r="I17" s="419"/>
      <c r="J17" s="419"/>
      <c r="K17" s="419"/>
      <c r="L17" s="419"/>
      <c r="M17" s="419"/>
      <c r="N17" s="400"/>
      <c r="O17" s="400"/>
      <c r="P17" s="400"/>
      <c r="Q17" s="400"/>
      <c r="R17" s="400"/>
      <c r="S17" s="400"/>
      <c r="T17" s="400"/>
    </row>
    <row r="18" spans="1:23" s="182" customFormat="1" ht="91.5" customHeight="1" x14ac:dyDescent="0.2">
      <c r="A18" s="460" t="s">
        <v>470</v>
      </c>
      <c r="B18" s="460"/>
      <c r="C18" s="460"/>
      <c r="D18" s="460"/>
      <c r="E18" s="460"/>
      <c r="F18" s="460"/>
      <c r="G18" s="460"/>
      <c r="H18" s="460"/>
      <c r="I18" s="460"/>
      <c r="J18" s="460"/>
      <c r="K18" s="460"/>
      <c r="L18" s="460"/>
      <c r="M18" s="460"/>
      <c r="N18" s="5"/>
      <c r="O18" s="5"/>
      <c r="P18" s="5"/>
      <c r="Q18" s="5"/>
      <c r="R18" s="5"/>
      <c r="S18" s="5"/>
      <c r="T18" s="5"/>
      <c r="U18" s="5"/>
      <c r="V18" s="5"/>
      <c r="W18" s="5"/>
    </row>
    <row r="19" spans="1:23" s="182" customFormat="1" ht="78" customHeight="1" x14ac:dyDescent="0.2">
      <c r="A19" s="424" t="s">
        <v>3</v>
      </c>
      <c r="B19" s="424" t="s">
        <v>82</v>
      </c>
      <c r="C19" s="424" t="s">
        <v>81</v>
      </c>
      <c r="D19" s="424" t="s">
        <v>73</v>
      </c>
      <c r="E19" s="461" t="s">
        <v>80</v>
      </c>
      <c r="F19" s="462"/>
      <c r="G19" s="462"/>
      <c r="H19" s="462"/>
      <c r="I19" s="463"/>
      <c r="J19" s="424" t="s">
        <v>79</v>
      </c>
      <c r="K19" s="424"/>
      <c r="L19" s="424"/>
      <c r="M19" s="424"/>
      <c r="N19" s="400"/>
      <c r="O19" s="400"/>
      <c r="P19" s="400"/>
      <c r="Q19" s="400"/>
      <c r="R19" s="400"/>
      <c r="S19" s="400"/>
      <c r="T19" s="400"/>
    </row>
    <row r="20" spans="1:23" s="182" customFormat="1" ht="51" customHeight="1" x14ac:dyDescent="0.2">
      <c r="A20" s="424"/>
      <c r="B20" s="424"/>
      <c r="C20" s="424"/>
      <c r="D20" s="424"/>
      <c r="E20" s="402" t="s">
        <v>78</v>
      </c>
      <c r="F20" s="402" t="s">
        <v>77</v>
      </c>
      <c r="G20" s="402" t="s">
        <v>76</v>
      </c>
      <c r="H20" s="402" t="s">
        <v>75</v>
      </c>
      <c r="I20" s="402" t="s">
        <v>74</v>
      </c>
      <c r="J20" s="402">
        <v>2020</v>
      </c>
      <c r="K20" s="402">
        <v>2021</v>
      </c>
      <c r="L20" s="402">
        <v>2022</v>
      </c>
      <c r="M20" s="402">
        <v>2023</v>
      </c>
      <c r="N20" s="188"/>
      <c r="O20" s="188"/>
      <c r="P20" s="188"/>
      <c r="Q20" s="188"/>
      <c r="R20" s="188"/>
      <c r="S20" s="188"/>
      <c r="T20" s="188"/>
      <c r="U20" s="187"/>
      <c r="V20" s="187"/>
      <c r="W20" s="187"/>
    </row>
    <row r="21" spans="1:23" s="18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188"/>
      <c r="O21" s="188"/>
      <c r="P21" s="188"/>
      <c r="Q21" s="188"/>
      <c r="R21" s="188"/>
      <c r="S21" s="188"/>
      <c r="T21" s="188"/>
      <c r="U21" s="187"/>
      <c r="V21" s="187"/>
      <c r="W21" s="187"/>
    </row>
    <row r="22" spans="1:23" s="182" customFormat="1" ht="33" customHeight="1" x14ac:dyDescent="0.2">
      <c r="A22" s="42" t="s">
        <v>62</v>
      </c>
      <c r="B22" s="44" t="s">
        <v>600</v>
      </c>
      <c r="C22" s="32">
        <v>0</v>
      </c>
      <c r="D22" s="32">
        <v>0</v>
      </c>
      <c r="E22" s="32">
        <v>0</v>
      </c>
      <c r="F22" s="32">
        <v>0</v>
      </c>
      <c r="G22" s="32">
        <v>0</v>
      </c>
      <c r="H22" s="32">
        <v>0</v>
      </c>
      <c r="I22" s="32">
        <v>0</v>
      </c>
      <c r="J22" s="41">
        <v>0</v>
      </c>
      <c r="K22" s="41">
        <v>0</v>
      </c>
      <c r="L22" s="41">
        <v>0</v>
      </c>
      <c r="M22" s="41">
        <v>0</v>
      </c>
      <c r="N22" s="188"/>
      <c r="O22" s="188"/>
      <c r="P22" s="188"/>
      <c r="Q22" s="188"/>
      <c r="R22" s="188"/>
      <c r="S22" s="187"/>
      <c r="T22" s="187"/>
      <c r="U22" s="187"/>
      <c r="V22" s="187"/>
      <c r="W22" s="187"/>
    </row>
    <row r="23" spans="1:23"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row>
    <row r="24" spans="1:23"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row>
    <row r="25" spans="1:23"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row>
    <row r="26" spans="1:23"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row>
    <row r="27" spans="1:23"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row>
    <row r="28" spans="1:23"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row>
    <row r="29" spans="1:23"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row>
    <row r="30" spans="1:23"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row>
    <row r="31" spans="1:23"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row>
    <row r="32" spans="1:23"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row>
    <row r="33" spans="1:23"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row>
    <row r="34" spans="1:23"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row>
    <row r="35" spans="1:23"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row>
    <row r="36" spans="1:23"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row>
    <row r="37" spans="1:23"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row>
    <row r="38" spans="1:23"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row>
    <row r="39" spans="1:23"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row>
    <row r="40" spans="1:23"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row>
    <row r="41" spans="1:23"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row>
    <row r="42" spans="1:23"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row>
    <row r="43" spans="1:23"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row>
    <row r="44" spans="1:23"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row>
    <row r="45" spans="1:23"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row>
    <row r="46" spans="1:23"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row>
    <row r="47" spans="1:23"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row>
    <row r="48" spans="1:23"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row>
    <row r="49" spans="1:23"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row>
    <row r="50" spans="1:23"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row>
    <row r="51" spans="1:23"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row>
    <row r="52" spans="1:23"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row>
    <row r="53" spans="1:23"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row>
    <row r="54" spans="1:23"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row>
    <row r="55" spans="1:23"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row>
    <row r="56" spans="1:23"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row>
    <row r="57" spans="1:23"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row>
    <row r="58" spans="1:23"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row>
    <row r="59" spans="1:23"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row>
    <row r="60" spans="1:23"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row>
    <row r="61" spans="1:23"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row>
    <row r="62" spans="1:23"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row>
    <row r="63" spans="1:23"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row>
    <row r="64" spans="1:23"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row>
    <row r="65" spans="1:23"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row>
    <row r="66" spans="1:23"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row>
    <row r="67" spans="1:23"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row>
    <row r="68" spans="1:23"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row>
    <row r="69" spans="1:23"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row>
    <row r="70" spans="1:23"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row>
    <row r="71" spans="1:23"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row>
    <row r="72" spans="1:23"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row>
    <row r="73" spans="1:23"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row>
    <row r="74" spans="1:23"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row>
    <row r="75" spans="1:23"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row>
    <row r="76" spans="1:23"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row>
    <row r="77" spans="1:23"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row>
    <row r="78" spans="1:23"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row>
    <row r="79" spans="1:23"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row>
    <row r="80" spans="1:23"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row>
    <row r="81" spans="1:23"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row>
    <row r="82" spans="1:23"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row>
    <row r="83" spans="1:23"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row>
    <row r="84" spans="1:23"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row>
    <row r="85" spans="1:23"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row>
    <row r="86" spans="1:23"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row>
    <row r="87" spans="1:23"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row>
    <row r="88" spans="1:23"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row>
    <row r="89" spans="1:23"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row>
    <row r="90" spans="1:23"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row>
    <row r="91" spans="1:23"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row>
    <row r="92" spans="1:23"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row>
    <row r="93" spans="1:23"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row>
    <row r="94" spans="1:23"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row>
    <row r="95" spans="1:23"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row>
    <row r="96" spans="1:23"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row>
    <row r="97" spans="1:23"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row>
    <row r="98" spans="1:23"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row>
    <row r="99" spans="1:23"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row>
    <row r="100" spans="1:23"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row>
    <row r="101" spans="1:23"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row>
    <row r="102" spans="1:23"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row>
    <row r="103" spans="1:23"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row>
    <row r="104" spans="1:23"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row>
    <row r="105" spans="1:23"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row>
    <row r="106" spans="1:23"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row>
    <row r="107" spans="1:23"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row>
    <row r="108" spans="1:23"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row>
    <row r="109" spans="1:23"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row>
    <row r="110" spans="1:23"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row>
    <row r="111" spans="1:23"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row>
    <row r="112" spans="1:23"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row>
    <row r="113" spans="1:23"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row>
    <row r="114" spans="1:23"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row>
    <row r="115" spans="1:23"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row>
    <row r="116" spans="1:23"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row>
    <row r="117" spans="1:23"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row>
    <row r="118" spans="1:23"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row>
    <row r="119" spans="1:23"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row>
    <row r="120" spans="1:23"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row>
    <row r="121" spans="1:23"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row>
    <row r="122" spans="1:23"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row>
    <row r="123" spans="1:23"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row>
    <row r="124" spans="1:23"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row>
    <row r="125" spans="1:23"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row>
    <row r="126" spans="1:23"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row>
    <row r="127" spans="1:23"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row>
    <row r="128" spans="1:23"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row>
    <row r="129" spans="1:23"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row>
    <row r="130" spans="1:23"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row>
    <row r="131" spans="1:23"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row>
    <row r="132" spans="1:23"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row>
    <row r="133" spans="1:23"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row>
    <row r="134" spans="1:23"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row>
    <row r="135" spans="1:23"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row>
    <row r="136" spans="1:23"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row>
    <row r="137" spans="1:23"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row>
    <row r="138" spans="1:23"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row>
    <row r="139" spans="1:23"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row>
    <row r="140" spans="1:23"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row>
    <row r="141" spans="1:23"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row>
    <row r="142" spans="1:23"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row>
    <row r="143" spans="1:23"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row>
    <row r="144" spans="1:23"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row>
    <row r="145" spans="1:23"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row>
    <row r="146" spans="1:23"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row>
    <row r="147" spans="1:23"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row>
    <row r="148" spans="1:23"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row>
    <row r="149" spans="1:23"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row>
    <row r="150" spans="1:23"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row>
    <row r="151" spans="1:23"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row>
    <row r="152" spans="1:23"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row>
    <row r="153" spans="1:23"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row>
    <row r="154" spans="1:23"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row>
    <row r="155" spans="1:23"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row>
    <row r="156" spans="1:23"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row>
    <row r="157" spans="1:23"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row>
    <row r="158" spans="1:23"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row>
    <row r="159" spans="1:23"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row>
    <row r="160" spans="1:23"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row>
    <row r="161" spans="1:23"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row>
    <row r="162" spans="1:23"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row>
    <row r="163" spans="1:23"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row>
    <row r="164" spans="1:23"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row>
    <row r="165" spans="1:23"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row>
    <row r="166" spans="1:23"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row>
    <row r="167" spans="1:23"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row>
    <row r="168" spans="1:23"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row>
    <row r="169" spans="1:23"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row>
    <row r="170" spans="1:23"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row>
    <row r="171" spans="1:23"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row>
    <row r="172" spans="1:23"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row>
    <row r="173" spans="1:23"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row>
    <row r="174" spans="1:23"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row>
    <row r="175" spans="1:23"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row>
    <row r="176" spans="1:23"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row>
    <row r="177" spans="1:23"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row>
    <row r="178" spans="1:23"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row>
    <row r="179" spans="1:23"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row>
    <row r="180" spans="1:23"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row>
    <row r="181" spans="1:23"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row>
    <row r="182" spans="1:23"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row>
    <row r="183" spans="1:23"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row>
    <row r="184" spans="1:23"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row>
    <row r="185" spans="1:23"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row>
    <row r="186" spans="1:23"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row>
    <row r="187" spans="1:23"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row>
    <row r="188" spans="1:23"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row>
    <row r="189" spans="1:23"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row>
    <row r="190" spans="1:23"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row>
    <row r="191" spans="1:23"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row>
    <row r="192" spans="1:23"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row>
    <row r="193" spans="1:23"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row>
    <row r="194" spans="1:23"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row>
    <row r="195" spans="1:23"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row>
    <row r="196" spans="1:23"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row>
    <row r="197" spans="1:23"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row>
    <row r="198" spans="1:23"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row>
    <row r="199" spans="1:23"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row>
    <row r="200" spans="1:23"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row>
    <row r="201" spans="1:23"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row>
    <row r="202" spans="1:23"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row>
    <row r="203" spans="1:23"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row>
    <row r="204" spans="1:23"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row>
    <row r="205" spans="1:23"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row>
    <row r="206" spans="1:23"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row>
    <row r="207" spans="1:23"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row>
    <row r="208" spans="1:23"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row>
    <row r="209" spans="1:23"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row>
    <row r="210" spans="1:23"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row>
    <row r="211" spans="1:23"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row>
    <row r="212" spans="1:23"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row>
    <row r="213" spans="1:23"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row>
    <row r="214" spans="1:23"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row>
    <row r="215" spans="1:23"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row>
    <row r="216" spans="1:23"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row>
    <row r="217" spans="1:23"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row>
    <row r="218" spans="1:23"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row>
    <row r="219" spans="1:23"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row>
    <row r="220" spans="1:23"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row>
    <row r="221" spans="1:23"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row>
    <row r="222" spans="1:23"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row>
    <row r="223" spans="1:23"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row>
    <row r="224" spans="1:23"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row>
    <row r="225" spans="1:23"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row>
    <row r="226" spans="1:23"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row>
    <row r="227" spans="1:23"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row>
    <row r="228" spans="1:23"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row>
    <row r="229" spans="1:23"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row>
    <row r="230" spans="1:23"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row>
    <row r="231" spans="1:23"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row>
    <row r="232" spans="1:23"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row>
    <row r="233" spans="1:23"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row>
    <row r="234" spans="1:23"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row>
    <row r="235" spans="1:23"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row>
    <row r="236" spans="1:23"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row>
    <row r="237" spans="1:23"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row>
    <row r="238" spans="1:23"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row>
    <row r="239" spans="1:23"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row>
    <row r="240" spans="1:23"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row>
    <row r="241" spans="1:23"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row>
    <row r="242" spans="1:23"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row>
    <row r="243" spans="1:23"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row>
    <row r="244" spans="1:23"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row>
    <row r="245" spans="1:23"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row>
    <row r="246" spans="1:23"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row>
    <row r="247" spans="1:23"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row>
    <row r="248" spans="1:23"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row>
    <row r="249" spans="1:23"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row>
    <row r="250" spans="1:23"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row>
    <row r="251" spans="1:23"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row>
    <row r="252" spans="1:23"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row>
    <row r="253" spans="1:23"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row>
    <row r="254" spans="1:23"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row>
    <row r="255" spans="1:23"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row>
    <row r="256" spans="1:23"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row>
    <row r="257" spans="1:23"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row>
    <row r="258" spans="1:23"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row>
    <row r="259" spans="1:23"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row>
    <row r="260" spans="1:23"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row>
    <row r="261" spans="1:23"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row>
    <row r="262" spans="1:23"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row>
    <row r="263" spans="1:23"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row>
    <row r="264" spans="1:23"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row>
    <row r="265" spans="1:23"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row>
    <row r="266" spans="1:23"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row>
    <row r="267" spans="1:23"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row>
    <row r="268" spans="1:23"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row>
    <row r="269" spans="1:23"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row>
    <row r="270" spans="1:23"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row>
    <row r="271" spans="1:23"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row>
    <row r="272" spans="1:23"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row>
    <row r="273" spans="1:23"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row>
    <row r="274" spans="1:23"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row>
    <row r="275" spans="1:23"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row>
    <row r="276" spans="1:23"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row>
    <row r="277" spans="1:23"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row>
    <row r="278" spans="1:23"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row>
    <row r="279" spans="1:23"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row>
    <row r="280" spans="1:23"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row>
    <row r="281" spans="1:23"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row>
    <row r="282" spans="1:23"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row>
    <row r="283" spans="1:23"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row>
    <row r="284" spans="1:23"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row>
    <row r="285" spans="1:23"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row>
    <row r="286" spans="1:23"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row>
    <row r="287" spans="1:23"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row>
    <row r="288" spans="1:23"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row>
    <row r="289" spans="1:23"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row>
    <row r="290" spans="1:23"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row>
    <row r="291" spans="1:23"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row>
    <row r="292" spans="1:23"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row>
    <row r="293" spans="1:23"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row>
    <row r="294" spans="1:23"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row>
    <row r="295" spans="1:23"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row>
    <row r="296" spans="1:23"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row>
    <row r="297" spans="1:23"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row>
    <row r="298" spans="1:23"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row>
    <row r="299" spans="1:23"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row>
    <row r="300" spans="1:23"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row>
    <row r="301" spans="1:23"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row>
    <row r="302" spans="1:23"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row>
    <row r="303" spans="1:23"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row>
    <row r="304" spans="1:23"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row>
    <row r="305" spans="1:23"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row>
    <row r="306" spans="1:23"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row>
    <row r="307" spans="1:23"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row>
    <row r="308" spans="1:23"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row>
    <row r="309" spans="1:23"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row>
    <row r="310" spans="1:23"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row>
    <row r="311" spans="1:23"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row>
    <row r="312" spans="1:23"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row>
    <row r="313" spans="1:23"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row>
    <row r="314" spans="1:23"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row>
    <row r="315" spans="1:23"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row>
    <row r="316" spans="1:23"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row>
    <row r="317" spans="1:23"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row>
    <row r="318" spans="1:23"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row>
    <row r="319" spans="1:23"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row>
    <row r="320" spans="1:23"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row>
    <row r="321" spans="1:23"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row>
    <row r="322" spans="1:23"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row>
    <row r="323" spans="1:23"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row>
    <row r="324" spans="1:23"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row>
    <row r="325" spans="1:23"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row>
    <row r="326" spans="1:23"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row>
    <row r="327" spans="1:23"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row>
    <row r="328" spans="1:23"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row>
    <row r="329" spans="1:23"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row>
    <row r="330" spans="1:23"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row>
    <row r="331" spans="1:23"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row>
    <row r="332" spans="1:23"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row>
    <row r="333" spans="1:23"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row>
    <row r="334" spans="1:23"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row>
    <row r="335" spans="1:23"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row>
    <row r="336" spans="1:23"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row>
    <row r="337" spans="1:23"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row>
    <row r="338" spans="1:23"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row>
    <row r="339" spans="1:23"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row>
    <row r="340" spans="1:23"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row>
    <row r="341" spans="1:23"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row>
    <row r="342" spans="1:23"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row>
    <row r="343" spans="1:23"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row>
    <row r="344" spans="1:23"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row>
    <row r="345" spans="1:23"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row>
    <row r="346" spans="1:23"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row>
    <row r="347" spans="1:23"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row>
    <row r="348" spans="1:23"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row>
    <row r="349" spans="1:23"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row>
    <row r="350" spans="1:23"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row>
    <row r="351" spans="1:23"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row>
    <row r="352" spans="1:23"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row>
    <row r="353" spans="1:23"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row>
    <row r="354" spans="1:23"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row>
    <row r="355" spans="1:23"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row>
    <row r="356" spans="1:23"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row>
    <row r="357" spans="1:23"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row>
    <row r="358" spans="1:23"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row>
    <row r="359" spans="1:23"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row>
    <row r="360" spans="1:23"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6" zoomScale="80" zoomScaleNormal="70" zoomScaleSheetLayoutView="80" workbookViewId="0">
      <selection activeCell="C25" sqref="C25"/>
    </sheetView>
  </sheetViews>
  <sheetFormatPr defaultColWidth="9.140625" defaultRowHeight="15.75" x14ac:dyDescent="0.2"/>
  <cols>
    <col min="1" max="1" width="61.7109375" style="278" customWidth="1"/>
    <col min="2" max="2" width="18.5703125" style="263" customWidth="1"/>
    <col min="3" max="12" width="16.85546875" style="263" customWidth="1"/>
    <col min="13" max="42" width="16.85546875" style="263" hidden="1" customWidth="1"/>
    <col min="43" max="45" width="16.85546875" style="264" hidden="1" customWidth="1"/>
    <col min="46" max="46" width="16.85546875" style="265" hidden="1" customWidth="1"/>
    <col min="47" max="51" width="16.85546875" style="265" customWidth="1"/>
    <col min="52" max="256" width="9.140625" style="265"/>
    <col min="257" max="257" width="61.7109375" style="265" customWidth="1"/>
    <col min="258" max="258" width="18.5703125" style="265" customWidth="1"/>
    <col min="259" max="298" width="16.85546875" style="265" customWidth="1"/>
    <col min="299" max="300" width="18.5703125" style="265" customWidth="1"/>
    <col min="301" max="301" width="21.7109375" style="265" customWidth="1"/>
    <col min="302" max="512" width="9.140625" style="265"/>
    <col min="513" max="513" width="61.7109375" style="265" customWidth="1"/>
    <col min="514" max="514" width="18.5703125" style="265" customWidth="1"/>
    <col min="515" max="554" width="16.85546875" style="265" customWidth="1"/>
    <col min="555" max="556" width="18.5703125" style="265" customWidth="1"/>
    <col min="557" max="557" width="21.7109375" style="265" customWidth="1"/>
    <col min="558" max="768" width="9.140625" style="265"/>
    <col min="769" max="769" width="61.7109375" style="265" customWidth="1"/>
    <col min="770" max="770" width="18.5703125" style="265" customWidth="1"/>
    <col min="771" max="810" width="16.85546875" style="265" customWidth="1"/>
    <col min="811" max="812" width="18.5703125" style="265" customWidth="1"/>
    <col min="813" max="813" width="21.7109375" style="265" customWidth="1"/>
    <col min="814" max="1024" width="9.140625" style="265"/>
    <col min="1025" max="1025" width="61.7109375" style="265" customWidth="1"/>
    <col min="1026" max="1026" width="18.5703125" style="265" customWidth="1"/>
    <col min="1027" max="1066" width="16.85546875" style="265" customWidth="1"/>
    <col min="1067" max="1068" width="18.5703125" style="265" customWidth="1"/>
    <col min="1069" max="1069" width="21.7109375" style="265" customWidth="1"/>
    <col min="1070" max="1280" width="9.140625" style="265"/>
    <col min="1281" max="1281" width="61.7109375" style="265" customWidth="1"/>
    <col min="1282" max="1282" width="18.5703125" style="265" customWidth="1"/>
    <col min="1283" max="1322" width="16.85546875" style="265" customWidth="1"/>
    <col min="1323" max="1324" width="18.5703125" style="265" customWidth="1"/>
    <col min="1325" max="1325" width="21.7109375" style="265" customWidth="1"/>
    <col min="1326" max="1536" width="9.140625" style="265"/>
    <col min="1537" max="1537" width="61.7109375" style="265" customWidth="1"/>
    <col min="1538" max="1538" width="18.5703125" style="265" customWidth="1"/>
    <col min="1539" max="1578" width="16.85546875" style="265" customWidth="1"/>
    <col min="1579" max="1580" width="18.5703125" style="265" customWidth="1"/>
    <col min="1581" max="1581" width="21.7109375" style="265" customWidth="1"/>
    <col min="1582" max="1792" width="9.140625" style="265"/>
    <col min="1793" max="1793" width="61.7109375" style="265" customWidth="1"/>
    <col min="1794" max="1794" width="18.5703125" style="265" customWidth="1"/>
    <col min="1795" max="1834" width="16.85546875" style="265" customWidth="1"/>
    <col min="1835" max="1836" width="18.5703125" style="265" customWidth="1"/>
    <col min="1837" max="1837" width="21.7109375" style="265" customWidth="1"/>
    <col min="1838" max="2048" width="9.140625" style="265"/>
    <col min="2049" max="2049" width="61.7109375" style="265" customWidth="1"/>
    <col min="2050" max="2050" width="18.5703125" style="265" customWidth="1"/>
    <col min="2051" max="2090" width="16.85546875" style="265" customWidth="1"/>
    <col min="2091" max="2092" width="18.5703125" style="265" customWidth="1"/>
    <col min="2093" max="2093" width="21.7109375" style="265" customWidth="1"/>
    <col min="2094" max="2304" width="9.140625" style="265"/>
    <col min="2305" max="2305" width="61.7109375" style="265" customWidth="1"/>
    <col min="2306" max="2306" width="18.5703125" style="265" customWidth="1"/>
    <col min="2307" max="2346" width="16.85546875" style="265" customWidth="1"/>
    <col min="2347" max="2348" width="18.5703125" style="265" customWidth="1"/>
    <col min="2349" max="2349" width="21.7109375" style="265" customWidth="1"/>
    <col min="2350" max="2560" width="9.140625" style="265"/>
    <col min="2561" max="2561" width="61.7109375" style="265" customWidth="1"/>
    <col min="2562" max="2562" width="18.5703125" style="265" customWidth="1"/>
    <col min="2563" max="2602" width="16.85546875" style="265" customWidth="1"/>
    <col min="2603" max="2604" width="18.5703125" style="265" customWidth="1"/>
    <col min="2605" max="2605" width="21.7109375" style="265" customWidth="1"/>
    <col min="2606" max="2816" width="9.140625" style="265"/>
    <col min="2817" max="2817" width="61.7109375" style="265" customWidth="1"/>
    <col min="2818" max="2818" width="18.5703125" style="265" customWidth="1"/>
    <col min="2819" max="2858" width="16.85546875" style="265" customWidth="1"/>
    <col min="2859" max="2860" width="18.5703125" style="265" customWidth="1"/>
    <col min="2861" max="2861" width="21.7109375" style="265" customWidth="1"/>
    <col min="2862" max="3072" width="9.140625" style="265"/>
    <col min="3073" max="3073" width="61.7109375" style="265" customWidth="1"/>
    <col min="3074" max="3074" width="18.5703125" style="265" customWidth="1"/>
    <col min="3075" max="3114" width="16.85546875" style="265" customWidth="1"/>
    <col min="3115" max="3116" width="18.5703125" style="265" customWidth="1"/>
    <col min="3117" max="3117" width="21.7109375" style="265" customWidth="1"/>
    <col min="3118" max="3328" width="9.140625" style="265"/>
    <col min="3329" max="3329" width="61.7109375" style="265" customWidth="1"/>
    <col min="3330" max="3330" width="18.5703125" style="265" customWidth="1"/>
    <col min="3331" max="3370" width="16.85546875" style="265" customWidth="1"/>
    <col min="3371" max="3372" width="18.5703125" style="265" customWidth="1"/>
    <col min="3373" max="3373" width="21.7109375" style="265" customWidth="1"/>
    <col min="3374" max="3584" width="9.140625" style="265"/>
    <col min="3585" max="3585" width="61.7109375" style="265" customWidth="1"/>
    <col min="3586" max="3586" width="18.5703125" style="265" customWidth="1"/>
    <col min="3587" max="3626" width="16.85546875" style="265" customWidth="1"/>
    <col min="3627" max="3628" width="18.5703125" style="265" customWidth="1"/>
    <col min="3629" max="3629" width="21.7109375" style="265" customWidth="1"/>
    <col min="3630" max="3840" width="9.140625" style="265"/>
    <col min="3841" max="3841" width="61.7109375" style="265" customWidth="1"/>
    <col min="3842" max="3842" width="18.5703125" style="265" customWidth="1"/>
    <col min="3843" max="3882" width="16.85546875" style="265" customWidth="1"/>
    <col min="3883" max="3884" width="18.5703125" style="265" customWidth="1"/>
    <col min="3885" max="3885" width="21.7109375" style="265" customWidth="1"/>
    <col min="3886" max="4096" width="9.140625" style="265"/>
    <col min="4097" max="4097" width="61.7109375" style="265" customWidth="1"/>
    <col min="4098" max="4098" width="18.5703125" style="265" customWidth="1"/>
    <col min="4099" max="4138" width="16.85546875" style="265" customWidth="1"/>
    <col min="4139" max="4140" width="18.5703125" style="265" customWidth="1"/>
    <col min="4141" max="4141" width="21.7109375" style="265" customWidth="1"/>
    <col min="4142" max="4352" width="9.140625" style="265"/>
    <col min="4353" max="4353" width="61.7109375" style="265" customWidth="1"/>
    <col min="4354" max="4354" width="18.5703125" style="265" customWidth="1"/>
    <col min="4355" max="4394" width="16.85546875" style="265" customWidth="1"/>
    <col min="4395" max="4396" width="18.5703125" style="265" customWidth="1"/>
    <col min="4397" max="4397" width="21.7109375" style="265" customWidth="1"/>
    <col min="4398" max="4608" width="9.140625" style="265"/>
    <col min="4609" max="4609" width="61.7109375" style="265" customWidth="1"/>
    <col min="4610" max="4610" width="18.5703125" style="265" customWidth="1"/>
    <col min="4611" max="4650" width="16.85546875" style="265" customWidth="1"/>
    <col min="4651" max="4652" width="18.5703125" style="265" customWidth="1"/>
    <col min="4653" max="4653" width="21.7109375" style="265" customWidth="1"/>
    <col min="4654" max="4864" width="9.140625" style="265"/>
    <col min="4865" max="4865" width="61.7109375" style="265" customWidth="1"/>
    <col min="4866" max="4866" width="18.5703125" style="265" customWidth="1"/>
    <col min="4867" max="4906" width="16.85546875" style="265" customWidth="1"/>
    <col min="4907" max="4908" width="18.5703125" style="265" customWidth="1"/>
    <col min="4909" max="4909" width="21.7109375" style="265" customWidth="1"/>
    <col min="4910" max="5120" width="9.140625" style="265"/>
    <col min="5121" max="5121" width="61.7109375" style="265" customWidth="1"/>
    <col min="5122" max="5122" width="18.5703125" style="265" customWidth="1"/>
    <col min="5123" max="5162" width="16.85546875" style="265" customWidth="1"/>
    <col min="5163" max="5164" width="18.5703125" style="265" customWidth="1"/>
    <col min="5165" max="5165" width="21.7109375" style="265" customWidth="1"/>
    <col min="5166" max="5376" width="9.140625" style="265"/>
    <col min="5377" max="5377" width="61.7109375" style="265" customWidth="1"/>
    <col min="5378" max="5378" width="18.5703125" style="265" customWidth="1"/>
    <col min="5379" max="5418" width="16.85546875" style="265" customWidth="1"/>
    <col min="5419" max="5420" width="18.5703125" style="265" customWidth="1"/>
    <col min="5421" max="5421" width="21.7109375" style="265" customWidth="1"/>
    <col min="5422" max="5632" width="9.140625" style="265"/>
    <col min="5633" max="5633" width="61.7109375" style="265" customWidth="1"/>
    <col min="5634" max="5634" width="18.5703125" style="265" customWidth="1"/>
    <col min="5635" max="5674" width="16.85546875" style="265" customWidth="1"/>
    <col min="5675" max="5676" width="18.5703125" style="265" customWidth="1"/>
    <col min="5677" max="5677" width="21.7109375" style="265" customWidth="1"/>
    <col min="5678" max="5888" width="9.140625" style="265"/>
    <col min="5889" max="5889" width="61.7109375" style="265" customWidth="1"/>
    <col min="5890" max="5890" width="18.5703125" style="265" customWidth="1"/>
    <col min="5891" max="5930" width="16.85546875" style="265" customWidth="1"/>
    <col min="5931" max="5932" width="18.5703125" style="265" customWidth="1"/>
    <col min="5933" max="5933" width="21.7109375" style="265" customWidth="1"/>
    <col min="5934" max="6144" width="9.140625" style="265"/>
    <col min="6145" max="6145" width="61.7109375" style="265" customWidth="1"/>
    <col min="6146" max="6146" width="18.5703125" style="265" customWidth="1"/>
    <col min="6147" max="6186" width="16.85546875" style="265" customWidth="1"/>
    <col min="6187" max="6188" width="18.5703125" style="265" customWidth="1"/>
    <col min="6189" max="6189" width="21.7109375" style="265" customWidth="1"/>
    <col min="6190" max="6400" width="9.140625" style="265"/>
    <col min="6401" max="6401" width="61.7109375" style="265" customWidth="1"/>
    <col min="6402" max="6402" width="18.5703125" style="265" customWidth="1"/>
    <col min="6403" max="6442" width="16.85546875" style="265" customWidth="1"/>
    <col min="6443" max="6444" width="18.5703125" style="265" customWidth="1"/>
    <col min="6445" max="6445" width="21.7109375" style="265" customWidth="1"/>
    <col min="6446" max="6656" width="9.140625" style="265"/>
    <col min="6657" max="6657" width="61.7109375" style="265" customWidth="1"/>
    <col min="6658" max="6658" width="18.5703125" style="265" customWidth="1"/>
    <col min="6659" max="6698" width="16.85546875" style="265" customWidth="1"/>
    <col min="6699" max="6700" width="18.5703125" style="265" customWidth="1"/>
    <col min="6701" max="6701" width="21.7109375" style="265" customWidth="1"/>
    <col min="6702" max="6912" width="9.140625" style="265"/>
    <col min="6913" max="6913" width="61.7109375" style="265" customWidth="1"/>
    <col min="6914" max="6914" width="18.5703125" style="265" customWidth="1"/>
    <col min="6915" max="6954" width="16.85546875" style="265" customWidth="1"/>
    <col min="6955" max="6956" width="18.5703125" style="265" customWidth="1"/>
    <col min="6957" max="6957" width="21.7109375" style="265" customWidth="1"/>
    <col min="6958" max="7168" width="9.140625" style="265"/>
    <col min="7169" max="7169" width="61.7109375" style="265" customWidth="1"/>
    <col min="7170" max="7170" width="18.5703125" style="265" customWidth="1"/>
    <col min="7171" max="7210" width="16.85546875" style="265" customWidth="1"/>
    <col min="7211" max="7212" width="18.5703125" style="265" customWidth="1"/>
    <col min="7213" max="7213" width="21.7109375" style="265" customWidth="1"/>
    <col min="7214" max="7424" width="9.140625" style="265"/>
    <col min="7425" max="7425" width="61.7109375" style="265" customWidth="1"/>
    <col min="7426" max="7426" width="18.5703125" style="265" customWidth="1"/>
    <col min="7427" max="7466" width="16.85546875" style="265" customWidth="1"/>
    <col min="7467" max="7468" width="18.5703125" style="265" customWidth="1"/>
    <col min="7469" max="7469" width="21.7109375" style="265" customWidth="1"/>
    <col min="7470" max="7680" width="9.140625" style="265"/>
    <col min="7681" max="7681" width="61.7109375" style="265" customWidth="1"/>
    <col min="7682" max="7682" width="18.5703125" style="265" customWidth="1"/>
    <col min="7683" max="7722" width="16.85546875" style="265" customWidth="1"/>
    <col min="7723" max="7724" width="18.5703125" style="265" customWidth="1"/>
    <col min="7725" max="7725" width="21.7109375" style="265" customWidth="1"/>
    <col min="7726" max="7936" width="9.140625" style="265"/>
    <col min="7937" max="7937" width="61.7109375" style="265" customWidth="1"/>
    <col min="7938" max="7938" width="18.5703125" style="265" customWidth="1"/>
    <col min="7939" max="7978" width="16.85546875" style="265" customWidth="1"/>
    <col min="7979" max="7980" width="18.5703125" style="265" customWidth="1"/>
    <col min="7981" max="7981" width="21.7109375" style="265" customWidth="1"/>
    <col min="7982" max="8192" width="9.140625" style="265"/>
    <col min="8193" max="8193" width="61.7109375" style="265" customWidth="1"/>
    <col min="8194" max="8194" width="18.5703125" style="265" customWidth="1"/>
    <col min="8195" max="8234" width="16.85546875" style="265" customWidth="1"/>
    <col min="8235" max="8236" width="18.5703125" style="265" customWidth="1"/>
    <col min="8237" max="8237" width="21.7109375" style="265" customWidth="1"/>
    <col min="8238" max="8448" width="9.140625" style="265"/>
    <col min="8449" max="8449" width="61.7109375" style="265" customWidth="1"/>
    <col min="8450" max="8450" width="18.5703125" style="265" customWidth="1"/>
    <col min="8451" max="8490" width="16.85546875" style="265" customWidth="1"/>
    <col min="8491" max="8492" width="18.5703125" style="265" customWidth="1"/>
    <col min="8493" max="8493" width="21.7109375" style="265" customWidth="1"/>
    <col min="8494" max="8704" width="9.140625" style="265"/>
    <col min="8705" max="8705" width="61.7109375" style="265" customWidth="1"/>
    <col min="8706" max="8706" width="18.5703125" style="265" customWidth="1"/>
    <col min="8707" max="8746" width="16.85546875" style="265" customWidth="1"/>
    <col min="8747" max="8748" width="18.5703125" style="265" customWidth="1"/>
    <col min="8749" max="8749" width="21.7109375" style="265" customWidth="1"/>
    <col min="8750" max="8960" width="9.140625" style="265"/>
    <col min="8961" max="8961" width="61.7109375" style="265" customWidth="1"/>
    <col min="8962" max="8962" width="18.5703125" style="265" customWidth="1"/>
    <col min="8963" max="9002" width="16.85546875" style="265" customWidth="1"/>
    <col min="9003" max="9004" width="18.5703125" style="265" customWidth="1"/>
    <col min="9005" max="9005" width="21.7109375" style="265" customWidth="1"/>
    <col min="9006" max="9216" width="9.140625" style="265"/>
    <col min="9217" max="9217" width="61.7109375" style="265" customWidth="1"/>
    <col min="9218" max="9218" width="18.5703125" style="265" customWidth="1"/>
    <col min="9219" max="9258" width="16.85546875" style="265" customWidth="1"/>
    <col min="9259" max="9260" width="18.5703125" style="265" customWidth="1"/>
    <col min="9261" max="9261" width="21.7109375" style="265" customWidth="1"/>
    <col min="9262" max="9472" width="9.140625" style="265"/>
    <col min="9473" max="9473" width="61.7109375" style="265" customWidth="1"/>
    <col min="9474" max="9474" width="18.5703125" style="265" customWidth="1"/>
    <col min="9475" max="9514" width="16.85546875" style="265" customWidth="1"/>
    <col min="9515" max="9516" width="18.5703125" style="265" customWidth="1"/>
    <col min="9517" max="9517" width="21.7109375" style="265" customWidth="1"/>
    <col min="9518" max="9728" width="9.140625" style="265"/>
    <col min="9729" max="9729" width="61.7109375" style="265" customWidth="1"/>
    <col min="9730" max="9730" width="18.5703125" style="265" customWidth="1"/>
    <col min="9731" max="9770" width="16.85546875" style="265" customWidth="1"/>
    <col min="9771" max="9772" width="18.5703125" style="265" customWidth="1"/>
    <col min="9773" max="9773" width="21.7109375" style="265" customWidth="1"/>
    <col min="9774" max="9984" width="9.140625" style="265"/>
    <col min="9985" max="9985" width="61.7109375" style="265" customWidth="1"/>
    <col min="9986" max="9986" width="18.5703125" style="265" customWidth="1"/>
    <col min="9987" max="10026" width="16.85546875" style="265" customWidth="1"/>
    <col min="10027" max="10028" width="18.5703125" style="265" customWidth="1"/>
    <col min="10029" max="10029" width="21.7109375" style="265" customWidth="1"/>
    <col min="10030" max="10240" width="9.140625" style="265"/>
    <col min="10241" max="10241" width="61.7109375" style="265" customWidth="1"/>
    <col min="10242" max="10242" width="18.5703125" style="265" customWidth="1"/>
    <col min="10243" max="10282" width="16.85546875" style="265" customWidth="1"/>
    <col min="10283" max="10284" width="18.5703125" style="265" customWidth="1"/>
    <col min="10285" max="10285" width="21.7109375" style="265" customWidth="1"/>
    <col min="10286" max="10496" width="9.140625" style="265"/>
    <col min="10497" max="10497" width="61.7109375" style="265" customWidth="1"/>
    <col min="10498" max="10498" width="18.5703125" style="265" customWidth="1"/>
    <col min="10499" max="10538" width="16.85546875" style="265" customWidth="1"/>
    <col min="10539" max="10540" width="18.5703125" style="265" customWidth="1"/>
    <col min="10541" max="10541" width="21.7109375" style="265" customWidth="1"/>
    <col min="10542" max="10752" width="9.140625" style="265"/>
    <col min="10753" max="10753" width="61.7109375" style="265" customWidth="1"/>
    <col min="10754" max="10754" width="18.5703125" style="265" customWidth="1"/>
    <col min="10755" max="10794" width="16.85546875" style="265" customWidth="1"/>
    <col min="10795" max="10796" width="18.5703125" style="265" customWidth="1"/>
    <col min="10797" max="10797" width="21.7109375" style="265" customWidth="1"/>
    <col min="10798" max="11008" width="9.140625" style="265"/>
    <col min="11009" max="11009" width="61.7109375" style="265" customWidth="1"/>
    <col min="11010" max="11010" width="18.5703125" style="265" customWidth="1"/>
    <col min="11011" max="11050" width="16.85546875" style="265" customWidth="1"/>
    <col min="11051" max="11052" width="18.5703125" style="265" customWidth="1"/>
    <col min="11053" max="11053" width="21.7109375" style="265" customWidth="1"/>
    <col min="11054" max="11264" width="9.140625" style="265"/>
    <col min="11265" max="11265" width="61.7109375" style="265" customWidth="1"/>
    <col min="11266" max="11266" width="18.5703125" style="265" customWidth="1"/>
    <col min="11267" max="11306" width="16.85546875" style="265" customWidth="1"/>
    <col min="11307" max="11308" width="18.5703125" style="265" customWidth="1"/>
    <col min="11309" max="11309" width="21.7109375" style="265" customWidth="1"/>
    <col min="11310" max="11520" width="9.140625" style="265"/>
    <col min="11521" max="11521" width="61.7109375" style="265" customWidth="1"/>
    <col min="11522" max="11522" width="18.5703125" style="265" customWidth="1"/>
    <col min="11523" max="11562" width="16.85546875" style="265" customWidth="1"/>
    <col min="11563" max="11564" width="18.5703125" style="265" customWidth="1"/>
    <col min="11565" max="11565" width="21.7109375" style="265" customWidth="1"/>
    <col min="11566" max="11776" width="9.140625" style="265"/>
    <col min="11777" max="11777" width="61.7109375" style="265" customWidth="1"/>
    <col min="11778" max="11778" width="18.5703125" style="265" customWidth="1"/>
    <col min="11779" max="11818" width="16.85546875" style="265" customWidth="1"/>
    <col min="11819" max="11820" width="18.5703125" style="265" customWidth="1"/>
    <col min="11821" max="11821" width="21.7109375" style="265" customWidth="1"/>
    <col min="11822" max="12032" width="9.140625" style="265"/>
    <col min="12033" max="12033" width="61.7109375" style="265" customWidth="1"/>
    <col min="12034" max="12034" width="18.5703125" style="265" customWidth="1"/>
    <col min="12035" max="12074" width="16.85546875" style="265" customWidth="1"/>
    <col min="12075" max="12076" width="18.5703125" style="265" customWidth="1"/>
    <col min="12077" max="12077" width="21.7109375" style="265" customWidth="1"/>
    <col min="12078" max="12288" width="9.140625" style="265"/>
    <col min="12289" max="12289" width="61.7109375" style="265" customWidth="1"/>
    <col min="12290" max="12290" width="18.5703125" style="265" customWidth="1"/>
    <col min="12291" max="12330" width="16.85546875" style="265" customWidth="1"/>
    <col min="12331" max="12332" width="18.5703125" style="265" customWidth="1"/>
    <col min="12333" max="12333" width="21.7109375" style="265" customWidth="1"/>
    <col min="12334" max="12544" width="9.140625" style="265"/>
    <col min="12545" max="12545" width="61.7109375" style="265" customWidth="1"/>
    <col min="12546" max="12546" width="18.5703125" style="265" customWidth="1"/>
    <col min="12547" max="12586" width="16.85546875" style="265" customWidth="1"/>
    <col min="12587" max="12588" width="18.5703125" style="265" customWidth="1"/>
    <col min="12589" max="12589" width="21.7109375" style="265" customWidth="1"/>
    <col min="12590" max="12800" width="9.140625" style="265"/>
    <col min="12801" max="12801" width="61.7109375" style="265" customWidth="1"/>
    <col min="12802" max="12802" width="18.5703125" style="265" customWidth="1"/>
    <col min="12803" max="12842" width="16.85546875" style="265" customWidth="1"/>
    <col min="12843" max="12844" width="18.5703125" style="265" customWidth="1"/>
    <col min="12845" max="12845" width="21.7109375" style="265" customWidth="1"/>
    <col min="12846" max="13056" width="9.140625" style="265"/>
    <col min="13057" max="13057" width="61.7109375" style="265" customWidth="1"/>
    <col min="13058" max="13058" width="18.5703125" style="265" customWidth="1"/>
    <col min="13059" max="13098" width="16.85546875" style="265" customWidth="1"/>
    <col min="13099" max="13100" width="18.5703125" style="265" customWidth="1"/>
    <col min="13101" max="13101" width="21.7109375" style="265" customWidth="1"/>
    <col min="13102" max="13312" width="9.140625" style="265"/>
    <col min="13313" max="13313" width="61.7109375" style="265" customWidth="1"/>
    <col min="13314" max="13314" width="18.5703125" style="265" customWidth="1"/>
    <col min="13315" max="13354" width="16.85546875" style="265" customWidth="1"/>
    <col min="13355" max="13356" width="18.5703125" style="265" customWidth="1"/>
    <col min="13357" max="13357" width="21.7109375" style="265" customWidth="1"/>
    <col min="13358" max="13568" width="9.140625" style="265"/>
    <col min="13569" max="13569" width="61.7109375" style="265" customWidth="1"/>
    <col min="13570" max="13570" width="18.5703125" style="265" customWidth="1"/>
    <col min="13571" max="13610" width="16.85546875" style="265" customWidth="1"/>
    <col min="13611" max="13612" width="18.5703125" style="265" customWidth="1"/>
    <col min="13613" max="13613" width="21.7109375" style="265" customWidth="1"/>
    <col min="13614" max="13824" width="9.140625" style="265"/>
    <col min="13825" max="13825" width="61.7109375" style="265" customWidth="1"/>
    <col min="13826" max="13826" width="18.5703125" style="265" customWidth="1"/>
    <col min="13827" max="13866" width="16.85546875" style="265" customWidth="1"/>
    <col min="13867" max="13868" width="18.5703125" style="265" customWidth="1"/>
    <col min="13869" max="13869" width="21.7109375" style="265" customWidth="1"/>
    <col min="13870" max="14080" width="9.140625" style="265"/>
    <col min="14081" max="14081" width="61.7109375" style="265" customWidth="1"/>
    <col min="14082" max="14082" width="18.5703125" style="265" customWidth="1"/>
    <col min="14083" max="14122" width="16.85546875" style="265" customWidth="1"/>
    <col min="14123" max="14124" width="18.5703125" style="265" customWidth="1"/>
    <col min="14125" max="14125" width="21.7109375" style="265" customWidth="1"/>
    <col min="14126" max="14336" width="9.140625" style="265"/>
    <col min="14337" max="14337" width="61.7109375" style="265" customWidth="1"/>
    <col min="14338" max="14338" width="18.5703125" style="265" customWidth="1"/>
    <col min="14339" max="14378" width="16.85546875" style="265" customWidth="1"/>
    <col min="14379" max="14380" width="18.5703125" style="265" customWidth="1"/>
    <col min="14381" max="14381" width="21.7109375" style="265" customWidth="1"/>
    <col min="14382" max="14592" width="9.140625" style="265"/>
    <col min="14593" max="14593" width="61.7109375" style="265" customWidth="1"/>
    <col min="14594" max="14594" width="18.5703125" style="265" customWidth="1"/>
    <col min="14595" max="14634" width="16.85546875" style="265" customWidth="1"/>
    <col min="14635" max="14636" width="18.5703125" style="265" customWidth="1"/>
    <col min="14637" max="14637" width="21.7109375" style="265" customWidth="1"/>
    <col min="14638" max="14848" width="9.140625" style="265"/>
    <col min="14849" max="14849" width="61.7109375" style="265" customWidth="1"/>
    <col min="14850" max="14850" width="18.5703125" style="265" customWidth="1"/>
    <col min="14851" max="14890" width="16.85546875" style="265" customWidth="1"/>
    <col min="14891" max="14892" width="18.5703125" style="265" customWidth="1"/>
    <col min="14893" max="14893" width="21.7109375" style="265" customWidth="1"/>
    <col min="14894" max="15104" width="9.140625" style="265"/>
    <col min="15105" max="15105" width="61.7109375" style="265" customWidth="1"/>
    <col min="15106" max="15106" width="18.5703125" style="265" customWidth="1"/>
    <col min="15107" max="15146" width="16.85546875" style="265" customWidth="1"/>
    <col min="15147" max="15148" width="18.5703125" style="265" customWidth="1"/>
    <col min="15149" max="15149" width="21.7109375" style="265" customWidth="1"/>
    <col min="15150" max="15360" width="9.140625" style="265"/>
    <col min="15361" max="15361" width="61.7109375" style="265" customWidth="1"/>
    <col min="15362" max="15362" width="18.5703125" style="265" customWidth="1"/>
    <col min="15363" max="15402" width="16.85546875" style="265" customWidth="1"/>
    <col min="15403" max="15404" width="18.5703125" style="265" customWidth="1"/>
    <col min="15405" max="15405" width="21.7109375" style="265" customWidth="1"/>
    <col min="15406" max="15616" width="9.140625" style="265"/>
    <col min="15617" max="15617" width="61.7109375" style="265" customWidth="1"/>
    <col min="15618" max="15618" width="18.5703125" style="265" customWidth="1"/>
    <col min="15619" max="15658" width="16.85546875" style="265" customWidth="1"/>
    <col min="15659" max="15660" width="18.5703125" style="265" customWidth="1"/>
    <col min="15661" max="15661" width="21.7109375" style="265" customWidth="1"/>
    <col min="15662" max="15872" width="9.140625" style="265"/>
    <col min="15873" max="15873" width="61.7109375" style="265" customWidth="1"/>
    <col min="15874" max="15874" width="18.5703125" style="265" customWidth="1"/>
    <col min="15875" max="15914" width="16.85546875" style="265" customWidth="1"/>
    <col min="15915" max="15916" width="18.5703125" style="265" customWidth="1"/>
    <col min="15917" max="15917" width="21.7109375" style="265" customWidth="1"/>
    <col min="15918" max="16128" width="9.140625" style="265"/>
    <col min="16129" max="16129" width="61.7109375" style="265" customWidth="1"/>
    <col min="16130" max="16130" width="18.5703125" style="265" customWidth="1"/>
    <col min="16131" max="16170" width="16.85546875" style="265" customWidth="1"/>
    <col min="16171" max="16172" width="18.5703125" style="265" customWidth="1"/>
    <col min="16173" max="16173" width="21.7109375" style="265" customWidth="1"/>
    <col min="16174" max="16384" width="9.140625" style="265"/>
  </cols>
  <sheetData>
    <row r="1" spans="1:44" ht="18.75" x14ac:dyDescent="0.2">
      <c r="A1" s="16"/>
      <c r="B1" s="183"/>
      <c r="C1" s="183"/>
      <c r="D1" s="183"/>
      <c r="G1" s="183"/>
      <c r="H1" s="190" t="s">
        <v>66</v>
      </c>
      <c r="I1" s="14"/>
      <c r="J1" s="14"/>
      <c r="K1" s="190"/>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row>
    <row r="2" spans="1:44" ht="18.75" x14ac:dyDescent="0.3">
      <c r="A2" s="16"/>
      <c r="B2" s="183"/>
      <c r="C2" s="183"/>
      <c r="D2" s="183"/>
      <c r="E2" s="265"/>
      <c r="F2" s="265"/>
      <c r="G2" s="183"/>
      <c r="H2" s="184" t="s">
        <v>8</v>
      </c>
      <c r="I2" s="14"/>
      <c r="J2" s="14"/>
      <c r="K2" s="184"/>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266"/>
      <c r="AR2" s="266"/>
    </row>
    <row r="3" spans="1:44" ht="18.75" x14ac:dyDescent="0.3">
      <c r="A3" s="185"/>
      <c r="B3" s="183"/>
      <c r="C3" s="183"/>
      <c r="D3" s="183"/>
      <c r="E3" s="265"/>
      <c r="F3" s="265"/>
      <c r="G3" s="183"/>
      <c r="H3" s="184" t="s">
        <v>324</v>
      </c>
      <c r="I3" s="14"/>
      <c r="J3" s="14"/>
      <c r="K3" s="184"/>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266"/>
      <c r="AR3" s="266"/>
    </row>
    <row r="4" spans="1:44" ht="18.75" x14ac:dyDescent="0.3">
      <c r="A4" s="185"/>
      <c r="B4" s="183"/>
      <c r="C4" s="183"/>
      <c r="D4" s="183"/>
      <c r="E4" s="183"/>
      <c r="F4" s="183"/>
      <c r="G4" s="183"/>
      <c r="H4" s="183"/>
      <c r="I4" s="14"/>
      <c r="J4" s="14"/>
      <c r="K4" s="184"/>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267"/>
      <c r="AR4" s="267"/>
    </row>
    <row r="5" spans="1:44" x14ac:dyDescent="0.2">
      <c r="A5" s="472" t="str">
        <f>'1. паспорт местоположение'!A5:C5</f>
        <v>Год раскрытия информации: 2022 год</v>
      </c>
      <c r="B5" s="472"/>
      <c r="C5" s="472"/>
      <c r="D5" s="472"/>
      <c r="E5" s="472"/>
      <c r="F5" s="472"/>
      <c r="G5" s="472"/>
      <c r="H5" s="472"/>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9"/>
      <c r="AR5" s="269"/>
    </row>
    <row r="6" spans="1:44" ht="18.75" x14ac:dyDescent="0.3">
      <c r="A6" s="185"/>
      <c r="B6" s="183"/>
      <c r="C6" s="183"/>
      <c r="D6" s="183"/>
      <c r="E6" s="183"/>
      <c r="F6" s="183"/>
      <c r="G6" s="183"/>
      <c r="H6" s="183"/>
      <c r="I6" s="14"/>
      <c r="J6" s="14"/>
      <c r="K6" s="18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267"/>
      <c r="AR6" s="267"/>
    </row>
    <row r="7" spans="1:44" ht="18.75" x14ac:dyDescent="0.2">
      <c r="A7" s="422" t="s">
        <v>7</v>
      </c>
      <c r="B7" s="422"/>
      <c r="C7" s="422"/>
      <c r="D7" s="422"/>
      <c r="E7" s="422"/>
      <c r="F7" s="422"/>
      <c r="G7" s="422"/>
      <c r="H7" s="422"/>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270"/>
      <c r="AR7" s="270"/>
    </row>
    <row r="8" spans="1:44" ht="18.75" x14ac:dyDescent="0.2">
      <c r="A8" s="395"/>
      <c r="B8" s="395"/>
      <c r="C8" s="395"/>
      <c r="D8" s="395"/>
      <c r="E8" s="395"/>
      <c r="F8" s="395"/>
      <c r="G8" s="395"/>
      <c r="H8" s="395"/>
      <c r="I8" s="395"/>
      <c r="J8" s="395"/>
      <c r="K8" s="395"/>
      <c r="L8" s="140"/>
      <c r="M8" s="140"/>
      <c r="N8" s="140"/>
      <c r="O8" s="140"/>
      <c r="P8" s="140"/>
      <c r="Q8" s="140"/>
      <c r="R8" s="140"/>
      <c r="S8" s="140"/>
      <c r="T8" s="140"/>
      <c r="U8" s="140"/>
      <c r="V8" s="140"/>
      <c r="W8" s="140"/>
      <c r="X8" s="140"/>
      <c r="Y8" s="140"/>
      <c r="Z8" s="183"/>
      <c r="AA8" s="183"/>
      <c r="AB8" s="183"/>
      <c r="AC8" s="183"/>
      <c r="AD8" s="183"/>
      <c r="AE8" s="183"/>
      <c r="AF8" s="183"/>
      <c r="AG8" s="183"/>
      <c r="AH8" s="183"/>
      <c r="AI8" s="183"/>
      <c r="AJ8" s="183"/>
      <c r="AK8" s="183"/>
      <c r="AL8" s="183"/>
      <c r="AM8" s="183"/>
      <c r="AN8" s="183"/>
      <c r="AO8" s="183"/>
      <c r="AP8" s="183"/>
      <c r="AQ8" s="267"/>
      <c r="AR8" s="267"/>
    </row>
    <row r="9" spans="1:44" ht="18.75" x14ac:dyDescent="0.2">
      <c r="A9" s="431" t="str">
        <f>'1. паспорт местоположение'!A9:C9</f>
        <v>Акционерное общество "Янтарьэнерго" ДЗО  ПАО "Россети"</v>
      </c>
      <c r="B9" s="431"/>
      <c r="C9" s="431"/>
      <c r="D9" s="431"/>
      <c r="E9" s="431"/>
      <c r="F9" s="431"/>
      <c r="G9" s="431"/>
      <c r="H9" s="43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271"/>
      <c r="AR9" s="271"/>
    </row>
    <row r="10" spans="1:44" x14ac:dyDescent="0.2">
      <c r="A10" s="418" t="s">
        <v>6</v>
      </c>
      <c r="B10" s="418"/>
      <c r="C10" s="418"/>
      <c r="D10" s="418"/>
      <c r="E10" s="418"/>
      <c r="F10" s="418"/>
      <c r="G10" s="418"/>
      <c r="H10" s="418"/>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272"/>
      <c r="AR10" s="272"/>
    </row>
    <row r="11" spans="1:44" ht="18.75" x14ac:dyDescent="0.2">
      <c r="A11" s="395"/>
      <c r="B11" s="395"/>
      <c r="C11" s="395"/>
      <c r="D11" s="395"/>
      <c r="E11" s="395"/>
      <c r="F11" s="395"/>
      <c r="G11" s="395"/>
      <c r="H11" s="395"/>
      <c r="I11" s="395"/>
      <c r="J11" s="395"/>
      <c r="K11" s="395"/>
      <c r="L11" s="140"/>
      <c r="M11" s="140"/>
      <c r="N11" s="140"/>
      <c r="O11" s="140"/>
      <c r="P11" s="140"/>
      <c r="Q11" s="140"/>
      <c r="R11" s="140"/>
      <c r="S11" s="140"/>
      <c r="T11" s="140"/>
      <c r="U11" s="140"/>
      <c r="V11" s="140"/>
      <c r="W11" s="140"/>
      <c r="X11" s="140"/>
      <c r="Y11" s="140"/>
      <c r="Z11" s="183"/>
      <c r="AA11" s="183"/>
      <c r="AB11" s="183"/>
      <c r="AC11" s="183"/>
      <c r="AD11" s="183"/>
      <c r="AE11" s="183"/>
      <c r="AF11" s="183"/>
      <c r="AG11" s="183"/>
      <c r="AH11" s="183"/>
      <c r="AI11" s="183"/>
      <c r="AJ11" s="183"/>
      <c r="AK11" s="183"/>
      <c r="AL11" s="183"/>
      <c r="AM11" s="183"/>
      <c r="AN11" s="183"/>
      <c r="AO11" s="183"/>
      <c r="AP11" s="183"/>
      <c r="AQ11" s="267"/>
      <c r="AR11" s="267"/>
    </row>
    <row r="12" spans="1:44" ht="18.75" x14ac:dyDescent="0.2">
      <c r="A12" s="431" t="str">
        <f>'1. паспорт местоположение'!A12:C12</f>
        <v>L_140-177</v>
      </c>
      <c r="B12" s="431"/>
      <c r="C12" s="431"/>
      <c r="D12" s="431"/>
      <c r="E12" s="431"/>
      <c r="F12" s="431"/>
      <c r="G12" s="431"/>
      <c r="H12" s="43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271"/>
      <c r="AR12" s="271"/>
    </row>
    <row r="13" spans="1:44" x14ac:dyDescent="0.2">
      <c r="A13" s="418" t="s">
        <v>5</v>
      </c>
      <c r="B13" s="418"/>
      <c r="C13" s="418"/>
      <c r="D13" s="418"/>
      <c r="E13" s="418"/>
      <c r="F13" s="418"/>
      <c r="G13" s="418"/>
      <c r="H13" s="418"/>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272"/>
      <c r="AR13" s="272"/>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7"/>
      <c r="AA14" s="7"/>
      <c r="AB14" s="7"/>
      <c r="AC14" s="7"/>
      <c r="AD14" s="7"/>
      <c r="AE14" s="7"/>
      <c r="AF14" s="7"/>
      <c r="AG14" s="7"/>
      <c r="AH14" s="7"/>
      <c r="AI14" s="7"/>
      <c r="AJ14" s="7"/>
      <c r="AK14" s="7"/>
      <c r="AL14" s="7"/>
      <c r="AM14" s="7"/>
      <c r="AN14" s="7"/>
      <c r="AO14" s="7"/>
      <c r="AP14" s="7"/>
      <c r="AQ14" s="273"/>
      <c r="AR14" s="273"/>
    </row>
    <row r="15" spans="1:44" ht="18.75" x14ac:dyDescent="0.2">
      <c r="A15" s="473" t="str">
        <f>'1. паспорт местоположение'!A15:C15</f>
        <v>Приобретение электросетевого комплекса п.Вишневое, г. Зеленоградск, Калининградской обл.</v>
      </c>
      <c r="B15" s="420"/>
      <c r="C15" s="420"/>
      <c r="D15" s="420"/>
      <c r="E15" s="420"/>
      <c r="F15" s="420"/>
      <c r="G15" s="420"/>
      <c r="H15" s="420"/>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271"/>
      <c r="AR15" s="271"/>
    </row>
    <row r="16" spans="1:44" x14ac:dyDescent="0.2">
      <c r="A16" s="418" t="s">
        <v>4</v>
      </c>
      <c r="B16" s="418"/>
      <c r="C16" s="418"/>
      <c r="D16" s="418"/>
      <c r="E16" s="418"/>
      <c r="F16" s="418"/>
      <c r="G16" s="418"/>
      <c r="H16" s="418"/>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272"/>
      <c r="AR16" s="272"/>
    </row>
    <row r="17" spans="1:44" ht="18.75" x14ac:dyDescent="0.2">
      <c r="A17" s="397"/>
      <c r="B17" s="397"/>
      <c r="C17" s="397"/>
      <c r="D17" s="397"/>
      <c r="E17" s="397"/>
      <c r="F17" s="397"/>
      <c r="G17" s="397"/>
      <c r="H17" s="397"/>
      <c r="I17" s="397"/>
      <c r="J17" s="397"/>
      <c r="K17" s="397"/>
      <c r="L17" s="397"/>
      <c r="M17" s="397"/>
      <c r="N17" s="397"/>
      <c r="O17" s="397"/>
      <c r="P17" s="397"/>
      <c r="Q17" s="397"/>
      <c r="R17" s="397"/>
      <c r="S17" s="397"/>
      <c r="T17" s="397"/>
      <c r="U17" s="397"/>
      <c r="V17" s="397"/>
      <c r="W17" s="182"/>
      <c r="X17" s="182"/>
      <c r="Y17" s="182"/>
      <c r="Z17" s="182"/>
      <c r="AA17" s="182"/>
      <c r="AB17" s="182"/>
      <c r="AC17" s="182"/>
      <c r="AD17" s="182"/>
      <c r="AE17" s="182"/>
      <c r="AF17" s="182"/>
      <c r="AG17" s="182"/>
      <c r="AH17" s="182"/>
      <c r="AI17" s="182"/>
      <c r="AJ17" s="182"/>
      <c r="AK17" s="182"/>
      <c r="AL17" s="182"/>
      <c r="AM17" s="182"/>
      <c r="AN17" s="182"/>
      <c r="AO17" s="182"/>
      <c r="AP17" s="182"/>
      <c r="AQ17" s="274"/>
      <c r="AR17" s="274"/>
    </row>
    <row r="18" spans="1:44" ht="18.75" x14ac:dyDescent="0.2">
      <c r="A18" s="431" t="s">
        <v>471</v>
      </c>
      <c r="B18" s="431"/>
      <c r="C18" s="431"/>
      <c r="D18" s="431"/>
      <c r="E18" s="431"/>
      <c r="F18" s="431"/>
      <c r="G18" s="431"/>
      <c r="H18" s="43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75"/>
      <c r="AR18" s="275"/>
    </row>
    <row r="19" spans="1:44" x14ac:dyDescent="0.2">
      <c r="A19" s="276"/>
      <c r="Q19" s="277"/>
    </row>
    <row r="20" spans="1:44" x14ac:dyDescent="0.2">
      <c r="A20" s="276"/>
      <c r="Q20" s="277"/>
    </row>
    <row r="21" spans="1:44" x14ac:dyDescent="0.2">
      <c r="A21" s="276"/>
      <c r="Q21" s="277"/>
    </row>
    <row r="22" spans="1:44" x14ac:dyDescent="0.2">
      <c r="A22" s="276"/>
      <c r="Q22" s="277"/>
    </row>
    <row r="23" spans="1:44" x14ac:dyDescent="0.2">
      <c r="D23" s="279"/>
      <c r="Q23" s="277"/>
    </row>
    <row r="24" spans="1:44" ht="16.5" thickBot="1" x14ac:dyDescent="0.25">
      <c r="A24" s="280" t="s">
        <v>323</v>
      </c>
      <c r="B24" s="281" t="s">
        <v>1</v>
      </c>
      <c r="D24" s="282"/>
      <c r="E24" s="283"/>
      <c r="F24" s="283"/>
      <c r="G24" s="283"/>
      <c r="H24" s="283"/>
    </row>
    <row r="25" spans="1:44" x14ac:dyDescent="0.2">
      <c r="A25" s="284" t="s">
        <v>536</v>
      </c>
      <c r="B25" s="285">
        <f>$B$126</f>
        <v>1181750</v>
      </c>
    </row>
    <row r="26" spans="1:44" x14ac:dyDescent="0.2">
      <c r="A26" s="286" t="s">
        <v>537</v>
      </c>
      <c r="B26" s="287">
        <v>0</v>
      </c>
    </row>
    <row r="27" spans="1:44" x14ac:dyDescent="0.2">
      <c r="A27" s="286" t="s">
        <v>320</v>
      </c>
      <c r="B27" s="287">
        <f>$B$123</f>
        <v>30</v>
      </c>
      <c r="D27" s="279" t="s">
        <v>322</v>
      </c>
    </row>
    <row r="28" spans="1:44" ht="16.149999999999999" customHeight="1" thickBot="1" x14ac:dyDescent="0.25">
      <c r="A28" s="288" t="s">
        <v>318</v>
      </c>
      <c r="B28" s="289">
        <v>1</v>
      </c>
      <c r="D28" s="474" t="s">
        <v>321</v>
      </c>
      <c r="E28" s="475"/>
      <c r="F28" s="476"/>
      <c r="G28" s="479" t="str">
        <f>IF(SUM(B89:L89)=0,"не окупается",SUM(B89:L89))</f>
        <v>не окупается</v>
      </c>
      <c r="H28" s="480"/>
    </row>
    <row r="29" spans="1:44" ht="15.6" customHeight="1" x14ac:dyDescent="0.2">
      <c r="A29" s="284" t="s">
        <v>317</v>
      </c>
      <c r="B29" s="285">
        <f>$B$126*$B$127</f>
        <v>35452.5</v>
      </c>
      <c r="D29" s="474" t="s">
        <v>319</v>
      </c>
      <c r="E29" s="475"/>
      <c r="F29" s="476"/>
      <c r="G29" s="479" t="str">
        <f>IF(SUM(B90:L90)=0,"не окупается",SUM(B90:L90))</f>
        <v>не окупается</v>
      </c>
      <c r="H29" s="480"/>
    </row>
    <row r="30" spans="1:44" ht="27.6" customHeight="1" x14ac:dyDescent="0.2">
      <c r="A30" s="286" t="s">
        <v>538</v>
      </c>
      <c r="B30" s="287">
        <v>1</v>
      </c>
      <c r="D30" s="474" t="s">
        <v>539</v>
      </c>
      <c r="E30" s="475"/>
      <c r="F30" s="476"/>
      <c r="G30" s="477">
        <f>L87</f>
        <v>-208158.5201964484</v>
      </c>
      <c r="H30" s="478"/>
    </row>
    <row r="31" spans="1:44" x14ac:dyDescent="0.2">
      <c r="A31" s="286" t="s">
        <v>316</v>
      </c>
      <c r="B31" s="287">
        <v>1</v>
      </c>
      <c r="D31" s="466"/>
      <c r="E31" s="467"/>
      <c r="F31" s="468"/>
      <c r="G31" s="466"/>
      <c r="H31" s="468"/>
    </row>
    <row r="32" spans="1:44" x14ac:dyDescent="0.2">
      <c r="A32" s="286" t="s">
        <v>298</v>
      </c>
      <c r="B32" s="287"/>
    </row>
    <row r="33" spans="1:42" x14ac:dyDescent="0.2">
      <c r="A33" s="286" t="s">
        <v>315</v>
      </c>
      <c r="B33" s="287"/>
    </row>
    <row r="34" spans="1:42" x14ac:dyDescent="0.2">
      <c r="A34" s="286" t="s">
        <v>314</v>
      </c>
      <c r="B34" s="287"/>
    </row>
    <row r="35" spans="1:42" x14ac:dyDescent="0.2">
      <c r="A35" s="290"/>
      <c r="B35" s="287"/>
    </row>
    <row r="36" spans="1:42" ht="16.5" thickBot="1" x14ac:dyDescent="0.25">
      <c r="A36" s="288" t="s">
        <v>292</v>
      </c>
      <c r="B36" s="291">
        <v>0.2</v>
      </c>
    </row>
    <row r="37" spans="1:42" x14ac:dyDescent="0.2">
      <c r="A37" s="284" t="s">
        <v>509</v>
      </c>
      <c r="B37" s="285">
        <v>0</v>
      </c>
    </row>
    <row r="38" spans="1:42" x14ac:dyDescent="0.2">
      <c r="A38" s="286" t="s">
        <v>313</v>
      </c>
      <c r="B38" s="287"/>
    </row>
    <row r="39" spans="1:42" ht="16.5" thickBot="1" x14ac:dyDescent="0.25">
      <c r="A39" s="292" t="s">
        <v>312</v>
      </c>
      <c r="B39" s="293"/>
    </row>
    <row r="40" spans="1:42" x14ac:dyDescent="0.2">
      <c r="A40" s="294" t="s">
        <v>540</v>
      </c>
      <c r="B40" s="295">
        <v>1</v>
      </c>
    </row>
    <row r="41" spans="1:42" x14ac:dyDescent="0.2">
      <c r="A41" s="296" t="s">
        <v>311</v>
      </c>
      <c r="B41" s="297"/>
    </row>
    <row r="42" spans="1:42" x14ac:dyDescent="0.2">
      <c r="A42" s="296" t="s">
        <v>310</v>
      </c>
      <c r="B42" s="298"/>
    </row>
    <row r="43" spans="1:42" x14ac:dyDescent="0.2">
      <c r="A43" s="296" t="s">
        <v>309</v>
      </c>
      <c r="B43" s="298">
        <v>0</v>
      </c>
    </row>
    <row r="44" spans="1:42" x14ac:dyDescent="0.2">
      <c r="A44" s="296" t="s">
        <v>308</v>
      </c>
      <c r="B44" s="298">
        <f>B129</f>
        <v>0.20499999999999999</v>
      </c>
    </row>
    <row r="45" spans="1:42" x14ac:dyDescent="0.2">
      <c r="A45" s="296" t="s">
        <v>307</v>
      </c>
      <c r="B45" s="298">
        <f>1-B43</f>
        <v>1</v>
      </c>
    </row>
    <row r="46" spans="1:42" ht="16.5" thickBot="1" x14ac:dyDescent="0.25">
      <c r="A46" s="299" t="s">
        <v>541</v>
      </c>
      <c r="B46" s="300">
        <f>B45*B44+B43*B42*(1-B36)</f>
        <v>0.20499999999999999</v>
      </c>
      <c r="C46" s="301"/>
    </row>
    <row r="47" spans="1:42" s="304" customFormat="1" x14ac:dyDescent="0.2">
      <c r="A47" s="302" t="s">
        <v>306</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304" customFormat="1" x14ac:dyDescent="0.2">
      <c r="A48" s="305" t="s">
        <v>305</v>
      </c>
      <c r="B48" s="306">
        <f>G136</f>
        <v>4.2000000000000003E-2</v>
      </c>
      <c r="C48" s="306">
        <f t="shared" ref="C48:R49" si="1">H136</f>
        <v>4.2000000000000003E-2</v>
      </c>
      <c r="D48" s="306">
        <f t="shared" si="1"/>
        <v>4.2000000000000003E-2</v>
      </c>
      <c r="E48" s="306">
        <f t="shared" si="1"/>
        <v>4.2000000000000003E-2</v>
      </c>
      <c r="F48" s="306">
        <f t="shared" si="1"/>
        <v>4.2000000000000003E-2</v>
      </c>
      <c r="G48" s="306">
        <f t="shared" si="1"/>
        <v>4.2000000000000003E-2</v>
      </c>
      <c r="H48" s="306">
        <f t="shared" si="1"/>
        <v>4.2000000000000003E-2</v>
      </c>
      <c r="I48" s="306">
        <f t="shared" si="1"/>
        <v>4.2000000000000003E-2</v>
      </c>
      <c r="J48" s="306">
        <f t="shared" si="1"/>
        <v>4.2000000000000003E-2</v>
      </c>
      <c r="K48" s="306">
        <f t="shared" si="1"/>
        <v>4.2000000000000003E-2</v>
      </c>
      <c r="L48" s="306">
        <f t="shared" si="1"/>
        <v>4.2000000000000003E-2</v>
      </c>
      <c r="M48" s="306">
        <f t="shared" si="1"/>
        <v>4.2000000000000003E-2</v>
      </c>
      <c r="N48" s="306">
        <f t="shared" si="1"/>
        <v>4.2000000000000003E-2</v>
      </c>
      <c r="O48" s="306">
        <f t="shared" si="1"/>
        <v>4.2000000000000003E-2</v>
      </c>
      <c r="P48" s="306">
        <f t="shared" si="1"/>
        <v>4.2000000000000003E-2</v>
      </c>
      <c r="Q48" s="306">
        <f t="shared" si="1"/>
        <v>4.2000000000000003E-2</v>
      </c>
      <c r="R48" s="306">
        <f t="shared" si="1"/>
        <v>4.2000000000000003E-2</v>
      </c>
      <c r="S48" s="306">
        <f t="shared" ref="S48:AH49" si="2">X136</f>
        <v>4.2000000000000003E-2</v>
      </c>
      <c r="T48" s="306">
        <f t="shared" si="2"/>
        <v>4.2000000000000003E-2</v>
      </c>
      <c r="U48" s="306">
        <f t="shared" si="2"/>
        <v>4.2000000000000003E-2</v>
      </c>
      <c r="V48" s="306">
        <f t="shared" si="2"/>
        <v>4.2000000000000003E-2</v>
      </c>
      <c r="W48" s="306">
        <f t="shared" si="2"/>
        <v>4.2000000000000003E-2</v>
      </c>
      <c r="X48" s="306">
        <f t="shared" si="2"/>
        <v>4.2000000000000003E-2</v>
      </c>
      <c r="Y48" s="306">
        <f t="shared" si="2"/>
        <v>4.2000000000000003E-2</v>
      </c>
      <c r="Z48" s="306">
        <f t="shared" si="2"/>
        <v>4.2000000000000003E-2</v>
      </c>
      <c r="AA48" s="306">
        <f t="shared" si="2"/>
        <v>4.2000000000000003E-2</v>
      </c>
      <c r="AB48" s="306">
        <f t="shared" si="2"/>
        <v>4.2000000000000003E-2</v>
      </c>
      <c r="AC48" s="306">
        <f t="shared" si="2"/>
        <v>4.2000000000000003E-2</v>
      </c>
      <c r="AD48" s="306">
        <f t="shared" si="2"/>
        <v>4.2000000000000003E-2</v>
      </c>
      <c r="AE48" s="306">
        <f t="shared" si="2"/>
        <v>4.2000000000000003E-2</v>
      </c>
      <c r="AF48" s="306">
        <f t="shared" si="2"/>
        <v>4.2000000000000003E-2</v>
      </c>
      <c r="AG48" s="306">
        <f t="shared" si="2"/>
        <v>4.2000000000000003E-2</v>
      </c>
      <c r="AH48" s="306">
        <f t="shared" si="2"/>
        <v>4.2000000000000003E-2</v>
      </c>
      <c r="AI48" s="306">
        <f t="shared" ref="AI48:AP49" si="3">AN136</f>
        <v>4.2000000000000003E-2</v>
      </c>
      <c r="AJ48" s="306">
        <f t="shared" si="3"/>
        <v>4.2000000000000003E-2</v>
      </c>
      <c r="AK48" s="306">
        <f t="shared" si="3"/>
        <v>4.2000000000000003E-2</v>
      </c>
      <c r="AL48" s="306">
        <f t="shared" si="3"/>
        <v>4.2000000000000003E-2</v>
      </c>
      <c r="AM48" s="306">
        <f t="shared" si="3"/>
        <v>4.2000000000000003E-2</v>
      </c>
      <c r="AN48" s="306">
        <f t="shared" si="3"/>
        <v>4.2000000000000003E-2</v>
      </c>
      <c r="AO48" s="306">
        <f t="shared" si="3"/>
        <v>4.2000000000000003E-2</v>
      </c>
      <c r="AP48" s="306">
        <f t="shared" si="3"/>
        <v>4.2000000000000003E-2</v>
      </c>
    </row>
    <row r="49" spans="1:45" s="304" customFormat="1" x14ac:dyDescent="0.2">
      <c r="A49" s="305" t="s">
        <v>304</v>
      </c>
      <c r="B49" s="306">
        <f>G137</f>
        <v>0.18568034633600017</v>
      </c>
      <c r="C49" s="306">
        <f t="shared" si="1"/>
        <v>0.2354789208821122</v>
      </c>
      <c r="D49" s="306">
        <f t="shared" si="1"/>
        <v>0.28736903555916093</v>
      </c>
      <c r="E49" s="306">
        <f t="shared" si="1"/>
        <v>0.34143853505264565</v>
      </c>
      <c r="F49" s="306">
        <f t="shared" si="1"/>
        <v>0.39777895352485682</v>
      </c>
      <c r="G49" s="306">
        <f t="shared" si="1"/>
        <v>0.45648566957290093</v>
      </c>
      <c r="H49" s="306">
        <f t="shared" si="1"/>
        <v>0.51765806769496292</v>
      </c>
      <c r="I49" s="306">
        <f t="shared" si="1"/>
        <v>0.58139970653815132</v>
      </c>
      <c r="J49" s="306">
        <f t="shared" si="1"/>
        <v>0.64781849421275384</v>
      </c>
      <c r="K49" s="306">
        <f t="shared" si="1"/>
        <v>0.71702687096968964</v>
      </c>
      <c r="L49" s="306">
        <f t="shared" si="1"/>
        <v>0.78914199955041675</v>
      </c>
      <c r="M49" s="306">
        <f t="shared" si="1"/>
        <v>0.86428596353153431</v>
      </c>
      <c r="N49" s="306">
        <f t="shared" si="1"/>
        <v>0.94258597399985877</v>
      </c>
      <c r="O49" s="306">
        <f t="shared" si="1"/>
        <v>1.0241745849078527</v>
      </c>
      <c r="P49" s="306">
        <f t="shared" si="1"/>
        <v>1.1091899174739828</v>
      </c>
      <c r="Q49" s="306">
        <f t="shared" si="1"/>
        <v>1.19777589400789</v>
      </c>
      <c r="R49" s="306">
        <f t="shared" si="1"/>
        <v>1.2900824815562215</v>
      </c>
      <c r="S49" s="306">
        <f t="shared" si="2"/>
        <v>1.3862659457815827</v>
      </c>
      <c r="T49" s="306">
        <f t="shared" si="2"/>
        <v>1.4864891155044093</v>
      </c>
      <c r="U49" s="306">
        <f t="shared" si="2"/>
        <v>1.5909216583555947</v>
      </c>
      <c r="V49" s="306">
        <f t="shared" si="2"/>
        <v>1.6997403680065299</v>
      </c>
      <c r="W49" s="306">
        <f t="shared" si="2"/>
        <v>1.8131294634628041</v>
      </c>
      <c r="X49" s="306">
        <f t="shared" si="2"/>
        <v>1.9312809009282419</v>
      </c>
      <c r="Y49" s="306">
        <f t="shared" si="2"/>
        <v>2.0543946987672284</v>
      </c>
      <c r="Z49" s="306">
        <f t="shared" si="2"/>
        <v>2.1826792761154521</v>
      </c>
      <c r="AA49" s="306">
        <f t="shared" si="2"/>
        <v>2.3163518057123014</v>
      </c>
      <c r="AB49" s="306">
        <f t="shared" si="2"/>
        <v>2.4556385815522184</v>
      </c>
      <c r="AC49" s="306">
        <f t="shared" si="2"/>
        <v>2.6007754019774119</v>
      </c>
      <c r="AD49" s="306">
        <f t="shared" si="2"/>
        <v>2.7520079688604633</v>
      </c>
      <c r="AE49" s="306">
        <f t="shared" si="2"/>
        <v>2.909592303552603</v>
      </c>
      <c r="AF49" s="306">
        <f t="shared" si="2"/>
        <v>3.0737951803018122</v>
      </c>
      <c r="AG49" s="306">
        <f t="shared" si="2"/>
        <v>3.2448945778744882</v>
      </c>
      <c r="AH49" s="306">
        <f t="shared" si="2"/>
        <v>3.4231801501452166</v>
      </c>
      <c r="AI49" s="306">
        <f t="shared" si="3"/>
        <v>3.6089537164513157</v>
      </c>
      <c r="AJ49" s="306">
        <f t="shared" si="3"/>
        <v>3.8025297725422709</v>
      </c>
      <c r="AK49" s="306">
        <f t="shared" si="3"/>
        <v>4.0042360229890468</v>
      </c>
      <c r="AL49" s="306">
        <f t="shared" si="3"/>
        <v>4.2144139359545871</v>
      </c>
      <c r="AM49" s="306">
        <f t="shared" si="3"/>
        <v>4.4334193212646804</v>
      </c>
      <c r="AN49" s="306">
        <f t="shared" si="3"/>
        <v>4.6616229327577976</v>
      </c>
      <c r="AO49" s="306">
        <f t="shared" si="3"/>
        <v>4.8994110959336252</v>
      </c>
      <c r="AP49" s="306">
        <f t="shared" si="3"/>
        <v>5.147186361962838</v>
      </c>
    </row>
    <row r="50" spans="1:45" s="304" customFormat="1" ht="16.5" thickBot="1" x14ac:dyDescent="0.25">
      <c r="A50" s="307" t="s">
        <v>510</v>
      </c>
      <c r="B50" s="308">
        <f>IF($B$124="да",($B$126-0.05),0)</f>
        <v>1181749.95</v>
      </c>
      <c r="C50" s="308">
        <f>C108*(1+C49)</f>
        <v>0</v>
      </c>
      <c r="D50" s="308">
        <f t="shared" ref="D50:AP50" si="4">D108*(1+D49)</f>
        <v>0</v>
      </c>
      <c r="E50" s="308">
        <f t="shared" si="4"/>
        <v>0</v>
      </c>
      <c r="F50" s="308">
        <f t="shared" si="4"/>
        <v>0</v>
      </c>
      <c r="G50" s="308">
        <f t="shared" si="4"/>
        <v>0</v>
      </c>
      <c r="H50" s="308">
        <f t="shared" si="4"/>
        <v>0</v>
      </c>
      <c r="I50" s="308">
        <f t="shared" si="4"/>
        <v>0</v>
      </c>
      <c r="J50" s="308">
        <f t="shared" si="4"/>
        <v>0</v>
      </c>
      <c r="K50" s="308">
        <f t="shared" si="4"/>
        <v>0</v>
      </c>
      <c r="L50" s="308">
        <f t="shared" si="4"/>
        <v>0</v>
      </c>
      <c r="M50" s="308">
        <f t="shared" si="4"/>
        <v>0</v>
      </c>
      <c r="N50" s="308">
        <f t="shared" si="4"/>
        <v>0</v>
      </c>
      <c r="O50" s="308">
        <f t="shared" si="4"/>
        <v>0</v>
      </c>
      <c r="P50" s="308">
        <f t="shared" si="4"/>
        <v>0</v>
      </c>
      <c r="Q50" s="308">
        <f t="shared" si="4"/>
        <v>0</v>
      </c>
      <c r="R50" s="308">
        <f t="shared" si="4"/>
        <v>0</v>
      </c>
      <c r="S50" s="308">
        <f t="shared" si="4"/>
        <v>0</v>
      </c>
      <c r="T50" s="308">
        <f t="shared" si="4"/>
        <v>0</v>
      </c>
      <c r="U50" s="308">
        <f t="shared" si="4"/>
        <v>0</v>
      </c>
      <c r="V50" s="308">
        <f t="shared" si="4"/>
        <v>0</v>
      </c>
      <c r="W50" s="308">
        <f t="shared" si="4"/>
        <v>0</v>
      </c>
      <c r="X50" s="308">
        <f t="shared" si="4"/>
        <v>0</v>
      </c>
      <c r="Y50" s="308">
        <f t="shared" si="4"/>
        <v>0</v>
      </c>
      <c r="Z50" s="308">
        <f t="shared" si="4"/>
        <v>0</v>
      </c>
      <c r="AA50" s="308">
        <f t="shared" si="4"/>
        <v>0</v>
      </c>
      <c r="AB50" s="308">
        <f t="shared" si="4"/>
        <v>0</v>
      </c>
      <c r="AC50" s="308">
        <f t="shared" si="4"/>
        <v>0</v>
      </c>
      <c r="AD50" s="308">
        <f t="shared" si="4"/>
        <v>0</v>
      </c>
      <c r="AE50" s="308">
        <f t="shared" si="4"/>
        <v>0</v>
      </c>
      <c r="AF50" s="308">
        <f t="shared" si="4"/>
        <v>0</v>
      </c>
      <c r="AG50" s="308">
        <f t="shared" si="4"/>
        <v>0</v>
      </c>
      <c r="AH50" s="308">
        <f t="shared" si="4"/>
        <v>0</v>
      </c>
      <c r="AI50" s="308">
        <f t="shared" si="4"/>
        <v>0</v>
      </c>
      <c r="AJ50" s="308">
        <f t="shared" si="4"/>
        <v>0</v>
      </c>
      <c r="AK50" s="308">
        <f t="shared" si="4"/>
        <v>0</v>
      </c>
      <c r="AL50" s="308">
        <f t="shared" si="4"/>
        <v>0</v>
      </c>
      <c r="AM50" s="308">
        <f t="shared" si="4"/>
        <v>0</v>
      </c>
      <c r="AN50" s="308">
        <f t="shared" si="4"/>
        <v>0</v>
      </c>
      <c r="AO50" s="308">
        <f t="shared" si="4"/>
        <v>0</v>
      </c>
      <c r="AP50" s="308">
        <f t="shared" si="4"/>
        <v>0</v>
      </c>
    </row>
    <row r="51" spans="1:45" ht="16.5" thickBot="1" x14ac:dyDescent="0.25"/>
    <row r="52" spans="1:45" x14ac:dyDescent="0.2">
      <c r="A52" s="309" t="s">
        <v>542</v>
      </c>
      <c r="B52" s="200">
        <f>B58</f>
        <v>1</v>
      </c>
      <c r="C52" s="200">
        <f t="shared" ref="C52:AO52" si="5">C58</f>
        <v>2</v>
      </c>
      <c r="D52" s="200">
        <f t="shared" si="5"/>
        <v>3</v>
      </c>
      <c r="E52" s="200">
        <f t="shared" si="5"/>
        <v>4</v>
      </c>
      <c r="F52" s="200">
        <f t="shared" si="5"/>
        <v>5</v>
      </c>
      <c r="G52" s="200">
        <f t="shared" si="5"/>
        <v>6</v>
      </c>
      <c r="H52" s="200">
        <f t="shared" si="5"/>
        <v>7</v>
      </c>
      <c r="I52" s="200">
        <f t="shared" si="5"/>
        <v>8</v>
      </c>
      <c r="J52" s="200">
        <f t="shared" si="5"/>
        <v>9</v>
      </c>
      <c r="K52" s="200">
        <f t="shared" si="5"/>
        <v>10</v>
      </c>
      <c r="L52" s="200">
        <f t="shared" si="5"/>
        <v>11</v>
      </c>
      <c r="M52" s="200">
        <f t="shared" si="5"/>
        <v>12</v>
      </c>
      <c r="N52" s="200">
        <f t="shared" si="5"/>
        <v>13</v>
      </c>
      <c r="O52" s="200">
        <f t="shared" si="5"/>
        <v>14</v>
      </c>
      <c r="P52" s="200">
        <f t="shared" si="5"/>
        <v>15</v>
      </c>
      <c r="Q52" s="200">
        <f t="shared" si="5"/>
        <v>16</v>
      </c>
      <c r="R52" s="200">
        <f t="shared" si="5"/>
        <v>17</v>
      </c>
      <c r="S52" s="200">
        <f t="shared" si="5"/>
        <v>18</v>
      </c>
      <c r="T52" s="200">
        <f t="shared" si="5"/>
        <v>19</v>
      </c>
      <c r="U52" s="200">
        <f t="shared" si="5"/>
        <v>20</v>
      </c>
      <c r="V52" s="200">
        <f t="shared" si="5"/>
        <v>21</v>
      </c>
      <c r="W52" s="200">
        <f t="shared" si="5"/>
        <v>22</v>
      </c>
      <c r="X52" s="200">
        <f t="shared" si="5"/>
        <v>23</v>
      </c>
      <c r="Y52" s="200">
        <f t="shared" si="5"/>
        <v>24</v>
      </c>
      <c r="Z52" s="200">
        <f t="shared" si="5"/>
        <v>25</v>
      </c>
      <c r="AA52" s="200">
        <f t="shared" si="5"/>
        <v>26</v>
      </c>
      <c r="AB52" s="200">
        <f t="shared" si="5"/>
        <v>27</v>
      </c>
      <c r="AC52" s="200">
        <f t="shared" si="5"/>
        <v>28</v>
      </c>
      <c r="AD52" s="200">
        <f t="shared" si="5"/>
        <v>29</v>
      </c>
      <c r="AE52" s="200">
        <f t="shared" si="5"/>
        <v>30</v>
      </c>
      <c r="AF52" s="200">
        <f t="shared" si="5"/>
        <v>31</v>
      </c>
      <c r="AG52" s="200">
        <f t="shared" si="5"/>
        <v>32</v>
      </c>
      <c r="AH52" s="200">
        <f t="shared" si="5"/>
        <v>33</v>
      </c>
      <c r="AI52" s="200">
        <f t="shared" si="5"/>
        <v>34</v>
      </c>
      <c r="AJ52" s="200">
        <f t="shared" si="5"/>
        <v>35</v>
      </c>
      <c r="AK52" s="200">
        <f t="shared" si="5"/>
        <v>36</v>
      </c>
      <c r="AL52" s="200">
        <f t="shared" si="5"/>
        <v>37</v>
      </c>
      <c r="AM52" s="200">
        <f t="shared" si="5"/>
        <v>38</v>
      </c>
      <c r="AN52" s="200">
        <f t="shared" si="5"/>
        <v>39</v>
      </c>
      <c r="AO52" s="200">
        <f t="shared" si="5"/>
        <v>40</v>
      </c>
      <c r="AP52" s="200">
        <f>AP58</f>
        <v>41</v>
      </c>
    </row>
    <row r="53" spans="1:45" x14ac:dyDescent="0.2">
      <c r="A53" s="201" t="s">
        <v>303</v>
      </c>
      <c r="B53" s="202">
        <v>0</v>
      </c>
      <c r="C53" s="202">
        <f t="shared" ref="C53:AP53" si="6">B53+B54-B55</f>
        <v>0</v>
      </c>
      <c r="D53" s="202">
        <f t="shared" si="6"/>
        <v>0</v>
      </c>
      <c r="E53" s="202">
        <f t="shared" si="6"/>
        <v>0</v>
      </c>
      <c r="F53" s="202">
        <f t="shared" si="6"/>
        <v>0</v>
      </c>
      <c r="G53" s="202">
        <f t="shared" si="6"/>
        <v>0</v>
      </c>
      <c r="H53" s="202">
        <f t="shared" si="6"/>
        <v>0</v>
      </c>
      <c r="I53" s="202">
        <f t="shared" si="6"/>
        <v>0</v>
      </c>
      <c r="J53" s="202">
        <f t="shared" si="6"/>
        <v>0</v>
      </c>
      <c r="K53" s="202">
        <f t="shared" si="6"/>
        <v>0</v>
      </c>
      <c r="L53" s="202">
        <f t="shared" si="6"/>
        <v>0</v>
      </c>
      <c r="M53" s="202">
        <f t="shared" si="6"/>
        <v>0</v>
      </c>
      <c r="N53" s="202">
        <f t="shared" si="6"/>
        <v>0</v>
      </c>
      <c r="O53" s="202">
        <f t="shared" si="6"/>
        <v>0</v>
      </c>
      <c r="P53" s="202">
        <f t="shared" si="6"/>
        <v>0</v>
      </c>
      <c r="Q53" s="202">
        <f t="shared" si="6"/>
        <v>0</v>
      </c>
      <c r="R53" s="202">
        <f t="shared" si="6"/>
        <v>0</v>
      </c>
      <c r="S53" s="202">
        <f t="shared" si="6"/>
        <v>0</v>
      </c>
      <c r="T53" s="202">
        <f t="shared" si="6"/>
        <v>0</v>
      </c>
      <c r="U53" s="202">
        <f t="shared" si="6"/>
        <v>0</v>
      </c>
      <c r="V53" s="202">
        <f t="shared" si="6"/>
        <v>0</v>
      </c>
      <c r="W53" s="202">
        <f t="shared" si="6"/>
        <v>0</v>
      </c>
      <c r="X53" s="202">
        <f t="shared" si="6"/>
        <v>0</v>
      </c>
      <c r="Y53" s="202">
        <f t="shared" si="6"/>
        <v>0</v>
      </c>
      <c r="Z53" s="202">
        <f t="shared" si="6"/>
        <v>0</v>
      </c>
      <c r="AA53" s="202">
        <f t="shared" si="6"/>
        <v>0</v>
      </c>
      <c r="AB53" s="202">
        <f t="shared" si="6"/>
        <v>0</v>
      </c>
      <c r="AC53" s="202">
        <f t="shared" si="6"/>
        <v>0</v>
      </c>
      <c r="AD53" s="202">
        <f t="shared" si="6"/>
        <v>0</v>
      </c>
      <c r="AE53" s="202">
        <f t="shared" si="6"/>
        <v>0</v>
      </c>
      <c r="AF53" s="202">
        <f t="shared" si="6"/>
        <v>0</v>
      </c>
      <c r="AG53" s="202">
        <f t="shared" si="6"/>
        <v>0</v>
      </c>
      <c r="AH53" s="202">
        <f t="shared" si="6"/>
        <v>0</v>
      </c>
      <c r="AI53" s="202">
        <f t="shared" si="6"/>
        <v>0</v>
      </c>
      <c r="AJ53" s="202">
        <f t="shared" si="6"/>
        <v>0</v>
      </c>
      <c r="AK53" s="202">
        <f t="shared" si="6"/>
        <v>0</v>
      </c>
      <c r="AL53" s="202">
        <f t="shared" si="6"/>
        <v>0</v>
      </c>
      <c r="AM53" s="202">
        <f t="shared" si="6"/>
        <v>0</v>
      </c>
      <c r="AN53" s="202">
        <f t="shared" si="6"/>
        <v>0</v>
      </c>
      <c r="AO53" s="202">
        <f t="shared" si="6"/>
        <v>0</v>
      </c>
      <c r="AP53" s="202">
        <f t="shared" si="6"/>
        <v>0</v>
      </c>
    </row>
    <row r="54" spans="1:45" x14ac:dyDescent="0.2">
      <c r="A54" s="201" t="s">
        <v>543</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201" t="s">
        <v>302</v>
      </c>
      <c r="B55" s="202">
        <f>$B$54/$B$40</f>
        <v>0</v>
      </c>
      <c r="C55" s="202">
        <f t="shared" ref="C55:AP55" si="7">IF(ROUND(C53,1)=0,0,B55+C54/$B$40)</f>
        <v>0</v>
      </c>
      <c r="D55" s="202">
        <f t="shared" si="7"/>
        <v>0</v>
      </c>
      <c r="E55" s="202">
        <f t="shared" si="7"/>
        <v>0</v>
      </c>
      <c r="F55" s="202">
        <f t="shared" si="7"/>
        <v>0</v>
      </c>
      <c r="G55" s="202">
        <f t="shared" si="7"/>
        <v>0</v>
      </c>
      <c r="H55" s="202">
        <f t="shared" si="7"/>
        <v>0</v>
      </c>
      <c r="I55" s="202">
        <f t="shared" si="7"/>
        <v>0</v>
      </c>
      <c r="J55" s="202">
        <f t="shared" si="7"/>
        <v>0</v>
      </c>
      <c r="K55" s="202">
        <f t="shared" si="7"/>
        <v>0</v>
      </c>
      <c r="L55" s="202">
        <f t="shared" si="7"/>
        <v>0</v>
      </c>
      <c r="M55" s="202">
        <f t="shared" si="7"/>
        <v>0</v>
      </c>
      <c r="N55" s="202">
        <f t="shared" si="7"/>
        <v>0</v>
      </c>
      <c r="O55" s="202">
        <f t="shared" si="7"/>
        <v>0</v>
      </c>
      <c r="P55" s="202">
        <f t="shared" si="7"/>
        <v>0</v>
      </c>
      <c r="Q55" s="202">
        <f t="shared" si="7"/>
        <v>0</v>
      </c>
      <c r="R55" s="202">
        <f t="shared" si="7"/>
        <v>0</v>
      </c>
      <c r="S55" s="202">
        <f t="shared" si="7"/>
        <v>0</v>
      </c>
      <c r="T55" s="202">
        <f t="shared" si="7"/>
        <v>0</v>
      </c>
      <c r="U55" s="202">
        <f t="shared" si="7"/>
        <v>0</v>
      </c>
      <c r="V55" s="202">
        <f t="shared" si="7"/>
        <v>0</v>
      </c>
      <c r="W55" s="202">
        <f t="shared" si="7"/>
        <v>0</v>
      </c>
      <c r="X55" s="202">
        <f t="shared" si="7"/>
        <v>0</v>
      </c>
      <c r="Y55" s="202">
        <f t="shared" si="7"/>
        <v>0</v>
      </c>
      <c r="Z55" s="202">
        <f t="shared" si="7"/>
        <v>0</v>
      </c>
      <c r="AA55" s="202">
        <f t="shared" si="7"/>
        <v>0</v>
      </c>
      <c r="AB55" s="202">
        <f t="shared" si="7"/>
        <v>0</v>
      </c>
      <c r="AC55" s="202">
        <f t="shared" si="7"/>
        <v>0</v>
      </c>
      <c r="AD55" s="202">
        <f t="shared" si="7"/>
        <v>0</v>
      </c>
      <c r="AE55" s="202">
        <f t="shared" si="7"/>
        <v>0</v>
      </c>
      <c r="AF55" s="202">
        <f t="shared" si="7"/>
        <v>0</v>
      </c>
      <c r="AG55" s="202">
        <f t="shared" si="7"/>
        <v>0</v>
      </c>
      <c r="AH55" s="202">
        <f t="shared" si="7"/>
        <v>0</v>
      </c>
      <c r="AI55" s="202">
        <f t="shared" si="7"/>
        <v>0</v>
      </c>
      <c r="AJ55" s="202">
        <f t="shared" si="7"/>
        <v>0</v>
      </c>
      <c r="AK55" s="202">
        <f t="shared" si="7"/>
        <v>0</v>
      </c>
      <c r="AL55" s="202">
        <f t="shared" si="7"/>
        <v>0</v>
      </c>
      <c r="AM55" s="202">
        <f t="shared" si="7"/>
        <v>0</v>
      </c>
      <c r="AN55" s="202">
        <f t="shared" si="7"/>
        <v>0</v>
      </c>
      <c r="AO55" s="202">
        <f t="shared" si="7"/>
        <v>0</v>
      </c>
      <c r="AP55" s="202">
        <f t="shared" si="7"/>
        <v>0</v>
      </c>
    </row>
    <row r="56" spans="1:45" ht="16.5" thickBot="1" x14ac:dyDescent="0.25">
      <c r="A56" s="203" t="s">
        <v>301</v>
      </c>
      <c r="B56" s="204">
        <f t="shared" ref="B56:AP56" si="8">AVERAGE(SUM(B53:B54),(SUM(B53:B54)-B55))*$B$42</f>
        <v>0</v>
      </c>
      <c r="C56" s="204">
        <f t="shared" si="8"/>
        <v>0</v>
      </c>
      <c r="D56" s="204">
        <f t="shared" si="8"/>
        <v>0</v>
      </c>
      <c r="E56" s="204">
        <f t="shared" si="8"/>
        <v>0</v>
      </c>
      <c r="F56" s="204">
        <f t="shared" si="8"/>
        <v>0</v>
      </c>
      <c r="G56" s="204">
        <f t="shared" si="8"/>
        <v>0</v>
      </c>
      <c r="H56" s="204">
        <f t="shared" si="8"/>
        <v>0</v>
      </c>
      <c r="I56" s="204">
        <f t="shared" si="8"/>
        <v>0</v>
      </c>
      <c r="J56" s="204">
        <f t="shared" si="8"/>
        <v>0</v>
      </c>
      <c r="K56" s="204">
        <f t="shared" si="8"/>
        <v>0</v>
      </c>
      <c r="L56" s="204">
        <f t="shared" si="8"/>
        <v>0</v>
      </c>
      <c r="M56" s="204">
        <f t="shared" si="8"/>
        <v>0</v>
      </c>
      <c r="N56" s="204">
        <f t="shared" si="8"/>
        <v>0</v>
      </c>
      <c r="O56" s="204">
        <f t="shared" si="8"/>
        <v>0</v>
      </c>
      <c r="P56" s="204">
        <f t="shared" si="8"/>
        <v>0</v>
      </c>
      <c r="Q56" s="204">
        <f t="shared" si="8"/>
        <v>0</v>
      </c>
      <c r="R56" s="204">
        <f t="shared" si="8"/>
        <v>0</v>
      </c>
      <c r="S56" s="204">
        <f t="shared" si="8"/>
        <v>0</v>
      </c>
      <c r="T56" s="204">
        <f t="shared" si="8"/>
        <v>0</v>
      </c>
      <c r="U56" s="204">
        <f t="shared" si="8"/>
        <v>0</v>
      </c>
      <c r="V56" s="204">
        <f t="shared" si="8"/>
        <v>0</v>
      </c>
      <c r="W56" s="204">
        <f t="shared" si="8"/>
        <v>0</v>
      </c>
      <c r="X56" s="204">
        <f t="shared" si="8"/>
        <v>0</v>
      </c>
      <c r="Y56" s="204">
        <f t="shared" si="8"/>
        <v>0</v>
      </c>
      <c r="Z56" s="204">
        <f t="shared" si="8"/>
        <v>0</v>
      </c>
      <c r="AA56" s="204">
        <f t="shared" si="8"/>
        <v>0</v>
      </c>
      <c r="AB56" s="204">
        <f t="shared" si="8"/>
        <v>0</v>
      </c>
      <c r="AC56" s="204">
        <f t="shared" si="8"/>
        <v>0</v>
      </c>
      <c r="AD56" s="204">
        <f t="shared" si="8"/>
        <v>0</v>
      </c>
      <c r="AE56" s="204">
        <f t="shared" si="8"/>
        <v>0</v>
      </c>
      <c r="AF56" s="204">
        <f t="shared" si="8"/>
        <v>0</v>
      </c>
      <c r="AG56" s="204">
        <f t="shared" si="8"/>
        <v>0</v>
      </c>
      <c r="AH56" s="204">
        <f t="shared" si="8"/>
        <v>0</v>
      </c>
      <c r="AI56" s="204">
        <f t="shared" si="8"/>
        <v>0</v>
      </c>
      <c r="AJ56" s="204">
        <f t="shared" si="8"/>
        <v>0</v>
      </c>
      <c r="AK56" s="204">
        <f t="shared" si="8"/>
        <v>0</v>
      </c>
      <c r="AL56" s="204">
        <f t="shared" si="8"/>
        <v>0</v>
      </c>
      <c r="AM56" s="204">
        <f t="shared" si="8"/>
        <v>0</v>
      </c>
      <c r="AN56" s="204">
        <f t="shared" si="8"/>
        <v>0</v>
      </c>
      <c r="AO56" s="204">
        <f t="shared" si="8"/>
        <v>0</v>
      </c>
      <c r="AP56" s="204">
        <f t="shared" si="8"/>
        <v>0</v>
      </c>
    </row>
    <row r="57" spans="1:45"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c r="AK57" s="311"/>
      <c r="AL57" s="311"/>
      <c r="AM57" s="311"/>
      <c r="AN57" s="311"/>
      <c r="AO57" s="311"/>
      <c r="AP57" s="311"/>
      <c r="AQ57" s="264"/>
      <c r="AR57" s="264"/>
      <c r="AS57" s="264"/>
    </row>
    <row r="58" spans="1:45" x14ac:dyDescent="0.2">
      <c r="A58" s="309" t="s">
        <v>511</v>
      </c>
      <c r="B58" s="200">
        <v>1</v>
      </c>
      <c r="C58" s="200">
        <f>B58+1</f>
        <v>2</v>
      </c>
      <c r="D58" s="200">
        <f t="shared" ref="D58:AP58" si="9">C58+1</f>
        <v>3</v>
      </c>
      <c r="E58" s="200">
        <f t="shared" si="9"/>
        <v>4</v>
      </c>
      <c r="F58" s="200">
        <f t="shared" si="9"/>
        <v>5</v>
      </c>
      <c r="G58" s="200">
        <f t="shared" si="9"/>
        <v>6</v>
      </c>
      <c r="H58" s="200">
        <f t="shared" si="9"/>
        <v>7</v>
      </c>
      <c r="I58" s="200">
        <f t="shared" si="9"/>
        <v>8</v>
      </c>
      <c r="J58" s="200">
        <f t="shared" si="9"/>
        <v>9</v>
      </c>
      <c r="K58" s="200">
        <f t="shared" si="9"/>
        <v>10</v>
      </c>
      <c r="L58" s="200">
        <f t="shared" si="9"/>
        <v>11</v>
      </c>
      <c r="M58" s="200">
        <f t="shared" si="9"/>
        <v>12</v>
      </c>
      <c r="N58" s="200">
        <f t="shared" si="9"/>
        <v>13</v>
      </c>
      <c r="O58" s="200">
        <f t="shared" si="9"/>
        <v>14</v>
      </c>
      <c r="P58" s="200">
        <f t="shared" si="9"/>
        <v>15</v>
      </c>
      <c r="Q58" s="200">
        <f t="shared" si="9"/>
        <v>16</v>
      </c>
      <c r="R58" s="200">
        <f t="shared" si="9"/>
        <v>17</v>
      </c>
      <c r="S58" s="200">
        <f t="shared" si="9"/>
        <v>18</v>
      </c>
      <c r="T58" s="200">
        <f t="shared" si="9"/>
        <v>19</v>
      </c>
      <c r="U58" s="200">
        <f t="shared" si="9"/>
        <v>20</v>
      </c>
      <c r="V58" s="200">
        <f t="shared" si="9"/>
        <v>21</v>
      </c>
      <c r="W58" s="200">
        <f t="shared" si="9"/>
        <v>22</v>
      </c>
      <c r="X58" s="200">
        <f t="shared" si="9"/>
        <v>23</v>
      </c>
      <c r="Y58" s="200">
        <f t="shared" si="9"/>
        <v>24</v>
      </c>
      <c r="Z58" s="200">
        <f t="shared" si="9"/>
        <v>25</v>
      </c>
      <c r="AA58" s="200">
        <f t="shared" si="9"/>
        <v>26</v>
      </c>
      <c r="AB58" s="200">
        <f t="shared" si="9"/>
        <v>27</v>
      </c>
      <c r="AC58" s="200">
        <f t="shared" si="9"/>
        <v>28</v>
      </c>
      <c r="AD58" s="200">
        <f t="shared" si="9"/>
        <v>29</v>
      </c>
      <c r="AE58" s="200">
        <f t="shared" si="9"/>
        <v>30</v>
      </c>
      <c r="AF58" s="200">
        <f t="shared" si="9"/>
        <v>31</v>
      </c>
      <c r="AG58" s="200">
        <f t="shared" si="9"/>
        <v>32</v>
      </c>
      <c r="AH58" s="200">
        <f t="shared" si="9"/>
        <v>33</v>
      </c>
      <c r="AI58" s="200">
        <f t="shared" si="9"/>
        <v>34</v>
      </c>
      <c r="AJ58" s="200">
        <f t="shared" si="9"/>
        <v>35</v>
      </c>
      <c r="AK58" s="200">
        <f t="shared" si="9"/>
        <v>36</v>
      </c>
      <c r="AL58" s="200">
        <f t="shared" si="9"/>
        <v>37</v>
      </c>
      <c r="AM58" s="200">
        <f t="shared" si="9"/>
        <v>38</v>
      </c>
      <c r="AN58" s="200">
        <f t="shared" si="9"/>
        <v>39</v>
      </c>
      <c r="AO58" s="200">
        <f t="shared" si="9"/>
        <v>40</v>
      </c>
      <c r="AP58" s="200">
        <f t="shared" si="9"/>
        <v>41</v>
      </c>
    </row>
    <row r="59" spans="1:45" ht="14.25" x14ac:dyDescent="0.2">
      <c r="A59" s="313" t="s">
        <v>300</v>
      </c>
      <c r="B59" s="205">
        <f t="shared" ref="B59:AP59" si="10">B50*$B$28</f>
        <v>1181749.95</v>
      </c>
      <c r="C59" s="205">
        <f t="shared" si="10"/>
        <v>0</v>
      </c>
      <c r="D59" s="205">
        <f t="shared" si="10"/>
        <v>0</v>
      </c>
      <c r="E59" s="205">
        <f t="shared" si="10"/>
        <v>0</v>
      </c>
      <c r="F59" s="205">
        <f t="shared" si="10"/>
        <v>0</v>
      </c>
      <c r="G59" s="205">
        <f t="shared" si="10"/>
        <v>0</v>
      </c>
      <c r="H59" s="205">
        <f t="shared" si="10"/>
        <v>0</v>
      </c>
      <c r="I59" s="205">
        <f t="shared" si="10"/>
        <v>0</v>
      </c>
      <c r="J59" s="205">
        <f t="shared" si="10"/>
        <v>0</v>
      </c>
      <c r="K59" s="205">
        <f t="shared" si="10"/>
        <v>0</v>
      </c>
      <c r="L59" s="205">
        <f t="shared" si="10"/>
        <v>0</v>
      </c>
      <c r="M59" s="205">
        <f t="shared" si="10"/>
        <v>0</v>
      </c>
      <c r="N59" s="205">
        <f t="shared" si="10"/>
        <v>0</v>
      </c>
      <c r="O59" s="205">
        <f t="shared" si="10"/>
        <v>0</v>
      </c>
      <c r="P59" s="205">
        <f t="shared" si="10"/>
        <v>0</v>
      </c>
      <c r="Q59" s="205">
        <f t="shared" si="10"/>
        <v>0</v>
      </c>
      <c r="R59" s="205">
        <f t="shared" si="10"/>
        <v>0</v>
      </c>
      <c r="S59" s="205">
        <f t="shared" si="10"/>
        <v>0</v>
      </c>
      <c r="T59" s="205">
        <f t="shared" si="10"/>
        <v>0</v>
      </c>
      <c r="U59" s="205">
        <f t="shared" si="10"/>
        <v>0</v>
      </c>
      <c r="V59" s="205">
        <f t="shared" si="10"/>
        <v>0</v>
      </c>
      <c r="W59" s="205">
        <f t="shared" si="10"/>
        <v>0</v>
      </c>
      <c r="X59" s="205">
        <f t="shared" si="10"/>
        <v>0</v>
      </c>
      <c r="Y59" s="205">
        <f t="shared" si="10"/>
        <v>0</v>
      </c>
      <c r="Z59" s="205">
        <f t="shared" si="10"/>
        <v>0</v>
      </c>
      <c r="AA59" s="205">
        <f t="shared" si="10"/>
        <v>0</v>
      </c>
      <c r="AB59" s="205">
        <f t="shared" si="10"/>
        <v>0</v>
      </c>
      <c r="AC59" s="205">
        <f t="shared" si="10"/>
        <v>0</v>
      </c>
      <c r="AD59" s="205">
        <f t="shared" si="10"/>
        <v>0</v>
      </c>
      <c r="AE59" s="205">
        <f t="shared" si="10"/>
        <v>0</v>
      </c>
      <c r="AF59" s="205">
        <f t="shared" si="10"/>
        <v>0</v>
      </c>
      <c r="AG59" s="205">
        <f t="shared" si="10"/>
        <v>0</v>
      </c>
      <c r="AH59" s="205">
        <f t="shared" si="10"/>
        <v>0</v>
      </c>
      <c r="AI59" s="205">
        <f t="shared" si="10"/>
        <v>0</v>
      </c>
      <c r="AJ59" s="205">
        <f t="shared" si="10"/>
        <v>0</v>
      </c>
      <c r="AK59" s="205">
        <f t="shared" si="10"/>
        <v>0</v>
      </c>
      <c r="AL59" s="205">
        <f t="shared" si="10"/>
        <v>0</v>
      </c>
      <c r="AM59" s="205">
        <f t="shared" si="10"/>
        <v>0</v>
      </c>
      <c r="AN59" s="205">
        <f t="shared" si="10"/>
        <v>0</v>
      </c>
      <c r="AO59" s="205">
        <f t="shared" si="10"/>
        <v>0</v>
      </c>
      <c r="AP59" s="205">
        <f t="shared" si="10"/>
        <v>0</v>
      </c>
    </row>
    <row r="60" spans="1:45" x14ac:dyDescent="0.2">
      <c r="A60" s="201" t="s">
        <v>299</v>
      </c>
      <c r="B60" s="202">
        <f t="shared" ref="B60:Z60" si="11">SUM(B61:B65)</f>
        <v>0</v>
      </c>
      <c r="C60" s="202">
        <f t="shared" si="11"/>
        <v>-43800.816442573079</v>
      </c>
      <c r="D60" s="202">
        <f>SUM(D61:D65)</f>
        <v>-45640.450733161153</v>
      </c>
      <c r="E60" s="202">
        <f t="shared" si="11"/>
        <v>-47557.349663953923</v>
      </c>
      <c r="F60" s="202">
        <f t="shared" si="11"/>
        <v>-49554.758349839984</v>
      </c>
      <c r="G60" s="202">
        <f t="shared" si="11"/>
        <v>-51636.058200533269</v>
      </c>
      <c r="H60" s="202">
        <f t="shared" si="11"/>
        <v>-53804.772644955672</v>
      </c>
      <c r="I60" s="202">
        <f t="shared" si="11"/>
        <v>-56064.573096043809</v>
      </c>
      <c r="J60" s="202">
        <f t="shared" si="11"/>
        <v>-58419.285166077658</v>
      </c>
      <c r="K60" s="202">
        <f t="shared" si="11"/>
        <v>-60872.89514305292</v>
      </c>
      <c r="L60" s="202">
        <f t="shared" si="11"/>
        <v>-63429.556739061147</v>
      </c>
      <c r="M60" s="202">
        <f t="shared" si="11"/>
        <v>-66093.598122101714</v>
      </c>
      <c r="N60" s="202">
        <f t="shared" si="11"/>
        <v>-68869.52924322999</v>
      </c>
      <c r="O60" s="202">
        <f t="shared" si="11"/>
        <v>-71762.049471445644</v>
      </c>
      <c r="P60" s="202">
        <f t="shared" si="11"/>
        <v>-74776.055549246375</v>
      </c>
      <c r="Q60" s="202">
        <f t="shared" si="11"/>
        <v>-77916.649882314712</v>
      </c>
      <c r="R60" s="202">
        <f t="shared" si="11"/>
        <v>-81189.149177371946</v>
      </c>
      <c r="S60" s="202">
        <f t="shared" si="11"/>
        <v>-84599.093442821555</v>
      </c>
      <c r="T60" s="202">
        <f t="shared" si="11"/>
        <v>-88152.255367420075</v>
      </c>
      <c r="U60" s="202">
        <f t="shared" si="11"/>
        <v>-91854.65009285172</v>
      </c>
      <c r="V60" s="202">
        <f t="shared" si="11"/>
        <v>-95712.545396751506</v>
      </c>
      <c r="W60" s="202">
        <f t="shared" si="11"/>
        <v>-99732.472303415067</v>
      </c>
      <c r="X60" s="202">
        <f t="shared" si="11"/>
        <v>-103921.23614015849</v>
      </c>
      <c r="Y60" s="202">
        <f t="shared" si="11"/>
        <v>-108285.92805804516</v>
      </c>
      <c r="Z60" s="202">
        <f t="shared" si="11"/>
        <v>-112833.93703648307</v>
      </c>
      <c r="AA60" s="202">
        <f t="shared" ref="AA60:AP60" si="12">SUM(AA61:AA65)</f>
        <v>-117572.96239201537</v>
      </c>
      <c r="AB60" s="202">
        <f t="shared" si="12"/>
        <v>-122511.02681248002</v>
      </c>
      <c r="AC60" s="202">
        <f t="shared" si="12"/>
        <v>-127656.48993860419</v>
      </c>
      <c r="AD60" s="202">
        <f t="shared" si="12"/>
        <v>-133018.06251602559</v>
      </c>
      <c r="AE60" s="202">
        <f t="shared" si="12"/>
        <v>-138604.82114169866</v>
      </c>
      <c r="AF60" s="202">
        <f t="shared" si="12"/>
        <v>-144426.22362964999</v>
      </c>
      <c r="AG60" s="202">
        <f t="shared" si="12"/>
        <v>-150492.12502209528</v>
      </c>
      <c r="AH60" s="202">
        <f t="shared" si="12"/>
        <v>-156812.79427302329</v>
      </c>
      <c r="AI60" s="202">
        <f t="shared" si="12"/>
        <v>-163398.93163249028</v>
      </c>
      <c r="AJ60" s="202">
        <f t="shared" si="12"/>
        <v>-170261.68676105485</v>
      </c>
      <c r="AK60" s="202">
        <f t="shared" si="12"/>
        <v>-177412.67760501918</v>
      </c>
      <c r="AL60" s="202">
        <f t="shared" si="12"/>
        <v>-184864.01006443001</v>
      </c>
      <c r="AM60" s="202">
        <f t="shared" si="12"/>
        <v>-192628.29848713608</v>
      </c>
      <c r="AN60" s="202">
        <f t="shared" si="12"/>
        <v>-200718.68702359582</v>
      </c>
      <c r="AO60" s="202">
        <f t="shared" si="12"/>
        <v>-209148.87187858686</v>
      </c>
      <c r="AP60" s="202">
        <f t="shared" si="12"/>
        <v>-217933.1244974875</v>
      </c>
    </row>
    <row r="61" spans="1:45" x14ac:dyDescent="0.2">
      <c r="A61" s="206" t="s">
        <v>544</v>
      </c>
      <c r="B61" s="202"/>
      <c r="C61" s="202">
        <f>-IF(C$47&lt;=$B$30,0,$B$29*(1+C$49)*$B$28)</f>
        <v>-43800.816442573079</v>
      </c>
      <c r="D61" s="202">
        <f>-IF(D$47&lt;=$B$30,0,$B$29*(1+D$49)*$B$28)</f>
        <v>-45640.450733161153</v>
      </c>
      <c r="E61" s="202">
        <f t="shared" ref="E61:AP61" si="13">-IF(E$47&lt;=$B$30,0,$B$29*(1+E$49)*$B$28)</f>
        <v>-47557.349663953923</v>
      </c>
      <c r="F61" s="202">
        <f t="shared" si="13"/>
        <v>-49554.758349839984</v>
      </c>
      <c r="G61" s="202">
        <f t="shared" si="13"/>
        <v>-51636.058200533269</v>
      </c>
      <c r="H61" s="202">
        <f t="shared" si="13"/>
        <v>-53804.772644955672</v>
      </c>
      <c r="I61" s="202">
        <f t="shared" si="13"/>
        <v>-56064.573096043809</v>
      </c>
      <c r="J61" s="202">
        <f t="shared" si="13"/>
        <v>-58419.285166077658</v>
      </c>
      <c r="K61" s="202">
        <f t="shared" si="13"/>
        <v>-60872.89514305292</v>
      </c>
      <c r="L61" s="202">
        <f t="shared" si="13"/>
        <v>-63429.556739061147</v>
      </c>
      <c r="M61" s="202">
        <f t="shared" si="13"/>
        <v>-66093.598122101714</v>
      </c>
      <c r="N61" s="202">
        <f t="shared" si="13"/>
        <v>-68869.52924322999</v>
      </c>
      <c r="O61" s="202">
        <f t="shared" si="13"/>
        <v>-71762.049471445644</v>
      </c>
      <c r="P61" s="202">
        <f t="shared" si="13"/>
        <v>-74776.055549246375</v>
      </c>
      <c r="Q61" s="202">
        <f t="shared" si="13"/>
        <v>-77916.649882314712</v>
      </c>
      <c r="R61" s="202">
        <f t="shared" si="13"/>
        <v>-81189.149177371946</v>
      </c>
      <c r="S61" s="202">
        <f t="shared" si="13"/>
        <v>-84599.093442821555</v>
      </c>
      <c r="T61" s="202">
        <f t="shared" si="13"/>
        <v>-88152.255367420075</v>
      </c>
      <c r="U61" s="202">
        <f t="shared" si="13"/>
        <v>-91854.65009285172</v>
      </c>
      <c r="V61" s="202">
        <f t="shared" si="13"/>
        <v>-95712.545396751506</v>
      </c>
      <c r="W61" s="202">
        <f t="shared" si="13"/>
        <v>-99732.472303415067</v>
      </c>
      <c r="X61" s="202">
        <f t="shared" si="13"/>
        <v>-103921.23614015849</v>
      </c>
      <c r="Y61" s="202">
        <f t="shared" si="13"/>
        <v>-108285.92805804516</v>
      </c>
      <c r="Z61" s="202">
        <f t="shared" si="13"/>
        <v>-112833.93703648307</v>
      </c>
      <c r="AA61" s="202">
        <f t="shared" si="13"/>
        <v>-117572.96239201537</v>
      </c>
      <c r="AB61" s="202">
        <f t="shared" si="13"/>
        <v>-122511.02681248002</v>
      </c>
      <c r="AC61" s="202">
        <f t="shared" si="13"/>
        <v>-127656.48993860419</v>
      </c>
      <c r="AD61" s="202">
        <f t="shared" si="13"/>
        <v>-133018.06251602559</v>
      </c>
      <c r="AE61" s="202">
        <f t="shared" si="13"/>
        <v>-138604.82114169866</v>
      </c>
      <c r="AF61" s="202">
        <f t="shared" si="13"/>
        <v>-144426.22362964999</v>
      </c>
      <c r="AG61" s="202">
        <f t="shared" si="13"/>
        <v>-150492.12502209528</v>
      </c>
      <c r="AH61" s="202">
        <f t="shared" si="13"/>
        <v>-156812.79427302329</v>
      </c>
      <c r="AI61" s="202">
        <f t="shared" si="13"/>
        <v>-163398.93163249028</v>
      </c>
      <c r="AJ61" s="202">
        <f t="shared" si="13"/>
        <v>-170261.68676105485</v>
      </c>
      <c r="AK61" s="202">
        <f t="shared" si="13"/>
        <v>-177412.67760501918</v>
      </c>
      <c r="AL61" s="202">
        <f t="shared" si="13"/>
        <v>-184864.01006443001</v>
      </c>
      <c r="AM61" s="202">
        <f t="shared" si="13"/>
        <v>-192628.29848713608</v>
      </c>
      <c r="AN61" s="202">
        <f t="shared" si="13"/>
        <v>-200718.68702359582</v>
      </c>
      <c r="AO61" s="202">
        <f t="shared" si="13"/>
        <v>-209148.87187858686</v>
      </c>
      <c r="AP61" s="202">
        <f t="shared" si="13"/>
        <v>-217933.1244974875</v>
      </c>
    </row>
    <row r="62" spans="1:45" x14ac:dyDescent="0.2">
      <c r="A62" s="206"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206" t="s">
        <v>509</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206" t="s">
        <v>509</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06" t="s">
        <v>545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314" t="s">
        <v>546</v>
      </c>
      <c r="B66" s="205">
        <f t="shared" ref="B66:AO66" si="14">B59+B60</f>
        <v>1181749.95</v>
      </c>
      <c r="C66" s="205">
        <f t="shared" si="14"/>
        <v>-43800.816442573079</v>
      </c>
      <c r="D66" s="205">
        <f t="shared" si="14"/>
        <v>-45640.450733161153</v>
      </c>
      <c r="E66" s="205">
        <f t="shared" si="14"/>
        <v>-47557.349663953923</v>
      </c>
      <c r="F66" s="205">
        <f t="shared" si="14"/>
        <v>-49554.758349839984</v>
      </c>
      <c r="G66" s="205">
        <f t="shared" si="14"/>
        <v>-51636.058200533269</v>
      </c>
      <c r="H66" s="205">
        <f t="shared" si="14"/>
        <v>-53804.772644955672</v>
      </c>
      <c r="I66" s="205">
        <f t="shared" si="14"/>
        <v>-56064.573096043809</v>
      </c>
      <c r="J66" s="205">
        <f t="shared" si="14"/>
        <v>-58419.285166077658</v>
      </c>
      <c r="K66" s="205">
        <f t="shared" si="14"/>
        <v>-60872.89514305292</v>
      </c>
      <c r="L66" s="205">
        <f t="shared" si="14"/>
        <v>-63429.556739061147</v>
      </c>
      <c r="M66" s="205">
        <f t="shared" si="14"/>
        <v>-66093.598122101714</v>
      </c>
      <c r="N66" s="205">
        <f t="shared" si="14"/>
        <v>-68869.52924322999</v>
      </c>
      <c r="O66" s="205">
        <f t="shared" si="14"/>
        <v>-71762.049471445644</v>
      </c>
      <c r="P66" s="205">
        <f t="shared" si="14"/>
        <v>-74776.055549246375</v>
      </c>
      <c r="Q66" s="205">
        <f t="shared" si="14"/>
        <v>-77916.649882314712</v>
      </c>
      <c r="R66" s="205">
        <f t="shared" si="14"/>
        <v>-81189.149177371946</v>
      </c>
      <c r="S66" s="205">
        <f t="shared" si="14"/>
        <v>-84599.093442821555</v>
      </c>
      <c r="T66" s="205">
        <f t="shared" si="14"/>
        <v>-88152.255367420075</v>
      </c>
      <c r="U66" s="205">
        <f t="shared" si="14"/>
        <v>-91854.65009285172</v>
      </c>
      <c r="V66" s="205">
        <f t="shared" si="14"/>
        <v>-95712.545396751506</v>
      </c>
      <c r="W66" s="205">
        <f t="shared" si="14"/>
        <v>-99732.472303415067</v>
      </c>
      <c r="X66" s="205">
        <f t="shared" si="14"/>
        <v>-103921.23614015849</v>
      </c>
      <c r="Y66" s="205">
        <f t="shared" si="14"/>
        <v>-108285.92805804516</v>
      </c>
      <c r="Z66" s="205">
        <f t="shared" si="14"/>
        <v>-112833.93703648307</v>
      </c>
      <c r="AA66" s="205">
        <f t="shared" si="14"/>
        <v>-117572.96239201537</v>
      </c>
      <c r="AB66" s="205">
        <f t="shared" si="14"/>
        <v>-122511.02681248002</v>
      </c>
      <c r="AC66" s="205">
        <f t="shared" si="14"/>
        <v>-127656.48993860419</v>
      </c>
      <c r="AD66" s="205">
        <f t="shared" si="14"/>
        <v>-133018.06251602559</v>
      </c>
      <c r="AE66" s="205">
        <f t="shared" si="14"/>
        <v>-138604.82114169866</v>
      </c>
      <c r="AF66" s="205">
        <f t="shared" si="14"/>
        <v>-144426.22362964999</v>
      </c>
      <c r="AG66" s="205">
        <f t="shared" si="14"/>
        <v>-150492.12502209528</v>
      </c>
      <c r="AH66" s="205">
        <f t="shared" si="14"/>
        <v>-156812.79427302329</v>
      </c>
      <c r="AI66" s="205">
        <f t="shared" si="14"/>
        <v>-163398.93163249028</v>
      </c>
      <c r="AJ66" s="205">
        <f t="shared" si="14"/>
        <v>-170261.68676105485</v>
      </c>
      <c r="AK66" s="205">
        <f t="shared" si="14"/>
        <v>-177412.67760501918</v>
      </c>
      <c r="AL66" s="205">
        <f t="shared" si="14"/>
        <v>-184864.01006443001</v>
      </c>
      <c r="AM66" s="205">
        <f t="shared" si="14"/>
        <v>-192628.29848713608</v>
      </c>
      <c r="AN66" s="205">
        <f t="shared" si="14"/>
        <v>-200718.68702359582</v>
      </c>
      <c r="AO66" s="205">
        <f t="shared" si="14"/>
        <v>-209148.87187858686</v>
      </c>
      <c r="AP66" s="205">
        <f>AP59+AP60</f>
        <v>-217933.1244974875</v>
      </c>
    </row>
    <row r="67" spans="1:45" x14ac:dyDescent="0.2">
      <c r="A67" s="206" t="s">
        <v>294</v>
      </c>
      <c r="B67" s="315"/>
      <c r="C67" s="202">
        <f>-($B$25)*1.18*$B$28/$B$27</f>
        <v>-46482.166666666664</v>
      </c>
      <c r="D67" s="202">
        <f>C67</f>
        <v>-46482.166666666664</v>
      </c>
      <c r="E67" s="202">
        <f t="shared" ref="E67:AP67" si="15">D67</f>
        <v>-46482.166666666664</v>
      </c>
      <c r="F67" s="202">
        <f t="shared" si="15"/>
        <v>-46482.166666666664</v>
      </c>
      <c r="G67" s="202">
        <f t="shared" si="15"/>
        <v>-46482.166666666664</v>
      </c>
      <c r="H67" s="202">
        <f t="shared" si="15"/>
        <v>-46482.166666666664</v>
      </c>
      <c r="I67" s="202">
        <f t="shared" si="15"/>
        <v>-46482.166666666664</v>
      </c>
      <c r="J67" s="202">
        <f t="shared" si="15"/>
        <v>-46482.166666666664</v>
      </c>
      <c r="K67" s="202">
        <f t="shared" si="15"/>
        <v>-46482.166666666664</v>
      </c>
      <c r="L67" s="202">
        <f t="shared" si="15"/>
        <v>-46482.166666666664</v>
      </c>
      <c r="M67" s="202">
        <f t="shared" si="15"/>
        <v>-46482.166666666664</v>
      </c>
      <c r="N67" s="202">
        <f t="shared" si="15"/>
        <v>-46482.166666666664</v>
      </c>
      <c r="O67" s="202">
        <f t="shared" si="15"/>
        <v>-46482.166666666664</v>
      </c>
      <c r="P67" s="202">
        <f t="shared" si="15"/>
        <v>-46482.166666666664</v>
      </c>
      <c r="Q67" s="202">
        <f t="shared" si="15"/>
        <v>-46482.166666666664</v>
      </c>
      <c r="R67" s="202">
        <f t="shared" si="15"/>
        <v>-46482.166666666664</v>
      </c>
      <c r="S67" s="202">
        <f t="shared" si="15"/>
        <v>-46482.166666666664</v>
      </c>
      <c r="T67" s="202">
        <f t="shared" si="15"/>
        <v>-46482.166666666664</v>
      </c>
      <c r="U67" s="202">
        <f t="shared" si="15"/>
        <v>-46482.166666666664</v>
      </c>
      <c r="V67" s="202">
        <f t="shared" si="15"/>
        <v>-46482.166666666664</v>
      </c>
      <c r="W67" s="202">
        <f t="shared" si="15"/>
        <v>-46482.166666666664</v>
      </c>
      <c r="X67" s="202">
        <f t="shared" si="15"/>
        <v>-46482.166666666664</v>
      </c>
      <c r="Y67" s="202">
        <f t="shared" si="15"/>
        <v>-46482.166666666664</v>
      </c>
      <c r="Z67" s="202">
        <f t="shared" si="15"/>
        <v>-46482.166666666664</v>
      </c>
      <c r="AA67" s="202">
        <f t="shared" si="15"/>
        <v>-46482.166666666664</v>
      </c>
      <c r="AB67" s="202">
        <f t="shared" si="15"/>
        <v>-46482.166666666664</v>
      </c>
      <c r="AC67" s="202">
        <f t="shared" si="15"/>
        <v>-46482.166666666664</v>
      </c>
      <c r="AD67" s="202">
        <f t="shared" si="15"/>
        <v>-46482.166666666664</v>
      </c>
      <c r="AE67" s="202">
        <f t="shared" si="15"/>
        <v>-46482.166666666664</v>
      </c>
      <c r="AF67" s="202">
        <f t="shared" si="15"/>
        <v>-46482.166666666664</v>
      </c>
      <c r="AG67" s="202">
        <f t="shared" si="15"/>
        <v>-46482.166666666664</v>
      </c>
      <c r="AH67" s="202">
        <f t="shared" si="15"/>
        <v>-46482.166666666664</v>
      </c>
      <c r="AI67" s="202">
        <f t="shared" si="15"/>
        <v>-46482.166666666664</v>
      </c>
      <c r="AJ67" s="202">
        <f t="shared" si="15"/>
        <v>-46482.166666666664</v>
      </c>
      <c r="AK67" s="202">
        <f t="shared" si="15"/>
        <v>-46482.166666666664</v>
      </c>
      <c r="AL67" s="202">
        <f t="shared" si="15"/>
        <v>-46482.166666666664</v>
      </c>
      <c r="AM67" s="202">
        <f t="shared" si="15"/>
        <v>-46482.166666666664</v>
      </c>
      <c r="AN67" s="202">
        <f t="shared" si="15"/>
        <v>-46482.166666666664</v>
      </c>
      <c r="AO67" s="202">
        <f t="shared" si="15"/>
        <v>-46482.166666666664</v>
      </c>
      <c r="AP67" s="202">
        <f t="shared" si="15"/>
        <v>-46482.166666666664</v>
      </c>
      <c r="AQ67" s="316">
        <f>SUM(B67:AA67)/1.18</f>
        <v>-984791.66666666663</v>
      </c>
      <c r="AR67" s="317">
        <f>SUM(B67:AF67)/1.18</f>
        <v>-1181750.0000000002</v>
      </c>
      <c r="AS67" s="317">
        <f>SUM(B67:AP67)/1.18</f>
        <v>-1575666.6666666677</v>
      </c>
    </row>
    <row r="68" spans="1:45" ht="28.5" x14ac:dyDescent="0.2">
      <c r="A68" s="314" t="s">
        <v>547</v>
      </c>
      <c r="B68" s="205">
        <f t="shared" ref="B68:J68" si="16">B66+B67</f>
        <v>1181749.95</v>
      </c>
      <c r="C68" s="205">
        <f>C66+C67</f>
        <v>-90282.983109239751</v>
      </c>
      <c r="D68" s="205">
        <f>D66+D67</f>
        <v>-92122.61739982781</v>
      </c>
      <c r="E68" s="205">
        <f t="shared" si="16"/>
        <v>-94039.516330620594</v>
      </c>
      <c r="F68" s="205">
        <f>F66+C67</f>
        <v>-96036.925016506648</v>
      </c>
      <c r="G68" s="205">
        <f t="shared" si="16"/>
        <v>-98118.224867199926</v>
      </c>
      <c r="H68" s="205">
        <f t="shared" si="16"/>
        <v>-100286.93931162234</v>
      </c>
      <c r="I68" s="205">
        <f t="shared" si="16"/>
        <v>-102546.73976271047</v>
      </c>
      <c r="J68" s="205">
        <f t="shared" si="16"/>
        <v>-104901.45183274432</v>
      </c>
      <c r="K68" s="205">
        <f>K66+K67</f>
        <v>-107355.06180971958</v>
      </c>
      <c r="L68" s="205">
        <f>L66+L67</f>
        <v>-109911.72340572781</v>
      </c>
      <c r="M68" s="205">
        <f t="shared" ref="M68:AO68" si="17">M66+M67</f>
        <v>-112575.76478876837</v>
      </c>
      <c r="N68" s="205">
        <f t="shared" si="17"/>
        <v>-115351.69590989666</v>
      </c>
      <c r="O68" s="205">
        <f t="shared" si="17"/>
        <v>-118244.2161381123</v>
      </c>
      <c r="P68" s="205">
        <f t="shared" si="17"/>
        <v>-121258.22221591303</v>
      </c>
      <c r="Q68" s="205">
        <f t="shared" si="17"/>
        <v>-124398.81654898138</v>
      </c>
      <c r="R68" s="205">
        <f t="shared" si="17"/>
        <v>-127671.31584403862</v>
      </c>
      <c r="S68" s="205">
        <f t="shared" si="17"/>
        <v>-131081.26010948821</v>
      </c>
      <c r="T68" s="205">
        <f t="shared" si="17"/>
        <v>-134634.42203408675</v>
      </c>
      <c r="U68" s="205">
        <f t="shared" si="17"/>
        <v>-138336.81675951838</v>
      </c>
      <c r="V68" s="205">
        <f t="shared" si="17"/>
        <v>-142194.71206341818</v>
      </c>
      <c r="W68" s="205">
        <f t="shared" si="17"/>
        <v>-146214.63897008172</v>
      </c>
      <c r="X68" s="205">
        <f t="shared" si="17"/>
        <v>-150403.40280682515</v>
      </c>
      <c r="Y68" s="205">
        <f t="shared" si="17"/>
        <v>-154768.09472471182</v>
      </c>
      <c r="Z68" s="205">
        <f t="shared" si="17"/>
        <v>-159316.10370314974</v>
      </c>
      <c r="AA68" s="205">
        <f t="shared" si="17"/>
        <v>-164055.12905868204</v>
      </c>
      <c r="AB68" s="205">
        <f t="shared" si="17"/>
        <v>-168993.19347914669</v>
      </c>
      <c r="AC68" s="205">
        <f t="shared" si="17"/>
        <v>-174138.65660527087</v>
      </c>
      <c r="AD68" s="205">
        <f t="shared" si="17"/>
        <v>-179500.22918269224</v>
      </c>
      <c r="AE68" s="205">
        <f t="shared" si="17"/>
        <v>-185086.98780836532</v>
      </c>
      <c r="AF68" s="205">
        <f t="shared" si="17"/>
        <v>-190908.39029631665</v>
      </c>
      <c r="AG68" s="205">
        <f t="shared" si="17"/>
        <v>-196974.29168876194</v>
      </c>
      <c r="AH68" s="205">
        <f t="shared" si="17"/>
        <v>-203294.96093968995</v>
      </c>
      <c r="AI68" s="205">
        <f t="shared" si="17"/>
        <v>-209881.09829915693</v>
      </c>
      <c r="AJ68" s="205">
        <f t="shared" si="17"/>
        <v>-216743.85342772151</v>
      </c>
      <c r="AK68" s="205">
        <f t="shared" si="17"/>
        <v>-223894.84427168584</v>
      </c>
      <c r="AL68" s="205">
        <f t="shared" si="17"/>
        <v>-231346.17673109667</v>
      </c>
      <c r="AM68" s="205">
        <f t="shared" si="17"/>
        <v>-239110.46515380274</v>
      </c>
      <c r="AN68" s="205">
        <f t="shared" si="17"/>
        <v>-247200.85369026248</v>
      </c>
      <c r="AO68" s="205">
        <f t="shared" si="17"/>
        <v>-255631.03854525351</v>
      </c>
      <c r="AP68" s="205">
        <f>AP66+AP67</f>
        <v>-264415.29116415419</v>
      </c>
      <c r="AQ68" s="264">
        <v>25</v>
      </c>
      <c r="AR68" s="264">
        <v>30</v>
      </c>
      <c r="AS68" s="264">
        <v>40</v>
      </c>
    </row>
    <row r="69" spans="1:45" x14ac:dyDescent="0.2">
      <c r="A69" s="206" t="s">
        <v>293</v>
      </c>
      <c r="B69" s="202">
        <f t="shared" ref="B69:AO69" si="18">-B56</f>
        <v>0</v>
      </c>
      <c r="C69" s="202">
        <f t="shared" si="18"/>
        <v>0</v>
      </c>
      <c r="D69" s="202">
        <f t="shared" si="18"/>
        <v>0</v>
      </c>
      <c r="E69" s="202">
        <f t="shared" si="18"/>
        <v>0</v>
      </c>
      <c r="F69" s="202">
        <f t="shared" si="18"/>
        <v>0</v>
      </c>
      <c r="G69" s="202">
        <f t="shared" si="18"/>
        <v>0</v>
      </c>
      <c r="H69" s="202">
        <f t="shared" si="18"/>
        <v>0</v>
      </c>
      <c r="I69" s="202">
        <f t="shared" si="18"/>
        <v>0</v>
      </c>
      <c r="J69" s="202">
        <f t="shared" si="18"/>
        <v>0</v>
      </c>
      <c r="K69" s="202">
        <f t="shared" si="18"/>
        <v>0</v>
      </c>
      <c r="L69" s="202">
        <f t="shared" si="18"/>
        <v>0</v>
      </c>
      <c r="M69" s="202">
        <f t="shared" si="18"/>
        <v>0</v>
      </c>
      <c r="N69" s="202">
        <f t="shared" si="18"/>
        <v>0</v>
      </c>
      <c r="O69" s="202">
        <f t="shared" si="18"/>
        <v>0</v>
      </c>
      <c r="P69" s="202">
        <f t="shared" si="18"/>
        <v>0</v>
      </c>
      <c r="Q69" s="202">
        <f t="shared" si="18"/>
        <v>0</v>
      </c>
      <c r="R69" s="202">
        <f t="shared" si="18"/>
        <v>0</v>
      </c>
      <c r="S69" s="202">
        <f t="shared" si="18"/>
        <v>0</v>
      </c>
      <c r="T69" s="202">
        <f t="shared" si="18"/>
        <v>0</v>
      </c>
      <c r="U69" s="202">
        <f t="shared" si="18"/>
        <v>0</v>
      </c>
      <c r="V69" s="202">
        <f t="shared" si="18"/>
        <v>0</v>
      </c>
      <c r="W69" s="202">
        <f t="shared" si="18"/>
        <v>0</v>
      </c>
      <c r="X69" s="202">
        <f t="shared" si="18"/>
        <v>0</v>
      </c>
      <c r="Y69" s="202">
        <f t="shared" si="18"/>
        <v>0</v>
      </c>
      <c r="Z69" s="202">
        <f t="shared" si="18"/>
        <v>0</v>
      </c>
      <c r="AA69" s="202">
        <f t="shared" si="18"/>
        <v>0</v>
      </c>
      <c r="AB69" s="202">
        <f t="shared" si="18"/>
        <v>0</v>
      </c>
      <c r="AC69" s="202">
        <f t="shared" si="18"/>
        <v>0</v>
      </c>
      <c r="AD69" s="202">
        <f t="shared" si="18"/>
        <v>0</v>
      </c>
      <c r="AE69" s="202">
        <f t="shared" si="18"/>
        <v>0</v>
      </c>
      <c r="AF69" s="202">
        <f t="shared" si="18"/>
        <v>0</v>
      </c>
      <c r="AG69" s="202">
        <f t="shared" si="18"/>
        <v>0</v>
      </c>
      <c r="AH69" s="202">
        <f t="shared" si="18"/>
        <v>0</v>
      </c>
      <c r="AI69" s="202">
        <f t="shared" si="18"/>
        <v>0</v>
      </c>
      <c r="AJ69" s="202">
        <f t="shared" si="18"/>
        <v>0</v>
      </c>
      <c r="AK69" s="202">
        <f t="shared" si="18"/>
        <v>0</v>
      </c>
      <c r="AL69" s="202">
        <f t="shared" si="18"/>
        <v>0</v>
      </c>
      <c r="AM69" s="202">
        <f t="shared" si="18"/>
        <v>0</v>
      </c>
      <c r="AN69" s="202">
        <f t="shared" si="18"/>
        <v>0</v>
      </c>
      <c r="AO69" s="202">
        <f t="shared" si="18"/>
        <v>0</v>
      </c>
      <c r="AP69" s="202">
        <f>-AP56</f>
        <v>0</v>
      </c>
    </row>
    <row r="70" spans="1:45" ht="14.25" x14ac:dyDescent="0.2">
      <c r="A70" s="314" t="s">
        <v>297</v>
      </c>
      <c r="B70" s="205">
        <f t="shared" ref="B70:AO70" si="19">B68+B69</f>
        <v>1181749.95</v>
      </c>
      <c r="C70" s="205">
        <f t="shared" si="19"/>
        <v>-90282.983109239751</v>
      </c>
      <c r="D70" s="205">
        <f t="shared" si="19"/>
        <v>-92122.61739982781</v>
      </c>
      <c r="E70" s="205">
        <f t="shared" si="19"/>
        <v>-94039.516330620594</v>
      </c>
      <c r="F70" s="205">
        <f t="shared" si="19"/>
        <v>-96036.925016506648</v>
      </c>
      <c r="G70" s="205">
        <f t="shared" si="19"/>
        <v>-98118.224867199926</v>
      </c>
      <c r="H70" s="205">
        <f t="shared" si="19"/>
        <v>-100286.93931162234</v>
      </c>
      <c r="I70" s="205">
        <f t="shared" si="19"/>
        <v>-102546.73976271047</v>
      </c>
      <c r="J70" s="205">
        <f t="shared" si="19"/>
        <v>-104901.45183274432</v>
      </c>
      <c r="K70" s="205">
        <f t="shared" si="19"/>
        <v>-107355.06180971958</v>
      </c>
      <c r="L70" s="205">
        <f t="shared" si="19"/>
        <v>-109911.72340572781</v>
      </c>
      <c r="M70" s="205">
        <f t="shared" si="19"/>
        <v>-112575.76478876837</v>
      </c>
      <c r="N70" s="205">
        <f t="shared" si="19"/>
        <v>-115351.69590989666</v>
      </c>
      <c r="O70" s="205">
        <f t="shared" si="19"/>
        <v>-118244.2161381123</v>
      </c>
      <c r="P70" s="205">
        <f t="shared" si="19"/>
        <v>-121258.22221591303</v>
      </c>
      <c r="Q70" s="205">
        <f t="shared" si="19"/>
        <v>-124398.81654898138</v>
      </c>
      <c r="R70" s="205">
        <f t="shared" si="19"/>
        <v>-127671.31584403862</v>
      </c>
      <c r="S70" s="205">
        <f t="shared" si="19"/>
        <v>-131081.26010948821</v>
      </c>
      <c r="T70" s="205">
        <f t="shared" si="19"/>
        <v>-134634.42203408675</v>
      </c>
      <c r="U70" s="205">
        <f t="shared" si="19"/>
        <v>-138336.81675951838</v>
      </c>
      <c r="V70" s="205">
        <f t="shared" si="19"/>
        <v>-142194.71206341818</v>
      </c>
      <c r="W70" s="205">
        <f t="shared" si="19"/>
        <v>-146214.63897008172</v>
      </c>
      <c r="X70" s="205">
        <f t="shared" si="19"/>
        <v>-150403.40280682515</v>
      </c>
      <c r="Y70" s="205">
        <f t="shared" si="19"/>
        <v>-154768.09472471182</v>
      </c>
      <c r="Z70" s="205">
        <f t="shared" si="19"/>
        <v>-159316.10370314974</v>
      </c>
      <c r="AA70" s="205">
        <f t="shared" si="19"/>
        <v>-164055.12905868204</v>
      </c>
      <c r="AB70" s="205">
        <f t="shared" si="19"/>
        <v>-168993.19347914669</v>
      </c>
      <c r="AC70" s="205">
        <f t="shared" si="19"/>
        <v>-174138.65660527087</v>
      </c>
      <c r="AD70" s="205">
        <f t="shared" si="19"/>
        <v>-179500.22918269224</v>
      </c>
      <c r="AE70" s="205">
        <f t="shared" si="19"/>
        <v>-185086.98780836532</v>
      </c>
      <c r="AF70" s="205">
        <f t="shared" si="19"/>
        <v>-190908.39029631665</v>
      </c>
      <c r="AG70" s="205">
        <f t="shared" si="19"/>
        <v>-196974.29168876194</v>
      </c>
      <c r="AH70" s="205">
        <f t="shared" si="19"/>
        <v>-203294.96093968995</v>
      </c>
      <c r="AI70" s="205">
        <f t="shared" si="19"/>
        <v>-209881.09829915693</v>
      </c>
      <c r="AJ70" s="205">
        <f t="shared" si="19"/>
        <v>-216743.85342772151</v>
      </c>
      <c r="AK70" s="205">
        <f t="shared" si="19"/>
        <v>-223894.84427168584</v>
      </c>
      <c r="AL70" s="205">
        <f t="shared" si="19"/>
        <v>-231346.17673109667</v>
      </c>
      <c r="AM70" s="205">
        <f t="shared" si="19"/>
        <v>-239110.46515380274</v>
      </c>
      <c r="AN70" s="205">
        <f t="shared" si="19"/>
        <v>-247200.85369026248</v>
      </c>
      <c r="AO70" s="205">
        <f t="shared" si="19"/>
        <v>-255631.03854525351</v>
      </c>
      <c r="AP70" s="205">
        <f>AP68+AP69</f>
        <v>-264415.29116415419</v>
      </c>
    </row>
    <row r="71" spans="1:45" x14ac:dyDescent="0.2">
      <c r="A71" s="206" t="s">
        <v>292</v>
      </c>
      <c r="B71" s="202">
        <f t="shared" ref="B71:AP71" si="20">-B70*$B$36</f>
        <v>-236349.99</v>
      </c>
      <c r="C71" s="202">
        <f t="shared" si="20"/>
        <v>18056.596621847952</v>
      </c>
      <c r="D71" s="202">
        <f t="shared" si="20"/>
        <v>18424.523479965563</v>
      </c>
      <c r="E71" s="202">
        <f t="shared" si="20"/>
        <v>18807.903266124118</v>
      </c>
      <c r="F71" s="202">
        <f t="shared" si="20"/>
        <v>19207.38500330133</v>
      </c>
      <c r="G71" s="202">
        <f t="shared" si="20"/>
        <v>19623.644973439987</v>
      </c>
      <c r="H71" s="202">
        <f t="shared" si="20"/>
        <v>20057.387862324467</v>
      </c>
      <c r="I71" s="202">
        <f t="shared" si="20"/>
        <v>20509.347952542095</v>
      </c>
      <c r="J71" s="202">
        <f t="shared" si="20"/>
        <v>20980.290366548867</v>
      </c>
      <c r="K71" s="202">
        <f t="shared" si="20"/>
        <v>21471.012361943918</v>
      </c>
      <c r="L71" s="202">
        <f t="shared" si="20"/>
        <v>21982.344681145565</v>
      </c>
      <c r="M71" s="202">
        <f t="shared" si="20"/>
        <v>22515.152957753675</v>
      </c>
      <c r="N71" s="202">
        <f t="shared" si="20"/>
        <v>23070.339181979332</v>
      </c>
      <c r="O71" s="202">
        <f t="shared" si="20"/>
        <v>23648.843227622463</v>
      </c>
      <c r="P71" s="202">
        <f t="shared" si="20"/>
        <v>24251.644443182609</v>
      </c>
      <c r="Q71" s="202">
        <f t="shared" si="20"/>
        <v>24879.763309796279</v>
      </c>
      <c r="R71" s="202">
        <f t="shared" si="20"/>
        <v>25534.263168807724</v>
      </c>
      <c r="S71" s="202">
        <f t="shared" si="20"/>
        <v>26216.252021897642</v>
      </c>
      <c r="T71" s="202">
        <f t="shared" si="20"/>
        <v>26926.884406817349</v>
      </c>
      <c r="U71" s="202">
        <f t="shared" si="20"/>
        <v>27667.363351903678</v>
      </c>
      <c r="V71" s="202">
        <f t="shared" si="20"/>
        <v>28438.942412683638</v>
      </c>
      <c r="W71" s="202">
        <f t="shared" si="20"/>
        <v>29242.927794016345</v>
      </c>
      <c r="X71" s="202">
        <f t="shared" si="20"/>
        <v>30080.680561365032</v>
      </c>
      <c r="Y71" s="202">
        <f t="shared" si="20"/>
        <v>30953.618944942365</v>
      </c>
      <c r="Z71" s="202">
        <f t="shared" si="20"/>
        <v>31863.220740629949</v>
      </c>
      <c r="AA71" s="202">
        <f t="shared" si="20"/>
        <v>32811.025811736406</v>
      </c>
      <c r="AB71" s="202">
        <f t="shared" si="20"/>
        <v>33798.638695829337</v>
      </c>
      <c r="AC71" s="202">
        <f t="shared" si="20"/>
        <v>34827.731321054176</v>
      </c>
      <c r="AD71" s="202">
        <f t="shared" si="20"/>
        <v>35900.045836538447</v>
      </c>
      <c r="AE71" s="202">
        <f t="shared" si="20"/>
        <v>37017.397561673068</v>
      </c>
      <c r="AF71" s="202">
        <f t="shared" si="20"/>
        <v>38181.678059263329</v>
      </c>
      <c r="AG71" s="202">
        <f t="shared" si="20"/>
        <v>39394.85833775239</v>
      </c>
      <c r="AH71" s="202">
        <f t="shared" si="20"/>
        <v>40658.992187937991</v>
      </c>
      <c r="AI71" s="202">
        <f t="shared" si="20"/>
        <v>41976.219659831389</v>
      </c>
      <c r="AJ71" s="202">
        <f t="shared" si="20"/>
        <v>43348.770685544303</v>
      </c>
      <c r="AK71" s="202">
        <f t="shared" si="20"/>
        <v>44778.968854337174</v>
      </c>
      <c r="AL71" s="202">
        <f t="shared" si="20"/>
        <v>46269.235346219335</v>
      </c>
      <c r="AM71" s="202">
        <f t="shared" si="20"/>
        <v>47822.093030760552</v>
      </c>
      <c r="AN71" s="202">
        <f t="shared" si="20"/>
        <v>49440.170738052497</v>
      </c>
      <c r="AO71" s="202">
        <f t="shared" si="20"/>
        <v>51126.207709050708</v>
      </c>
      <c r="AP71" s="202">
        <f t="shared" si="20"/>
        <v>52883.058232830837</v>
      </c>
    </row>
    <row r="72" spans="1:45" ht="15" thickBot="1" x14ac:dyDescent="0.25">
      <c r="A72" s="318" t="s">
        <v>296</v>
      </c>
      <c r="B72" s="207">
        <f t="shared" ref="B72:AO72" si="21">B70+B71</f>
        <v>945399.96</v>
      </c>
      <c r="C72" s="207">
        <f t="shared" si="21"/>
        <v>-72226.386487391806</v>
      </c>
      <c r="D72" s="207">
        <f t="shared" si="21"/>
        <v>-73698.093919862251</v>
      </c>
      <c r="E72" s="207">
        <f t="shared" si="21"/>
        <v>-75231.613064496472</v>
      </c>
      <c r="F72" s="207">
        <f t="shared" si="21"/>
        <v>-76829.540013205318</v>
      </c>
      <c r="G72" s="207">
        <f t="shared" si="21"/>
        <v>-78494.579893759947</v>
      </c>
      <c r="H72" s="207">
        <f t="shared" si="21"/>
        <v>-80229.551449297869</v>
      </c>
      <c r="I72" s="207">
        <f t="shared" si="21"/>
        <v>-82037.391810168367</v>
      </c>
      <c r="J72" s="207">
        <f t="shared" si="21"/>
        <v>-83921.161466195452</v>
      </c>
      <c r="K72" s="207">
        <f t="shared" si="21"/>
        <v>-85884.049447775673</v>
      </c>
      <c r="L72" s="207">
        <f t="shared" si="21"/>
        <v>-87929.378724582246</v>
      </c>
      <c r="M72" s="207">
        <f t="shared" si="21"/>
        <v>-90060.611831014699</v>
      </c>
      <c r="N72" s="207">
        <f t="shared" si="21"/>
        <v>-92281.356727917329</v>
      </c>
      <c r="O72" s="207">
        <f t="shared" si="21"/>
        <v>-94595.372910489838</v>
      </c>
      <c r="P72" s="207">
        <f t="shared" si="21"/>
        <v>-97006.577772730423</v>
      </c>
      <c r="Q72" s="207">
        <f t="shared" si="21"/>
        <v>-99519.053239185101</v>
      </c>
      <c r="R72" s="207">
        <f t="shared" si="21"/>
        <v>-102137.05267523089</v>
      </c>
      <c r="S72" s="207">
        <f t="shared" si="21"/>
        <v>-104865.00808759057</v>
      </c>
      <c r="T72" s="207">
        <f t="shared" si="21"/>
        <v>-107707.5376272694</v>
      </c>
      <c r="U72" s="207">
        <f t="shared" si="21"/>
        <v>-110669.4534076147</v>
      </c>
      <c r="V72" s="207">
        <f t="shared" si="21"/>
        <v>-113755.76965073454</v>
      </c>
      <c r="W72" s="207">
        <f t="shared" si="21"/>
        <v>-116971.71117606538</v>
      </c>
      <c r="X72" s="207">
        <f t="shared" si="21"/>
        <v>-120322.72224546011</v>
      </c>
      <c r="Y72" s="207">
        <f t="shared" si="21"/>
        <v>-123814.47577976945</v>
      </c>
      <c r="Z72" s="207">
        <f t="shared" si="21"/>
        <v>-127452.8829625198</v>
      </c>
      <c r="AA72" s="207">
        <f t="shared" si="21"/>
        <v>-131244.10324694563</v>
      </c>
      <c r="AB72" s="207">
        <f t="shared" si="21"/>
        <v>-135194.55478331735</v>
      </c>
      <c r="AC72" s="207">
        <f t="shared" si="21"/>
        <v>-139310.9252842167</v>
      </c>
      <c r="AD72" s="207">
        <f t="shared" si="21"/>
        <v>-143600.18334615379</v>
      </c>
      <c r="AE72" s="207">
        <f t="shared" si="21"/>
        <v>-148069.59024669224</v>
      </c>
      <c r="AF72" s="207">
        <f t="shared" si="21"/>
        <v>-152726.71223705332</v>
      </c>
      <c r="AG72" s="207">
        <f t="shared" si="21"/>
        <v>-157579.43335100956</v>
      </c>
      <c r="AH72" s="207">
        <f t="shared" si="21"/>
        <v>-162635.96875175196</v>
      </c>
      <c r="AI72" s="207">
        <f t="shared" si="21"/>
        <v>-167904.87863932556</v>
      </c>
      <c r="AJ72" s="207">
        <f t="shared" si="21"/>
        <v>-173395.08274217721</v>
      </c>
      <c r="AK72" s="207">
        <f t="shared" si="21"/>
        <v>-179115.87541734867</v>
      </c>
      <c r="AL72" s="207">
        <f t="shared" si="21"/>
        <v>-185076.94138487734</v>
      </c>
      <c r="AM72" s="207">
        <f t="shared" si="21"/>
        <v>-191288.37212304218</v>
      </c>
      <c r="AN72" s="207">
        <f t="shared" si="21"/>
        <v>-197760.68295220999</v>
      </c>
      <c r="AO72" s="207">
        <f t="shared" si="21"/>
        <v>-204504.8308362028</v>
      </c>
      <c r="AP72" s="207">
        <f>AP70+AP71</f>
        <v>-211532.23293132335</v>
      </c>
    </row>
    <row r="73" spans="1:45" s="320" customFormat="1" ht="16.5" thickBot="1" x14ac:dyDescent="0.25">
      <c r="A73" s="310"/>
      <c r="B73" s="319">
        <f>G141</f>
        <v>3.5</v>
      </c>
      <c r="C73" s="319">
        <f t="shared" ref="C73:AP73" si="22">H141</f>
        <v>4.5</v>
      </c>
      <c r="D73" s="319">
        <f t="shared" si="22"/>
        <v>5.5</v>
      </c>
      <c r="E73" s="319">
        <f t="shared" si="22"/>
        <v>6.5</v>
      </c>
      <c r="F73" s="319">
        <f t="shared" si="22"/>
        <v>7.5</v>
      </c>
      <c r="G73" s="319">
        <f t="shared" si="22"/>
        <v>8.5</v>
      </c>
      <c r="H73" s="319">
        <f t="shared" si="22"/>
        <v>9.5</v>
      </c>
      <c r="I73" s="319">
        <f t="shared" si="22"/>
        <v>10.5</v>
      </c>
      <c r="J73" s="319">
        <f t="shared" si="22"/>
        <v>11.5</v>
      </c>
      <c r="K73" s="319">
        <f t="shared" si="22"/>
        <v>12.5</v>
      </c>
      <c r="L73" s="319">
        <f t="shared" si="22"/>
        <v>13.5</v>
      </c>
      <c r="M73" s="319">
        <f t="shared" si="22"/>
        <v>14.5</v>
      </c>
      <c r="N73" s="319">
        <f t="shared" si="22"/>
        <v>15.5</v>
      </c>
      <c r="O73" s="319">
        <f t="shared" si="22"/>
        <v>16.5</v>
      </c>
      <c r="P73" s="319">
        <f t="shared" si="22"/>
        <v>17.5</v>
      </c>
      <c r="Q73" s="319">
        <f t="shared" si="22"/>
        <v>18.5</v>
      </c>
      <c r="R73" s="319">
        <f t="shared" si="22"/>
        <v>19.5</v>
      </c>
      <c r="S73" s="319">
        <f t="shared" si="22"/>
        <v>20.5</v>
      </c>
      <c r="T73" s="319">
        <f t="shared" si="22"/>
        <v>21.5</v>
      </c>
      <c r="U73" s="319">
        <f t="shared" si="22"/>
        <v>22.5</v>
      </c>
      <c r="V73" s="319">
        <f t="shared" si="22"/>
        <v>23.5</v>
      </c>
      <c r="W73" s="319">
        <f t="shared" si="22"/>
        <v>24.5</v>
      </c>
      <c r="X73" s="319">
        <f t="shared" si="22"/>
        <v>25.5</v>
      </c>
      <c r="Y73" s="319">
        <f t="shared" si="22"/>
        <v>26.5</v>
      </c>
      <c r="Z73" s="319">
        <f t="shared" si="22"/>
        <v>27.5</v>
      </c>
      <c r="AA73" s="319">
        <f t="shared" si="22"/>
        <v>28.5</v>
      </c>
      <c r="AB73" s="319">
        <f t="shared" si="22"/>
        <v>29.5</v>
      </c>
      <c r="AC73" s="319">
        <f t="shared" si="22"/>
        <v>30.5</v>
      </c>
      <c r="AD73" s="319">
        <f t="shared" si="22"/>
        <v>31.5</v>
      </c>
      <c r="AE73" s="319">
        <f t="shared" si="22"/>
        <v>32.5</v>
      </c>
      <c r="AF73" s="319">
        <f t="shared" si="22"/>
        <v>33.5</v>
      </c>
      <c r="AG73" s="319">
        <f t="shared" si="22"/>
        <v>34.5</v>
      </c>
      <c r="AH73" s="319">
        <f t="shared" si="22"/>
        <v>35.5</v>
      </c>
      <c r="AI73" s="319">
        <f t="shared" si="22"/>
        <v>36.5</v>
      </c>
      <c r="AJ73" s="319">
        <f t="shared" si="22"/>
        <v>37.5</v>
      </c>
      <c r="AK73" s="319">
        <f t="shared" si="22"/>
        <v>38.5</v>
      </c>
      <c r="AL73" s="319">
        <f t="shared" si="22"/>
        <v>39.5</v>
      </c>
      <c r="AM73" s="319">
        <f t="shared" si="22"/>
        <v>40.5</v>
      </c>
      <c r="AN73" s="319">
        <f t="shared" si="22"/>
        <v>41.5</v>
      </c>
      <c r="AO73" s="319">
        <f t="shared" si="22"/>
        <v>42.5</v>
      </c>
      <c r="AP73" s="319">
        <f t="shared" si="22"/>
        <v>43.5</v>
      </c>
      <c r="AQ73" s="264"/>
      <c r="AR73" s="264"/>
      <c r="AS73" s="264"/>
    </row>
    <row r="74" spans="1:45" x14ac:dyDescent="0.2">
      <c r="A74" s="309" t="s">
        <v>295</v>
      </c>
      <c r="B74" s="200">
        <f t="shared" ref="B74:AO74" si="23">B58</f>
        <v>1</v>
      </c>
      <c r="C74" s="200">
        <f t="shared" si="23"/>
        <v>2</v>
      </c>
      <c r="D74" s="200">
        <f t="shared" si="23"/>
        <v>3</v>
      </c>
      <c r="E74" s="200">
        <f t="shared" si="23"/>
        <v>4</v>
      </c>
      <c r="F74" s="200">
        <f t="shared" si="23"/>
        <v>5</v>
      </c>
      <c r="G74" s="200">
        <f t="shared" si="23"/>
        <v>6</v>
      </c>
      <c r="H74" s="200">
        <f t="shared" si="23"/>
        <v>7</v>
      </c>
      <c r="I74" s="200">
        <f t="shared" si="23"/>
        <v>8</v>
      </c>
      <c r="J74" s="200">
        <f t="shared" si="23"/>
        <v>9</v>
      </c>
      <c r="K74" s="200">
        <f t="shared" si="23"/>
        <v>10</v>
      </c>
      <c r="L74" s="200">
        <f t="shared" si="23"/>
        <v>11</v>
      </c>
      <c r="M74" s="200">
        <f t="shared" si="23"/>
        <v>12</v>
      </c>
      <c r="N74" s="200">
        <f t="shared" si="23"/>
        <v>13</v>
      </c>
      <c r="O74" s="200">
        <f t="shared" si="23"/>
        <v>14</v>
      </c>
      <c r="P74" s="200">
        <f t="shared" si="23"/>
        <v>15</v>
      </c>
      <c r="Q74" s="200">
        <f t="shared" si="23"/>
        <v>16</v>
      </c>
      <c r="R74" s="200">
        <f t="shared" si="23"/>
        <v>17</v>
      </c>
      <c r="S74" s="200">
        <f t="shared" si="23"/>
        <v>18</v>
      </c>
      <c r="T74" s="200">
        <f t="shared" si="23"/>
        <v>19</v>
      </c>
      <c r="U74" s="200">
        <f t="shared" si="23"/>
        <v>20</v>
      </c>
      <c r="V74" s="200">
        <f t="shared" si="23"/>
        <v>21</v>
      </c>
      <c r="W74" s="200">
        <f t="shared" si="23"/>
        <v>22</v>
      </c>
      <c r="X74" s="200">
        <f t="shared" si="23"/>
        <v>23</v>
      </c>
      <c r="Y74" s="200">
        <f t="shared" si="23"/>
        <v>24</v>
      </c>
      <c r="Z74" s="200">
        <f t="shared" si="23"/>
        <v>25</v>
      </c>
      <c r="AA74" s="200">
        <f t="shared" si="23"/>
        <v>26</v>
      </c>
      <c r="AB74" s="200">
        <f t="shared" si="23"/>
        <v>27</v>
      </c>
      <c r="AC74" s="200">
        <f t="shared" si="23"/>
        <v>28</v>
      </c>
      <c r="AD74" s="200">
        <f t="shared" si="23"/>
        <v>29</v>
      </c>
      <c r="AE74" s="200">
        <f t="shared" si="23"/>
        <v>30</v>
      </c>
      <c r="AF74" s="200">
        <f t="shared" si="23"/>
        <v>31</v>
      </c>
      <c r="AG74" s="200">
        <f t="shared" si="23"/>
        <v>32</v>
      </c>
      <c r="AH74" s="200">
        <f t="shared" si="23"/>
        <v>33</v>
      </c>
      <c r="AI74" s="200">
        <f t="shared" si="23"/>
        <v>34</v>
      </c>
      <c r="AJ74" s="200">
        <f t="shared" si="23"/>
        <v>35</v>
      </c>
      <c r="AK74" s="200">
        <f t="shared" si="23"/>
        <v>36</v>
      </c>
      <c r="AL74" s="200">
        <f t="shared" si="23"/>
        <v>37</v>
      </c>
      <c r="AM74" s="200">
        <f t="shared" si="23"/>
        <v>38</v>
      </c>
      <c r="AN74" s="200">
        <f t="shared" si="23"/>
        <v>39</v>
      </c>
      <c r="AO74" s="200">
        <f t="shared" si="23"/>
        <v>40</v>
      </c>
      <c r="AP74" s="200">
        <f>AP58</f>
        <v>41</v>
      </c>
    </row>
    <row r="75" spans="1:45" ht="28.5" x14ac:dyDescent="0.2">
      <c r="A75" s="313" t="s">
        <v>547</v>
      </c>
      <c r="B75" s="205">
        <f t="shared" ref="B75:AO75" si="24">B68</f>
        <v>1181749.95</v>
      </c>
      <c r="C75" s="205">
        <f t="shared" si="24"/>
        <v>-90282.983109239751</v>
      </c>
      <c r="D75" s="205">
        <f>D68</f>
        <v>-92122.61739982781</v>
      </c>
      <c r="E75" s="205">
        <f t="shared" si="24"/>
        <v>-94039.516330620594</v>
      </c>
      <c r="F75" s="205">
        <f t="shared" si="24"/>
        <v>-96036.925016506648</v>
      </c>
      <c r="G75" s="205">
        <f t="shared" si="24"/>
        <v>-98118.224867199926</v>
      </c>
      <c r="H75" s="205">
        <f t="shared" si="24"/>
        <v>-100286.93931162234</v>
      </c>
      <c r="I75" s="205">
        <f t="shared" si="24"/>
        <v>-102546.73976271047</v>
      </c>
      <c r="J75" s="205">
        <f t="shared" si="24"/>
        <v>-104901.45183274432</v>
      </c>
      <c r="K75" s="205">
        <f t="shared" si="24"/>
        <v>-107355.06180971958</v>
      </c>
      <c r="L75" s="205">
        <f t="shared" si="24"/>
        <v>-109911.72340572781</v>
      </c>
      <c r="M75" s="205">
        <f t="shared" si="24"/>
        <v>-112575.76478876837</v>
      </c>
      <c r="N75" s="205">
        <f t="shared" si="24"/>
        <v>-115351.69590989666</v>
      </c>
      <c r="O75" s="205">
        <f t="shared" si="24"/>
        <v>-118244.2161381123</v>
      </c>
      <c r="P75" s="205">
        <f t="shared" si="24"/>
        <v>-121258.22221591303</v>
      </c>
      <c r="Q75" s="205">
        <f t="shared" si="24"/>
        <v>-124398.81654898138</v>
      </c>
      <c r="R75" s="205">
        <f t="shared" si="24"/>
        <v>-127671.31584403862</v>
      </c>
      <c r="S75" s="205">
        <f t="shared" si="24"/>
        <v>-131081.26010948821</v>
      </c>
      <c r="T75" s="205">
        <f t="shared" si="24"/>
        <v>-134634.42203408675</v>
      </c>
      <c r="U75" s="205">
        <f t="shared" si="24"/>
        <v>-138336.81675951838</v>
      </c>
      <c r="V75" s="205">
        <f t="shared" si="24"/>
        <v>-142194.71206341818</v>
      </c>
      <c r="W75" s="205">
        <f t="shared" si="24"/>
        <v>-146214.63897008172</v>
      </c>
      <c r="X75" s="205">
        <f t="shared" si="24"/>
        <v>-150403.40280682515</v>
      </c>
      <c r="Y75" s="205">
        <f t="shared" si="24"/>
        <v>-154768.09472471182</v>
      </c>
      <c r="Z75" s="205">
        <f t="shared" si="24"/>
        <v>-159316.10370314974</v>
      </c>
      <c r="AA75" s="205">
        <f t="shared" si="24"/>
        <v>-164055.12905868204</v>
      </c>
      <c r="AB75" s="205">
        <f t="shared" si="24"/>
        <v>-168993.19347914669</v>
      </c>
      <c r="AC75" s="205">
        <f t="shared" si="24"/>
        <v>-174138.65660527087</v>
      </c>
      <c r="AD75" s="205">
        <f t="shared" si="24"/>
        <v>-179500.22918269224</v>
      </c>
      <c r="AE75" s="205">
        <f t="shared" si="24"/>
        <v>-185086.98780836532</v>
      </c>
      <c r="AF75" s="205">
        <f t="shared" si="24"/>
        <v>-190908.39029631665</v>
      </c>
      <c r="AG75" s="205">
        <f t="shared" si="24"/>
        <v>-196974.29168876194</v>
      </c>
      <c r="AH75" s="205">
        <f t="shared" si="24"/>
        <v>-203294.96093968995</v>
      </c>
      <c r="AI75" s="205">
        <f t="shared" si="24"/>
        <v>-209881.09829915693</v>
      </c>
      <c r="AJ75" s="205">
        <f t="shared" si="24"/>
        <v>-216743.85342772151</v>
      </c>
      <c r="AK75" s="205">
        <f t="shared" si="24"/>
        <v>-223894.84427168584</v>
      </c>
      <c r="AL75" s="205">
        <f t="shared" si="24"/>
        <v>-231346.17673109667</v>
      </c>
      <c r="AM75" s="205">
        <f t="shared" si="24"/>
        <v>-239110.46515380274</v>
      </c>
      <c r="AN75" s="205">
        <f t="shared" si="24"/>
        <v>-247200.85369026248</v>
      </c>
      <c r="AO75" s="205">
        <f t="shared" si="24"/>
        <v>-255631.03854525351</v>
      </c>
      <c r="AP75" s="205">
        <f>AP68</f>
        <v>-264415.29116415419</v>
      </c>
    </row>
    <row r="76" spans="1:45" x14ac:dyDescent="0.2">
      <c r="A76" s="206" t="s">
        <v>294</v>
      </c>
      <c r="B76" s="202">
        <f t="shared" ref="B76:AO76" si="25">-B67</f>
        <v>0</v>
      </c>
      <c r="C76" s="202">
        <f>-C67</f>
        <v>46482.166666666664</v>
      </c>
      <c r="D76" s="202">
        <f t="shared" si="25"/>
        <v>46482.166666666664</v>
      </c>
      <c r="E76" s="202">
        <f t="shared" si="25"/>
        <v>46482.166666666664</v>
      </c>
      <c r="F76" s="202">
        <f>-C67</f>
        <v>46482.166666666664</v>
      </c>
      <c r="G76" s="202">
        <f t="shared" si="25"/>
        <v>46482.166666666664</v>
      </c>
      <c r="H76" s="202">
        <f t="shared" si="25"/>
        <v>46482.166666666664</v>
      </c>
      <c r="I76" s="202">
        <f t="shared" si="25"/>
        <v>46482.166666666664</v>
      </c>
      <c r="J76" s="202">
        <f t="shared" si="25"/>
        <v>46482.166666666664</v>
      </c>
      <c r="K76" s="202">
        <f t="shared" si="25"/>
        <v>46482.166666666664</v>
      </c>
      <c r="L76" s="202">
        <f>-L67</f>
        <v>46482.166666666664</v>
      </c>
      <c r="M76" s="202">
        <f>-M67</f>
        <v>46482.166666666664</v>
      </c>
      <c r="N76" s="202">
        <f t="shared" si="25"/>
        <v>46482.166666666664</v>
      </c>
      <c r="O76" s="202">
        <f t="shared" si="25"/>
        <v>46482.166666666664</v>
      </c>
      <c r="P76" s="202">
        <f t="shared" si="25"/>
        <v>46482.166666666664</v>
      </c>
      <c r="Q76" s="202">
        <f t="shared" si="25"/>
        <v>46482.166666666664</v>
      </c>
      <c r="R76" s="202">
        <f t="shared" si="25"/>
        <v>46482.166666666664</v>
      </c>
      <c r="S76" s="202">
        <f t="shared" si="25"/>
        <v>46482.166666666664</v>
      </c>
      <c r="T76" s="202">
        <f t="shared" si="25"/>
        <v>46482.166666666664</v>
      </c>
      <c r="U76" s="202">
        <f t="shared" si="25"/>
        <v>46482.166666666664</v>
      </c>
      <c r="V76" s="202">
        <f t="shared" si="25"/>
        <v>46482.166666666664</v>
      </c>
      <c r="W76" s="202">
        <f t="shared" si="25"/>
        <v>46482.166666666664</v>
      </c>
      <c r="X76" s="202">
        <f t="shared" si="25"/>
        <v>46482.166666666664</v>
      </c>
      <c r="Y76" s="202">
        <f t="shared" si="25"/>
        <v>46482.166666666664</v>
      </c>
      <c r="Z76" s="202">
        <f t="shared" si="25"/>
        <v>46482.166666666664</v>
      </c>
      <c r="AA76" s="202">
        <f t="shared" si="25"/>
        <v>46482.166666666664</v>
      </c>
      <c r="AB76" s="202">
        <f t="shared" si="25"/>
        <v>46482.166666666664</v>
      </c>
      <c r="AC76" s="202">
        <f t="shared" si="25"/>
        <v>46482.166666666664</v>
      </c>
      <c r="AD76" s="202">
        <f t="shared" si="25"/>
        <v>46482.166666666664</v>
      </c>
      <c r="AE76" s="202">
        <f t="shared" si="25"/>
        <v>46482.166666666664</v>
      </c>
      <c r="AF76" s="202">
        <f t="shared" si="25"/>
        <v>46482.166666666664</v>
      </c>
      <c r="AG76" s="202">
        <f t="shared" si="25"/>
        <v>46482.166666666664</v>
      </c>
      <c r="AH76" s="202">
        <f t="shared" si="25"/>
        <v>46482.166666666664</v>
      </c>
      <c r="AI76" s="202">
        <f t="shared" si="25"/>
        <v>46482.166666666664</v>
      </c>
      <c r="AJ76" s="202">
        <f t="shared" si="25"/>
        <v>46482.166666666664</v>
      </c>
      <c r="AK76" s="202">
        <f t="shared" si="25"/>
        <v>46482.166666666664</v>
      </c>
      <c r="AL76" s="202">
        <f t="shared" si="25"/>
        <v>46482.166666666664</v>
      </c>
      <c r="AM76" s="202">
        <f t="shared" si="25"/>
        <v>46482.166666666664</v>
      </c>
      <c r="AN76" s="202">
        <f t="shared" si="25"/>
        <v>46482.166666666664</v>
      </c>
      <c r="AO76" s="202">
        <f t="shared" si="25"/>
        <v>46482.166666666664</v>
      </c>
      <c r="AP76" s="202">
        <f>-AP67</f>
        <v>46482.166666666664</v>
      </c>
    </row>
    <row r="77" spans="1:45" x14ac:dyDescent="0.2">
      <c r="A77" s="206" t="s">
        <v>293</v>
      </c>
      <c r="B77" s="202">
        <f t="shared" ref="B77:AO77" si="26">B69</f>
        <v>0</v>
      </c>
      <c r="C77" s="202">
        <f t="shared" si="26"/>
        <v>0</v>
      </c>
      <c r="D77" s="202">
        <f t="shared" si="26"/>
        <v>0</v>
      </c>
      <c r="E77" s="202">
        <f t="shared" si="26"/>
        <v>0</v>
      </c>
      <c r="F77" s="202">
        <f t="shared" si="26"/>
        <v>0</v>
      </c>
      <c r="G77" s="202">
        <f t="shared" si="26"/>
        <v>0</v>
      </c>
      <c r="H77" s="202">
        <f t="shared" si="26"/>
        <v>0</v>
      </c>
      <c r="I77" s="202">
        <f t="shared" si="26"/>
        <v>0</v>
      </c>
      <c r="J77" s="202">
        <f t="shared" si="26"/>
        <v>0</v>
      </c>
      <c r="K77" s="202">
        <f t="shared" si="26"/>
        <v>0</v>
      </c>
      <c r="L77" s="202">
        <f t="shared" si="26"/>
        <v>0</v>
      </c>
      <c r="M77" s="202">
        <f t="shared" si="26"/>
        <v>0</v>
      </c>
      <c r="N77" s="202">
        <f t="shared" si="26"/>
        <v>0</v>
      </c>
      <c r="O77" s="202">
        <f t="shared" si="26"/>
        <v>0</v>
      </c>
      <c r="P77" s="202">
        <f t="shared" si="26"/>
        <v>0</v>
      </c>
      <c r="Q77" s="202">
        <f t="shared" si="26"/>
        <v>0</v>
      </c>
      <c r="R77" s="202">
        <f t="shared" si="26"/>
        <v>0</v>
      </c>
      <c r="S77" s="202">
        <f t="shared" si="26"/>
        <v>0</v>
      </c>
      <c r="T77" s="202">
        <f t="shared" si="26"/>
        <v>0</v>
      </c>
      <c r="U77" s="202">
        <f t="shared" si="26"/>
        <v>0</v>
      </c>
      <c r="V77" s="202">
        <f t="shared" si="26"/>
        <v>0</v>
      </c>
      <c r="W77" s="202">
        <f t="shared" si="26"/>
        <v>0</v>
      </c>
      <c r="X77" s="202">
        <f t="shared" si="26"/>
        <v>0</v>
      </c>
      <c r="Y77" s="202">
        <f t="shared" si="26"/>
        <v>0</v>
      </c>
      <c r="Z77" s="202">
        <f t="shared" si="26"/>
        <v>0</v>
      </c>
      <c r="AA77" s="202">
        <f t="shared" si="26"/>
        <v>0</v>
      </c>
      <c r="AB77" s="202">
        <f t="shared" si="26"/>
        <v>0</v>
      </c>
      <c r="AC77" s="202">
        <f t="shared" si="26"/>
        <v>0</v>
      </c>
      <c r="AD77" s="202">
        <f t="shared" si="26"/>
        <v>0</v>
      </c>
      <c r="AE77" s="202">
        <f t="shared" si="26"/>
        <v>0</v>
      </c>
      <c r="AF77" s="202">
        <f t="shared" si="26"/>
        <v>0</v>
      </c>
      <c r="AG77" s="202">
        <f t="shared" si="26"/>
        <v>0</v>
      </c>
      <c r="AH77" s="202">
        <f t="shared" si="26"/>
        <v>0</v>
      </c>
      <c r="AI77" s="202">
        <f t="shared" si="26"/>
        <v>0</v>
      </c>
      <c r="AJ77" s="202">
        <f t="shared" si="26"/>
        <v>0</v>
      </c>
      <c r="AK77" s="202">
        <f t="shared" si="26"/>
        <v>0</v>
      </c>
      <c r="AL77" s="202">
        <f t="shared" si="26"/>
        <v>0</v>
      </c>
      <c r="AM77" s="202">
        <f t="shared" si="26"/>
        <v>0</v>
      </c>
      <c r="AN77" s="202">
        <f t="shared" si="26"/>
        <v>0</v>
      </c>
      <c r="AO77" s="202">
        <f t="shared" si="26"/>
        <v>0</v>
      </c>
      <c r="AP77" s="202">
        <f>AP69</f>
        <v>0</v>
      </c>
    </row>
    <row r="78" spans="1:45" x14ac:dyDescent="0.2">
      <c r="A78" s="206" t="s">
        <v>292</v>
      </c>
      <c r="B78" s="202">
        <f>IF(SUM($B$71:B71)+SUM($A$78:A78)&gt;0,0,SUM($B$71:B71)-SUM($A$78:A78))</f>
        <v>-236349.99</v>
      </c>
      <c r="C78" s="202">
        <f>IF(SUM($B$71:C71)+SUM($A$78:B78)&gt;0,0,SUM($B$71:C71)-SUM($A$78:B78))</f>
        <v>18056.596621847944</v>
      </c>
      <c r="D78" s="202">
        <f>IF(SUM($B$71:D71)+SUM($A$78:C78)&gt;0,0,SUM($B$71:D71)-SUM($A$78:C78))</f>
        <v>18424.523479965574</v>
      </c>
      <c r="E78" s="202">
        <f>IF(SUM($B$71:E71)+SUM($A$78:D78)&gt;0,0,SUM($B$71:E71)-SUM($A$78:D78))</f>
        <v>18807.903266124107</v>
      </c>
      <c r="F78" s="202">
        <f>IF(SUM($B$71:F71)+SUM($A$78:E78)&gt;0,0,SUM($B$71:F71)-SUM($A$78:E78))</f>
        <v>19207.385003301344</v>
      </c>
      <c r="G78" s="202">
        <f>IF(SUM($B$71:G71)+SUM($A$78:F78)&gt;0,0,SUM($B$71:G71)-SUM($A$78:F78))</f>
        <v>19623.644973439979</v>
      </c>
      <c r="H78" s="202">
        <f>IF(SUM($B$71:H71)+SUM($A$78:G78)&gt;0,0,SUM($B$71:H71)-SUM($A$78:G78))</f>
        <v>20057.387862324467</v>
      </c>
      <c r="I78" s="202">
        <f>IF(SUM($B$71:I71)+SUM($A$78:H78)&gt;0,0,SUM($B$71:I71)-SUM($A$78:H78))</f>
        <v>20509.347952542099</v>
      </c>
      <c r="J78" s="202">
        <f>IF(SUM($B$71:J71)+SUM($A$78:I78)&gt;0,0,SUM($B$71:J71)-SUM($A$78:I78))</f>
        <v>20980.29036654887</v>
      </c>
      <c r="K78" s="202">
        <f>IF(SUM($B$71:K71)+SUM($A$78:J78)&gt;0,0,SUM($B$71:K71)-SUM($A$78:J78))</f>
        <v>21471.012361943918</v>
      </c>
      <c r="L78" s="202">
        <f>IF(SUM($B$71:L71)+SUM($A$78:K78)&gt;0,0,SUM($B$71:L71)-SUM($A$78:K78))</f>
        <v>21982.344681145565</v>
      </c>
      <c r="M78" s="202">
        <f>IF(SUM($B$71:M71)+SUM($A$78:L78)&gt;0,0,SUM($B$71:M71)-SUM($A$78:L78))</f>
        <v>22515.152957753675</v>
      </c>
      <c r="N78" s="202">
        <f>IF(SUM($B$71:N71)+SUM($A$78:M78)&gt;0,0,SUM($B$71:N71)-SUM($A$78:M78))</f>
        <v>23070.339181979332</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206" t="s">
        <v>291</v>
      </c>
      <c r="B79" s="202">
        <f>IF(((SUM($B$59:B59)+SUM($B$61:B64))+SUM($B$81:B81))&lt;0,((SUM($B$59:B59)+SUM($B$61:B64))+SUM($B$81:B81))*0.18-SUM($A$79:A79),IF(SUM(A$79:$B79)&lt;0,0-SUM(A$79:$B79),0))</f>
        <v>-9.0000000083819021E-3</v>
      </c>
      <c r="C79" s="202">
        <f>IF(((SUM($B$59:C59)+SUM($B$61:C64))+SUM($B$81:C81))&lt;0,((SUM($B$59:C59)+SUM($B$61:C64))+SUM($B$81:C81))*0.18-SUM($A$79:B79),IF(SUM($B$79:B79)&lt;0,0-SUM($B$79:B79),0))</f>
        <v>-7884.1469596631359</v>
      </c>
      <c r="D79" s="202">
        <f>IF(((SUM($B$59:D59)+SUM($B$61:D64))+SUM($B$81:D81))&lt;0,((SUM($B$59:D59)+SUM($B$61:D64))+SUM($B$81:D81))*0.18-SUM($A$79:C79),IF(SUM($B$79:C79)&lt;0,0-SUM($B$79:C79),0))</f>
        <v>-8215.2811319690336</v>
      </c>
      <c r="E79" s="202">
        <f>IF(((SUM($B$59:E59)+SUM($B$61:E64))+SUM($B$81:E81))&lt;0,((SUM($B$59:E59)+SUM($B$61:E64))+SUM($B$81:E81))*0.18-SUM($A$79:D79),IF(SUM($B$79:D79)&lt;0,0-SUM($B$79:D79),0))</f>
        <v>-8560.3229395116978</v>
      </c>
      <c r="F79" s="202">
        <f>IF(((SUM($B$59:F59)+SUM($B$61:F64))+SUM($B$81:F81))&lt;0,((SUM($B$59:F59)+SUM($B$61:F64))+SUM($B$81:F81))*0.18-SUM($A$79:E79),IF(SUM($B$79:E79)&lt;0,0-SUM($B$79:E79),0))</f>
        <v>-8919.8565029711863</v>
      </c>
      <c r="G79" s="202">
        <f>IF(((SUM($B$59:G59)+SUM($B$61:G64))+SUM($B$81:G81))&lt;0,((SUM($B$59:G59)+SUM($B$61:G64))+SUM($B$81:G81))*0.18-SUM($A$79:F79),IF(SUM($B$79:F79)&lt;0,0-SUM($B$79:F79),0))</f>
        <v>-9294.4904760959907</v>
      </c>
      <c r="H79" s="202">
        <f>IF(((SUM($B$59:H59)+SUM($B$61:H64))+SUM($B$81:H81))&lt;0,((SUM($B$59:H59)+SUM($B$61:H64))+SUM($B$81:H81))*0.18-SUM($A$79:G79),IF(SUM($B$79:G79)&lt;0,0-SUM($B$79:G79),0))</f>
        <v>-9684.8590760920197</v>
      </c>
      <c r="I79" s="202">
        <f>IF(((SUM($B$59:I59)+SUM($B$61:I64))+SUM($B$81:I81))&lt;0,((SUM($B$59:I59)+SUM($B$61:I64))+SUM($B$81:I81))*0.18-SUM($A$79:H79),IF(SUM($B$79:H79)&lt;0,0-SUM($B$79:H79),0))</f>
        <v>-10091.623157287904</v>
      </c>
      <c r="J79" s="202">
        <f>IF(((SUM($B$59:J59)+SUM($B$61:J64))+SUM($B$81:J81))&lt;0,((SUM($B$59:J59)+SUM($B$61:J64))+SUM($B$81:J81))*0.18-SUM($A$79:I79),IF(SUM($B$79:I79)&lt;0,0-SUM($B$79:I79),0))</f>
        <v>-10515.471329893975</v>
      </c>
      <c r="K79" s="202">
        <f>IF(((SUM($B$59:K59)+SUM($B$61:K64))+SUM($B$81:K81))&lt;0,((SUM($B$59:K59)+SUM($B$61:K64))+SUM($B$81:K81))*0.18-SUM($A$79:J79),IF(SUM($B$79:J79)&lt;0,0-SUM($B$79:J79),0))</f>
        <v>-10957.121125749531</v>
      </c>
      <c r="L79" s="202">
        <f>IF(((SUM($B$59:L59)+SUM($B$61:L64))+SUM($B$81:L81))&lt;0,((SUM($B$59:L59)+SUM($B$61:L64))+SUM($B$81:L81))*0.18-SUM($A$79:K79),IF(SUM($B$79:K79)&lt;0,0-SUM($B$79:K79),0))</f>
        <v>-11417.320213030995</v>
      </c>
      <c r="M79" s="202">
        <f>IF(((SUM($B$59:M59)+SUM($B$61:M64))+SUM($B$81:M81))&lt;0,((SUM($B$59:M59)+SUM($B$61:M64))+SUM($B$81:M81))*0.18-SUM($A$79:L79),IF(SUM($B$79:L79)&lt;0,0-SUM($B$79:L79),0))</f>
        <v>-11896.847661978318</v>
      </c>
      <c r="N79" s="202">
        <f>IF(((SUM($B$59:N59)+SUM($B$61:N64))+SUM($B$81:N81))&lt;0,((SUM($B$59:N59)+SUM($B$61:N64))+SUM($B$81:N81))*0.18-SUM($A$79:M79),IF(SUM($B$79:M79)&lt;0,0-SUM($B$79:M79),0))</f>
        <v>-12396.515263781403</v>
      </c>
      <c r="O79" s="202">
        <f>IF(((SUM($B$59:O59)+SUM($B$61:O64))+SUM($B$81:O81))&lt;0,((SUM($B$59:O59)+SUM($B$61:O64))+SUM($B$81:O81))*0.18-SUM($A$79:N79),IF(SUM($B$79:N79)&lt;0,0-SUM($B$79:N79),0))</f>
        <v>-12917.168904860198</v>
      </c>
      <c r="P79" s="202">
        <f>IF(((SUM($B$59:P59)+SUM($B$61:P64))+SUM($B$81:P81))&lt;0,((SUM($B$59:P59)+SUM($B$61:P64))+SUM($B$81:P81))*0.18-SUM($A$79:O79),IF(SUM($B$79:O79)&lt;0,0-SUM($B$79:O79),0))</f>
        <v>-13459.689998864342</v>
      </c>
      <c r="Q79" s="202">
        <f>IF(((SUM($B$59:Q59)+SUM($B$61:Q64))+SUM($B$81:Q81))&lt;0,((SUM($B$59:Q59)+SUM($B$61:Q64))+SUM($B$81:Q81))*0.18-SUM($A$79:P79),IF(SUM($B$79:P79)&lt;0,0-SUM($B$79:P79),0))</f>
        <v>-14024.996978816664</v>
      </c>
      <c r="R79" s="202">
        <f>IF(((SUM($B$59:R59)+SUM($B$61:R64))+SUM($B$81:R81))&lt;0,((SUM($B$59:R59)+SUM($B$61:R64))+SUM($B$81:R81))*0.18-SUM($A$79:Q79),IF(SUM($B$79:Q79)&lt;0,0-SUM($B$79:Q79),0))</f>
        <v>-14614.046851926949</v>
      </c>
      <c r="S79" s="202">
        <f>IF(((SUM($B$59:S59)+SUM($B$61:S64))+SUM($B$81:S81))&lt;0,((SUM($B$59:S59)+SUM($B$61:S64))+SUM($B$81:S81))*0.18-SUM($A$79:R79),IF(SUM($B$79:R79)&lt;0,0-SUM($B$79:R79),0))</f>
        <v>-15227.836819707911</v>
      </c>
      <c r="T79" s="202">
        <f>IF(((SUM($B$59:T59)+SUM($B$61:T64))+SUM($B$81:T81))&lt;0,((SUM($B$59:T59)+SUM($B$61:T64))+SUM($B$81:T81))*0.18-SUM($A$79:S79),IF(SUM($B$79:S79)&lt;0,0-SUM($B$79:S79),0))</f>
        <v>-15867.405966135615</v>
      </c>
      <c r="U79" s="202">
        <f>IF(((SUM($B$59:U59)+SUM($B$61:U64))+SUM($B$81:U81))&lt;0,((SUM($B$59:U59)+SUM($B$61:U64))+SUM($B$81:U81))*0.18-SUM($A$79:T79),IF(SUM($B$79:T79)&lt;0,0-SUM($B$79:T79),0))</f>
        <v>-16533.83701671334</v>
      </c>
      <c r="V79" s="202">
        <f>IF(((SUM($B$59:V59)+SUM($B$61:V64))+SUM($B$81:V81))&lt;0,((SUM($B$59:V59)+SUM($B$61:V64))+SUM($B$81:V81))*0.18-SUM($A$79:U79),IF(SUM($B$79:U79)&lt;0,0-SUM($B$79:U79),0))</f>
        <v>-17228.258171415277</v>
      </c>
      <c r="W79" s="202">
        <f>IF(((SUM($B$59:W59)+SUM($B$61:W64))+SUM($B$81:W81))&lt;0,((SUM($B$59:W59)+SUM($B$61:W64))+SUM($B$81:W81))*0.18-SUM($A$79:V79),IF(SUM($B$79:V79)&lt;0,0-SUM($B$79:V79),0))</f>
        <v>-17951.845014614664</v>
      </c>
      <c r="X79" s="202">
        <f>IF(((SUM($B$59:X59)+SUM($B$61:X64))+SUM($B$81:X81))&lt;0,((SUM($B$59:X59)+SUM($B$61:X64))+SUM($B$81:X81))*0.18-SUM($A$79:W79),IF(SUM($B$79:W79)&lt;0,0-SUM($B$79:W79),0))</f>
        <v>-18705.822505228542</v>
      </c>
      <c r="Y79" s="202">
        <f>IF(((SUM($B$59:Y59)+SUM($B$61:Y64))+SUM($B$81:Y81))&lt;0,((SUM($B$59:Y59)+SUM($B$61:Y64))+SUM($B$81:Y81))*0.18-SUM($A$79:X79),IF(SUM($B$79:X79)&lt;0,0-SUM($B$79:X79),0))</f>
        <v>-19491.467050448118</v>
      </c>
      <c r="Z79" s="202">
        <f>IF(((SUM($B$59:Z59)+SUM($B$61:Z64))+SUM($B$81:Z81))&lt;0,((SUM($B$59:Z59)+SUM($B$61:Z64))+SUM($B$81:Z81))*0.18-SUM($A$79:Y79),IF(SUM($B$79:Y79)&lt;0,0-SUM($B$79:Y79),0))</f>
        <v>-20310.108666566957</v>
      </c>
      <c r="AA79" s="202">
        <f>IF(((SUM($B$59:AA59)+SUM($B$61:AA64))+SUM($B$81:AA81))&lt;0,((SUM($B$59:AA59)+SUM($B$61:AA64))+SUM($B$81:AA81))*0.18-SUM($A$79:Z79),IF(SUM($B$79:Z79)&lt;0,0-SUM($B$79:Z79),0))</f>
        <v>-21163.133230562788</v>
      </c>
      <c r="AB79" s="202">
        <f>IF(((SUM($B$59:AB59)+SUM($B$61:AB64))+SUM($B$81:AB81))&lt;0,((SUM($B$59:AB59)+SUM($B$61:AB64))+SUM($B$81:AB81))*0.18-SUM($A$79:AA79),IF(SUM($B$79:AA79)&lt;0,0-SUM($B$79:AA79),0))</f>
        <v>-22051.984826246393</v>
      </c>
      <c r="AC79" s="202">
        <f>IF(((SUM($B$59:AC59)+SUM($B$61:AC64))+SUM($B$81:AC81))&lt;0,((SUM($B$59:AC59)+SUM($B$61:AC64))+SUM($B$81:AC81))*0.18-SUM($A$79:AB79),IF(SUM($B$79:AB79)&lt;0,0-SUM($B$79:AB79),0))</f>
        <v>-22978.168188948825</v>
      </c>
      <c r="AD79" s="202">
        <f>IF(((SUM($B$59:AD59)+SUM($B$61:AD64))+SUM($B$81:AD81))&lt;0,((SUM($B$59:AD59)+SUM($B$61:AD64))+SUM($B$81:AD81))*0.18-SUM($A$79:AC79),IF(SUM($B$79:AC79)&lt;0,0-SUM($B$79:AC79),0))</f>
        <v>-23943.251252884511</v>
      </c>
      <c r="AE79" s="202">
        <f>IF(((SUM($B$59:AE59)+SUM($B$61:AE64))+SUM($B$81:AE81))&lt;0,((SUM($B$59:AE59)+SUM($B$61:AE64))+SUM($B$81:AE81))*0.18-SUM($A$79:AD79),IF(SUM($B$79:AD79)&lt;0,0-SUM($B$79:AD79),0))</f>
        <v>-24948.86780550587</v>
      </c>
      <c r="AF79" s="202">
        <f>IF(((SUM($B$59:AF59)+SUM($B$61:AF64))+SUM($B$81:AF81))&lt;0,((SUM($B$59:AF59)+SUM($B$61:AF64))+SUM($B$81:AF81))*0.18-SUM($A$79:AE79),IF(SUM($B$79:AE79)&lt;0,0-SUM($B$79:AE79),0))</f>
        <v>-25996.720253337</v>
      </c>
      <c r="AG79" s="202">
        <f>IF(((SUM($B$59:AG59)+SUM($B$61:AG64))+SUM($B$81:AG81))&lt;0,((SUM($B$59:AG59)+SUM($B$61:AG64))+SUM($B$81:AG81))*0.18-SUM($A$79:AF79),IF(SUM($B$79:AF79)&lt;0,0-SUM($B$79:AF79),0))</f>
        <v>-27088.582503977173</v>
      </c>
      <c r="AH79" s="202">
        <f>IF(((SUM($B$59:AH59)+SUM($B$61:AH64))+SUM($B$81:AH81))&lt;0,((SUM($B$59:AH59)+SUM($B$61:AH64))+SUM($B$81:AH81))*0.18-SUM($A$79:AG79),IF(SUM($B$79:AG79)&lt;0,0-SUM($B$79:AG79),0))</f>
        <v>-28226.30296914425</v>
      </c>
      <c r="AI79" s="202">
        <f>IF(((SUM($B$59:AI59)+SUM($B$61:AI64))+SUM($B$81:AI81))&lt;0,((SUM($B$59:AI59)+SUM($B$61:AI64))+SUM($B$81:AI81))*0.18-SUM($A$79:AH79),IF(SUM($B$79:AH79)&lt;0,0-SUM($B$79:AH79),0))</f>
        <v>-29411.807693848154</v>
      </c>
      <c r="AJ79" s="202">
        <f>IF(((SUM($B$59:AJ59)+SUM($B$61:AJ64))+SUM($B$81:AJ81))&lt;0,((SUM($B$59:AJ59)+SUM($B$61:AJ64))+SUM($B$81:AJ81))*0.18-SUM($A$79:AI79),IF(SUM($B$79:AI79)&lt;0,0-SUM($B$79:AI79),0))</f>
        <v>-30647.103616989916</v>
      </c>
      <c r="AK79" s="202">
        <f>IF(((SUM($B$59:AK59)+SUM($B$61:AK64))+SUM($B$81:AK81))&lt;0,((SUM($B$59:AK59)+SUM($B$61:AK64))+SUM($B$81:AK81))*0.18-SUM($A$79:AJ79),IF(SUM($B$79:AJ79)&lt;0,0-SUM($B$79:AJ79),0))</f>
        <v>-31934.281968903495</v>
      </c>
      <c r="AL79" s="202">
        <f>IF(((SUM($B$59:AL59)+SUM($B$61:AL64))+SUM($B$81:AL81))&lt;0,((SUM($B$59:AL59)+SUM($B$61:AL64))+SUM($B$81:AL81))*0.18-SUM($A$79:AK79),IF(SUM($B$79:AK79)&lt;0,0-SUM($B$79:AK79),0))</f>
        <v>-33275.521811597398</v>
      </c>
      <c r="AM79" s="202">
        <f>IF(((SUM($B$59:AM59)+SUM($B$61:AM64))+SUM($B$81:AM81))&lt;0,((SUM($B$59:AM59)+SUM($B$61:AM64))+SUM($B$81:AM81))*0.18-SUM($A$79:AL79),IF(SUM($B$79:AL79)&lt;0,0-SUM($B$79:AL79),0))</f>
        <v>-34673.09372768458</v>
      </c>
      <c r="AN79" s="202">
        <f>IF(((SUM($B$59:AN59)+SUM($B$61:AN64))+SUM($B$81:AN81))&lt;0,((SUM($B$59:AN59)+SUM($B$61:AN64))+SUM($B$81:AN81))*0.18-SUM($A$79:AM79),IF(SUM($B$79:AM79)&lt;0,0-SUM($B$79:AM79),0))</f>
        <v>-36129.363664247212</v>
      </c>
      <c r="AO79" s="202">
        <f>IF(((SUM($B$59:AO59)+SUM($B$61:AO64))+SUM($B$81:AO81))&lt;0,((SUM($B$59:AO59)+SUM($B$61:AO64))+SUM($B$81:AO81))*0.18-SUM($A$79:AN79),IF(SUM($B$79:AN79)&lt;0,0-SUM($B$79:AN79),0))</f>
        <v>-37646.79693814565</v>
      </c>
      <c r="AP79" s="202">
        <f>IF(((SUM($B$59:AP59)+SUM($B$61:AP64))+SUM($B$81:AP81))&lt;0,((SUM($B$59:AP59)+SUM($B$61:AP64))+SUM($B$81:AP81))*0.18-SUM($A$79:AO79),IF(SUM($B$79:AO79)&lt;0,0-SUM($B$79:AO79),0))</f>
        <v>-39227.962409547647</v>
      </c>
    </row>
    <row r="80" spans="1:45" x14ac:dyDescent="0.2">
      <c r="A80" s="206" t="s">
        <v>290</v>
      </c>
      <c r="B80" s="202">
        <f>-B59*(B39)</f>
        <v>0</v>
      </c>
      <c r="C80" s="202">
        <f t="shared" ref="C80:AP80" si="27">-(C59-B59)*$B$39</f>
        <v>0</v>
      </c>
      <c r="D80" s="202">
        <f t="shared" si="27"/>
        <v>0</v>
      </c>
      <c r="E80" s="202">
        <f t="shared" si="27"/>
        <v>0</v>
      </c>
      <c r="F80" s="202">
        <f t="shared" si="27"/>
        <v>0</v>
      </c>
      <c r="G80" s="202">
        <f t="shared" si="27"/>
        <v>0</v>
      </c>
      <c r="H80" s="202">
        <f t="shared" si="27"/>
        <v>0</v>
      </c>
      <c r="I80" s="202">
        <f t="shared" si="27"/>
        <v>0</v>
      </c>
      <c r="J80" s="202">
        <f t="shared" si="27"/>
        <v>0</v>
      </c>
      <c r="K80" s="202">
        <f t="shared" si="27"/>
        <v>0</v>
      </c>
      <c r="L80" s="202">
        <f t="shared" si="27"/>
        <v>0</v>
      </c>
      <c r="M80" s="202">
        <f t="shared" si="27"/>
        <v>0</v>
      </c>
      <c r="N80" s="202">
        <f t="shared" si="27"/>
        <v>0</v>
      </c>
      <c r="O80" s="202">
        <f t="shared" si="27"/>
        <v>0</v>
      </c>
      <c r="P80" s="202">
        <f t="shared" si="27"/>
        <v>0</v>
      </c>
      <c r="Q80" s="202">
        <f t="shared" si="27"/>
        <v>0</v>
      </c>
      <c r="R80" s="202">
        <f t="shared" si="27"/>
        <v>0</v>
      </c>
      <c r="S80" s="202">
        <f t="shared" si="27"/>
        <v>0</v>
      </c>
      <c r="T80" s="202">
        <f t="shared" si="27"/>
        <v>0</v>
      </c>
      <c r="U80" s="202">
        <f t="shared" si="27"/>
        <v>0</v>
      </c>
      <c r="V80" s="202">
        <f t="shared" si="27"/>
        <v>0</v>
      </c>
      <c r="W80" s="202">
        <f t="shared" si="27"/>
        <v>0</v>
      </c>
      <c r="X80" s="202">
        <f t="shared" si="27"/>
        <v>0</v>
      </c>
      <c r="Y80" s="202">
        <f t="shared" si="27"/>
        <v>0</v>
      </c>
      <c r="Z80" s="202">
        <f t="shared" si="27"/>
        <v>0</v>
      </c>
      <c r="AA80" s="202">
        <f t="shared" si="27"/>
        <v>0</v>
      </c>
      <c r="AB80" s="202">
        <f t="shared" si="27"/>
        <v>0</v>
      </c>
      <c r="AC80" s="202">
        <f t="shared" si="27"/>
        <v>0</v>
      </c>
      <c r="AD80" s="202">
        <f t="shared" si="27"/>
        <v>0</v>
      </c>
      <c r="AE80" s="202">
        <f t="shared" si="27"/>
        <v>0</v>
      </c>
      <c r="AF80" s="202">
        <f t="shared" si="27"/>
        <v>0</v>
      </c>
      <c r="AG80" s="202">
        <f t="shared" si="27"/>
        <v>0</v>
      </c>
      <c r="AH80" s="202">
        <f t="shared" si="27"/>
        <v>0</v>
      </c>
      <c r="AI80" s="202">
        <f t="shared" si="27"/>
        <v>0</v>
      </c>
      <c r="AJ80" s="202">
        <f t="shared" si="27"/>
        <v>0</v>
      </c>
      <c r="AK80" s="202">
        <f t="shared" si="27"/>
        <v>0</v>
      </c>
      <c r="AL80" s="202">
        <f t="shared" si="27"/>
        <v>0</v>
      </c>
      <c r="AM80" s="202">
        <f t="shared" si="27"/>
        <v>0</v>
      </c>
      <c r="AN80" s="202">
        <f t="shared" si="27"/>
        <v>0</v>
      </c>
      <c r="AO80" s="202">
        <f t="shared" si="27"/>
        <v>0</v>
      </c>
      <c r="AP80" s="202">
        <f t="shared" si="27"/>
        <v>0</v>
      </c>
    </row>
    <row r="81" spans="1:45" x14ac:dyDescent="0.2">
      <c r="A81" s="206" t="s">
        <v>548</v>
      </c>
      <c r="B81" s="202">
        <f>-$B$126</f>
        <v>-1181750</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316">
        <f>SUM(B81:AP81)</f>
        <v>-1181750</v>
      </c>
      <c r="AR81" s="317"/>
    </row>
    <row r="82" spans="1:45" x14ac:dyDescent="0.2">
      <c r="A82" s="206" t="s">
        <v>289</v>
      </c>
      <c r="B82" s="202">
        <f t="shared" ref="B82:AO82" si="28">B54-B55</f>
        <v>0</v>
      </c>
      <c r="C82" s="202">
        <f t="shared" si="28"/>
        <v>0</v>
      </c>
      <c r="D82" s="202">
        <f t="shared" si="28"/>
        <v>0</v>
      </c>
      <c r="E82" s="202">
        <f t="shared" si="28"/>
        <v>0</v>
      </c>
      <c r="F82" s="202">
        <f t="shared" si="28"/>
        <v>0</v>
      </c>
      <c r="G82" s="202">
        <f t="shared" si="28"/>
        <v>0</v>
      </c>
      <c r="H82" s="202">
        <f t="shared" si="28"/>
        <v>0</v>
      </c>
      <c r="I82" s="202">
        <f t="shared" si="28"/>
        <v>0</v>
      </c>
      <c r="J82" s="202">
        <f t="shared" si="28"/>
        <v>0</v>
      </c>
      <c r="K82" s="202">
        <f t="shared" si="28"/>
        <v>0</v>
      </c>
      <c r="L82" s="202">
        <f t="shared" si="28"/>
        <v>0</v>
      </c>
      <c r="M82" s="202">
        <f t="shared" si="28"/>
        <v>0</v>
      </c>
      <c r="N82" s="202">
        <f t="shared" si="28"/>
        <v>0</v>
      </c>
      <c r="O82" s="202">
        <f t="shared" si="28"/>
        <v>0</v>
      </c>
      <c r="P82" s="202">
        <f t="shared" si="28"/>
        <v>0</v>
      </c>
      <c r="Q82" s="202">
        <f t="shared" si="28"/>
        <v>0</v>
      </c>
      <c r="R82" s="202">
        <f t="shared" si="28"/>
        <v>0</v>
      </c>
      <c r="S82" s="202">
        <f t="shared" si="28"/>
        <v>0</v>
      </c>
      <c r="T82" s="202">
        <f t="shared" si="28"/>
        <v>0</v>
      </c>
      <c r="U82" s="202">
        <f t="shared" si="28"/>
        <v>0</v>
      </c>
      <c r="V82" s="202">
        <f t="shared" si="28"/>
        <v>0</v>
      </c>
      <c r="W82" s="202">
        <f t="shared" si="28"/>
        <v>0</v>
      </c>
      <c r="X82" s="202">
        <f t="shared" si="28"/>
        <v>0</v>
      </c>
      <c r="Y82" s="202">
        <f t="shared" si="28"/>
        <v>0</v>
      </c>
      <c r="Z82" s="202">
        <f t="shared" si="28"/>
        <v>0</v>
      </c>
      <c r="AA82" s="202">
        <f t="shared" si="28"/>
        <v>0</v>
      </c>
      <c r="AB82" s="202">
        <f t="shared" si="28"/>
        <v>0</v>
      </c>
      <c r="AC82" s="202">
        <f t="shared" si="28"/>
        <v>0</v>
      </c>
      <c r="AD82" s="202">
        <f t="shared" si="28"/>
        <v>0</v>
      </c>
      <c r="AE82" s="202">
        <f t="shared" si="28"/>
        <v>0</v>
      </c>
      <c r="AF82" s="202">
        <f t="shared" si="28"/>
        <v>0</v>
      </c>
      <c r="AG82" s="202">
        <f t="shared" si="28"/>
        <v>0</v>
      </c>
      <c r="AH82" s="202">
        <f t="shared" si="28"/>
        <v>0</v>
      </c>
      <c r="AI82" s="202">
        <f t="shared" si="28"/>
        <v>0</v>
      </c>
      <c r="AJ82" s="202">
        <f t="shared" si="28"/>
        <v>0</v>
      </c>
      <c r="AK82" s="202">
        <f t="shared" si="28"/>
        <v>0</v>
      </c>
      <c r="AL82" s="202">
        <f t="shared" si="28"/>
        <v>0</v>
      </c>
      <c r="AM82" s="202">
        <f t="shared" si="28"/>
        <v>0</v>
      </c>
      <c r="AN82" s="202">
        <f t="shared" si="28"/>
        <v>0</v>
      </c>
      <c r="AO82" s="202">
        <f t="shared" si="28"/>
        <v>0</v>
      </c>
      <c r="AP82" s="202">
        <f>AP54-AP55</f>
        <v>0</v>
      </c>
    </row>
    <row r="83" spans="1:45" ht="14.25" x14ac:dyDescent="0.2">
      <c r="A83" s="314" t="s">
        <v>288</v>
      </c>
      <c r="B83" s="205">
        <f>SUM(B75:B82)</f>
        <v>-236350.049</v>
      </c>
      <c r="C83" s="205">
        <f t="shared" ref="C83:V83" si="29">SUM(C75:C82)</f>
        <v>-33628.366780388278</v>
      </c>
      <c r="D83" s="205">
        <f t="shared" si="29"/>
        <v>-35431.208385164602</v>
      </c>
      <c r="E83" s="205">
        <f t="shared" si="29"/>
        <v>-37309.769337341524</v>
      </c>
      <c r="F83" s="205">
        <f t="shared" si="29"/>
        <v>-39267.229849509822</v>
      </c>
      <c r="G83" s="205">
        <f t="shared" si="29"/>
        <v>-41306.903703189273</v>
      </c>
      <c r="H83" s="205">
        <f t="shared" si="29"/>
        <v>-43432.243858723225</v>
      </c>
      <c r="I83" s="205">
        <f t="shared" si="29"/>
        <v>-45646.848300789607</v>
      </c>
      <c r="J83" s="205">
        <f t="shared" si="29"/>
        <v>-47954.466129422763</v>
      </c>
      <c r="K83" s="205">
        <f t="shared" si="29"/>
        <v>-50359.003906858532</v>
      </c>
      <c r="L83" s="205">
        <f t="shared" si="29"/>
        <v>-52864.532270946576</v>
      </c>
      <c r="M83" s="205">
        <f t="shared" si="29"/>
        <v>-55475.29282632636</v>
      </c>
      <c r="N83" s="205">
        <f t="shared" si="29"/>
        <v>-58195.705325032075</v>
      </c>
      <c r="O83" s="205">
        <f t="shared" si="29"/>
        <v>-84679.218376305842</v>
      </c>
      <c r="P83" s="205">
        <f t="shared" si="29"/>
        <v>-88235.745548110717</v>
      </c>
      <c r="Q83" s="205">
        <f t="shared" si="29"/>
        <v>-91941.64686113139</v>
      </c>
      <c r="R83" s="205">
        <f t="shared" si="29"/>
        <v>-95803.19602929891</v>
      </c>
      <c r="S83" s="205">
        <f t="shared" si="29"/>
        <v>-99826.930262529466</v>
      </c>
      <c r="T83" s="205">
        <f t="shared" si="29"/>
        <v>-104019.6613335557</v>
      </c>
      <c r="U83" s="205">
        <f t="shared" si="29"/>
        <v>-108388.48710956506</v>
      </c>
      <c r="V83" s="205">
        <f t="shared" si="29"/>
        <v>-112940.8035681668</v>
      </c>
      <c r="W83" s="205">
        <f>SUM(W75:W82)</f>
        <v>-117684.31731802973</v>
      </c>
      <c r="X83" s="205">
        <f>SUM(X75:X82)</f>
        <v>-122627.05864538703</v>
      </c>
      <c r="Y83" s="205">
        <f>SUM(Y75:Y82)</f>
        <v>-127777.39510849328</v>
      </c>
      <c r="Z83" s="205">
        <f>SUM(Z75:Z82)</f>
        <v>-133144.04570305004</v>
      </c>
      <c r="AA83" s="205">
        <f t="shared" ref="AA83:AP83" si="30">SUM(AA75:AA82)</f>
        <v>-138736.09562257817</v>
      </c>
      <c r="AB83" s="205">
        <f t="shared" si="30"/>
        <v>-144563.01163872643</v>
      </c>
      <c r="AC83" s="205">
        <f t="shared" si="30"/>
        <v>-150634.65812755303</v>
      </c>
      <c r="AD83" s="205">
        <f t="shared" si="30"/>
        <v>-156961.3137689101</v>
      </c>
      <c r="AE83" s="205">
        <f t="shared" si="30"/>
        <v>-163553.68894720453</v>
      </c>
      <c r="AF83" s="205">
        <f t="shared" si="30"/>
        <v>-170422.94388298699</v>
      </c>
      <c r="AG83" s="205">
        <f t="shared" si="30"/>
        <v>-177580.70752607245</v>
      </c>
      <c r="AH83" s="205">
        <f t="shared" si="30"/>
        <v>-185039.09724216754</v>
      </c>
      <c r="AI83" s="205">
        <f t="shared" si="30"/>
        <v>-192810.73932633843</v>
      </c>
      <c r="AJ83" s="205">
        <f t="shared" si="30"/>
        <v>-200908.79037804477</v>
      </c>
      <c r="AK83" s="205">
        <f t="shared" si="30"/>
        <v>-209346.95957392268</v>
      </c>
      <c r="AL83" s="205">
        <f t="shared" si="30"/>
        <v>-218139.53187602741</v>
      </c>
      <c r="AM83" s="205">
        <f t="shared" si="30"/>
        <v>-227301.39221482066</v>
      </c>
      <c r="AN83" s="205">
        <f t="shared" si="30"/>
        <v>-236848.05068784303</v>
      </c>
      <c r="AO83" s="205">
        <f t="shared" si="30"/>
        <v>-246795.6688167325</v>
      </c>
      <c r="AP83" s="205">
        <f t="shared" si="30"/>
        <v>-257161.08690703518</v>
      </c>
    </row>
    <row r="84" spans="1:45" ht="14.25" x14ac:dyDescent="0.2">
      <c r="A84" s="314" t="s">
        <v>549</v>
      </c>
      <c r="B84" s="205">
        <f>SUM($B$83:B83)</f>
        <v>-236350.049</v>
      </c>
      <c r="C84" s="205">
        <f>SUM($B$83:C83)</f>
        <v>-269978.41578038828</v>
      </c>
      <c r="D84" s="205">
        <f>SUM($B$83:D83)</f>
        <v>-305409.6241655529</v>
      </c>
      <c r="E84" s="205">
        <f>SUM($B$83:E83)</f>
        <v>-342719.39350289444</v>
      </c>
      <c r="F84" s="205">
        <f>SUM($B$83:F83)</f>
        <v>-381986.62335240428</v>
      </c>
      <c r="G84" s="205">
        <f>SUM($B$83:G83)</f>
        <v>-423293.52705559356</v>
      </c>
      <c r="H84" s="205">
        <f>SUM($B$83:H83)</f>
        <v>-466725.77091431676</v>
      </c>
      <c r="I84" s="205">
        <f>SUM($B$83:I83)</f>
        <v>-512372.61921510636</v>
      </c>
      <c r="J84" s="205">
        <f>SUM($B$83:J83)</f>
        <v>-560327.08534452913</v>
      </c>
      <c r="K84" s="205">
        <f>SUM($B$83:K83)</f>
        <v>-610686.08925138763</v>
      </c>
      <c r="L84" s="205">
        <f>SUM($B$83:L83)</f>
        <v>-663550.62152233417</v>
      </c>
      <c r="M84" s="205">
        <f>SUM($B$83:M83)</f>
        <v>-719025.9143486605</v>
      </c>
      <c r="N84" s="205">
        <f>SUM($B$83:N83)</f>
        <v>-777221.61967369262</v>
      </c>
      <c r="O84" s="205">
        <f>SUM($B$83:O83)</f>
        <v>-861900.83804999851</v>
      </c>
      <c r="P84" s="205">
        <f>SUM($B$83:P83)</f>
        <v>-950136.5835981092</v>
      </c>
      <c r="Q84" s="205">
        <f>SUM($B$83:Q83)</f>
        <v>-1042078.2304592406</v>
      </c>
      <c r="R84" s="205">
        <f>SUM($B$83:R83)</f>
        <v>-1137881.4264885394</v>
      </c>
      <c r="S84" s="205">
        <f>SUM($B$83:S83)</f>
        <v>-1237708.356751069</v>
      </c>
      <c r="T84" s="205">
        <f>SUM($B$83:T83)</f>
        <v>-1341728.0180846248</v>
      </c>
      <c r="U84" s="205">
        <f>SUM($B$83:U83)</f>
        <v>-1450116.50519419</v>
      </c>
      <c r="V84" s="205">
        <f>SUM($B$83:V83)</f>
        <v>-1563057.3087623566</v>
      </c>
      <c r="W84" s="205">
        <f>SUM($B$83:W83)</f>
        <v>-1680741.6260803863</v>
      </c>
      <c r="X84" s="205">
        <f>SUM($B$83:X83)</f>
        <v>-1803368.6847257733</v>
      </c>
      <c r="Y84" s="205">
        <f>SUM($B$83:Y83)</f>
        <v>-1931146.0798342666</v>
      </c>
      <c r="Z84" s="205">
        <f>SUM($B$83:Z83)</f>
        <v>-2064290.1255373165</v>
      </c>
      <c r="AA84" s="205">
        <f>SUM($B$83:AA83)</f>
        <v>-2203026.221159895</v>
      </c>
      <c r="AB84" s="205">
        <f>SUM($B$83:AB83)</f>
        <v>-2347589.2327986215</v>
      </c>
      <c r="AC84" s="205">
        <f>SUM($B$83:AC83)</f>
        <v>-2498223.8909261744</v>
      </c>
      <c r="AD84" s="205">
        <f>SUM($B$83:AD83)</f>
        <v>-2655185.2046950846</v>
      </c>
      <c r="AE84" s="205">
        <f>SUM($B$83:AE83)</f>
        <v>-2818738.8936422891</v>
      </c>
      <c r="AF84" s="205">
        <f>SUM($B$83:AF83)</f>
        <v>-2989161.837525276</v>
      </c>
      <c r="AG84" s="205">
        <f>SUM($B$83:AG83)</f>
        <v>-3166742.5450513484</v>
      </c>
      <c r="AH84" s="205">
        <f>SUM($B$83:AH83)</f>
        <v>-3351781.6422935161</v>
      </c>
      <c r="AI84" s="205">
        <f>SUM($B$83:AI83)</f>
        <v>-3544592.3816198544</v>
      </c>
      <c r="AJ84" s="205">
        <f>SUM($B$83:AJ83)</f>
        <v>-3745501.1719978992</v>
      </c>
      <c r="AK84" s="205">
        <f>SUM($B$83:AK83)</f>
        <v>-3954848.1315718219</v>
      </c>
      <c r="AL84" s="205">
        <f>SUM($B$83:AL83)</f>
        <v>-4172987.6634478495</v>
      </c>
      <c r="AM84" s="205">
        <f>SUM($B$83:AM83)</f>
        <v>-4400289.0556626702</v>
      </c>
      <c r="AN84" s="205">
        <f>SUM($B$83:AN83)</f>
        <v>-4637137.1063505132</v>
      </c>
      <c r="AO84" s="205">
        <f>SUM($B$83:AO83)</f>
        <v>-4883932.7751672454</v>
      </c>
      <c r="AP84" s="205">
        <f>SUM($B$83:AP83)</f>
        <v>-5141093.8620742802</v>
      </c>
    </row>
    <row r="85" spans="1:45" x14ac:dyDescent="0.2">
      <c r="A85" s="206" t="s">
        <v>512</v>
      </c>
      <c r="B85" s="321">
        <f t="shared" ref="B85:AP85" si="31">1/POWER((1+$B$44),B73)</f>
        <v>0.52064935632448273</v>
      </c>
      <c r="C85" s="321">
        <f t="shared" si="31"/>
        <v>0.43207415462612664</v>
      </c>
      <c r="D85" s="321">
        <f t="shared" si="31"/>
        <v>0.35856776317520883</v>
      </c>
      <c r="E85" s="321">
        <f t="shared" si="31"/>
        <v>0.29756660844415667</v>
      </c>
      <c r="F85" s="321">
        <f t="shared" si="31"/>
        <v>0.24694324352212174</v>
      </c>
      <c r="G85" s="321">
        <f t="shared" si="31"/>
        <v>0.20493215230051592</v>
      </c>
      <c r="H85" s="321">
        <f t="shared" si="31"/>
        <v>0.1700681761830008</v>
      </c>
      <c r="I85" s="321">
        <f t="shared" si="31"/>
        <v>0.14113541591950271</v>
      </c>
      <c r="J85" s="321">
        <f t="shared" si="31"/>
        <v>0.11712482648921385</v>
      </c>
      <c r="K85" s="321">
        <f t="shared" si="31"/>
        <v>9.719902613212765E-2</v>
      </c>
      <c r="L85" s="321">
        <f t="shared" si="31"/>
        <v>8.0663092225832109E-2</v>
      </c>
      <c r="M85" s="321">
        <f t="shared" si="31"/>
        <v>6.6940325498615838E-2</v>
      </c>
      <c r="N85" s="321">
        <f t="shared" si="31"/>
        <v>5.5552137343249659E-2</v>
      </c>
      <c r="O85" s="321">
        <f t="shared" si="31"/>
        <v>4.6101358791078552E-2</v>
      </c>
      <c r="P85" s="321">
        <f t="shared" si="31"/>
        <v>3.825838903823945E-2</v>
      </c>
      <c r="Q85" s="321">
        <f t="shared" si="31"/>
        <v>3.174970044667174E-2</v>
      </c>
      <c r="R85" s="321">
        <f t="shared" si="31"/>
        <v>2.6348299125868668E-2</v>
      </c>
      <c r="S85" s="321">
        <f t="shared" si="31"/>
        <v>2.1865808403210511E-2</v>
      </c>
      <c r="T85" s="321">
        <f t="shared" si="31"/>
        <v>1.814589908980126E-2</v>
      </c>
      <c r="U85" s="321">
        <f t="shared" si="31"/>
        <v>1.5058837418922204E-2</v>
      </c>
      <c r="V85" s="321">
        <f t="shared" si="31"/>
        <v>1.2496960513628384E-2</v>
      </c>
      <c r="W85" s="321">
        <f t="shared" si="31"/>
        <v>1.0370921588073345E-2</v>
      </c>
      <c r="X85" s="321">
        <f t="shared" si="31"/>
        <v>8.6065739320110735E-3</v>
      </c>
      <c r="Y85" s="321">
        <f t="shared" si="31"/>
        <v>7.1423850058183183E-3</v>
      </c>
      <c r="Z85" s="321">
        <f t="shared" si="31"/>
        <v>5.9272904612600145E-3</v>
      </c>
      <c r="AA85" s="321">
        <f t="shared" si="31"/>
        <v>4.9189132458589318E-3</v>
      </c>
      <c r="AB85" s="321">
        <f t="shared" si="31"/>
        <v>4.082085681210732E-3</v>
      </c>
      <c r="AC85" s="321">
        <f t="shared" si="31"/>
        <v>3.3876229719591129E-3</v>
      </c>
      <c r="AD85" s="321">
        <f t="shared" si="31"/>
        <v>2.8113053709204251E-3</v>
      </c>
      <c r="AE85" s="321">
        <f t="shared" si="31"/>
        <v>2.3330335028385286E-3</v>
      </c>
      <c r="AF85" s="321">
        <f t="shared" si="31"/>
        <v>1.9361273882477412E-3</v>
      </c>
      <c r="AG85" s="321">
        <f t="shared" si="31"/>
        <v>1.6067447205375444E-3</v>
      </c>
      <c r="AH85" s="321">
        <f t="shared" si="31"/>
        <v>1.3333981083299121E-3</v>
      </c>
      <c r="AI85" s="321">
        <f t="shared" si="31"/>
        <v>1.1065544467468149E-3</v>
      </c>
      <c r="AJ85" s="321">
        <f t="shared" si="31"/>
        <v>9.1830244543304122E-4</v>
      </c>
      <c r="AK85" s="321">
        <f t="shared" si="31"/>
        <v>7.6207671820169396E-4</v>
      </c>
      <c r="AL85" s="321">
        <f t="shared" si="31"/>
        <v>6.3242881178563804E-4</v>
      </c>
      <c r="AM85" s="321">
        <f t="shared" si="31"/>
        <v>5.2483718820384888E-4</v>
      </c>
      <c r="AN85" s="321">
        <f t="shared" si="31"/>
        <v>4.3554953377912764E-4</v>
      </c>
      <c r="AO85" s="321">
        <f t="shared" si="31"/>
        <v>3.6145189525238806E-4</v>
      </c>
      <c r="AP85" s="321">
        <f t="shared" si="31"/>
        <v>2.9996007904762516E-4</v>
      </c>
    </row>
    <row r="86" spans="1:45" ht="28.5" x14ac:dyDescent="0.2">
      <c r="A86" s="313" t="s">
        <v>550</v>
      </c>
      <c r="B86" s="205">
        <f>B83*B85</f>
        <v>-123055.50087910995</v>
      </c>
      <c r="C86" s="205">
        <f>C83*C85</f>
        <v>-14529.948148093585</v>
      </c>
      <c r="D86" s="205">
        <f t="shared" ref="D86:AO86" si="32">D83*D85</f>
        <v>-12704.489137263174</v>
      </c>
      <c r="E86" s="205">
        <f t="shared" si="32"/>
        <v>-11102.141523546508</v>
      </c>
      <c r="F86" s="205">
        <f t="shared" si="32"/>
        <v>-9696.7771031666325</v>
      </c>
      <c r="G86" s="205">
        <f t="shared" si="32"/>
        <v>-8465.1126807647288</v>
      </c>
      <c r="H86" s="205">
        <f t="shared" si="32"/>
        <v>-7386.4425005883959</v>
      </c>
      <c r="I86" s="205">
        <f t="shared" si="32"/>
        <v>-6442.3869203463864</v>
      </c>
      <c r="J86" s="205">
        <f t="shared" si="32"/>
        <v>-5616.6585247915236</v>
      </c>
      <c r="K86" s="205">
        <f t="shared" si="32"/>
        <v>-4894.8461367306609</v>
      </c>
      <c r="L86" s="205">
        <f t="shared" si="32"/>
        <v>-4264.2166420468411</v>
      </c>
      <c r="M86" s="205">
        <f t="shared" si="32"/>
        <v>-3713.5341589253148</v>
      </c>
      <c r="N86" s="205">
        <f t="shared" si="32"/>
        <v>-3232.8958150034673</v>
      </c>
      <c r="O86" s="205">
        <f t="shared" si="32"/>
        <v>-3903.827028514168</v>
      </c>
      <c r="P86" s="205">
        <f t="shared" si="32"/>
        <v>-3375.7574802587246</v>
      </c>
      <c r="Q86" s="205">
        <f t="shared" si="32"/>
        <v>-2919.1197464145985</v>
      </c>
      <c r="R86" s="205">
        <f t="shared" si="32"/>
        <v>-2524.251266194201</v>
      </c>
      <c r="S86" s="205">
        <f t="shared" si="32"/>
        <v>-2182.7965306011265</v>
      </c>
      <c r="T86" s="205">
        <f t="shared" si="32"/>
        <v>-1887.5302779140038</v>
      </c>
      <c r="U86" s="205">
        <f t="shared" si="32"/>
        <v>-1632.2046054658854</v>
      </c>
      <c r="V86" s="205">
        <f t="shared" si="32"/>
        <v>-1411.4167625688401</v>
      </c>
      <c r="W86" s="205">
        <f t="shared" si="32"/>
        <v>-1220.4948270512284</v>
      </c>
      <c r="X86" s="205">
        <f t="shared" si="32"/>
        <v>-1055.3988462965813</v>
      </c>
      <c r="Y86" s="205">
        <f t="shared" si="32"/>
        <v>-912.6353509054253</v>
      </c>
      <c r="Z86" s="205">
        <f t="shared" si="32"/>
        <v>-789.1834320692559</v>
      </c>
      <c r="AA86" s="205">
        <f t="shared" si="32"/>
        <v>-682.43081843665107</v>
      </c>
      <c r="AB86" s="205">
        <f t="shared" si="32"/>
        <v>-590.11859984314549</v>
      </c>
      <c r="AC86" s="205">
        <f t="shared" si="32"/>
        <v>-510.29342824610615</v>
      </c>
      <c r="AD86" s="205">
        <f t="shared" si="32"/>
        <v>-441.26618442526302</v>
      </c>
      <c r="AE86" s="205">
        <f t="shared" si="32"/>
        <v>-381.57623582665974</v>
      </c>
      <c r="AF86" s="205">
        <f t="shared" si="32"/>
        <v>-329.96052923765899</v>
      </c>
      <c r="AG86" s="205">
        <f t="shared" si="32"/>
        <v>-285.32686428683866</v>
      </c>
      <c r="AH86" s="205">
        <f t="shared" si="32"/>
        <v>-246.73078222978086</v>
      </c>
      <c r="AI86" s="205">
        <f t="shared" si="32"/>
        <v>-213.35558098210078</v>
      </c>
      <c r="AJ86" s="205">
        <f t="shared" si="32"/>
        <v>-184.49503351315278</v>
      </c>
      <c r="AK86" s="205">
        <f t="shared" si="32"/>
        <v>-159.5384439175977</v>
      </c>
      <c r="AL86" s="205">
        <f t="shared" si="32"/>
        <v>-137.95772494783134</v>
      </c>
      <c r="AM86" s="205">
        <f t="shared" si="32"/>
        <v>-119.2962235648467</v>
      </c>
      <c r="AN86" s="205">
        <f t="shared" si="32"/>
        <v>-103.15905805358523</v>
      </c>
      <c r="AO86" s="205">
        <f t="shared" si="32"/>
        <v>-89.204762233888644</v>
      </c>
      <c r="AP86" s="205">
        <f>AP83*AP85</f>
        <v>-77.138059956607478</v>
      </c>
    </row>
    <row r="87" spans="1:45" ht="14.25" x14ac:dyDescent="0.2">
      <c r="A87" s="313" t="s">
        <v>551</v>
      </c>
      <c r="B87" s="205">
        <f>SUM($B$86:B86)</f>
        <v>-123055.50087910995</v>
      </c>
      <c r="C87" s="205">
        <f>SUM($B$86:C86)</f>
        <v>-137585.44902720355</v>
      </c>
      <c r="D87" s="205">
        <f>SUM($B$86:D86)</f>
        <v>-150289.93816446673</v>
      </c>
      <c r="E87" s="205">
        <f>SUM($B$86:E86)</f>
        <v>-161392.07968801324</v>
      </c>
      <c r="F87" s="205">
        <f>SUM($B$86:F86)</f>
        <v>-171088.85679117986</v>
      </c>
      <c r="G87" s="205">
        <f>SUM($B$86:G86)</f>
        <v>-179553.96947194458</v>
      </c>
      <c r="H87" s="205">
        <f>SUM($B$86:H86)</f>
        <v>-186940.41197253298</v>
      </c>
      <c r="I87" s="205">
        <f>SUM($B$86:I86)</f>
        <v>-193382.79889287936</v>
      </c>
      <c r="J87" s="205">
        <f>SUM($B$86:J86)</f>
        <v>-198999.4574176709</v>
      </c>
      <c r="K87" s="205">
        <f>SUM($B$86:K86)</f>
        <v>-203894.30355440156</v>
      </c>
      <c r="L87" s="205">
        <f>SUM($B$86:L86)</f>
        <v>-208158.5201964484</v>
      </c>
      <c r="M87" s="205">
        <f>SUM($B$86:M86)</f>
        <v>-211872.05435537372</v>
      </c>
      <c r="N87" s="205">
        <f>SUM($B$86:N86)</f>
        <v>-215104.95017037718</v>
      </c>
      <c r="O87" s="205">
        <f>SUM($B$86:O86)</f>
        <v>-219008.77719889136</v>
      </c>
      <c r="P87" s="205">
        <f>SUM($B$86:P86)</f>
        <v>-222384.53467915009</v>
      </c>
      <c r="Q87" s="205">
        <f>SUM($B$86:Q86)</f>
        <v>-225303.65442556469</v>
      </c>
      <c r="R87" s="205">
        <f>SUM($B$86:R86)</f>
        <v>-227827.90569175888</v>
      </c>
      <c r="S87" s="205">
        <f>SUM($B$86:S86)</f>
        <v>-230010.70222236001</v>
      </c>
      <c r="T87" s="205">
        <f>SUM($B$86:T86)</f>
        <v>-231898.23250027403</v>
      </c>
      <c r="U87" s="205">
        <f>SUM($B$86:U86)</f>
        <v>-233530.4371057399</v>
      </c>
      <c r="V87" s="205">
        <f>SUM($B$86:V86)</f>
        <v>-234941.85386830874</v>
      </c>
      <c r="W87" s="205">
        <f>SUM($B$86:W86)</f>
        <v>-236162.34869535998</v>
      </c>
      <c r="X87" s="205">
        <f>SUM($B$86:X86)</f>
        <v>-237217.74754165657</v>
      </c>
      <c r="Y87" s="205">
        <f>SUM($B$86:Y86)</f>
        <v>-238130.38289256199</v>
      </c>
      <c r="Z87" s="205">
        <f>SUM($B$86:Z86)</f>
        <v>-238919.56632463125</v>
      </c>
      <c r="AA87" s="205">
        <f>SUM($B$86:AA86)</f>
        <v>-239601.99714306789</v>
      </c>
      <c r="AB87" s="205">
        <f>SUM($B$86:AB86)</f>
        <v>-240192.11574291103</v>
      </c>
      <c r="AC87" s="205">
        <f>SUM($B$86:AC86)</f>
        <v>-240702.40917115714</v>
      </c>
      <c r="AD87" s="205">
        <f>SUM($B$86:AD86)</f>
        <v>-241143.67535558241</v>
      </c>
      <c r="AE87" s="205">
        <f>SUM($B$86:AE86)</f>
        <v>-241525.25159140906</v>
      </c>
      <c r="AF87" s="205">
        <f>SUM($B$86:AF86)</f>
        <v>-241855.21212064673</v>
      </c>
      <c r="AG87" s="205">
        <f>SUM($B$86:AG86)</f>
        <v>-242140.53898493358</v>
      </c>
      <c r="AH87" s="205">
        <f>SUM($B$86:AH86)</f>
        <v>-242387.26976716335</v>
      </c>
      <c r="AI87" s="205">
        <f>SUM($B$86:AI86)</f>
        <v>-242600.62534814546</v>
      </c>
      <c r="AJ87" s="205">
        <f>SUM($B$86:AJ86)</f>
        <v>-242785.12038165861</v>
      </c>
      <c r="AK87" s="205">
        <f>SUM($B$86:AK86)</f>
        <v>-242944.65882557619</v>
      </c>
      <c r="AL87" s="205">
        <f>SUM($B$86:AL86)</f>
        <v>-243082.61655052402</v>
      </c>
      <c r="AM87" s="205">
        <f>SUM($B$86:AM86)</f>
        <v>-243201.91277408888</v>
      </c>
      <c r="AN87" s="205">
        <f>SUM($B$86:AN86)</f>
        <v>-243305.07183214248</v>
      </c>
      <c r="AO87" s="205">
        <f>SUM($B$86:AO86)</f>
        <v>-243394.27659437637</v>
      </c>
      <c r="AP87" s="205">
        <f>SUM($B$86:AP86)</f>
        <v>-243471.41465433297</v>
      </c>
    </row>
    <row r="88" spans="1:45" ht="14.25" x14ac:dyDescent="0.2">
      <c r="A88" s="313" t="s">
        <v>552</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313" t="s">
        <v>553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5" ht="15" thickBot="1" x14ac:dyDescent="0.25">
      <c r="A90" s="322" t="s">
        <v>554</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304" customFormat="1" x14ac:dyDescent="0.2">
      <c r="A91" s="278"/>
      <c r="B91" s="323">
        <v>2021</v>
      </c>
      <c r="C91" s="323">
        <f>B91+1</f>
        <v>2022</v>
      </c>
      <c r="D91" s="263">
        <f t="shared" ref="D91:AP91" si="35">C91+1</f>
        <v>2023</v>
      </c>
      <c r="E91" s="263">
        <f t="shared" si="35"/>
        <v>2024</v>
      </c>
      <c r="F91" s="263">
        <f t="shared" si="35"/>
        <v>2025</v>
      </c>
      <c r="G91" s="263">
        <f t="shared" si="35"/>
        <v>2026</v>
      </c>
      <c r="H91" s="263">
        <f t="shared" si="35"/>
        <v>2027</v>
      </c>
      <c r="I91" s="263">
        <f t="shared" si="35"/>
        <v>2028</v>
      </c>
      <c r="J91" s="263">
        <f t="shared" si="35"/>
        <v>2029</v>
      </c>
      <c r="K91" s="263">
        <f t="shared" si="35"/>
        <v>2030</v>
      </c>
      <c r="L91" s="263">
        <f t="shared" si="35"/>
        <v>2031</v>
      </c>
      <c r="M91" s="263">
        <f t="shared" si="35"/>
        <v>2032</v>
      </c>
      <c r="N91" s="263">
        <f t="shared" si="35"/>
        <v>2033</v>
      </c>
      <c r="O91" s="263">
        <f t="shared" si="35"/>
        <v>2034</v>
      </c>
      <c r="P91" s="263">
        <f t="shared" si="35"/>
        <v>2035</v>
      </c>
      <c r="Q91" s="263">
        <f t="shared" si="35"/>
        <v>2036</v>
      </c>
      <c r="R91" s="263">
        <f t="shared" si="35"/>
        <v>2037</v>
      </c>
      <c r="S91" s="263">
        <f t="shared" si="35"/>
        <v>2038</v>
      </c>
      <c r="T91" s="263">
        <f t="shared" si="35"/>
        <v>2039</v>
      </c>
      <c r="U91" s="263">
        <f t="shared" si="35"/>
        <v>2040</v>
      </c>
      <c r="V91" s="263">
        <f t="shared" si="35"/>
        <v>2041</v>
      </c>
      <c r="W91" s="263">
        <f t="shared" si="35"/>
        <v>2042</v>
      </c>
      <c r="X91" s="263">
        <f t="shared" si="35"/>
        <v>2043</v>
      </c>
      <c r="Y91" s="263">
        <f t="shared" si="35"/>
        <v>2044</v>
      </c>
      <c r="Z91" s="263">
        <f t="shared" si="35"/>
        <v>2045</v>
      </c>
      <c r="AA91" s="263">
        <f t="shared" si="35"/>
        <v>2046</v>
      </c>
      <c r="AB91" s="263">
        <f t="shared" si="35"/>
        <v>2047</v>
      </c>
      <c r="AC91" s="263">
        <f t="shared" si="35"/>
        <v>2048</v>
      </c>
      <c r="AD91" s="263">
        <f t="shared" si="35"/>
        <v>2049</v>
      </c>
      <c r="AE91" s="263">
        <f t="shared" si="35"/>
        <v>2050</v>
      </c>
      <c r="AF91" s="263">
        <f t="shared" si="35"/>
        <v>2051</v>
      </c>
      <c r="AG91" s="263">
        <f t="shared" si="35"/>
        <v>2052</v>
      </c>
      <c r="AH91" s="263">
        <f t="shared" si="35"/>
        <v>2053</v>
      </c>
      <c r="AI91" s="263">
        <f t="shared" si="35"/>
        <v>2054</v>
      </c>
      <c r="AJ91" s="263">
        <f t="shared" si="35"/>
        <v>2055</v>
      </c>
      <c r="AK91" s="263">
        <f t="shared" si="35"/>
        <v>2056</v>
      </c>
      <c r="AL91" s="263">
        <f t="shared" si="35"/>
        <v>2057</v>
      </c>
      <c r="AM91" s="263">
        <f t="shared" si="35"/>
        <v>2058</v>
      </c>
      <c r="AN91" s="263">
        <f t="shared" si="35"/>
        <v>2059</v>
      </c>
      <c r="AO91" s="263">
        <f t="shared" si="35"/>
        <v>2060</v>
      </c>
      <c r="AP91" s="263">
        <f t="shared" si="35"/>
        <v>2061</v>
      </c>
      <c r="AQ91" s="264"/>
      <c r="AR91" s="264"/>
      <c r="AS91" s="264"/>
    </row>
    <row r="92" spans="1:45" ht="15.6" customHeight="1" x14ac:dyDescent="0.2">
      <c r="A92" s="324" t="s">
        <v>555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5" ht="12.75" x14ac:dyDescent="0.2">
      <c r="A93" s="327" t="s">
        <v>556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5" ht="12.75" x14ac:dyDescent="0.2">
      <c r="A94" s="327" t="s">
        <v>557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5" ht="12.75" x14ac:dyDescent="0.2">
      <c r="A95" s="327" t="s">
        <v>558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5" ht="12.75" x14ac:dyDescent="0.2">
      <c r="A96" s="328" t="s">
        <v>559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ht="33" customHeight="1" x14ac:dyDescent="0.2">
      <c r="A97" s="469" t="s">
        <v>560</v>
      </c>
      <c r="B97" s="469"/>
      <c r="C97" s="469"/>
      <c r="D97" s="469"/>
      <c r="E97" s="469"/>
      <c r="F97" s="469"/>
      <c r="G97" s="469"/>
      <c r="H97" s="469"/>
      <c r="I97" s="469"/>
      <c r="J97" s="469"/>
      <c r="K97" s="469"/>
      <c r="L97" s="469"/>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29"/>
    </row>
    <row r="99" spans="1:71" s="335" customFormat="1" ht="16.5" thickTop="1" x14ac:dyDescent="0.2">
      <c r="A99" s="330" t="s">
        <v>561</v>
      </c>
      <c r="B99" s="331">
        <f>B81*B85</f>
        <v>-615277.37683645741</v>
      </c>
      <c r="C99" s="332">
        <f>C81*C85</f>
        <v>0</v>
      </c>
      <c r="D99" s="332">
        <f t="shared" ref="D99:AP99" si="36">D81*D85</f>
        <v>0</v>
      </c>
      <c r="E99" s="332">
        <f t="shared" si="36"/>
        <v>0</v>
      </c>
      <c r="F99" s="332">
        <f t="shared" si="36"/>
        <v>0</v>
      </c>
      <c r="G99" s="332">
        <f t="shared" si="36"/>
        <v>0</v>
      </c>
      <c r="H99" s="332">
        <f t="shared" si="36"/>
        <v>0</v>
      </c>
      <c r="I99" s="332">
        <f t="shared" si="36"/>
        <v>0</v>
      </c>
      <c r="J99" s="332">
        <f>J81*J85</f>
        <v>0</v>
      </c>
      <c r="K99" s="332">
        <f t="shared" si="36"/>
        <v>0</v>
      </c>
      <c r="L99" s="332">
        <f>L81*L85</f>
        <v>0</v>
      </c>
      <c r="M99" s="332">
        <f t="shared" si="36"/>
        <v>0</v>
      </c>
      <c r="N99" s="332">
        <f t="shared" si="36"/>
        <v>0</v>
      </c>
      <c r="O99" s="332">
        <f t="shared" si="36"/>
        <v>0</v>
      </c>
      <c r="P99" s="332">
        <f t="shared" si="36"/>
        <v>0</v>
      </c>
      <c r="Q99" s="332">
        <f t="shared" si="36"/>
        <v>0</v>
      </c>
      <c r="R99" s="332">
        <f t="shared" si="36"/>
        <v>0</v>
      </c>
      <c r="S99" s="332">
        <f t="shared" si="36"/>
        <v>0</v>
      </c>
      <c r="T99" s="332">
        <f t="shared" si="36"/>
        <v>0</v>
      </c>
      <c r="U99" s="332">
        <f t="shared" si="36"/>
        <v>0</v>
      </c>
      <c r="V99" s="332">
        <f t="shared" si="36"/>
        <v>0</v>
      </c>
      <c r="W99" s="332">
        <f t="shared" si="36"/>
        <v>0</v>
      </c>
      <c r="X99" s="332">
        <f t="shared" si="36"/>
        <v>0</v>
      </c>
      <c r="Y99" s="332">
        <f t="shared" si="36"/>
        <v>0</v>
      </c>
      <c r="Z99" s="332">
        <f t="shared" si="36"/>
        <v>0</v>
      </c>
      <c r="AA99" s="332">
        <f t="shared" si="36"/>
        <v>0</v>
      </c>
      <c r="AB99" s="332">
        <f t="shared" si="36"/>
        <v>0</v>
      </c>
      <c r="AC99" s="332">
        <f t="shared" si="36"/>
        <v>0</v>
      </c>
      <c r="AD99" s="332">
        <f t="shared" si="36"/>
        <v>0</v>
      </c>
      <c r="AE99" s="332">
        <f t="shared" si="36"/>
        <v>0</v>
      </c>
      <c r="AF99" s="332">
        <f t="shared" si="36"/>
        <v>0</v>
      </c>
      <c r="AG99" s="332">
        <f t="shared" si="36"/>
        <v>0</v>
      </c>
      <c r="AH99" s="332">
        <f t="shared" si="36"/>
        <v>0</v>
      </c>
      <c r="AI99" s="332">
        <f t="shared" si="36"/>
        <v>0</v>
      </c>
      <c r="AJ99" s="332">
        <f t="shared" si="36"/>
        <v>0</v>
      </c>
      <c r="AK99" s="332">
        <f t="shared" si="36"/>
        <v>0</v>
      </c>
      <c r="AL99" s="332">
        <f t="shared" si="36"/>
        <v>0</v>
      </c>
      <c r="AM99" s="332">
        <f t="shared" si="36"/>
        <v>0</v>
      </c>
      <c r="AN99" s="332">
        <f t="shared" si="36"/>
        <v>0</v>
      </c>
      <c r="AO99" s="332">
        <f t="shared" si="36"/>
        <v>0</v>
      </c>
      <c r="AP99" s="332">
        <f t="shared" si="36"/>
        <v>0</v>
      </c>
      <c r="AQ99" s="333">
        <f>SUM(B99:AP99)</f>
        <v>-615277.37683645741</v>
      </c>
      <c r="AR99" s="334"/>
      <c r="AS99" s="334"/>
    </row>
    <row r="100" spans="1:71" s="338" customFormat="1" x14ac:dyDescent="0.2">
      <c r="A100" s="336">
        <f>AQ99</f>
        <v>-615277.37683645741</v>
      </c>
      <c r="B100" s="337"/>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64"/>
      <c r="AR100" s="264"/>
      <c r="AS100" s="264"/>
    </row>
    <row r="101" spans="1:71" s="338" customFormat="1" x14ac:dyDescent="0.2">
      <c r="A101" s="336">
        <f>AP87</f>
        <v>-243471.41465433297</v>
      </c>
      <c r="B101" s="337"/>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64"/>
      <c r="AR101" s="264"/>
      <c r="AS101" s="264"/>
    </row>
    <row r="102" spans="1:71" s="338" customFormat="1" x14ac:dyDescent="0.2">
      <c r="A102" s="339" t="s">
        <v>562</v>
      </c>
      <c r="B102" s="340">
        <f>(A101+-A100)/-A100</f>
        <v>0.60428999371603997</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64"/>
      <c r="AR102" s="264"/>
      <c r="AS102" s="264"/>
    </row>
    <row r="103" spans="1:71" s="338" customFormat="1" x14ac:dyDescent="0.2">
      <c r="A103" s="341"/>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64"/>
      <c r="AR103" s="264"/>
      <c r="AS103" s="264"/>
    </row>
    <row r="104" spans="1:71" ht="12.75" x14ac:dyDescent="0.2">
      <c r="A104" s="342" t="s">
        <v>563</v>
      </c>
      <c r="B104" s="342" t="s">
        <v>564</v>
      </c>
      <c r="C104" s="342" t="s">
        <v>565</v>
      </c>
      <c r="D104" s="342" t="s">
        <v>566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4"/>
      <c r="AR104" s="344"/>
      <c r="AS104" s="344"/>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x14ac:dyDescent="0.2">
      <c r="A105" s="345">
        <f>G30/1000/1000</f>
        <v>-0.2081585201964484</v>
      </c>
      <c r="B105" s="346">
        <f>L88</f>
        <v>0</v>
      </c>
      <c r="C105" s="347" t="str">
        <f>G28</f>
        <v>не окупается</v>
      </c>
      <c r="D105" s="347" t="str">
        <f>G29</f>
        <v>не окупается</v>
      </c>
      <c r="E105" s="348" t="s">
        <v>567</v>
      </c>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c r="AY105" s="348"/>
      <c r="AZ105" s="348"/>
      <c r="BA105" s="348"/>
      <c r="BB105" s="348"/>
      <c r="BC105" s="348"/>
      <c r="BD105" s="348"/>
      <c r="BE105" s="348"/>
      <c r="BF105" s="348"/>
      <c r="BG105" s="348"/>
      <c r="BH105" s="348"/>
      <c r="BI105" s="348"/>
      <c r="BJ105" s="348"/>
      <c r="BK105" s="348"/>
      <c r="BL105" s="348"/>
      <c r="BM105" s="348"/>
      <c r="BN105" s="348"/>
      <c r="BO105" s="348"/>
      <c r="BP105" s="348"/>
      <c r="BQ105" s="348"/>
      <c r="BR105" s="348"/>
      <c r="BS105" s="348"/>
    </row>
    <row r="106" spans="1:71" ht="12.75" x14ac:dyDescent="0.2">
      <c r="A106" s="349"/>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4"/>
      <c r="AR106" s="344"/>
      <c r="AS106" s="344"/>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338"/>
      <c r="AU107" s="338"/>
      <c r="AV107" s="338"/>
      <c r="AW107" s="338"/>
      <c r="AX107" s="338"/>
      <c r="AY107" s="338"/>
      <c r="AZ107" s="338"/>
      <c r="BA107" s="338"/>
      <c r="BB107" s="338"/>
      <c r="BC107" s="338"/>
      <c r="BD107" s="338"/>
      <c r="BE107" s="338"/>
      <c r="BF107" s="338"/>
      <c r="BG107" s="338"/>
    </row>
    <row r="108" spans="1:71" ht="12.75" x14ac:dyDescent="0.2">
      <c r="A108" s="353" t="s">
        <v>568</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338"/>
      <c r="AU108" s="338"/>
      <c r="AV108" s="338"/>
      <c r="AW108" s="338"/>
      <c r="AX108" s="338"/>
      <c r="AY108" s="338"/>
      <c r="AZ108" s="338"/>
      <c r="BA108" s="338"/>
      <c r="BB108" s="338"/>
      <c r="BC108" s="338"/>
      <c r="BD108" s="338"/>
      <c r="BE108" s="338"/>
      <c r="BF108" s="338"/>
      <c r="BG108" s="338"/>
    </row>
    <row r="109" spans="1:71" ht="12.75" x14ac:dyDescent="0.2">
      <c r="A109" s="353" t="s">
        <v>569</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338"/>
      <c r="AU109" s="338"/>
      <c r="AV109" s="338"/>
      <c r="AW109" s="338"/>
      <c r="AX109" s="338"/>
      <c r="AY109" s="338"/>
      <c r="AZ109" s="338"/>
      <c r="BA109" s="338"/>
      <c r="BB109" s="338"/>
      <c r="BC109" s="338"/>
      <c r="BD109" s="338"/>
      <c r="BE109" s="338"/>
      <c r="BF109" s="338"/>
      <c r="BG109" s="338"/>
    </row>
    <row r="110" spans="1:71" ht="12.75" x14ac:dyDescent="0.2">
      <c r="A110" s="353" t="s">
        <v>570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38"/>
      <c r="AU110" s="338"/>
      <c r="AV110" s="338"/>
      <c r="AW110" s="338"/>
      <c r="AX110" s="338"/>
      <c r="AY110" s="338"/>
      <c r="AZ110" s="338"/>
      <c r="BA110" s="338"/>
      <c r="BB110" s="338"/>
      <c r="BC110" s="338"/>
      <c r="BD110" s="338"/>
      <c r="BE110" s="338"/>
      <c r="BF110" s="338"/>
      <c r="BG110" s="338"/>
    </row>
    <row r="111" spans="1:71" ht="12.75" x14ac:dyDescent="0.2">
      <c r="A111" s="353" t="s">
        <v>571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38"/>
      <c r="AU111" s="338"/>
      <c r="AV111" s="338"/>
      <c r="AW111" s="338"/>
      <c r="AX111" s="338"/>
      <c r="AY111" s="338"/>
      <c r="AZ111" s="338"/>
      <c r="BA111" s="338"/>
      <c r="BB111" s="338"/>
      <c r="BC111" s="338"/>
      <c r="BD111" s="338"/>
      <c r="BE111" s="338"/>
      <c r="BF111" s="338"/>
      <c r="BG111" s="338"/>
    </row>
    <row r="112" spans="1:71" ht="12.75" x14ac:dyDescent="0.2">
      <c r="A112" s="353" t="s">
        <v>572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38"/>
      <c r="AU112" s="338"/>
      <c r="AV112" s="338"/>
      <c r="AW112" s="338"/>
      <c r="AX112" s="338"/>
      <c r="AY112" s="338"/>
      <c r="AZ112" s="338"/>
      <c r="BA112" s="338"/>
      <c r="BB112" s="338"/>
      <c r="BC112" s="338"/>
      <c r="BD112" s="338"/>
      <c r="BE112" s="338"/>
      <c r="BF112" s="338"/>
      <c r="BG112" s="338"/>
    </row>
    <row r="113" spans="1:71" ht="15" x14ac:dyDescent="0.2">
      <c r="A113" s="356" t="s">
        <v>573</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38"/>
      <c r="AU113" s="338"/>
      <c r="AV113" s="338"/>
      <c r="AW113" s="338"/>
      <c r="AX113" s="338"/>
      <c r="AY113" s="338"/>
      <c r="AZ113" s="338"/>
      <c r="BA113" s="338"/>
      <c r="BB113" s="338"/>
      <c r="BC113" s="338"/>
      <c r="BD113" s="338"/>
      <c r="BE113" s="338"/>
      <c r="BF113" s="338"/>
      <c r="BG113" s="338"/>
    </row>
    <row r="114" spans="1:71" ht="12.75" x14ac:dyDescent="0.2">
      <c r="A114" s="349"/>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Q114" s="344"/>
      <c r="AR114" s="344"/>
      <c r="AS114" s="344"/>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x14ac:dyDescent="0.2">
      <c r="A115" s="349"/>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Q115" s="344"/>
      <c r="AR115" s="344"/>
      <c r="AS115" s="344"/>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x14ac:dyDescent="0.2">
      <c r="A116" s="350"/>
      <c r="B116" s="470" t="s">
        <v>574</v>
      </c>
      <c r="C116" s="471"/>
      <c r="D116" s="470" t="s">
        <v>575</v>
      </c>
      <c r="E116" s="471"/>
      <c r="F116" s="350"/>
      <c r="G116" s="350"/>
      <c r="H116" s="350"/>
      <c r="I116" s="350"/>
      <c r="J116" s="350"/>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Q116" s="344"/>
      <c r="AR116" s="344"/>
      <c r="AS116" s="344"/>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x14ac:dyDescent="0.2">
      <c r="A117" s="353" t="s">
        <v>576</v>
      </c>
      <c r="B117" s="359"/>
      <c r="C117" s="350" t="s">
        <v>577</v>
      </c>
      <c r="D117" s="359">
        <v>0</v>
      </c>
      <c r="E117" s="350" t="s">
        <v>577</v>
      </c>
      <c r="F117" s="350"/>
      <c r="G117" s="350"/>
      <c r="H117" s="350"/>
      <c r="I117" s="350"/>
      <c r="J117" s="350"/>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Q117" s="344"/>
      <c r="AR117" s="344"/>
      <c r="AS117" s="344"/>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x14ac:dyDescent="0.2">
      <c r="A118" s="353" t="s">
        <v>576</v>
      </c>
      <c r="B118" s="350">
        <f>$B$110*B117</f>
        <v>0</v>
      </c>
      <c r="C118" s="350" t="s">
        <v>125</v>
      </c>
      <c r="D118" s="350">
        <f>$B$110*D117</f>
        <v>0</v>
      </c>
      <c r="E118" s="350" t="s">
        <v>125</v>
      </c>
      <c r="F118" s="353" t="s">
        <v>578</v>
      </c>
      <c r="G118" s="350">
        <f>D117-B117</f>
        <v>0</v>
      </c>
      <c r="H118" s="350" t="s">
        <v>577</v>
      </c>
      <c r="I118" s="360">
        <f>$B$110*G118</f>
        <v>0</v>
      </c>
      <c r="J118" s="350" t="s">
        <v>125</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Q118" s="344"/>
      <c r="AR118" s="344"/>
      <c r="AS118" s="344"/>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x14ac:dyDescent="0.2">
      <c r="A119" s="350"/>
      <c r="B119" s="350"/>
      <c r="C119" s="350"/>
      <c r="D119" s="350"/>
      <c r="E119" s="350"/>
      <c r="F119" s="353" t="s">
        <v>579</v>
      </c>
      <c r="G119" s="350">
        <f>I119/$B$110</f>
        <v>0</v>
      </c>
      <c r="H119" s="350" t="s">
        <v>577</v>
      </c>
      <c r="I119" s="359"/>
      <c r="J119" s="350" t="s">
        <v>125</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Q119" s="344"/>
      <c r="AR119" s="344"/>
      <c r="AS119" s="344"/>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x14ac:dyDescent="0.2">
      <c r="A120" s="361"/>
      <c r="B120" s="362"/>
      <c r="C120" s="362"/>
      <c r="D120" s="362"/>
      <c r="E120" s="362"/>
      <c r="F120" s="363" t="s">
        <v>580</v>
      </c>
      <c r="G120" s="360">
        <f>G118</f>
        <v>0</v>
      </c>
      <c r="H120" s="350" t="s">
        <v>577</v>
      </c>
      <c r="I120" s="355">
        <f>I118</f>
        <v>0</v>
      </c>
      <c r="J120" s="350" t="s">
        <v>125</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Q120" s="344"/>
      <c r="AR120" s="344"/>
      <c r="AS120" s="344"/>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2.75" x14ac:dyDescent="0.2">
      <c r="A121" s="364"/>
      <c r="B121" s="348"/>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Q121" s="344"/>
      <c r="AR121" s="344"/>
      <c r="AS121" s="344"/>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x14ac:dyDescent="0.2">
      <c r="A122" s="365" t="s">
        <v>581</v>
      </c>
      <c r="B122" s="366">
        <f>'6.2. Паспорт фин осв ввод'!U52</f>
        <v>1.1817500000000001</v>
      </c>
      <c r="C122" s="348"/>
      <c r="D122" s="464" t="s">
        <v>320</v>
      </c>
      <c r="E122" s="367" t="s">
        <v>520</v>
      </c>
      <c r="F122" s="368">
        <v>35</v>
      </c>
      <c r="G122" s="465" t="s">
        <v>582</v>
      </c>
      <c r="H122" s="348"/>
      <c r="I122" s="348"/>
      <c r="J122" s="348"/>
      <c r="K122" s="348"/>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c r="AY122" s="348"/>
      <c r="AZ122" s="348"/>
      <c r="BA122" s="348"/>
      <c r="BB122" s="348"/>
      <c r="BC122" s="348"/>
      <c r="BD122" s="348"/>
      <c r="BE122" s="348"/>
      <c r="BF122" s="348"/>
      <c r="BG122" s="348"/>
      <c r="BH122" s="348"/>
      <c r="BI122" s="348"/>
      <c r="BJ122" s="348"/>
      <c r="BK122" s="348"/>
      <c r="BL122" s="348"/>
      <c r="BM122" s="348"/>
      <c r="BN122" s="348"/>
      <c r="BO122" s="348"/>
      <c r="BP122" s="348"/>
      <c r="BQ122" s="348"/>
      <c r="BR122" s="348"/>
      <c r="BS122" s="348"/>
    </row>
    <row r="123" spans="1:71" x14ac:dyDescent="0.2">
      <c r="A123" s="365" t="s">
        <v>320</v>
      </c>
      <c r="B123" s="369">
        <v>30</v>
      </c>
      <c r="C123" s="348"/>
      <c r="D123" s="464"/>
      <c r="E123" s="367" t="s">
        <v>521</v>
      </c>
      <c r="F123" s="368">
        <v>30</v>
      </c>
      <c r="G123" s="465"/>
      <c r="H123" s="348"/>
      <c r="I123" s="348"/>
      <c r="J123" s="348"/>
      <c r="K123" s="348"/>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c r="AY123" s="348"/>
      <c r="AZ123" s="348"/>
      <c r="BA123" s="348"/>
      <c r="BB123" s="348"/>
      <c r="BC123" s="348"/>
      <c r="BD123" s="348"/>
      <c r="BE123" s="348"/>
      <c r="BF123" s="348"/>
      <c r="BG123" s="348"/>
      <c r="BH123" s="348"/>
      <c r="BI123" s="348"/>
      <c r="BJ123" s="348"/>
      <c r="BK123" s="348"/>
      <c r="BL123" s="348"/>
      <c r="BM123" s="348"/>
      <c r="BN123" s="348"/>
      <c r="BO123" s="348"/>
      <c r="BP123" s="348"/>
      <c r="BQ123" s="348"/>
      <c r="BR123" s="348"/>
      <c r="BS123" s="348"/>
    </row>
    <row r="124" spans="1:71" x14ac:dyDescent="0.2">
      <c r="A124" s="365" t="s">
        <v>583</v>
      </c>
      <c r="B124" s="369" t="s">
        <v>595</v>
      </c>
      <c r="C124" s="370" t="s">
        <v>584</v>
      </c>
      <c r="D124" s="464"/>
      <c r="E124" s="367" t="s">
        <v>585</v>
      </c>
      <c r="F124" s="368">
        <v>30</v>
      </c>
      <c r="G124" s="465"/>
      <c r="H124" s="348"/>
      <c r="I124" s="348"/>
      <c r="J124" s="348"/>
      <c r="K124" s="348"/>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c r="AY124" s="348"/>
      <c r="AZ124" s="348"/>
      <c r="BA124" s="348"/>
      <c r="BB124" s="348"/>
      <c r="BC124" s="348"/>
      <c r="BD124" s="348"/>
      <c r="BE124" s="348"/>
      <c r="BF124" s="348"/>
      <c r="BG124" s="348"/>
      <c r="BH124" s="348"/>
      <c r="BI124" s="348"/>
      <c r="BJ124" s="348"/>
      <c r="BK124" s="348"/>
      <c r="BL124" s="348"/>
      <c r="BM124" s="348"/>
      <c r="BN124" s="348"/>
      <c r="BO124" s="348"/>
      <c r="BP124" s="348"/>
      <c r="BQ124" s="348"/>
      <c r="BR124" s="348"/>
      <c r="BS124" s="348"/>
    </row>
    <row r="125" spans="1:71" s="304" customFormat="1" x14ac:dyDescent="0.2">
      <c r="A125" s="371"/>
      <c r="B125" s="372"/>
      <c r="C125" s="373"/>
      <c r="D125" s="464"/>
      <c r="E125" s="367" t="s">
        <v>586</v>
      </c>
      <c r="F125" s="368">
        <v>30</v>
      </c>
      <c r="G125" s="465"/>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c r="AG125" s="374"/>
      <c r="AH125" s="374"/>
      <c r="AI125" s="374"/>
      <c r="AJ125" s="374"/>
      <c r="AK125" s="374"/>
      <c r="AL125" s="374"/>
      <c r="AM125" s="374"/>
      <c r="AN125" s="374"/>
      <c r="AO125" s="374"/>
      <c r="AP125" s="374"/>
      <c r="AQ125" s="374"/>
      <c r="AR125" s="374"/>
      <c r="AS125" s="374"/>
      <c r="AT125" s="374"/>
      <c r="AU125" s="374"/>
      <c r="AV125" s="374"/>
      <c r="AW125" s="374"/>
      <c r="AX125" s="374"/>
      <c r="AY125" s="374"/>
      <c r="AZ125" s="374"/>
      <c r="BA125" s="374"/>
      <c r="BB125" s="374"/>
      <c r="BC125" s="374"/>
      <c r="BD125" s="374"/>
      <c r="BE125" s="374"/>
      <c r="BF125" s="374"/>
      <c r="BG125" s="374"/>
      <c r="BH125" s="374"/>
      <c r="BI125" s="374"/>
      <c r="BJ125" s="374"/>
      <c r="BK125" s="374"/>
      <c r="BL125" s="374"/>
      <c r="BM125" s="374"/>
      <c r="BN125" s="374"/>
      <c r="BO125" s="374"/>
      <c r="BP125" s="374"/>
      <c r="BQ125" s="374"/>
      <c r="BR125" s="374"/>
      <c r="BS125" s="374"/>
    </row>
    <row r="126" spans="1:71" ht="12.75" x14ac:dyDescent="0.2">
      <c r="A126" s="365" t="s">
        <v>587</v>
      </c>
      <c r="B126" s="375">
        <f>$B$122*1000*1000</f>
        <v>1181750</v>
      </c>
      <c r="C126" s="348"/>
      <c r="D126" s="348"/>
      <c r="E126" s="348"/>
      <c r="F126" s="348"/>
      <c r="G126" s="348"/>
      <c r="H126" s="348"/>
      <c r="I126" s="348"/>
      <c r="J126" s="348"/>
      <c r="K126" s="348"/>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c r="AY126" s="348"/>
      <c r="AZ126" s="348"/>
      <c r="BA126" s="348"/>
      <c r="BB126" s="348"/>
      <c r="BC126" s="348"/>
      <c r="BD126" s="348"/>
      <c r="BE126" s="348"/>
      <c r="BF126" s="348"/>
      <c r="BG126" s="348"/>
      <c r="BH126" s="348"/>
      <c r="BI126" s="348"/>
      <c r="BJ126" s="348"/>
      <c r="BK126" s="348"/>
      <c r="BL126" s="348"/>
      <c r="BM126" s="348"/>
      <c r="BN126" s="348"/>
      <c r="BO126" s="348"/>
      <c r="BP126" s="348"/>
      <c r="BQ126" s="348"/>
      <c r="BR126" s="348"/>
      <c r="BS126" s="348"/>
    </row>
    <row r="127" spans="1:71" ht="12.75" x14ac:dyDescent="0.2">
      <c r="A127" s="365" t="s">
        <v>588</v>
      </c>
      <c r="B127" s="376">
        <v>0.03</v>
      </c>
      <c r="C127" s="348"/>
      <c r="D127" s="348"/>
      <c r="E127" s="348"/>
      <c r="F127" s="348"/>
      <c r="G127" s="348"/>
      <c r="H127" s="348"/>
      <c r="I127" s="348"/>
      <c r="J127" s="348"/>
      <c r="K127" s="348"/>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c r="AY127" s="348"/>
      <c r="AZ127" s="348"/>
      <c r="BA127" s="348"/>
      <c r="BB127" s="348"/>
      <c r="BC127" s="348"/>
      <c r="BD127" s="348"/>
      <c r="BE127" s="348"/>
      <c r="BF127" s="348"/>
      <c r="BG127" s="348"/>
      <c r="BH127" s="348"/>
      <c r="BI127" s="348"/>
      <c r="BJ127" s="348"/>
      <c r="BK127" s="348"/>
      <c r="BL127" s="348"/>
      <c r="BM127" s="348"/>
      <c r="BN127" s="348"/>
      <c r="BO127" s="348"/>
      <c r="BP127" s="348"/>
      <c r="BQ127" s="348"/>
      <c r="BR127" s="348"/>
      <c r="BS127" s="348"/>
    </row>
    <row r="128" spans="1:71" ht="12.75" x14ac:dyDescent="0.2">
      <c r="A128" s="364"/>
      <c r="B128" s="377"/>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c r="AY128" s="348"/>
      <c r="AZ128" s="348"/>
      <c r="BA128" s="348"/>
      <c r="BB128" s="348"/>
      <c r="BC128" s="348"/>
      <c r="BD128" s="348"/>
      <c r="BE128" s="348"/>
      <c r="BF128" s="348"/>
      <c r="BG128" s="348"/>
      <c r="BH128" s="348"/>
      <c r="BI128" s="348"/>
      <c r="BJ128" s="348"/>
      <c r="BK128" s="348"/>
      <c r="BL128" s="348"/>
      <c r="BM128" s="348"/>
      <c r="BN128" s="348"/>
      <c r="BO128" s="348"/>
      <c r="BP128" s="348"/>
      <c r="BQ128" s="348"/>
      <c r="BR128" s="348"/>
      <c r="BS128" s="348"/>
    </row>
    <row r="129" spans="1:71" ht="12.75" x14ac:dyDescent="0.2">
      <c r="A129" s="365" t="s">
        <v>589</v>
      </c>
      <c r="B129" s="378">
        <v>0.20499999999999999</v>
      </c>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c r="AY129" s="348"/>
      <c r="AZ129" s="348"/>
      <c r="BA129" s="348"/>
      <c r="BB129" s="348"/>
      <c r="BC129" s="348"/>
      <c r="BD129" s="348"/>
      <c r="BE129" s="348"/>
      <c r="BF129" s="348"/>
      <c r="BG129" s="348"/>
      <c r="BH129" s="348"/>
      <c r="BI129" s="348"/>
      <c r="BJ129" s="348"/>
      <c r="BK129" s="348"/>
      <c r="BL129" s="348"/>
      <c r="BM129" s="348"/>
      <c r="BN129" s="348"/>
      <c r="BO129" s="348"/>
      <c r="BP129" s="348"/>
      <c r="BQ129" s="348"/>
      <c r="BR129" s="348"/>
      <c r="BS129" s="348"/>
    </row>
    <row r="130" spans="1:71" x14ac:dyDescent="0.2">
      <c r="A130" s="379"/>
      <c r="B130" s="380"/>
      <c r="C130" s="348"/>
      <c r="D130" s="348"/>
      <c r="E130" s="348"/>
      <c r="F130" s="348"/>
      <c r="G130" s="348"/>
      <c r="H130" s="348"/>
      <c r="I130" s="348"/>
      <c r="J130" s="348"/>
      <c r="K130" s="348"/>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c r="AY130" s="348"/>
      <c r="AZ130" s="348"/>
      <c r="BA130" s="348"/>
      <c r="BB130" s="348"/>
      <c r="BC130" s="348"/>
      <c r="BD130" s="348"/>
      <c r="BE130" s="348"/>
      <c r="BF130" s="348"/>
      <c r="BG130" s="348"/>
      <c r="BH130" s="348"/>
      <c r="BI130" s="348"/>
      <c r="BJ130" s="348"/>
      <c r="BK130" s="348"/>
      <c r="BL130" s="348"/>
      <c r="BM130" s="348"/>
      <c r="BN130" s="348"/>
      <c r="BO130" s="348"/>
      <c r="BP130" s="348"/>
      <c r="BQ130" s="348"/>
      <c r="BR130" s="348"/>
      <c r="BS130" s="348"/>
    </row>
    <row r="131" spans="1:71" ht="12.75" x14ac:dyDescent="0.2">
      <c r="A131" s="381" t="s">
        <v>590</v>
      </c>
      <c r="B131" s="382">
        <v>1.4332</v>
      </c>
      <c r="C131" s="374"/>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c r="AY131" s="348"/>
      <c r="AZ131" s="348"/>
      <c r="BA131" s="348"/>
      <c r="BB131" s="348"/>
      <c r="BC131" s="348"/>
      <c r="BD131" s="348"/>
      <c r="BE131" s="348"/>
      <c r="BF131" s="348"/>
      <c r="BG131" s="348"/>
      <c r="BH131" s="348"/>
      <c r="BI131" s="348"/>
      <c r="BJ131" s="348"/>
      <c r="BK131" s="348"/>
      <c r="BL131" s="348"/>
      <c r="BM131" s="348"/>
      <c r="BN131" s="348"/>
      <c r="BO131" s="348"/>
      <c r="BP131" s="348"/>
      <c r="BQ131" s="348"/>
      <c r="BR131" s="348"/>
      <c r="BS131" s="348"/>
    </row>
    <row r="132" spans="1:71" ht="12.75" x14ac:dyDescent="0.2">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c r="AY132" s="348"/>
      <c r="AZ132" s="348"/>
      <c r="BA132" s="348"/>
      <c r="BB132" s="348"/>
      <c r="BC132" s="348"/>
      <c r="BD132" s="348"/>
      <c r="BE132" s="348"/>
      <c r="BF132" s="348"/>
      <c r="BG132" s="348"/>
      <c r="BH132" s="348"/>
      <c r="BI132" s="348"/>
      <c r="BJ132" s="348"/>
      <c r="BK132" s="348"/>
      <c r="BL132" s="348"/>
      <c r="BM132" s="348"/>
      <c r="BN132" s="348"/>
      <c r="BO132" s="348"/>
      <c r="BP132" s="348"/>
      <c r="BQ132" s="348"/>
      <c r="BR132" s="348"/>
      <c r="BS132" s="348"/>
    </row>
    <row r="133" spans="1:71" ht="12.75" x14ac:dyDescent="0.2">
      <c r="A133" s="364"/>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04"/>
      <c r="AR133" s="304"/>
      <c r="AS133" s="304"/>
      <c r="BH133" s="348"/>
      <c r="BI133" s="348"/>
      <c r="BJ133" s="348"/>
      <c r="BK133" s="348"/>
      <c r="BL133" s="348"/>
      <c r="BM133" s="348"/>
      <c r="BN133" s="348"/>
      <c r="BO133" s="348"/>
      <c r="BP133" s="348"/>
      <c r="BQ133" s="348"/>
      <c r="BR133" s="348"/>
      <c r="BS133" s="348"/>
    </row>
    <row r="134" spans="1:71" x14ac:dyDescent="0.2">
      <c r="A134" s="365" t="s">
        <v>591</v>
      </c>
      <c r="C134" s="374" t="s">
        <v>592</v>
      </c>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c r="AO134" s="374"/>
      <c r="AP134" s="374"/>
      <c r="AQ134" s="304"/>
      <c r="AR134" s="304"/>
      <c r="AS134" s="304"/>
      <c r="BH134" s="374"/>
      <c r="BI134" s="374"/>
      <c r="BJ134" s="374"/>
      <c r="BK134" s="374"/>
      <c r="BL134" s="374"/>
      <c r="BM134" s="374"/>
      <c r="BN134" s="374"/>
      <c r="BO134" s="374"/>
      <c r="BP134" s="374"/>
      <c r="BQ134" s="374"/>
      <c r="BR134" s="374"/>
      <c r="BS134" s="374"/>
    </row>
    <row r="135" spans="1:71" ht="12.75" x14ac:dyDescent="0.2">
      <c r="A135" s="365"/>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65" t="s">
        <v>593</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304" customFormat="1" ht="15" x14ac:dyDescent="0.2">
      <c r="A137" s="365" t="s">
        <v>594</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304" customFormat="1" x14ac:dyDescent="0.2">
      <c r="A138" s="388"/>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264"/>
    </row>
    <row r="139" spans="1:71" ht="12.75" x14ac:dyDescent="0.2">
      <c r="A139" s="364"/>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348"/>
      <c r="BA139" s="348"/>
      <c r="BB139" s="348"/>
      <c r="BC139" s="348"/>
      <c r="BD139" s="348"/>
      <c r="BE139" s="348"/>
      <c r="BF139" s="348"/>
      <c r="BG139" s="348"/>
      <c r="BH139" s="348"/>
      <c r="BI139" s="348"/>
      <c r="BJ139" s="348"/>
      <c r="BK139" s="348"/>
      <c r="BL139" s="348"/>
      <c r="BM139" s="348"/>
      <c r="BN139" s="348"/>
      <c r="BO139" s="348"/>
      <c r="BP139" s="348"/>
      <c r="BQ139" s="348"/>
      <c r="BR139" s="348"/>
      <c r="BS139" s="348"/>
    </row>
    <row r="140" spans="1:71" x14ac:dyDescent="0.2">
      <c r="A140" s="364"/>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348"/>
      <c r="BA140" s="348"/>
      <c r="BB140" s="348"/>
      <c r="BC140" s="348"/>
      <c r="BD140" s="348"/>
      <c r="BE140" s="348"/>
      <c r="BF140" s="348"/>
      <c r="BG140" s="348"/>
      <c r="BH140" s="348"/>
      <c r="BI140" s="348"/>
      <c r="BJ140" s="348"/>
      <c r="BK140" s="348"/>
      <c r="BL140" s="348"/>
      <c r="BM140" s="348"/>
      <c r="BN140" s="348"/>
      <c r="BO140" s="348"/>
      <c r="BP140" s="348"/>
      <c r="BQ140" s="348"/>
      <c r="BR140" s="348"/>
      <c r="BS140" s="348"/>
    </row>
    <row r="141" spans="1:71" ht="15" x14ac:dyDescent="0.2">
      <c r="A141" s="364"/>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348"/>
      <c r="BA141" s="348"/>
      <c r="BB141" s="348"/>
      <c r="BC141" s="348"/>
      <c r="BD141" s="348"/>
      <c r="BE141" s="348"/>
      <c r="BF141" s="348"/>
      <c r="BG141" s="348"/>
      <c r="BH141" s="348"/>
      <c r="BI141" s="348"/>
      <c r="BJ141" s="348"/>
      <c r="BK141" s="348"/>
      <c r="BL141" s="348"/>
      <c r="BM141" s="348"/>
      <c r="BN141" s="348"/>
      <c r="BO141" s="348"/>
      <c r="BP141" s="348"/>
      <c r="BQ141" s="348"/>
      <c r="BR141" s="348"/>
      <c r="BS141" s="348"/>
    </row>
    <row r="142" spans="1:71" ht="12.75" x14ac:dyDescent="0.2">
      <c r="A142" s="364"/>
      <c r="B142" s="348"/>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R142" s="348"/>
      <c r="AS142" s="348"/>
      <c r="AT142" s="348"/>
      <c r="AU142" s="348"/>
      <c r="AV142" s="348"/>
      <c r="AW142" s="348"/>
      <c r="AX142" s="348"/>
      <c r="AY142" s="348"/>
      <c r="AZ142" s="348"/>
      <c r="BA142" s="348"/>
      <c r="BB142" s="348"/>
      <c r="BC142" s="348"/>
      <c r="BD142" s="348"/>
      <c r="BE142" s="348"/>
      <c r="BF142" s="348"/>
      <c r="BG142" s="348"/>
      <c r="BH142" s="348"/>
      <c r="BI142" s="348"/>
      <c r="BJ142" s="348"/>
      <c r="BK142" s="348"/>
      <c r="BL142" s="348"/>
      <c r="BM142" s="348"/>
      <c r="BN142" s="348"/>
      <c r="BO142" s="348"/>
      <c r="BP142" s="348"/>
      <c r="BQ142" s="348"/>
      <c r="BR142" s="348"/>
      <c r="BS142" s="348"/>
    </row>
    <row r="143" spans="1:71" ht="12.75" x14ac:dyDescent="0.2">
      <c r="A143" s="364"/>
      <c r="B143" s="348"/>
      <c r="C143" s="348"/>
      <c r="D143" s="348"/>
      <c r="E143" s="348"/>
      <c r="F143" s="348"/>
      <c r="G143" s="348"/>
      <c r="H143" s="348"/>
      <c r="I143" s="348"/>
      <c r="J143" s="348"/>
      <c r="K143" s="348"/>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c r="AY143" s="348"/>
      <c r="AZ143" s="348"/>
      <c r="BA143" s="348"/>
      <c r="BB143" s="348"/>
      <c r="BC143" s="348"/>
      <c r="BD143" s="348"/>
      <c r="BE143" s="348"/>
      <c r="BF143" s="348"/>
      <c r="BG143" s="348"/>
      <c r="BH143" s="348"/>
      <c r="BI143" s="348"/>
      <c r="BJ143" s="348"/>
      <c r="BK143" s="348"/>
      <c r="BL143" s="348"/>
      <c r="BM143" s="348"/>
      <c r="BN143" s="348"/>
      <c r="BO143" s="348"/>
      <c r="BP143" s="348"/>
      <c r="BQ143" s="348"/>
      <c r="BR143" s="348"/>
      <c r="BS143" s="348"/>
    </row>
    <row r="144" spans="1:71" ht="12.75" x14ac:dyDescent="0.2">
      <c r="A144" s="364"/>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c r="AY144" s="348"/>
      <c r="AZ144" s="348"/>
      <c r="BA144" s="348"/>
      <c r="BB144" s="348"/>
      <c r="BC144" s="348"/>
      <c r="BD144" s="348"/>
      <c r="BE144" s="348"/>
      <c r="BF144" s="348"/>
      <c r="BG144" s="348"/>
      <c r="BH144" s="348"/>
      <c r="BI144" s="348"/>
      <c r="BJ144" s="348"/>
      <c r="BK144" s="348"/>
      <c r="BL144" s="348"/>
      <c r="BM144" s="348"/>
      <c r="BN144" s="348"/>
      <c r="BO144" s="348"/>
      <c r="BP144" s="348"/>
      <c r="BQ144" s="348"/>
      <c r="BR144" s="348"/>
      <c r="BS144" s="348"/>
    </row>
    <row r="145" spans="1:71" ht="12.75" x14ac:dyDescent="0.2">
      <c r="A145" s="364"/>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c r="AY145" s="348"/>
      <c r="AZ145" s="348"/>
      <c r="BA145" s="348"/>
      <c r="BB145" s="348"/>
      <c r="BC145" s="348"/>
      <c r="BD145" s="348"/>
      <c r="BE145" s="348"/>
      <c r="BF145" s="348"/>
      <c r="BG145" s="348"/>
      <c r="BH145" s="348"/>
      <c r="BI145" s="348"/>
      <c r="BJ145" s="348"/>
      <c r="BK145" s="348"/>
      <c r="BL145" s="348"/>
      <c r="BM145" s="348"/>
      <c r="BN145" s="348"/>
      <c r="BO145" s="348"/>
      <c r="BP145" s="348"/>
      <c r="BQ145" s="348"/>
      <c r="BR145" s="348"/>
      <c r="BS145" s="348"/>
    </row>
    <row r="146" spans="1:71" ht="12.75" x14ac:dyDescent="0.2">
      <c r="A146" s="364"/>
      <c r="B146" s="348"/>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c r="AY146" s="348"/>
      <c r="AZ146" s="348"/>
      <c r="BA146" s="348"/>
      <c r="BB146" s="348"/>
      <c r="BC146" s="348"/>
      <c r="BD146" s="348"/>
      <c r="BE146" s="348"/>
      <c r="BF146" s="348"/>
      <c r="BG146" s="348"/>
      <c r="BH146" s="348"/>
      <c r="BI146" s="348"/>
      <c r="BJ146" s="348"/>
      <c r="BK146" s="348"/>
      <c r="BL146" s="348"/>
      <c r="BM146" s="348"/>
      <c r="BN146" s="348"/>
      <c r="BO146" s="348"/>
      <c r="BP146" s="348"/>
      <c r="BQ146" s="348"/>
      <c r="BR146" s="348"/>
      <c r="BS146" s="348"/>
    </row>
    <row r="147" spans="1:71" ht="12.75" x14ac:dyDescent="0.2">
      <c r="A147" s="364"/>
      <c r="B147" s="348"/>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8"/>
      <c r="AZ147" s="348"/>
      <c r="BA147" s="348"/>
      <c r="BB147" s="348"/>
      <c r="BC147" s="348"/>
      <c r="BD147" s="348"/>
      <c r="BE147" s="348"/>
      <c r="BF147" s="348"/>
      <c r="BG147" s="348"/>
      <c r="BH147" s="348"/>
      <c r="BI147" s="348"/>
      <c r="BJ147" s="348"/>
      <c r="BK147" s="348"/>
      <c r="BL147" s="348"/>
      <c r="BM147" s="348"/>
      <c r="BN147" s="348"/>
      <c r="BO147" s="348"/>
      <c r="BP147" s="348"/>
      <c r="BQ147" s="348"/>
      <c r="BR147" s="348"/>
      <c r="BS147" s="348"/>
    </row>
    <row r="148" spans="1:71" ht="12.75" x14ac:dyDescent="0.2">
      <c r="A148" s="364"/>
      <c r="B148" s="348"/>
      <c r="C148" s="348"/>
      <c r="D148" s="348"/>
      <c r="E148" s="348"/>
      <c r="F148" s="348"/>
      <c r="G148" s="348"/>
      <c r="H148" s="348"/>
      <c r="I148" s="348"/>
      <c r="J148" s="348"/>
      <c r="K148" s="348"/>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c r="AY148" s="348"/>
      <c r="AZ148" s="348"/>
      <c r="BA148" s="348"/>
      <c r="BB148" s="348"/>
      <c r="BC148" s="348"/>
      <c r="BD148" s="348"/>
      <c r="BE148" s="348"/>
      <c r="BF148" s="348"/>
      <c r="BG148" s="348"/>
      <c r="BH148" s="348"/>
      <c r="BI148" s="348"/>
      <c r="BJ148" s="348"/>
      <c r="BK148" s="348"/>
      <c r="BL148" s="348"/>
      <c r="BM148" s="348"/>
      <c r="BN148" s="348"/>
      <c r="BO148" s="348"/>
      <c r="BP148" s="348"/>
      <c r="BQ148" s="348"/>
      <c r="BR148" s="348"/>
      <c r="BS148" s="348"/>
    </row>
    <row r="149" spans="1:71" ht="12.75" x14ac:dyDescent="0.2">
      <c r="A149" s="364"/>
      <c r="B149" s="348"/>
      <c r="C149" s="348"/>
      <c r="D149" s="348"/>
      <c r="E149" s="348"/>
      <c r="F149" s="348"/>
      <c r="G149" s="348"/>
      <c r="H149" s="348"/>
      <c r="I149" s="348"/>
      <c r="J149" s="348"/>
      <c r="K149" s="348"/>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c r="AY149" s="348"/>
      <c r="AZ149" s="348"/>
      <c r="BA149" s="348"/>
      <c r="BB149" s="348"/>
      <c r="BC149" s="348"/>
      <c r="BD149" s="348"/>
      <c r="BE149" s="348"/>
      <c r="BF149" s="348"/>
      <c r="BG149" s="348"/>
      <c r="BH149" s="348"/>
      <c r="BI149" s="348"/>
      <c r="BJ149" s="348"/>
      <c r="BK149" s="348"/>
      <c r="BL149" s="348"/>
      <c r="BM149" s="348"/>
      <c r="BN149" s="348"/>
      <c r="BO149" s="348"/>
      <c r="BP149" s="348"/>
      <c r="BQ149" s="348"/>
      <c r="BR149" s="348"/>
      <c r="BS149" s="348"/>
    </row>
    <row r="150" spans="1:71" ht="12.75" x14ac:dyDescent="0.2">
      <c r="A150" s="364"/>
      <c r="B150" s="348"/>
      <c r="C150" s="348"/>
      <c r="D150" s="348"/>
      <c r="E150" s="348"/>
      <c r="F150" s="348"/>
      <c r="G150" s="348"/>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c r="BA150" s="348"/>
      <c r="BB150" s="348"/>
      <c r="BC150" s="348"/>
      <c r="BD150" s="348"/>
      <c r="BE150" s="348"/>
      <c r="BF150" s="348"/>
      <c r="BG150" s="348"/>
      <c r="BH150" s="348"/>
      <c r="BI150" s="348"/>
      <c r="BJ150" s="348"/>
      <c r="BK150" s="348"/>
      <c r="BL150" s="348"/>
      <c r="BM150" s="348"/>
      <c r="BN150" s="348"/>
      <c r="BO150" s="348"/>
      <c r="BP150" s="348"/>
      <c r="BQ150" s="348"/>
      <c r="BR150" s="348"/>
      <c r="BS150" s="348"/>
    </row>
    <row r="151" spans="1:71" ht="12.75" x14ac:dyDescent="0.2">
      <c r="A151" s="364"/>
      <c r="B151" s="348"/>
      <c r="C151" s="348"/>
      <c r="D151" s="348"/>
      <c r="E151" s="348"/>
      <c r="F151" s="348"/>
      <c r="G151" s="348"/>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c r="BA151" s="348"/>
      <c r="BB151" s="348"/>
      <c r="BC151" s="348"/>
      <c r="BD151" s="348"/>
      <c r="BE151" s="348"/>
      <c r="BF151" s="348"/>
      <c r="BG151" s="348"/>
      <c r="BH151" s="348"/>
      <c r="BI151" s="348"/>
      <c r="BJ151" s="348"/>
      <c r="BK151" s="348"/>
      <c r="BL151" s="348"/>
      <c r="BM151" s="348"/>
      <c r="BN151" s="348"/>
      <c r="BO151" s="348"/>
      <c r="BP151" s="348"/>
      <c r="BQ151" s="348"/>
      <c r="BR151" s="348"/>
      <c r="BS151" s="348"/>
    </row>
    <row r="152" spans="1:71" ht="12.75" x14ac:dyDescent="0.2">
      <c r="A152" s="364"/>
      <c r="B152" s="348"/>
      <c r="C152" s="348"/>
      <c r="D152" s="348"/>
      <c r="E152" s="348"/>
      <c r="F152" s="348"/>
      <c r="G152" s="348"/>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c r="BA152" s="348"/>
      <c r="BB152" s="348"/>
      <c r="BC152" s="348"/>
      <c r="BD152" s="348"/>
      <c r="BE152" s="348"/>
      <c r="BF152" s="348"/>
      <c r="BG152" s="348"/>
      <c r="BH152" s="348"/>
      <c r="BI152" s="348"/>
      <c r="BJ152" s="348"/>
      <c r="BK152" s="348"/>
      <c r="BL152" s="348"/>
      <c r="BM152" s="348"/>
      <c r="BN152" s="348"/>
      <c r="BO152" s="348"/>
      <c r="BP152" s="348"/>
      <c r="BQ152" s="348"/>
      <c r="BR152" s="348"/>
      <c r="BS152" s="348"/>
    </row>
    <row r="153" spans="1:71" ht="12.75" x14ac:dyDescent="0.2">
      <c r="A153" s="364"/>
      <c r="B153" s="348"/>
      <c r="C153" s="348"/>
      <c r="D153" s="348"/>
      <c r="E153" s="348"/>
      <c r="F153" s="348"/>
      <c r="G153" s="348"/>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c r="BA153" s="348"/>
      <c r="BB153" s="348"/>
      <c r="BC153" s="348"/>
      <c r="BD153" s="348"/>
      <c r="BE153" s="348"/>
      <c r="BF153" s="348"/>
      <c r="BG153" s="348"/>
      <c r="BH153" s="348"/>
      <c r="BI153" s="348"/>
      <c r="BJ153" s="348"/>
      <c r="BK153" s="348"/>
      <c r="BL153" s="348"/>
      <c r="BM153" s="348"/>
      <c r="BN153" s="348"/>
      <c r="BO153" s="348"/>
      <c r="BP153" s="348"/>
      <c r="BQ153" s="348"/>
      <c r="BR153" s="348"/>
      <c r="BS153" s="348"/>
    </row>
    <row r="154" spans="1:71" ht="12.75" x14ac:dyDescent="0.2">
      <c r="A154" s="364"/>
      <c r="B154" s="348"/>
      <c r="C154" s="348"/>
      <c r="D154" s="348"/>
      <c r="E154" s="348"/>
      <c r="F154" s="348"/>
      <c r="G154" s="348"/>
      <c r="H154" s="348"/>
      <c r="I154" s="348"/>
      <c r="J154" s="348"/>
      <c r="K154" s="348"/>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c r="AY154" s="348"/>
      <c r="AZ154" s="348"/>
      <c r="BA154" s="348"/>
      <c r="BB154" s="348"/>
      <c r="BC154" s="348"/>
      <c r="BD154" s="348"/>
      <c r="BE154" s="348"/>
      <c r="BF154" s="348"/>
      <c r="BG154" s="348"/>
      <c r="BH154" s="348"/>
      <c r="BI154" s="348"/>
      <c r="BJ154" s="348"/>
      <c r="BK154" s="348"/>
      <c r="BL154" s="348"/>
      <c r="BM154" s="348"/>
      <c r="BN154" s="348"/>
      <c r="BO154" s="348"/>
      <c r="BP154" s="348"/>
      <c r="BQ154" s="348"/>
      <c r="BR154" s="348"/>
      <c r="BS154" s="348"/>
    </row>
    <row r="155" spans="1:71" ht="12.75" x14ac:dyDescent="0.2">
      <c r="A155" s="364"/>
      <c r="B155" s="348"/>
      <c r="C155" s="348"/>
      <c r="D155" s="348"/>
      <c r="E155" s="348"/>
      <c r="F155" s="348"/>
      <c r="G155" s="348"/>
      <c r="H155" s="348"/>
      <c r="I155" s="348"/>
      <c r="J155" s="348"/>
      <c r="K155" s="348"/>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c r="AY155" s="348"/>
      <c r="AZ155" s="348"/>
      <c r="BA155" s="348"/>
      <c r="BB155" s="348"/>
      <c r="BC155" s="348"/>
      <c r="BD155" s="348"/>
      <c r="BE155" s="348"/>
      <c r="BF155" s="348"/>
      <c r="BG155" s="348"/>
      <c r="BH155" s="348"/>
      <c r="BI155" s="348"/>
      <c r="BJ155" s="348"/>
      <c r="BK155" s="348"/>
      <c r="BL155" s="348"/>
      <c r="BM155" s="348"/>
      <c r="BN155" s="348"/>
      <c r="BO155" s="348"/>
      <c r="BP155" s="348"/>
      <c r="BQ155" s="348"/>
      <c r="BR155" s="348"/>
      <c r="BS155" s="348"/>
    </row>
    <row r="156" spans="1:71" ht="12.75" x14ac:dyDescent="0.2">
      <c r="A156" s="349"/>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Q156" s="344"/>
      <c r="AR156" s="344"/>
      <c r="AS156" s="344"/>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x14ac:dyDescent="0.2">
      <c r="A157" s="349"/>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Q157" s="344"/>
      <c r="AR157" s="344"/>
      <c r="AS157" s="344"/>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x14ac:dyDescent="0.2">
      <c r="A158" s="349"/>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Q158" s="344"/>
      <c r="AR158" s="344"/>
      <c r="AS158" s="344"/>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x14ac:dyDescent="0.2">
      <c r="A159" s="349"/>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Q159" s="344"/>
      <c r="AR159" s="344"/>
      <c r="AS159" s="344"/>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x14ac:dyDescent="0.2">
      <c r="A160" s="349"/>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Q160" s="344"/>
      <c r="AR160" s="344"/>
      <c r="AS160" s="344"/>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x14ac:dyDescent="0.2">
      <c r="A161" s="349"/>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Q161" s="344"/>
      <c r="AR161" s="344"/>
      <c r="AS161" s="344"/>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x14ac:dyDescent="0.2">
      <c r="A162" s="349"/>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Q162" s="344"/>
      <c r="AR162" s="344"/>
      <c r="AS162" s="344"/>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x14ac:dyDescent="0.2">
      <c r="A163" s="349"/>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Q163" s="344"/>
      <c r="AR163" s="344"/>
      <c r="AS163" s="344"/>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x14ac:dyDescent="0.2">
      <c r="A164" s="349"/>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Q164" s="344"/>
      <c r="AR164" s="344"/>
      <c r="AS164" s="344"/>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x14ac:dyDescent="0.2">
      <c r="A165" s="349"/>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Q165" s="344"/>
      <c r="AR165" s="344"/>
      <c r="AS165" s="344"/>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x14ac:dyDescent="0.2">
      <c r="A166" s="349"/>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Q166" s="344"/>
      <c r="AR166" s="344"/>
      <c r="AS166" s="344"/>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x14ac:dyDescent="0.2">
      <c r="A167" s="349"/>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Q167" s="344"/>
      <c r="AR167" s="344"/>
      <c r="AS167" s="344"/>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x14ac:dyDescent="0.2">
      <c r="A168" s="349"/>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Q168" s="344"/>
      <c r="AR168" s="344"/>
      <c r="AS168" s="344"/>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x14ac:dyDescent="0.2">
      <c r="A169" s="349"/>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Q169" s="344"/>
      <c r="AR169" s="344"/>
      <c r="AS169" s="344"/>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x14ac:dyDescent="0.2">
      <c r="A170" s="349"/>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Q170" s="344"/>
      <c r="AR170" s="344"/>
      <c r="AS170" s="344"/>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x14ac:dyDescent="0.2">
      <c r="A171" s="349"/>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Q171" s="344"/>
      <c r="AR171" s="344"/>
      <c r="AS171" s="344"/>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x14ac:dyDescent="0.2">
      <c r="A172" s="349"/>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Q172" s="344"/>
      <c r="AR172" s="344"/>
      <c r="AS172" s="344"/>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x14ac:dyDescent="0.2">
      <c r="A173" s="349"/>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Q173" s="344"/>
      <c r="AR173" s="344"/>
      <c r="AS173" s="344"/>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x14ac:dyDescent="0.2">
      <c r="A174" s="349"/>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Q174" s="344"/>
      <c r="AR174" s="344"/>
      <c r="AS174" s="344"/>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x14ac:dyDescent="0.2">
      <c r="A175" s="349"/>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Q175" s="344"/>
      <c r="AR175" s="344"/>
      <c r="AS175" s="344"/>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x14ac:dyDescent="0.2">
      <c r="A176" s="349"/>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Q176" s="344"/>
      <c r="AR176" s="344"/>
      <c r="AS176" s="344"/>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x14ac:dyDescent="0.2">
      <c r="A177" s="349"/>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Q177" s="344"/>
      <c r="AR177" s="344"/>
      <c r="AS177" s="344"/>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x14ac:dyDescent="0.2">
      <c r="A178" s="349"/>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Q178" s="344"/>
      <c r="AR178" s="344"/>
      <c r="AS178" s="344"/>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x14ac:dyDescent="0.2">
      <c r="A179" s="349"/>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Q179" s="344"/>
      <c r="AR179" s="344"/>
      <c r="AS179" s="344"/>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x14ac:dyDescent="0.2">
      <c r="A180" s="349"/>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Q180" s="344"/>
      <c r="AR180" s="344"/>
      <c r="AS180" s="344"/>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x14ac:dyDescent="0.2">
      <c r="A181" s="349"/>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Q181" s="344"/>
      <c r="AR181" s="344"/>
      <c r="AS181" s="344"/>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x14ac:dyDescent="0.2">
      <c r="A182" s="349"/>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Q182" s="344"/>
      <c r="AR182" s="344"/>
      <c r="AS182" s="344"/>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x14ac:dyDescent="0.2">
      <c r="A183" s="349"/>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Q183" s="344"/>
      <c r="AR183" s="344"/>
      <c r="AS183" s="344"/>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x14ac:dyDescent="0.2">
      <c r="A184" s="349"/>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Q184" s="344"/>
      <c r="AR184" s="344"/>
      <c r="AS184" s="344"/>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x14ac:dyDescent="0.2">
      <c r="A185" s="349"/>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Q185" s="344"/>
      <c r="AR185" s="344"/>
      <c r="AS185" s="344"/>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x14ac:dyDescent="0.2">
      <c r="A186" s="349"/>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Q186" s="344"/>
      <c r="AR186" s="344"/>
      <c r="AS186" s="344"/>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x14ac:dyDescent="0.2">
      <c r="A187" s="349"/>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Q187" s="344"/>
      <c r="AR187" s="344"/>
      <c r="AS187" s="344"/>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x14ac:dyDescent="0.2">
      <c r="A188" s="349"/>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4"/>
      <c r="AR188" s="344"/>
      <c r="AS188" s="344"/>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x14ac:dyDescent="0.2">
      <c r="A189" s="349"/>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Q189" s="344"/>
      <c r="AR189" s="344"/>
      <c r="AS189" s="344"/>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x14ac:dyDescent="0.2">
      <c r="A190" s="349"/>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Q190" s="344"/>
      <c r="AR190" s="344"/>
      <c r="AS190" s="344"/>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x14ac:dyDescent="0.2">
      <c r="A191" s="349"/>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Q191" s="344"/>
      <c r="AR191" s="344"/>
      <c r="AS191" s="344"/>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x14ac:dyDescent="0.2">
      <c r="A192" s="349"/>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Q192" s="344"/>
      <c r="AR192" s="344"/>
      <c r="AS192" s="344"/>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x14ac:dyDescent="0.2">
      <c r="A193" s="349"/>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Q193" s="344"/>
      <c r="AR193" s="344"/>
      <c r="AS193" s="344"/>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x14ac:dyDescent="0.2">
      <c r="A194" s="349"/>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Q194" s="344"/>
      <c r="AR194" s="344"/>
      <c r="AS194" s="344"/>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x14ac:dyDescent="0.2">
      <c r="A195" s="349"/>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Q195" s="344"/>
      <c r="AR195" s="344"/>
      <c r="AS195" s="344"/>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x14ac:dyDescent="0.2">
      <c r="A196" s="349"/>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Q196" s="344"/>
      <c r="AR196" s="344"/>
      <c r="AS196" s="344"/>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x14ac:dyDescent="0.2">
      <c r="A197" s="349"/>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Q197" s="344"/>
      <c r="AR197" s="344"/>
      <c r="AS197" s="344"/>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x14ac:dyDescent="0.2">
      <c r="A198" s="349"/>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Q198" s="344"/>
      <c r="AR198" s="344"/>
      <c r="AS198" s="344"/>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x14ac:dyDescent="0.2">
      <c r="A199" s="349"/>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Q199" s="344"/>
      <c r="AR199" s="344"/>
      <c r="AS199" s="344"/>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x14ac:dyDescent="0.2">
      <c r="A200" s="349"/>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Q200" s="344"/>
      <c r="AR200" s="344"/>
      <c r="AS200" s="344"/>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x14ac:dyDescent="0.2">
      <c r="A201" s="349"/>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Q201" s="344"/>
      <c r="AR201" s="344"/>
      <c r="AS201" s="344"/>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x14ac:dyDescent="0.2">
      <c r="A202" s="349"/>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Q202" s="344"/>
      <c r="AR202" s="344"/>
      <c r="AS202" s="344"/>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x14ac:dyDescent="0.2">
      <c r="A203" s="349"/>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Q203" s="344"/>
      <c r="AR203" s="344"/>
      <c r="AS203" s="344"/>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x14ac:dyDescent="0.2">
      <c r="A204" s="349"/>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Q204" s="344"/>
      <c r="AR204" s="344"/>
      <c r="AS204" s="344"/>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x14ac:dyDescent="0.2">
      <c r="A205" s="349"/>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Q205" s="344"/>
      <c r="AR205" s="344"/>
      <c r="AS205" s="344"/>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x14ac:dyDescent="0.2">
      <c r="A206" s="349"/>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Q206" s="344"/>
      <c r="AR206" s="344"/>
      <c r="AS206" s="344"/>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9"/>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Q207" s="344"/>
      <c r="AR207" s="344"/>
      <c r="AS207" s="344"/>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9"/>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Q208" s="344"/>
      <c r="AR208" s="344"/>
      <c r="AS208" s="344"/>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30:F30"/>
    <mergeCell ref="G30:H30"/>
    <mergeCell ref="A16:H16"/>
    <mergeCell ref="D28:F28"/>
    <mergeCell ref="A18:H18"/>
    <mergeCell ref="G28:H28"/>
    <mergeCell ref="D29:F29"/>
    <mergeCell ref="G29:H29"/>
    <mergeCell ref="A5:H5"/>
    <mergeCell ref="A7:H7"/>
    <mergeCell ref="A9:H9"/>
    <mergeCell ref="A12:H12"/>
    <mergeCell ref="A15:H15"/>
    <mergeCell ref="A10:H10"/>
    <mergeCell ref="A13:H13"/>
    <mergeCell ref="D122:D125"/>
    <mergeCell ref="G122:G125"/>
    <mergeCell ref="D31:F31"/>
    <mergeCell ref="G31:H31"/>
    <mergeCell ref="A97:L97"/>
    <mergeCell ref="B116:C116"/>
    <mergeCell ref="D116:E116"/>
  </mergeCells>
  <pageMargins left="0.31496062992125984" right="0.11811023622047245" top="0.74803149606299213" bottom="0.35433070866141736"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60" workbookViewId="0">
      <selection activeCell="E53" sqref="E53:F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09" t="str">
        <f>'2. паспорт  ТП'!A4:S4</f>
        <v>Год раскрытия информации: 2022 год</v>
      </c>
      <c r="B5" s="409"/>
      <c r="C5" s="409"/>
      <c r="D5" s="409"/>
      <c r="E5" s="409"/>
      <c r="F5" s="409"/>
      <c r="G5" s="409"/>
      <c r="H5" s="409"/>
      <c r="I5" s="409"/>
      <c r="J5" s="409"/>
      <c r="K5" s="409"/>
      <c r="L5" s="40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3"/>
    </row>
    <row r="7" spans="1:44" ht="18.75" x14ac:dyDescent="0.25">
      <c r="A7" s="422" t="s">
        <v>7</v>
      </c>
      <c r="B7" s="422"/>
      <c r="C7" s="422"/>
      <c r="D7" s="422"/>
      <c r="E7" s="422"/>
      <c r="F7" s="422"/>
      <c r="G7" s="422"/>
      <c r="H7" s="422"/>
      <c r="I7" s="422"/>
      <c r="J7" s="422"/>
      <c r="K7" s="422"/>
      <c r="L7" s="422"/>
    </row>
    <row r="8" spans="1:44" ht="18.75" x14ac:dyDescent="0.25">
      <c r="A8" s="422"/>
      <c r="B8" s="422"/>
      <c r="C8" s="422"/>
      <c r="D8" s="422"/>
      <c r="E8" s="422"/>
      <c r="F8" s="422"/>
      <c r="G8" s="422"/>
      <c r="H8" s="422"/>
      <c r="I8" s="422"/>
      <c r="J8" s="422"/>
      <c r="K8" s="422"/>
      <c r="L8" s="422"/>
    </row>
    <row r="9" spans="1:44"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row>
    <row r="10" spans="1:44" x14ac:dyDescent="0.25">
      <c r="A10" s="418" t="s">
        <v>6</v>
      </c>
      <c r="B10" s="418"/>
      <c r="C10" s="418"/>
      <c r="D10" s="418"/>
      <c r="E10" s="418"/>
      <c r="F10" s="418"/>
      <c r="G10" s="418"/>
      <c r="H10" s="418"/>
      <c r="I10" s="418"/>
      <c r="J10" s="418"/>
      <c r="K10" s="418"/>
      <c r="L10" s="418"/>
    </row>
    <row r="11" spans="1:44" ht="18.75" x14ac:dyDescent="0.25">
      <c r="A11" s="422"/>
      <c r="B11" s="422"/>
      <c r="C11" s="422"/>
      <c r="D11" s="422"/>
      <c r="E11" s="422"/>
      <c r="F11" s="422"/>
      <c r="G11" s="422"/>
      <c r="H11" s="422"/>
      <c r="I11" s="422"/>
      <c r="J11" s="422"/>
      <c r="K11" s="422"/>
      <c r="L11" s="422"/>
    </row>
    <row r="12" spans="1:44" x14ac:dyDescent="0.25">
      <c r="A12" s="417" t="str">
        <f>'1. паспорт местоположение'!A12:C12</f>
        <v>L_140-177</v>
      </c>
      <c r="B12" s="417"/>
      <c r="C12" s="417"/>
      <c r="D12" s="417"/>
      <c r="E12" s="417"/>
      <c r="F12" s="417"/>
      <c r="G12" s="417"/>
      <c r="H12" s="417"/>
      <c r="I12" s="417"/>
      <c r="J12" s="417"/>
      <c r="K12" s="417"/>
      <c r="L12" s="417"/>
    </row>
    <row r="13" spans="1:44" x14ac:dyDescent="0.25">
      <c r="A13" s="418" t="s">
        <v>5</v>
      </c>
      <c r="B13" s="418"/>
      <c r="C13" s="418"/>
      <c r="D13" s="418"/>
      <c r="E13" s="418"/>
      <c r="F13" s="418"/>
      <c r="G13" s="418"/>
      <c r="H13" s="418"/>
      <c r="I13" s="418"/>
      <c r="J13" s="418"/>
      <c r="K13" s="418"/>
      <c r="L13" s="418"/>
    </row>
    <row r="14" spans="1:44" ht="18.75" x14ac:dyDescent="0.25">
      <c r="A14" s="423"/>
      <c r="B14" s="423"/>
      <c r="C14" s="423"/>
      <c r="D14" s="423"/>
      <c r="E14" s="423"/>
      <c r="F14" s="423"/>
      <c r="G14" s="423"/>
      <c r="H14" s="423"/>
      <c r="I14" s="423"/>
      <c r="J14" s="423"/>
      <c r="K14" s="423"/>
      <c r="L14" s="423"/>
    </row>
    <row r="15" spans="1:44" x14ac:dyDescent="0.25">
      <c r="A15" s="417" t="str">
        <f>'1. паспорт местоположение'!A15</f>
        <v>Приобретение электросетевого комплекса п.Вишневое, г. Зеленоградск, Калининградской обл.</v>
      </c>
      <c r="B15" s="417"/>
      <c r="C15" s="417"/>
      <c r="D15" s="417"/>
      <c r="E15" s="417"/>
      <c r="F15" s="417"/>
      <c r="G15" s="417"/>
      <c r="H15" s="417"/>
      <c r="I15" s="417"/>
      <c r="J15" s="417"/>
      <c r="K15" s="417"/>
      <c r="L15" s="417"/>
    </row>
    <row r="16" spans="1:44" x14ac:dyDescent="0.25">
      <c r="A16" s="418" t="s">
        <v>4</v>
      </c>
      <c r="B16" s="418"/>
      <c r="C16" s="418"/>
      <c r="D16" s="418"/>
      <c r="E16" s="418"/>
      <c r="F16" s="418"/>
      <c r="G16" s="418"/>
      <c r="H16" s="418"/>
      <c r="I16" s="418"/>
      <c r="J16" s="418"/>
      <c r="K16" s="418"/>
      <c r="L16" s="418"/>
    </row>
    <row r="17" spans="1:12" ht="15.75" customHeight="1" x14ac:dyDescent="0.25">
      <c r="L17" s="87"/>
    </row>
    <row r="18" spans="1:12" x14ac:dyDescent="0.25">
      <c r="K18" s="86"/>
    </row>
    <row r="19" spans="1:12" ht="15.75" customHeight="1" x14ac:dyDescent="0.25">
      <c r="A19" s="481" t="s">
        <v>472</v>
      </c>
      <c r="B19" s="481"/>
      <c r="C19" s="481"/>
      <c r="D19" s="481"/>
      <c r="E19" s="481"/>
      <c r="F19" s="481"/>
      <c r="G19" s="481"/>
      <c r="H19" s="481"/>
      <c r="I19" s="481"/>
      <c r="J19" s="481"/>
      <c r="K19" s="481"/>
      <c r="L19" s="481"/>
    </row>
    <row r="20" spans="1:12" x14ac:dyDescent="0.25">
      <c r="A20" s="60"/>
      <c r="B20" s="60"/>
      <c r="C20" s="85"/>
      <c r="D20" s="85"/>
      <c r="E20" s="85"/>
      <c r="F20" s="85"/>
      <c r="G20" s="85"/>
      <c r="H20" s="85"/>
      <c r="I20" s="85"/>
      <c r="J20" s="85"/>
      <c r="K20" s="85"/>
      <c r="L20" s="85"/>
    </row>
    <row r="21" spans="1:12" ht="28.5" customHeight="1" x14ac:dyDescent="0.25">
      <c r="A21" s="482" t="s">
        <v>216</v>
      </c>
      <c r="B21" s="482" t="s">
        <v>215</v>
      </c>
      <c r="C21" s="488" t="s">
        <v>404</v>
      </c>
      <c r="D21" s="488"/>
      <c r="E21" s="488"/>
      <c r="F21" s="488"/>
      <c r="G21" s="488"/>
      <c r="H21" s="488"/>
      <c r="I21" s="483" t="s">
        <v>214</v>
      </c>
      <c r="J21" s="485" t="s">
        <v>406</v>
      </c>
      <c r="K21" s="482" t="s">
        <v>213</v>
      </c>
      <c r="L21" s="484" t="s">
        <v>405</v>
      </c>
    </row>
    <row r="22" spans="1:12" ht="58.5" customHeight="1" x14ac:dyDescent="0.25">
      <c r="A22" s="482"/>
      <c r="B22" s="482"/>
      <c r="C22" s="489" t="s">
        <v>2</v>
      </c>
      <c r="D22" s="489"/>
      <c r="E22" s="490" t="s">
        <v>516</v>
      </c>
      <c r="F22" s="491"/>
      <c r="G22" s="490" t="s">
        <v>530</v>
      </c>
      <c r="H22" s="491"/>
      <c r="I22" s="483"/>
      <c r="J22" s="486"/>
      <c r="K22" s="482"/>
      <c r="L22" s="484"/>
    </row>
    <row r="23" spans="1:12" ht="31.5" x14ac:dyDescent="0.25">
      <c r="A23" s="482"/>
      <c r="B23" s="482"/>
      <c r="C23" s="84" t="s">
        <v>212</v>
      </c>
      <c r="D23" s="84" t="s">
        <v>211</v>
      </c>
      <c r="E23" s="84" t="s">
        <v>212</v>
      </c>
      <c r="F23" s="84" t="s">
        <v>211</v>
      </c>
      <c r="G23" s="84" t="s">
        <v>212</v>
      </c>
      <c r="H23" s="84" t="s">
        <v>211</v>
      </c>
      <c r="I23" s="483"/>
      <c r="J23" s="487"/>
      <c r="K23" s="482"/>
      <c r="L23" s="484"/>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3" t="s">
        <v>515</v>
      </c>
      <c r="D26" s="214" t="s">
        <v>515</v>
      </c>
      <c r="E26" s="215" t="s">
        <v>507</v>
      </c>
      <c r="F26" s="215" t="s">
        <v>507</v>
      </c>
      <c r="G26" s="215" t="s">
        <v>507</v>
      </c>
      <c r="H26" s="215" t="s">
        <v>507</v>
      </c>
      <c r="I26" s="215"/>
      <c r="J26" s="215"/>
      <c r="K26" s="77"/>
      <c r="L26" s="77"/>
    </row>
    <row r="27" spans="1:12" s="62" customFormat="1" ht="39" customHeight="1" x14ac:dyDescent="0.25">
      <c r="A27" s="79" t="s">
        <v>208</v>
      </c>
      <c r="B27" s="83" t="s">
        <v>413</v>
      </c>
      <c r="C27" s="213" t="s">
        <v>515</v>
      </c>
      <c r="D27" s="214" t="s">
        <v>515</v>
      </c>
      <c r="E27" s="215" t="s">
        <v>507</v>
      </c>
      <c r="F27" s="215" t="s">
        <v>507</v>
      </c>
      <c r="G27" s="215" t="s">
        <v>507</v>
      </c>
      <c r="H27" s="215" t="s">
        <v>507</v>
      </c>
      <c r="I27" s="215"/>
      <c r="J27" s="215"/>
      <c r="K27" s="77"/>
      <c r="L27" s="77"/>
    </row>
    <row r="28" spans="1:12" s="62" customFormat="1" ht="70.5" customHeight="1" x14ac:dyDescent="0.25">
      <c r="A28" s="79" t="s">
        <v>412</v>
      </c>
      <c r="B28" s="83" t="s">
        <v>417</v>
      </c>
      <c r="C28" s="213" t="s">
        <v>515</v>
      </c>
      <c r="D28" s="214" t="s">
        <v>515</v>
      </c>
      <c r="E28" s="215" t="s">
        <v>507</v>
      </c>
      <c r="F28" s="215" t="s">
        <v>507</v>
      </c>
      <c r="G28" s="215" t="s">
        <v>507</v>
      </c>
      <c r="H28" s="215" t="s">
        <v>507</v>
      </c>
      <c r="I28" s="215"/>
      <c r="J28" s="215"/>
      <c r="K28" s="77"/>
      <c r="L28" s="77"/>
    </row>
    <row r="29" spans="1:12" s="62" customFormat="1" ht="54" customHeight="1" x14ac:dyDescent="0.25">
      <c r="A29" s="79" t="s">
        <v>207</v>
      </c>
      <c r="B29" s="83" t="s">
        <v>416</v>
      </c>
      <c r="C29" s="213" t="s">
        <v>515</v>
      </c>
      <c r="D29" s="214" t="s">
        <v>515</v>
      </c>
      <c r="E29" s="215" t="s">
        <v>507</v>
      </c>
      <c r="F29" s="215" t="s">
        <v>507</v>
      </c>
      <c r="G29" s="215" t="s">
        <v>507</v>
      </c>
      <c r="H29" s="215" t="s">
        <v>507</v>
      </c>
      <c r="I29" s="215"/>
      <c r="J29" s="215"/>
      <c r="K29" s="77"/>
      <c r="L29" s="77"/>
    </row>
    <row r="30" spans="1:12" s="62" customFormat="1" ht="42" customHeight="1" x14ac:dyDescent="0.25">
      <c r="A30" s="79" t="s">
        <v>206</v>
      </c>
      <c r="B30" s="83" t="s">
        <v>418</v>
      </c>
      <c r="C30" s="213" t="s">
        <v>515</v>
      </c>
      <c r="D30" s="214" t="s">
        <v>515</v>
      </c>
      <c r="E30" s="215" t="s">
        <v>507</v>
      </c>
      <c r="F30" s="215" t="s">
        <v>507</v>
      </c>
      <c r="G30" s="215" t="s">
        <v>507</v>
      </c>
      <c r="H30" s="215" t="s">
        <v>507</v>
      </c>
      <c r="I30" s="215"/>
      <c r="J30" s="215"/>
      <c r="K30" s="77"/>
      <c r="L30" s="77"/>
    </row>
    <row r="31" spans="1:12" s="62" customFormat="1" ht="37.5" customHeight="1" x14ac:dyDescent="0.25">
      <c r="A31" s="79" t="s">
        <v>205</v>
      </c>
      <c r="B31" s="78" t="s">
        <v>414</v>
      </c>
      <c r="C31" s="213" t="s">
        <v>515</v>
      </c>
      <c r="D31" s="214" t="s">
        <v>515</v>
      </c>
      <c r="E31" s="215" t="s">
        <v>507</v>
      </c>
      <c r="F31" s="215" t="s">
        <v>507</v>
      </c>
      <c r="G31" s="215" t="s">
        <v>507</v>
      </c>
      <c r="H31" s="215" t="s">
        <v>507</v>
      </c>
      <c r="I31" s="215"/>
      <c r="J31" s="215"/>
      <c r="K31" s="77"/>
      <c r="L31" s="77"/>
    </row>
    <row r="32" spans="1:12" s="62" customFormat="1" ht="31.5" x14ac:dyDescent="0.25">
      <c r="A32" s="79" t="s">
        <v>203</v>
      </c>
      <c r="B32" s="78" t="s">
        <v>419</v>
      </c>
      <c r="C32" s="213" t="s">
        <v>515</v>
      </c>
      <c r="D32" s="214" t="s">
        <v>515</v>
      </c>
      <c r="E32" s="215" t="s">
        <v>507</v>
      </c>
      <c r="F32" s="215" t="s">
        <v>507</v>
      </c>
      <c r="G32" s="215" t="s">
        <v>507</v>
      </c>
      <c r="H32" s="215" t="s">
        <v>507</v>
      </c>
      <c r="I32" s="215"/>
      <c r="J32" s="215"/>
      <c r="K32" s="77"/>
      <c r="L32" s="77"/>
    </row>
    <row r="33" spans="1:12" s="62" customFormat="1" ht="37.5" customHeight="1" x14ac:dyDescent="0.25">
      <c r="A33" s="79" t="s">
        <v>430</v>
      </c>
      <c r="B33" s="78" t="s">
        <v>348</v>
      </c>
      <c r="C33" s="213" t="s">
        <v>515</v>
      </c>
      <c r="D33" s="214" t="s">
        <v>515</v>
      </c>
      <c r="E33" s="215" t="s">
        <v>507</v>
      </c>
      <c r="F33" s="215" t="s">
        <v>507</v>
      </c>
      <c r="G33" s="215" t="s">
        <v>507</v>
      </c>
      <c r="H33" s="215" t="s">
        <v>507</v>
      </c>
      <c r="I33" s="215"/>
      <c r="J33" s="215"/>
      <c r="K33" s="77"/>
      <c r="L33" s="77"/>
    </row>
    <row r="34" spans="1:12" s="62" customFormat="1" ht="47.25" customHeight="1" x14ac:dyDescent="0.25">
      <c r="A34" s="79" t="s">
        <v>431</v>
      </c>
      <c r="B34" s="78" t="s">
        <v>423</v>
      </c>
      <c r="C34" s="213" t="s">
        <v>515</v>
      </c>
      <c r="D34" s="214" t="s">
        <v>515</v>
      </c>
      <c r="E34" s="215" t="s">
        <v>507</v>
      </c>
      <c r="F34" s="215" t="s">
        <v>507</v>
      </c>
      <c r="G34" s="215" t="s">
        <v>507</v>
      </c>
      <c r="H34" s="215" t="s">
        <v>507</v>
      </c>
      <c r="I34" s="215"/>
      <c r="J34" s="215"/>
      <c r="K34" s="81"/>
      <c r="L34" s="77"/>
    </row>
    <row r="35" spans="1:12" s="62" customFormat="1" ht="49.5" customHeight="1" x14ac:dyDescent="0.25">
      <c r="A35" s="79" t="s">
        <v>432</v>
      </c>
      <c r="B35" s="78" t="s">
        <v>204</v>
      </c>
      <c r="C35" s="213" t="s">
        <v>515</v>
      </c>
      <c r="D35" s="214" t="s">
        <v>515</v>
      </c>
      <c r="E35" s="215" t="s">
        <v>507</v>
      </c>
      <c r="F35" s="215" t="s">
        <v>507</v>
      </c>
      <c r="G35" s="215" t="s">
        <v>507</v>
      </c>
      <c r="H35" s="215" t="s">
        <v>507</v>
      </c>
      <c r="I35" s="215"/>
      <c r="J35" s="215"/>
      <c r="K35" s="81"/>
      <c r="L35" s="77"/>
    </row>
    <row r="36" spans="1:12" ht="37.5" customHeight="1" x14ac:dyDescent="0.25">
      <c r="A36" s="79" t="s">
        <v>433</v>
      </c>
      <c r="B36" s="78" t="s">
        <v>415</v>
      </c>
      <c r="C36" s="213" t="s">
        <v>515</v>
      </c>
      <c r="D36" s="217" t="s">
        <v>515</v>
      </c>
      <c r="E36" s="215" t="s">
        <v>507</v>
      </c>
      <c r="F36" s="215" t="s">
        <v>507</v>
      </c>
      <c r="G36" s="215" t="s">
        <v>507</v>
      </c>
      <c r="H36" s="215" t="s">
        <v>507</v>
      </c>
      <c r="I36" s="215"/>
      <c r="J36" s="215"/>
      <c r="K36" s="77"/>
      <c r="L36" s="77"/>
    </row>
    <row r="37" spans="1:12" x14ac:dyDescent="0.25">
      <c r="A37" s="79" t="s">
        <v>434</v>
      </c>
      <c r="B37" s="78" t="s">
        <v>202</v>
      </c>
      <c r="C37" s="213" t="s">
        <v>515</v>
      </c>
      <c r="D37" s="217" t="s">
        <v>515</v>
      </c>
      <c r="E37" s="215" t="s">
        <v>507</v>
      </c>
      <c r="F37" s="215" t="s">
        <v>507</v>
      </c>
      <c r="G37" s="215" t="s">
        <v>507</v>
      </c>
      <c r="H37" s="215" t="s">
        <v>507</v>
      </c>
      <c r="I37" s="215"/>
      <c r="J37" s="215"/>
      <c r="K37" s="77"/>
      <c r="L37" s="77"/>
    </row>
    <row r="38" spans="1:12" x14ac:dyDescent="0.25">
      <c r="A38" s="79" t="s">
        <v>435</v>
      </c>
      <c r="B38" s="80" t="s">
        <v>201</v>
      </c>
      <c r="C38" s="213"/>
      <c r="D38" s="217"/>
      <c r="E38" s="215"/>
      <c r="F38" s="219"/>
      <c r="G38" s="215"/>
      <c r="H38" s="219"/>
      <c r="I38" s="218"/>
      <c r="J38" s="218"/>
      <c r="K38" s="77"/>
      <c r="L38" s="77"/>
    </row>
    <row r="39" spans="1:12" ht="63" x14ac:dyDescent="0.25">
      <c r="A39" s="79">
        <v>2</v>
      </c>
      <c r="B39" s="78" t="s">
        <v>420</v>
      </c>
      <c r="C39" s="220" t="s">
        <v>515</v>
      </c>
      <c r="D39" s="217" t="s">
        <v>515</v>
      </c>
      <c r="E39" s="215" t="s">
        <v>507</v>
      </c>
      <c r="F39" s="215" t="s">
        <v>507</v>
      </c>
      <c r="G39" s="215" t="s">
        <v>507</v>
      </c>
      <c r="H39" s="215" t="s">
        <v>507</v>
      </c>
      <c r="I39" s="215"/>
      <c r="J39" s="215"/>
      <c r="K39" s="77"/>
      <c r="L39" s="77"/>
    </row>
    <row r="40" spans="1:12" ht="33.75" customHeight="1" x14ac:dyDescent="0.25">
      <c r="A40" s="79" t="s">
        <v>200</v>
      </c>
      <c r="B40" s="78" t="s">
        <v>422</v>
      </c>
      <c r="C40" s="213" t="s">
        <v>515</v>
      </c>
      <c r="D40" s="217" t="s">
        <v>515</v>
      </c>
      <c r="E40" s="216" t="s">
        <v>507</v>
      </c>
      <c r="F40" s="216" t="s">
        <v>507</v>
      </c>
      <c r="G40" s="216" t="s">
        <v>507</v>
      </c>
      <c r="H40" s="216" t="s">
        <v>507</v>
      </c>
      <c r="I40" s="215"/>
      <c r="J40" s="215"/>
      <c r="K40" s="77"/>
      <c r="L40" s="77"/>
    </row>
    <row r="41" spans="1:12" ht="63" customHeight="1" x14ac:dyDescent="0.25">
      <c r="A41" s="79" t="s">
        <v>199</v>
      </c>
      <c r="B41" s="80" t="s">
        <v>502</v>
      </c>
      <c r="C41" s="213"/>
      <c r="D41" s="217"/>
      <c r="E41" s="216"/>
      <c r="F41" s="216"/>
      <c r="G41" s="216"/>
      <c r="H41" s="216"/>
      <c r="I41" s="194"/>
      <c r="J41" s="194"/>
      <c r="K41" s="77"/>
      <c r="L41" s="77"/>
    </row>
    <row r="42" spans="1:12" ht="58.5" customHeight="1" x14ac:dyDescent="0.25">
      <c r="A42" s="79">
        <v>3</v>
      </c>
      <c r="B42" s="78" t="s">
        <v>421</v>
      </c>
      <c r="C42" s="220" t="s">
        <v>515</v>
      </c>
      <c r="D42" s="217" t="s">
        <v>515</v>
      </c>
      <c r="E42" s="215" t="s">
        <v>507</v>
      </c>
      <c r="F42" s="215" t="s">
        <v>507</v>
      </c>
      <c r="G42" s="215" t="s">
        <v>507</v>
      </c>
      <c r="H42" s="215" t="s">
        <v>507</v>
      </c>
      <c r="I42" s="215"/>
      <c r="J42" s="215"/>
      <c r="K42" s="77"/>
      <c r="L42" s="77"/>
    </row>
    <row r="43" spans="1:12" ht="34.5" customHeight="1" x14ac:dyDescent="0.25">
      <c r="A43" s="79" t="s">
        <v>198</v>
      </c>
      <c r="B43" s="78" t="s">
        <v>196</v>
      </c>
      <c r="C43" s="213" t="s">
        <v>515</v>
      </c>
      <c r="D43" s="217" t="s">
        <v>515</v>
      </c>
      <c r="E43" s="215" t="s">
        <v>507</v>
      </c>
      <c r="F43" s="215" t="s">
        <v>507</v>
      </c>
      <c r="G43" s="215" t="s">
        <v>507</v>
      </c>
      <c r="H43" s="215" t="s">
        <v>507</v>
      </c>
      <c r="I43" s="215"/>
      <c r="J43" s="215"/>
      <c r="K43" s="77"/>
      <c r="L43" s="77"/>
    </row>
    <row r="44" spans="1:12" ht="24.75" customHeight="1" x14ac:dyDescent="0.25">
      <c r="A44" s="79" t="s">
        <v>197</v>
      </c>
      <c r="B44" s="78" t="s">
        <v>194</v>
      </c>
      <c r="C44" s="213" t="s">
        <v>515</v>
      </c>
      <c r="D44" s="217" t="s">
        <v>515</v>
      </c>
      <c r="E44" s="215" t="s">
        <v>507</v>
      </c>
      <c r="F44" s="215" t="s">
        <v>507</v>
      </c>
      <c r="G44" s="215" t="s">
        <v>507</v>
      </c>
      <c r="H44" s="215" t="s">
        <v>507</v>
      </c>
      <c r="I44" s="215"/>
      <c r="J44" s="215"/>
      <c r="K44" s="77"/>
      <c r="L44" s="77"/>
    </row>
    <row r="45" spans="1:12" ht="90.75" customHeight="1" x14ac:dyDescent="0.25">
      <c r="A45" s="79" t="s">
        <v>195</v>
      </c>
      <c r="B45" s="78" t="s">
        <v>426</v>
      </c>
      <c r="C45" s="213" t="s">
        <v>515</v>
      </c>
      <c r="D45" s="217" t="s">
        <v>515</v>
      </c>
      <c r="E45" s="216" t="s">
        <v>507</v>
      </c>
      <c r="F45" s="216" t="s">
        <v>507</v>
      </c>
      <c r="G45" s="216" t="s">
        <v>507</v>
      </c>
      <c r="H45" s="216" t="s">
        <v>507</v>
      </c>
      <c r="I45" s="215"/>
      <c r="J45" s="215"/>
      <c r="K45" s="77"/>
      <c r="L45" s="77"/>
    </row>
    <row r="46" spans="1:12" ht="167.25" customHeight="1" x14ac:dyDescent="0.25">
      <c r="A46" s="79" t="s">
        <v>193</v>
      </c>
      <c r="B46" s="78" t="s">
        <v>424</v>
      </c>
      <c r="C46" s="213" t="s">
        <v>515</v>
      </c>
      <c r="D46" s="217" t="s">
        <v>515</v>
      </c>
      <c r="E46" s="216" t="s">
        <v>507</v>
      </c>
      <c r="F46" s="216" t="s">
        <v>507</v>
      </c>
      <c r="G46" s="216" t="s">
        <v>507</v>
      </c>
      <c r="H46" s="216" t="s">
        <v>507</v>
      </c>
      <c r="I46" s="215"/>
      <c r="J46" s="215"/>
      <c r="K46" s="77"/>
      <c r="L46" s="77"/>
    </row>
    <row r="47" spans="1:12" ht="30.75" customHeight="1" x14ac:dyDescent="0.25">
      <c r="A47" s="79" t="s">
        <v>191</v>
      </c>
      <c r="B47" s="78" t="s">
        <v>192</v>
      </c>
      <c r="C47" s="213" t="s">
        <v>515</v>
      </c>
      <c r="D47" s="217" t="s">
        <v>515</v>
      </c>
      <c r="E47" s="215" t="s">
        <v>507</v>
      </c>
      <c r="F47" s="215" t="s">
        <v>507</v>
      </c>
      <c r="G47" s="215" t="s">
        <v>507</v>
      </c>
      <c r="H47" s="215" t="s">
        <v>507</v>
      </c>
      <c r="I47" s="215"/>
      <c r="J47" s="215"/>
      <c r="K47" s="77"/>
      <c r="L47" s="77"/>
    </row>
    <row r="48" spans="1:12" ht="37.5" customHeight="1" x14ac:dyDescent="0.25">
      <c r="A48" s="79" t="s">
        <v>436</v>
      </c>
      <c r="B48" s="80" t="s">
        <v>190</v>
      </c>
      <c r="C48" s="213"/>
      <c r="D48" s="217"/>
      <c r="E48" s="216"/>
      <c r="F48" s="221"/>
      <c r="G48" s="216"/>
      <c r="H48" s="221"/>
      <c r="I48" s="194"/>
      <c r="J48" s="194"/>
      <c r="K48" s="77"/>
      <c r="L48" s="77"/>
    </row>
    <row r="49" spans="1:12" ht="35.25" customHeight="1" x14ac:dyDescent="0.25">
      <c r="A49" s="79">
        <v>4</v>
      </c>
      <c r="B49" s="78" t="s">
        <v>188</v>
      </c>
      <c r="C49" s="220" t="s">
        <v>515</v>
      </c>
      <c r="D49" s="217" t="s">
        <v>515</v>
      </c>
      <c r="E49" s="215" t="s">
        <v>507</v>
      </c>
      <c r="F49" s="215" t="s">
        <v>507</v>
      </c>
      <c r="G49" s="215" t="s">
        <v>507</v>
      </c>
      <c r="H49" s="215" t="s">
        <v>507</v>
      </c>
      <c r="I49" s="215"/>
      <c r="J49" s="215"/>
      <c r="K49" s="77"/>
      <c r="L49" s="77"/>
    </row>
    <row r="50" spans="1:12" ht="86.25" customHeight="1" x14ac:dyDescent="0.25">
      <c r="A50" s="79" t="s">
        <v>189</v>
      </c>
      <c r="B50" s="78" t="s">
        <v>425</v>
      </c>
      <c r="C50" s="220" t="s">
        <v>515</v>
      </c>
      <c r="D50" s="217" t="s">
        <v>515</v>
      </c>
      <c r="E50" s="215" t="s">
        <v>507</v>
      </c>
      <c r="F50" s="215" t="s">
        <v>507</v>
      </c>
      <c r="G50" s="215" t="s">
        <v>507</v>
      </c>
      <c r="H50" s="215" t="s">
        <v>507</v>
      </c>
      <c r="I50" s="215"/>
      <c r="J50" s="215"/>
      <c r="K50" s="77"/>
      <c r="L50" s="77"/>
    </row>
    <row r="51" spans="1:12" ht="77.25" customHeight="1" x14ac:dyDescent="0.25">
      <c r="A51" s="79" t="s">
        <v>187</v>
      </c>
      <c r="B51" s="78" t="s">
        <v>427</v>
      </c>
      <c r="C51" s="213" t="s">
        <v>515</v>
      </c>
      <c r="D51" s="217" t="s">
        <v>515</v>
      </c>
      <c r="E51" s="215" t="s">
        <v>507</v>
      </c>
      <c r="F51" s="215" t="s">
        <v>507</v>
      </c>
      <c r="G51" s="215" t="s">
        <v>507</v>
      </c>
      <c r="H51" s="215" t="s">
        <v>507</v>
      </c>
      <c r="I51" s="215"/>
      <c r="J51" s="215"/>
      <c r="K51" s="77"/>
      <c r="L51" s="77"/>
    </row>
    <row r="52" spans="1:12" ht="71.25" customHeight="1" x14ac:dyDescent="0.25">
      <c r="A52" s="79" t="s">
        <v>185</v>
      </c>
      <c r="B52" s="78" t="s">
        <v>186</v>
      </c>
      <c r="C52" s="213" t="s">
        <v>515</v>
      </c>
      <c r="D52" s="217" t="s">
        <v>515</v>
      </c>
      <c r="E52" s="215" t="s">
        <v>507</v>
      </c>
      <c r="F52" s="215" t="s">
        <v>507</v>
      </c>
      <c r="G52" s="215" t="s">
        <v>507</v>
      </c>
      <c r="H52" s="215" t="s">
        <v>507</v>
      </c>
      <c r="I52" s="215"/>
      <c r="J52" s="215"/>
      <c r="K52" s="77"/>
      <c r="L52" s="77"/>
    </row>
    <row r="53" spans="1:12" ht="48" customHeight="1" x14ac:dyDescent="0.25">
      <c r="A53" s="79" t="s">
        <v>183</v>
      </c>
      <c r="B53" s="137" t="s">
        <v>428</v>
      </c>
      <c r="C53" s="213" t="s">
        <v>515</v>
      </c>
      <c r="D53" s="217" t="s">
        <v>515</v>
      </c>
      <c r="E53" s="247">
        <v>44530</v>
      </c>
      <c r="F53" s="247">
        <v>44530</v>
      </c>
      <c r="G53" s="247">
        <v>43496</v>
      </c>
      <c r="H53" s="247">
        <v>43496</v>
      </c>
      <c r="I53" s="217">
        <v>100</v>
      </c>
      <c r="J53" s="217">
        <v>100</v>
      </c>
      <c r="K53" s="77"/>
      <c r="L53" s="77"/>
    </row>
    <row r="54" spans="1:12" ht="46.5" customHeight="1" x14ac:dyDescent="0.25">
      <c r="A54" s="79" t="s">
        <v>429</v>
      </c>
      <c r="B54" s="78" t="s">
        <v>184</v>
      </c>
      <c r="C54" s="213" t="s">
        <v>515</v>
      </c>
      <c r="D54" s="217" t="s">
        <v>515</v>
      </c>
      <c r="E54" s="215" t="s">
        <v>507</v>
      </c>
      <c r="F54" s="215" t="s">
        <v>507</v>
      </c>
      <c r="G54" s="215" t="s">
        <v>507</v>
      </c>
      <c r="H54" s="215" t="s">
        <v>507</v>
      </c>
      <c r="I54" s="215"/>
      <c r="J54" s="2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2022-02-05T16:55:51Z</dcterms:modified>
</cp:coreProperties>
</file>