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Q26" i="14" l="1"/>
  <c r="R26" i="14"/>
  <c r="A15" i="56" l="1"/>
  <c r="A12" i="56"/>
  <c r="A9" i="56"/>
  <c r="A5" i="56"/>
  <c r="E141" i="56"/>
  <c r="D141" i="56"/>
  <c r="C141" i="56"/>
  <c r="B141" i="56"/>
  <c r="F140" i="56"/>
  <c r="E140" i="56"/>
  <c r="D139" i="56"/>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G137" i="56"/>
  <c r="C49" i="56" s="1"/>
  <c r="C137" i="56"/>
  <c r="D137" i="56" s="1"/>
  <c r="E137" i="56" s="1"/>
  <c r="F137" i="56" s="1"/>
  <c r="H136" i="56"/>
  <c r="I136" i="56" s="1"/>
  <c r="J136" i="56" s="1"/>
  <c r="K136" i="56" s="1"/>
  <c r="L136" i="56" s="1"/>
  <c r="M136" i="56" s="1"/>
  <c r="N136" i="56" s="1"/>
  <c r="O136" i="56" s="1"/>
  <c r="P136" i="56" s="1"/>
  <c r="Q136" i="56" s="1"/>
  <c r="R136" i="56" s="1"/>
  <c r="S136" i="56" s="1"/>
  <c r="T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G119" i="56"/>
  <c r="G118" i="56"/>
  <c r="I118" i="56" s="1"/>
  <c r="I120" i="56" s="1"/>
  <c r="C109"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B52" i="56"/>
  <c r="B49" i="56"/>
  <c r="L48" i="56"/>
  <c r="H48" i="56"/>
  <c r="D48" i="56"/>
  <c r="C48" i="56"/>
  <c r="B48" i="56"/>
  <c r="B47" i="56"/>
  <c r="B45" i="56"/>
  <c r="B46" i="56" s="1"/>
  <c r="B44" i="56"/>
  <c r="B27" i="56"/>
  <c r="F48" i="56" l="1"/>
  <c r="J48" i="56"/>
  <c r="N48" i="56"/>
  <c r="E48" i="56"/>
  <c r="G48" i="56"/>
  <c r="I48" i="56"/>
  <c r="K48" i="56"/>
  <c r="M48" i="56"/>
  <c r="O48" i="56"/>
  <c r="U136" i="56"/>
  <c r="P48" i="56"/>
  <c r="G120" i="56"/>
  <c r="B81" i="56"/>
  <c r="AQ81" i="56" s="1"/>
  <c r="B25" i="56"/>
  <c r="C67" i="56" s="1"/>
  <c r="H137" i="56"/>
  <c r="B29" i="56"/>
  <c r="B50" i="56"/>
  <c r="B59" i="56" s="1"/>
  <c r="B80" i="56" s="1"/>
  <c r="D58" i="56"/>
  <c r="C52" i="56"/>
  <c r="C47" i="56"/>
  <c r="C74" i="56"/>
  <c r="D109" i="56"/>
  <c r="C108" i="56"/>
  <c r="C50" i="56" s="1"/>
  <c r="C59" i="56" s="1"/>
  <c r="G140" i="56"/>
  <c r="G141" i="56" s="1"/>
  <c r="C73" i="56" s="1"/>
  <c r="C85" i="56" s="1"/>
  <c r="C99" i="56" s="1"/>
  <c r="F141" i="56"/>
  <c r="B73" i="56" s="1"/>
  <c r="B85" i="56" s="1"/>
  <c r="B99" i="56" s="1"/>
  <c r="V136" i="56" l="1"/>
  <c r="Q48" i="56"/>
  <c r="I137" i="56"/>
  <c r="D49" i="56"/>
  <c r="C61" i="56"/>
  <c r="C60" i="56" s="1"/>
  <c r="B79" i="56"/>
  <c r="B66" i="56"/>
  <c r="B68" i="56" s="1"/>
  <c r="B75" i="56" s="1"/>
  <c r="B54" i="56"/>
  <c r="B55" i="56" s="1"/>
  <c r="B56" i="56" s="1"/>
  <c r="B69" i="56" s="1"/>
  <c r="B77" i="56" s="1"/>
  <c r="E109" i="56"/>
  <c r="D108" i="56"/>
  <c r="D50" i="56" s="1"/>
  <c r="D59" i="56" s="1"/>
  <c r="D74" i="56"/>
  <c r="D47" i="56"/>
  <c r="D61" i="56" s="1"/>
  <c r="D60" i="56" s="1"/>
  <c r="E58" i="56"/>
  <c r="D52" i="56"/>
  <c r="H140" i="56"/>
  <c r="H141" i="56" s="1"/>
  <c r="D73" i="56" s="1"/>
  <c r="D85" i="56" s="1"/>
  <c r="D99" i="56" s="1"/>
  <c r="C80" i="56"/>
  <c r="C66" i="56"/>
  <c r="C68" i="56" s="1"/>
  <c r="C76" i="56"/>
  <c r="F76" i="56"/>
  <c r="D67" i="56"/>
  <c r="J137" i="56" l="1"/>
  <c r="E49" i="56"/>
  <c r="W136" i="56"/>
  <c r="R48" i="56"/>
  <c r="C79" i="56"/>
  <c r="D79" i="56" s="1"/>
  <c r="B82" i="56"/>
  <c r="B70" i="56"/>
  <c r="B71" i="56" s="1"/>
  <c r="B72" i="56" s="1"/>
  <c r="D80" i="56"/>
  <c r="D66" i="56"/>
  <c r="D68" i="56" s="1"/>
  <c r="F109" i="56"/>
  <c r="E108" i="56"/>
  <c r="E50" i="56" s="1"/>
  <c r="E59" i="56" s="1"/>
  <c r="C53" i="56"/>
  <c r="C75" i="56"/>
  <c r="E67" i="56"/>
  <c r="D76" i="56"/>
  <c r="I140" i="56"/>
  <c r="I141" i="56" s="1"/>
  <c r="E73" i="56" s="1"/>
  <c r="E85" i="56" s="1"/>
  <c r="E99" i="56" s="1"/>
  <c r="E74" i="56"/>
  <c r="F58" i="56"/>
  <c r="E52" i="56"/>
  <c r="E47" i="56"/>
  <c r="E61" i="56" s="1"/>
  <c r="E60" i="56" s="1"/>
  <c r="X136" i="56" l="1"/>
  <c r="S48" i="56"/>
  <c r="F49" i="56"/>
  <c r="K137" i="56"/>
  <c r="C55" i="56"/>
  <c r="D53" i="56" s="1"/>
  <c r="E79" i="56"/>
  <c r="J141" i="56"/>
  <c r="F73" i="56" s="1"/>
  <c r="F85" i="56" s="1"/>
  <c r="F99" i="56" s="1"/>
  <c r="J140" i="56"/>
  <c r="E76" i="56"/>
  <c r="F67" i="56"/>
  <c r="G109" i="56"/>
  <c r="F108" i="56"/>
  <c r="B78" i="56"/>
  <c r="B83" i="56" s="1"/>
  <c r="D75" i="56"/>
  <c r="E80" i="56"/>
  <c r="E66" i="56"/>
  <c r="E68" i="56" s="1"/>
  <c r="F74" i="56"/>
  <c r="G58" i="56"/>
  <c r="F52" i="56"/>
  <c r="F47" i="56"/>
  <c r="Y136" i="56" l="1"/>
  <c r="T48" i="56"/>
  <c r="F61" i="56"/>
  <c r="F60" i="56" s="1"/>
  <c r="F66" i="56" s="1"/>
  <c r="F68" i="56" s="1"/>
  <c r="F50" i="56"/>
  <c r="F59" i="56" s="1"/>
  <c r="G49" i="56"/>
  <c r="L137" i="56"/>
  <c r="F79" i="56"/>
  <c r="D55" i="56"/>
  <c r="H109" i="56"/>
  <c r="G108" i="56"/>
  <c r="G67" i="56"/>
  <c r="B86" i="56"/>
  <c r="B88" i="56"/>
  <c r="B84" i="56"/>
  <c r="B89" i="56" s="1"/>
  <c r="F80" i="56"/>
  <c r="G74" i="56"/>
  <c r="H58" i="56"/>
  <c r="G52" i="56"/>
  <c r="G47" i="56"/>
  <c r="E75" i="56"/>
  <c r="K140" i="56"/>
  <c r="K141" i="56" s="1"/>
  <c r="G73" i="56" s="1"/>
  <c r="G85" i="56" s="1"/>
  <c r="G99" i="56" s="1"/>
  <c r="C82" i="56"/>
  <c r="C56" i="56"/>
  <c r="C69" i="56" s="1"/>
  <c r="Z136" i="56" l="1"/>
  <c r="U48" i="56"/>
  <c r="G61" i="56"/>
  <c r="G60" i="56" s="1"/>
  <c r="G66" i="56" s="1"/>
  <c r="G68" i="56" s="1"/>
  <c r="G50" i="56"/>
  <c r="G59" i="56" s="1"/>
  <c r="H49" i="56"/>
  <c r="M137" i="56"/>
  <c r="G76" i="56"/>
  <c r="H67" i="56"/>
  <c r="D82" i="56"/>
  <c r="D56" i="56"/>
  <c r="D69" i="56" s="1"/>
  <c r="C77" i="56"/>
  <c r="C70" i="56"/>
  <c r="B87" i="56"/>
  <c r="B90" i="56" s="1"/>
  <c r="G80" i="56"/>
  <c r="E53" i="56"/>
  <c r="L140" i="56"/>
  <c r="I58" i="56"/>
  <c r="H52" i="56"/>
  <c r="H47" i="56"/>
  <c r="H61" i="56" s="1"/>
  <c r="H60" i="56" s="1"/>
  <c r="H74" i="56"/>
  <c r="F75" i="56"/>
  <c r="H108" i="56"/>
  <c r="I109" i="56"/>
  <c r="AA136" i="56" l="1"/>
  <c r="V48" i="56"/>
  <c r="H50" i="56"/>
  <c r="H59" i="56" s="1"/>
  <c r="H66" i="56" s="1"/>
  <c r="H68" i="56" s="1"/>
  <c r="G79" i="56"/>
  <c r="N137" i="56"/>
  <c r="I49" i="56"/>
  <c r="M140" i="56"/>
  <c r="M141" i="56" s="1"/>
  <c r="I73" i="56" s="1"/>
  <c r="I85" i="56" s="1"/>
  <c r="I99" i="56" s="1"/>
  <c r="J109" i="56"/>
  <c r="I108" i="56"/>
  <c r="I50" i="56" s="1"/>
  <c r="I59" i="56" s="1"/>
  <c r="D77" i="56"/>
  <c r="D70" i="56"/>
  <c r="E55" i="56"/>
  <c r="F53" i="56" s="1"/>
  <c r="I74" i="56"/>
  <c r="J58" i="56"/>
  <c r="I52" i="56"/>
  <c r="I47" i="56"/>
  <c r="I61" i="56" s="1"/>
  <c r="I60" i="56" s="1"/>
  <c r="G75" i="56"/>
  <c r="C71" i="56"/>
  <c r="C72" i="56" s="1"/>
  <c r="L141" i="56"/>
  <c r="H73" i="56" s="1"/>
  <c r="H85" i="56" s="1"/>
  <c r="H99" i="56" s="1"/>
  <c r="H76" i="56"/>
  <c r="I67" i="56"/>
  <c r="H79" i="56" l="1"/>
  <c r="H80" i="56"/>
  <c r="J49" i="56"/>
  <c r="O137" i="56"/>
  <c r="W48" i="56"/>
  <c r="AB136" i="56"/>
  <c r="J67" i="56"/>
  <c r="I76" i="56"/>
  <c r="F55" i="56"/>
  <c r="G53" i="56" s="1"/>
  <c r="D71" i="56"/>
  <c r="D72" i="56" s="1"/>
  <c r="H75" i="56"/>
  <c r="I80" i="56"/>
  <c r="I66" i="56"/>
  <c r="I68" i="56" s="1"/>
  <c r="C78" i="56"/>
  <c r="C83" i="56" s="1"/>
  <c r="I79" i="56"/>
  <c r="K109" i="56"/>
  <c r="J108" i="56"/>
  <c r="J50" i="56" s="1"/>
  <c r="J59" i="56" s="1"/>
  <c r="E82" i="56"/>
  <c r="E56" i="56"/>
  <c r="E69" i="56" s="1"/>
  <c r="J74" i="56"/>
  <c r="K58" i="56"/>
  <c r="J52" i="56"/>
  <c r="J47" i="56"/>
  <c r="J61" i="56" s="1"/>
  <c r="J60" i="56" s="1"/>
  <c r="N140" i="56"/>
  <c r="AC136" i="56" l="1"/>
  <c r="X48" i="56"/>
  <c r="K49" i="56"/>
  <c r="P137" i="56"/>
  <c r="G55" i="56"/>
  <c r="O140" i="56"/>
  <c r="O141" i="56" s="1"/>
  <c r="K73" i="56" s="1"/>
  <c r="K85" i="56" s="1"/>
  <c r="K99" i="56" s="1"/>
  <c r="K74" i="56"/>
  <c r="L58" i="56"/>
  <c r="K52" i="56"/>
  <c r="K47" i="56"/>
  <c r="E77" i="56"/>
  <c r="E70" i="56"/>
  <c r="N141" i="56"/>
  <c r="J73" i="56" s="1"/>
  <c r="J85" i="56" s="1"/>
  <c r="J99" i="56" s="1"/>
  <c r="L109" i="56"/>
  <c r="K108" i="56"/>
  <c r="K50" i="56" s="1"/>
  <c r="K59" i="56" s="1"/>
  <c r="I75" i="56"/>
  <c r="J80" i="56"/>
  <c r="J66" i="56"/>
  <c r="J68" i="56" s="1"/>
  <c r="J79" i="56"/>
  <c r="D78" i="56"/>
  <c r="D83" i="56" s="1"/>
  <c r="D86" i="56" s="1"/>
  <c r="C86" i="56"/>
  <c r="C84" i="56"/>
  <c r="C89" i="56" s="1"/>
  <c r="C88" i="56"/>
  <c r="F56" i="56"/>
  <c r="F69" i="56" s="1"/>
  <c r="F82" i="56"/>
  <c r="J76" i="56"/>
  <c r="K67" i="56"/>
  <c r="Y48" i="56" l="1"/>
  <c r="AD136" i="56"/>
  <c r="K61" i="56"/>
  <c r="K60" i="56" s="1"/>
  <c r="Q137" i="56"/>
  <c r="L49" i="56"/>
  <c r="D88" i="56"/>
  <c r="J75" i="56"/>
  <c r="K80" i="56"/>
  <c r="K66" i="56"/>
  <c r="K68" i="56" s="1"/>
  <c r="G82" i="56"/>
  <c r="G56" i="56"/>
  <c r="G69" i="56" s="1"/>
  <c r="F77" i="56"/>
  <c r="F70" i="56"/>
  <c r="D87" i="56"/>
  <c r="C87" i="56"/>
  <c r="C90" i="56" s="1"/>
  <c r="M109" i="56"/>
  <c r="L108" i="56"/>
  <c r="P140" i="56"/>
  <c r="K76" i="56"/>
  <c r="L67" i="56"/>
  <c r="D84" i="56"/>
  <c r="D89" i="56" s="1"/>
  <c r="E71" i="56"/>
  <c r="L74" i="56"/>
  <c r="M58" i="56"/>
  <c r="L52" i="56"/>
  <c r="L47" i="56"/>
  <c r="H53" i="56"/>
  <c r="L61" i="56" l="1"/>
  <c r="L60" i="56" s="1"/>
  <c r="L50" i="56"/>
  <c r="L59" i="56" s="1"/>
  <c r="K79" i="56"/>
  <c r="M49" i="56"/>
  <c r="R137" i="56"/>
  <c r="AE136" i="56"/>
  <c r="Z48" i="56"/>
  <c r="H55" i="56"/>
  <c r="Q140" i="56"/>
  <c r="Q141" i="56" s="1"/>
  <c r="M73" i="56" s="1"/>
  <c r="M85" i="56" s="1"/>
  <c r="M99" i="56" s="1"/>
  <c r="F71" i="56"/>
  <c r="E78" i="56"/>
  <c r="E83" i="56" s="1"/>
  <c r="L76" i="56"/>
  <c r="M67" i="56"/>
  <c r="M74" i="56"/>
  <c r="N58" i="56"/>
  <c r="M52" i="56"/>
  <c r="M47" i="56"/>
  <c r="M61" i="56" s="1"/>
  <c r="M60" i="56" s="1"/>
  <c r="P141" i="56"/>
  <c r="L73" i="56" s="1"/>
  <c r="L85" i="56" s="1"/>
  <c r="L99" i="56" s="1"/>
  <c r="L80" i="56"/>
  <c r="L79" i="56"/>
  <c r="G77" i="56"/>
  <c r="G70" i="56"/>
  <c r="K75" i="56"/>
  <c r="N109" i="56"/>
  <c r="M108" i="56"/>
  <c r="E72" i="56"/>
  <c r="D90" i="56"/>
  <c r="L66" i="56" l="1"/>
  <c r="L68" i="56" s="1"/>
  <c r="L75" i="56" s="1"/>
  <c r="AA48" i="56"/>
  <c r="AF136" i="56"/>
  <c r="M50" i="56"/>
  <c r="M59" i="56" s="1"/>
  <c r="M80" i="56" s="1"/>
  <c r="S137" i="56"/>
  <c r="N49" i="56"/>
  <c r="F78" i="56"/>
  <c r="F83" i="56" s="1"/>
  <c r="F86" i="56" s="1"/>
  <c r="O109" i="56"/>
  <c r="N108" i="56"/>
  <c r="M76" i="56"/>
  <c r="N67" i="56"/>
  <c r="H82" i="56"/>
  <c r="H56" i="56"/>
  <c r="H69" i="56" s="1"/>
  <c r="N47" i="56"/>
  <c r="N74" i="56"/>
  <c r="O58" i="56"/>
  <c r="N52" i="56"/>
  <c r="E86" i="56"/>
  <c r="E84" i="56"/>
  <c r="E89" i="56" s="1"/>
  <c r="E88" i="56"/>
  <c r="F72" i="56"/>
  <c r="M66" i="56"/>
  <c r="M68" i="56" s="1"/>
  <c r="G71" i="56"/>
  <c r="R140" i="56"/>
  <c r="R141" i="56" s="1"/>
  <c r="N73" i="56" s="1"/>
  <c r="N85" i="56" s="1"/>
  <c r="N99" i="56" s="1"/>
  <c r="I53" i="56"/>
  <c r="M79" i="56" l="1"/>
  <c r="N61" i="56"/>
  <c r="N60" i="56" s="1"/>
  <c r="N50" i="56"/>
  <c r="N59" i="56" s="1"/>
  <c r="N66" i="56" s="1"/>
  <c r="N68" i="56" s="1"/>
  <c r="T137" i="56"/>
  <c r="O49" i="56"/>
  <c r="AB48" i="56"/>
  <c r="AG136" i="56"/>
  <c r="F84" i="56"/>
  <c r="F89" i="56" s="1"/>
  <c r="F88" i="56"/>
  <c r="H77" i="56"/>
  <c r="H70" i="56"/>
  <c r="G78" i="56"/>
  <c r="G83" i="56" s="1"/>
  <c r="I55" i="56"/>
  <c r="J53" i="56" s="1"/>
  <c r="M75" i="56"/>
  <c r="N76" i="56"/>
  <c r="O67" i="56"/>
  <c r="N80" i="56"/>
  <c r="P109" i="56"/>
  <c r="O108" i="56"/>
  <c r="S140" i="56"/>
  <c r="S141" i="56" s="1"/>
  <c r="O73" i="56" s="1"/>
  <c r="O85" i="56" s="1"/>
  <c r="O99" i="56" s="1"/>
  <c r="G72" i="56"/>
  <c r="E87" i="56"/>
  <c r="E90" i="56" s="1"/>
  <c r="F87" i="56"/>
  <c r="O74" i="56"/>
  <c r="P58" i="56"/>
  <c r="O52" i="56"/>
  <c r="O47" i="56"/>
  <c r="O61" i="56" l="1"/>
  <c r="O60" i="56" s="1"/>
  <c r="O66" i="56" s="1"/>
  <c r="O68" i="56" s="1"/>
  <c r="O50" i="56"/>
  <c r="O59" i="56" s="1"/>
  <c r="N79" i="56"/>
  <c r="AH136" i="56"/>
  <c r="AC48" i="56"/>
  <c r="P49" i="56"/>
  <c r="U137" i="56"/>
  <c r="J55" i="56"/>
  <c r="N75" i="56"/>
  <c r="G86" i="56"/>
  <c r="G84" i="56"/>
  <c r="G89" i="56" s="1"/>
  <c r="G88" i="56"/>
  <c r="H71" i="56"/>
  <c r="H72" i="56" s="1"/>
  <c r="F90" i="56"/>
  <c r="T140" i="56"/>
  <c r="T141" i="56" s="1"/>
  <c r="P73" i="56" s="1"/>
  <c r="P85" i="56" s="1"/>
  <c r="P99" i="56" s="1"/>
  <c r="P74" i="56"/>
  <c r="Q58" i="56"/>
  <c r="P52" i="56"/>
  <c r="P47" i="56"/>
  <c r="P61" i="56" s="1"/>
  <c r="P60" i="56" s="1"/>
  <c r="O80" i="56"/>
  <c r="O79" i="56"/>
  <c r="Q109" i="56"/>
  <c r="P108" i="56"/>
  <c r="O76" i="56"/>
  <c r="P67" i="56"/>
  <c r="I82" i="56"/>
  <c r="I56" i="56"/>
  <c r="I69" i="56" s="1"/>
  <c r="P50" i="56" l="1"/>
  <c r="P59" i="56" s="1"/>
  <c r="P66" i="56" s="1"/>
  <c r="P68" i="56" s="1"/>
  <c r="V137" i="56"/>
  <c r="Q49" i="56"/>
  <c r="AI136" i="56"/>
  <c r="AD48" i="56"/>
  <c r="O75" i="56"/>
  <c r="Q74" i="56"/>
  <c r="R58" i="56"/>
  <c r="Q52" i="56"/>
  <c r="Q47" i="56"/>
  <c r="P76" i="56"/>
  <c r="Q67" i="56"/>
  <c r="P80" i="56"/>
  <c r="H78" i="56"/>
  <c r="H83" i="56" s="1"/>
  <c r="J82" i="56"/>
  <c r="J56" i="56"/>
  <c r="J69" i="56" s="1"/>
  <c r="I77" i="56"/>
  <c r="I70" i="56"/>
  <c r="R109" i="56"/>
  <c r="Q108" i="56"/>
  <c r="U140" i="56"/>
  <c r="G87" i="56"/>
  <c r="G90" i="56" s="1"/>
  <c r="K53" i="56"/>
  <c r="P79" i="56" l="1"/>
  <c r="Q50" i="56"/>
  <c r="Q59" i="56" s="1"/>
  <c r="Q80" i="56" s="1"/>
  <c r="Q61" i="56"/>
  <c r="Q60" i="56" s="1"/>
  <c r="Q66" i="56" s="1"/>
  <c r="Q68" i="56" s="1"/>
  <c r="AJ136" i="56"/>
  <c r="AE48" i="56"/>
  <c r="W137" i="56"/>
  <c r="R49" i="56"/>
  <c r="Q79" i="56"/>
  <c r="P75" i="56"/>
  <c r="K55" i="56"/>
  <c r="L53" i="56" s="1"/>
  <c r="S109" i="56"/>
  <c r="R108" i="56"/>
  <c r="R50" i="56" s="1"/>
  <c r="R59" i="56" s="1"/>
  <c r="R74" i="56"/>
  <c r="R52" i="56"/>
  <c r="R47" i="56"/>
  <c r="S58" i="56"/>
  <c r="V140" i="56"/>
  <c r="J77" i="56"/>
  <c r="J70" i="56"/>
  <c r="U141" i="56"/>
  <c r="Q73" i="56" s="1"/>
  <c r="Q85" i="56" s="1"/>
  <c r="Q99" i="56" s="1"/>
  <c r="I71" i="56"/>
  <c r="I78" i="56" s="1"/>
  <c r="I83" i="56" s="1"/>
  <c r="H86" i="56"/>
  <c r="H84" i="56"/>
  <c r="H89" i="56" s="1"/>
  <c r="H88" i="56"/>
  <c r="R67" i="56"/>
  <c r="Q76" i="56"/>
  <c r="R61" i="56" l="1"/>
  <c r="R60" i="56" s="1"/>
  <c r="R66" i="56" s="1"/>
  <c r="R68" i="56" s="1"/>
  <c r="S49" i="56"/>
  <c r="X137" i="56"/>
  <c r="AK136" i="56"/>
  <c r="AF48" i="56"/>
  <c r="I86" i="56"/>
  <c r="I87" i="56" s="1"/>
  <c r="I84" i="56"/>
  <c r="I89" i="56" s="1"/>
  <c r="I88" i="56"/>
  <c r="W140" i="56"/>
  <c r="L55" i="56"/>
  <c r="M53" i="56" s="1"/>
  <c r="H87" i="56"/>
  <c r="H90" i="56" s="1"/>
  <c r="J71" i="56"/>
  <c r="J78" i="56" s="1"/>
  <c r="J83" i="56" s="1"/>
  <c r="V141" i="56"/>
  <c r="R73" i="56" s="1"/>
  <c r="R85" i="56" s="1"/>
  <c r="R99" i="56" s="1"/>
  <c r="K82" i="56"/>
  <c r="K56" i="56"/>
  <c r="K69" i="56" s="1"/>
  <c r="R76" i="56"/>
  <c r="S67" i="56"/>
  <c r="I72" i="56"/>
  <c r="T58" i="56"/>
  <c r="S52" i="56"/>
  <c r="S47" i="56"/>
  <c r="S74" i="56"/>
  <c r="R80" i="56"/>
  <c r="R79" i="56"/>
  <c r="Q75" i="56"/>
  <c r="T109" i="56"/>
  <c r="S108" i="56"/>
  <c r="S50" i="56" s="1"/>
  <c r="S59" i="56" s="1"/>
  <c r="S61" i="56" l="1"/>
  <c r="S60" i="56" s="1"/>
  <c r="S66" i="56" s="1"/>
  <c r="S68" i="56" s="1"/>
  <c r="T49" i="56"/>
  <c r="Y137" i="56"/>
  <c r="AL136" i="56"/>
  <c r="AG48" i="56"/>
  <c r="J72" i="56"/>
  <c r="S80" i="56"/>
  <c r="T74" i="56"/>
  <c r="U58" i="56"/>
  <c r="T52" i="56"/>
  <c r="T47" i="56"/>
  <c r="T61" i="56" s="1"/>
  <c r="T60" i="56" s="1"/>
  <c r="M55" i="56"/>
  <c r="N53" i="56" s="1"/>
  <c r="J86" i="56"/>
  <c r="J87" i="56" s="1"/>
  <c r="J90" i="56" s="1"/>
  <c r="J88" i="56"/>
  <c r="J84" i="56"/>
  <c r="J89" i="56" s="1"/>
  <c r="I90" i="56"/>
  <c r="X140" i="56"/>
  <c r="X141" i="56" s="1"/>
  <c r="T73" i="56" s="1"/>
  <c r="T85" i="56" s="1"/>
  <c r="T99" i="56" s="1"/>
  <c r="W141" i="56"/>
  <c r="S73" i="56" s="1"/>
  <c r="S85" i="56" s="1"/>
  <c r="S99" i="56" s="1"/>
  <c r="U109" i="56"/>
  <c r="T108" i="56"/>
  <c r="T50" i="56" s="1"/>
  <c r="T59" i="56" s="1"/>
  <c r="R75" i="56"/>
  <c r="S76" i="56"/>
  <c r="T67" i="56"/>
  <c r="K77" i="56"/>
  <c r="K70" i="56"/>
  <c r="L82" i="56"/>
  <c r="L56" i="56"/>
  <c r="L69" i="56" s="1"/>
  <c r="S79" i="56" l="1"/>
  <c r="T79" i="56" s="1"/>
  <c r="Z137" i="56"/>
  <c r="U49" i="56"/>
  <c r="AM136" i="56"/>
  <c r="AH48" i="56"/>
  <c r="T80" i="56"/>
  <c r="T66" i="56"/>
  <c r="T68" i="56" s="1"/>
  <c r="Y140" i="56"/>
  <c r="Y141" i="56" s="1"/>
  <c r="U73" i="56" s="1"/>
  <c r="U85" i="56" s="1"/>
  <c r="U99" i="56" s="1"/>
  <c r="N55" i="56"/>
  <c r="V109" i="56"/>
  <c r="U108" i="56"/>
  <c r="M82" i="56"/>
  <c r="M56" i="56"/>
  <c r="M69" i="56" s="1"/>
  <c r="S75" i="56"/>
  <c r="L77" i="56"/>
  <c r="L70" i="56"/>
  <c r="U67" i="56"/>
  <c r="T76" i="56"/>
  <c r="U74" i="56"/>
  <c r="V58" i="56"/>
  <c r="U52" i="56"/>
  <c r="U47" i="56"/>
  <c r="U61" i="56" s="1"/>
  <c r="U60" i="56" s="1"/>
  <c r="K71" i="56"/>
  <c r="K78" i="56" s="1"/>
  <c r="K83" i="56" s="1"/>
  <c r="U50" i="56" l="1"/>
  <c r="U59" i="56" s="1"/>
  <c r="U66" i="56" s="1"/>
  <c r="U68" i="56" s="1"/>
  <c r="AI48" i="56"/>
  <c r="AN136" i="56"/>
  <c r="V49" i="56"/>
  <c r="AA137" i="56"/>
  <c r="K86" i="56"/>
  <c r="K87" i="56" s="1"/>
  <c r="K90" i="56" s="1"/>
  <c r="K84" i="56"/>
  <c r="K89" i="56" s="1"/>
  <c r="K88" i="56"/>
  <c r="V74" i="56"/>
  <c r="W58" i="56"/>
  <c r="V52" i="56"/>
  <c r="V47" i="56"/>
  <c r="V61" i="56" s="1"/>
  <c r="V60" i="56" s="1"/>
  <c r="L71" i="56"/>
  <c r="L78" i="56" s="1"/>
  <c r="L83" i="56" s="1"/>
  <c r="M77" i="56"/>
  <c r="M70" i="56"/>
  <c r="N56" i="56"/>
  <c r="N69" i="56" s="1"/>
  <c r="N82" i="56"/>
  <c r="O53" i="56"/>
  <c r="U80" i="56"/>
  <c r="U79" i="56"/>
  <c r="K72" i="56"/>
  <c r="T75" i="56"/>
  <c r="U76" i="56"/>
  <c r="V67" i="56"/>
  <c r="W109" i="56"/>
  <c r="V108" i="56"/>
  <c r="Z140" i="56"/>
  <c r="Z141" i="56" s="1"/>
  <c r="V73" i="56" s="1"/>
  <c r="V85" i="56" s="1"/>
  <c r="V99" i="56" s="1"/>
  <c r="V50" i="56" l="1"/>
  <c r="V59" i="56" s="1"/>
  <c r="V66" i="56" s="1"/>
  <c r="V68" i="56" s="1"/>
  <c r="AB137" i="56"/>
  <c r="W49" i="56"/>
  <c r="AO136" i="56"/>
  <c r="AJ48" i="56"/>
  <c r="AA140" i="56"/>
  <c r="L86" i="56"/>
  <c r="L87" i="56" s="1"/>
  <c r="L84" i="56"/>
  <c r="L89" i="56" s="1"/>
  <c r="G28" i="56" s="1"/>
  <c r="C105" i="56" s="1"/>
  <c r="L88" i="56"/>
  <c r="B105" i="56" s="1"/>
  <c r="N77" i="56"/>
  <c r="N70" i="56"/>
  <c r="L72" i="56"/>
  <c r="V76" i="56"/>
  <c r="W67" i="56"/>
  <c r="U75" i="56"/>
  <c r="M71" i="56"/>
  <c r="M78" i="56" s="1"/>
  <c r="M83" i="56" s="1"/>
  <c r="V80" i="56"/>
  <c r="X109" i="56"/>
  <c r="W108" i="56"/>
  <c r="O55" i="56"/>
  <c r="P53" i="56" s="1"/>
  <c r="W74" i="56"/>
  <c r="X58" i="56"/>
  <c r="W52" i="56"/>
  <c r="W47" i="56"/>
  <c r="W50" i="56" l="1"/>
  <c r="W59" i="56" s="1"/>
  <c r="V79" i="56"/>
  <c r="W61" i="56"/>
  <c r="W60" i="56" s="1"/>
  <c r="AK48" i="56"/>
  <c r="AP136" i="56"/>
  <c r="X49" i="56"/>
  <c r="AC137" i="56"/>
  <c r="M86" i="56"/>
  <c r="M87" i="56" s="1"/>
  <c r="M90" i="56" s="1"/>
  <c r="M84" i="56"/>
  <c r="M89" i="56" s="1"/>
  <c r="M88" i="56"/>
  <c r="P55" i="56"/>
  <c r="Q53" i="56" s="1"/>
  <c r="W80" i="56"/>
  <c r="W66" i="56"/>
  <c r="W68" i="56" s="1"/>
  <c r="W79" i="56"/>
  <c r="W76" i="56"/>
  <c r="X67" i="56"/>
  <c r="O82" i="56"/>
  <c r="O56" i="56"/>
  <c r="O69" i="56" s="1"/>
  <c r="X108" i="56"/>
  <c r="Y109" i="56"/>
  <c r="M72" i="56"/>
  <c r="AB140" i="56"/>
  <c r="AB141" i="56" s="1"/>
  <c r="X73" i="56" s="1"/>
  <c r="X85" i="56" s="1"/>
  <c r="X99" i="56" s="1"/>
  <c r="V75" i="56"/>
  <c r="N71" i="56"/>
  <c r="N78" i="56" s="1"/>
  <c r="N83" i="56" s="1"/>
  <c r="L90" i="56"/>
  <c r="G29" i="56" s="1"/>
  <c r="D105" i="56" s="1"/>
  <c r="G30" i="56"/>
  <c r="A105" i="56" s="1"/>
  <c r="Y58" i="56"/>
  <c r="X52" i="56"/>
  <c r="X47" i="56"/>
  <c r="X74" i="56"/>
  <c r="AA141" i="56"/>
  <c r="W73" i="56" s="1"/>
  <c r="W85" i="56" s="1"/>
  <c r="W99" i="56" s="1"/>
  <c r="X61" i="56" l="1"/>
  <c r="X60" i="56" s="1"/>
  <c r="X50" i="56"/>
  <c r="X59" i="56" s="1"/>
  <c r="Y49" i="56"/>
  <c r="AD137" i="56"/>
  <c r="AL48" i="56"/>
  <c r="AQ136" i="56"/>
  <c r="N72" i="56"/>
  <c r="N86" i="56"/>
  <c r="N87" i="56" s="1"/>
  <c r="N90" i="56" s="1"/>
  <c r="N88" i="56"/>
  <c r="N84" i="56"/>
  <c r="N89" i="56" s="1"/>
  <c r="X80" i="56"/>
  <c r="X66" i="56"/>
  <c r="X68" i="56" s="1"/>
  <c r="X79" i="56"/>
  <c r="X76" i="56"/>
  <c r="Y67" i="56"/>
  <c r="Q55" i="56"/>
  <c r="R53" i="56" s="1"/>
  <c r="Y74" i="56"/>
  <c r="Z58" i="56"/>
  <c r="Y52" i="56"/>
  <c r="Y47" i="56"/>
  <c r="Y61" i="56" s="1"/>
  <c r="Y60" i="56" s="1"/>
  <c r="Z109" i="56"/>
  <c r="Y108" i="56"/>
  <c r="Y50" i="56" s="1"/>
  <c r="Y59" i="56" s="1"/>
  <c r="W75" i="56"/>
  <c r="AC140" i="56"/>
  <c r="AC141" i="56"/>
  <c r="Y73" i="56" s="1"/>
  <c r="Y85" i="56" s="1"/>
  <c r="Y99" i="56" s="1"/>
  <c r="O77" i="56"/>
  <c r="O70" i="56"/>
  <c r="P82" i="56"/>
  <c r="P56" i="56"/>
  <c r="P69" i="56" s="1"/>
  <c r="AR136" i="56" l="1"/>
  <c r="AM48" i="56"/>
  <c r="Z49" i="56"/>
  <c r="AE137" i="56"/>
  <c r="AA109" i="56"/>
  <c r="Z108" i="56"/>
  <c r="Z50" i="56" s="1"/>
  <c r="Z59" i="56" s="1"/>
  <c r="Z74" i="56"/>
  <c r="Z52" i="56"/>
  <c r="Z47" i="56"/>
  <c r="Z61" i="56" s="1"/>
  <c r="Z60" i="56" s="1"/>
  <c r="AA58" i="56"/>
  <c r="Z67" i="56"/>
  <c r="Y76" i="56"/>
  <c r="P77" i="56"/>
  <c r="P70" i="56"/>
  <c r="AD140" i="56"/>
  <c r="R55" i="56"/>
  <c r="S53" i="56" s="1"/>
  <c r="O71" i="56"/>
  <c r="O78" i="56" s="1"/>
  <c r="O83" i="56" s="1"/>
  <c r="Y66" i="56"/>
  <c r="Y68" i="56" s="1"/>
  <c r="Y80" i="56"/>
  <c r="Y79" i="56"/>
  <c r="Q82" i="56"/>
  <c r="Q56" i="56"/>
  <c r="Q69" i="56" s="1"/>
  <c r="X75" i="56"/>
  <c r="AF137" i="56" l="1"/>
  <c r="AA49" i="56"/>
  <c r="AS136" i="56"/>
  <c r="AN48" i="56"/>
  <c r="O86" i="56"/>
  <c r="O87" i="56" s="1"/>
  <c r="O90" i="56" s="1"/>
  <c r="O88" i="56"/>
  <c r="O84" i="56"/>
  <c r="O89" i="56" s="1"/>
  <c r="O72" i="56"/>
  <c r="AE140" i="56"/>
  <c r="R56" i="56"/>
  <c r="R69" i="56" s="1"/>
  <c r="R82" i="56"/>
  <c r="AD141" i="56"/>
  <c r="Z73" i="56" s="1"/>
  <c r="Z85" i="56" s="1"/>
  <c r="Z99" i="56" s="1"/>
  <c r="Z76" i="56"/>
  <c r="AA67" i="56"/>
  <c r="AB109" i="56"/>
  <c r="AA108" i="56"/>
  <c r="AA50" i="56" s="1"/>
  <c r="AA59" i="56" s="1"/>
  <c r="Q77" i="56"/>
  <c r="Q70" i="56"/>
  <c r="Y75" i="56"/>
  <c r="S55" i="56"/>
  <c r="T53" i="56" s="1"/>
  <c r="P71" i="56"/>
  <c r="P78" i="56" s="1"/>
  <c r="P83" i="56" s="1"/>
  <c r="AA74" i="56"/>
  <c r="AB58" i="56"/>
  <c r="AA52" i="56"/>
  <c r="AA47" i="56"/>
  <c r="AA61" i="56" s="1"/>
  <c r="AA60" i="56" s="1"/>
  <c r="Z80" i="56"/>
  <c r="Z66" i="56"/>
  <c r="Z68" i="56" s="1"/>
  <c r="Z79" i="56"/>
  <c r="AO48" i="56" l="1"/>
  <c r="AT136" i="56"/>
  <c r="AG137" i="56"/>
  <c r="AB49" i="56"/>
  <c r="P72" i="56"/>
  <c r="AB108" i="56"/>
  <c r="AB50" i="56" s="1"/>
  <c r="AB59" i="56" s="1"/>
  <c r="AC109" i="56"/>
  <c r="AA76" i="56"/>
  <c r="AB67" i="56"/>
  <c r="AQ67" i="56"/>
  <c r="R77" i="56"/>
  <c r="R70" i="56"/>
  <c r="Z75" i="56"/>
  <c r="AB74" i="56"/>
  <c r="AB52" i="56"/>
  <c r="AB47" i="56"/>
  <c r="AB61" i="56" s="1"/>
  <c r="AB60" i="56" s="1"/>
  <c r="AC58" i="56"/>
  <c r="T55" i="56"/>
  <c r="Q71" i="56"/>
  <c r="Q78" i="56" s="1"/>
  <c r="Q83" i="56" s="1"/>
  <c r="P86" i="56"/>
  <c r="P87" i="56" s="1"/>
  <c r="P90" i="56" s="1"/>
  <c r="P84" i="56"/>
  <c r="P89" i="56" s="1"/>
  <c r="P88" i="56"/>
  <c r="S82" i="56"/>
  <c r="S56" i="56"/>
  <c r="S69" i="56" s="1"/>
  <c r="AF140" i="56"/>
  <c r="AA80" i="56"/>
  <c r="AA66" i="56"/>
  <c r="AA68" i="56" s="1"/>
  <c r="AA79" i="56"/>
  <c r="AE141" i="56"/>
  <c r="AA73" i="56" s="1"/>
  <c r="AA85" i="56" s="1"/>
  <c r="AA99" i="56" s="1"/>
  <c r="AP48" i="56" l="1"/>
  <c r="AU136" i="56"/>
  <c r="AV136" i="56" s="1"/>
  <c r="AW136" i="56" s="1"/>
  <c r="AX136" i="56" s="1"/>
  <c r="AY136" i="56" s="1"/>
  <c r="AH137" i="56"/>
  <c r="AC49" i="56"/>
  <c r="Q72" i="56"/>
  <c r="AG140" i="56"/>
  <c r="AG141" i="56" s="1"/>
  <c r="AC73" i="56" s="1"/>
  <c r="AC85" i="56" s="1"/>
  <c r="AC99" i="56" s="1"/>
  <c r="AA75" i="56"/>
  <c r="Q86" i="56"/>
  <c r="Q87" i="56" s="1"/>
  <c r="Q90" i="56" s="1"/>
  <c r="Q88" i="56"/>
  <c r="Q84" i="56"/>
  <c r="Q89" i="56" s="1"/>
  <c r="T82" i="56"/>
  <c r="T56" i="56"/>
  <c r="T69" i="56" s="1"/>
  <c r="R71" i="56"/>
  <c r="R78" i="56" s="1"/>
  <c r="R83" i="56" s="1"/>
  <c r="S77" i="56"/>
  <c r="S70" i="56"/>
  <c r="U53" i="56"/>
  <c r="AD109" i="56"/>
  <c r="AC108" i="56"/>
  <c r="AC50" i="56" s="1"/>
  <c r="AC59" i="56" s="1"/>
  <c r="AF141" i="56"/>
  <c r="AB73" i="56" s="1"/>
  <c r="AB85" i="56" s="1"/>
  <c r="AB99" i="56" s="1"/>
  <c r="AC74" i="56"/>
  <c r="AD58" i="56"/>
  <c r="AC52" i="56"/>
  <c r="AC47" i="56"/>
  <c r="AC61" i="56" s="1"/>
  <c r="AC60" i="56" s="1"/>
  <c r="AB80" i="56"/>
  <c r="AB66" i="56"/>
  <c r="AB68" i="56" s="1"/>
  <c r="AB79" i="56"/>
  <c r="AB76" i="56"/>
  <c r="AC67" i="56"/>
  <c r="AI137" i="56" l="1"/>
  <c r="AD49" i="56"/>
  <c r="AB75" i="56"/>
  <c r="R86" i="56"/>
  <c r="R87" i="56" s="1"/>
  <c r="R90" i="56" s="1"/>
  <c r="R84" i="56"/>
  <c r="R89" i="56" s="1"/>
  <c r="R88" i="56"/>
  <c r="AC76" i="56"/>
  <c r="AD67" i="56"/>
  <c r="AD52" i="56"/>
  <c r="AD47" i="56"/>
  <c r="AD61" i="56" s="1"/>
  <c r="AD60" i="56" s="1"/>
  <c r="AE58" i="56"/>
  <c r="AD74" i="56"/>
  <c r="U55" i="56"/>
  <c r="V53" i="56" s="1"/>
  <c r="R72" i="56"/>
  <c r="AE109" i="56"/>
  <c r="AD108" i="56"/>
  <c r="AD50" i="56" s="1"/>
  <c r="AD59" i="56" s="1"/>
  <c r="AC80" i="56"/>
  <c r="AC66" i="56"/>
  <c r="AC68" i="56" s="1"/>
  <c r="AC79" i="56"/>
  <c r="S71" i="56"/>
  <c r="S78" i="56" s="1"/>
  <c r="S83" i="56" s="1"/>
  <c r="T77" i="56"/>
  <c r="T70" i="56"/>
  <c r="AH140" i="56"/>
  <c r="AE49" i="56" l="1"/>
  <c r="AJ137" i="56"/>
  <c r="S86" i="56"/>
  <c r="S87" i="56" s="1"/>
  <c r="S90" i="56" s="1"/>
  <c r="S84" i="56"/>
  <c r="S89" i="56" s="1"/>
  <c r="S88" i="56"/>
  <c r="AI140" i="56"/>
  <c r="AI141" i="56" s="1"/>
  <c r="AE73" i="56" s="1"/>
  <c r="AE85" i="56" s="1"/>
  <c r="AE99" i="56" s="1"/>
  <c r="AH141" i="56"/>
  <c r="AD73" i="56" s="1"/>
  <c r="AD85" i="56" s="1"/>
  <c r="AD99" i="56" s="1"/>
  <c r="S72" i="56"/>
  <c r="V55" i="56"/>
  <c r="AE67" i="56"/>
  <c r="AD76" i="56"/>
  <c r="T71" i="56"/>
  <c r="T78" i="56" s="1"/>
  <c r="T83" i="56" s="1"/>
  <c r="AD80" i="56"/>
  <c r="AD66" i="56"/>
  <c r="AD68" i="56" s="1"/>
  <c r="AD79" i="56"/>
  <c r="U82" i="56"/>
  <c r="U56" i="56"/>
  <c r="U69" i="56" s="1"/>
  <c r="AE74" i="56"/>
  <c r="AF58" i="56"/>
  <c r="AE52" i="56"/>
  <c r="AE47" i="56"/>
  <c r="AE61" i="56" s="1"/>
  <c r="AE60" i="56" s="1"/>
  <c r="AC75" i="56"/>
  <c r="AF109" i="56"/>
  <c r="AE108" i="56"/>
  <c r="AE50" i="56" s="1"/>
  <c r="AE59" i="56" s="1"/>
  <c r="AK137" i="56" l="1"/>
  <c r="AF49" i="56"/>
  <c r="T86" i="56"/>
  <c r="T87" i="56" s="1"/>
  <c r="T90" i="56" s="1"/>
  <c r="T88" i="56"/>
  <c r="T84" i="56"/>
  <c r="T89" i="56" s="1"/>
  <c r="AF74" i="56"/>
  <c r="AG58" i="56"/>
  <c r="AF47" i="56"/>
  <c r="AF61" i="56" s="1"/>
  <c r="AF60" i="56" s="1"/>
  <c r="AF52" i="56"/>
  <c r="T72" i="56"/>
  <c r="AF108" i="56"/>
  <c r="AF50" i="56" s="1"/>
  <c r="AF59" i="56" s="1"/>
  <c r="AG109" i="56"/>
  <c r="U77" i="56"/>
  <c r="U70" i="56"/>
  <c r="AE76" i="56"/>
  <c r="AF67" i="56"/>
  <c r="V56" i="56"/>
  <c r="V69" i="56" s="1"/>
  <c r="V82" i="56"/>
  <c r="W53" i="56"/>
  <c r="AE80" i="56"/>
  <c r="AE66" i="56"/>
  <c r="AE68" i="56" s="1"/>
  <c r="AE79" i="56"/>
  <c r="AD75" i="56"/>
  <c r="AJ140" i="56"/>
  <c r="AJ141" i="56" s="1"/>
  <c r="AF73" i="56" s="1"/>
  <c r="AF85" i="56" s="1"/>
  <c r="AF99" i="56" s="1"/>
  <c r="AG49" i="56" l="1"/>
  <c r="AL137" i="56"/>
  <c r="AF80" i="56"/>
  <c r="AF66" i="56"/>
  <c r="AF68" i="56" s="1"/>
  <c r="AF79" i="56"/>
  <c r="AK140" i="56"/>
  <c r="AE75" i="56"/>
  <c r="V77" i="56"/>
  <c r="V70" i="56"/>
  <c r="U71" i="56"/>
  <c r="U78" i="56" s="1"/>
  <c r="U83" i="56" s="1"/>
  <c r="W55" i="56"/>
  <c r="X53" i="56" s="1"/>
  <c r="AF76" i="56"/>
  <c r="AG67" i="56"/>
  <c r="AR67" i="56"/>
  <c r="AH109" i="56"/>
  <c r="AG108" i="56"/>
  <c r="AG50" i="56" s="1"/>
  <c r="AG59" i="56" s="1"/>
  <c r="AG74" i="56"/>
  <c r="AH58" i="56"/>
  <c r="AG52" i="56"/>
  <c r="AG47" i="56"/>
  <c r="AG61" i="56" s="1"/>
  <c r="AG60" i="56" s="1"/>
  <c r="AM137" i="56" l="1"/>
  <c r="AH49" i="56"/>
  <c r="U72" i="56"/>
  <c r="X55" i="56"/>
  <c r="Y53" i="56" s="1"/>
  <c r="AI109" i="56"/>
  <c r="AH108" i="56"/>
  <c r="AH50" i="56" s="1"/>
  <c r="AH59" i="56" s="1"/>
  <c r="AF75" i="56"/>
  <c r="AH74" i="56"/>
  <c r="AH47" i="56"/>
  <c r="AH61" i="56" s="1"/>
  <c r="AH60" i="56" s="1"/>
  <c r="AI58" i="56"/>
  <c r="AH52" i="56"/>
  <c r="U86" i="56"/>
  <c r="U87" i="56" s="1"/>
  <c r="U90" i="56" s="1"/>
  <c r="U88" i="56"/>
  <c r="U84" i="56"/>
  <c r="U89" i="56" s="1"/>
  <c r="AH67" i="56"/>
  <c r="AG76" i="56"/>
  <c r="AL141" i="56"/>
  <c r="AH73" i="56" s="1"/>
  <c r="AH85" i="56" s="1"/>
  <c r="AH99" i="56" s="1"/>
  <c r="AL140" i="56"/>
  <c r="AG80" i="56"/>
  <c r="AG66" i="56"/>
  <c r="AG68" i="56" s="1"/>
  <c r="AG79" i="56"/>
  <c r="W82" i="56"/>
  <c r="W56" i="56"/>
  <c r="W69" i="56" s="1"/>
  <c r="V71" i="56"/>
  <c r="V78" i="56" s="1"/>
  <c r="V83" i="56" s="1"/>
  <c r="AK141" i="56"/>
  <c r="AG73" i="56" s="1"/>
  <c r="AG85" i="56" s="1"/>
  <c r="AG99" i="56" s="1"/>
  <c r="AN137" i="56" l="1"/>
  <c r="AI49" i="56"/>
  <c r="V86" i="56"/>
  <c r="V87" i="56" s="1"/>
  <c r="V90" i="56" s="1"/>
  <c r="V88" i="56"/>
  <c r="V84" i="56"/>
  <c r="V89" i="56" s="1"/>
  <c r="AH80" i="56"/>
  <c r="AH66" i="56"/>
  <c r="AH68" i="56" s="1"/>
  <c r="AH79" i="56"/>
  <c r="V72" i="56"/>
  <c r="AJ109" i="56"/>
  <c r="AI108" i="56"/>
  <c r="W77" i="56"/>
  <c r="W70" i="56"/>
  <c r="AM141" i="56"/>
  <c r="AI73" i="56" s="1"/>
  <c r="AI85" i="56" s="1"/>
  <c r="AI99" i="56" s="1"/>
  <c r="AM140" i="56"/>
  <c r="AH76" i="56"/>
  <c r="AI67" i="56"/>
  <c r="X82" i="56"/>
  <c r="X56" i="56"/>
  <c r="X69" i="56" s="1"/>
  <c r="AG75" i="56"/>
  <c r="AJ58" i="56"/>
  <c r="AI52" i="56"/>
  <c r="AI47" i="56"/>
  <c r="AI74" i="56"/>
  <c r="Y55" i="56"/>
  <c r="Z53" i="56"/>
  <c r="AI61" i="56" l="1"/>
  <c r="AI60" i="56" s="1"/>
  <c r="AI50" i="56"/>
  <c r="AI59" i="56" s="1"/>
  <c r="AI80" i="56" s="1"/>
  <c r="AO137" i="56"/>
  <c r="AJ49" i="56"/>
  <c r="AI76" i="56"/>
  <c r="AJ67" i="56"/>
  <c r="W71" i="56"/>
  <c r="W78" i="56" s="1"/>
  <c r="W83" i="56" s="1"/>
  <c r="AH75" i="56"/>
  <c r="Z55" i="56"/>
  <c r="AA53" i="56" s="1"/>
  <c r="Y82" i="56"/>
  <c r="Y56" i="56"/>
  <c r="Y69" i="56" s="1"/>
  <c r="X77" i="56"/>
  <c r="X70" i="56"/>
  <c r="AN140" i="56"/>
  <c r="AI66" i="56"/>
  <c r="AI68" i="56" s="1"/>
  <c r="AJ74" i="56"/>
  <c r="AJ52" i="56"/>
  <c r="AK58" i="56"/>
  <c r="AJ47" i="56"/>
  <c r="AJ108" i="56"/>
  <c r="AJ50" i="56" s="1"/>
  <c r="AJ59" i="56" s="1"/>
  <c r="AK109" i="56"/>
  <c r="AJ61" i="56" l="1"/>
  <c r="AJ60" i="56" s="1"/>
  <c r="AI79" i="56"/>
  <c r="AK49" i="56"/>
  <c r="AP137" i="56"/>
  <c r="AA55" i="56"/>
  <c r="AB53" i="56" s="1"/>
  <c r="W86" i="56"/>
  <c r="W87" i="56" s="1"/>
  <c r="W90" i="56" s="1"/>
  <c r="W84" i="56"/>
  <c r="W89" i="56" s="1"/>
  <c r="W88" i="56"/>
  <c r="AO140" i="56"/>
  <c r="AO141" i="56"/>
  <c r="AK73" i="56" s="1"/>
  <c r="AK85" i="56" s="1"/>
  <c r="AK99" i="56" s="1"/>
  <c r="AI75" i="56"/>
  <c r="AL109" i="56"/>
  <c r="AK108" i="56"/>
  <c r="AK50" i="56" s="1"/>
  <c r="AK59" i="56" s="1"/>
  <c r="W72" i="56"/>
  <c r="AK74" i="56"/>
  <c r="AL58" i="56"/>
  <c r="AK52" i="56"/>
  <c r="AK47" i="56"/>
  <c r="AK61" i="56" s="1"/>
  <c r="AK60" i="56" s="1"/>
  <c r="X71" i="56"/>
  <c r="X78" i="56" s="1"/>
  <c r="X83" i="56" s="1"/>
  <c r="Z82" i="56"/>
  <c r="Z56" i="56"/>
  <c r="Z69" i="56" s="1"/>
  <c r="AJ80" i="56"/>
  <c r="AJ66" i="56"/>
  <c r="AJ68" i="56" s="1"/>
  <c r="AJ79" i="56"/>
  <c r="AN141" i="56"/>
  <c r="AJ73" i="56" s="1"/>
  <c r="AJ85" i="56" s="1"/>
  <c r="AJ99" i="56" s="1"/>
  <c r="Y77" i="56"/>
  <c r="Y70" i="56"/>
  <c r="AK67" i="56"/>
  <c r="AJ76" i="56"/>
  <c r="AL49" i="56" l="1"/>
  <c r="AQ137" i="56"/>
  <c r="X72" i="56"/>
  <c r="AB55" i="56"/>
  <c r="AC53" i="56" s="1"/>
  <c r="Z77" i="56"/>
  <c r="Z70" i="56"/>
  <c r="AM109" i="56"/>
  <c r="AL108" i="56"/>
  <c r="AL50" i="56" s="1"/>
  <c r="AL59" i="56" s="1"/>
  <c r="X86" i="56"/>
  <c r="X87" i="56" s="1"/>
  <c r="X90" i="56" s="1"/>
  <c r="X88" i="56"/>
  <c r="X84" i="56"/>
  <c r="X89" i="56" s="1"/>
  <c r="AK80" i="56"/>
  <c r="AK66" i="56"/>
  <c r="AK68" i="56" s="1"/>
  <c r="AK79" i="56"/>
  <c r="AK76" i="56"/>
  <c r="AL67" i="56"/>
  <c r="Y71" i="56"/>
  <c r="Y78" i="56" s="1"/>
  <c r="Y83" i="56" s="1"/>
  <c r="AJ75" i="56"/>
  <c r="AL74" i="56"/>
  <c r="AL52" i="56"/>
  <c r="AM58" i="56"/>
  <c r="AL47" i="56"/>
  <c r="AL61" i="56" s="1"/>
  <c r="AL60" i="56" s="1"/>
  <c r="AP140" i="56"/>
  <c r="AA82" i="56"/>
  <c r="AA56" i="56"/>
  <c r="AA69" i="56" s="1"/>
  <c r="AM49" i="56" l="1"/>
  <c r="AR137" i="56"/>
  <c r="Y72" i="56"/>
  <c r="Y86" i="56"/>
  <c r="Y87" i="56" s="1"/>
  <c r="Y90" i="56" s="1"/>
  <c r="Y84" i="56"/>
  <c r="Y89" i="56" s="1"/>
  <c r="Y88" i="56"/>
  <c r="AQ140" i="56"/>
  <c r="AL76" i="56"/>
  <c r="AM67" i="56"/>
  <c r="AL80" i="56"/>
  <c r="AL66" i="56"/>
  <c r="AL68" i="56" s="1"/>
  <c r="AL79" i="56"/>
  <c r="AP141" i="56"/>
  <c r="AL73" i="56" s="1"/>
  <c r="AL85" i="56" s="1"/>
  <c r="AL99" i="56" s="1"/>
  <c r="AM74" i="56"/>
  <c r="AN58" i="56"/>
  <c r="AM52" i="56"/>
  <c r="AM47" i="56"/>
  <c r="AM61" i="56" s="1"/>
  <c r="AM60" i="56" s="1"/>
  <c r="AN109" i="56"/>
  <c r="AM108" i="56"/>
  <c r="AM50" i="56" s="1"/>
  <c r="AM59" i="56" s="1"/>
  <c r="Z71" i="56"/>
  <c r="Z78" i="56" s="1"/>
  <c r="Z83" i="56" s="1"/>
  <c r="AB82" i="56"/>
  <c r="AB56" i="56"/>
  <c r="AB69" i="56" s="1"/>
  <c r="AA77" i="56"/>
  <c r="AA70" i="56"/>
  <c r="AK75" i="56"/>
  <c r="AC55" i="56"/>
  <c r="AD53" i="56" s="1"/>
  <c r="AS137" i="56" l="1"/>
  <c r="AN49" i="56"/>
  <c r="Z86" i="56"/>
  <c r="Z87" i="56" s="1"/>
  <c r="Z90" i="56" s="1"/>
  <c r="Z88" i="56"/>
  <c r="Z84" i="56"/>
  <c r="Z89" i="56" s="1"/>
  <c r="AL75" i="56"/>
  <c r="AR140" i="56"/>
  <c r="AR141" i="56" s="1"/>
  <c r="AN73" i="56" s="1"/>
  <c r="AN85" i="56" s="1"/>
  <c r="AN99" i="56" s="1"/>
  <c r="AQ141" i="56"/>
  <c r="AM73" i="56" s="1"/>
  <c r="AM85" i="56" s="1"/>
  <c r="AM99" i="56" s="1"/>
  <c r="AC82" i="56"/>
  <c r="AC56" i="56"/>
  <c r="AC69" i="56" s="1"/>
  <c r="Z72" i="56"/>
  <c r="AM76" i="56"/>
  <c r="AN67" i="56"/>
  <c r="AN108" i="56"/>
  <c r="AN50" i="56" s="1"/>
  <c r="AN59" i="56" s="1"/>
  <c r="AO109" i="56"/>
  <c r="AN74" i="56"/>
  <c r="AO58" i="56"/>
  <c r="AN47" i="56"/>
  <c r="AN61" i="56" s="1"/>
  <c r="AN60" i="56" s="1"/>
  <c r="AN52" i="56"/>
  <c r="AD55" i="56"/>
  <c r="AA71" i="56"/>
  <c r="AA78" i="56" s="1"/>
  <c r="AA83" i="56" s="1"/>
  <c r="AB77" i="56"/>
  <c r="AB70" i="56"/>
  <c r="AM80" i="56"/>
  <c r="AM66" i="56"/>
  <c r="AM68" i="56" s="1"/>
  <c r="AM79" i="56"/>
  <c r="AT137" i="56" l="1"/>
  <c r="AO49" i="56"/>
  <c r="AA86" i="56"/>
  <c r="AA87" i="56" s="1"/>
  <c r="AA90" i="56" s="1"/>
  <c r="AA88" i="56"/>
  <c r="AA84" i="56"/>
  <c r="AA89" i="56" s="1"/>
  <c r="AC77" i="56"/>
  <c r="AC70" i="56"/>
  <c r="AD82" i="56"/>
  <c r="AD56" i="56"/>
  <c r="AD69" i="56" s="1"/>
  <c r="AP109" i="56"/>
  <c r="AP108" i="56" s="1"/>
  <c r="AO108" i="56"/>
  <c r="AM75" i="56"/>
  <c r="AE53" i="56"/>
  <c r="AN80" i="56"/>
  <c r="AN66" i="56"/>
  <c r="AN68" i="56" s="1"/>
  <c r="AN79" i="56"/>
  <c r="AO74" i="56"/>
  <c r="AP58" i="56"/>
  <c r="AO52" i="56"/>
  <c r="AO47" i="56"/>
  <c r="AO61" i="56" s="1"/>
  <c r="AO60" i="56" s="1"/>
  <c r="AN76" i="56"/>
  <c r="AO67" i="56"/>
  <c r="AS140" i="56"/>
  <c r="AS141" i="56"/>
  <c r="AO73" i="56" s="1"/>
  <c r="AO85" i="56" s="1"/>
  <c r="AO99" i="56" s="1"/>
  <c r="AB71" i="56"/>
  <c r="AB78" i="56" s="1"/>
  <c r="AB83" i="56" s="1"/>
  <c r="AA72" i="56"/>
  <c r="AO50" i="56" l="1"/>
  <c r="AO59" i="56" s="1"/>
  <c r="AP50" i="56"/>
  <c r="AP59" i="56" s="1"/>
  <c r="AP49" i="56"/>
  <c r="AU137" i="56"/>
  <c r="AV137" i="56" s="1"/>
  <c r="AW137" i="56" s="1"/>
  <c r="AX137" i="56" s="1"/>
  <c r="AY137" i="56" s="1"/>
  <c r="AB72" i="56"/>
  <c r="AO80" i="56"/>
  <c r="AO66" i="56"/>
  <c r="AO68" i="56" s="1"/>
  <c r="AO79" i="56"/>
  <c r="AB86" i="56"/>
  <c r="AB87" i="56" s="1"/>
  <c r="AB90" i="56" s="1"/>
  <c r="AB88" i="56"/>
  <c r="AB84" i="56"/>
  <c r="AB89" i="56" s="1"/>
  <c r="AP80" i="56"/>
  <c r="AC71" i="56"/>
  <c r="AC78" i="56" s="1"/>
  <c r="AC83" i="56" s="1"/>
  <c r="AT140" i="56"/>
  <c r="AN75" i="56"/>
  <c r="AD77" i="56"/>
  <c r="AD70" i="56"/>
  <c r="AP67" i="56"/>
  <c r="AO76" i="56"/>
  <c r="AP74" i="56"/>
  <c r="AP47" i="56"/>
  <c r="AP61" i="56" s="1"/>
  <c r="AP60" i="56" s="1"/>
  <c r="AP52" i="56"/>
  <c r="AE55" i="56"/>
  <c r="AF53" i="56" s="1"/>
  <c r="AP66" i="56" l="1"/>
  <c r="AP68" i="56"/>
  <c r="AP79" i="56"/>
  <c r="AC86" i="56"/>
  <c r="AC87" i="56" s="1"/>
  <c r="AC90" i="56" s="1"/>
  <c r="AC88" i="56"/>
  <c r="AC84" i="56"/>
  <c r="AC89" i="56" s="1"/>
  <c r="AP76" i="56"/>
  <c r="AS67" i="56"/>
  <c r="AC72" i="56"/>
  <c r="AO75" i="56"/>
  <c r="AF55" i="56"/>
  <c r="AG53" i="56" s="1"/>
  <c r="AD71" i="56"/>
  <c r="AD78" i="56" s="1"/>
  <c r="AD83" i="56" s="1"/>
  <c r="AU141" i="56"/>
  <c r="AU140" i="56"/>
  <c r="AE82" i="56"/>
  <c r="AE56" i="56"/>
  <c r="AE69" i="56" s="1"/>
  <c r="AT141" i="56"/>
  <c r="AP73" i="56" s="1"/>
  <c r="AP85" i="56" s="1"/>
  <c r="AP99" i="56" s="1"/>
  <c r="AQ99" i="56" s="1"/>
  <c r="A100" i="56" s="1"/>
  <c r="AP75" i="56"/>
  <c r="AD72" i="56" l="1"/>
  <c r="AG55" i="56"/>
  <c r="AH53" i="56" s="1"/>
  <c r="AV140" i="56"/>
  <c r="AV141" i="56" s="1"/>
  <c r="AF82" i="56"/>
  <c r="AF56" i="56"/>
  <c r="AF69" i="56" s="1"/>
  <c r="AD86" i="56"/>
  <c r="AD87" i="56" s="1"/>
  <c r="AD90" i="56" s="1"/>
  <c r="AD88" i="56"/>
  <c r="AD84" i="56"/>
  <c r="AD89" i="56" s="1"/>
  <c r="AE77" i="56"/>
  <c r="AE70" i="56"/>
  <c r="AH55" i="56" l="1"/>
  <c r="AI53" i="56" s="1"/>
  <c r="AE71" i="56"/>
  <c r="AE78" i="56" s="1"/>
  <c r="AE83" i="56" s="1"/>
  <c r="AW140" i="56"/>
  <c r="AG82" i="56"/>
  <c r="AG56" i="56"/>
  <c r="AG69" i="56" s="1"/>
  <c r="AF77" i="56"/>
  <c r="AF70" i="56"/>
  <c r="AI55" i="56" l="1"/>
  <c r="AJ53" i="56" s="1"/>
  <c r="AF71" i="56"/>
  <c r="AF78" i="56" s="1"/>
  <c r="AF83" i="56" s="1"/>
  <c r="AE72" i="56"/>
  <c r="AE86" i="56"/>
  <c r="AE87" i="56" s="1"/>
  <c r="AE90" i="56" s="1"/>
  <c r="AE84" i="56"/>
  <c r="AE89" i="56" s="1"/>
  <c r="AE88" i="56"/>
  <c r="AX140" i="56"/>
  <c r="AX141" i="56" s="1"/>
  <c r="AG77" i="56"/>
  <c r="AG70" i="56"/>
  <c r="AW141" i="56"/>
  <c r="AH82" i="56"/>
  <c r="AH56" i="56"/>
  <c r="AH69" i="56" s="1"/>
  <c r="AF72" i="56" l="1"/>
  <c r="AJ55" i="56"/>
  <c r="AF86" i="56"/>
  <c r="AF87" i="56" s="1"/>
  <c r="AF90" i="56" s="1"/>
  <c r="AF88" i="56"/>
  <c r="AF84" i="56"/>
  <c r="AF89" i="56" s="1"/>
  <c r="AH77" i="56"/>
  <c r="AH70" i="56"/>
  <c r="AG71" i="56"/>
  <c r="AG78" i="56" s="1"/>
  <c r="AG83" i="56" s="1"/>
  <c r="AY140" i="56"/>
  <c r="AY141" i="56" s="1"/>
  <c r="AI82" i="56"/>
  <c r="AI56" i="56"/>
  <c r="AI69" i="56" s="1"/>
  <c r="AG72" i="56" l="1"/>
  <c r="AG86" i="56"/>
  <c r="AG87" i="56" s="1"/>
  <c r="AG90" i="56" s="1"/>
  <c r="AG88" i="56"/>
  <c r="AG84" i="56"/>
  <c r="AG89" i="56" s="1"/>
  <c r="AH71" i="56"/>
  <c r="AH78" i="56" s="1"/>
  <c r="AH83" i="56" s="1"/>
  <c r="AI77" i="56"/>
  <c r="AI70" i="56"/>
  <c r="AJ82" i="56"/>
  <c r="AJ56" i="56"/>
  <c r="AJ69" i="56" s="1"/>
  <c r="AK53" i="56"/>
  <c r="AH86" i="56" l="1"/>
  <c r="AH87" i="56" s="1"/>
  <c r="AH90" i="56" s="1"/>
  <c r="AH84" i="56"/>
  <c r="AH89" i="56" s="1"/>
  <c r="AH88" i="56"/>
  <c r="AJ77" i="56"/>
  <c r="AJ70" i="56"/>
  <c r="AH72" i="56"/>
  <c r="AK55" i="56"/>
  <c r="AI71" i="56"/>
  <c r="AI78" i="56" s="1"/>
  <c r="AI83" i="56" s="1"/>
  <c r="AI86" i="56" l="1"/>
  <c r="AI87" i="56" s="1"/>
  <c r="AI90" i="56" s="1"/>
  <c r="AI84" i="56"/>
  <c r="AI89" i="56" s="1"/>
  <c r="AI88" i="56"/>
  <c r="AK82" i="56"/>
  <c r="AK56" i="56"/>
  <c r="AK69" i="56" s="1"/>
  <c r="AI72" i="56"/>
  <c r="AL53" i="56"/>
  <c r="AJ71" i="56"/>
  <c r="AJ78" i="56" s="1"/>
  <c r="AJ83" i="56" s="1"/>
  <c r="AJ72" i="56" l="1"/>
  <c r="AL55" i="56"/>
  <c r="AJ86" i="56"/>
  <c r="AJ87" i="56" s="1"/>
  <c r="AJ90" i="56" s="1"/>
  <c r="AJ88" i="56"/>
  <c r="AJ84" i="56"/>
  <c r="AJ89" i="56" s="1"/>
  <c r="AK77" i="56"/>
  <c r="AK70" i="56"/>
  <c r="AK71" i="56" l="1"/>
  <c r="AK78" i="56" s="1"/>
  <c r="AK83" i="56" s="1"/>
  <c r="AL82" i="56"/>
  <c r="AL56" i="56"/>
  <c r="AL69" i="56" s="1"/>
  <c r="AM53" i="56"/>
  <c r="AL77" i="56" l="1"/>
  <c r="AL70" i="56"/>
  <c r="AK72" i="56"/>
  <c r="AK86" i="56"/>
  <c r="AK87" i="56" s="1"/>
  <c r="AK90" i="56" s="1"/>
  <c r="AK88" i="56"/>
  <c r="AK84" i="56"/>
  <c r="AK89" i="56" s="1"/>
  <c r="AM55" i="56"/>
  <c r="AN53" i="56" s="1"/>
  <c r="AN55" i="56" l="1"/>
  <c r="AM82" i="56"/>
  <c r="AM56" i="56"/>
  <c r="AM69" i="56" s="1"/>
  <c r="AL71" i="56"/>
  <c r="AL78" i="56" s="1"/>
  <c r="AL83" i="56" s="1"/>
  <c r="AL86" i="56" l="1"/>
  <c r="AL87" i="56" s="1"/>
  <c r="AL90" i="56" s="1"/>
  <c r="AL88" i="56"/>
  <c r="AL84" i="56"/>
  <c r="AL89" i="56" s="1"/>
  <c r="AM77" i="56"/>
  <c r="AM70" i="56"/>
  <c r="AN82" i="56"/>
  <c r="AN56" i="56"/>
  <c r="AN69" i="56" s="1"/>
  <c r="AL72" i="56"/>
  <c r="AO53" i="56"/>
  <c r="AO55" i="56" l="1"/>
  <c r="AP53" i="56" s="1"/>
  <c r="AP55" i="56" s="1"/>
  <c r="AM71" i="56"/>
  <c r="AM78" i="56" s="1"/>
  <c r="AM83" i="56" s="1"/>
  <c r="AN77" i="56"/>
  <c r="AN70" i="56"/>
  <c r="AP82" i="56" l="1"/>
  <c r="AP56" i="56"/>
  <c r="AP69" i="56" s="1"/>
  <c r="AM86" i="56"/>
  <c r="AM87" i="56" s="1"/>
  <c r="AM90" i="56" s="1"/>
  <c r="AM88" i="56"/>
  <c r="AM84" i="56"/>
  <c r="AM89" i="56" s="1"/>
  <c r="AO82" i="56"/>
  <c r="AO56" i="56"/>
  <c r="AO69" i="56" s="1"/>
  <c r="AN71" i="56"/>
  <c r="AN78" i="56" s="1"/>
  <c r="AN83" i="56" s="1"/>
  <c r="AM72" i="56"/>
  <c r="AN86" i="56" l="1"/>
  <c r="AN87" i="56" s="1"/>
  <c r="AN90" i="56" s="1"/>
  <c r="AN88" i="56"/>
  <c r="AN84" i="56"/>
  <c r="AN89" i="56" s="1"/>
  <c r="AO77" i="56"/>
  <c r="AO70" i="56"/>
  <c r="AP77" i="56"/>
  <c r="AP70" i="56"/>
  <c r="AN72" i="56"/>
  <c r="AO71" i="56" l="1"/>
  <c r="AO78" i="56" s="1"/>
  <c r="AO83" i="56" s="1"/>
  <c r="AP71" i="56"/>
  <c r="AO72" i="56" l="1"/>
  <c r="AP78" i="56"/>
  <c r="AP83" i="56" s="1"/>
  <c r="AP88" i="56" s="1"/>
  <c r="AP72" i="56"/>
  <c r="AO86" i="56"/>
  <c r="AO87" i="56" s="1"/>
  <c r="AO90" i="56" s="1"/>
  <c r="AO84" i="56"/>
  <c r="AO89" i="56" s="1"/>
  <c r="AO88" i="56"/>
  <c r="AP86" i="56" l="1"/>
  <c r="AP87" i="56" s="1"/>
  <c r="AP84" i="56"/>
  <c r="AP89" i="56" s="1"/>
  <c r="A101" i="56" l="1"/>
  <c r="B102" i="56" s="1"/>
  <c r="AP90" i="56"/>
  <c r="S24" i="15" l="1"/>
  <c r="R24" i="15"/>
  <c r="Q24" i="15"/>
  <c r="P24" i="15"/>
  <c r="O24" i="15"/>
  <c r="N24" i="15"/>
  <c r="M24" i="15"/>
  <c r="L24" i="15"/>
  <c r="K24" i="15"/>
  <c r="J24" i="15"/>
  <c r="U24" i="15" s="1"/>
  <c r="C48" i="7" s="1"/>
  <c r="I24" i="15"/>
  <c r="H24" i="15"/>
  <c r="T24" i="15" s="1"/>
  <c r="S30" i="15"/>
  <c r="R30" i="15"/>
  <c r="Q30" i="15"/>
  <c r="P30" i="15"/>
  <c r="O30" i="15"/>
  <c r="N30" i="15"/>
  <c r="M30" i="15"/>
  <c r="L30" i="15"/>
  <c r="K30" i="15"/>
  <c r="J30" i="15"/>
  <c r="U30" i="15" s="1"/>
  <c r="C49" i="7" s="1"/>
  <c r="I30" i="15"/>
  <c r="H30" i="15"/>
  <c r="T30" i="15" s="1"/>
  <c r="B22" i="53" l="1"/>
  <c r="B27" i="53" l="1"/>
  <c r="S26" i="14" l="1"/>
  <c r="B24" i="53" l="1"/>
  <c r="S24" i="12"/>
  <c r="J24" i="12"/>
  <c r="I24" i="12"/>
  <c r="H24" i="12"/>
  <c r="D24" i="15" l="1"/>
  <c r="E24" i="15"/>
  <c r="F24" i="15"/>
  <c r="C24" i="15"/>
  <c r="A5" i="53"/>
  <c r="A15" i="53" l="1"/>
  <c r="B21" i="53" s="1"/>
  <c r="A12" i="53"/>
  <c r="A9" i="53"/>
  <c r="B60" i="53"/>
  <c r="B83" i="53"/>
  <c r="B82" i="53" s="1"/>
  <c r="B81" i="53"/>
  <c r="B80" i="53" s="1"/>
  <c r="B58" i="53"/>
  <c r="B41" i="53"/>
  <c r="B32" i="53"/>
  <c r="B72" i="53"/>
  <c r="B30" i="53" l="1"/>
  <c r="B29" i="53" s="1"/>
  <c r="B34" i="53"/>
  <c r="B47" i="53"/>
  <c r="B55" i="53"/>
  <c r="B68" i="53"/>
  <c r="B38" i="53"/>
  <c r="B43" i="53"/>
  <c r="B51" i="53"/>
  <c r="B64" i="53"/>
  <c r="A15" i="12" l="1"/>
  <c r="A8" i="17" l="1"/>
  <c r="E9" i="14"/>
  <c r="A15" i="5" l="1"/>
  <c r="A12" i="5"/>
  <c r="A9" i="5"/>
  <c r="B26" i="5" s="1"/>
  <c r="A5" i="5"/>
  <c r="A14" i="15"/>
  <c r="A11" i="15"/>
  <c r="A8" i="15"/>
  <c r="A4" i="15"/>
  <c r="A15" i="16"/>
  <c r="A12" i="16"/>
  <c r="A9" i="16"/>
  <c r="A15" i="10"/>
  <c r="A12" i="10"/>
  <c r="A9" i="10"/>
  <c r="A5" i="10"/>
  <c r="A4" i="17"/>
  <c r="A14" i="17"/>
  <c r="A11" i="17"/>
  <c r="A6" i="13"/>
  <c r="A5" i="14"/>
  <c r="A4" i="12"/>
  <c r="A5" i="16" s="1"/>
  <c r="A5" i="6"/>
  <c r="A15" i="6"/>
  <c r="C24" i="6" s="1"/>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<sst xmlns="http://schemas.openxmlformats.org/spreadsheetml/2006/main" count="1101" uniqueCount="685">
  <si>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</si>
  <si>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</si>
  <si>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</si>
  <si>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</si>
  <si>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</si>
  <si>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</si>
  <si>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</si>
  <si>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</si>
  <si>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</si>
  <si>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</si>
  <si>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</si>
  <si>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</si>
  <si>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</si>
  <si>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</si>
  <si>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</si>
  <si>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</si>
  <si>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</si>
  <si>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</si>
  <si>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</si>
  <si>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</si>
  <si>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</si>
  <si>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</si>
  <si>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</si>
  <si>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</si>
  <si>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</si>
  <si>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</si>
  <si>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</si>
  <si>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</si>
  <si>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</si>
  <si>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</si>
  <si>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</si>
  <si>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</si>
  <si>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</si>
  <si>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</si>
  <si>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</si>
  <si>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</si>
  <si>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</si>
  <si>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</si>
  <si>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</si>
  <si>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</si>
  <si>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</si>
  <si>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</si>
  <si>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</si>
  <si>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</si>
  <si>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</si>
  <si>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</si>
  <si>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</si>
  <si>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</si>
  <si>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</si>
  <si>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</si>
  <si>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</si>
  <si>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</si>
  <si>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</si>
  <si>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</si>
  <si>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</si>
  <si>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</si>
  <si>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</si>
  <si>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</si>
  <si>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</si>
  <si>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</si>
  <si>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</si>
  <si>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</si>
  <si>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</si>
  <si>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</si>
  <si>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</si>
  <si>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</si>
  <si>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</si>
  <si>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</si>
  <si>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</si>
  <si>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</si>
  <si>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</si>
  <si>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</si>
  <si>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</si>
  <si>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</si>
  <si>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</si>
  <si>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</si>
  <si>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</si>
  <si>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</si>
  <si>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</si>
  <si>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</si>
  <si>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</si>
  <si>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</si>
  <si>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</si>
  <si>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</si>
  <si>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</si>
  <si>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</si>
  <si>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</si>
  <si>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</si>
  <si>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</si>
  <si>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</si>
  <si>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</si>
  <si>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</si>
  <si>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</si>
  <si>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</si>
  <si>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</si>
  <si>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</si>
  <si>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</si>
  <si>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</si>
  <si>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</si>
  <si>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</si>
  <si>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</si>
  <si>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</si>
  <si>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</si>
  <si>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</si>
  <si>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</si>
  <si>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</si>
  <si>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</si>
  <si>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</si>
  <si>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</si>
  <si>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</si>
  <si>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</si>
  <si>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</si>
  <si>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</si>
  <si>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</si>
  <si>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</si>
  <si>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</si>
  <si>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</si>
  <si>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</si>
  <si>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</si>
  <si>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</si>
  <si>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</si>
  <si>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</si>
  <si>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</si>
  <si>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</si>
  <si>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</si>
  <si>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</si>
  <si>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</si>
  <si>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</si>
  <si>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</si>
  <si>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</si>
  <si>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</si>
  <si>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</si>
  <si>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</si>
  <si>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</si>
  <si>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</si>
  <si>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</si>
  <si>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</si>
  <si>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</si>
  <si>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</si>
  <si>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</si>
  <si>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</si>
  <si>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</si>
  <si>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</si>
  <si>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</si>
  <si>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</si>
  <si>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</si>
  <si>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</si>
  <si>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</si>
  <si>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</si>
  <si>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</si>
  <si>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</si>
  <si>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</si>
  <si>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</si>
  <si>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</si>
  <si>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</si>
  <si>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</si>
  <si>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</si>
  <si>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</si>
  <si>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</si>
  <si>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</si>
  <si>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</si>
  <si>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</si>
  <si>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</si>
  <si>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</si>
  <si>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</si>
  <si>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</si>
  <si>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</si>
  <si>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</si>
  <si>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</si>
  <si>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</si>
  <si>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</si>
  <si>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</si>
  <si>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</si>
  <si>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</si>
  <si>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</si>
  <si>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</si>
  <si>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</si>
  <si>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</si>
  <si>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</si>
  <si>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</si>
  <si>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</si>
  <si>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</si>
  <si>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</si>
  <si>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</si>
  <si>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</si>
  <si>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</si>
  <si>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</si>
  <si>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</si>
  <si>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</si>
  <si>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</si>
  <si>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</si>
  <si>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</si>
  <si>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</si>
  <si>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</si>
  <si>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</si>
  <si>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</si>
  <si>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</si>
  <si>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</si>
  <si>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</si>
  <si>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</si>
  <si>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</si>
  <si>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</si>
  <si>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</si>
  <si>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</si>
  <si>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</si>
  <si>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</si>
  <si>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</si>
  <si>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</si>
  <si>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</si>
  <si>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</si>
  <si>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</si>
  <si>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</si>
  <si>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</si>
  <si>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</si>
  <si>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</si>
  <si>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</si>
  <si>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</si>
  <si>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</si>
  <si>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</si>
  <si>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</si>
  <si>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</si>
  <si>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</si>
  <si>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</si>
  <si>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</si>
  <si>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</si>
  <si>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</si>
  <si>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</si>
  <si>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</si>
  <si>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</si>
  <si>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</si>
  <si>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</si>
  <si>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</si>
  <si>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</si>
  <si>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</si>
  <si>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</si>
  <si>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</si>
  <si>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</si>
  <si>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</si>
  <si>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</si>
  <si>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</si>
  <si>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</si>
  <si>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</si>
  <si>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</si>
  <si>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</si>
  <si>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</si>
  <si>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</si>
  <si>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</si>
  <si>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</si>
  <si>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</si>
  <si>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</si>
  <si>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</si>
  <si>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</si>
  <si>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</si>
  <si>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</si>
  <si>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</si>
  <si>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</si>
  <si>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</si>
  <si>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</si>
  <si>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</si>
  <si>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</si>
  <si>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</si>
  <si>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</si>
  <si>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</si>
  <si>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</si>
  <si>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</si>
  <si>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</si>
  <si>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</si>
  <si>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</si>
  <si>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</si>
  <si>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</si>
  <si>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</si>
  <si>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</si>
  <si>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</si>
  <si>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</si>
  <si>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</si>
  <si>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</si>
  <si>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</si>
  <si>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</si>
  <si>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</si>
  <si>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</si>
  <si>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</si>
  <si>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</si>
  <si>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</si>
  <si>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</si>
  <si>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</si>
  <si>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</si>
  <si>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</si>
  <si>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</si>
  <si>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</si>
  <si>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</si>
  <si>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</si>
  <si>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</si>
  <si>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</si>
  <si>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</si>
  <si>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</si>
  <si>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</si>
  <si>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</si>
  <si>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</si>
  <si>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</si>
  <si>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</si>
  <si>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</si>
  <si>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</si>
  <si>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</si>
  <si>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</si>
  <si>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</si>
  <si>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</si>
  <si>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</si>
  <si>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</si>
  <si>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</si>
  <si>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</si>
  <si>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</si>
  <si>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</si>
  <si>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</si>
  <si>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</si>
  <si>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</si>
  <si>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</si>
  <si>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</si>
  <si>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</si>
  <si>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</si>
  <si>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</si>
  <si>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</si>
  <si>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</si>
  <si>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</si>
  <si>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</si>
  <si>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</si>
  <si>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</si>
  <si>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</si>
  <si>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</si>
  <si>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</si>
  <si>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</si>
  <si>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</si>
  <si>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</si>
  <si>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</si>
  <si>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</si>
  <si>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</si>
  <si>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</si>
  <si>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</si>
  <si>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</si>
  <si>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</si>
  <si>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</si>
  <si>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</si>
  <si>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</si>
  <si>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</si>
  <si>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</si>
  <si>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</si>
  <si>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</si>
  <si>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</si>
  <si>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</si>
  <si>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</si>
  <si>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</si>
  <si>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</si>
  <si>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</si>
  <si>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</si>
  <si>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</si>
  <si>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</si>
  <si>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</si>
  <si>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</si>
  <si>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</si>
  <si>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</si>
  <si>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</si>
  <si>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</si>
  <si>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</si>
  <si>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</si>
  <si>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</si>
  <si>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</si>
  <si>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</si>
  <si>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</si>
  <si>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</si>
  <si>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</si>
  <si>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</si>
  <si>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</si>
  <si>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</si>
  <si>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</si>
  <si>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</si>
  <si>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</si>
  <si>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</si>
  <si>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</si>
  <si>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</si>
  <si>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</si>
  <si>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</si>
  <si>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</si>
  <si>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</si>
  <si>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</si>
  <si>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</si>
  <si>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</si>
  <si>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</si>
  <si>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</si>
  <si>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</si>
  <si>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</si>
  <si>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</si>
  <si>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</si>
  <si>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</si>
  <si>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</si>
  <si>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</si>
  <si>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</si>
  <si>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</si>
  <si>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</si>
  <si>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</si>
  <si>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</si>
  <si>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</si>
  <si>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</si>
  <si>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</si>
  <si>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</si>
  <si>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</si>
  <si>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</si>
  <si>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</si>
  <si>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</si>
  <si>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</si>
  <si>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</si>
  <si>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</si>
  <si>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</si>
  <si>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</si>
  <si>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</si>
  <si>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</si>
  <si>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</si>
  <si>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</si>
  <si>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</si>
  <si>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</si>
  <si>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</si>
  <si>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</si>
  <si>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</si>
  <si>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</si>
  <si>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</si>
  <si>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</si>
  <si>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</si>
  <si>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</si>
  <si>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</si>
  <si>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</si>
  <si>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</si>
  <si>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</si>
  <si>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</si>
  <si>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</si>
  <si>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</si>
  <si>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</si>
  <si>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</si>
  <si>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</si>
  <si>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</si>
  <si>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</si>
  <si>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</si>
  <si>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</si>
  <si>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</si>
  <si>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</si>
  <si>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</si>
  <si>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</si>
  <si>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</si>
  <si>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</si>
  <si>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</si>
  <si>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</si>
  <si>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</si>
  <si>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</si>
  <si>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</si>
  <si>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</si>
  <si>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</si>
  <si>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</si>
  <si>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</si>
  <si>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</si>
  <si>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</si>
  <si>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</si>
  <si>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</si>
  <si>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</si>
  <si>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</si>
  <si>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</si>
  <si>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</si>
  <si>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</si>
  <si>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</si>
  <si>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</si>
  <si>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</si>
  <si>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</si>
  <si>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</si>
  <si>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</si>
  <si>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</si>
  <si>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</si>
  <si>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</si>
  <si>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</si>
  <si>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</si>
  <si>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</si>
  <si>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</si>
  <si>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</si>
  <si>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</si>
  <si>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</si>
  <si>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</si>
  <si>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</si>
  <si>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</si>
  <si>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</si>
  <si>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</si>
  <si>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</si>
  <si>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</si>
  <si>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</si>
  <si>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</si>
  <si>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</si>
  <si>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</si>
  <si>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</si>
  <si>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</si>
  <si>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</si>
  <si>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</si>
  <si>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</si>
  <si>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</si>
  <si>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</si>
  <si>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</si>
  <si>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</si>
  <si>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</si>
  <si>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</si>
  <si>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</si>
  <si>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</si>
  <si>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</si>
  <si>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</si>
  <si>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</si>
  <si>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</si>
  <si>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</si>
  <si>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</si>
  <si>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</si>
  <si>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</si>
  <si>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</si>
  <si>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</si>
  <si>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</si>
  <si>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</si>
  <si>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</si>
  <si>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</si>
  <si>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</si>
  <si>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</si>
  <si>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</si>
  <si>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</si>
  <si>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</si>
  <si>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</si>
  <si>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</si>
  <si>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</si>
  <si>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</si>
  <si>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</si>
  <si>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</si>
  <si>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</si>
  <si>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</si>
  <si>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</si>
  <si>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</si>
  <si>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</si>
  <si>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</si>
  <si>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</si>
  <si>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</si>
  <si>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</si>
  <si>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</si>
  <si>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</si>
  <si>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</si>
  <si>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</si>
  <si>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</si>
  <si>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</si>
  <si>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</si>
  <si>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</si>
  <si>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</si>
  <si>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</si>
  <si>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</si>
  <si>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</si>
  <si>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</si>
  <si>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</si>
  <si>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</si>
  <si>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</si>
  <si>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</si>
  <si>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</si>
  <si>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</si>
  <si>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</si>
  <si>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</si>
  <si>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</si>
  <si>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</si>
  <si>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</si>
  <si>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</si>
  <si>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</si>
  <si>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</si>
  <si>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</si>
  <si>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</si>
  <si>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</si>
  <si>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</si>
  <si>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</si>
  <si>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</si>
  <si>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</si>
  <si>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</si>
  <si>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</si>
  <si>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</si>
  <si>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</si>
  <si>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</si>
  <si>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</si>
  <si>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</si>
  <si>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</si>
  <si>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</si>
  <si>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</si>
  <si>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</si>
  <si>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</si>
  <si>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</si>
  <si>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</si>
  <si>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</si>
  <si>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</si>
  <si>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</si>
  <si>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</si>
  <si>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</si>
  <si>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</si>
  <si>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</si>
  <si>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</si>
  <si>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</si>
  <si>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</si>
  <si>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</si>
  <si>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</si>
  <si>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</si>
  <si>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</si>
  <si>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</si>
  <si>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</si>
  <si>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</si>
  <si>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</si>
  <si>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</si>
  <si>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</si>
  <si>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</si>
  <si>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</si>
  <si>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</si>
  <si>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</si>
  <si>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</si>
  <si>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</si>
  <si>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</si>
  <si>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</si>
  <si>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</si>
  <si>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</si>
  <si>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</si>
  <si>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</si>
  <si>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</si>
  <si>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</si>
  <si>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</si>
  <si>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</si>
  <si>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</si>
  <si>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</si>
  <si>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</si>
  <si>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</si>
  <si>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</si>
  <si>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</si>
  <si>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</si>
  <si>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</si>
  <si>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</si>
  <si>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</si>
  <si>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</si>
  <si>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</si>
  <si>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</si>
  <si>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</si>
  <si>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</si>
  <si>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</si>
  <si>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</si>
  <si>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</si>
  <si>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</si>
  <si>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</si>
  <si>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</si>
  <si>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</si>
  <si>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</si>
  <si>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</si>
  <si>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</si>
  <si>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</si>
  <si>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</si>
  <si>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</si>
  <si>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</si>
  <si>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</si>
  <si>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</si>
  <si>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</si>
  <si>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</si>
  <si>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</si>
  <si>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</si>
  <si>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</si>
  <si>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</si>
  <si>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</si>
  <si>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</si>
  <si>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</si>
  <si>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</si>
  <si>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</si>
  <si>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</si>
  <si>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</si>
  <si>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</si>
  <si>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</si>
  <si>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</si>
  <si>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</si>
  <si>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</si>
  <si>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 xml:space="preserve"> по состоянию на 01.01.2021</t>
  </si>
  <si>
    <t>2021 год</t>
  </si>
  <si>
    <t>2022 год</t>
  </si>
  <si>
    <t>2023 год</t>
  </si>
  <si>
    <t>2021</t>
  </si>
  <si>
    <t>L_3512</t>
  </si>
  <si>
    <t>Реконструкция ВЛ 15 кВ 15-106 (инв.№ 5113994) в р-не п. Люблино</t>
  </si>
  <si>
    <t>ВЛ 15 кВ 15-106</t>
  </si>
  <si>
    <t>Приведение эксплуатуционного состояния  ВЛ 15 кВ к действующим НТД, ПТЭ,ПУЭ, отраслевым регламентам, ГОСТ 32144-13</t>
  </si>
  <si>
    <t xml:space="preserve">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- 1974). Повышение индекса состояния до нормированного значения. </t>
  </si>
  <si>
    <t>П</t>
  </si>
  <si>
    <t xml:space="preserve">Значительно превышен нормативный срок эксплуатации 45 лет), высокий износ участка сетей. Загнивание деревянных стоек опор. Требуется замена провода и опор.                                                             </t>
  </si>
  <si>
    <t>Сметная стоимость проекта в ценах 2013 года с НДС, млн. руб.</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</si>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</sst>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169"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7245304"/>
        <c:axId val="877245696"/>
      </c:lineChart>
      <c:catAx>
        <c:axId val="877245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245696"/>
        <c:crosses val="autoZero"/>
        <c:auto val="1"/>
        <c:lblAlgn val="ctr"/>
        <c:lblOffset val="100"/>
        <c:noMultiLvlLbl val="0"/>
      </c:catAx>
      <c:valAx>
        <c:axId val="8772456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2453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834833944"/>
        <c:axId val="834835120"/>
      </c:lineChart>
      <c:catAx>
        <c:axId val="834833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5120"/>
        <c:crosses val="autoZero"/>
        <c:auto val="1"/>
        <c:lblAlgn val="ctr"/>
        <c:lblOffset val="100"/>
        <c:noMultiLvlLbl val="0"/>
      </c:catAx>
      <c:valAx>
        <c:axId val="834835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3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635525704"/>
        <c:axId val="635526096"/>
      </c:lineChart>
      <c:catAx>
        <c:axId val="635525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5526096"/>
        <c:crosses val="autoZero"/>
        <c:auto val="1"/>
        <c:lblAlgn val="ctr"/>
        <c:lblOffset val="100"/>
        <c:noMultiLvlLbl val="0"/>
      </c:catAx>
      <c:valAx>
        <c:axId val="635526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55257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81941296"/>
        <c:axId val="834947576"/>
      </c:lineChart>
      <c:catAx>
        <c:axId val="881941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947576"/>
        <c:crosses val="autoZero"/>
        <c:auto val="1"/>
        <c:lblAlgn val="ctr"/>
        <c:lblOffset val="100"/>
        <c:noMultiLvlLbl val="0"/>
      </c:catAx>
      <c:valAx>
        <c:axId val="834947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19412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497408480"/>
        <c:axId val="497408872"/>
      </c:lineChart>
      <c:catAx>
        <c:axId val="497408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7408872"/>
        <c:crosses val="autoZero"/>
        <c:auto val="1"/>
        <c:lblAlgn val="ctr"/>
        <c:lblOffset val="100"/>
        <c:noMultiLvlLbl val="0"/>
      </c:catAx>
      <c:valAx>
        <c:axId val="497408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74084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301" customWidth="1"/>
    <col min="2" max="2" width="53.5703125" style="301" customWidth="1"/>
    <col min="3" max="3" width="91.42578125" style="301" customWidth="1"/>
    <col min="4" max="4" width="12" style="301" hidden="1" customWidth="1"/>
    <col min="5" max="5" width="14.42578125" style="301" customWidth="1"/>
    <col min="6" max="6" width="36.5703125" style="301" customWidth="1"/>
    <col min="7" max="7" width="20" style="301" customWidth="1"/>
    <col min="8" max="8" width="25.5703125" style="301" customWidth="1"/>
    <col min="9" max="9" width="16.42578125" style="301" customWidth="1"/>
    <col min="10" max="16384" width="9.140625" style="301"/>
  </cols>
  <sheetData>
    <row r="1" spans="1:22" s="15" customFormat="1" ht="18.75" customHeight="1" x14ac:dyDescent="0.2">
      <c r="A1" s="282"/>
      <c r="C1" s="283" t="s">
        <v>66</v>
      </c>
    </row>
    <row r="2" spans="1:22" s="15" customFormat="1" ht="18.75" customHeight="1" x14ac:dyDescent="0.3">
      <c r="A2" s="282"/>
      <c r="C2" s="284" t="s">
        <v>8</v>
      </c>
    </row>
    <row r="3" spans="1:22" s="15" customFormat="1" ht="18.75" x14ac:dyDescent="0.3">
      <c r="A3" s="285"/>
      <c r="C3" s="284" t="s">
        <v>65</v>
      </c>
    </row>
    <row r="4" spans="1:22" s="15" customFormat="1" ht="18.75" x14ac:dyDescent="0.3">
      <c r="A4" s="285"/>
      <c r="H4" s="284"/>
    </row>
    <row r="5" spans="1:22" s="15" customFormat="1" ht="15.75" x14ac:dyDescent="0.25">
      <c r="A5" s="399" t="s">
        <v>684</v>
      </c>
      <c r="B5" s="399"/>
      <c r="C5" s="399"/>
      <c r="D5" s="161"/>
      <c r="E5" s="161"/>
      <c r="F5" s="161"/>
      <c r="G5" s="161"/>
      <c r="H5" s="161"/>
      <c r="I5" s="161"/>
      <c r="J5" s="161"/>
    </row>
    <row r="6" spans="1:22" s="15" customFormat="1" ht="18.75" x14ac:dyDescent="0.3">
      <c r="A6" s="285"/>
      <c r="H6" s="284"/>
    </row>
    <row r="7" spans="1:22" s="15" customFormat="1" ht="18.75" x14ac:dyDescent="0.2">
      <c r="A7" s="403" t="s">
        <v>7</v>
      </c>
      <c r="B7" s="403"/>
      <c r="C7" s="403"/>
      <c r="D7" s="286"/>
      <c r="E7" s="286"/>
      <c r="F7" s="286"/>
      <c r="G7" s="286"/>
      <c r="H7" s="286"/>
      <c r="I7" s="286"/>
      <c r="J7" s="286"/>
      <c r="K7" s="286"/>
      <c r="L7" s="286"/>
      <c r="M7" s="286"/>
      <c r="N7" s="286"/>
      <c r="O7" s="286"/>
      <c r="P7" s="286"/>
      <c r="Q7" s="286"/>
      <c r="R7" s="286"/>
      <c r="S7" s="286"/>
      <c r="T7" s="286"/>
      <c r="U7" s="286"/>
      <c r="V7" s="286"/>
    </row>
    <row r="8" spans="1:22" s="15" customFormat="1" ht="18.75" x14ac:dyDescent="0.2">
      <c r="A8" s="287"/>
      <c r="B8" s="287"/>
      <c r="C8" s="287"/>
      <c r="D8" s="287"/>
      <c r="E8" s="287"/>
      <c r="F8" s="287"/>
      <c r="G8" s="287"/>
      <c r="H8" s="287"/>
      <c r="I8" s="286"/>
      <c r="J8" s="286"/>
      <c r="K8" s="286"/>
      <c r="L8" s="286"/>
      <c r="M8" s="286"/>
      <c r="N8" s="286"/>
      <c r="O8" s="286"/>
      <c r="P8" s="286"/>
      <c r="Q8" s="286"/>
      <c r="R8" s="286"/>
      <c r="S8" s="286"/>
      <c r="T8" s="286"/>
      <c r="U8" s="286"/>
      <c r="V8" s="286"/>
    </row>
    <row r="9" spans="1:22" s="15" customFormat="1" ht="18.75" x14ac:dyDescent="0.2">
      <c r="A9" s="404" t="s">
        <v>572</v>
      </c>
      <c r="B9" s="404"/>
      <c r="C9" s="404"/>
      <c r="D9" s="288"/>
      <c r="E9" s="288"/>
      <c r="F9" s="288"/>
      <c r="G9" s="288"/>
      <c r="H9" s="288"/>
      <c r="I9" s="286"/>
      <c r="J9" s="286"/>
      <c r="K9" s="286"/>
      <c r="L9" s="286"/>
      <c r="M9" s="286"/>
      <c r="N9" s="286"/>
      <c r="O9" s="286"/>
      <c r="P9" s="286"/>
      <c r="Q9" s="286"/>
      <c r="R9" s="286"/>
      <c r="S9" s="286"/>
      <c r="T9" s="286"/>
      <c r="U9" s="286"/>
      <c r="V9" s="286"/>
    </row>
    <row r="10" spans="1:22" s="15" customFormat="1" ht="18.75" x14ac:dyDescent="0.2">
      <c r="A10" s="400" t="s">
        <v>6</v>
      </c>
      <c r="B10" s="400"/>
      <c r="C10" s="400"/>
      <c r="D10" s="289"/>
      <c r="E10" s="289"/>
      <c r="F10" s="289"/>
      <c r="G10" s="289"/>
      <c r="H10" s="289"/>
      <c r="I10" s="286"/>
      <c r="J10" s="286"/>
      <c r="K10" s="286"/>
      <c r="L10" s="286"/>
      <c r="M10" s="286"/>
      <c r="N10" s="286"/>
      <c r="O10" s="286"/>
      <c r="P10" s="286"/>
      <c r="Q10" s="286"/>
      <c r="R10" s="286"/>
      <c r="S10" s="286"/>
      <c r="T10" s="286"/>
      <c r="U10" s="286"/>
      <c r="V10" s="286"/>
    </row>
    <row r="11" spans="1:22" s="15" customFormat="1" ht="18.75" x14ac:dyDescent="0.2">
      <c r="A11" s="287"/>
      <c r="B11" s="287"/>
      <c r="C11" s="287"/>
      <c r="D11" s="287"/>
      <c r="E11" s="287"/>
      <c r="F11" s="287"/>
      <c r="G11" s="287"/>
      <c r="H11" s="287"/>
      <c r="I11" s="286"/>
      <c r="J11" s="286"/>
      <c r="K11" s="286"/>
      <c r="L11" s="286"/>
      <c r="M11" s="286"/>
      <c r="N11" s="286"/>
      <c r="O11" s="286"/>
      <c r="P11" s="286"/>
      <c r="Q11" s="286"/>
      <c r="R11" s="286"/>
      <c r="S11" s="286"/>
      <c r="T11" s="286"/>
      <c r="U11" s="286"/>
      <c r="V11" s="286"/>
    </row>
    <row r="12" spans="1:22" s="15" customFormat="1" ht="18.75" x14ac:dyDescent="0.2">
      <c r="A12" s="402" t="s">
        <v>676</v>
      </c>
      <c r="B12" s="402"/>
      <c r="C12" s="402"/>
      <c r="D12" s="288"/>
      <c r="E12" s="288"/>
      <c r="F12" s="288"/>
      <c r="G12" s="288"/>
      <c r="H12" s="288"/>
      <c r="I12" s="286"/>
      <c r="J12" s="286"/>
      <c r="K12" s="286"/>
      <c r="L12" s="286"/>
      <c r="M12" s="286"/>
      <c r="N12" s="286"/>
      <c r="O12" s="286"/>
      <c r="P12" s="286"/>
      <c r="Q12" s="286"/>
      <c r="R12" s="286"/>
      <c r="S12" s="286"/>
      <c r="T12" s="286"/>
      <c r="U12" s="286"/>
      <c r="V12" s="286"/>
    </row>
    <row r="13" spans="1:22" s="15" customFormat="1" ht="18.75" x14ac:dyDescent="0.2">
      <c r="A13" s="400" t="s">
        <v>5</v>
      </c>
      <c r="B13" s="400"/>
      <c r="C13" s="400"/>
      <c r="D13" s="289"/>
      <c r="E13" s="289"/>
      <c r="F13" s="289"/>
      <c r="G13" s="289"/>
      <c r="H13" s="289"/>
      <c r="I13" s="286"/>
      <c r="J13" s="286"/>
      <c r="K13" s="286"/>
      <c r="L13" s="286"/>
      <c r="M13" s="286"/>
      <c r="N13" s="286"/>
      <c r="O13" s="286"/>
      <c r="P13" s="286"/>
      <c r="Q13" s="286"/>
      <c r="R13" s="286"/>
      <c r="S13" s="286"/>
      <c r="T13" s="286"/>
      <c r="U13" s="286"/>
      <c r="V13" s="286"/>
    </row>
    <row r="14" spans="1:22" s="290" customFormat="1" ht="15.75" customHeight="1"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row>
    <row r="15" spans="1:22" s="291" customFormat="1" ht="50.25" customHeight="1" x14ac:dyDescent="0.2">
      <c r="A15" s="405" t="s">
        <v>677</v>
      </c>
      <c r="B15" s="406"/>
      <c r="C15" s="406"/>
      <c r="D15" s="288"/>
      <c r="E15" s="288"/>
      <c r="F15" s="288"/>
      <c r="G15" s="288"/>
      <c r="H15" s="288"/>
      <c r="I15" s="288"/>
      <c r="J15" s="288"/>
      <c r="K15" s="288"/>
      <c r="L15" s="288"/>
      <c r="M15" s="288"/>
      <c r="N15" s="288"/>
      <c r="O15" s="288"/>
      <c r="P15" s="288"/>
      <c r="Q15" s="288"/>
      <c r="R15" s="288"/>
      <c r="S15" s="288"/>
      <c r="T15" s="288"/>
      <c r="U15" s="288"/>
      <c r="V15" s="288"/>
    </row>
    <row r="16" spans="1:22" s="291" customFormat="1" ht="15" customHeight="1" x14ac:dyDescent="0.2">
      <c r="A16" s="400" t="s">
        <v>4</v>
      </c>
      <c r="B16" s="400"/>
      <c r="C16" s="400"/>
      <c r="D16" s="289"/>
      <c r="E16" s="289"/>
      <c r="F16" s="289"/>
      <c r="G16" s="289"/>
      <c r="H16" s="289"/>
      <c r="I16" s="289"/>
      <c r="J16" s="289"/>
      <c r="K16" s="289"/>
      <c r="L16" s="289"/>
      <c r="M16" s="289"/>
      <c r="N16" s="289"/>
      <c r="O16" s="289"/>
      <c r="P16" s="289"/>
      <c r="Q16" s="289"/>
      <c r="R16" s="289"/>
      <c r="S16" s="289"/>
      <c r="T16" s="289"/>
      <c r="U16" s="289"/>
      <c r="V16" s="289"/>
    </row>
    <row r="17" spans="1:22" s="291" customFormat="1" ht="15" customHeight="1" x14ac:dyDescent="0.2">
      <c r="A17" s="292"/>
      <c r="B17" s="292"/>
      <c r="C17" s="292"/>
      <c r="D17" s="292"/>
      <c r="E17" s="292"/>
      <c r="F17" s="292"/>
      <c r="G17" s="292"/>
      <c r="H17" s="292"/>
      <c r="I17" s="292"/>
      <c r="J17" s="292"/>
      <c r="K17" s="292"/>
      <c r="L17" s="292"/>
      <c r="M17" s="292"/>
      <c r="N17" s="292"/>
      <c r="O17" s="292"/>
      <c r="P17" s="292"/>
      <c r="Q17" s="292"/>
      <c r="R17" s="292"/>
      <c r="S17" s="292"/>
    </row>
    <row r="18" spans="1:22" s="291" customFormat="1" ht="15" customHeight="1" x14ac:dyDescent="0.2">
      <c r="A18" s="401" t="s">
        <v>511</v>
      </c>
      <c r="B18" s="402"/>
      <c r="C18" s="402"/>
      <c r="D18" s="293"/>
      <c r="E18" s="293"/>
      <c r="F18" s="293"/>
      <c r="G18" s="293"/>
      <c r="H18" s="293"/>
      <c r="I18" s="293"/>
      <c r="J18" s="293"/>
      <c r="K18" s="293"/>
      <c r="L18" s="293"/>
      <c r="M18" s="293"/>
      <c r="N18" s="293"/>
      <c r="O18" s="293"/>
      <c r="P18" s="293"/>
      <c r="Q18" s="293"/>
      <c r="R18" s="293"/>
      <c r="S18" s="293"/>
      <c r="T18" s="293"/>
      <c r="U18" s="293"/>
      <c r="V18" s="293"/>
    </row>
    <row r="19" spans="1:22" s="291" customFormat="1" ht="15" customHeight="1" x14ac:dyDescent="0.2">
      <c r="A19" s="289"/>
      <c r="B19" s="289"/>
      <c r="C19" s="289"/>
      <c r="D19" s="289"/>
      <c r="E19" s="289"/>
      <c r="F19" s="289"/>
      <c r="G19" s="289"/>
      <c r="H19" s="289"/>
      <c r="I19" s="292"/>
      <c r="J19" s="292"/>
      <c r="K19" s="292"/>
      <c r="L19" s="292"/>
      <c r="M19" s="292"/>
      <c r="N19" s="292"/>
      <c r="O19" s="292"/>
      <c r="P19" s="292"/>
      <c r="Q19" s="292"/>
      <c r="R19" s="292"/>
      <c r="S19" s="292"/>
    </row>
    <row r="20" spans="1:22" s="291" customFormat="1" ht="39.75" customHeight="1" x14ac:dyDescent="0.2">
      <c r="A20" s="34" t="s">
        <v>3</v>
      </c>
      <c r="B20" s="294" t="s">
        <v>64</v>
      </c>
      <c r="C20" s="295" t="s">
        <v>63</v>
      </c>
      <c r="D20" s="296"/>
      <c r="E20" s="296"/>
      <c r="F20" s="296"/>
      <c r="G20" s="296"/>
      <c r="H20" s="296"/>
      <c r="I20" s="280"/>
      <c r="J20" s="280"/>
      <c r="K20" s="280"/>
      <c r="L20" s="280"/>
      <c r="M20" s="280"/>
      <c r="N20" s="280"/>
      <c r="O20" s="280"/>
      <c r="P20" s="280"/>
      <c r="Q20" s="280"/>
      <c r="R20" s="280"/>
      <c r="S20" s="280"/>
      <c r="T20" s="297"/>
      <c r="U20" s="297"/>
      <c r="V20" s="297"/>
    </row>
    <row r="21" spans="1:22" s="291" customFormat="1" ht="16.5" customHeight="1" x14ac:dyDescent="0.2">
      <c r="A21" s="295">
        <v>1</v>
      </c>
      <c r="B21" s="294">
        <v>2</v>
      </c>
      <c r="C21" s="295">
        <v>3</v>
      </c>
      <c r="D21" s="296"/>
      <c r="E21" s="296"/>
      <c r="F21" s="296"/>
      <c r="G21" s="296"/>
      <c r="H21" s="296"/>
      <c r="I21" s="280"/>
      <c r="J21" s="280"/>
      <c r="K21" s="280"/>
      <c r="L21" s="280"/>
      <c r="M21" s="280"/>
      <c r="N21" s="280"/>
      <c r="O21" s="280"/>
      <c r="P21" s="280"/>
      <c r="Q21" s="280"/>
      <c r="R21" s="280"/>
      <c r="S21" s="280"/>
      <c r="T21" s="297"/>
      <c r="U21" s="297"/>
      <c r="V21" s="297"/>
    </row>
    <row r="22" spans="1:22" s="291" customFormat="1" ht="39" customHeight="1" x14ac:dyDescent="0.2">
      <c r="A22" s="27" t="s">
        <v>62</v>
      </c>
      <c r="B22" s="298" t="s">
        <v>347</v>
      </c>
      <c r="C22" s="158" t="s">
        <v>604</v>
      </c>
      <c r="D22" s="296" t="s">
        <v>583</v>
      </c>
      <c r="E22" s="296"/>
      <c r="F22" s="296"/>
      <c r="G22" s="296"/>
      <c r="H22" s="296"/>
      <c r="I22" s="280"/>
      <c r="J22" s="280"/>
      <c r="K22" s="280"/>
      <c r="L22" s="280"/>
      <c r="M22" s="280"/>
      <c r="N22" s="280"/>
      <c r="O22" s="280"/>
      <c r="P22" s="280"/>
      <c r="Q22" s="280"/>
      <c r="R22" s="280"/>
      <c r="S22" s="280"/>
      <c r="T22" s="297"/>
      <c r="U22" s="297"/>
      <c r="V22" s="297"/>
    </row>
    <row r="23" spans="1:22" s="291" customFormat="1" ht="47.25" x14ac:dyDescent="0.2">
      <c r="A23" s="27" t="s">
        <v>61</v>
      </c>
      <c r="B23" s="35" t="s">
        <v>624</v>
      </c>
      <c r="C23" s="158" t="s">
        <v>577</v>
      </c>
      <c r="D23" s="296" t="s">
        <v>573</v>
      </c>
      <c r="E23" s="296"/>
      <c r="F23" s="296"/>
      <c r="G23" s="296"/>
      <c r="H23" s="296"/>
      <c r="I23" s="280"/>
      <c r="J23" s="280"/>
      <c r="K23" s="280"/>
      <c r="L23" s="280"/>
      <c r="M23" s="280"/>
      <c r="N23" s="280"/>
      <c r="O23" s="280"/>
      <c r="P23" s="280"/>
      <c r="Q23" s="280"/>
      <c r="R23" s="280"/>
      <c r="S23" s="280"/>
      <c r="T23" s="297"/>
      <c r="U23" s="297"/>
      <c r="V23" s="297"/>
    </row>
    <row r="24" spans="1:22" s="291" customFormat="1" ht="22.5" customHeight="1" x14ac:dyDescent="0.2">
      <c r="A24" s="396"/>
      <c r="B24" s="397"/>
      <c r="C24" s="398"/>
      <c r="D24" s="296"/>
      <c r="E24" s="296"/>
      <c r="F24" s="296"/>
      <c r="G24" s="296"/>
      <c r="H24" s="296"/>
      <c r="I24" s="280"/>
      <c r="J24" s="280"/>
      <c r="K24" s="280"/>
      <c r="L24" s="280"/>
      <c r="M24" s="280"/>
      <c r="N24" s="280"/>
      <c r="O24" s="280"/>
      <c r="P24" s="280"/>
      <c r="Q24" s="280"/>
      <c r="R24" s="280"/>
      <c r="S24" s="280"/>
      <c r="T24" s="297"/>
      <c r="U24" s="297"/>
      <c r="V24" s="297"/>
    </row>
    <row r="25" spans="1:22" s="291" customFormat="1" ht="58.5" customHeight="1" x14ac:dyDescent="0.2">
      <c r="A25" s="27" t="s">
        <v>60</v>
      </c>
      <c r="B25" s="158" t="s">
        <v>460</v>
      </c>
      <c r="C25" s="34" t="s">
        <v>641</v>
      </c>
      <c r="D25" s="296"/>
      <c r="E25" s="296"/>
      <c r="F25" s="296"/>
      <c r="G25" s="296"/>
      <c r="H25" s="280"/>
      <c r="I25" s="280"/>
      <c r="J25" s="280"/>
      <c r="K25" s="280"/>
      <c r="L25" s="280"/>
      <c r="M25" s="280"/>
      <c r="N25" s="280"/>
      <c r="O25" s="280"/>
      <c r="P25" s="280"/>
      <c r="Q25" s="280"/>
      <c r="R25" s="280"/>
      <c r="S25" s="297"/>
      <c r="T25" s="297"/>
      <c r="U25" s="297"/>
      <c r="V25" s="297"/>
    </row>
    <row r="26" spans="1:22" s="291" customFormat="1" ht="42.75" customHeight="1" x14ac:dyDescent="0.2">
      <c r="A26" s="27" t="s">
        <v>59</v>
      </c>
      <c r="B26" s="158" t="s">
        <v>72</v>
      </c>
      <c r="C26" s="34" t="s">
        <v>529</v>
      </c>
      <c r="D26" s="296"/>
      <c r="E26" s="296"/>
      <c r="F26" s="296"/>
      <c r="G26" s="296"/>
      <c r="H26" s="280"/>
      <c r="I26" s="280"/>
      <c r="J26" s="280"/>
      <c r="K26" s="280"/>
      <c r="L26" s="280"/>
      <c r="M26" s="280"/>
      <c r="N26" s="280"/>
      <c r="O26" s="280"/>
      <c r="P26" s="280"/>
      <c r="Q26" s="280"/>
      <c r="R26" s="280"/>
      <c r="S26" s="297"/>
      <c r="T26" s="297"/>
      <c r="U26" s="297"/>
      <c r="V26" s="297"/>
    </row>
    <row r="27" spans="1:22" s="291" customFormat="1" ht="51.75" customHeight="1" x14ac:dyDescent="0.2">
      <c r="A27" s="27" t="s">
        <v>57</v>
      </c>
      <c r="B27" s="158" t="s">
        <v>71</v>
      </c>
      <c r="C27" s="299" t="s">
        <v>628</v>
      </c>
      <c r="D27" s="296"/>
      <c r="E27" s="296"/>
      <c r="F27" s="296"/>
      <c r="G27" s="296"/>
      <c r="H27" s="280"/>
      <c r="I27" s="280"/>
      <c r="J27" s="280"/>
      <c r="K27" s="280"/>
      <c r="L27" s="280"/>
      <c r="M27" s="280"/>
      <c r="N27" s="280"/>
      <c r="O27" s="280"/>
      <c r="P27" s="280"/>
      <c r="Q27" s="280"/>
      <c r="R27" s="280"/>
      <c r="S27" s="297"/>
      <c r="T27" s="297"/>
      <c r="U27" s="297"/>
      <c r="V27" s="297"/>
    </row>
    <row r="28" spans="1:22" s="291" customFormat="1" ht="42.75" customHeight="1" x14ac:dyDescent="0.2">
      <c r="A28" s="27" t="s">
        <v>56</v>
      </c>
      <c r="B28" s="158" t="s">
        <v>461</v>
      </c>
      <c r="C28" s="34" t="s">
        <v>531</v>
      </c>
      <c r="D28" s="296"/>
      <c r="E28" s="296"/>
      <c r="F28" s="296"/>
      <c r="G28" s="296"/>
      <c r="H28" s="280"/>
      <c r="I28" s="280"/>
      <c r="J28" s="280"/>
      <c r="K28" s="280"/>
      <c r="L28" s="280"/>
      <c r="M28" s="280"/>
      <c r="N28" s="280"/>
      <c r="O28" s="280"/>
      <c r="P28" s="280"/>
      <c r="Q28" s="280"/>
      <c r="R28" s="280"/>
      <c r="S28" s="297"/>
      <c r="T28" s="297"/>
      <c r="U28" s="297"/>
      <c r="V28" s="297"/>
    </row>
    <row r="29" spans="1:22" s="291" customFormat="1" ht="51.75" customHeight="1" x14ac:dyDescent="0.2">
      <c r="A29" s="27" t="s">
        <v>54</v>
      </c>
      <c r="B29" s="158" t="s">
        <v>462</v>
      </c>
      <c r="C29" s="34" t="s">
        <v>531</v>
      </c>
      <c r="D29" s="296"/>
      <c r="E29" s="296"/>
      <c r="F29" s="296"/>
      <c r="G29" s="296"/>
      <c r="H29" s="280"/>
      <c r="I29" s="280"/>
      <c r="J29" s="280"/>
      <c r="K29" s="280"/>
      <c r="L29" s="280"/>
      <c r="M29" s="280"/>
      <c r="N29" s="280"/>
      <c r="O29" s="280"/>
      <c r="P29" s="280"/>
      <c r="Q29" s="280"/>
      <c r="R29" s="280"/>
      <c r="S29" s="297"/>
      <c r="T29" s="297"/>
      <c r="U29" s="297"/>
      <c r="V29" s="297"/>
    </row>
    <row r="30" spans="1:22" s="291" customFormat="1" ht="51.75" customHeight="1" x14ac:dyDescent="0.2">
      <c r="A30" s="27" t="s">
        <v>52</v>
      </c>
      <c r="B30" s="158" t="s">
        <v>463</v>
      </c>
      <c r="C30" s="34" t="s">
        <v>531</v>
      </c>
      <c r="D30" s="296"/>
      <c r="E30" s="296"/>
      <c r="F30" s="296"/>
      <c r="G30" s="296"/>
      <c r="H30" s="280"/>
      <c r="I30" s="280"/>
      <c r="J30" s="280"/>
      <c r="K30" s="280"/>
      <c r="L30" s="280"/>
      <c r="M30" s="280"/>
      <c r="N30" s="280"/>
      <c r="O30" s="280"/>
      <c r="P30" s="280"/>
      <c r="Q30" s="280"/>
      <c r="R30" s="280"/>
      <c r="S30" s="297"/>
      <c r="T30" s="297"/>
      <c r="U30" s="297"/>
      <c r="V30" s="297"/>
    </row>
    <row r="31" spans="1:22" s="291" customFormat="1" ht="51.75" customHeight="1" x14ac:dyDescent="0.2">
      <c r="A31" s="27" t="s">
        <v>70</v>
      </c>
      <c r="B31" s="158" t="s">
        <v>464</v>
      </c>
      <c r="C31" s="34" t="s">
        <v>531</v>
      </c>
      <c r="D31" s="296"/>
      <c r="E31" s="296"/>
      <c r="F31" s="296"/>
      <c r="G31" s="296"/>
      <c r="H31" s="280"/>
      <c r="I31" s="280"/>
      <c r="J31" s="280"/>
      <c r="K31" s="280"/>
      <c r="L31" s="280"/>
      <c r="M31" s="280"/>
      <c r="N31" s="280"/>
      <c r="O31" s="280"/>
      <c r="P31" s="280"/>
      <c r="Q31" s="280"/>
      <c r="R31" s="280"/>
      <c r="S31" s="297"/>
      <c r="T31" s="297"/>
      <c r="U31" s="297"/>
      <c r="V31" s="297"/>
    </row>
    <row r="32" spans="1:22" s="291" customFormat="1" ht="51.75" customHeight="1" x14ac:dyDescent="0.2">
      <c r="A32" s="27" t="s">
        <v>68</v>
      </c>
      <c r="B32" s="158" t="s">
        <v>465</v>
      </c>
      <c r="C32" s="34" t="s">
        <v>531</v>
      </c>
      <c r="D32" s="296"/>
      <c r="E32" s="296"/>
      <c r="F32" s="296"/>
      <c r="G32" s="296"/>
      <c r="H32" s="280"/>
      <c r="I32" s="280"/>
      <c r="J32" s="280"/>
      <c r="K32" s="280"/>
      <c r="L32" s="280"/>
      <c r="M32" s="280"/>
      <c r="N32" s="280"/>
      <c r="O32" s="280"/>
      <c r="P32" s="280"/>
      <c r="Q32" s="280"/>
      <c r="R32" s="280"/>
      <c r="S32" s="297"/>
      <c r="T32" s="297"/>
      <c r="U32" s="297"/>
      <c r="V32" s="297"/>
    </row>
    <row r="33" spans="1:22" s="291" customFormat="1" ht="101.25" customHeight="1" x14ac:dyDescent="0.2">
      <c r="A33" s="27" t="s">
        <v>67</v>
      </c>
      <c r="B33" s="158" t="s">
        <v>466</v>
      </c>
      <c r="C33" s="343" t="s">
        <v>652</v>
      </c>
      <c r="D33" s="296"/>
      <c r="E33" s="296"/>
      <c r="F33" s="296"/>
      <c r="G33" s="296"/>
      <c r="H33" s="280"/>
      <c r="I33" s="280"/>
      <c r="J33" s="280"/>
      <c r="K33" s="280"/>
      <c r="L33" s="280"/>
      <c r="M33" s="280"/>
      <c r="N33" s="280"/>
      <c r="O33" s="280"/>
      <c r="P33" s="280"/>
      <c r="Q33" s="280"/>
      <c r="R33" s="280"/>
      <c r="S33" s="297"/>
      <c r="T33" s="297"/>
      <c r="U33" s="297"/>
      <c r="V33" s="297"/>
    </row>
    <row r="34" spans="1:22" ht="111" customHeight="1" x14ac:dyDescent="0.25">
      <c r="A34" s="27" t="s">
        <v>480</v>
      </c>
      <c r="B34" s="158" t="s">
        <v>467</v>
      </c>
      <c r="C34" s="344" t="s">
        <v>531</v>
      </c>
      <c r="D34" s="300"/>
      <c r="E34" s="300"/>
      <c r="F34" s="300"/>
      <c r="G34" s="300"/>
      <c r="H34" s="300"/>
      <c r="I34" s="300"/>
      <c r="J34" s="300"/>
      <c r="K34" s="300"/>
      <c r="L34" s="300"/>
      <c r="M34" s="300"/>
      <c r="N34" s="300"/>
      <c r="O34" s="300"/>
      <c r="P34" s="300"/>
      <c r="Q34" s="300"/>
      <c r="R34" s="300"/>
      <c r="S34" s="300"/>
      <c r="T34" s="300"/>
      <c r="U34" s="300"/>
      <c r="V34" s="300"/>
    </row>
    <row r="35" spans="1:22" ht="58.5" customHeight="1" x14ac:dyDescent="0.25">
      <c r="A35" s="27" t="s">
        <v>470</v>
      </c>
      <c r="B35" s="158" t="s">
        <v>69</v>
      </c>
      <c r="C35" s="34" t="s">
        <v>631</v>
      </c>
      <c r="D35" s="300"/>
      <c r="E35" s="300"/>
      <c r="F35" s="300"/>
      <c r="G35" s="300"/>
      <c r="H35" s="300"/>
      <c r="I35" s="300"/>
      <c r="J35" s="300"/>
      <c r="K35" s="300"/>
      <c r="L35" s="300"/>
      <c r="M35" s="300"/>
      <c r="N35" s="300"/>
      <c r="O35" s="300"/>
      <c r="P35" s="300"/>
      <c r="Q35" s="300"/>
      <c r="R35" s="300"/>
      <c r="S35" s="300"/>
      <c r="T35" s="300"/>
      <c r="U35" s="300"/>
      <c r="V35" s="300"/>
    </row>
    <row r="36" spans="1:22" ht="51.75" customHeight="1" x14ac:dyDescent="0.25">
      <c r="A36" s="27" t="s">
        <v>481</v>
      </c>
      <c r="B36" s="158" t="s">
        <v>468</v>
      </c>
      <c r="C36" s="34" t="s">
        <v>531</v>
      </c>
      <c r="D36" s="300"/>
      <c r="E36" s="300"/>
      <c r="F36" s="300"/>
      <c r="G36" s="300"/>
      <c r="H36" s="300"/>
      <c r="I36" s="300"/>
      <c r="J36" s="300"/>
      <c r="K36" s="300"/>
      <c r="L36" s="300"/>
      <c r="M36" s="300"/>
      <c r="N36" s="300"/>
      <c r="O36" s="300"/>
      <c r="P36" s="300"/>
      <c r="Q36" s="300"/>
      <c r="R36" s="300"/>
      <c r="S36" s="300"/>
      <c r="T36" s="300"/>
      <c r="U36" s="300"/>
      <c r="V36" s="300"/>
    </row>
    <row r="37" spans="1:22" ht="43.5" customHeight="1" x14ac:dyDescent="0.25">
      <c r="A37" s="27" t="s">
        <v>471</v>
      </c>
      <c r="B37" s="158" t="s">
        <v>469</v>
      </c>
      <c r="C37" s="34" t="s">
        <v>632</v>
      </c>
      <c r="D37" s="300"/>
      <c r="E37" s="300"/>
      <c r="F37" s="300"/>
      <c r="G37" s="300"/>
      <c r="H37" s="300"/>
      <c r="I37" s="300"/>
      <c r="J37" s="300"/>
      <c r="K37" s="300"/>
      <c r="L37" s="300"/>
      <c r="M37" s="300"/>
      <c r="N37" s="300"/>
      <c r="O37" s="300"/>
      <c r="P37" s="300"/>
      <c r="Q37" s="300"/>
      <c r="R37" s="300"/>
      <c r="S37" s="300"/>
      <c r="T37" s="300"/>
      <c r="U37" s="300"/>
      <c r="V37" s="300"/>
    </row>
    <row r="38" spans="1:22" ht="43.5" customHeight="1" x14ac:dyDescent="0.25">
      <c r="A38" s="27" t="s">
        <v>482</v>
      </c>
      <c r="B38" s="158" t="s">
        <v>228</v>
      </c>
      <c r="C38" s="34" t="s">
        <v>631</v>
      </c>
      <c r="D38" s="300"/>
      <c r="E38" s="300"/>
      <c r="F38" s="300"/>
      <c r="G38" s="300"/>
      <c r="H38" s="300"/>
      <c r="I38" s="300"/>
      <c r="J38" s="300"/>
      <c r="K38" s="300"/>
      <c r="L38" s="300"/>
      <c r="M38" s="300"/>
      <c r="N38" s="300"/>
      <c r="O38" s="300"/>
      <c r="P38" s="300"/>
      <c r="Q38" s="300"/>
      <c r="R38" s="300"/>
      <c r="S38" s="300"/>
      <c r="T38" s="300"/>
      <c r="U38" s="300"/>
      <c r="V38" s="300"/>
    </row>
    <row r="39" spans="1:22" ht="23.25" customHeight="1" x14ac:dyDescent="0.25">
      <c r="A39" s="396"/>
      <c r="B39" s="397"/>
      <c r="C39" s="398"/>
      <c r="D39" s="300"/>
      <c r="E39" s="300"/>
      <c r="F39" s="300"/>
      <c r="G39" s="300"/>
      <c r="H39" s="300"/>
      <c r="I39" s="300"/>
      <c r="J39" s="300"/>
      <c r="K39" s="300"/>
      <c r="L39" s="300"/>
      <c r="M39" s="300"/>
      <c r="N39" s="300"/>
      <c r="O39" s="300"/>
      <c r="P39" s="300"/>
      <c r="Q39" s="300"/>
      <c r="R39" s="300"/>
      <c r="S39" s="300"/>
      <c r="T39" s="300"/>
      <c r="U39" s="300"/>
      <c r="V39" s="300"/>
    </row>
    <row r="40" spans="1:22" ht="63" x14ac:dyDescent="0.25">
      <c r="A40" s="27" t="s">
        <v>472</v>
      </c>
      <c r="B40" s="158" t="s">
        <v>524</v>
      </c>
      <c r="C40" s="302" t="s">
        <v>641</v>
      </c>
      <c r="D40" s="300"/>
      <c r="E40" s="300"/>
      <c r="F40" s="300"/>
      <c r="G40" s="300"/>
      <c r="H40" s="300"/>
      <c r="I40" s="300"/>
      <c r="J40" s="300"/>
      <c r="K40" s="300"/>
      <c r="L40" s="300"/>
      <c r="M40" s="300"/>
      <c r="N40" s="300"/>
      <c r="O40" s="300"/>
      <c r="P40" s="300"/>
      <c r="Q40" s="300"/>
      <c r="R40" s="300"/>
      <c r="S40" s="300"/>
      <c r="T40" s="300"/>
      <c r="U40" s="300"/>
      <c r="V40" s="300"/>
    </row>
    <row r="41" spans="1:22" ht="105.75" customHeight="1" x14ac:dyDescent="0.25">
      <c r="A41" s="27" t="s">
        <v>483</v>
      </c>
      <c r="B41" s="158" t="s">
        <v>506</v>
      </c>
      <c r="C41" s="302" t="s">
        <v>632</v>
      </c>
      <c r="D41" s="300" t="s">
        <v>639</v>
      </c>
      <c r="E41" s="300"/>
      <c r="F41" s="300"/>
      <c r="G41" s="300"/>
      <c r="H41" s="300"/>
      <c r="I41" s="300"/>
      <c r="J41" s="300"/>
      <c r="K41" s="300"/>
      <c r="L41" s="300"/>
      <c r="M41" s="300"/>
      <c r="N41" s="300"/>
      <c r="O41" s="300"/>
      <c r="P41" s="300"/>
      <c r="Q41" s="300"/>
      <c r="R41" s="300"/>
      <c r="S41" s="300"/>
      <c r="T41" s="300"/>
      <c r="U41" s="300"/>
      <c r="V41" s="300"/>
    </row>
    <row r="42" spans="1:22" ht="83.25" customHeight="1" x14ac:dyDescent="0.25">
      <c r="A42" s="27" t="s">
        <v>473</v>
      </c>
      <c r="B42" s="158" t="s">
        <v>521</v>
      </c>
      <c r="C42" s="302" t="s">
        <v>632</v>
      </c>
      <c r="D42" s="300" t="s">
        <v>639</v>
      </c>
      <c r="E42" s="300"/>
      <c r="F42" s="300"/>
      <c r="G42" s="300"/>
      <c r="H42" s="300"/>
      <c r="I42" s="300"/>
      <c r="J42" s="300"/>
      <c r="K42" s="300"/>
      <c r="L42" s="300"/>
      <c r="M42" s="300"/>
      <c r="N42" s="300"/>
      <c r="O42" s="300"/>
      <c r="P42" s="300"/>
      <c r="Q42" s="300"/>
      <c r="R42" s="300"/>
      <c r="S42" s="300"/>
      <c r="T42" s="300"/>
      <c r="U42" s="300"/>
      <c r="V42" s="300"/>
    </row>
    <row r="43" spans="1:22" ht="186" customHeight="1" x14ac:dyDescent="0.25">
      <c r="A43" s="27" t="s">
        <v>486</v>
      </c>
      <c r="B43" s="158" t="s">
        <v>487</v>
      </c>
      <c r="C43" s="302" t="s">
        <v>641</v>
      </c>
      <c r="D43" s="300"/>
      <c r="E43" s="300"/>
      <c r="F43" s="300"/>
      <c r="G43" s="300"/>
      <c r="H43" s="300"/>
      <c r="I43" s="300"/>
      <c r="J43" s="300"/>
      <c r="K43" s="300"/>
      <c r="L43" s="300"/>
      <c r="M43" s="300"/>
      <c r="N43" s="300"/>
      <c r="O43" s="300"/>
      <c r="P43" s="300"/>
      <c r="Q43" s="300"/>
      <c r="R43" s="300"/>
      <c r="S43" s="300"/>
      <c r="T43" s="300"/>
      <c r="U43" s="300"/>
      <c r="V43" s="300"/>
    </row>
    <row r="44" spans="1:22" ht="111" customHeight="1" x14ac:dyDescent="0.25">
      <c r="A44" s="27" t="s">
        <v>474</v>
      </c>
      <c r="B44" s="158" t="s">
        <v>512</v>
      </c>
      <c r="C44" s="302" t="s">
        <v>641</v>
      </c>
      <c r="D44" s="300"/>
      <c r="E44" s="300"/>
      <c r="F44" s="300"/>
      <c r="G44" s="300"/>
      <c r="H44" s="300"/>
      <c r="I44" s="300"/>
      <c r="J44" s="300"/>
      <c r="K44" s="300"/>
      <c r="L44" s="300"/>
      <c r="M44" s="300"/>
      <c r="N44" s="300"/>
      <c r="O44" s="300"/>
      <c r="P44" s="300"/>
      <c r="Q44" s="300"/>
      <c r="R44" s="300"/>
      <c r="S44" s="300"/>
      <c r="T44" s="300"/>
      <c r="U44" s="300"/>
      <c r="V44" s="300"/>
    </row>
    <row r="45" spans="1:22" ht="89.25" customHeight="1" x14ac:dyDescent="0.25">
      <c r="A45" s="27" t="s">
        <v>507</v>
      </c>
      <c r="B45" s="158" t="s">
        <v>513</v>
      </c>
      <c r="C45" s="302" t="s">
        <v>641</v>
      </c>
      <c r="D45" s="300"/>
      <c r="E45" s="300"/>
      <c r="F45" s="300"/>
      <c r="G45" s="300"/>
      <c r="H45" s="300"/>
      <c r="I45" s="300"/>
      <c r="J45" s="300"/>
      <c r="K45" s="300"/>
      <c r="L45" s="300"/>
      <c r="M45" s="300"/>
      <c r="N45" s="300"/>
      <c r="O45" s="300"/>
      <c r="P45" s="300"/>
      <c r="Q45" s="300"/>
      <c r="R45" s="300"/>
      <c r="S45" s="300"/>
      <c r="T45" s="300"/>
      <c r="U45" s="300"/>
      <c r="V45" s="300"/>
    </row>
    <row r="46" spans="1:22" ht="101.25" customHeight="1" x14ac:dyDescent="0.25">
      <c r="A46" s="27" t="s">
        <v>475</v>
      </c>
      <c r="B46" s="158" t="s">
        <v>514</v>
      </c>
      <c r="C46" s="302" t="s">
        <v>641</v>
      </c>
      <c r="D46" s="300"/>
      <c r="E46" s="300"/>
      <c r="F46" s="300"/>
      <c r="G46" s="300"/>
      <c r="H46" s="300"/>
      <c r="I46" s="300"/>
      <c r="J46" s="300"/>
      <c r="K46" s="300"/>
      <c r="L46" s="300"/>
      <c r="M46" s="300"/>
      <c r="N46" s="300"/>
      <c r="O46" s="300"/>
      <c r="P46" s="300"/>
      <c r="Q46" s="300"/>
      <c r="R46" s="300"/>
      <c r="S46" s="300"/>
      <c r="T46" s="300"/>
      <c r="U46" s="300"/>
      <c r="V46" s="300"/>
    </row>
    <row r="47" spans="1:22" ht="18.75" customHeight="1" x14ac:dyDescent="0.25">
      <c r="A47" s="396"/>
      <c r="B47" s="397"/>
      <c r="C47" s="398"/>
      <c r="D47" s="300"/>
      <c r="E47" s="300"/>
      <c r="F47" s="300"/>
      <c r="G47" s="300"/>
      <c r="H47" s="300"/>
      <c r="I47" s="300"/>
      <c r="J47" s="300"/>
      <c r="K47" s="300"/>
      <c r="L47" s="300"/>
      <c r="M47" s="300"/>
      <c r="N47" s="300"/>
      <c r="O47" s="300"/>
      <c r="P47" s="300"/>
      <c r="Q47" s="300"/>
      <c r="R47" s="300"/>
      <c r="S47" s="300"/>
      <c r="T47" s="300"/>
      <c r="U47" s="300"/>
      <c r="V47" s="300"/>
    </row>
    <row r="48" spans="1:22" ht="75.75" customHeight="1" x14ac:dyDescent="0.25">
      <c r="A48" s="27" t="s">
        <v>508</v>
      </c>
      <c r="B48" s="158" t="s">
        <v>522</v>
      </c>
      <c r="C48" s="303" t="str">
        <f>CONCATENATE(ROUND('6.2. Паспорт фин осв ввод'!U24,2)," млн.руб.")</f>
        <v>-0.01 млн.руб.</v>
      </c>
      <c r="D48" s="300"/>
      <c r="E48" s="300"/>
      <c r="F48" s="300"/>
      <c r="G48" s="300"/>
      <c r="H48" s="300"/>
      <c r="I48" s="300"/>
      <c r="J48" s="300"/>
      <c r="K48" s="300"/>
      <c r="L48" s="300"/>
      <c r="M48" s="300"/>
      <c r="N48" s="300"/>
      <c r="O48" s="300"/>
      <c r="P48" s="300"/>
      <c r="Q48" s="300"/>
      <c r="R48" s="300"/>
      <c r="S48" s="300"/>
      <c r="T48" s="300"/>
      <c r="U48" s="300"/>
      <c r="V48" s="300"/>
    </row>
    <row r="49" spans="1:22" ht="71.25" customHeight="1" x14ac:dyDescent="0.25">
      <c r="A49" s="27" t="s">
        <v>476</v>
      </c>
      <c r="B49" s="158" t="s">
        <v>523</v>
      </c>
      <c r="C49" s="303" t="str">
        <f>CONCATENATE(ROUND('6.2. Паспорт фин осв ввод'!U30,2)," млн.руб.")</f>
        <v>-0.01 млн.руб.</v>
      </c>
      <c r="D49" s="300"/>
      <c r="E49" s="300"/>
      <c r="F49" s="300"/>
      <c r="G49" s="300"/>
      <c r="H49" s="300"/>
      <c r="I49" s="300"/>
      <c r="J49" s="300"/>
      <c r="K49" s="300"/>
      <c r="L49" s="300"/>
      <c r="M49" s="300"/>
      <c r="N49" s="300"/>
      <c r="O49" s="300"/>
      <c r="P49" s="300"/>
      <c r="Q49" s="300"/>
      <c r="R49" s="300"/>
      <c r="S49" s="300"/>
      <c r="T49" s="300"/>
      <c r="U49" s="300"/>
      <c r="V49" s="300"/>
    </row>
    <row r="50" spans="1:22"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row>
    <row r="51" spans="1:22"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row>
    <row r="52" spans="1:22"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row>
    <row r="53" spans="1:22"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row>
    <row r="54" spans="1:22"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row>
    <row r="55" spans="1:22"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row>
    <row r="56" spans="1:22"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row>
    <row r="57" spans="1:22"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row>
    <row r="58" spans="1:22"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row>
    <row r="59" spans="1:22"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row>
    <row r="60" spans="1:22"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row>
    <row r="61" spans="1:22"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row>
    <row r="62" spans="1:22"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row>
    <row r="63" spans="1:22"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row>
    <row r="64" spans="1:22"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row>
    <row r="65" spans="1:22"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row>
    <row r="66" spans="1:22"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row>
    <row r="67" spans="1:22"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row>
    <row r="68" spans="1:22"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row>
    <row r="69" spans="1:22"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row>
    <row r="70" spans="1:22"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row>
    <row r="71" spans="1:22"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row>
    <row r="72" spans="1:22"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row>
    <row r="73" spans="1:22"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row>
    <row r="74" spans="1:22"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row>
    <row r="75" spans="1:22"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row>
    <row r="76" spans="1:22"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row>
    <row r="77" spans="1:22"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row>
    <row r="78" spans="1:22"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row>
    <row r="79" spans="1:22"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row>
    <row r="80" spans="1:22"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row>
    <row r="81" spans="1:22"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row>
    <row r="82" spans="1:22"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row>
    <row r="83" spans="1:22"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row>
    <row r="84" spans="1:22"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row>
    <row r="85" spans="1:22"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row>
    <row r="86" spans="1:22"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row>
    <row r="87" spans="1:22"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row>
    <row r="88" spans="1:22"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row>
    <row r="89" spans="1:22"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row>
    <row r="90" spans="1:22"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row>
    <row r="91" spans="1:22"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row>
    <row r="92" spans="1:22"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row>
    <row r="93" spans="1:22"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row>
    <row r="94" spans="1:22"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row>
    <row r="95" spans="1:22"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row>
    <row r="96" spans="1:22"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row>
    <row r="97" spans="1:22"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row>
    <row r="98" spans="1:22"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row>
    <row r="99" spans="1:22"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row>
    <row r="100" spans="1:22"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row>
    <row r="101" spans="1:22"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row>
    <row r="102" spans="1:22"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row>
    <row r="103" spans="1:22"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row>
    <row r="104" spans="1:22"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row>
    <row r="105" spans="1:22"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row>
    <row r="106" spans="1:22"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row>
    <row r="107" spans="1:22"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row>
    <row r="108" spans="1:22"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row>
    <row r="109" spans="1:22"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row>
    <row r="110" spans="1:22"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row>
    <row r="111" spans="1:22"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row>
    <row r="112" spans="1:22"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row>
    <row r="119" spans="1:22"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row>
    <row r="120" spans="1:22"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row>
    <row r="121" spans="1:22"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row>
    <row r="122" spans="1:22"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row>
    <row r="123" spans="1:22"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row>
    <row r="124" spans="1:22"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row>
    <row r="125" spans="1:22"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row>
    <row r="126" spans="1:22"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row>
    <row r="127" spans="1:22"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row>
    <row r="128" spans="1:22"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row>
    <row r="129" spans="1:22"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row>
    <row r="130" spans="1:22"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row>
    <row r="131" spans="1:22"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row>
    <row r="132" spans="1:22"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row>
    <row r="133" spans="1:22"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row>
    <row r="134" spans="1:22"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row>
    <row r="135" spans="1:22"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row>
    <row r="136" spans="1:22"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row>
    <row r="137" spans="1:22"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row>
    <row r="138" spans="1:22"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row>
    <row r="139" spans="1:22"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row>
    <row r="140" spans="1:22"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row>
    <row r="141" spans="1:22"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row>
    <row r="142" spans="1:22"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row>
    <row r="143" spans="1:22"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row>
    <row r="144" spans="1:22"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row>
    <row r="145" spans="1:22"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row>
    <row r="146" spans="1:22"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row>
    <row r="147" spans="1:22"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row>
    <row r="148" spans="1:22"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row>
    <row r="149" spans="1:22"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row>
    <row r="150" spans="1:22"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row>
    <row r="151" spans="1:22"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row>
    <row r="152" spans="1:22"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row>
    <row r="153" spans="1:22"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row>
    <row r="154" spans="1:22"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row>
    <row r="155" spans="1:22"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row>
    <row r="156" spans="1:22"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row>
    <row r="157" spans="1:22"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row>
    <row r="158" spans="1:22"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row>
    <row r="159" spans="1:22"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row>
    <row r="160" spans="1:22"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row>
    <row r="161" spans="1:22"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row>
    <row r="162" spans="1:22"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row>
    <row r="163" spans="1:22"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row>
    <row r="164" spans="1:22"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row>
    <row r="165" spans="1:22"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row>
    <row r="166" spans="1:22"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row>
    <row r="167" spans="1:22"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row>
    <row r="168" spans="1:22"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row>
    <row r="169" spans="1:22"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row>
    <row r="170" spans="1:22"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row>
    <row r="171" spans="1:22"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row>
    <row r="172" spans="1:22"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row>
    <row r="173" spans="1:22"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row>
    <row r="174" spans="1:22"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row>
    <row r="175" spans="1:22"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row>
    <row r="176" spans="1:22"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row>
    <row r="177" spans="1:22"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row>
    <row r="178" spans="1:22"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row>
    <row r="179" spans="1:22"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row>
    <row r="180" spans="1:22"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row>
    <row r="181" spans="1:22"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row>
    <row r="182" spans="1:22"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row>
    <row r="183" spans="1:22"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row>
    <row r="184" spans="1:22"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row>
    <row r="185" spans="1:22"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row>
    <row r="186" spans="1:22"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row>
    <row r="187" spans="1:22"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row>
    <row r="188" spans="1:22"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row>
    <row r="189" spans="1:22"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row>
    <row r="190" spans="1:22"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row>
    <row r="191" spans="1:22"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row>
    <row r="192" spans="1:22"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row>
    <row r="193" spans="1:22"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row>
    <row r="194" spans="1:22"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row>
    <row r="195" spans="1:22"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row>
    <row r="196" spans="1:22"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row>
    <row r="197" spans="1:22"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row>
    <row r="198" spans="1:22"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row>
    <row r="199" spans="1:22"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row>
    <row r="200" spans="1:22"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row>
    <row r="201" spans="1:22"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row>
    <row r="202" spans="1:22"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row>
    <row r="203" spans="1:22"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row>
    <row r="204" spans="1:22"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row>
    <row r="205" spans="1:22"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row>
    <row r="206" spans="1:22"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row>
    <row r="207" spans="1:22"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row>
    <row r="208" spans="1:22"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row>
    <row r="209" spans="1:22"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row>
    <row r="210" spans="1:22"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row>
    <row r="211" spans="1:22"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row>
    <row r="212" spans="1:22"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row>
    <row r="213" spans="1:22"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row>
    <row r="214" spans="1:22"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row>
    <row r="215" spans="1:22"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row>
    <row r="216" spans="1:22"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row>
    <row r="217" spans="1:22"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row>
    <row r="218" spans="1:22"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row>
    <row r="219" spans="1:22"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row>
    <row r="220" spans="1:22"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row>
    <row r="221" spans="1:22"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row>
    <row r="222" spans="1:22"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row>
    <row r="223" spans="1:22"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row>
    <row r="224" spans="1:22"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row>
    <row r="225" spans="1:22"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row>
    <row r="226" spans="1:22"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row>
    <row r="227" spans="1:22"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row>
    <row r="228" spans="1:22"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row>
    <row r="229" spans="1:22"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row>
    <row r="230" spans="1:22"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row>
    <row r="231" spans="1:22"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row>
    <row r="232" spans="1:22"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row>
    <row r="233" spans="1:22"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row>
    <row r="234" spans="1:22"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row>
    <row r="235" spans="1:22"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row>
    <row r="236" spans="1:22"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row>
    <row r="237" spans="1:22"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row>
    <row r="238" spans="1:22"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row>
    <row r="239" spans="1:22"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row>
    <row r="240" spans="1:22"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row>
    <row r="241" spans="1:22"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row>
    <row r="242" spans="1:22"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row>
    <row r="243" spans="1:22"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row>
    <row r="244" spans="1:22"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row>
    <row r="245" spans="1:22"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row>
    <row r="246" spans="1:22"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row>
    <row r="247" spans="1:22"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row>
    <row r="248" spans="1:22"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row>
    <row r="249" spans="1:22"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row>
    <row r="250" spans="1:22"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row>
    <row r="251" spans="1:22"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row>
    <row r="252" spans="1:22"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row>
    <row r="253" spans="1:22"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row>
    <row r="254" spans="1:22"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row>
    <row r="255" spans="1:22"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row>
    <row r="256" spans="1:22"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row>
    <row r="257" spans="1:22"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row>
    <row r="258" spans="1:22"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row>
    <row r="259" spans="1:22"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row>
    <row r="260" spans="1:22"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row>
    <row r="261" spans="1:22"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row>
    <row r="262" spans="1:22"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row>
    <row r="263" spans="1:22"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row>
    <row r="264" spans="1:22"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row>
    <row r="265" spans="1:22"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row>
    <row r="266" spans="1:22"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row>
    <row r="267" spans="1:22"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row>
    <row r="268" spans="1:22"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row>
    <row r="269" spans="1:22"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row>
    <row r="270" spans="1:22"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row>
    <row r="271" spans="1:22"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row>
    <row r="272" spans="1:22"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row>
    <row r="273" spans="1:22"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row>
    <row r="274" spans="1:22"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row>
    <row r="275" spans="1:22"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row>
    <row r="276" spans="1:22"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row>
    <row r="277" spans="1:22"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row>
    <row r="278" spans="1:22"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row>
    <row r="279" spans="1:22"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row>
    <row r="280" spans="1:22"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row>
    <row r="281" spans="1:22"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row>
    <row r="282" spans="1:22"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row>
    <row r="283" spans="1:22"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row>
    <row r="284" spans="1:22"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row>
    <row r="285" spans="1:22"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row>
    <row r="286" spans="1:22"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row>
    <row r="287" spans="1:22"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row>
    <row r="288" spans="1:22"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row>
    <row r="289" spans="1:22"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row>
    <row r="290" spans="1:22"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row>
    <row r="291" spans="1:22"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row>
    <row r="292" spans="1:22"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row>
    <row r="293" spans="1:22"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row>
    <row r="294" spans="1:22"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row>
    <row r="295" spans="1:22"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row>
    <row r="296" spans="1:22"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row>
    <row r="297" spans="1:22"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row>
    <row r="298" spans="1:22"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row>
    <row r="299" spans="1:22"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row>
    <row r="300" spans="1:22"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row>
    <row r="301" spans="1:22"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row>
    <row r="302" spans="1:22"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row>
    <row r="303" spans="1:22"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row>
    <row r="304" spans="1:22"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row>
    <row r="305" spans="1:22"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row>
    <row r="306" spans="1:22"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row>
    <row r="307" spans="1:22"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row>
    <row r="308" spans="1:22"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row>
    <row r="309" spans="1:22"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row>
    <row r="310" spans="1:22"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row>
    <row r="311" spans="1:22"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row>
    <row r="312" spans="1:22"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row>
    <row r="313" spans="1:22"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row>
    <row r="314" spans="1:22"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row>
    <row r="315" spans="1:22"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row>
    <row r="316" spans="1:22"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row>
    <row r="317" spans="1:22"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row>
    <row r="318" spans="1:22"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row>
    <row r="319" spans="1:22"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row>
    <row r="320" spans="1:22"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row>
    <row r="321" spans="1:22"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row>
    <row r="322" spans="1:22"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row>
    <row r="323" spans="1:22"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row>
    <row r="324" spans="1:22"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row>
    <row r="325" spans="1:22"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row>
    <row r="326" spans="1:22"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row>
    <row r="327" spans="1:22"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row>
    <row r="328" spans="1:22"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row>
    <row r="329" spans="1:22"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row>
    <row r="330" spans="1:22"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row>
    <row r="331" spans="1:22"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row>
    <row r="332" spans="1:22"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row>
    <row r="333" spans="1:22"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row>
    <row r="334" spans="1:22"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row>
    <row r="335" spans="1:22"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row>
    <row r="336" spans="1:22"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row>
    <row r="337" spans="1:22"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row>
    <row r="338" spans="1:22"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27" sqref="J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19" width="6.710937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row>
    <row r="5" spans="1:21" ht="18.75" x14ac:dyDescent="0.3">
      <c r="A5" s="60"/>
      <c r="B5" s="60"/>
      <c r="C5" s="60"/>
      <c r="D5" s="60"/>
      <c r="E5" s="60"/>
      <c r="F5" s="60"/>
      <c r="L5" s="60"/>
      <c r="M5" s="60"/>
      <c r="U5" s="14"/>
    </row>
    <row r="6" spans="1:21" ht="18.75" x14ac:dyDescent="0.25">
      <c r="A6" s="408" t="s">
        <v>7</v>
      </c>
      <c r="B6" s="408"/>
      <c r="C6" s="408"/>
      <c r="D6" s="408"/>
      <c r="E6" s="408"/>
      <c r="F6" s="408"/>
      <c r="G6" s="408"/>
      <c r="H6" s="408"/>
      <c r="I6" s="408"/>
      <c r="J6" s="408"/>
      <c r="K6" s="408"/>
      <c r="L6" s="408"/>
      <c r="M6" s="408"/>
      <c r="N6" s="408"/>
      <c r="O6" s="408"/>
      <c r="P6" s="408"/>
      <c r="Q6" s="408"/>
      <c r="R6" s="408"/>
      <c r="S6" s="408"/>
      <c r="T6" s="408"/>
      <c r="U6" s="408"/>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09" t="str">
        <f>'1. паспорт местоположение'!A12:C12</f>
        <v>L_3512</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09" t="str">
        <f>'1. паспорт местоположение'!A15</f>
        <v>Реконструкция ВЛ 15 кВ 15-106 (инв.№ 5113994) в р-не п. Люблино</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row>
    <row r="16" spans="1:21" x14ac:dyDescent="0.25">
      <c r="A16" s="487"/>
      <c r="B16" s="487"/>
      <c r="C16" s="487"/>
      <c r="D16" s="487"/>
      <c r="E16" s="487"/>
      <c r="F16" s="487"/>
      <c r="G16" s="487"/>
      <c r="H16" s="487"/>
      <c r="I16" s="487"/>
      <c r="J16" s="487"/>
      <c r="K16" s="487"/>
      <c r="L16" s="487"/>
      <c r="M16" s="487"/>
      <c r="N16" s="487"/>
      <c r="O16" s="487"/>
      <c r="P16" s="487"/>
      <c r="Q16" s="487"/>
      <c r="R16" s="487"/>
      <c r="S16" s="487"/>
      <c r="T16" s="487"/>
      <c r="U16" s="487"/>
    </row>
    <row r="17" spans="1:24" x14ac:dyDescent="0.25">
      <c r="A17" s="60"/>
      <c r="L17" s="60"/>
      <c r="M17" s="60"/>
      <c r="N17" s="60"/>
      <c r="O17" s="60"/>
      <c r="P17" s="60"/>
      <c r="Q17" s="60"/>
      <c r="R17" s="60"/>
      <c r="S17" s="60"/>
      <c r="T17" s="60"/>
    </row>
    <row r="18" spans="1:24" x14ac:dyDescent="0.25">
      <c r="A18" s="491" t="s">
        <v>496</v>
      </c>
      <c r="B18" s="491"/>
      <c r="C18" s="491"/>
      <c r="D18" s="491"/>
      <c r="E18" s="491"/>
      <c r="F18" s="491"/>
      <c r="G18" s="491"/>
      <c r="H18" s="491"/>
      <c r="I18" s="491"/>
      <c r="J18" s="491"/>
      <c r="K18" s="491"/>
      <c r="L18" s="491"/>
      <c r="M18" s="491"/>
      <c r="N18" s="491"/>
      <c r="O18" s="491"/>
      <c r="P18" s="491"/>
      <c r="Q18" s="491"/>
      <c r="R18" s="491"/>
      <c r="S18" s="491"/>
      <c r="T18" s="491"/>
      <c r="U18" s="491"/>
    </row>
    <row r="19" spans="1:24" x14ac:dyDescent="0.25">
      <c r="A19" s="60"/>
      <c r="B19" s="60"/>
      <c r="C19" s="60"/>
      <c r="D19" s="60"/>
      <c r="E19" s="60"/>
      <c r="F19" s="60"/>
      <c r="L19" s="60"/>
      <c r="M19" s="60"/>
      <c r="N19" s="60"/>
      <c r="O19" s="60"/>
      <c r="P19" s="60"/>
      <c r="Q19" s="60"/>
      <c r="R19" s="60"/>
      <c r="S19" s="60"/>
      <c r="T19" s="60"/>
    </row>
    <row r="20" spans="1:24" ht="33" customHeight="1" x14ac:dyDescent="0.25">
      <c r="A20" s="488" t="s">
        <v>184</v>
      </c>
      <c r="B20" s="488" t="s">
        <v>183</v>
      </c>
      <c r="C20" s="470" t="s">
        <v>182</v>
      </c>
      <c r="D20" s="470"/>
      <c r="E20" s="490" t="s">
        <v>181</v>
      </c>
      <c r="F20" s="490"/>
      <c r="G20" s="488" t="s">
        <v>670</v>
      </c>
      <c r="H20" s="481" t="s">
        <v>672</v>
      </c>
      <c r="I20" s="482"/>
      <c r="J20" s="482"/>
      <c r="K20" s="482"/>
      <c r="L20" s="481" t="s">
        <v>673</v>
      </c>
      <c r="M20" s="482"/>
      <c r="N20" s="482"/>
      <c r="O20" s="482"/>
      <c r="P20" s="481" t="s">
        <v>674</v>
      </c>
      <c r="Q20" s="482"/>
      <c r="R20" s="482"/>
      <c r="S20" s="482"/>
      <c r="T20" s="492" t="s">
        <v>180</v>
      </c>
      <c r="U20" s="493"/>
      <c r="V20" s="81"/>
      <c r="W20" s="81"/>
      <c r="X20" s="81"/>
    </row>
    <row r="21" spans="1:24" ht="99.75" customHeight="1" x14ac:dyDescent="0.25">
      <c r="A21" s="489"/>
      <c r="B21" s="489"/>
      <c r="C21" s="470"/>
      <c r="D21" s="470"/>
      <c r="E21" s="490"/>
      <c r="F21" s="490"/>
      <c r="G21" s="489"/>
      <c r="H21" s="470" t="s">
        <v>2</v>
      </c>
      <c r="I21" s="470"/>
      <c r="J21" s="470" t="s">
        <v>640</v>
      </c>
      <c r="K21" s="470"/>
      <c r="L21" s="470" t="s">
        <v>2</v>
      </c>
      <c r="M21" s="470"/>
      <c r="N21" s="470" t="s">
        <v>640</v>
      </c>
      <c r="O21" s="470"/>
      <c r="P21" s="470" t="s">
        <v>2</v>
      </c>
      <c r="Q21" s="470"/>
      <c r="R21" s="470" t="s">
        <v>640</v>
      </c>
      <c r="S21" s="470"/>
      <c r="T21" s="494"/>
      <c r="U21" s="495"/>
    </row>
    <row r="22" spans="1:24" ht="89.25" customHeight="1" x14ac:dyDescent="0.25">
      <c r="A22" s="477"/>
      <c r="B22" s="477"/>
      <c r="C22" s="78" t="s">
        <v>2</v>
      </c>
      <c r="D22" s="78" t="s">
        <v>179</v>
      </c>
      <c r="E22" s="80" t="s">
        <v>653</v>
      </c>
      <c r="F22" s="80" t="s">
        <v>671</v>
      </c>
      <c r="G22" s="477"/>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71" t="s">
        <v>9</v>
      </c>
    </row>
    <row r="23" spans="1:24" ht="19.5" customHeight="1" x14ac:dyDescent="0.25">
      <c r="A23" s="71">
        <v>1</v>
      </c>
      <c r="B23" s="71">
        <v>2</v>
      </c>
      <c r="C23" s="71">
        <v>3</v>
      </c>
      <c r="D23" s="71">
        <v>4</v>
      </c>
      <c r="E23" s="71">
        <v>5</v>
      </c>
      <c r="F23" s="71">
        <v>6</v>
      </c>
      <c r="G23" s="153">
        <v>7</v>
      </c>
      <c r="H23" s="153">
        <v>8</v>
      </c>
      <c r="I23" s="153">
        <v>9</v>
      </c>
      <c r="J23" s="153">
        <v>10</v>
      </c>
      <c r="K23" s="153">
        <v>11</v>
      </c>
      <c r="L23" s="153">
        <v>12</v>
      </c>
      <c r="M23" s="153">
        <v>13</v>
      </c>
      <c r="N23" s="153">
        <v>14</v>
      </c>
      <c r="O23" s="153">
        <v>15</v>
      </c>
      <c r="P23" s="153">
        <v>16</v>
      </c>
      <c r="Q23" s="153">
        <v>17</v>
      </c>
      <c r="R23" s="153">
        <v>18</v>
      </c>
      <c r="S23" s="153">
        <v>19</v>
      </c>
      <c r="T23" s="394">
        <v>20</v>
      </c>
      <c r="U23" s="394">
        <v>21</v>
      </c>
    </row>
    <row r="24" spans="1:24" ht="47.25" customHeight="1" x14ac:dyDescent="0.25">
      <c r="A24" s="76">
        <v>1</v>
      </c>
      <c r="B24" s="75" t="s">
        <v>178</v>
      </c>
      <c r="C24" s="272">
        <f>SUM(C25:C29)</f>
        <v>0</v>
      </c>
      <c r="D24" s="272">
        <f t="shared" ref="D24:S24" si="0">SUM(D25:D29)</f>
        <v>0</v>
      </c>
      <c r="E24" s="272">
        <f t="shared" si="0"/>
        <v>0</v>
      </c>
      <c r="F24" s="272">
        <f t="shared" si="0"/>
        <v>0</v>
      </c>
      <c r="G24" s="272">
        <f t="shared" ref="G24" si="1">SUM(G25:G29)</f>
        <v>0</v>
      </c>
      <c r="H24" s="272">
        <f t="shared" si="0"/>
        <v>0</v>
      </c>
      <c r="I24" s="272">
        <f t="shared" si="0"/>
        <v>0</v>
      </c>
      <c r="J24" s="272">
        <f t="shared" si="0"/>
        <v>-1.3599999999999999E-2</v>
      </c>
      <c r="K24" s="272">
        <f t="shared" si="0"/>
        <v>0</v>
      </c>
      <c r="L24" s="272">
        <f t="shared" si="0"/>
        <v>0</v>
      </c>
      <c r="M24" s="272">
        <f t="shared" si="0"/>
        <v>0</v>
      </c>
      <c r="N24" s="272">
        <f t="shared" si="0"/>
        <v>0</v>
      </c>
      <c r="O24" s="272">
        <f t="shared" si="0"/>
        <v>0</v>
      </c>
      <c r="P24" s="272">
        <f t="shared" si="0"/>
        <v>0</v>
      </c>
      <c r="Q24" s="272">
        <f t="shared" si="0"/>
        <v>0</v>
      </c>
      <c r="R24" s="272">
        <f t="shared" si="0"/>
        <v>0</v>
      </c>
      <c r="S24" s="272">
        <f t="shared" si="0"/>
        <v>0</v>
      </c>
      <c r="T24" s="272">
        <f>H24+L24+P24</f>
        <v>0</v>
      </c>
      <c r="U24" s="278">
        <f>J24+N24+R24</f>
        <v>-1.3599999999999999E-2</v>
      </c>
    </row>
    <row r="25" spans="1:24" ht="24" customHeight="1" x14ac:dyDescent="0.25">
      <c r="A25" s="73" t="s">
        <v>177</v>
      </c>
      <c r="B25" s="47" t="s">
        <v>176</v>
      </c>
      <c r="C25" s="272">
        <v>0</v>
      </c>
      <c r="D25" s="272">
        <v>0</v>
      </c>
      <c r="E25" s="274">
        <v>0</v>
      </c>
      <c r="F25" s="274">
        <v>0</v>
      </c>
      <c r="G25" s="273">
        <v>0</v>
      </c>
      <c r="H25" s="273">
        <v>0</v>
      </c>
      <c r="I25" s="273">
        <v>0</v>
      </c>
      <c r="J25" s="273">
        <v>0</v>
      </c>
      <c r="K25" s="273">
        <v>0</v>
      </c>
      <c r="L25" s="273">
        <v>0</v>
      </c>
      <c r="M25" s="273">
        <v>0</v>
      </c>
      <c r="N25" s="273">
        <v>0</v>
      </c>
      <c r="O25" s="273">
        <v>0</v>
      </c>
      <c r="P25" s="273">
        <v>0</v>
      </c>
      <c r="Q25" s="273">
        <v>0</v>
      </c>
      <c r="R25" s="273">
        <v>0</v>
      </c>
      <c r="S25" s="273">
        <v>0</v>
      </c>
      <c r="T25" s="272">
        <f t="shared" ref="T25:T64" si="2">H25+L25+P25</f>
        <v>0</v>
      </c>
      <c r="U25" s="278">
        <f t="shared" ref="U25:U64" si="3">J25+N25+R25</f>
        <v>0</v>
      </c>
    </row>
    <row r="26" spans="1:24" x14ac:dyDescent="0.25">
      <c r="A26" s="73" t="s">
        <v>175</v>
      </c>
      <c r="B26" s="47" t="s">
        <v>174</v>
      </c>
      <c r="C26" s="272">
        <v>0</v>
      </c>
      <c r="D26" s="272">
        <v>0</v>
      </c>
      <c r="E26" s="273">
        <v>0</v>
      </c>
      <c r="F26" s="273">
        <v>0</v>
      </c>
      <c r="G26" s="273">
        <v>0</v>
      </c>
      <c r="H26" s="273">
        <v>0</v>
      </c>
      <c r="I26" s="273">
        <v>0</v>
      </c>
      <c r="J26" s="273">
        <v>0</v>
      </c>
      <c r="K26" s="273">
        <v>0</v>
      </c>
      <c r="L26" s="273">
        <v>0</v>
      </c>
      <c r="M26" s="273">
        <v>0</v>
      </c>
      <c r="N26" s="273">
        <v>0</v>
      </c>
      <c r="O26" s="273">
        <v>0</v>
      </c>
      <c r="P26" s="273">
        <v>0</v>
      </c>
      <c r="Q26" s="273">
        <v>0</v>
      </c>
      <c r="R26" s="273">
        <v>0</v>
      </c>
      <c r="S26" s="273">
        <v>0</v>
      </c>
      <c r="T26" s="272">
        <f t="shared" si="2"/>
        <v>0</v>
      </c>
      <c r="U26" s="278">
        <f t="shared" si="3"/>
        <v>0</v>
      </c>
    </row>
    <row r="27" spans="1:24" ht="31.5" x14ac:dyDescent="0.25">
      <c r="A27" s="73" t="s">
        <v>173</v>
      </c>
      <c r="B27" s="47" t="s">
        <v>433</v>
      </c>
      <c r="C27" s="272">
        <v>0</v>
      </c>
      <c r="D27" s="272">
        <v>0</v>
      </c>
      <c r="E27" s="273">
        <v>0</v>
      </c>
      <c r="F27" s="273">
        <v>0</v>
      </c>
      <c r="G27" s="273">
        <v>0</v>
      </c>
      <c r="H27" s="273">
        <v>0</v>
      </c>
      <c r="I27" s="273">
        <v>0</v>
      </c>
      <c r="J27" s="273">
        <v>-1.3599999999999999E-2</v>
      </c>
      <c r="K27" s="273">
        <v>0</v>
      </c>
      <c r="L27" s="273">
        <v>0</v>
      </c>
      <c r="M27" s="273">
        <v>0</v>
      </c>
      <c r="N27" s="273">
        <v>0</v>
      </c>
      <c r="O27" s="273">
        <v>0</v>
      </c>
      <c r="P27" s="273">
        <v>0</v>
      </c>
      <c r="Q27" s="273">
        <v>0</v>
      </c>
      <c r="R27" s="273">
        <v>0</v>
      </c>
      <c r="S27" s="273">
        <v>0</v>
      </c>
      <c r="T27" s="272">
        <f t="shared" si="2"/>
        <v>0</v>
      </c>
      <c r="U27" s="278">
        <f t="shared" si="3"/>
        <v>-1.3599999999999999E-2</v>
      </c>
    </row>
    <row r="28" spans="1:24" x14ac:dyDescent="0.25">
      <c r="A28" s="73" t="s">
        <v>172</v>
      </c>
      <c r="B28" s="47" t="s">
        <v>171</v>
      </c>
      <c r="C28" s="272">
        <v>0</v>
      </c>
      <c r="D28" s="272">
        <v>0</v>
      </c>
      <c r="E28" s="273">
        <v>0</v>
      </c>
      <c r="F28" s="273">
        <v>0</v>
      </c>
      <c r="G28" s="273">
        <v>0</v>
      </c>
      <c r="H28" s="273">
        <v>0</v>
      </c>
      <c r="I28" s="273">
        <v>0</v>
      </c>
      <c r="J28" s="273">
        <v>0</v>
      </c>
      <c r="K28" s="273">
        <v>0</v>
      </c>
      <c r="L28" s="273">
        <v>0</v>
      </c>
      <c r="M28" s="273">
        <v>0</v>
      </c>
      <c r="N28" s="273">
        <v>0</v>
      </c>
      <c r="O28" s="273">
        <v>0</v>
      </c>
      <c r="P28" s="273">
        <v>0</v>
      </c>
      <c r="Q28" s="273">
        <v>0</v>
      </c>
      <c r="R28" s="273">
        <v>0</v>
      </c>
      <c r="S28" s="273">
        <v>0</v>
      </c>
      <c r="T28" s="272">
        <f t="shared" si="2"/>
        <v>0</v>
      </c>
      <c r="U28" s="278">
        <f t="shared" si="3"/>
        <v>0</v>
      </c>
    </row>
    <row r="29" spans="1:24" x14ac:dyDescent="0.25">
      <c r="A29" s="73" t="s">
        <v>170</v>
      </c>
      <c r="B29" s="77" t="s">
        <v>169</v>
      </c>
      <c r="C29" s="272">
        <v>0</v>
      </c>
      <c r="D29" s="272">
        <v>0</v>
      </c>
      <c r="E29" s="273">
        <v>0</v>
      </c>
      <c r="F29" s="273">
        <v>0</v>
      </c>
      <c r="G29" s="273">
        <v>0</v>
      </c>
      <c r="H29" s="273">
        <v>0</v>
      </c>
      <c r="I29" s="273">
        <v>0</v>
      </c>
      <c r="J29" s="273">
        <v>0</v>
      </c>
      <c r="K29" s="273">
        <v>0</v>
      </c>
      <c r="L29" s="273">
        <v>0</v>
      </c>
      <c r="M29" s="273">
        <v>0</v>
      </c>
      <c r="N29" s="273">
        <v>0</v>
      </c>
      <c r="O29" s="273">
        <v>0</v>
      </c>
      <c r="P29" s="273">
        <v>0</v>
      </c>
      <c r="Q29" s="273">
        <v>0</v>
      </c>
      <c r="R29" s="273">
        <v>0</v>
      </c>
      <c r="S29" s="273">
        <v>0</v>
      </c>
      <c r="T29" s="272">
        <f t="shared" si="2"/>
        <v>0</v>
      </c>
      <c r="U29" s="278">
        <f t="shared" si="3"/>
        <v>0</v>
      </c>
    </row>
    <row r="30" spans="1:24" ht="47.25" x14ac:dyDescent="0.25">
      <c r="A30" s="76" t="s">
        <v>61</v>
      </c>
      <c r="B30" s="75" t="s">
        <v>168</v>
      </c>
      <c r="C30" s="272">
        <v>0</v>
      </c>
      <c r="D30" s="272">
        <v>0</v>
      </c>
      <c r="E30" s="275">
        <v>0</v>
      </c>
      <c r="F30" s="275">
        <v>0</v>
      </c>
      <c r="G30" s="272">
        <f t="shared" ref="G30" si="4">SUM(G31:G34)</f>
        <v>0</v>
      </c>
      <c r="H30" s="272">
        <f t="shared" ref="H30:S30" si="5">SUM(H31:H34)</f>
        <v>0</v>
      </c>
      <c r="I30" s="272">
        <f t="shared" si="5"/>
        <v>0</v>
      </c>
      <c r="J30" s="272">
        <f t="shared" si="5"/>
        <v>-1.3599999999999999E-2</v>
      </c>
      <c r="K30" s="272">
        <f t="shared" si="5"/>
        <v>0</v>
      </c>
      <c r="L30" s="272">
        <f t="shared" si="5"/>
        <v>0</v>
      </c>
      <c r="M30" s="272">
        <f t="shared" si="5"/>
        <v>0</v>
      </c>
      <c r="N30" s="272">
        <f t="shared" si="5"/>
        <v>0</v>
      </c>
      <c r="O30" s="272">
        <f t="shared" si="5"/>
        <v>0</v>
      </c>
      <c r="P30" s="272">
        <f t="shared" si="5"/>
        <v>0</v>
      </c>
      <c r="Q30" s="272">
        <f t="shared" si="5"/>
        <v>0</v>
      </c>
      <c r="R30" s="272">
        <f t="shared" si="5"/>
        <v>0</v>
      </c>
      <c r="S30" s="272">
        <f t="shared" si="5"/>
        <v>0</v>
      </c>
      <c r="T30" s="272">
        <f t="shared" si="2"/>
        <v>0</v>
      </c>
      <c r="U30" s="278">
        <f t="shared" si="3"/>
        <v>-1.3599999999999999E-2</v>
      </c>
    </row>
    <row r="31" spans="1:24" x14ac:dyDescent="0.25">
      <c r="A31" s="76" t="s">
        <v>167</v>
      </c>
      <c r="B31" s="47" t="s">
        <v>166</v>
      </c>
      <c r="C31" s="272">
        <v>0</v>
      </c>
      <c r="D31" s="272">
        <v>0</v>
      </c>
      <c r="E31" s="273">
        <v>0</v>
      </c>
      <c r="F31" s="273">
        <v>0</v>
      </c>
      <c r="G31" s="273">
        <v>0</v>
      </c>
      <c r="H31" s="273">
        <v>0</v>
      </c>
      <c r="I31" s="273">
        <v>0</v>
      </c>
      <c r="J31" s="273">
        <v>0</v>
      </c>
      <c r="K31" s="273">
        <v>0</v>
      </c>
      <c r="L31" s="273">
        <v>0</v>
      </c>
      <c r="M31" s="273">
        <v>0</v>
      </c>
      <c r="N31" s="273">
        <v>0</v>
      </c>
      <c r="O31" s="273">
        <v>0</v>
      </c>
      <c r="P31" s="273">
        <v>0</v>
      </c>
      <c r="Q31" s="273">
        <v>0</v>
      </c>
      <c r="R31" s="273">
        <v>0</v>
      </c>
      <c r="S31" s="273">
        <v>0</v>
      </c>
      <c r="T31" s="272">
        <f t="shared" si="2"/>
        <v>0</v>
      </c>
      <c r="U31" s="278">
        <f t="shared" si="3"/>
        <v>0</v>
      </c>
    </row>
    <row r="32" spans="1:24" ht="31.5" x14ac:dyDescent="0.25">
      <c r="A32" s="76" t="s">
        <v>165</v>
      </c>
      <c r="B32" s="47" t="s">
        <v>164</v>
      </c>
      <c r="C32" s="272">
        <v>0</v>
      </c>
      <c r="D32" s="272">
        <v>0</v>
      </c>
      <c r="E32" s="273">
        <v>0</v>
      </c>
      <c r="F32" s="273">
        <v>0</v>
      </c>
      <c r="G32" s="273">
        <v>0</v>
      </c>
      <c r="H32" s="273">
        <v>0</v>
      </c>
      <c r="I32" s="273">
        <v>0</v>
      </c>
      <c r="J32" s="273">
        <v>0</v>
      </c>
      <c r="K32" s="273">
        <v>0</v>
      </c>
      <c r="L32" s="273">
        <v>0</v>
      </c>
      <c r="M32" s="273">
        <v>0</v>
      </c>
      <c r="N32" s="273">
        <v>0</v>
      </c>
      <c r="O32" s="273">
        <v>0</v>
      </c>
      <c r="P32" s="273">
        <v>0</v>
      </c>
      <c r="Q32" s="273">
        <v>0</v>
      </c>
      <c r="R32" s="273">
        <v>0</v>
      </c>
      <c r="S32" s="273">
        <v>0</v>
      </c>
      <c r="T32" s="272">
        <f t="shared" si="2"/>
        <v>0</v>
      </c>
      <c r="U32" s="278">
        <f t="shared" si="3"/>
        <v>0</v>
      </c>
    </row>
    <row r="33" spans="1:21" x14ac:dyDescent="0.25">
      <c r="A33" s="76" t="s">
        <v>163</v>
      </c>
      <c r="B33" s="47" t="s">
        <v>162</v>
      </c>
      <c r="C33" s="272">
        <v>0</v>
      </c>
      <c r="D33" s="272">
        <v>0</v>
      </c>
      <c r="E33" s="273">
        <v>0</v>
      </c>
      <c r="F33" s="273">
        <v>0</v>
      </c>
      <c r="G33" s="273">
        <v>0</v>
      </c>
      <c r="H33" s="273">
        <v>0</v>
      </c>
      <c r="I33" s="273">
        <v>0</v>
      </c>
      <c r="J33" s="273">
        <v>0</v>
      </c>
      <c r="K33" s="273">
        <v>0</v>
      </c>
      <c r="L33" s="273">
        <v>0</v>
      </c>
      <c r="M33" s="273">
        <v>0</v>
      </c>
      <c r="N33" s="273">
        <v>0</v>
      </c>
      <c r="O33" s="273">
        <v>0</v>
      </c>
      <c r="P33" s="273">
        <v>0</v>
      </c>
      <c r="Q33" s="273">
        <v>0</v>
      </c>
      <c r="R33" s="273">
        <v>0</v>
      </c>
      <c r="S33" s="273">
        <v>0</v>
      </c>
      <c r="T33" s="272">
        <f t="shared" si="2"/>
        <v>0</v>
      </c>
      <c r="U33" s="278">
        <f t="shared" si="3"/>
        <v>0</v>
      </c>
    </row>
    <row r="34" spans="1:21" x14ac:dyDescent="0.25">
      <c r="A34" s="76" t="s">
        <v>161</v>
      </c>
      <c r="B34" s="47" t="s">
        <v>160</v>
      </c>
      <c r="C34" s="272">
        <v>0</v>
      </c>
      <c r="D34" s="272">
        <v>0</v>
      </c>
      <c r="E34" s="273">
        <v>0</v>
      </c>
      <c r="F34" s="273">
        <v>0</v>
      </c>
      <c r="G34" s="273">
        <v>0</v>
      </c>
      <c r="H34" s="273">
        <v>0</v>
      </c>
      <c r="I34" s="273">
        <v>0</v>
      </c>
      <c r="J34" s="273">
        <v>-1.3599999999999999E-2</v>
      </c>
      <c r="K34" s="273">
        <v>0</v>
      </c>
      <c r="L34" s="273">
        <v>0</v>
      </c>
      <c r="M34" s="273">
        <v>0</v>
      </c>
      <c r="N34" s="273">
        <v>0</v>
      </c>
      <c r="O34" s="273">
        <v>0</v>
      </c>
      <c r="P34" s="273">
        <v>0</v>
      </c>
      <c r="Q34" s="273">
        <v>0</v>
      </c>
      <c r="R34" s="273">
        <v>0</v>
      </c>
      <c r="S34" s="273">
        <v>0</v>
      </c>
      <c r="T34" s="272">
        <f t="shared" si="2"/>
        <v>0</v>
      </c>
      <c r="U34" s="278">
        <f t="shared" si="3"/>
        <v>-1.3599999999999999E-2</v>
      </c>
    </row>
    <row r="35" spans="1:21" ht="31.5" x14ac:dyDescent="0.25">
      <c r="A35" s="76" t="s">
        <v>60</v>
      </c>
      <c r="B35" s="75" t="s">
        <v>159</v>
      </c>
      <c r="C35" s="272">
        <v>0</v>
      </c>
      <c r="D35" s="272">
        <v>0</v>
      </c>
      <c r="E35" s="275">
        <v>0</v>
      </c>
      <c r="F35" s="275">
        <v>0</v>
      </c>
      <c r="G35" s="272">
        <v>0</v>
      </c>
      <c r="H35" s="272">
        <v>0</v>
      </c>
      <c r="I35" s="272">
        <v>0</v>
      </c>
      <c r="J35" s="272">
        <v>0</v>
      </c>
      <c r="K35" s="272">
        <v>0</v>
      </c>
      <c r="L35" s="272">
        <v>0</v>
      </c>
      <c r="M35" s="272">
        <v>0</v>
      </c>
      <c r="N35" s="272">
        <v>0</v>
      </c>
      <c r="O35" s="272">
        <v>0</v>
      </c>
      <c r="P35" s="272">
        <v>0</v>
      </c>
      <c r="Q35" s="272">
        <v>0</v>
      </c>
      <c r="R35" s="272">
        <v>0</v>
      </c>
      <c r="S35" s="272">
        <v>0</v>
      </c>
      <c r="T35" s="272">
        <f t="shared" si="2"/>
        <v>0</v>
      </c>
      <c r="U35" s="278">
        <f t="shared" si="3"/>
        <v>0</v>
      </c>
    </row>
    <row r="36" spans="1:21" ht="31.5" x14ac:dyDescent="0.25">
      <c r="A36" s="73" t="s">
        <v>158</v>
      </c>
      <c r="B36" s="72" t="s">
        <v>157</v>
      </c>
      <c r="C36" s="276">
        <v>0</v>
      </c>
      <c r="D36" s="272">
        <v>0</v>
      </c>
      <c r="E36" s="273">
        <v>0</v>
      </c>
      <c r="F36" s="273">
        <v>0</v>
      </c>
      <c r="G36" s="273">
        <v>0</v>
      </c>
      <c r="H36" s="273">
        <v>0</v>
      </c>
      <c r="I36" s="273">
        <v>0</v>
      </c>
      <c r="J36" s="273">
        <v>0</v>
      </c>
      <c r="K36" s="273">
        <v>0</v>
      </c>
      <c r="L36" s="273">
        <v>0</v>
      </c>
      <c r="M36" s="273">
        <v>0</v>
      </c>
      <c r="N36" s="273">
        <v>0</v>
      </c>
      <c r="O36" s="273">
        <v>0</v>
      </c>
      <c r="P36" s="273">
        <v>0</v>
      </c>
      <c r="Q36" s="273">
        <v>0</v>
      </c>
      <c r="R36" s="273">
        <v>0</v>
      </c>
      <c r="S36" s="273">
        <v>0</v>
      </c>
      <c r="T36" s="272">
        <f t="shared" si="2"/>
        <v>0</v>
      </c>
      <c r="U36" s="278">
        <f t="shared" si="3"/>
        <v>0</v>
      </c>
    </row>
    <row r="37" spans="1:21" x14ac:dyDescent="0.25">
      <c r="A37" s="73" t="s">
        <v>156</v>
      </c>
      <c r="B37" s="72" t="s">
        <v>146</v>
      </c>
      <c r="C37" s="276">
        <v>0</v>
      </c>
      <c r="D37" s="272">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2">
        <f t="shared" si="2"/>
        <v>0</v>
      </c>
      <c r="U37" s="278">
        <f t="shared" si="3"/>
        <v>0</v>
      </c>
    </row>
    <row r="38" spans="1:21" x14ac:dyDescent="0.25">
      <c r="A38" s="73" t="s">
        <v>155</v>
      </c>
      <c r="B38" s="72" t="s">
        <v>144</v>
      </c>
      <c r="C38" s="276">
        <v>0</v>
      </c>
      <c r="D38" s="272">
        <v>0</v>
      </c>
      <c r="E38" s="273">
        <v>0</v>
      </c>
      <c r="F38" s="273">
        <v>0</v>
      </c>
      <c r="G38" s="273">
        <v>0</v>
      </c>
      <c r="H38" s="273">
        <v>0</v>
      </c>
      <c r="I38" s="273">
        <v>0</v>
      </c>
      <c r="J38" s="273">
        <v>0</v>
      </c>
      <c r="K38" s="273">
        <v>0</v>
      </c>
      <c r="L38" s="273">
        <v>0</v>
      </c>
      <c r="M38" s="273">
        <v>0</v>
      </c>
      <c r="N38" s="273">
        <v>0</v>
      </c>
      <c r="O38" s="273">
        <v>0</v>
      </c>
      <c r="P38" s="273">
        <v>0</v>
      </c>
      <c r="Q38" s="273">
        <v>0</v>
      </c>
      <c r="R38" s="273">
        <v>0</v>
      </c>
      <c r="S38" s="273">
        <v>0</v>
      </c>
      <c r="T38" s="272">
        <f t="shared" si="2"/>
        <v>0</v>
      </c>
      <c r="U38" s="278">
        <f t="shared" si="3"/>
        <v>0</v>
      </c>
    </row>
    <row r="39" spans="1:21" ht="31.5" x14ac:dyDescent="0.25">
      <c r="A39" s="73" t="s">
        <v>154</v>
      </c>
      <c r="B39" s="47" t="s">
        <v>142</v>
      </c>
      <c r="C39" s="272">
        <v>0</v>
      </c>
      <c r="D39" s="272">
        <v>0</v>
      </c>
      <c r="E39" s="273">
        <v>0</v>
      </c>
      <c r="F39" s="273">
        <v>0</v>
      </c>
      <c r="G39" s="273">
        <v>0</v>
      </c>
      <c r="H39" s="273">
        <v>0</v>
      </c>
      <c r="I39" s="273">
        <v>0</v>
      </c>
      <c r="J39" s="273">
        <v>0</v>
      </c>
      <c r="K39" s="273">
        <v>0</v>
      </c>
      <c r="L39" s="273">
        <v>0</v>
      </c>
      <c r="M39" s="273">
        <v>0</v>
      </c>
      <c r="N39" s="273">
        <v>0</v>
      </c>
      <c r="O39" s="273">
        <v>0</v>
      </c>
      <c r="P39" s="273">
        <v>0</v>
      </c>
      <c r="Q39" s="273">
        <v>0</v>
      </c>
      <c r="R39" s="273">
        <v>0</v>
      </c>
      <c r="S39" s="273">
        <v>0</v>
      </c>
      <c r="T39" s="272">
        <f t="shared" si="2"/>
        <v>0</v>
      </c>
      <c r="U39" s="278">
        <f t="shared" si="3"/>
        <v>0</v>
      </c>
    </row>
    <row r="40" spans="1:21" ht="31.5" x14ac:dyDescent="0.25">
      <c r="A40" s="73" t="s">
        <v>153</v>
      </c>
      <c r="B40" s="47" t="s">
        <v>140</v>
      </c>
      <c r="C40" s="272">
        <v>0</v>
      </c>
      <c r="D40" s="272">
        <v>0</v>
      </c>
      <c r="E40" s="273">
        <v>0</v>
      </c>
      <c r="F40" s="273">
        <v>0</v>
      </c>
      <c r="G40" s="273">
        <v>0</v>
      </c>
      <c r="H40" s="273">
        <v>0</v>
      </c>
      <c r="I40" s="273">
        <v>0</v>
      </c>
      <c r="J40" s="273">
        <v>0</v>
      </c>
      <c r="K40" s="273">
        <v>0</v>
      </c>
      <c r="L40" s="273">
        <v>0</v>
      </c>
      <c r="M40" s="273">
        <v>0</v>
      </c>
      <c r="N40" s="273">
        <v>0</v>
      </c>
      <c r="O40" s="273">
        <v>0</v>
      </c>
      <c r="P40" s="273">
        <v>0</v>
      </c>
      <c r="Q40" s="273">
        <v>0</v>
      </c>
      <c r="R40" s="273">
        <v>0</v>
      </c>
      <c r="S40" s="273">
        <v>0</v>
      </c>
      <c r="T40" s="272">
        <f t="shared" si="2"/>
        <v>0</v>
      </c>
      <c r="U40" s="278">
        <f t="shared" si="3"/>
        <v>0</v>
      </c>
    </row>
    <row r="41" spans="1:21" x14ac:dyDescent="0.25">
      <c r="A41" s="73" t="s">
        <v>152</v>
      </c>
      <c r="B41" s="47" t="s">
        <v>138</v>
      </c>
      <c r="C41" s="272">
        <v>0</v>
      </c>
      <c r="D41" s="272">
        <v>0</v>
      </c>
      <c r="E41" s="273">
        <v>0</v>
      </c>
      <c r="F41" s="273">
        <v>0</v>
      </c>
      <c r="G41" s="273">
        <v>0</v>
      </c>
      <c r="H41" s="273">
        <v>0</v>
      </c>
      <c r="I41" s="273">
        <v>0</v>
      </c>
      <c r="J41" s="273">
        <v>0</v>
      </c>
      <c r="K41" s="273">
        <v>0</v>
      </c>
      <c r="L41" s="273">
        <v>0</v>
      </c>
      <c r="M41" s="273">
        <v>0</v>
      </c>
      <c r="N41" s="273">
        <v>0</v>
      </c>
      <c r="O41" s="273">
        <v>0</v>
      </c>
      <c r="P41" s="273">
        <v>0</v>
      </c>
      <c r="Q41" s="273">
        <v>0</v>
      </c>
      <c r="R41" s="273">
        <v>0</v>
      </c>
      <c r="S41" s="273">
        <v>0</v>
      </c>
      <c r="T41" s="272">
        <f t="shared" si="2"/>
        <v>0</v>
      </c>
      <c r="U41" s="278">
        <f t="shared" si="3"/>
        <v>0</v>
      </c>
    </row>
    <row r="42" spans="1:21" ht="18.75" x14ac:dyDescent="0.25">
      <c r="A42" s="73" t="s">
        <v>151</v>
      </c>
      <c r="B42" s="72" t="s">
        <v>136</v>
      </c>
      <c r="C42" s="276">
        <v>0</v>
      </c>
      <c r="D42" s="272">
        <v>0</v>
      </c>
      <c r="E42" s="273">
        <v>0</v>
      </c>
      <c r="F42" s="273">
        <v>0</v>
      </c>
      <c r="G42" s="273">
        <v>0</v>
      </c>
      <c r="H42" s="273">
        <v>0</v>
      </c>
      <c r="I42" s="273">
        <v>0</v>
      </c>
      <c r="J42" s="273">
        <v>0</v>
      </c>
      <c r="K42" s="273">
        <v>0</v>
      </c>
      <c r="L42" s="273">
        <v>0</v>
      </c>
      <c r="M42" s="273">
        <v>0</v>
      </c>
      <c r="N42" s="273">
        <v>0</v>
      </c>
      <c r="O42" s="273">
        <v>0</v>
      </c>
      <c r="P42" s="273">
        <v>0</v>
      </c>
      <c r="Q42" s="273">
        <v>0</v>
      </c>
      <c r="R42" s="273">
        <v>0</v>
      </c>
      <c r="S42" s="273">
        <v>0</v>
      </c>
      <c r="T42" s="272">
        <f t="shared" si="2"/>
        <v>0</v>
      </c>
      <c r="U42" s="278">
        <f t="shared" si="3"/>
        <v>0</v>
      </c>
    </row>
    <row r="43" spans="1:21" x14ac:dyDescent="0.25">
      <c r="A43" s="76" t="s">
        <v>59</v>
      </c>
      <c r="B43" s="75" t="s">
        <v>150</v>
      </c>
      <c r="C43" s="272">
        <v>0</v>
      </c>
      <c r="D43" s="272">
        <v>0</v>
      </c>
      <c r="E43" s="275">
        <v>0</v>
      </c>
      <c r="F43" s="275">
        <v>0</v>
      </c>
      <c r="G43" s="272">
        <v>0</v>
      </c>
      <c r="H43" s="272">
        <v>0</v>
      </c>
      <c r="I43" s="272">
        <v>0</v>
      </c>
      <c r="J43" s="272">
        <v>0</v>
      </c>
      <c r="K43" s="272">
        <v>0</v>
      </c>
      <c r="L43" s="272">
        <v>0</v>
      </c>
      <c r="M43" s="272">
        <v>0</v>
      </c>
      <c r="N43" s="272">
        <v>0</v>
      </c>
      <c r="O43" s="272">
        <v>0</v>
      </c>
      <c r="P43" s="272">
        <v>0</v>
      </c>
      <c r="Q43" s="272">
        <v>0</v>
      </c>
      <c r="R43" s="272">
        <v>0</v>
      </c>
      <c r="S43" s="272">
        <v>0</v>
      </c>
      <c r="T43" s="272">
        <f t="shared" si="2"/>
        <v>0</v>
      </c>
      <c r="U43" s="278">
        <f t="shared" si="3"/>
        <v>0</v>
      </c>
    </row>
    <row r="44" spans="1:21" x14ac:dyDescent="0.25">
      <c r="A44" s="73" t="s">
        <v>149</v>
      </c>
      <c r="B44" s="47" t="s">
        <v>148</v>
      </c>
      <c r="C44" s="272">
        <v>0</v>
      </c>
      <c r="D44" s="272">
        <v>0</v>
      </c>
      <c r="E44" s="273">
        <v>0</v>
      </c>
      <c r="F44" s="273">
        <v>0</v>
      </c>
      <c r="G44" s="273">
        <v>0</v>
      </c>
      <c r="H44" s="273">
        <v>0</v>
      </c>
      <c r="I44" s="273">
        <v>0</v>
      </c>
      <c r="J44" s="273">
        <v>0</v>
      </c>
      <c r="K44" s="273">
        <v>0</v>
      </c>
      <c r="L44" s="273">
        <v>0</v>
      </c>
      <c r="M44" s="273">
        <v>0</v>
      </c>
      <c r="N44" s="273">
        <v>0</v>
      </c>
      <c r="O44" s="273">
        <v>0</v>
      </c>
      <c r="P44" s="273">
        <v>0</v>
      </c>
      <c r="Q44" s="273">
        <v>0</v>
      </c>
      <c r="R44" s="273">
        <v>0</v>
      </c>
      <c r="S44" s="273">
        <v>0</v>
      </c>
      <c r="T44" s="272">
        <f t="shared" si="2"/>
        <v>0</v>
      </c>
      <c r="U44" s="278">
        <f t="shared" si="3"/>
        <v>0</v>
      </c>
    </row>
    <row r="45" spans="1:21" x14ac:dyDescent="0.25">
      <c r="A45" s="73" t="s">
        <v>147</v>
      </c>
      <c r="B45" s="47" t="s">
        <v>146</v>
      </c>
      <c r="C45" s="272">
        <v>0</v>
      </c>
      <c r="D45" s="272">
        <v>0</v>
      </c>
      <c r="E45" s="273">
        <v>0</v>
      </c>
      <c r="F45" s="273">
        <v>0</v>
      </c>
      <c r="G45" s="273">
        <v>0</v>
      </c>
      <c r="H45" s="273">
        <v>0</v>
      </c>
      <c r="I45" s="273">
        <v>0</v>
      </c>
      <c r="J45" s="273">
        <v>0</v>
      </c>
      <c r="K45" s="273">
        <v>0</v>
      </c>
      <c r="L45" s="273">
        <v>0</v>
      </c>
      <c r="M45" s="273">
        <v>0</v>
      </c>
      <c r="N45" s="273">
        <v>0</v>
      </c>
      <c r="O45" s="273">
        <v>0</v>
      </c>
      <c r="P45" s="273">
        <v>0</v>
      </c>
      <c r="Q45" s="273">
        <v>0</v>
      </c>
      <c r="R45" s="273">
        <v>0</v>
      </c>
      <c r="S45" s="273">
        <v>0</v>
      </c>
      <c r="T45" s="272">
        <f t="shared" si="2"/>
        <v>0</v>
      </c>
      <c r="U45" s="278">
        <f t="shared" si="3"/>
        <v>0</v>
      </c>
    </row>
    <row r="46" spans="1:21" x14ac:dyDescent="0.25">
      <c r="A46" s="73" t="s">
        <v>145</v>
      </c>
      <c r="B46" s="47" t="s">
        <v>144</v>
      </c>
      <c r="C46" s="272">
        <v>0</v>
      </c>
      <c r="D46" s="272">
        <v>0</v>
      </c>
      <c r="E46" s="273">
        <v>0</v>
      </c>
      <c r="F46" s="273">
        <v>0</v>
      </c>
      <c r="G46" s="273">
        <v>0</v>
      </c>
      <c r="H46" s="273">
        <v>0</v>
      </c>
      <c r="I46" s="273">
        <v>0</v>
      </c>
      <c r="J46" s="273">
        <v>0</v>
      </c>
      <c r="K46" s="273">
        <v>0</v>
      </c>
      <c r="L46" s="273">
        <v>0</v>
      </c>
      <c r="M46" s="273">
        <v>0</v>
      </c>
      <c r="N46" s="273">
        <v>0</v>
      </c>
      <c r="O46" s="273">
        <v>0</v>
      </c>
      <c r="P46" s="273">
        <v>0</v>
      </c>
      <c r="Q46" s="273">
        <v>0</v>
      </c>
      <c r="R46" s="273">
        <v>0</v>
      </c>
      <c r="S46" s="273">
        <v>0</v>
      </c>
      <c r="T46" s="272">
        <f t="shared" si="2"/>
        <v>0</v>
      </c>
      <c r="U46" s="278">
        <f t="shared" si="3"/>
        <v>0</v>
      </c>
    </row>
    <row r="47" spans="1:21" ht="31.5" x14ac:dyDescent="0.25">
      <c r="A47" s="73" t="s">
        <v>143</v>
      </c>
      <c r="B47" s="47" t="s">
        <v>142</v>
      </c>
      <c r="C47" s="272">
        <v>0</v>
      </c>
      <c r="D47" s="272">
        <v>0</v>
      </c>
      <c r="E47" s="273">
        <v>0</v>
      </c>
      <c r="F47" s="273">
        <v>0</v>
      </c>
      <c r="G47" s="273">
        <v>0</v>
      </c>
      <c r="H47" s="273">
        <v>0</v>
      </c>
      <c r="I47" s="273">
        <v>0</v>
      </c>
      <c r="J47" s="273">
        <v>0</v>
      </c>
      <c r="K47" s="273">
        <v>0</v>
      </c>
      <c r="L47" s="273">
        <v>0</v>
      </c>
      <c r="M47" s="273">
        <v>0</v>
      </c>
      <c r="N47" s="273">
        <v>0</v>
      </c>
      <c r="O47" s="273">
        <v>0</v>
      </c>
      <c r="P47" s="273">
        <v>0</v>
      </c>
      <c r="Q47" s="273">
        <v>0</v>
      </c>
      <c r="R47" s="273">
        <v>0</v>
      </c>
      <c r="S47" s="273">
        <v>0</v>
      </c>
      <c r="T47" s="272">
        <f t="shared" si="2"/>
        <v>0</v>
      </c>
      <c r="U47" s="278">
        <f t="shared" si="3"/>
        <v>0</v>
      </c>
    </row>
    <row r="48" spans="1:21" ht="31.5" x14ac:dyDescent="0.25">
      <c r="A48" s="73" t="s">
        <v>141</v>
      </c>
      <c r="B48" s="47" t="s">
        <v>140</v>
      </c>
      <c r="C48" s="272">
        <v>0</v>
      </c>
      <c r="D48" s="272">
        <v>0</v>
      </c>
      <c r="E48" s="273">
        <v>0</v>
      </c>
      <c r="F48" s="273">
        <v>0</v>
      </c>
      <c r="G48" s="273">
        <v>0</v>
      </c>
      <c r="H48" s="273">
        <v>0</v>
      </c>
      <c r="I48" s="273">
        <v>0</v>
      </c>
      <c r="J48" s="273">
        <v>0</v>
      </c>
      <c r="K48" s="273">
        <v>0</v>
      </c>
      <c r="L48" s="273">
        <v>0</v>
      </c>
      <c r="M48" s="273">
        <v>0</v>
      </c>
      <c r="N48" s="273">
        <v>0</v>
      </c>
      <c r="O48" s="273">
        <v>0</v>
      </c>
      <c r="P48" s="273">
        <v>0</v>
      </c>
      <c r="Q48" s="273">
        <v>0</v>
      </c>
      <c r="R48" s="273">
        <v>0</v>
      </c>
      <c r="S48" s="273">
        <v>0</v>
      </c>
      <c r="T48" s="272">
        <f t="shared" si="2"/>
        <v>0</v>
      </c>
      <c r="U48" s="278">
        <f t="shared" si="3"/>
        <v>0</v>
      </c>
    </row>
    <row r="49" spans="1:21" x14ac:dyDescent="0.25">
      <c r="A49" s="73" t="s">
        <v>139</v>
      </c>
      <c r="B49" s="47" t="s">
        <v>138</v>
      </c>
      <c r="C49" s="272">
        <v>0</v>
      </c>
      <c r="D49" s="272">
        <v>0</v>
      </c>
      <c r="E49" s="273">
        <v>0</v>
      </c>
      <c r="F49" s="273">
        <v>0</v>
      </c>
      <c r="G49" s="273">
        <v>0</v>
      </c>
      <c r="H49" s="273">
        <v>0</v>
      </c>
      <c r="I49" s="273">
        <v>0</v>
      </c>
      <c r="J49" s="273">
        <v>0</v>
      </c>
      <c r="K49" s="273">
        <v>0</v>
      </c>
      <c r="L49" s="273">
        <v>0</v>
      </c>
      <c r="M49" s="273">
        <v>0</v>
      </c>
      <c r="N49" s="273">
        <v>0</v>
      </c>
      <c r="O49" s="273">
        <v>0</v>
      </c>
      <c r="P49" s="273">
        <v>0</v>
      </c>
      <c r="Q49" s="273">
        <v>0</v>
      </c>
      <c r="R49" s="273">
        <v>0</v>
      </c>
      <c r="S49" s="273">
        <v>0</v>
      </c>
      <c r="T49" s="272">
        <f t="shared" si="2"/>
        <v>0</v>
      </c>
      <c r="U49" s="278">
        <f t="shared" si="3"/>
        <v>0</v>
      </c>
    </row>
    <row r="50" spans="1:21" ht="18.75" x14ac:dyDescent="0.25">
      <c r="A50" s="73" t="s">
        <v>137</v>
      </c>
      <c r="B50" s="72" t="s">
        <v>136</v>
      </c>
      <c r="C50" s="276">
        <v>0</v>
      </c>
      <c r="D50" s="272">
        <v>0</v>
      </c>
      <c r="E50" s="273">
        <v>0</v>
      </c>
      <c r="F50" s="273">
        <v>0</v>
      </c>
      <c r="G50" s="273">
        <v>0</v>
      </c>
      <c r="H50" s="273">
        <v>0</v>
      </c>
      <c r="I50" s="273">
        <v>0</v>
      </c>
      <c r="J50" s="273">
        <v>0</v>
      </c>
      <c r="K50" s="273">
        <v>0</v>
      </c>
      <c r="L50" s="273">
        <v>0</v>
      </c>
      <c r="M50" s="273">
        <v>0</v>
      </c>
      <c r="N50" s="273">
        <v>0</v>
      </c>
      <c r="O50" s="273">
        <v>0</v>
      </c>
      <c r="P50" s="273">
        <v>0</v>
      </c>
      <c r="Q50" s="273">
        <v>0</v>
      </c>
      <c r="R50" s="273">
        <v>0</v>
      </c>
      <c r="S50" s="273">
        <v>0</v>
      </c>
      <c r="T50" s="272">
        <f t="shared" si="2"/>
        <v>0</v>
      </c>
      <c r="U50" s="278">
        <f t="shared" si="3"/>
        <v>0</v>
      </c>
    </row>
    <row r="51" spans="1:21" ht="35.25" customHeight="1" x14ac:dyDescent="0.25">
      <c r="A51" s="76" t="s">
        <v>57</v>
      </c>
      <c r="B51" s="75" t="s">
        <v>135</v>
      </c>
      <c r="C51" s="272">
        <v>0</v>
      </c>
      <c r="D51" s="272">
        <v>0</v>
      </c>
      <c r="E51" s="275">
        <v>0</v>
      </c>
      <c r="F51" s="275">
        <v>0</v>
      </c>
      <c r="G51" s="272">
        <v>0</v>
      </c>
      <c r="H51" s="272">
        <v>0</v>
      </c>
      <c r="I51" s="272">
        <v>0</v>
      </c>
      <c r="J51" s="272">
        <v>0</v>
      </c>
      <c r="K51" s="272">
        <v>0</v>
      </c>
      <c r="L51" s="272">
        <v>0</v>
      </c>
      <c r="M51" s="272">
        <v>0</v>
      </c>
      <c r="N51" s="272">
        <v>0</v>
      </c>
      <c r="O51" s="272">
        <v>0</v>
      </c>
      <c r="P51" s="272">
        <v>0</v>
      </c>
      <c r="Q51" s="272">
        <v>0</v>
      </c>
      <c r="R51" s="272">
        <v>0</v>
      </c>
      <c r="S51" s="272">
        <v>0</v>
      </c>
      <c r="T51" s="272">
        <f t="shared" si="2"/>
        <v>0</v>
      </c>
      <c r="U51" s="278">
        <f t="shared" si="3"/>
        <v>0</v>
      </c>
    </row>
    <row r="52" spans="1:21" x14ac:dyDescent="0.25">
      <c r="A52" s="73" t="s">
        <v>134</v>
      </c>
      <c r="B52" s="47" t="s">
        <v>133</v>
      </c>
      <c r="C52" s="272">
        <v>0</v>
      </c>
      <c r="D52" s="272">
        <v>0</v>
      </c>
      <c r="E52" s="273">
        <v>0</v>
      </c>
      <c r="F52" s="273">
        <v>0</v>
      </c>
      <c r="G52" s="273">
        <v>0</v>
      </c>
      <c r="H52" s="273">
        <v>0</v>
      </c>
      <c r="I52" s="273">
        <v>0</v>
      </c>
      <c r="J52" s="273">
        <v>0</v>
      </c>
      <c r="K52" s="273">
        <v>0</v>
      </c>
      <c r="L52" s="273">
        <v>0</v>
      </c>
      <c r="M52" s="273">
        <v>0</v>
      </c>
      <c r="N52" s="273">
        <v>0</v>
      </c>
      <c r="O52" s="273">
        <v>0</v>
      </c>
      <c r="P52" s="273">
        <v>0</v>
      </c>
      <c r="Q52" s="273">
        <v>0</v>
      </c>
      <c r="R52" s="273">
        <v>0</v>
      </c>
      <c r="S52" s="273">
        <v>0</v>
      </c>
      <c r="T52" s="272">
        <f t="shared" si="2"/>
        <v>0</v>
      </c>
      <c r="U52" s="278">
        <f t="shared" si="3"/>
        <v>0</v>
      </c>
    </row>
    <row r="53" spans="1:21" x14ac:dyDescent="0.25">
      <c r="A53" s="73" t="s">
        <v>132</v>
      </c>
      <c r="B53" s="47" t="s">
        <v>126</v>
      </c>
      <c r="C53" s="272">
        <v>0</v>
      </c>
      <c r="D53" s="272">
        <v>0</v>
      </c>
      <c r="E53" s="273">
        <v>0</v>
      </c>
      <c r="F53" s="273">
        <v>0</v>
      </c>
      <c r="G53" s="273">
        <v>0</v>
      </c>
      <c r="H53" s="273">
        <v>0</v>
      </c>
      <c r="I53" s="273">
        <v>0</v>
      </c>
      <c r="J53" s="273">
        <v>0</v>
      </c>
      <c r="K53" s="273">
        <v>0</v>
      </c>
      <c r="L53" s="273">
        <v>0</v>
      </c>
      <c r="M53" s="273">
        <v>0</v>
      </c>
      <c r="N53" s="273">
        <v>0</v>
      </c>
      <c r="O53" s="273">
        <v>0</v>
      </c>
      <c r="P53" s="273">
        <v>0</v>
      </c>
      <c r="Q53" s="273">
        <v>0</v>
      </c>
      <c r="R53" s="273">
        <v>0</v>
      </c>
      <c r="S53" s="273">
        <v>0</v>
      </c>
      <c r="T53" s="272">
        <f t="shared" si="2"/>
        <v>0</v>
      </c>
      <c r="U53" s="278">
        <f t="shared" si="3"/>
        <v>0</v>
      </c>
    </row>
    <row r="54" spans="1:21" x14ac:dyDescent="0.25">
      <c r="A54" s="73" t="s">
        <v>131</v>
      </c>
      <c r="B54" s="72" t="s">
        <v>125</v>
      </c>
      <c r="C54" s="276">
        <v>0</v>
      </c>
      <c r="D54" s="272">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2">
        <f t="shared" si="2"/>
        <v>0</v>
      </c>
      <c r="U54" s="278">
        <f t="shared" si="3"/>
        <v>0</v>
      </c>
    </row>
    <row r="55" spans="1:21" x14ac:dyDescent="0.25">
      <c r="A55" s="73" t="s">
        <v>130</v>
      </c>
      <c r="B55" s="72" t="s">
        <v>124</v>
      </c>
      <c r="C55" s="276">
        <v>0</v>
      </c>
      <c r="D55" s="272">
        <v>0</v>
      </c>
      <c r="E55" s="273">
        <v>0</v>
      </c>
      <c r="F55" s="273">
        <v>0</v>
      </c>
      <c r="G55" s="273">
        <v>0</v>
      </c>
      <c r="H55" s="273">
        <v>0</v>
      </c>
      <c r="I55" s="273">
        <v>0</v>
      </c>
      <c r="J55" s="273">
        <v>0</v>
      </c>
      <c r="K55" s="273">
        <v>0</v>
      </c>
      <c r="L55" s="273">
        <v>0</v>
      </c>
      <c r="M55" s="273">
        <v>0</v>
      </c>
      <c r="N55" s="273">
        <v>0</v>
      </c>
      <c r="O55" s="273">
        <v>0</v>
      </c>
      <c r="P55" s="273">
        <v>0</v>
      </c>
      <c r="Q55" s="273">
        <v>0</v>
      </c>
      <c r="R55" s="273">
        <v>0</v>
      </c>
      <c r="S55" s="273">
        <v>0</v>
      </c>
      <c r="T55" s="272">
        <f t="shared" si="2"/>
        <v>0</v>
      </c>
      <c r="U55" s="278">
        <f t="shared" si="3"/>
        <v>0</v>
      </c>
    </row>
    <row r="56" spans="1:21" x14ac:dyDescent="0.25">
      <c r="A56" s="73" t="s">
        <v>129</v>
      </c>
      <c r="B56" s="72" t="s">
        <v>123</v>
      </c>
      <c r="C56" s="276">
        <v>0</v>
      </c>
      <c r="D56" s="272">
        <v>0</v>
      </c>
      <c r="E56" s="273">
        <v>0</v>
      </c>
      <c r="F56" s="273">
        <v>0</v>
      </c>
      <c r="G56" s="273">
        <v>0</v>
      </c>
      <c r="H56" s="273">
        <v>0</v>
      </c>
      <c r="I56" s="273">
        <v>0</v>
      </c>
      <c r="J56" s="273">
        <v>0</v>
      </c>
      <c r="K56" s="273">
        <v>0</v>
      </c>
      <c r="L56" s="273">
        <v>0</v>
      </c>
      <c r="M56" s="273">
        <v>0</v>
      </c>
      <c r="N56" s="273">
        <v>0</v>
      </c>
      <c r="O56" s="273">
        <v>0</v>
      </c>
      <c r="P56" s="273">
        <v>0</v>
      </c>
      <c r="Q56" s="273">
        <v>0</v>
      </c>
      <c r="R56" s="273">
        <v>0</v>
      </c>
      <c r="S56" s="273">
        <v>0</v>
      </c>
      <c r="T56" s="272">
        <f t="shared" si="2"/>
        <v>0</v>
      </c>
      <c r="U56" s="278">
        <f t="shared" si="3"/>
        <v>0</v>
      </c>
    </row>
    <row r="57" spans="1:21" ht="18.75" x14ac:dyDescent="0.25">
      <c r="A57" s="73" t="s">
        <v>128</v>
      </c>
      <c r="B57" s="72" t="s">
        <v>122</v>
      </c>
      <c r="C57" s="276">
        <v>0</v>
      </c>
      <c r="D57" s="272">
        <v>0</v>
      </c>
      <c r="E57" s="273">
        <v>0</v>
      </c>
      <c r="F57" s="273">
        <v>0</v>
      </c>
      <c r="G57" s="273">
        <v>0</v>
      </c>
      <c r="H57" s="273">
        <v>0</v>
      </c>
      <c r="I57" s="273">
        <v>0</v>
      </c>
      <c r="J57" s="273">
        <v>0</v>
      </c>
      <c r="K57" s="273">
        <v>0</v>
      </c>
      <c r="L57" s="273">
        <v>0</v>
      </c>
      <c r="M57" s="273">
        <v>0</v>
      </c>
      <c r="N57" s="273">
        <v>0</v>
      </c>
      <c r="O57" s="273">
        <v>0</v>
      </c>
      <c r="P57" s="273">
        <v>0</v>
      </c>
      <c r="Q57" s="273">
        <v>0</v>
      </c>
      <c r="R57" s="273">
        <v>0</v>
      </c>
      <c r="S57" s="273">
        <v>0</v>
      </c>
      <c r="T57" s="272">
        <f t="shared" si="2"/>
        <v>0</v>
      </c>
      <c r="U57" s="278">
        <f t="shared" si="3"/>
        <v>0</v>
      </c>
    </row>
    <row r="58" spans="1:21" ht="36.75" customHeight="1" x14ac:dyDescent="0.25">
      <c r="A58" s="76" t="s">
        <v>56</v>
      </c>
      <c r="B58" s="97" t="s">
        <v>226</v>
      </c>
      <c r="C58" s="276">
        <v>0</v>
      </c>
      <c r="D58" s="272">
        <v>0</v>
      </c>
      <c r="E58" s="275">
        <v>0</v>
      </c>
      <c r="F58" s="275">
        <v>0</v>
      </c>
      <c r="G58" s="272">
        <v>0</v>
      </c>
      <c r="H58" s="272">
        <v>0</v>
      </c>
      <c r="I58" s="272">
        <v>0</v>
      </c>
      <c r="J58" s="272">
        <v>0</v>
      </c>
      <c r="K58" s="272">
        <v>0</v>
      </c>
      <c r="L58" s="272">
        <v>0</v>
      </c>
      <c r="M58" s="272">
        <v>0</v>
      </c>
      <c r="N58" s="272">
        <v>0</v>
      </c>
      <c r="O58" s="272">
        <v>0</v>
      </c>
      <c r="P58" s="272">
        <v>0</v>
      </c>
      <c r="Q58" s="272">
        <v>0</v>
      </c>
      <c r="R58" s="272">
        <v>0</v>
      </c>
      <c r="S58" s="272">
        <v>0</v>
      </c>
      <c r="T58" s="272">
        <f t="shared" si="2"/>
        <v>0</v>
      </c>
      <c r="U58" s="278">
        <f t="shared" si="3"/>
        <v>0</v>
      </c>
    </row>
    <row r="59" spans="1:21" x14ac:dyDescent="0.25">
      <c r="A59" s="76" t="s">
        <v>54</v>
      </c>
      <c r="B59" s="75" t="s">
        <v>127</v>
      </c>
      <c r="C59" s="272">
        <v>0</v>
      </c>
      <c r="D59" s="272">
        <v>0</v>
      </c>
      <c r="E59" s="275">
        <v>0</v>
      </c>
      <c r="F59" s="275">
        <v>0</v>
      </c>
      <c r="G59" s="272">
        <v>0</v>
      </c>
      <c r="H59" s="272">
        <v>0</v>
      </c>
      <c r="I59" s="272">
        <v>0</v>
      </c>
      <c r="J59" s="272">
        <v>0</v>
      </c>
      <c r="K59" s="272">
        <v>0</v>
      </c>
      <c r="L59" s="272">
        <v>0</v>
      </c>
      <c r="M59" s="272">
        <v>0</v>
      </c>
      <c r="N59" s="272">
        <v>0</v>
      </c>
      <c r="O59" s="272">
        <v>0</v>
      </c>
      <c r="P59" s="272">
        <v>0</v>
      </c>
      <c r="Q59" s="272">
        <v>0</v>
      </c>
      <c r="R59" s="272">
        <v>0</v>
      </c>
      <c r="S59" s="272">
        <v>0</v>
      </c>
      <c r="T59" s="272">
        <f t="shared" si="2"/>
        <v>0</v>
      </c>
      <c r="U59" s="278">
        <f t="shared" si="3"/>
        <v>0</v>
      </c>
    </row>
    <row r="60" spans="1:21" x14ac:dyDescent="0.25">
      <c r="A60" s="73" t="s">
        <v>220</v>
      </c>
      <c r="B60" s="74" t="s">
        <v>148</v>
      </c>
      <c r="C60" s="277">
        <v>0</v>
      </c>
      <c r="D60" s="272">
        <v>0</v>
      </c>
      <c r="E60" s="273">
        <v>0</v>
      </c>
      <c r="F60" s="273">
        <v>0</v>
      </c>
      <c r="G60" s="273">
        <v>0</v>
      </c>
      <c r="H60" s="273">
        <v>0</v>
      </c>
      <c r="I60" s="273">
        <v>0</v>
      </c>
      <c r="J60" s="273">
        <v>0</v>
      </c>
      <c r="K60" s="273">
        <v>0</v>
      </c>
      <c r="L60" s="273">
        <v>0</v>
      </c>
      <c r="M60" s="273">
        <v>0</v>
      </c>
      <c r="N60" s="273">
        <v>0</v>
      </c>
      <c r="O60" s="273">
        <v>0</v>
      </c>
      <c r="P60" s="273">
        <v>0</v>
      </c>
      <c r="Q60" s="273">
        <v>0</v>
      </c>
      <c r="R60" s="273">
        <v>0</v>
      </c>
      <c r="S60" s="273">
        <v>0</v>
      </c>
      <c r="T60" s="272">
        <f t="shared" si="2"/>
        <v>0</v>
      </c>
      <c r="U60" s="278">
        <f t="shared" si="3"/>
        <v>0</v>
      </c>
    </row>
    <row r="61" spans="1:21" x14ac:dyDescent="0.25">
      <c r="A61" s="73" t="s">
        <v>221</v>
      </c>
      <c r="B61" s="74" t="s">
        <v>146</v>
      </c>
      <c r="C61" s="277">
        <v>0</v>
      </c>
      <c r="D61" s="272">
        <v>0</v>
      </c>
      <c r="E61" s="273">
        <v>0</v>
      </c>
      <c r="F61" s="273">
        <v>0</v>
      </c>
      <c r="G61" s="273">
        <v>0</v>
      </c>
      <c r="H61" s="273">
        <v>0</v>
      </c>
      <c r="I61" s="273">
        <v>0</v>
      </c>
      <c r="J61" s="273">
        <v>0</v>
      </c>
      <c r="K61" s="273">
        <v>0</v>
      </c>
      <c r="L61" s="273">
        <v>0</v>
      </c>
      <c r="M61" s="273">
        <v>0</v>
      </c>
      <c r="N61" s="273">
        <v>0</v>
      </c>
      <c r="O61" s="273">
        <v>0</v>
      </c>
      <c r="P61" s="273">
        <v>0</v>
      </c>
      <c r="Q61" s="273">
        <v>0</v>
      </c>
      <c r="R61" s="273">
        <v>0</v>
      </c>
      <c r="S61" s="273">
        <v>0</v>
      </c>
      <c r="T61" s="272">
        <f t="shared" si="2"/>
        <v>0</v>
      </c>
      <c r="U61" s="278">
        <f t="shared" si="3"/>
        <v>0</v>
      </c>
    </row>
    <row r="62" spans="1:21" x14ac:dyDescent="0.25">
      <c r="A62" s="73" t="s">
        <v>222</v>
      </c>
      <c r="B62" s="74" t="s">
        <v>144</v>
      </c>
      <c r="C62" s="277">
        <v>0</v>
      </c>
      <c r="D62" s="272">
        <v>0</v>
      </c>
      <c r="E62" s="273">
        <v>0</v>
      </c>
      <c r="F62" s="273">
        <v>0</v>
      </c>
      <c r="G62" s="273">
        <v>0</v>
      </c>
      <c r="H62" s="273">
        <v>0</v>
      </c>
      <c r="I62" s="273">
        <v>0</v>
      </c>
      <c r="J62" s="273">
        <v>0</v>
      </c>
      <c r="K62" s="273">
        <v>0</v>
      </c>
      <c r="L62" s="273">
        <v>0</v>
      </c>
      <c r="M62" s="273">
        <v>0</v>
      </c>
      <c r="N62" s="273">
        <v>0</v>
      </c>
      <c r="O62" s="273">
        <v>0</v>
      </c>
      <c r="P62" s="273">
        <v>0</v>
      </c>
      <c r="Q62" s="273">
        <v>0</v>
      </c>
      <c r="R62" s="273">
        <v>0</v>
      </c>
      <c r="S62" s="273">
        <v>0</v>
      </c>
      <c r="T62" s="272">
        <f t="shared" si="2"/>
        <v>0</v>
      </c>
      <c r="U62" s="278">
        <f t="shared" si="3"/>
        <v>0</v>
      </c>
    </row>
    <row r="63" spans="1:21" x14ac:dyDescent="0.25">
      <c r="A63" s="73" t="s">
        <v>223</v>
      </c>
      <c r="B63" s="74" t="s">
        <v>225</v>
      </c>
      <c r="C63" s="277">
        <v>0</v>
      </c>
      <c r="D63" s="272">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2">
        <f t="shared" si="2"/>
        <v>0</v>
      </c>
      <c r="U63" s="278">
        <f t="shared" si="3"/>
        <v>0</v>
      </c>
    </row>
    <row r="64" spans="1:21" ht="18.75" x14ac:dyDescent="0.25">
      <c r="A64" s="73" t="s">
        <v>224</v>
      </c>
      <c r="B64" s="72" t="s">
        <v>122</v>
      </c>
      <c r="C64" s="276">
        <v>0</v>
      </c>
      <c r="D64" s="272">
        <v>0</v>
      </c>
      <c r="E64" s="273">
        <v>0</v>
      </c>
      <c r="F64" s="273">
        <v>0</v>
      </c>
      <c r="G64" s="273">
        <v>0</v>
      </c>
      <c r="H64" s="273">
        <v>0</v>
      </c>
      <c r="I64" s="273">
        <v>0</v>
      </c>
      <c r="J64" s="273">
        <v>0</v>
      </c>
      <c r="K64" s="273">
        <v>0</v>
      </c>
      <c r="L64" s="273">
        <v>0</v>
      </c>
      <c r="M64" s="273">
        <v>0</v>
      </c>
      <c r="N64" s="273">
        <v>0</v>
      </c>
      <c r="O64" s="273">
        <v>0</v>
      </c>
      <c r="P64" s="273">
        <v>0</v>
      </c>
      <c r="Q64" s="273">
        <v>0</v>
      </c>
      <c r="R64" s="273">
        <v>0</v>
      </c>
      <c r="S64" s="273">
        <v>0</v>
      </c>
      <c r="T64" s="272">
        <f t="shared" si="2"/>
        <v>0</v>
      </c>
      <c r="U64" s="278">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85"/>
      <c r="C66" s="485"/>
      <c r="D66" s="485"/>
      <c r="E66" s="485"/>
      <c r="F66" s="485"/>
      <c r="G66" s="485"/>
      <c r="H66" s="485"/>
      <c r="I66" s="485"/>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86"/>
      <c r="C68" s="486"/>
      <c r="D68" s="486"/>
      <c r="E68" s="486"/>
      <c r="F68" s="486"/>
      <c r="G68" s="486"/>
      <c r="H68" s="486"/>
      <c r="I68" s="486"/>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85"/>
      <c r="C70" s="485"/>
      <c r="D70" s="485"/>
      <c r="E70" s="485"/>
      <c r="F70" s="485"/>
      <c r="G70" s="485"/>
      <c r="H70" s="485"/>
      <c r="I70" s="485"/>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85"/>
      <c r="C72" s="485"/>
      <c r="D72" s="485"/>
      <c r="E72" s="485"/>
      <c r="F72" s="485"/>
      <c r="G72" s="485"/>
      <c r="H72" s="485"/>
      <c r="I72" s="485"/>
      <c r="J72" s="64"/>
      <c r="K72" s="64"/>
      <c r="L72" s="60"/>
      <c r="M72" s="60"/>
      <c r="N72" s="66"/>
      <c r="O72" s="60"/>
      <c r="P72" s="60"/>
      <c r="Q72" s="60"/>
      <c r="R72" s="60"/>
      <c r="S72" s="60"/>
      <c r="T72" s="60"/>
    </row>
    <row r="73" spans="1:20" ht="32.25" customHeight="1" x14ac:dyDescent="0.25">
      <c r="A73" s="60"/>
      <c r="B73" s="486"/>
      <c r="C73" s="486"/>
      <c r="D73" s="486"/>
      <c r="E73" s="486"/>
      <c r="F73" s="486"/>
      <c r="G73" s="486"/>
      <c r="H73" s="486"/>
      <c r="I73" s="486"/>
      <c r="J73" s="65"/>
      <c r="K73" s="65"/>
      <c r="L73" s="60"/>
      <c r="M73" s="60"/>
      <c r="N73" s="60"/>
      <c r="O73" s="60"/>
      <c r="P73" s="60"/>
      <c r="Q73" s="60"/>
      <c r="R73" s="60"/>
      <c r="S73" s="60"/>
      <c r="T73" s="60"/>
    </row>
    <row r="74" spans="1:20" ht="51.75" customHeight="1" x14ac:dyDescent="0.25">
      <c r="A74" s="60"/>
      <c r="B74" s="485"/>
      <c r="C74" s="485"/>
      <c r="D74" s="485"/>
      <c r="E74" s="485"/>
      <c r="F74" s="485"/>
      <c r="G74" s="485"/>
      <c r="H74" s="485"/>
      <c r="I74" s="485"/>
      <c r="J74" s="64"/>
      <c r="K74" s="64"/>
      <c r="L74" s="60"/>
      <c r="M74" s="60"/>
      <c r="N74" s="60"/>
      <c r="O74" s="60"/>
      <c r="P74" s="60"/>
      <c r="Q74" s="60"/>
      <c r="R74" s="60"/>
      <c r="S74" s="60"/>
      <c r="T74" s="60"/>
    </row>
    <row r="75" spans="1:20" ht="21.75" customHeight="1" x14ac:dyDescent="0.25">
      <c r="A75" s="60"/>
      <c r="B75" s="483"/>
      <c r="C75" s="483"/>
      <c r="D75" s="483"/>
      <c r="E75" s="483"/>
      <c r="F75" s="483"/>
      <c r="G75" s="483"/>
      <c r="H75" s="483"/>
      <c r="I75" s="483"/>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84"/>
      <c r="C77" s="484"/>
      <c r="D77" s="484"/>
      <c r="E77" s="484"/>
      <c r="F77" s="484"/>
      <c r="G77" s="484"/>
      <c r="H77" s="484"/>
      <c r="I77" s="484"/>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6" zoomScale="85" zoomScaleSheetLayoutView="85" workbookViewId="0">
      <selection activeCell="K26" sqref="K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4"/>
    </row>
    <row r="7" spans="1:48" ht="18.75" x14ac:dyDescent="0.25">
      <c r="A7" s="408" t="s">
        <v>7</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x14ac:dyDescent="0.25">
      <c r="A12" s="409" t="str">
        <f>'1. паспорт местоположение'!A12:C12</f>
        <v>L_3512</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9" t="str">
        <f>'1. паспорт местоположение'!A15</f>
        <v>Реконструкция ВЛ 15 кВ 15-106 (инв.№ 5113994) в р-не п. Люблино</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5"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5" customFormat="1" x14ac:dyDescent="0.25">
      <c r="A21" s="510" t="s">
        <v>509</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520</v>
      </c>
      <c r="F22" s="516"/>
      <c r="G22" s="516"/>
      <c r="H22" s="516"/>
      <c r="I22" s="516"/>
      <c r="J22" s="516"/>
      <c r="K22" s="516"/>
      <c r="L22" s="517"/>
      <c r="M22" s="501" t="s">
        <v>47</v>
      </c>
      <c r="N22" s="501" t="s">
        <v>46</v>
      </c>
      <c r="O22" s="501" t="s">
        <v>45</v>
      </c>
      <c r="P22" s="496" t="s">
        <v>255</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126</v>
      </c>
      <c r="G23" s="497" t="s">
        <v>125</v>
      </c>
      <c r="H23" s="497" t="s">
        <v>124</v>
      </c>
      <c r="I23" s="499" t="s">
        <v>430</v>
      </c>
      <c r="J23" s="499" t="s">
        <v>431</v>
      </c>
      <c r="K23" s="499" t="s">
        <v>432</v>
      </c>
      <c r="L23" s="497" t="s">
        <v>74</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48" t="s">
        <v>11</v>
      </c>
      <c r="AG24" s="148" t="s">
        <v>10</v>
      </c>
      <c r="AH24" s="149" t="s">
        <v>2</v>
      </c>
      <c r="AI24" s="149"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12" t="str">
        <f>A9</f>
        <v>Акционерное общество "Янтарьэнерго" ДЗО  ПАО "Россети"</v>
      </c>
      <c r="C26" s="20" t="s">
        <v>62</v>
      </c>
      <c r="D26" s="21" t="s">
        <v>641</v>
      </c>
      <c r="E26" s="311"/>
      <c r="F26" s="311"/>
      <c r="G26" s="311"/>
      <c r="H26" s="311"/>
      <c r="I26" s="311"/>
      <c r="J26" s="311"/>
      <c r="K26" s="311"/>
      <c r="L26" s="333"/>
      <c r="M26" s="334"/>
      <c r="N26" s="334"/>
      <c r="O26" s="312"/>
      <c r="P26" s="23"/>
      <c r="Q26" s="20"/>
      <c r="R26" s="20"/>
      <c r="S26" s="20"/>
      <c r="T26" s="20"/>
      <c r="U26" s="22"/>
      <c r="V26" s="22"/>
      <c r="W26" s="20"/>
      <c r="X26" s="335"/>
      <c r="Y26" s="334"/>
      <c r="Z26" s="21"/>
      <c r="AA26" s="23"/>
      <c r="AB26" s="335"/>
      <c r="AC26" s="335"/>
      <c r="AD26" s="23"/>
      <c r="AE26" s="23"/>
      <c r="AF26" s="22"/>
      <c r="AG26" s="20"/>
      <c r="AH26" s="21"/>
      <c r="AI26" s="21"/>
      <c r="AJ26" s="21"/>
      <c r="AK26" s="21"/>
      <c r="AL26" s="20"/>
      <c r="AM26" s="20"/>
      <c r="AN26" s="21"/>
      <c r="AO26" s="20"/>
      <c r="AP26" s="21"/>
      <c r="AQ26" s="21"/>
      <c r="AR26" s="21"/>
      <c r="AS26" s="21"/>
      <c r="AT26" s="21"/>
      <c r="AU26" s="20"/>
      <c r="AV26" s="20"/>
    </row>
    <row r="27" spans="1:48" s="19" customFormat="1" ht="11.25" x14ac:dyDescent="0.2">
      <c r="A27" s="22"/>
      <c r="B27" s="312"/>
      <c r="C27" s="20"/>
      <c r="D27" s="21"/>
      <c r="E27" s="311"/>
      <c r="F27" s="311"/>
      <c r="G27" s="311"/>
      <c r="H27" s="311"/>
      <c r="I27" s="311"/>
      <c r="J27" s="311"/>
      <c r="K27" s="311"/>
      <c r="L27" s="333"/>
      <c r="M27" s="334"/>
      <c r="N27" s="334"/>
      <c r="O27" s="312"/>
      <c r="P27" s="23"/>
      <c r="Q27" s="20"/>
      <c r="R27" s="20"/>
      <c r="S27" s="20"/>
      <c r="T27" s="20"/>
      <c r="U27" s="22"/>
      <c r="V27" s="22"/>
      <c r="W27" s="334"/>
      <c r="X27" s="335"/>
      <c r="Y27" s="334"/>
      <c r="Z27" s="21"/>
      <c r="AA27" s="23"/>
      <c r="AB27" s="23"/>
      <c r="AC27" s="335"/>
      <c r="AD27" s="23"/>
      <c r="AE27" s="23"/>
      <c r="AF27" s="22"/>
      <c r="AG27" s="20"/>
      <c r="AH27" s="21"/>
      <c r="AI27" s="21"/>
      <c r="AJ27" s="21"/>
      <c r="AK27" s="21"/>
      <c r="AL27" s="20"/>
      <c r="AM27" s="20"/>
      <c r="AN27" s="21"/>
      <c r="AO27" s="20"/>
      <c r="AP27" s="21"/>
      <c r="AQ27" s="21"/>
      <c r="AR27" s="21"/>
      <c r="AS27" s="21"/>
      <c r="AT27" s="21"/>
      <c r="AU27" s="20"/>
      <c r="AV27"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7" sqref="B27"/>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28" t="str">
        <f>'1. паспорт местоположение'!A5:C5</f>
        <v>Год раскрытия информации: 2022 год</v>
      </c>
      <c r="B5" s="528"/>
      <c r="C5" s="84"/>
      <c r="D5" s="84"/>
      <c r="E5" s="84"/>
      <c r="F5" s="84"/>
      <c r="G5" s="84"/>
      <c r="H5" s="84"/>
    </row>
    <row r="6" spans="1:8" ht="18.75" x14ac:dyDescent="0.3">
      <c r="A6" s="262"/>
      <c r="B6" s="262"/>
      <c r="C6" s="262"/>
      <c r="D6" s="262"/>
      <c r="E6" s="262"/>
      <c r="F6" s="262"/>
      <c r="G6" s="262"/>
      <c r="H6" s="262"/>
    </row>
    <row r="7" spans="1:8" ht="18.75" x14ac:dyDescent="0.25">
      <c r="A7" s="408" t="s">
        <v>7</v>
      </c>
      <c r="B7" s="408"/>
      <c r="C7" s="154"/>
      <c r="D7" s="154"/>
      <c r="E7" s="154"/>
      <c r="F7" s="154"/>
      <c r="G7" s="154"/>
      <c r="H7" s="154"/>
    </row>
    <row r="8" spans="1:8" ht="18.75" x14ac:dyDescent="0.25">
      <c r="A8" s="154"/>
      <c r="B8" s="154"/>
      <c r="C8" s="154"/>
      <c r="D8" s="154"/>
      <c r="E8" s="154"/>
      <c r="F8" s="154"/>
      <c r="G8" s="154"/>
      <c r="H8" s="154"/>
    </row>
    <row r="9" spans="1:8" x14ac:dyDescent="0.25">
      <c r="A9" s="409" t="str">
        <f>'1. паспорт местоположение'!A9:C9</f>
        <v>Акционерное общество "Янтарьэнерго" ДЗО  ПАО "Россети"</v>
      </c>
      <c r="B9" s="409"/>
      <c r="C9" s="168"/>
      <c r="D9" s="168"/>
      <c r="E9" s="168"/>
      <c r="F9" s="168"/>
      <c r="G9" s="168"/>
      <c r="H9" s="168"/>
    </row>
    <row r="10" spans="1:8" x14ac:dyDescent="0.25">
      <c r="A10" s="413" t="s">
        <v>6</v>
      </c>
      <c r="B10" s="413"/>
      <c r="C10" s="156"/>
      <c r="D10" s="156"/>
      <c r="E10" s="156"/>
      <c r="F10" s="156"/>
      <c r="G10" s="156"/>
      <c r="H10" s="156"/>
    </row>
    <row r="11" spans="1:8" ht="18.75" x14ac:dyDescent="0.25">
      <c r="A11" s="154"/>
      <c r="B11" s="154"/>
      <c r="C11" s="154"/>
      <c r="D11" s="154"/>
      <c r="E11" s="154"/>
      <c r="F11" s="154"/>
      <c r="G11" s="154"/>
      <c r="H11" s="154"/>
    </row>
    <row r="12" spans="1:8" x14ac:dyDescent="0.25">
      <c r="A12" s="409" t="str">
        <f>'1. паспорт местоположение'!A12:C12</f>
        <v>L_3512</v>
      </c>
      <c r="B12" s="409"/>
      <c r="C12" s="168"/>
      <c r="D12" s="168"/>
      <c r="E12" s="168"/>
      <c r="F12" s="168"/>
      <c r="G12" s="168"/>
      <c r="H12" s="168"/>
    </row>
    <row r="13" spans="1:8" x14ac:dyDescent="0.25">
      <c r="A13" s="413" t="s">
        <v>5</v>
      </c>
      <c r="B13" s="413"/>
      <c r="C13" s="156"/>
      <c r="D13" s="156"/>
      <c r="E13" s="156"/>
      <c r="F13" s="156"/>
      <c r="G13" s="156"/>
      <c r="H13" s="156"/>
    </row>
    <row r="14" spans="1:8" ht="18.75" x14ac:dyDescent="0.25">
      <c r="A14" s="10"/>
      <c r="B14" s="10"/>
      <c r="C14" s="10"/>
      <c r="D14" s="10"/>
      <c r="E14" s="10"/>
      <c r="F14" s="10"/>
      <c r="G14" s="10"/>
      <c r="H14" s="10"/>
    </row>
    <row r="15" spans="1:8" x14ac:dyDescent="0.25">
      <c r="A15" s="521" t="str">
        <f>'1. паспорт местоположение'!A15:C15</f>
        <v>Реконструкция ВЛ 15 кВ 15-106 (инв.№ 5113994) в р-не п. Люблино</v>
      </c>
      <c r="B15" s="522"/>
      <c r="C15" s="168"/>
      <c r="D15" s="168"/>
      <c r="E15" s="168"/>
      <c r="F15" s="168"/>
      <c r="G15" s="168"/>
      <c r="H15" s="168"/>
    </row>
    <row r="16" spans="1:8" x14ac:dyDescent="0.25">
      <c r="A16" s="413" t="s">
        <v>4</v>
      </c>
      <c r="B16" s="413"/>
      <c r="C16" s="156"/>
      <c r="D16" s="156"/>
      <c r="E16" s="156"/>
      <c r="F16" s="156"/>
      <c r="G16" s="156"/>
      <c r="H16" s="156"/>
    </row>
    <row r="17" spans="1:2" x14ac:dyDescent="0.25">
      <c r="B17" s="122"/>
    </row>
    <row r="18" spans="1:2" x14ac:dyDescent="0.25">
      <c r="A18" s="523" t="s">
        <v>510</v>
      </c>
      <c r="B18" s="524"/>
    </row>
    <row r="19" spans="1:2" x14ac:dyDescent="0.25">
      <c r="B19" s="42"/>
    </row>
    <row r="20" spans="1:2" ht="16.5" thickBot="1" x14ac:dyDescent="0.3">
      <c r="B20" s="123"/>
    </row>
    <row r="21" spans="1:2" ht="16.5" thickBot="1" x14ac:dyDescent="0.3">
      <c r="A21" s="124" t="s">
        <v>380</v>
      </c>
      <c r="B21" s="261" t="str">
        <f>A15</f>
        <v>Реконструкция ВЛ 15 кВ 15-106 (инв.№ 5113994) в р-не п. Люблино</v>
      </c>
    </row>
    <row r="22" spans="1:2" ht="16.5" thickBot="1" x14ac:dyDescent="0.3">
      <c r="A22" s="124" t="s">
        <v>381</v>
      </c>
      <c r="B22" s="125"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124" t="s">
        <v>346</v>
      </c>
      <c r="B23" s="126" t="s">
        <v>651</v>
      </c>
    </row>
    <row r="24" spans="1:2" ht="16.5" thickBot="1" x14ac:dyDescent="0.3">
      <c r="A24" s="124" t="s">
        <v>382</v>
      </c>
      <c r="B24" s="126" t="str">
        <f>CONCATENATE('3.2 паспорт Техсостояние ЛЭП'!R26," (",'3.2 паспорт Техсостояние ЛЭП'!S26,") км")</f>
        <v>0 (0) км</v>
      </c>
    </row>
    <row r="25" spans="1:2" ht="16.5" thickBot="1" x14ac:dyDescent="0.3">
      <c r="A25" s="127" t="s">
        <v>383</v>
      </c>
      <c r="B25" s="125" t="s">
        <v>641</v>
      </c>
    </row>
    <row r="26" spans="1:2" ht="16.5" thickBot="1" x14ac:dyDescent="0.3">
      <c r="A26" s="128" t="s">
        <v>384</v>
      </c>
      <c r="B26" s="126" t="s">
        <v>681</v>
      </c>
    </row>
    <row r="27" spans="1:2" ht="29.25" thickBot="1" x14ac:dyDescent="0.3">
      <c r="A27" s="135" t="s">
        <v>683</v>
      </c>
      <c r="B27" s="393">
        <f>'5. анализ эконом эфф'!B122</f>
        <v>1.3599999999999999E-2</v>
      </c>
    </row>
    <row r="28" spans="1:2" ht="16.5" thickBot="1" x14ac:dyDescent="0.3">
      <c r="A28" s="130" t="s">
        <v>385</v>
      </c>
      <c r="B28" s="130" t="s">
        <v>641</v>
      </c>
    </row>
    <row r="29" spans="1:2" ht="29.25" thickBot="1" x14ac:dyDescent="0.3">
      <c r="A29" s="136" t="s">
        <v>386</v>
      </c>
      <c r="B29" s="349">
        <f>B30</f>
        <v>0</v>
      </c>
    </row>
    <row r="30" spans="1:2" ht="29.25" thickBot="1" x14ac:dyDescent="0.3">
      <c r="A30" s="136" t="s">
        <v>387</v>
      </c>
      <c r="B30" s="349">
        <f>B32+B41+B58</f>
        <v>0</v>
      </c>
    </row>
    <row r="31" spans="1:2" ht="16.5" thickBot="1" x14ac:dyDescent="0.3">
      <c r="A31" s="130" t="s">
        <v>388</v>
      </c>
      <c r="B31" s="349"/>
    </row>
    <row r="32" spans="1:2" ht="29.25" thickBot="1" x14ac:dyDescent="0.3">
      <c r="A32" s="136" t="s">
        <v>389</v>
      </c>
      <c r="B32" s="349">
        <f>B33+B37</f>
        <v>0</v>
      </c>
    </row>
    <row r="33" spans="1:3" s="267" customFormat="1" ht="16.5" thickBot="1" x14ac:dyDescent="0.3">
      <c r="A33" s="279" t="s">
        <v>390</v>
      </c>
      <c r="B33" s="350">
        <v>0</v>
      </c>
    </row>
    <row r="34" spans="1:3" ht="16.5" thickBot="1" x14ac:dyDescent="0.3">
      <c r="A34" s="130" t="s">
        <v>391</v>
      </c>
      <c r="B34" s="268">
        <f>B33/$B$27</f>
        <v>0</v>
      </c>
    </row>
    <row r="35" spans="1:3" ht="16.5" thickBot="1" x14ac:dyDescent="0.3">
      <c r="A35" s="130" t="s">
        <v>392</v>
      </c>
      <c r="B35" s="349">
        <v>0</v>
      </c>
      <c r="C35" s="121">
        <v>1</v>
      </c>
    </row>
    <row r="36" spans="1:3" ht="16.5" thickBot="1" x14ac:dyDescent="0.3">
      <c r="A36" s="130" t="s">
        <v>393</v>
      </c>
      <c r="B36" s="349">
        <v>0</v>
      </c>
      <c r="C36" s="121">
        <v>2</v>
      </c>
    </row>
    <row r="37" spans="1:3" s="267" customFormat="1" ht="16.5" thickBot="1" x14ac:dyDescent="0.3">
      <c r="A37" s="279" t="s">
        <v>390</v>
      </c>
      <c r="B37" s="350">
        <v>0</v>
      </c>
    </row>
    <row r="38" spans="1:3" ht="16.5" thickBot="1" x14ac:dyDescent="0.3">
      <c r="A38" s="130" t="s">
        <v>391</v>
      </c>
      <c r="B38" s="268">
        <f>B37/$B$27</f>
        <v>0</v>
      </c>
    </row>
    <row r="39" spans="1:3" ht="16.5" thickBot="1" x14ac:dyDescent="0.3">
      <c r="A39" s="130" t="s">
        <v>392</v>
      </c>
      <c r="B39" s="349">
        <v>0</v>
      </c>
      <c r="C39" s="121">
        <v>1</v>
      </c>
    </row>
    <row r="40" spans="1:3" ht="16.5" thickBot="1" x14ac:dyDescent="0.3">
      <c r="A40" s="130" t="s">
        <v>393</v>
      </c>
      <c r="B40" s="349">
        <v>0</v>
      </c>
      <c r="C40" s="121">
        <v>2</v>
      </c>
    </row>
    <row r="41" spans="1:3" ht="29.25" thickBot="1" x14ac:dyDescent="0.3">
      <c r="A41" s="136" t="s">
        <v>394</v>
      </c>
      <c r="B41" s="349">
        <f>B42+B46+B50+B54</f>
        <v>0</v>
      </c>
    </row>
    <row r="42" spans="1:3" s="267" customFormat="1" ht="16.5" thickBot="1" x14ac:dyDescent="0.3">
      <c r="A42" s="266" t="s">
        <v>390</v>
      </c>
      <c r="B42" s="350">
        <v>0</v>
      </c>
    </row>
    <row r="43" spans="1:3" ht="16.5" thickBot="1" x14ac:dyDescent="0.3">
      <c r="A43" s="130" t="s">
        <v>391</v>
      </c>
      <c r="B43" s="268">
        <f>B42/$B$27</f>
        <v>0</v>
      </c>
    </row>
    <row r="44" spans="1:3" ht="16.5" thickBot="1" x14ac:dyDescent="0.3">
      <c r="A44" s="130" t="s">
        <v>392</v>
      </c>
      <c r="B44" s="349">
        <v>0</v>
      </c>
      <c r="C44" s="121">
        <v>1</v>
      </c>
    </row>
    <row r="45" spans="1:3" ht="16.5" thickBot="1" x14ac:dyDescent="0.3">
      <c r="A45" s="130" t="s">
        <v>393</v>
      </c>
      <c r="B45" s="349">
        <v>0</v>
      </c>
      <c r="C45" s="121">
        <v>2</v>
      </c>
    </row>
    <row r="46" spans="1:3" s="267" customFormat="1" ht="16.5" thickBot="1" x14ac:dyDescent="0.3">
      <c r="A46" s="266" t="s">
        <v>390</v>
      </c>
      <c r="B46" s="350">
        <v>0</v>
      </c>
    </row>
    <row r="47" spans="1:3" ht="16.5" thickBot="1" x14ac:dyDescent="0.3">
      <c r="A47" s="130" t="s">
        <v>391</v>
      </c>
      <c r="B47" s="268">
        <f>B46/$B$27</f>
        <v>0</v>
      </c>
    </row>
    <row r="48" spans="1:3" ht="16.5" thickBot="1" x14ac:dyDescent="0.3">
      <c r="A48" s="130" t="s">
        <v>392</v>
      </c>
      <c r="B48" s="349">
        <v>0</v>
      </c>
      <c r="C48" s="121">
        <v>1</v>
      </c>
    </row>
    <row r="49" spans="1:3" ht="16.5" thickBot="1" x14ac:dyDescent="0.3">
      <c r="A49" s="130" t="s">
        <v>393</v>
      </c>
      <c r="B49" s="349">
        <v>0</v>
      </c>
      <c r="C49" s="121">
        <v>2</v>
      </c>
    </row>
    <row r="50" spans="1:3" s="267" customFormat="1" ht="16.5" thickBot="1" x14ac:dyDescent="0.3">
      <c r="A50" s="266" t="s">
        <v>390</v>
      </c>
      <c r="B50" s="350">
        <v>0</v>
      </c>
    </row>
    <row r="51" spans="1:3" ht="16.5" thickBot="1" x14ac:dyDescent="0.3">
      <c r="A51" s="130" t="s">
        <v>391</v>
      </c>
      <c r="B51" s="268">
        <f>B50/$B$27</f>
        <v>0</v>
      </c>
    </row>
    <row r="52" spans="1:3" ht="16.5" thickBot="1" x14ac:dyDescent="0.3">
      <c r="A52" s="130" t="s">
        <v>392</v>
      </c>
      <c r="B52" s="349">
        <v>0</v>
      </c>
      <c r="C52" s="121">
        <v>1</v>
      </c>
    </row>
    <row r="53" spans="1:3" ht="16.5" thickBot="1" x14ac:dyDescent="0.3">
      <c r="A53" s="130" t="s">
        <v>393</v>
      </c>
      <c r="B53" s="349">
        <v>0</v>
      </c>
      <c r="C53" s="121">
        <v>2</v>
      </c>
    </row>
    <row r="54" spans="1:3" s="267" customFormat="1" ht="16.5" thickBot="1" x14ac:dyDescent="0.3">
      <c r="A54" s="266" t="s">
        <v>390</v>
      </c>
      <c r="B54" s="350">
        <v>0</v>
      </c>
    </row>
    <row r="55" spans="1:3" ht="16.5" thickBot="1" x14ac:dyDescent="0.3">
      <c r="A55" s="130" t="s">
        <v>391</v>
      </c>
      <c r="B55" s="268">
        <f>B54/$B$27</f>
        <v>0</v>
      </c>
    </row>
    <row r="56" spans="1:3" ht="16.5" thickBot="1" x14ac:dyDescent="0.3">
      <c r="A56" s="130" t="s">
        <v>392</v>
      </c>
      <c r="B56" s="349">
        <v>0</v>
      </c>
      <c r="C56" s="121">
        <v>1</v>
      </c>
    </row>
    <row r="57" spans="1:3" ht="16.5" thickBot="1" x14ac:dyDescent="0.3">
      <c r="A57" s="130" t="s">
        <v>393</v>
      </c>
      <c r="B57" s="349">
        <v>0</v>
      </c>
      <c r="C57" s="121">
        <v>2</v>
      </c>
    </row>
    <row r="58" spans="1:3" ht="29.25" thickBot="1" x14ac:dyDescent="0.3">
      <c r="A58" s="136" t="s">
        <v>395</v>
      </c>
      <c r="B58" s="349">
        <f>B59+B63+B67+B71</f>
        <v>0</v>
      </c>
    </row>
    <row r="59" spans="1:3" s="267" customFormat="1" ht="16.5" thickBot="1" x14ac:dyDescent="0.3">
      <c r="A59" s="279" t="s">
        <v>390</v>
      </c>
      <c r="B59" s="350">
        <v>0</v>
      </c>
    </row>
    <row r="60" spans="1:3" ht="16.5" thickBot="1" x14ac:dyDescent="0.3">
      <c r="A60" s="130" t="s">
        <v>391</v>
      </c>
      <c r="B60" s="268">
        <f>B59/$B$27</f>
        <v>0</v>
      </c>
    </row>
    <row r="61" spans="1:3" ht="16.5" thickBot="1" x14ac:dyDescent="0.3">
      <c r="A61" s="130" t="s">
        <v>392</v>
      </c>
      <c r="B61" s="349">
        <v>0</v>
      </c>
      <c r="C61" s="121">
        <v>1</v>
      </c>
    </row>
    <row r="62" spans="1:3" ht="16.5" thickBot="1" x14ac:dyDescent="0.3">
      <c r="A62" s="130" t="s">
        <v>393</v>
      </c>
      <c r="B62" s="349">
        <v>0</v>
      </c>
      <c r="C62" s="121">
        <v>2</v>
      </c>
    </row>
    <row r="63" spans="1:3" s="267" customFormat="1" ht="16.5" thickBot="1" x14ac:dyDescent="0.3">
      <c r="A63" s="266" t="s">
        <v>390</v>
      </c>
      <c r="B63" s="350">
        <v>0</v>
      </c>
    </row>
    <row r="64" spans="1:3" ht="16.5" thickBot="1" x14ac:dyDescent="0.3">
      <c r="A64" s="130" t="s">
        <v>391</v>
      </c>
      <c r="B64" s="268">
        <f>B63/$B$27</f>
        <v>0</v>
      </c>
    </row>
    <row r="65" spans="1:3" ht="16.5" thickBot="1" x14ac:dyDescent="0.3">
      <c r="A65" s="130" t="s">
        <v>392</v>
      </c>
      <c r="B65" s="349">
        <v>0</v>
      </c>
      <c r="C65" s="121">
        <v>1</v>
      </c>
    </row>
    <row r="66" spans="1:3" ht="16.5" thickBot="1" x14ac:dyDescent="0.3">
      <c r="A66" s="130" t="s">
        <v>393</v>
      </c>
      <c r="B66" s="349">
        <v>0</v>
      </c>
      <c r="C66" s="121">
        <v>2</v>
      </c>
    </row>
    <row r="67" spans="1:3" s="267" customFormat="1" ht="16.5" thickBot="1" x14ac:dyDescent="0.3">
      <c r="A67" s="266" t="s">
        <v>390</v>
      </c>
      <c r="B67" s="350">
        <v>0</v>
      </c>
    </row>
    <row r="68" spans="1:3" ht="16.5" thickBot="1" x14ac:dyDescent="0.3">
      <c r="A68" s="130" t="s">
        <v>391</v>
      </c>
      <c r="B68" s="268">
        <f>B67/$B$27</f>
        <v>0</v>
      </c>
    </row>
    <row r="69" spans="1:3" ht="16.5" thickBot="1" x14ac:dyDescent="0.3">
      <c r="A69" s="130" t="s">
        <v>392</v>
      </c>
      <c r="B69" s="349">
        <v>0</v>
      </c>
      <c r="C69" s="121">
        <v>1</v>
      </c>
    </row>
    <row r="70" spans="1:3" ht="16.5" thickBot="1" x14ac:dyDescent="0.3">
      <c r="A70" s="130" t="s">
        <v>393</v>
      </c>
      <c r="B70" s="349">
        <v>0</v>
      </c>
      <c r="C70" s="121">
        <v>2</v>
      </c>
    </row>
    <row r="71" spans="1:3" s="267" customFormat="1" ht="16.5" thickBot="1" x14ac:dyDescent="0.3">
      <c r="A71" s="266" t="s">
        <v>390</v>
      </c>
      <c r="B71" s="350">
        <v>0</v>
      </c>
    </row>
    <row r="72" spans="1:3" ht="16.5" thickBot="1" x14ac:dyDescent="0.3">
      <c r="A72" s="130" t="s">
        <v>391</v>
      </c>
      <c r="B72" s="268">
        <f>B71/$B$27</f>
        <v>0</v>
      </c>
    </row>
    <row r="73" spans="1:3" ht="16.5" thickBot="1" x14ac:dyDescent="0.3">
      <c r="A73" s="130" t="s">
        <v>392</v>
      </c>
      <c r="B73" s="349">
        <v>0</v>
      </c>
      <c r="C73" s="121">
        <v>1</v>
      </c>
    </row>
    <row r="74" spans="1:3" ht="16.5" thickBot="1" x14ac:dyDescent="0.3">
      <c r="A74" s="130" t="s">
        <v>393</v>
      </c>
      <c r="B74" s="349">
        <v>0</v>
      </c>
      <c r="C74" s="121">
        <v>2</v>
      </c>
    </row>
    <row r="75" spans="1:3" ht="29.25" thickBot="1" x14ac:dyDescent="0.3">
      <c r="A75" s="129" t="s">
        <v>396</v>
      </c>
      <c r="B75" s="137"/>
    </row>
    <row r="76" spans="1:3" ht="16.5" thickBot="1" x14ac:dyDescent="0.3">
      <c r="A76" s="131" t="s">
        <v>388</v>
      </c>
      <c r="B76" s="137"/>
    </row>
    <row r="77" spans="1:3" ht="16.5" thickBot="1" x14ac:dyDescent="0.3">
      <c r="A77" s="131" t="s">
        <v>397</v>
      </c>
      <c r="B77" s="137"/>
    </row>
    <row r="78" spans="1:3" ht="16.5" thickBot="1" x14ac:dyDescent="0.3">
      <c r="A78" s="131" t="s">
        <v>398</v>
      </c>
      <c r="B78" s="137"/>
    </row>
    <row r="79" spans="1:3" ht="16.5" thickBot="1" x14ac:dyDescent="0.3">
      <c r="A79" s="131" t="s">
        <v>399</v>
      </c>
      <c r="B79" s="137"/>
    </row>
    <row r="80" spans="1:3" ht="16.5" thickBot="1" x14ac:dyDescent="0.3">
      <c r="A80" s="127" t="s">
        <v>400</v>
      </c>
      <c r="B80" s="269">
        <f>B81/$B$27</f>
        <v>0</v>
      </c>
    </row>
    <row r="81" spans="1:2" ht="16.5" thickBot="1" x14ac:dyDescent="0.3">
      <c r="A81" s="127" t="s">
        <v>401</v>
      </c>
      <c r="B81" s="270">
        <f xml:space="preserve"> SUMIF(C33:C74, 1,B33:B74)</f>
        <v>0</v>
      </c>
    </row>
    <row r="82" spans="1:2" ht="16.5" thickBot="1" x14ac:dyDescent="0.3">
      <c r="A82" s="127" t="s">
        <v>402</v>
      </c>
      <c r="B82" s="269">
        <f>B83/$B$27</f>
        <v>0</v>
      </c>
    </row>
    <row r="83" spans="1:2" ht="16.5" thickBot="1" x14ac:dyDescent="0.3">
      <c r="A83" s="128" t="s">
        <v>403</v>
      </c>
      <c r="B83" s="270">
        <f xml:space="preserve"> SUMIF(C35:C76, 2,B35:B76)</f>
        <v>0</v>
      </c>
    </row>
    <row r="84" spans="1:2" ht="15.6" customHeight="1" x14ac:dyDescent="0.25">
      <c r="A84" s="129" t="s">
        <v>404</v>
      </c>
      <c r="B84" s="131" t="s">
        <v>405</v>
      </c>
    </row>
    <row r="85" spans="1:2" x14ac:dyDescent="0.25">
      <c r="A85" s="133" t="s">
        <v>406</v>
      </c>
      <c r="B85" s="133" t="s">
        <v>530</v>
      </c>
    </row>
    <row r="86" spans="1:2" x14ac:dyDescent="0.25">
      <c r="A86" s="133" t="s">
        <v>407</v>
      </c>
      <c r="B86" s="133"/>
    </row>
    <row r="87" spans="1:2" x14ac:dyDescent="0.25">
      <c r="A87" s="133" t="s">
        <v>408</v>
      </c>
      <c r="B87" s="133"/>
    </row>
    <row r="88" spans="1:2" x14ac:dyDescent="0.25">
      <c r="A88" s="133" t="s">
        <v>409</v>
      </c>
      <c r="B88" s="133"/>
    </row>
    <row r="89" spans="1:2" ht="16.5" thickBot="1" x14ac:dyDescent="0.3">
      <c r="A89" s="134" t="s">
        <v>410</v>
      </c>
      <c r="B89" s="134"/>
    </row>
    <row r="90" spans="1:2" ht="30.75" thickBot="1" x14ac:dyDescent="0.3">
      <c r="A90" s="131" t="s">
        <v>411</v>
      </c>
      <c r="B90" s="132" t="s">
        <v>641</v>
      </c>
    </row>
    <row r="91" spans="1:2" ht="29.25" thickBot="1" x14ac:dyDescent="0.3">
      <c r="A91" s="127" t="s">
        <v>412</v>
      </c>
      <c r="B91" s="341" t="s">
        <v>641</v>
      </c>
    </row>
    <row r="92" spans="1:2" ht="16.5" thickBot="1" x14ac:dyDescent="0.3">
      <c r="A92" s="131" t="s">
        <v>388</v>
      </c>
      <c r="B92" s="342"/>
    </row>
    <row r="93" spans="1:2" ht="16.5" thickBot="1" x14ac:dyDescent="0.3">
      <c r="A93" s="131" t="s">
        <v>413</v>
      </c>
      <c r="B93" s="341" t="s">
        <v>641</v>
      </c>
    </row>
    <row r="94" spans="1:2" ht="16.5" thickBot="1" x14ac:dyDescent="0.3">
      <c r="A94" s="131" t="s">
        <v>414</v>
      </c>
      <c r="B94" s="342" t="s">
        <v>641</v>
      </c>
    </row>
    <row r="95" spans="1:2" ht="16.5" thickBot="1" x14ac:dyDescent="0.3">
      <c r="A95" s="140" t="s">
        <v>415</v>
      </c>
      <c r="B95" s="340" t="s">
        <v>632</v>
      </c>
    </row>
    <row r="96" spans="1:2" ht="16.5" thickBot="1" x14ac:dyDescent="0.3">
      <c r="A96" s="127" t="s">
        <v>416</v>
      </c>
      <c r="B96" s="138"/>
    </row>
    <row r="97" spans="1:2" ht="16.5" thickBot="1" x14ac:dyDescent="0.3">
      <c r="A97" s="133" t="s">
        <v>417</v>
      </c>
      <c r="B97" s="141" t="s">
        <v>632</v>
      </c>
    </row>
    <row r="98" spans="1:2" ht="16.5" thickBot="1" x14ac:dyDescent="0.3">
      <c r="A98" s="133" t="s">
        <v>418</v>
      </c>
      <c r="B98" s="141" t="s">
        <v>632</v>
      </c>
    </row>
    <row r="99" spans="1:2" ht="16.5" thickBot="1" x14ac:dyDescent="0.3">
      <c r="A99" s="133" t="s">
        <v>419</v>
      </c>
      <c r="B99" s="141" t="s">
        <v>632</v>
      </c>
    </row>
    <row r="100" spans="1:2" ht="29.25" thickBot="1" x14ac:dyDescent="0.3">
      <c r="A100" s="142" t="s">
        <v>420</v>
      </c>
      <c r="B100" s="139" t="s">
        <v>641</v>
      </c>
    </row>
    <row r="101" spans="1:2" ht="28.5" x14ac:dyDescent="0.25">
      <c r="A101" s="129" t="s">
        <v>421</v>
      </c>
      <c r="B101" s="525" t="s">
        <v>632</v>
      </c>
    </row>
    <row r="102" spans="1:2" x14ac:dyDescent="0.25">
      <c r="A102" s="133" t="s">
        <v>422</v>
      </c>
      <c r="B102" s="526"/>
    </row>
    <row r="103" spans="1:2" x14ac:dyDescent="0.25">
      <c r="A103" s="133" t="s">
        <v>423</v>
      </c>
      <c r="B103" s="526"/>
    </row>
    <row r="104" spans="1:2" x14ac:dyDescent="0.25">
      <c r="A104" s="133" t="s">
        <v>424</v>
      </c>
      <c r="B104" s="526"/>
    </row>
    <row r="105" spans="1:2" x14ac:dyDescent="0.25">
      <c r="A105" s="133" t="s">
        <v>425</v>
      </c>
      <c r="B105" s="526"/>
    </row>
    <row r="106" spans="1:2" ht="16.5" thickBot="1" x14ac:dyDescent="0.3">
      <c r="A106" s="143" t="s">
        <v>426</v>
      </c>
      <c r="B106" s="527"/>
    </row>
    <row r="109" spans="1:2" x14ac:dyDescent="0.25">
      <c r="A109" s="144"/>
      <c r="B109" s="145"/>
    </row>
    <row r="110" spans="1:2" x14ac:dyDescent="0.25">
      <c r="B110" s="146"/>
    </row>
    <row r="111" spans="1:2" x14ac:dyDescent="0.25">
      <c r="B111" s="147"/>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9" t="s">
        <v>574</v>
      </c>
    </row>
    <row r="2" spans="1:1" ht="25.5" customHeight="1" x14ac:dyDescent="0.25">
      <c r="A2" s="529"/>
    </row>
    <row r="3" spans="1:1" ht="25.5" customHeight="1" x14ac:dyDescent="0.25">
      <c r="A3" s="529"/>
    </row>
    <row r="4" spans="1:1" ht="25.5" customHeight="1" x14ac:dyDescent="0.25">
      <c r="A4" s="529"/>
    </row>
    <row r="5" spans="1:1" ht="25.5" customHeight="1" x14ac:dyDescent="0.25">
      <c r="A5" s="529"/>
    </row>
    <row r="6" spans="1:1" ht="23.25" customHeight="1" x14ac:dyDescent="0.25">
      <c r="A6" s="254">
        <v>2</v>
      </c>
    </row>
    <row r="7" spans="1:1" s="113" customFormat="1" ht="23.25" customHeight="1" x14ac:dyDescent="0.25">
      <c r="A7" s="258" t="s">
        <v>575</v>
      </c>
    </row>
    <row r="8" spans="1:1" ht="31.5" customHeight="1" x14ac:dyDescent="0.25">
      <c r="A8" s="255" t="s">
        <v>584</v>
      </c>
    </row>
    <row r="9" spans="1:1" ht="45.75" customHeight="1" x14ac:dyDescent="0.25">
      <c r="A9" s="255" t="s">
        <v>585</v>
      </c>
    </row>
    <row r="10" spans="1:1" ht="33.75" customHeight="1" x14ac:dyDescent="0.25">
      <c r="A10" s="255" t="s">
        <v>586</v>
      </c>
    </row>
    <row r="11" spans="1:1" ht="23.25" customHeight="1" x14ac:dyDescent="0.25">
      <c r="A11" s="255" t="s">
        <v>587</v>
      </c>
    </row>
    <row r="12" spans="1:1" ht="23.25" customHeight="1" x14ac:dyDescent="0.25">
      <c r="A12" s="255" t="s">
        <v>588</v>
      </c>
    </row>
    <row r="13" spans="1:1" ht="33" customHeight="1" x14ac:dyDescent="0.25">
      <c r="A13" s="255" t="s">
        <v>589</v>
      </c>
    </row>
    <row r="14" spans="1:1" ht="23.25" customHeight="1" x14ac:dyDescent="0.25">
      <c r="A14" s="255" t="s">
        <v>590</v>
      </c>
    </row>
    <row r="15" spans="1:1" ht="23.25" customHeight="1" x14ac:dyDescent="0.25">
      <c r="A15" s="256" t="s">
        <v>591</v>
      </c>
    </row>
    <row r="16" spans="1:1" ht="34.5" customHeight="1" x14ac:dyDescent="0.25">
      <c r="A16" s="256" t="s">
        <v>592</v>
      </c>
    </row>
    <row r="17" spans="1:1" ht="39.75" customHeight="1" x14ac:dyDescent="0.25">
      <c r="A17" s="256" t="s">
        <v>593</v>
      </c>
    </row>
    <row r="18" spans="1:1" ht="40.5" customHeight="1" x14ac:dyDescent="0.25">
      <c r="A18" s="256" t="s">
        <v>594</v>
      </c>
    </row>
    <row r="19" spans="1:1" ht="48.75" customHeight="1" x14ac:dyDescent="0.25">
      <c r="A19" s="256" t="s">
        <v>592</v>
      </c>
    </row>
    <row r="20" spans="1:1" ht="39" customHeight="1" x14ac:dyDescent="0.25">
      <c r="A20" s="255" t="s">
        <v>593</v>
      </c>
    </row>
    <row r="21" spans="1:1" ht="39.75" customHeight="1" x14ac:dyDescent="0.25">
      <c r="A21" s="255" t="s">
        <v>595</v>
      </c>
    </row>
    <row r="22" spans="1:1" ht="35.25" customHeight="1" x14ac:dyDescent="0.25">
      <c r="A22" s="255" t="s">
        <v>596</v>
      </c>
    </row>
    <row r="23" spans="1:1" ht="35.25" customHeight="1" x14ac:dyDescent="0.25">
      <c r="A23" s="255" t="s">
        <v>597</v>
      </c>
    </row>
    <row r="24" spans="1:1" ht="57.75" customHeight="1" x14ac:dyDescent="0.25">
      <c r="A24" s="255" t="s">
        <v>598</v>
      </c>
    </row>
    <row r="25" spans="1:1" s="113" customFormat="1" ht="23.25" customHeight="1" x14ac:dyDescent="0.25">
      <c r="A25" s="258" t="s">
        <v>599</v>
      </c>
    </row>
    <row r="26" spans="1:1" ht="36.75" customHeight="1" x14ac:dyDescent="0.25">
      <c r="A26" s="255" t="s">
        <v>600</v>
      </c>
    </row>
    <row r="27" spans="1:1" ht="23.25" customHeight="1" x14ac:dyDescent="0.25">
      <c r="A27" s="255" t="s">
        <v>601</v>
      </c>
    </row>
    <row r="28" spans="1:1" ht="30.75" customHeight="1" x14ac:dyDescent="0.25">
      <c r="A28" s="255" t="s">
        <v>602</v>
      </c>
    </row>
    <row r="29" spans="1:1" s="257" customFormat="1" ht="23.25" customHeight="1" x14ac:dyDescent="0.25">
      <c r="A29" s="255" t="s">
        <v>603</v>
      </c>
    </row>
    <row r="30" spans="1:1" s="257" customFormat="1" ht="23.25" customHeight="1" x14ac:dyDescent="0.25">
      <c r="A30" s="255" t="s">
        <v>604</v>
      </c>
    </row>
    <row r="31" spans="1:1" ht="23.25" customHeight="1" x14ac:dyDescent="0.25">
      <c r="A31" s="255" t="s">
        <v>605</v>
      </c>
    </row>
    <row r="32" spans="1:1" ht="23.25" customHeight="1" x14ac:dyDescent="0.25">
      <c r="A32" s="255" t="s">
        <v>606</v>
      </c>
    </row>
    <row r="33" spans="1:1" ht="23.25" customHeight="1" x14ac:dyDescent="0.25">
      <c r="A33" s="255" t="s">
        <v>607</v>
      </c>
    </row>
    <row r="34" spans="1:1" ht="23.25" customHeight="1" x14ac:dyDescent="0.25">
      <c r="A34" s="255" t="s">
        <v>608</v>
      </c>
    </row>
    <row r="35" spans="1:1" ht="23.25" customHeight="1" x14ac:dyDescent="0.25">
      <c r="A35" s="255" t="s">
        <v>609</v>
      </c>
    </row>
    <row r="36" spans="1:1" ht="23.25" customHeight="1" x14ac:dyDescent="0.25">
      <c r="A36" s="255" t="s">
        <v>610</v>
      </c>
    </row>
    <row r="37" spans="1:1" ht="23.25" customHeight="1" x14ac:dyDescent="0.25">
      <c r="A37" s="255" t="s">
        <v>611</v>
      </c>
    </row>
    <row r="38" spans="1:1" ht="23.25" customHeight="1" x14ac:dyDescent="0.25">
      <c r="A38" s="255" t="s">
        <v>612</v>
      </c>
    </row>
    <row r="39" spans="1:1" ht="23.25" customHeight="1" x14ac:dyDescent="0.25">
      <c r="A39" s="255" t="s">
        <v>613</v>
      </c>
    </row>
    <row r="40" spans="1:1" ht="23.25" customHeight="1" x14ac:dyDescent="0.25">
      <c r="A40" s="255" t="s">
        <v>614</v>
      </c>
    </row>
    <row r="41" spans="1:1" ht="23.25" customHeight="1" x14ac:dyDescent="0.25">
      <c r="A41" s="255" t="s">
        <v>615</v>
      </c>
    </row>
    <row r="42" spans="1:1" ht="23.25" customHeight="1" x14ac:dyDescent="0.25">
      <c r="A42" s="255" t="s">
        <v>616</v>
      </c>
    </row>
    <row r="43" spans="1:1" ht="23.25" customHeight="1" x14ac:dyDescent="0.25">
      <c r="A43" s="255" t="s">
        <v>617</v>
      </c>
    </row>
    <row r="44" spans="1:1" s="113" customFormat="1" ht="36" customHeight="1" x14ac:dyDescent="0.25">
      <c r="A44" s="258" t="s">
        <v>618</v>
      </c>
    </row>
    <row r="45" spans="1:1" ht="36" customHeight="1" x14ac:dyDescent="0.25">
      <c r="A45" s="255" t="s">
        <v>619</v>
      </c>
    </row>
    <row r="46" spans="1:1" ht="36" customHeight="1" x14ac:dyDescent="0.25">
      <c r="A46" s="255" t="s">
        <v>620</v>
      </c>
    </row>
    <row r="47" spans="1:1" s="113" customFormat="1" ht="23.25" customHeight="1" x14ac:dyDescent="0.25">
      <c r="A47" s="258" t="s">
        <v>621</v>
      </c>
    </row>
    <row r="48" spans="1:1" s="113" customFormat="1" ht="23.25" customHeight="1" x14ac:dyDescent="0.25">
      <c r="A48" s="259" t="s">
        <v>622</v>
      </c>
    </row>
    <row r="49" spans="1:1" s="113" customFormat="1" ht="23.25" customHeight="1" x14ac:dyDescent="0.25">
      <c r="A49" s="259" t="s">
        <v>623</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654</v>
      </c>
    </row>
    <row r="2" spans="1:1" ht="18.75" customHeight="1" x14ac:dyDescent="0.25">
      <c r="A2" t="s">
        <v>655</v>
      </c>
    </row>
    <row r="3" spans="1:1" x14ac:dyDescent="0.25">
      <c r="A3" s="391" t="s">
        <v>656</v>
      </c>
    </row>
    <row r="4" spans="1:1" x14ac:dyDescent="0.25">
      <c r="A4" t="s">
        <v>657</v>
      </c>
    </row>
    <row r="5" spans="1:1" x14ac:dyDescent="0.25">
      <c r="A5" t="s">
        <v>658</v>
      </c>
    </row>
    <row r="6" spans="1:1" x14ac:dyDescent="0.25">
      <c r="A6" t="s">
        <v>659</v>
      </c>
    </row>
    <row r="7" spans="1:1" x14ac:dyDescent="0.25">
      <c r="A7" t="s">
        <v>660</v>
      </c>
    </row>
    <row r="8" spans="1:1" x14ac:dyDescent="0.25">
      <c r="A8" t="s">
        <v>661</v>
      </c>
    </row>
    <row r="9" spans="1:1" x14ac:dyDescent="0.25">
      <c r="A9" t="s">
        <v>625</v>
      </c>
    </row>
    <row r="10" spans="1:1" x14ac:dyDescent="0.25">
      <c r="A10" t="s">
        <v>626</v>
      </c>
    </row>
    <row r="11" spans="1:1" x14ac:dyDescent="0.25">
      <c r="A11" t="s">
        <v>662</v>
      </c>
    </row>
    <row r="12" spans="1:1" x14ac:dyDescent="0.25">
      <c r="A12" s="391" t="s">
        <v>663</v>
      </c>
    </row>
    <row r="13" spans="1:1" x14ac:dyDescent="0.25">
      <c r="A13" t="s">
        <v>664</v>
      </c>
    </row>
    <row r="14" spans="1:1" x14ac:dyDescent="0.25">
      <c r="A14" t="s">
        <v>627</v>
      </c>
    </row>
    <row r="15" spans="1:1" x14ac:dyDescent="0.25">
      <c r="A15" t="s">
        <v>665</v>
      </c>
    </row>
    <row r="16" spans="1:1" x14ac:dyDescent="0.25">
      <c r="A16" t="s">
        <v>666</v>
      </c>
    </row>
    <row r="17" spans="1:1" x14ac:dyDescent="0.25">
      <c r="A17" t="s">
        <v>628</v>
      </c>
    </row>
    <row r="18" spans="1:1" x14ac:dyDescent="0.25">
      <c r="A18" t="s">
        <v>667</v>
      </c>
    </row>
    <row r="19" spans="1:1" x14ac:dyDescent="0.25">
      <c r="A19" t="s">
        <v>668</v>
      </c>
    </row>
    <row r="20" spans="1:1" ht="17.25" customHeight="1" x14ac:dyDescent="0.25">
      <c r="A20" t="s">
        <v>629</v>
      </c>
    </row>
    <row r="21" spans="1:1" x14ac:dyDescent="0.25">
      <c r="A21" t="s">
        <v>669</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532</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row>
    <row r="5" spans="1:28" s="11" customFormat="1" ht="15.75" x14ac:dyDescent="0.2">
      <c r="A5" s="16"/>
    </row>
    <row r="6" spans="1:28" s="11" customFormat="1" ht="18.75" x14ac:dyDescent="0.2">
      <c r="A6" s="408" t="s">
        <v>7</v>
      </c>
      <c r="B6" s="408"/>
      <c r="C6" s="408"/>
      <c r="D6" s="408"/>
      <c r="E6" s="408"/>
      <c r="F6" s="408"/>
      <c r="G6" s="408"/>
      <c r="H6" s="408"/>
      <c r="I6" s="408"/>
      <c r="J6" s="408"/>
      <c r="K6" s="408"/>
      <c r="L6" s="408"/>
      <c r="M6" s="408"/>
      <c r="N6" s="408"/>
      <c r="O6" s="408"/>
      <c r="P6" s="408"/>
      <c r="Q6" s="408"/>
      <c r="R6" s="408"/>
      <c r="S6" s="408"/>
      <c r="T6" s="12"/>
      <c r="U6" s="12"/>
      <c r="V6" s="12"/>
      <c r="W6" s="12"/>
      <c r="X6" s="12"/>
      <c r="Y6" s="12"/>
      <c r="Z6" s="12"/>
      <c r="AA6" s="12"/>
      <c r="AB6" s="12"/>
    </row>
    <row r="7" spans="1:28" s="11" customFormat="1" ht="18.75" x14ac:dyDescent="0.2">
      <c r="A7" s="408"/>
      <c r="B7" s="408"/>
      <c r="C7" s="408"/>
      <c r="D7" s="408"/>
      <c r="E7" s="408"/>
      <c r="F7" s="408"/>
      <c r="G7" s="408"/>
      <c r="H7" s="408"/>
      <c r="I7" s="408"/>
      <c r="J7" s="408"/>
      <c r="K7" s="408"/>
      <c r="L7" s="408"/>
      <c r="M7" s="408"/>
      <c r="N7" s="408"/>
      <c r="O7" s="408"/>
      <c r="P7" s="408"/>
      <c r="Q7" s="408"/>
      <c r="R7" s="408"/>
      <c r="S7" s="408"/>
      <c r="T7" s="12"/>
      <c r="U7" s="12"/>
      <c r="V7" s="12"/>
      <c r="W7" s="12"/>
      <c r="X7" s="12"/>
      <c r="Y7" s="12"/>
      <c r="Z7" s="12"/>
      <c r="AA7" s="12"/>
      <c r="AB7" s="12"/>
    </row>
    <row r="8" spans="1:28" s="11"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2"/>
      <c r="U8" s="12"/>
      <c r="V8" s="12"/>
      <c r="W8" s="12"/>
      <c r="X8" s="12"/>
      <c r="Y8" s="12"/>
      <c r="Z8" s="12"/>
      <c r="AA8" s="12"/>
      <c r="AB8" s="12"/>
    </row>
    <row r="9" spans="1:28" s="11" customFormat="1" ht="18.75" x14ac:dyDescent="0.2">
      <c r="A9" s="413" t="s">
        <v>6</v>
      </c>
      <c r="B9" s="413"/>
      <c r="C9" s="413"/>
      <c r="D9" s="413"/>
      <c r="E9" s="413"/>
      <c r="F9" s="413"/>
      <c r="G9" s="413"/>
      <c r="H9" s="413"/>
      <c r="I9" s="413"/>
      <c r="J9" s="413"/>
      <c r="K9" s="413"/>
      <c r="L9" s="413"/>
      <c r="M9" s="413"/>
      <c r="N9" s="413"/>
      <c r="O9" s="413"/>
      <c r="P9" s="413"/>
      <c r="Q9" s="413"/>
      <c r="R9" s="413"/>
      <c r="S9" s="413"/>
      <c r="T9" s="12"/>
      <c r="U9" s="12"/>
      <c r="V9" s="12"/>
      <c r="W9" s="12"/>
      <c r="X9" s="12"/>
      <c r="Y9" s="12"/>
      <c r="Z9" s="12"/>
      <c r="AA9" s="12"/>
      <c r="AB9" s="12"/>
    </row>
    <row r="10" spans="1:28" s="11" customFormat="1" ht="18.75" x14ac:dyDescent="0.2">
      <c r="A10" s="408"/>
      <c r="B10" s="408"/>
      <c r="C10" s="408"/>
      <c r="D10" s="408"/>
      <c r="E10" s="408"/>
      <c r="F10" s="408"/>
      <c r="G10" s="408"/>
      <c r="H10" s="408"/>
      <c r="I10" s="408"/>
      <c r="J10" s="408"/>
      <c r="K10" s="408"/>
      <c r="L10" s="408"/>
      <c r="M10" s="408"/>
      <c r="N10" s="408"/>
      <c r="O10" s="408"/>
      <c r="P10" s="408"/>
      <c r="Q10" s="408"/>
      <c r="R10" s="408"/>
      <c r="S10" s="408"/>
      <c r="T10" s="12"/>
      <c r="U10" s="12"/>
      <c r="V10" s="12"/>
      <c r="W10" s="12"/>
      <c r="X10" s="12"/>
      <c r="Y10" s="12"/>
      <c r="Z10" s="12"/>
      <c r="AA10" s="12"/>
      <c r="AB10" s="12"/>
    </row>
    <row r="11" spans="1:28" s="11" customFormat="1" ht="18.75" x14ac:dyDescent="0.2">
      <c r="A11" s="409" t="str">
        <f>'1. паспорт местоположение'!A12:C12</f>
        <v>L_3512</v>
      </c>
      <c r="B11" s="409"/>
      <c r="C11" s="409"/>
      <c r="D11" s="409"/>
      <c r="E11" s="409"/>
      <c r="F11" s="409"/>
      <c r="G11" s="409"/>
      <c r="H11" s="409"/>
      <c r="I11" s="409"/>
      <c r="J11" s="409"/>
      <c r="K11" s="409"/>
      <c r="L11" s="409"/>
      <c r="M11" s="409"/>
      <c r="N11" s="409"/>
      <c r="O11" s="409"/>
      <c r="P11" s="409"/>
      <c r="Q11" s="409"/>
      <c r="R11" s="409"/>
      <c r="S11" s="409"/>
      <c r="T11" s="12"/>
      <c r="U11" s="12"/>
      <c r="V11" s="12"/>
      <c r="W11" s="12"/>
      <c r="X11" s="12"/>
      <c r="Y11" s="12"/>
      <c r="Z11" s="12"/>
      <c r="AA11" s="12"/>
      <c r="AB11" s="12"/>
    </row>
    <row r="12" spans="1:28" s="11"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2"/>
      <c r="U12" s="12"/>
      <c r="V12" s="12"/>
      <c r="W12" s="12"/>
      <c r="X12" s="12"/>
      <c r="Y12" s="12"/>
      <c r="Z12" s="12"/>
      <c r="AA12" s="12"/>
      <c r="AB12" s="12"/>
    </row>
    <row r="13" spans="1:28" s="8"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9"/>
      <c r="U13" s="9"/>
      <c r="V13" s="9"/>
      <c r="W13" s="9"/>
      <c r="X13" s="9"/>
      <c r="Y13" s="9"/>
      <c r="Z13" s="9"/>
      <c r="AA13" s="9"/>
      <c r="AB13" s="9"/>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7"/>
      <c r="U14" s="7"/>
      <c r="V14" s="7"/>
      <c r="W14" s="7"/>
      <c r="X14" s="7"/>
      <c r="Y14" s="7"/>
      <c r="Z14" s="7"/>
      <c r="AA14" s="7"/>
      <c r="AB14" s="7"/>
    </row>
    <row r="15" spans="1:28" s="3" customFormat="1" ht="15" customHeight="1" x14ac:dyDescent="0.2">
      <c r="A15" s="415" t="str">
        <f>'1. паспорт местоположение'!A15:C15</f>
        <v>Реконструкция ВЛ 15 кВ 15-106 (инв.№ 5113994) в р-не п. Люблино</v>
      </c>
      <c r="B15" s="413"/>
      <c r="C15" s="413"/>
      <c r="D15" s="413"/>
      <c r="E15" s="413"/>
      <c r="F15" s="413"/>
      <c r="G15" s="413"/>
      <c r="H15" s="413"/>
      <c r="I15" s="413"/>
      <c r="J15" s="413"/>
      <c r="K15" s="413"/>
      <c r="L15" s="413"/>
      <c r="M15" s="413"/>
      <c r="N15" s="413"/>
      <c r="O15" s="413"/>
      <c r="P15" s="413"/>
      <c r="Q15" s="413"/>
      <c r="R15" s="413"/>
      <c r="S15" s="413"/>
      <c r="T15" s="5"/>
      <c r="U15" s="5"/>
      <c r="V15" s="5"/>
      <c r="W15" s="5"/>
      <c r="X15" s="5"/>
      <c r="Y15" s="5"/>
      <c r="Z15" s="5"/>
      <c r="AA15" s="5"/>
      <c r="AB15" s="5"/>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485</v>
      </c>
      <c r="B17" s="417"/>
      <c r="C17" s="417"/>
      <c r="D17" s="417"/>
      <c r="E17" s="417"/>
      <c r="F17" s="417"/>
      <c r="G17" s="417"/>
      <c r="H17" s="417"/>
      <c r="I17" s="417"/>
      <c r="J17" s="417"/>
      <c r="K17" s="417"/>
      <c r="L17" s="417"/>
      <c r="M17" s="417"/>
      <c r="N17" s="417"/>
      <c r="O17" s="417"/>
      <c r="P17" s="417"/>
      <c r="Q17" s="417"/>
      <c r="R17" s="417"/>
      <c r="S17" s="417"/>
      <c r="T17" s="6"/>
      <c r="U17" s="6"/>
      <c r="V17" s="6"/>
      <c r="W17" s="6"/>
      <c r="X17" s="6"/>
      <c r="Y17" s="6"/>
      <c r="Z17" s="6"/>
      <c r="AA17" s="6"/>
      <c r="AB17" s="6"/>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07" t="s">
        <v>3</v>
      </c>
      <c r="B19" s="407" t="s">
        <v>94</v>
      </c>
      <c r="C19" s="410" t="s">
        <v>379</v>
      </c>
      <c r="D19" s="407" t="s">
        <v>378</v>
      </c>
      <c r="E19" s="407" t="s">
        <v>93</v>
      </c>
      <c r="F19" s="407" t="s">
        <v>92</v>
      </c>
      <c r="G19" s="407" t="s">
        <v>374</v>
      </c>
      <c r="H19" s="407" t="s">
        <v>91</v>
      </c>
      <c r="I19" s="407" t="s">
        <v>90</v>
      </c>
      <c r="J19" s="407" t="s">
        <v>89</v>
      </c>
      <c r="K19" s="407" t="s">
        <v>88</v>
      </c>
      <c r="L19" s="407" t="s">
        <v>87</v>
      </c>
      <c r="M19" s="407" t="s">
        <v>86</v>
      </c>
      <c r="N19" s="407" t="s">
        <v>85</v>
      </c>
      <c r="O19" s="407" t="s">
        <v>84</v>
      </c>
      <c r="P19" s="407" t="s">
        <v>83</v>
      </c>
      <c r="Q19" s="407" t="s">
        <v>377</v>
      </c>
      <c r="R19" s="407"/>
      <c r="S19" s="412" t="s">
        <v>479</v>
      </c>
      <c r="T19" s="4"/>
      <c r="U19" s="4"/>
      <c r="V19" s="4"/>
      <c r="W19" s="4"/>
      <c r="X19" s="4"/>
      <c r="Y19" s="4"/>
    </row>
    <row r="20" spans="1:28" s="3" customFormat="1" ht="180.75" customHeight="1" x14ac:dyDescent="0.2">
      <c r="A20" s="407"/>
      <c r="B20" s="407"/>
      <c r="C20" s="411"/>
      <c r="D20" s="407"/>
      <c r="E20" s="407"/>
      <c r="F20" s="407"/>
      <c r="G20" s="407"/>
      <c r="H20" s="407"/>
      <c r="I20" s="407"/>
      <c r="J20" s="407"/>
      <c r="K20" s="407"/>
      <c r="L20" s="407"/>
      <c r="M20" s="407"/>
      <c r="N20" s="407"/>
      <c r="O20" s="407"/>
      <c r="P20" s="407"/>
      <c r="Q20" s="40" t="s">
        <v>375</v>
      </c>
      <c r="R20" s="41" t="s">
        <v>376</v>
      </c>
      <c r="S20" s="412"/>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0" customFormat="1" ht="15.75" x14ac:dyDescent="0.25">
      <c r="A22" s="281"/>
      <c r="B22" s="265"/>
      <c r="C22" s="265"/>
      <c r="D22" s="265"/>
      <c r="E22" s="265"/>
      <c r="F22" s="265"/>
      <c r="G22" s="265"/>
      <c r="H22" s="313"/>
      <c r="I22" s="265"/>
      <c r="J22" s="313"/>
      <c r="K22" s="265"/>
      <c r="L22" s="314"/>
      <c r="M22" s="265"/>
      <c r="N22" s="265"/>
      <c r="O22" s="265"/>
      <c r="P22" s="265"/>
      <c r="Q22" s="332"/>
      <c r="R22" s="281"/>
      <c r="S22" s="315"/>
      <c r="T22" s="263"/>
      <c r="U22" s="263"/>
      <c r="V22" s="263"/>
      <c r="W22" s="263"/>
      <c r="X22" s="263"/>
      <c r="Y22" s="263"/>
      <c r="Z22" s="263"/>
      <c r="AA22" s="263"/>
      <c r="AB22" s="263"/>
    </row>
    <row r="23" spans="1:28" s="331" customFormat="1" ht="15.75" x14ac:dyDescent="0.25">
      <c r="A23" s="281"/>
      <c r="B23" s="265"/>
      <c r="C23" s="265"/>
      <c r="D23" s="265"/>
      <c r="E23" s="265"/>
      <c r="F23" s="265"/>
      <c r="G23" s="265"/>
      <c r="H23" s="313"/>
      <c r="I23" s="265"/>
      <c r="J23" s="313"/>
      <c r="K23" s="265"/>
      <c r="L23" s="314"/>
      <c r="M23" s="265"/>
      <c r="N23" s="265"/>
      <c r="O23" s="265"/>
      <c r="P23" s="265"/>
      <c r="Q23" s="332"/>
      <c r="R23" s="281"/>
      <c r="S23" s="315"/>
      <c r="T23" s="263"/>
      <c r="U23" s="263"/>
      <c r="V23" s="263"/>
      <c r="W23" s="263"/>
      <c r="X23" s="263"/>
      <c r="Y23" s="263"/>
      <c r="Z23" s="263"/>
      <c r="AA23" s="263"/>
      <c r="AB23" s="263"/>
    </row>
    <row r="24" spans="1:28" ht="20.25" customHeight="1" x14ac:dyDescent="0.25">
      <c r="A24" s="118"/>
      <c r="B24" s="45" t="s">
        <v>372</v>
      </c>
      <c r="C24" s="45"/>
      <c r="D24" s="45"/>
      <c r="E24" s="118" t="s">
        <v>373</v>
      </c>
      <c r="F24" s="118" t="s">
        <v>373</v>
      </c>
      <c r="G24" s="118" t="s">
        <v>373</v>
      </c>
      <c r="H24" s="264">
        <f>SUM(H22:H23)</f>
        <v>0</v>
      </c>
      <c r="I24" s="264">
        <f t="shared" ref="I24:J24" si="0">SUM(I22:I23)</f>
        <v>0</v>
      </c>
      <c r="J24" s="264">
        <f t="shared" si="0"/>
        <v>0</v>
      </c>
      <c r="K24" s="118"/>
      <c r="L24" s="118"/>
      <c r="M24" s="118"/>
      <c r="N24" s="118"/>
      <c r="O24" s="118"/>
      <c r="P24" s="118"/>
      <c r="Q24" s="119"/>
      <c r="R24" s="2"/>
      <c r="S24" s="264">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9" t="str">
        <f>'1. паспорт местоположение'!A5:C5</f>
        <v>Год раскрытия информации: 2022 год</v>
      </c>
      <c r="B6" s="399"/>
      <c r="C6" s="399"/>
      <c r="D6" s="399"/>
      <c r="E6" s="399"/>
      <c r="F6" s="399"/>
      <c r="G6" s="399"/>
      <c r="H6" s="399"/>
      <c r="I6" s="399"/>
      <c r="J6" s="399"/>
      <c r="K6" s="399"/>
      <c r="L6" s="399"/>
      <c r="M6" s="399"/>
      <c r="N6" s="399"/>
      <c r="O6" s="399"/>
      <c r="P6" s="399"/>
      <c r="Q6" s="399"/>
      <c r="R6" s="399"/>
      <c r="S6" s="399"/>
      <c r="T6" s="399"/>
    </row>
    <row r="7" spans="1:20" s="11" customFormat="1" x14ac:dyDescent="0.2">
      <c r="A7" s="16"/>
      <c r="H7" s="15"/>
    </row>
    <row r="8" spans="1:20" s="11" customFormat="1" ht="18.75" x14ac:dyDescent="0.2">
      <c r="A8" s="408" t="s">
        <v>7</v>
      </c>
      <c r="B8" s="408"/>
      <c r="C8" s="408"/>
      <c r="D8" s="408"/>
      <c r="E8" s="408"/>
      <c r="F8" s="408"/>
      <c r="G8" s="408"/>
      <c r="H8" s="408"/>
      <c r="I8" s="408"/>
      <c r="J8" s="408"/>
      <c r="K8" s="408"/>
      <c r="L8" s="408"/>
      <c r="M8" s="408"/>
      <c r="N8" s="408"/>
      <c r="O8" s="408"/>
      <c r="P8" s="408"/>
      <c r="Q8" s="408"/>
      <c r="R8" s="408"/>
      <c r="S8" s="408"/>
      <c r="T8" s="408"/>
    </row>
    <row r="9" spans="1:20" s="11" customFormat="1" ht="18.75" x14ac:dyDescent="0.2">
      <c r="A9" s="408"/>
      <c r="B9" s="408"/>
      <c r="C9" s="408"/>
      <c r="D9" s="408"/>
      <c r="E9" s="408"/>
      <c r="F9" s="408"/>
      <c r="G9" s="408"/>
      <c r="H9" s="408"/>
      <c r="I9" s="408"/>
      <c r="J9" s="408"/>
      <c r="K9" s="408"/>
      <c r="L9" s="408"/>
      <c r="M9" s="408"/>
      <c r="N9" s="408"/>
      <c r="O9" s="408"/>
      <c r="P9" s="408"/>
      <c r="Q9" s="408"/>
      <c r="R9" s="408"/>
      <c r="S9" s="408"/>
      <c r="T9" s="408"/>
    </row>
    <row r="10" spans="1:20" s="11"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1"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1" customFormat="1" ht="18.75" x14ac:dyDescent="0.2">
      <c r="A12" s="408"/>
      <c r="B12" s="408"/>
      <c r="C12" s="408"/>
      <c r="D12" s="408"/>
      <c r="E12" s="408"/>
      <c r="F12" s="408"/>
      <c r="G12" s="408"/>
      <c r="H12" s="408"/>
      <c r="I12" s="408"/>
      <c r="J12" s="408"/>
      <c r="K12" s="408"/>
      <c r="L12" s="408"/>
      <c r="M12" s="408"/>
      <c r="N12" s="408"/>
      <c r="O12" s="408"/>
      <c r="P12" s="408"/>
      <c r="Q12" s="408"/>
      <c r="R12" s="408"/>
      <c r="S12" s="408"/>
      <c r="T12" s="408"/>
    </row>
    <row r="13" spans="1:20" s="11" customFormat="1" ht="18.75" customHeight="1" x14ac:dyDescent="0.2">
      <c r="A13" s="409" t="str">
        <f>'1. паспорт местоположение'!A12:C12</f>
        <v>L_3512</v>
      </c>
      <c r="B13" s="409"/>
      <c r="C13" s="409"/>
      <c r="D13" s="409"/>
      <c r="E13" s="409"/>
      <c r="F13" s="409"/>
      <c r="G13" s="409"/>
      <c r="H13" s="409"/>
      <c r="I13" s="409"/>
      <c r="J13" s="409"/>
      <c r="K13" s="409"/>
      <c r="L13" s="409"/>
      <c r="M13" s="409"/>
      <c r="N13" s="409"/>
      <c r="O13" s="409"/>
      <c r="P13" s="409"/>
      <c r="Q13" s="409"/>
      <c r="R13" s="409"/>
      <c r="S13" s="409"/>
      <c r="T13" s="409"/>
    </row>
    <row r="14" spans="1:20" s="11"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8"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9" t="str">
        <f>'1. паспорт местоположение'!A15</f>
        <v>Реконструкция ВЛ 15 кВ 15-106 (инв.№ 5113994) в р-не п. Люблино</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33" t="s">
        <v>490</v>
      </c>
      <c r="B19" s="433"/>
      <c r="C19" s="433"/>
      <c r="D19" s="433"/>
      <c r="E19" s="433"/>
      <c r="F19" s="433"/>
      <c r="G19" s="433"/>
      <c r="H19" s="433"/>
      <c r="I19" s="433"/>
      <c r="J19" s="433"/>
      <c r="K19" s="433"/>
      <c r="L19" s="433"/>
      <c r="M19" s="433"/>
      <c r="N19" s="433"/>
      <c r="O19" s="433"/>
      <c r="P19" s="433"/>
      <c r="Q19" s="433"/>
      <c r="R19" s="433"/>
      <c r="S19" s="433"/>
      <c r="T19" s="433"/>
    </row>
    <row r="20" spans="1:113" s="56"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113" ht="46.5" customHeight="1" x14ac:dyDescent="0.25">
      <c r="A21" s="427" t="s">
        <v>3</v>
      </c>
      <c r="B21" s="420" t="s">
        <v>219</v>
      </c>
      <c r="C21" s="421"/>
      <c r="D21" s="424" t="s">
        <v>116</v>
      </c>
      <c r="E21" s="420" t="s">
        <v>519</v>
      </c>
      <c r="F21" s="421"/>
      <c r="G21" s="420" t="s">
        <v>269</v>
      </c>
      <c r="H21" s="421"/>
      <c r="I21" s="420" t="s">
        <v>115</v>
      </c>
      <c r="J21" s="421"/>
      <c r="K21" s="424" t="s">
        <v>114</v>
      </c>
      <c r="L21" s="420" t="s">
        <v>113</v>
      </c>
      <c r="M21" s="421"/>
      <c r="N21" s="420" t="s">
        <v>515</v>
      </c>
      <c r="O21" s="421"/>
      <c r="P21" s="424" t="s">
        <v>112</v>
      </c>
      <c r="Q21" s="430" t="s">
        <v>111</v>
      </c>
      <c r="R21" s="431"/>
      <c r="S21" s="430" t="s">
        <v>110</v>
      </c>
      <c r="T21" s="432"/>
    </row>
    <row r="22" spans="1:113" ht="204.75" customHeight="1" x14ac:dyDescent="0.25">
      <c r="A22" s="428"/>
      <c r="B22" s="422"/>
      <c r="C22" s="423"/>
      <c r="D22" s="426"/>
      <c r="E22" s="422"/>
      <c r="F22" s="423"/>
      <c r="G22" s="422"/>
      <c r="H22" s="423"/>
      <c r="I22" s="422"/>
      <c r="J22" s="423"/>
      <c r="K22" s="425"/>
      <c r="L22" s="422"/>
      <c r="M22" s="423"/>
      <c r="N22" s="422"/>
      <c r="O22" s="423"/>
      <c r="P22" s="425"/>
      <c r="Q22" s="109" t="s">
        <v>109</v>
      </c>
      <c r="R22" s="109" t="s">
        <v>489</v>
      </c>
      <c r="S22" s="109" t="s">
        <v>108</v>
      </c>
      <c r="T22" s="109" t="s">
        <v>107</v>
      </c>
    </row>
    <row r="23" spans="1:113" ht="51.75" customHeight="1" x14ac:dyDescent="0.25">
      <c r="A23" s="429"/>
      <c r="B23" s="159" t="s">
        <v>105</v>
      </c>
      <c r="C23" s="159" t="s">
        <v>106</v>
      </c>
      <c r="D23" s="425"/>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8" customFormat="1" x14ac:dyDescent="0.25">
      <c r="A25" s="336" t="s">
        <v>373</v>
      </c>
      <c r="B25" s="336" t="s">
        <v>373</v>
      </c>
      <c r="C25" s="336" t="s">
        <v>373</v>
      </c>
      <c r="D25" s="336" t="s">
        <v>373</v>
      </c>
      <c r="E25" s="336" t="s">
        <v>373</v>
      </c>
      <c r="F25" s="336" t="s">
        <v>373</v>
      </c>
      <c r="G25" s="336" t="s">
        <v>373</v>
      </c>
      <c r="H25" s="336" t="s">
        <v>373</v>
      </c>
      <c r="I25" s="336" t="s">
        <v>373</v>
      </c>
      <c r="J25" s="336" t="s">
        <v>373</v>
      </c>
      <c r="K25" s="336" t="s">
        <v>373</v>
      </c>
      <c r="L25" s="336" t="s">
        <v>373</v>
      </c>
      <c r="M25" s="336" t="s">
        <v>373</v>
      </c>
      <c r="N25" s="336" t="s">
        <v>373</v>
      </c>
      <c r="O25" s="336" t="s">
        <v>373</v>
      </c>
      <c r="P25" s="57" t="s">
        <v>373</v>
      </c>
      <c r="Q25" s="337" t="s">
        <v>373</v>
      </c>
      <c r="R25" s="336" t="s">
        <v>373</v>
      </c>
      <c r="S25" s="337" t="s">
        <v>373</v>
      </c>
      <c r="T25" s="336"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19" t="s">
        <v>525</v>
      </c>
      <c r="C29" s="419"/>
      <c r="D29" s="419"/>
      <c r="E29" s="419"/>
      <c r="F29" s="419"/>
      <c r="G29" s="419"/>
      <c r="H29" s="419"/>
      <c r="I29" s="419"/>
      <c r="J29" s="419"/>
      <c r="K29" s="419"/>
      <c r="L29" s="419"/>
      <c r="M29" s="419"/>
      <c r="N29" s="419"/>
      <c r="O29" s="419"/>
      <c r="P29" s="419"/>
      <c r="Q29" s="419"/>
      <c r="R29" s="419"/>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8" zoomScale="80" zoomScaleSheetLayoutView="80" workbookViewId="0">
      <selection activeCell="J25" sqref="J25:AA25"/>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08" t="s">
        <v>7</v>
      </c>
      <c r="F7" s="408"/>
      <c r="G7" s="408"/>
      <c r="H7" s="408"/>
      <c r="I7" s="408"/>
      <c r="J7" s="408"/>
      <c r="K7" s="408"/>
      <c r="L7" s="408"/>
      <c r="M7" s="408"/>
      <c r="N7" s="408"/>
      <c r="O7" s="408"/>
      <c r="P7" s="408"/>
      <c r="Q7" s="408"/>
      <c r="R7" s="408"/>
      <c r="S7" s="408"/>
      <c r="T7" s="408"/>
      <c r="U7" s="408"/>
      <c r="V7" s="408"/>
      <c r="W7" s="408"/>
      <c r="X7" s="408"/>
      <c r="Y7" s="40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1"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9" t="str">
        <f>'1. паспорт местоположение'!A12</f>
        <v>L_3512</v>
      </c>
      <c r="F12" s="409"/>
      <c r="G12" s="409"/>
      <c r="H12" s="409"/>
      <c r="I12" s="409"/>
      <c r="J12" s="409"/>
      <c r="K12" s="409"/>
      <c r="L12" s="409"/>
      <c r="M12" s="409"/>
      <c r="N12" s="409"/>
      <c r="O12" s="409"/>
      <c r="P12" s="409"/>
      <c r="Q12" s="409"/>
      <c r="R12" s="409"/>
      <c r="S12" s="409"/>
      <c r="T12" s="409"/>
      <c r="U12" s="409"/>
      <c r="V12" s="409"/>
      <c r="W12" s="409"/>
      <c r="X12" s="409"/>
      <c r="Y12" s="409"/>
    </row>
    <row r="13" spans="1:27" s="11"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9" t="str">
        <f>'1. паспорт местоположение'!A15</f>
        <v>Реконструкция ВЛ 15 кВ 15-106 (инв.№ 5113994) в р-не п. Люблино</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492</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56" customFormat="1" ht="21" customHeight="1" x14ac:dyDescent="0.25"/>
    <row r="21" spans="1:27" ht="15.75" customHeight="1" x14ac:dyDescent="0.25">
      <c r="A21" s="435" t="s">
        <v>3</v>
      </c>
      <c r="B21" s="438" t="s">
        <v>499</v>
      </c>
      <c r="C21" s="439"/>
      <c r="D21" s="438" t="s">
        <v>501</v>
      </c>
      <c r="E21" s="439"/>
      <c r="F21" s="430" t="s">
        <v>88</v>
      </c>
      <c r="G21" s="432"/>
      <c r="H21" s="432"/>
      <c r="I21" s="431"/>
      <c r="J21" s="435" t="s">
        <v>502</v>
      </c>
      <c r="K21" s="438" t="s">
        <v>503</v>
      </c>
      <c r="L21" s="439"/>
      <c r="M21" s="438" t="s">
        <v>504</v>
      </c>
      <c r="N21" s="439"/>
      <c r="O21" s="438" t="s">
        <v>491</v>
      </c>
      <c r="P21" s="439"/>
      <c r="Q21" s="438" t="s">
        <v>121</v>
      </c>
      <c r="R21" s="439"/>
      <c r="S21" s="435" t="s">
        <v>120</v>
      </c>
      <c r="T21" s="435" t="s">
        <v>505</v>
      </c>
      <c r="U21" s="435" t="s">
        <v>500</v>
      </c>
      <c r="V21" s="438" t="s">
        <v>119</v>
      </c>
      <c r="W21" s="439"/>
      <c r="X21" s="430" t="s">
        <v>111</v>
      </c>
      <c r="Y21" s="432"/>
      <c r="Z21" s="430" t="s">
        <v>110</v>
      </c>
      <c r="AA21" s="432"/>
    </row>
    <row r="22" spans="1:27" ht="216" customHeight="1" x14ac:dyDescent="0.25">
      <c r="A22" s="436"/>
      <c r="B22" s="440"/>
      <c r="C22" s="441"/>
      <c r="D22" s="440"/>
      <c r="E22" s="441"/>
      <c r="F22" s="430" t="s">
        <v>118</v>
      </c>
      <c r="G22" s="431"/>
      <c r="H22" s="430" t="s">
        <v>117</v>
      </c>
      <c r="I22" s="431"/>
      <c r="J22" s="437"/>
      <c r="K22" s="440"/>
      <c r="L22" s="441"/>
      <c r="M22" s="440"/>
      <c r="N22" s="441"/>
      <c r="O22" s="440"/>
      <c r="P22" s="441"/>
      <c r="Q22" s="440"/>
      <c r="R22" s="441"/>
      <c r="S22" s="437"/>
      <c r="T22" s="437"/>
      <c r="U22" s="437"/>
      <c r="V22" s="440"/>
      <c r="W22" s="441"/>
      <c r="X22" s="109" t="s">
        <v>109</v>
      </c>
      <c r="Y22" s="109" t="s">
        <v>489</v>
      </c>
      <c r="Z22" s="109" t="s">
        <v>108</v>
      </c>
      <c r="AA22" s="109" t="s">
        <v>107</v>
      </c>
    </row>
    <row r="23" spans="1:27" ht="60" customHeight="1" x14ac:dyDescent="0.25">
      <c r="A23" s="437"/>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345">
        <v>1</v>
      </c>
      <c r="B25" s="390" t="s">
        <v>678</v>
      </c>
      <c r="C25" s="390" t="s">
        <v>678</v>
      </c>
      <c r="D25" s="390" t="s">
        <v>678</v>
      </c>
      <c r="E25" s="390" t="s">
        <v>678</v>
      </c>
      <c r="F25" s="345">
        <v>15</v>
      </c>
      <c r="G25" s="345">
        <v>15</v>
      </c>
      <c r="H25" s="345">
        <v>15</v>
      </c>
      <c r="I25" s="345">
        <v>15</v>
      </c>
      <c r="J25" s="345" t="s">
        <v>641</v>
      </c>
      <c r="K25" s="345" t="s">
        <v>641</v>
      </c>
      <c r="L25" s="345" t="s">
        <v>641</v>
      </c>
      <c r="M25" s="345" t="s">
        <v>641</v>
      </c>
      <c r="N25" s="345" t="s">
        <v>641</v>
      </c>
      <c r="O25" s="345" t="s">
        <v>641</v>
      </c>
      <c r="P25" s="345" t="s">
        <v>641</v>
      </c>
      <c r="Q25" s="345" t="s">
        <v>641</v>
      </c>
      <c r="R25" s="345" t="s">
        <v>641</v>
      </c>
      <c r="S25" s="345" t="s">
        <v>641</v>
      </c>
      <c r="T25" s="345" t="s">
        <v>641</v>
      </c>
      <c r="U25" s="345" t="s">
        <v>641</v>
      </c>
      <c r="V25" s="345" t="s">
        <v>641</v>
      </c>
      <c r="W25" s="345" t="s">
        <v>641</v>
      </c>
      <c r="X25" s="392" t="s">
        <v>641</v>
      </c>
      <c r="Y25" s="392" t="s">
        <v>641</v>
      </c>
      <c r="Z25" s="392" t="s">
        <v>641</v>
      </c>
      <c r="AA25" s="392" t="s">
        <v>641</v>
      </c>
    </row>
    <row r="26" spans="1:27" x14ac:dyDescent="0.25">
      <c r="Q26" s="48">
        <f>SUM(Q25:Q25)</f>
        <v>0</v>
      </c>
      <c r="R26" s="48">
        <f>SUM(R25:R25)</f>
        <v>0</v>
      </c>
      <c r="S26" s="48">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9" t="str">
        <f>'1. паспорт местоположение'!A5:C5</f>
        <v>Год раскрытия информации: 2022 год</v>
      </c>
      <c r="B5" s="399"/>
      <c r="C5" s="399"/>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08" t="s">
        <v>7</v>
      </c>
      <c r="B7" s="408"/>
      <c r="C7" s="408"/>
      <c r="D7" s="12"/>
      <c r="E7" s="12"/>
      <c r="F7" s="12"/>
      <c r="G7" s="12"/>
      <c r="H7" s="12"/>
      <c r="I7" s="12"/>
      <c r="J7" s="12"/>
      <c r="K7" s="12"/>
      <c r="L7" s="12"/>
      <c r="M7" s="12"/>
      <c r="N7" s="12"/>
      <c r="O7" s="12"/>
      <c r="P7" s="12"/>
      <c r="Q7" s="12"/>
      <c r="R7" s="12"/>
      <c r="S7" s="12"/>
      <c r="T7" s="12"/>
      <c r="U7" s="12"/>
    </row>
    <row r="8" spans="1:29" s="11" customFormat="1" ht="18.75" x14ac:dyDescent="0.2">
      <c r="A8" s="408"/>
      <c r="B8" s="408"/>
      <c r="C8" s="408"/>
      <c r="D8" s="13"/>
      <c r="E8" s="13"/>
      <c r="F8" s="13"/>
      <c r="G8" s="13"/>
      <c r="H8" s="12"/>
      <c r="I8" s="12"/>
      <c r="J8" s="12"/>
      <c r="K8" s="12"/>
      <c r="L8" s="12"/>
      <c r="M8" s="12"/>
      <c r="N8" s="12"/>
      <c r="O8" s="12"/>
      <c r="P8" s="12"/>
      <c r="Q8" s="12"/>
      <c r="R8" s="12"/>
      <c r="S8" s="12"/>
      <c r="T8" s="12"/>
      <c r="U8" s="12"/>
    </row>
    <row r="9" spans="1:29" s="11" customFormat="1" ht="18.75" x14ac:dyDescent="0.2">
      <c r="A9" s="409" t="str">
        <f>'1. паспорт местоположение'!A9:C9</f>
        <v>Акционерное общество "Янтарьэнерго" ДЗО  ПАО "Россети"</v>
      </c>
      <c r="B9" s="409"/>
      <c r="C9" s="409"/>
      <c r="D9" s="7"/>
      <c r="E9" s="7"/>
      <c r="F9" s="7"/>
      <c r="G9" s="7"/>
      <c r="H9" s="12"/>
      <c r="I9" s="12"/>
      <c r="J9" s="12"/>
      <c r="K9" s="12"/>
      <c r="L9" s="12"/>
      <c r="M9" s="12"/>
      <c r="N9" s="12"/>
      <c r="O9" s="12"/>
      <c r="P9" s="12"/>
      <c r="Q9" s="12"/>
      <c r="R9" s="12"/>
      <c r="S9" s="12"/>
      <c r="T9" s="12"/>
      <c r="U9" s="12"/>
    </row>
    <row r="10" spans="1:29" s="11" customFormat="1" ht="18.75" x14ac:dyDescent="0.2">
      <c r="A10" s="413" t="s">
        <v>6</v>
      </c>
      <c r="B10" s="413"/>
      <c r="C10" s="413"/>
      <c r="D10" s="5"/>
      <c r="E10" s="5"/>
      <c r="F10" s="5"/>
      <c r="G10" s="5"/>
      <c r="H10" s="12"/>
      <c r="I10" s="12"/>
      <c r="J10" s="12"/>
      <c r="K10" s="12"/>
      <c r="L10" s="12"/>
      <c r="M10" s="12"/>
      <c r="N10" s="12"/>
      <c r="O10" s="12"/>
      <c r="P10" s="12"/>
      <c r="Q10" s="12"/>
      <c r="R10" s="12"/>
      <c r="S10" s="12"/>
      <c r="T10" s="12"/>
      <c r="U10" s="12"/>
    </row>
    <row r="11" spans="1:29" s="11" customFormat="1" ht="18.75" x14ac:dyDescent="0.2">
      <c r="A11" s="408"/>
      <c r="B11" s="408"/>
      <c r="C11" s="408"/>
      <c r="D11" s="13"/>
      <c r="E11" s="13"/>
      <c r="F11" s="13"/>
      <c r="G11" s="13"/>
      <c r="H11" s="12"/>
      <c r="I11" s="12"/>
      <c r="J11" s="12"/>
      <c r="K11" s="12"/>
      <c r="L11" s="12"/>
      <c r="M11" s="12"/>
      <c r="N11" s="12"/>
      <c r="O11" s="12"/>
      <c r="P11" s="12"/>
      <c r="Q11" s="12"/>
      <c r="R11" s="12"/>
      <c r="S11" s="12"/>
      <c r="T11" s="12"/>
      <c r="U11" s="12"/>
    </row>
    <row r="12" spans="1:29" s="11" customFormat="1" ht="18.75" x14ac:dyDescent="0.2">
      <c r="A12" s="409" t="str">
        <f>'1. паспорт местоположение'!A12:C12</f>
        <v>L_3512</v>
      </c>
      <c r="B12" s="409"/>
      <c r="C12" s="409"/>
      <c r="D12" s="7"/>
      <c r="E12" s="7"/>
      <c r="F12" s="7"/>
      <c r="G12" s="7"/>
      <c r="H12" s="12"/>
      <c r="I12" s="12"/>
      <c r="J12" s="12"/>
      <c r="K12" s="12"/>
      <c r="L12" s="12"/>
      <c r="M12" s="12"/>
      <c r="N12" s="12"/>
      <c r="O12" s="12"/>
      <c r="P12" s="12"/>
      <c r="Q12" s="12"/>
      <c r="R12" s="12"/>
      <c r="S12" s="12"/>
      <c r="T12" s="12"/>
      <c r="U12" s="12"/>
    </row>
    <row r="13" spans="1:29" s="11" customFormat="1" ht="18.75" x14ac:dyDescent="0.2">
      <c r="A13" s="413" t="s">
        <v>5</v>
      </c>
      <c r="B13" s="413"/>
      <c r="C13" s="41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4"/>
      <c r="B14" s="414"/>
      <c r="C14" s="414"/>
      <c r="D14" s="9"/>
      <c r="E14" s="9"/>
      <c r="F14" s="9"/>
      <c r="G14" s="9"/>
      <c r="H14" s="9"/>
      <c r="I14" s="9"/>
      <c r="J14" s="9"/>
      <c r="K14" s="9"/>
      <c r="L14" s="9"/>
      <c r="M14" s="9"/>
      <c r="N14" s="9"/>
      <c r="O14" s="9"/>
      <c r="P14" s="9"/>
      <c r="Q14" s="9"/>
      <c r="R14" s="9"/>
      <c r="S14" s="9"/>
      <c r="T14" s="9"/>
      <c r="U14" s="9"/>
    </row>
    <row r="15" spans="1:29" s="3" customFormat="1" ht="12" x14ac:dyDescent="0.2">
      <c r="A15" s="409" t="str">
        <f>'1. паспорт местоположение'!A15</f>
        <v>Реконструкция ВЛ 15 кВ 15-106 (инв.№ 5113994) в р-не п. Люблино</v>
      </c>
      <c r="B15" s="409"/>
      <c r="C15" s="409"/>
      <c r="D15" s="7"/>
      <c r="E15" s="7"/>
      <c r="F15" s="7"/>
      <c r="G15" s="7"/>
      <c r="H15" s="7"/>
      <c r="I15" s="7"/>
      <c r="J15" s="7"/>
      <c r="K15" s="7"/>
      <c r="L15" s="7"/>
      <c r="M15" s="7"/>
      <c r="N15" s="7"/>
      <c r="O15" s="7"/>
      <c r="P15" s="7"/>
      <c r="Q15" s="7"/>
      <c r="R15" s="7"/>
      <c r="S15" s="7"/>
      <c r="T15" s="7"/>
      <c r="U15" s="7"/>
    </row>
    <row r="16" spans="1:29" s="3" customFormat="1" ht="15" customHeight="1" x14ac:dyDescent="0.2">
      <c r="A16" s="413" t="s">
        <v>4</v>
      </c>
      <c r="B16" s="413"/>
      <c r="C16" s="413"/>
      <c r="D16" s="5"/>
      <c r="E16" s="5"/>
      <c r="F16" s="5"/>
      <c r="G16" s="5"/>
      <c r="H16" s="5"/>
      <c r="I16" s="5"/>
      <c r="J16" s="5"/>
      <c r="K16" s="5"/>
      <c r="L16" s="5"/>
      <c r="M16" s="5"/>
      <c r="N16" s="5"/>
      <c r="O16" s="5"/>
      <c r="P16" s="5"/>
      <c r="Q16" s="5"/>
      <c r="R16" s="5"/>
      <c r="S16" s="5"/>
      <c r="T16" s="5"/>
      <c r="U16" s="5"/>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484</v>
      </c>
      <c r="B18" s="417"/>
      <c r="C18" s="41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10" t="s">
        <v>679</v>
      </c>
      <c r="D22" s="32"/>
      <c r="E22" s="32"/>
      <c r="F22" s="31"/>
      <c r="G22" s="31"/>
      <c r="H22" s="31"/>
      <c r="I22" s="31"/>
      <c r="J22" s="31"/>
      <c r="K22" s="31"/>
      <c r="L22" s="31"/>
      <c r="M22" s="31"/>
      <c r="N22" s="31"/>
      <c r="O22" s="31"/>
      <c r="P22" s="31"/>
      <c r="Q22" s="30"/>
      <c r="R22" s="30"/>
      <c r="S22" s="30"/>
      <c r="T22" s="30"/>
      <c r="U22" s="30"/>
    </row>
    <row r="23" spans="1:21" ht="63" x14ac:dyDescent="0.25">
      <c r="A23" s="27" t="s">
        <v>61</v>
      </c>
      <c r="B23" s="29" t="s">
        <v>58</v>
      </c>
      <c r="C23" s="310" t="s">
        <v>680</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tr">
        <f>A15</f>
        <v>Реконструкция ВЛ 15 кВ 15-106 (инв.№ 5113994) в р-не п. Люблино</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5" t="s">
        <v>641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644</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4" t="s">
        <v>682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2014</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681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08" t="s">
        <v>7</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154"/>
      <c r="AB6" s="154"/>
    </row>
    <row r="7" spans="1:28"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154"/>
      <c r="AB7" s="154"/>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55"/>
      <c r="AB8" s="155"/>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56"/>
      <c r="AB9" s="156"/>
    </row>
    <row r="10" spans="1:28"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154"/>
      <c r="AB10" s="154"/>
    </row>
    <row r="11" spans="1:28" x14ac:dyDescent="0.25">
      <c r="A11" s="409" t="str">
        <f>'1. паспорт местоположение'!A12:C12</f>
        <v>L_3512</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55"/>
      <c r="AB11" s="155"/>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56"/>
      <c r="AB12" s="156"/>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0"/>
      <c r="AB13" s="10"/>
    </row>
    <row r="14" spans="1:28" x14ac:dyDescent="0.25">
      <c r="A14" s="409" t="str">
        <f>'1. паспорт местоположение'!A15</f>
        <v>Реконструкция ВЛ 15 кВ 15-106 (инв.№ 5113994) в р-не п. Люблино</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55"/>
      <c r="AB14" s="155"/>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56"/>
      <c r="AB15" s="156"/>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64"/>
      <c r="AB16" s="164"/>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64"/>
      <c r="AB17" s="164"/>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64"/>
      <c r="AB18" s="164"/>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64"/>
      <c r="AB19" s="164"/>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65"/>
      <c r="AB20" s="165"/>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65"/>
      <c r="AB21" s="165"/>
    </row>
    <row r="22" spans="1:28" x14ac:dyDescent="0.25">
      <c r="A22" s="443" t="s">
        <v>516</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66"/>
      <c r="AB22" s="166"/>
    </row>
    <row r="23" spans="1:28" ht="32.25" customHeight="1" x14ac:dyDescent="0.25">
      <c r="A23" s="445" t="s">
        <v>370</v>
      </c>
      <c r="B23" s="446"/>
      <c r="C23" s="446"/>
      <c r="D23" s="446"/>
      <c r="E23" s="446"/>
      <c r="F23" s="446"/>
      <c r="G23" s="446"/>
      <c r="H23" s="446"/>
      <c r="I23" s="446"/>
      <c r="J23" s="446"/>
      <c r="K23" s="446"/>
      <c r="L23" s="447"/>
      <c r="M23" s="444" t="s">
        <v>371</v>
      </c>
      <c r="N23" s="444"/>
      <c r="O23" s="444"/>
      <c r="P23" s="444"/>
      <c r="Q23" s="444"/>
      <c r="R23" s="444"/>
      <c r="S23" s="444"/>
      <c r="T23" s="444"/>
      <c r="U23" s="444"/>
      <c r="V23" s="444"/>
      <c r="W23" s="444"/>
      <c r="X23" s="444"/>
      <c r="Y23" s="444"/>
      <c r="Z23" s="444"/>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0" sqref="J20:M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42578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99" t="str">
        <f>'1. паспорт местоположение'!A5:C5</f>
        <v>Год раскрытия информации: 2022 год</v>
      </c>
      <c r="B5" s="399"/>
      <c r="C5" s="399"/>
      <c r="D5" s="399"/>
      <c r="E5" s="399"/>
      <c r="F5" s="399"/>
      <c r="G5" s="399"/>
      <c r="H5" s="399"/>
      <c r="I5" s="399"/>
      <c r="J5" s="399"/>
      <c r="K5" s="399"/>
      <c r="L5" s="399"/>
      <c r="M5" s="399"/>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08" t="s">
        <v>7</v>
      </c>
      <c r="B7" s="408"/>
      <c r="C7" s="408"/>
      <c r="D7" s="408"/>
      <c r="E7" s="408"/>
      <c r="F7" s="408"/>
      <c r="G7" s="408"/>
      <c r="H7" s="408"/>
      <c r="I7" s="408"/>
      <c r="J7" s="408"/>
      <c r="K7" s="408"/>
      <c r="L7" s="408"/>
      <c r="M7" s="408"/>
      <c r="N7" s="12"/>
      <c r="O7" s="12"/>
      <c r="P7" s="12"/>
      <c r="Q7" s="12"/>
      <c r="R7" s="12"/>
      <c r="S7" s="12"/>
      <c r="T7" s="12"/>
      <c r="U7" s="12"/>
      <c r="V7" s="12"/>
      <c r="W7" s="12"/>
      <c r="X7" s="12"/>
    </row>
    <row r="8" spans="1:26" s="11" customFormat="1" ht="18.75" x14ac:dyDescent="0.2">
      <c r="A8" s="408"/>
      <c r="B8" s="408"/>
      <c r="C8" s="408"/>
      <c r="D8" s="408"/>
      <c r="E8" s="408"/>
      <c r="F8" s="408"/>
      <c r="G8" s="408"/>
      <c r="H8" s="408"/>
      <c r="I8" s="408"/>
      <c r="J8" s="408"/>
      <c r="K8" s="408"/>
      <c r="L8" s="408"/>
      <c r="M8" s="408"/>
      <c r="N8" s="12"/>
      <c r="O8" s="12"/>
      <c r="P8" s="12"/>
      <c r="Q8" s="12"/>
      <c r="R8" s="12"/>
      <c r="S8" s="12"/>
      <c r="T8" s="12"/>
      <c r="U8" s="12"/>
      <c r="V8" s="12"/>
      <c r="W8" s="12"/>
      <c r="X8" s="12"/>
    </row>
    <row r="9" spans="1:26" s="11"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12"/>
      <c r="O9" s="12"/>
      <c r="P9" s="12"/>
      <c r="Q9" s="12"/>
      <c r="R9" s="12"/>
      <c r="S9" s="12"/>
      <c r="T9" s="12"/>
      <c r="U9" s="12"/>
      <c r="V9" s="12"/>
      <c r="W9" s="12"/>
      <c r="X9" s="12"/>
    </row>
    <row r="10" spans="1:26" s="11" customFormat="1" ht="18.75" x14ac:dyDescent="0.2">
      <c r="A10" s="413" t="s">
        <v>6</v>
      </c>
      <c r="B10" s="413"/>
      <c r="C10" s="413"/>
      <c r="D10" s="413"/>
      <c r="E10" s="413"/>
      <c r="F10" s="413"/>
      <c r="G10" s="413"/>
      <c r="H10" s="413"/>
      <c r="I10" s="413"/>
      <c r="J10" s="413"/>
      <c r="K10" s="413"/>
      <c r="L10" s="413"/>
      <c r="M10" s="413"/>
      <c r="N10" s="12"/>
      <c r="O10" s="12"/>
      <c r="P10" s="12"/>
      <c r="Q10" s="12"/>
      <c r="R10" s="12"/>
      <c r="S10" s="12"/>
      <c r="T10" s="12"/>
      <c r="U10" s="12"/>
      <c r="V10" s="12"/>
      <c r="W10" s="12"/>
      <c r="X10" s="12"/>
    </row>
    <row r="11" spans="1:26" s="11" customFormat="1" ht="18.75" x14ac:dyDescent="0.2">
      <c r="A11" s="408"/>
      <c r="B11" s="408"/>
      <c r="C11" s="408"/>
      <c r="D11" s="408"/>
      <c r="E11" s="408"/>
      <c r="F11" s="408"/>
      <c r="G11" s="408"/>
      <c r="H11" s="408"/>
      <c r="I11" s="408"/>
      <c r="J11" s="408"/>
      <c r="K11" s="408"/>
      <c r="L11" s="408"/>
      <c r="M11" s="408"/>
      <c r="N11" s="12"/>
      <c r="O11" s="12"/>
      <c r="P11" s="12"/>
      <c r="Q11" s="12"/>
      <c r="R11" s="12"/>
      <c r="S11" s="12"/>
      <c r="T11" s="12"/>
      <c r="U11" s="12"/>
      <c r="V11" s="12"/>
      <c r="W11" s="12"/>
      <c r="X11" s="12"/>
    </row>
    <row r="12" spans="1:26" s="11" customFormat="1" ht="18.75" x14ac:dyDescent="0.2">
      <c r="A12" s="409" t="str">
        <f>'1. паспорт местоположение'!A12:C12</f>
        <v>L_3512</v>
      </c>
      <c r="B12" s="409"/>
      <c r="C12" s="409"/>
      <c r="D12" s="409"/>
      <c r="E12" s="409"/>
      <c r="F12" s="409"/>
      <c r="G12" s="409"/>
      <c r="H12" s="409"/>
      <c r="I12" s="409"/>
      <c r="J12" s="409"/>
      <c r="K12" s="409"/>
      <c r="L12" s="409"/>
      <c r="M12" s="409"/>
      <c r="N12" s="12"/>
      <c r="O12" s="12"/>
      <c r="P12" s="12"/>
      <c r="Q12" s="12"/>
      <c r="R12" s="12"/>
      <c r="S12" s="12"/>
      <c r="T12" s="12"/>
      <c r="U12" s="12"/>
      <c r="V12" s="12"/>
      <c r="W12" s="12"/>
      <c r="X12" s="12"/>
    </row>
    <row r="13" spans="1:26" s="11" customFormat="1" ht="18.75" x14ac:dyDescent="0.2">
      <c r="A13" s="413" t="s">
        <v>5</v>
      </c>
      <c r="B13" s="413"/>
      <c r="C13" s="413"/>
      <c r="D13" s="413"/>
      <c r="E13" s="413"/>
      <c r="F13" s="413"/>
      <c r="G13" s="413"/>
      <c r="H13" s="413"/>
      <c r="I13" s="413"/>
      <c r="J13" s="413"/>
      <c r="K13" s="413"/>
      <c r="L13" s="413"/>
      <c r="M13" s="413"/>
      <c r="N13" s="12"/>
      <c r="O13" s="12"/>
      <c r="P13" s="12"/>
      <c r="Q13" s="12"/>
      <c r="R13" s="12"/>
      <c r="S13" s="12"/>
      <c r="T13" s="12"/>
      <c r="U13" s="12"/>
      <c r="V13" s="12"/>
      <c r="W13" s="12"/>
      <c r="X13" s="12"/>
    </row>
    <row r="14" spans="1:26" s="8" customFormat="1" ht="15.75" customHeight="1" x14ac:dyDescent="0.2">
      <c r="A14" s="414"/>
      <c r="B14" s="414"/>
      <c r="C14" s="414"/>
      <c r="D14" s="414"/>
      <c r="E14" s="414"/>
      <c r="F14" s="414"/>
      <c r="G14" s="414"/>
      <c r="H14" s="414"/>
      <c r="I14" s="414"/>
      <c r="J14" s="414"/>
      <c r="K14" s="414"/>
      <c r="L14" s="414"/>
      <c r="M14" s="414"/>
      <c r="N14" s="9"/>
      <c r="O14" s="9"/>
      <c r="P14" s="9"/>
      <c r="Q14" s="9"/>
      <c r="R14" s="9"/>
      <c r="S14" s="9"/>
      <c r="T14" s="9"/>
      <c r="U14" s="9"/>
      <c r="V14" s="9"/>
      <c r="W14" s="9"/>
      <c r="X14" s="9"/>
    </row>
    <row r="15" spans="1:26" s="3" customFormat="1" ht="12" x14ac:dyDescent="0.2">
      <c r="A15" s="409" t="str">
        <f>'1. паспорт местоположение'!A15</f>
        <v>Реконструкция ВЛ 15 кВ 15-106 (инв.№ 5113994) в р-не п. Люблино</v>
      </c>
      <c r="B15" s="409"/>
      <c r="C15" s="409"/>
      <c r="D15" s="409"/>
      <c r="E15" s="409"/>
      <c r="F15" s="409"/>
      <c r="G15" s="409"/>
      <c r="H15" s="409"/>
      <c r="I15" s="409"/>
      <c r="J15" s="409"/>
      <c r="K15" s="409"/>
      <c r="L15" s="409"/>
      <c r="M15" s="409"/>
      <c r="N15" s="7"/>
      <c r="O15" s="7"/>
      <c r="P15" s="7"/>
      <c r="Q15" s="7"/>
      <c r="R15" s="7"/>
      <c r="S15" s="7"/>
      <c r="T15" s="7"/>
      <c r="U15" s="7"/>
      <c r="V15" s="7"/>
      <c r="W15" s="7"/>
      <c r="X15" s="7"/>
    </row>
    <row r="16" spans="1:26" s="3" customFormat="1" ht="15" customHeight="1" x14ac:dyDescent="0.2">
      <c r="A16" s="413" t="s">
        <v>4</v>
      </c>
      <c r="B16" s="413"/>
      <c r="C16" s="413"/>
      <c r="D16" s="413"/>
      <c r="E16" s="413"/>
      <c r="F16" s="413"/>
      <c r="G16" s="413"/>
      <c r="H16" s="413"/>
      <c r="I16" s="413"/>
      <c r="J16" s="413"/>
      <c r="K16" s="413"/>
      <c r="L16" s="413"/>
      <c r="M16" s="413"/>
      <c r="N16" s="5"/>
      <c r="O16" s="5"/>
      <c r="P16" s="5"/>
      <c r="Q16" s="5"/>
      <c r="R16" s="5"/>
      <c r="S16" s="5"/>
      <c r="T16" s="5"/>
      <c r="U16" s="5"/>
      <c r="V16" s="5"/>
      <c r="W16" s="5"/>
      <c r="X16" s="5"/>
    </row>
    <row r="17" spans="1:24" s="3" customFormat="1" ht="15" customHeight="1" x14ac:dyDescent="0.2">
      <c r="A17" s="416"/>
      <c r="B17" s="416"/>
      <c r="C17" s="416"/>
      <c r="D17" s="416"/>
      <c r="E17" s="416"/>
      <c r="F17" s="416"/>
      <c r="G17" s="416"/>
      <c r="H17" s="416"/>
      <c r="I17" s="416"/>
      <c r="J17" s="416"/>
      <c r="K17" s="416"/>
      <c r="L17" s="416"/>
      <c r="M17" s="416"/>
      <c r="N17" s="4"/>
      <c r="O17" s="4"/>
      <c r="P17" s="4"/>
      <c r="Q17" s="4"/>
      <c r="R17" s="4"/>
      <c r="S17" s="4"/>
      <c r="T17" s="4"/>
      <c r="U17" s="4"/>
    </row>
    <row r="18" spans="1:24" s="3" customFormat="1" ht="91.5" customHeight="1" x14ac:dyDescent="0.2">
      <c r="A18" s="449" t="s">
        <v>493</v>
      </c>
      <c r="B18" s="449"/>
      <c r="C18" s="449"/>
      <c r="D18" s="449"/>
      <c r="E18" s="449"/>
      <c r="F18" s="449"/>
      <c r="G18" s="449"/>
      <c r="H18" s="449"/>
      <c r="I18" s="449"/>
      <c r="J18" s="449"/>
      <c r="K18" s="449"/>
      <c r="L18" s="449"/>
      <c r="M18" s="449"/>
      <c r="N18" s="6"/>
      <c r="O18" s="6"/>
      <c r="P18" s="6"/>
      <c r="Q18" s="6"/>
      <c r="R18" s="6"/>
      <c r="S18" s="6"/>
      <c r="T18" s="6"/>
      <c r="U18" s="6"/>
      <c r="V18" s="6"/>
      <c r="W18" s="6"/>
      <c r="X18" s="6"/>
    </row>
    <row r="19" spans="1:24" s="3" customFormat="1" ht="78" customHeight="1" x14ac:dyDescent="0.2">
      <c r="A19" s="407" t="s">
        <v>3</v>
      </c>
      <c r="B19" s="407" t="s">
        <v>82</v>
      </c>
      <c r="C19" s="407" t="s">
        <v>81</v>
      </c>
      <c r="D19" s="407" t="s">
        <v>73</v>
      </c>
      <c r="E19" s="450" t="s">
        <v>80</v>
      </c>
      <c r="F19" s="451"/>
      <c r="G19" s="451"/>
      <c r="H19" s="451"/>
      <c r="I19" s="452"/>
      <c r="J19" s="407" t="s">
        <v>79</v>
      </c>
      <c r="K19" s="407"/>
      <c r="L19" s="407"/>
      <c r="M19" s="407"/>
      <c r="N19" s="4"/>
      <c r="O19" s="4"/>
      <c r="P19" s="4"/>
      <c r="Q19" s="4"/>
      <c r="R19" s="4"/>
      <c r="S19" s="4"/>
      <c r="T19" s="4"/>
      <c r="U19" s="4"/>
    </row>
    <row r="20" spans="1:24" s="3" customFormat="1" ht="51" customHeight="1" x14ac:dyDescent="0.2">
      <c r="A20" s="407"/>
      <c r="B20" s="407"/>
      <c r="C20" s="407"/>
      <c r="D20" s="407"/>
      <c r="E20" s="40" t="s">
        <v>78</v>
      </c>
      <c r="F20" s="40" t="s">
        <v>77</v>
      </c>
      <c r="G20" s="40" t="s">
        <v>76</v>
      </c>
      <c r="H20" s="40" t="s">
        <v>75</v>
      </c>
      <c r="I20" s="40" t="s">
        <v>74</v>
      </c>
      <c r="J20" s="40">
        <v>2020</v>
      </c>
      <c r="K20" s="339">
        <v>2021</v>
      </c>
      <c r="L20" s="395">
        <v>2022</v>
      </c>
      <c r="M20" s="395">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675</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B26" sqref="B26"/>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1"/>
      <c r="F2" s="17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2"/>
      <c r="AR2" s="172"/>
    </row>
    <row r="3" spans="1:44" ht="18.75" x14ac:dyDescent="0.3">
      <c r="A3" s="16"/>
      <c r="B3" s="11"/>
      <c r="C3" s="11"/>
      <c r="D3" s="11"/>
      <c r="E3" s="171"/>
      <c r="F3" s="171"/>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2"/>
      <c r="AR3" s="17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3"/>
      <c r="AR4" s="173"/>
    </row>
    <row r="5" spans="1:44" x14ac:dyDescent="0.2">
      <c r="A5" s="468" t="str">
        <f>'1. паспорт местоположение'!A5:C5</f>
        <v>Год раскрытия информации: 2022 год</v>
      </c>
      <c r="B5" s="468"/>
      <c r="C5" s="468"/>
      <c r="D5" s="468"/>
      <c r="E5" s="468"/>
      <c r="F5" s="468"/>
      <c r="G5" s="468"/>
      <c r="H5" s="468"/>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3"/>
      <c r="AR6" s="173"/>
    </row>
    <row r="7" spans="1:44" ht="18.75" x14ac:dyDescent="0.2">
      <c r="A7" s="408" t="s">
        <v>7</v>
      </c>
      <c r="B7" s="408"/>
      <c r="C7" s="408"/>
      <c r="D7" s="408"/>
      <c r="E7" s="408"/>
      <c r="F7" s="408"/>
      <c r="G7" s="408"/>
      <c r="H7" s="408"/>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46"/>
      <c r="B8" s="346"/>
      <c r="C8" s="346"/>
      <c r="D8" s="346"/>
      <c r="E8" s="346"/>
      <c r="F8" s="346"/>
      <c r="G8" s="346"/>
      <c r="H8" s="346"/>
      <c r="I8" s="346"/>
      <c r="J8" s="346"/>
      <c r="K8" s="346"/>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3"/>
      <c r="AR8" s="173"/>
    </row>
    <row r="9" spans="1:44" ht="18.75" x14ac:dyDescent="0.2">
      <c r="A9" s="433" t="str">
        <f>'1. паспорт местоположение'!A9:C9</f>
        <v>Акционерное общество "Янтарьэнерго" ДЗО  ПАО "Россети"</v>
      </c>
      <c r="B9" s="433"/>
      <c r="C9" s="433"/>
      <c r="D9" s="433"/>
      <c r="E9" s="433"/>
      <c r="F9" s="433"/>
      <c r="G9" s="433"/>
      <c r="H9" s="433"/>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3" t="s">
        <v>6</v>
      </c>
      <c r="B10" s="413"/>
      <c r="C10" s="413"/>
      <c r="D10" s="413"/>
      <c r="E10" s="413"/>
      <c r="F10" s="413"/>
      <c r="G10" s="413"/>
      <c r="H10" s="413"/>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46"/>
      <c r="B11" s="346"/>
      <c r="C11" s="346"/>
      <c r="D11" s="346"/>
      <c r="E11" s="346"/>
      <c r="F11" s="346"/>
      <c r="G11" s="346"/>
      <c r="H11" s="346"/>
      <c r="I11" s="346"/>
      <c r="J11" s="346"/>
      <c r="K11" s="346"/>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3"/>
      <c r="AR11" s="173"/>
    </row>
    <row r="12" spans="1:44" ht="18.75" x14ac:dyDescent="0.2">
      <c r="A12" s="433" t="str">
        <f>'1. паспорт местоположение'!A12:C12</f>
        <v>L_3512</v>
      </c>
      <c r="B12" s="433"/>
      <c r="C12" s="433"/>
      <c r="D12" s="433"/>
      <c r="E12" s="433"/>
      <c r="F12" s="433"/>
      <c r="G12" s="433"/>
      <c r="H12" s="433"/>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3" t="s">
        <v>5</v>
      </c>
      <c r="B13" s="413"/>
      <c r="C13" s="413"/>
      <c r="D13" s="413"/>
      <c r="E13" s="413"/>
      <c r="F13" s="413"/>
      <c r="G13" s="413"/>
      <c r="H13" s="413"/>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8"/>
      <c r="AA14" s="8"/>
      <c r="AB14" s="8"/>
      <c r="AC14" s="8"/>
      <c r="AD14" s="8"/>
      <c r="AE14" s="8"/>
      <c r="AF14" s="8"/>
      <c r="AG14" s="8"/>
      <c r="AH14" s="8"/>
      <c r="AI14" s="8"/>
      <c r="AJ14" s="8"/>
      <c r="AK14" s="8"/>
      <c r="AL14" s="8"/>
      <c r="AM14" s="8"/>
      <c r="AN14" s="8"/>
      <c r="AO14" s="8"/>
      <c r="AP14" s="8"/>
      <c r="AQ14" s="179"/>
      <c r="AR14" s="179"/>
    </row>
    <row r="15" spans="1:44" ht="44.25" customHeight="1" x14ac:dyDescent="0.2">
      <c r="A15" s="469" t="str">
        <f>'1. паспорт местоположение'!A15:C15</f>
        <v>Реконструкция ВЛ 15 кВ 15-106 (инв.№ 5113994) в р-не п. Люблино</v>
      </c>
      <c r="B15" s="417"/>
      <c r="C15" s="417"/>
      <c r="D15" s="417"/>
      <c r="E15" s="417"/>
      <c r="F15" s="417"/>
      <c r="G15" s="417"/>
      <c r="H15" s="417"/>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3" t="s">
        <v>4</v>
      </c>
      <c r="B16" s="413"/>
      <c r="C16" s="413"/>
      <c r="D16" s="413"/>
      <c r="E16" s="413"/>
      <c r="F16" s="413"/>
      <c r="G16" s="413"/>
      <c r="H16" s="413"/>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48"/>
      <c r="B17" s="348"/>
      <c r="C17" s="348"/>
      <c r="D17" s="348"/>
      <c r="E17" s="348"/>
      <c r="F17" s="348"/>
      <c r="G17" s="348"/>
      <c r="H17" s="348"/>
      <c r="I17" s="348"/>
      <c r="J17" s="348"/>
      <c r="K17" s="348"/>
      <c r="L17" s="348"/>
      <c r="M17" s="348"/>
      <c r="N17" s="348"/>
      <c r="O17" s="348"/>
      <c r="P17" s="348"/>
      <c r="Q17" s="348"/>
      <c r="R17" s="348"/>
      <c r="S17" s="348"/>
      <c r="T17" s="348"/>
      <c r="U17" s="348"/>
      <c r="V17" s="348"/>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3" t="s">
        <v>494</v>
      </c>
      <c r="B18" s="433"/>
      <c r="C18" s="433"/>
      <c r="D18" s="433"/>
      <c r="E18" s="433"/>
      <c r="F18" s="433"/>
      <c r="G18" s="433"/>
      <c r="H18" s="43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f>
        <v>13600</v>
      </c>
    </row>
    <row r="26" spans="1:44" x14ac:dyDescent="0.2">
      <c r="A26" s="192" t="s">
        <v>342</v>
      </c>
      <c r="B26" s="316">
        <v>0</v>
      </c>
    </row>
    <row r="27" spans="1:44" x14ac:dyDescent="0.2">
      <c r="A27" s="192" t="s">
        <v>340</v>
      </c>
      <c r="B27" s="316">
        <f>$B$123</f>
        <v>35</v>
      </c>
      <c r="D27" s="185" t="s">
        <v>343</v>
      </c>
    </row>
    <row r="28" spans="1:44" ht="16.149999999999999" customHeight="1" thickBot="1" x14ac:dyDescent="0.25">
      <c r="A28" s="193" t="s">
        <v>338</v>
      </c>
      <c r="B28" s="194">
        <v>1</v>
      </c>
      <c r="D28" s="455" t="s">
        <v>341</v>
      </c>
      <c r="E28" s="456"/>
      <c r="F28" s="457"/>
      <c r="G28" s="466" t="str">
        <f>IF(SUM(B89:L89)=0,"не окупается",SUM(B89:L89))</f>
        <v>не окупается</v>
      </c>
      <c r="H28" s="467"/>
    </row>
    <row r="29" spans="1:44" ht="15.6" customHeight="1" x14ac:dyDescent="0.2">
      <c r="A29" s="190" t="s">
        <v>336</v>
      </c>
      <c r="B29" s="191">
        <f>$B$126*$B$127</f>
        <v>408</v>
      </c>
      <c r="D29" s="455" t="s">
        <v>339</v>
      </c>
      <c r="E29" s="456"/>
      <c r="F29" s="457"/>
      <c r="G29" s="466" t="str">
        <f>IF(SUM(B90:L90)=0,"не окупается",SUM(B90:L90))</f>
        <v>не окупается</v>
      </c>
      <c r="H29" s="467"/>
    </row>
    <row r="30" spans="1:44" ht="27.6" customHeight="1" x14ac:dyDescent="0.2">
      <c r="A30" s="192" t="s">
        <v>534</v>
      </c>
      <c r="B30" s="316">
        <v>1</v>
      </c>
      <c r="D30" s="455" t="s">
        <v>337</v>
      </c>
      <c r="E30" s="456"/>
      <c r="F30" s="457"/>
      <c r="G30" s="458">
        <f>L87</f>
        <v>-11751.715056409035</v>
      </c>
      <c r="H30" s="459"/>
    </row>
    <row r="31" spans="1:44" x14ac:dyDescent="0.2">
      <c r="A31" s="192" t="s">
        <v>335</v>
      </c>
      <c r="B31" s="316">
        <v>1</v>
      </c>
      <c r="D31" s="460"/>
      <c r="E31" s="461"/>
      <c r="F31" s="462"/>
      <c r="G31" s="460"/>
      <c r="H31" s="462"/>
    </row>
    <row r="32" spans="1:44" x14ac:dyDescent="0.2">
      <c r="A32" s="192" t="s">
        <v>313</v>
      </c>
      <c r="B32" s="316"/>
    </row>
    <row r="33" spans="1:42" x14ac:dyDescent="0.2">
      <c r="A33" s="192" t="s">
        <v>334</v>
      </c>
      <c r="B33" s="316"/>
    </row>
    <row r="34" spans="1:42" x14ac:dyDescent="0.2">
      <c r="A34" s="192" t="s">
        <v>333</v>
      </c>
      <c r="B34" s="316"/>
    </row>
    <row r="35" spans="1:42" x14ac:dyDescent="0.2">
      <c r="A35" s="317"/>
      <c r="B35" s="316"/>
    </row>
    <row r="36" spans="1:42" ht="16.5" thickBot="1" x14ac:dyDescent="0.25">
      <c r="A36" s="193" t="s">
        <v>305</v>
      </c>
      <c r="B36" s="195">
        <v>0.2</v>
      </c>
    </row>
    <row r="37" spans="1:42" x14ac:dyDescent="0.2">
      <c r="A37" s="190" t="s">
        <v>535</v>
      </c>
      <c r="B37" s="191">
        <v>0</v>
      </c>
    </row>
    <row r="38" spans="1:42" x14ac:dyDescent="0.2">
      <c r="A38" s="192" t="s">
        <v>332</v>
      </c>
      <c r="B38" s="316"/>
    </row>
    <row r="39" spans="1:42" ht="16.5" thickBot="1" x14ac:dyDescent="0.25">
      <c r="A39" s="318" t="s">
        <v>331</v>
      </c>
      <c r="B39" s="319"/>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20" t="s">
        <v>325</v>
      </c>
      <c r="B46" s="321">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51">
        <f>F136</f>
        <v>4.2000000000000003E-2</v>
      </c>
      <c r="C48" s="351">
        <f t="shared" ref="C48:R49" si="1">G136</f>
        <v>4.2000000000000003E-2</v>
      </c>
      <c r="D48" s="351">
        <f t="shared" si="1"/>
        <v>4.2000000000000003E-2</v>
      </c>
      <c r="E48" s="351">
        <f t="shared" si="1"/>
        <v>4.2000000000000003E-2</v>
      </c>
      <c r="F48" s="351">
        <f t="shared" si="1"/>
        <v>4.2000000000000003E-2</v>
      </c>
      <c r="G48" s="351">
        <f t="shared" si="1"/>
        <v>4.2000000000000003E-2</v>
      </c>
      <c r="H48" s="351">
        <f t="shared" si="1"/>
        <v>4.2000000000000003E-2</v>
      </c>
      <c r="I48" s="351">
        <f t="shared" si="1"/>
        <v>4.2000000000000003E-2</v>
      </c>
      <c r="J48" s="351">
        <f t="shared" si="1"/>
        <v>4.2000000000000003E-2</v>
      </c>
      <c r="K48" s="351">
        <f t="shared" si="1"/>
        <v>4.2000000000000003E-2</v>
      </c>
      <c r="L48" s="351">
        <f t="shared" si="1"/>
        <v>4.2000000000000003E-2</v>
      </c>
      <c r="M48" s="351">
        <f t="shared" si="1"/>
        <v>4.2000000000000003E-2</v>
      </c>
      <c r="N48" s="351">
        <f t="shared" si="1"/>
        <v>4.2000000000000003E-2</v>
      </c>
      <c r="O48" s="351">
        <f t="shared" si="1"/>
        <v>4.2000000000000003E-2</v>
      </c>
      <c r="P48" s="351">
        <f t="shared" si="1"/>
        <v>4.2000000000000003E-2</v>
      </c>
      <c r="Q48" s="351">
        <f t="shared" si="1"/>
        <v>4.2000000000000003E-2</v>
      </c>
      <c r="R48" s="351">
        <f t="shared" si="1"/>
        <v>4.2000000000000003E-2</v>
      </c>
      <c r="S48" s="351">
        <f t="shared" ref="S48:AH49" si="2">W136</f>
        <v>4.2000000000000003E-2</v>
      </c>
      <c r="T48" s="351">
        <f t="shared" si="2"/>
        <v>4.2000000000000003E-2</v>
      </c>
      <c r="U48" s="351">
        <f t="shared" si="2"/>
        <v>4.2000000000000003E-2</v>
      </c>
      <c r="V48" s="351">
        <f t="shared" si="2"/>
        <v>4.2000000000000003E-2</v>
      </c>
      <c r="W48" s="351">
        <f t="shared" si="2"/>
        <v>4.2000000000000003E-2</v>
      </c>
      <c r="X48" s="351">
        <f t="shared" si="2"/>
        <v>4.2000000000000003E-2</v>
      </c>
      <c r="Y48" s="351">
        <f t="shared" si="2"/>
        <v>4.2000000000000003E-2</v>
      </c>
      <c r="Z48" s="351">
        <f t="shared" si="2"/>
        <v>4.2000000000000003E-2</v>
      </c>
      <c r="AA48" s="351">
        <f t="shared" si="2"/>
        <v>4.2000000000000003E-2</v>
      </c>
      <c r="AB48" s="351">
        <f t="shared" si="2"/>
        <v>4.2000000000000003E-2</v>
      </c>
      <c r="AC48" s="351">
        <f t="shared" si="2"/>
        <v>4.2000000000000003E-2</v>
      </c>
      <c r="AD48" s="351">
        <f t="shared" si="2"/>
        <v>4.2000000000000003E-2</v>
      </c>
      <c r="AE48" s="351">
        <f t="shared" si="2"/>
        <v>4.2000000000000003E-2</v>
      </c>
      <c r="AF48" s="351">
        <f t="shared" si="2"/>
        <v>4.2000000000000003E-2</v>
      </c>
      <c r="AG48" s="351">
        <f t="shared" si="2"/>
        <v>4.2000000000000003E-2</v>
      </c>
      <c r="AH48" s="351">
        <f t="shared" si="2"/>
        <v>4.2000000000000003E-2</v>
      </c>
      <c r="AI48" s="351">
        <f t="shared" ref="AI48:AP49" si="3">AM136</f>
        <v>4.2000000000000003E-2</v>
      </c>
      <c r="AJ48" s="351">
        <f t="shared" si="3"/>
        <v>4.2000000000000003E-2</v>
      </c>
      <c r="AK48" s="351">
        <f t="shared" si="3"/>
        <v>4.2000000000000003E-2</v>
      </c>
      <c r="AL48" s="351">
        <f t="shared" si="3"/>
        <v>4.2000000000000003E-2</v>
      </c>
      <c r="AM48" s="351">
        <f t="shared" si="3"/>
        <v>4.2000000000000003E-2</v>
      </c>
      <c r="AN48" s="351">
        <f t="shared" si="3"/>
        <v>4.2000000000000003E-2</v>
      </c>
      <c r="AO48" s="351">
        <f t="shared" si="3"/>
        <v>4.2000000000000003E-2</v>
      </c>
      <c r="AP48" s="351">
        <f t="shared" si="3"/>
        <v>4.2000000000000003E-2</v>
      </c>
    </row>
    <row r="49" spans="1:45" s="204" customFormat="1" x14ac:dyDescent="0.2">
      <c r="A49" s="205" t="s">
        <v>322</v>
      </c>
      <c r="B49" s="351">
        <f>F137</f>
        <v>0.13788900800000015</v>
      </c>
      <c r="C49" s="351">
        <f t="shared" si="1"/>
        <v>0.18568034633600017</v>
      </c>
      <c r="D49" s="351">
        <f t="shared" si="1"/>
        <v>0.2354789208821122</v>
      </c>
      <c r="E49" s="351">
        <f t="shared" si="1"/>
        <v>0.28736903555916093</v>
      </c>
      <c r="F49" s="351">
        <f t="shared" si="1"/>
        <v>0.34143853505264565</v>
      </c>
      <c r="G49" s="351">
        <f t="shared" si="1"/>
        <v>0.39777895352485682</v>
      </c>
      <c r="H49" s="351">
        <f t="shared" si="1"/>
        <v>0.45648566957290093</v>
      </c>
      <c r="I49" s="351">
        <f t="shared" si="1"/>
        <v>0.51765806769496292</v>
      </c>
      <c r="J49" s="351">
        <f t="shared" si="1"/>
        <v>0.58139970653815132</v>
      </c>
      <c r="K49" s="351">
        <f t="shared" si="1"/>
        <v>0.64781849421275384</v>
      </c>
      <c r="L49" s="351">
        <f t="shared" si="1"/>
        <v>0.71702687096968964</v>
      </c>
      <c r="M49" s="351">
        <f t="shared" si="1"/>
        <v>0.78914199955041675</v>
      </c>
      <c r="N49" s="351">
        <f t="shared" si="1"/>
        <v>0.86428596353153431</v>
      </c>
      <c r="O49" s="351">
        <f t="shared" si="1"/>
        <v>0.94258597399985877</v>
      </c>
      <c r="P49" s="351">
        <f t="shared" si="1"/>
        <v>1.0241745849078527</v>
      </c>
      <c r="Q49" s="351">
        <f t="shared" si="1"/>
        <v>1.1091899174739828</v>
      </c>
      <c r="R49" s="351">
        <f t="shared" si="1"/>
        <v>1.19777589400789</v>
      </c>
      <c r="S49" s="351">
        <f t="shared" si="2"/>
        <v>1.2900824815562215</v>
      </c>
      <c r="T49" s="351">
        <f t="shared" si="2"/>
        <v>1.3862659457815827</v>
      </c>
      <c r="U49" s="351">
        <f t="shared" si="2"/>
        <v>1.4864891155044093</v>
      </c>
      <c r="V49" s="351">
        <f t="shared" si="2"/>
        <v>1.5909216583555947</v>
      </c>
      <c r="W49" s="351">
        <f t="shared" si="2"/>
        <v>1.6997403680065299</v>
      </c>
      <c r="X49" s="351">
        <f t="shared" si="2"/>
        <v>1.8131294634628041</v>
      </c>
      <c r="Y49" s="351">
        <f t="shared" si="2"/>
        <v>1.9312809009282419</v>
      </c>
      <c r="Z49" s="351">
        <f t="shared" si="2"/>
        <v>2.0543946987672284</v>
      </c>
      <c r="AA49" s="351">
        <f t="shared" si="2"/>
        <v>2.1826792761154521</v>
      </c>
      <c r="AB49" s="351">
        <f t="shared" si="2"/>
        <v>2.3163518057123014</v>
      </c>
      <c r="AC49" s="351">
        <f t="shared" si="2"/>
        <v>2.4556385815522184</v>
      </c>
      <c r="AD49" s="351">
        <f t="shared" si="2"/>
        <v>2.6007754019774119</v>
      </c>
      <c r="AE49" s="351">
        <f t="shared" si="2"/>
        <v>2.7520079688604633</v>
      </c>
      <c r="AF49" s="351">
        <f t="shared" si="2"/>
        <v>2.909592303552603</v>
      </c>
      <c r="AG49" s="351">
        <f t="shared" si="2"/>
        <v>3.0737951803018122</v>
      </c>
      <c r="AH49" s="351">
        <f t="shared" si="2"/>
        <v>3.2448945778744882</v>
      </c>
      <c r="AI49" s="351">
        <f t="shared" si="3"/>
        <v>3.4231801501452166</v>
      </c>
      <c r="AJ49" s="351">
        <f t="shared" si="3"/>
        <v>3.6089537164513157</v>
      </c>
      <c r="AK49" s="351">
        <f t="shared" si="3"/>
        <v>3.8025297725422709</v>
      </c>
      <c r="AL49" s="351">
        <f t="shared" si="3"/>
        <v>4.0042360229890468</v>
      </c>
      <c r="AM49" s="351">
        <f t="shared" si="3"/>
        <v>4.2144139359545871</v>
      </c>
      <c r="AN49" s="351">
        <f t="shared" si="3"/>
        <v>4.4334193212646804</v>
      </c>
      <c r="AO49" s="351">
        <f t="shared" si="3"/>
        <v>4.6616229327577976</v>
      </c>
      <c r="AP49" s="351">
        <f t="shared" si="3"/>
        <v>4.8994110959336252</v>
      </c>
    </row>
    <row r="50" spans="1:45" s="204" customFormat="1" ht="16.5" thickBot="1" x14ac:dyDescent="0.25">
      <c r="A50" s="206" t="s">
        <v>537</v>
      </c>
      <c r="B50" s="207">
        <f>IF($B$124="да",($B$126-0.05),0)</f>
        <v>0</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52">
        <v>0</v>
      </c>
      <c r="C53" s="352">
        <f t="shared" ref="C53:AP53" si="6">B53+B54-B55</f>
        <v>0</v>
      </c>
      <c r="D53" s="352">
        <f t="shared" si="6"/>
        <v>0</v>
      </c>
      <c r="E53" s="352">
        <f t="shared" si="6"/>
        <v>0</v>
      </c>
      <c r="F53" s="352">
        <f t="shared" si="6"/>
        <v>0</v>
      </c>
      <c r="G53" s="352">
        <f t="shared" si="6"/>
        <v>0</v>
      </c>
      <c r="H53" s="352">
        <f t="shared" si="6"/>
        <v>0</v>
      </c>
      <c r="I53" s="352">
        <f t="shared" si="6"/>
        <v>0</v>
      </c>
      <c r="J53" s="352">
        <f t="shared" si="6"/>
        <v>0</v>
      </c>
      <c r="K53" s="352">
        <f t="shared" si="6"/>
        <v>0</v>
      </c>
      <c r="L53" s="352">
        <f t="shared" si="6"/>
        <v>0</v>
      </c>
      <c r="M53" s="352">
        <f t="shared" si="6"/>
        <v>0</v>
      </c>
      <c r="N53" s="352">
        <f t="shared" si="6"/>
        <v>0</v>
      </c>
      <c r="O53" s="352">
        <f t="shared" si="6"/>
        <v>0</v>
      </c>
      <c r="P53" s="352">
        <f t="shared" si="6"/>
        <v>0</v>
      </c>
      <c r="Q53" s="352">
        <f t="shared" si="6"/>
        <v>0</v>
      </c>
      <c r="R53" s="352">
        <f t="shared" si="6"/>
        <v>0</v>
      </c>
      <c r="S53" s="352">
        <f t="shared" si="6"/>
        <v>0</v>
      </c>
      <c r="T53" s="352">
        <f t="shared" si="6"/>
        <v>0</v>
      </c>
      <c r="U53" s="352">
        <f t="shared" si="6"/>
        <v>0</v>
      </c>
      <c r="V53" s="352">
        <f t="shared" si="6"/>
        <v>0</v>
      </c>
      <c r="W53" s="352">
        <f t="shared" si="6"/>
        <v>0</v>
      </c>
      <c r="X53" s="352">
        <f t="shared" si="6"/>
        <v>0</v>
      </c>
      <c r="Y53" s="352">
        <f t="shared" si="6"/>
        <v>0</v>
      </c>
      <c r="Z53" s="352">
        <f t="shared" si="6"/>
        <v>0</v>
      </c>
      <c r="AA53" s="352">
        <f t="shared" si="6"/>
        <v>0</v>
      </c>
      <c r="AB53" s="352">
        <f t="shared" si="6"/>
        <v>0</v>
      </c>
      <c r="AC53" s="352">
        <f t="shared" si="6"/>
        <v>0</v>
      </c>
      <c r="AD53" s="352">
        <f t="shared" si="6"/>
        <v>0</v>
      </c>
      <c r="AE53" s="352">
        <f t="shared" si="6"/>
        <v>0</v>
      </c>
      <c r="AF53" s="352">
        <f t="shared" si="6"/>
        <v>0</v>
      </c>
      <c r="AG53" s="352">
        <f t="shared" si="6"/>
        <v>0</v>
      </c>
      <c r="AH53" s="352">
        <f t="shared" si="6"/>
        <v>0</v>
      </c>
      <c r="AI53" s="352">
        <f t="shared" si="6"/>
        <v>0</v>
      </c>
      <c r="AJ53" s="352">
        <f t="shared" si="6"/>
        <v>0</v>
      </c>
      <c r="AK53" s="352">
        <f t="shared" si="6"/>
        <v>0</v>
      </c>
      <c r="AL53" s="352">
        <f t="shared" si="6"/>
        <v>0</v>
      </c>
      <c r="AM53" s="352">
        <f t="shared" si="6"/>
        <v>0</v>
      </c>
      <c r="AN53" s="352">
        <f t="shared" si="6"/>
        <v>0</v>
      </c>
      <c r="AO53" s="352">
        <f t="shared" si="6"/>
        <v>0</v>
      </c>
      <c r="AP53" s="352">
        <f t="shared" si="6"/>
        <v>0</v>
      </c>
    </row>
    <row r="54" spans="1:45" x14ac:dyDescent="0.2">
      <c r="A54" s="210" t="s">
        <v>319</v>
      </c>
      <c r="B54" s="352">
        <f>B25*B28*B43*1.18</f>
        <v>0</v>
      </c>
      <c r="C54" s="352">
        <v>0</v>
      </c>
      <c r="D54" s="352">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2">
        <v>0</v>
      </c>
      <c r="AG54" s="352">
        <v>0</v>
      </c>
      <c r="AH54" s="352">
        <v>0</v>
      </c>
      <c r="AI54" s="352">
        <v>0</v>
      </c>
      <c r="AJ54" s="352">
        <v>0</v>
      </c>
      <c r="AK54" s="352">
        <v>0</v>
      </c>
      <c r="AL54" s="352">
        <v>0</v>
      </c>
      <c r="AM54" s="352">
        <v>0</v>
      </c>
      <c r="AN54" s="352">
        <v>0</v>
      </c>
      <c r="AO54" s="352">
        <v>0</v>
      </c>
      <c r="AP54" s="352">
        <v>0</v>
      </c>
    </row>
    <row r="55" spans="1:45" x14ac:dyDescent="0.2">
      <c r="A55" s="210" t="s">
        <v>318</v>
      </c>
      <c r="B55" s="352">
        <f>$B$54/$B$40</f>
        <v>0</v>
      </c>
      <c r="C55" s="352">
        <f t="shared" ref="C55:AP55" si="7">IF(ROUND(C53,1)=0,0,B55+C54/$B$40)</f>
        <v>0</v>
      </c>
      <c r="D55" s="352">
        <f t="shared" si="7"/>
        <v>0</v>
      </c>
      <c r="E55" s="352">
        <f t="shared" si="7"/>
        <v>0</v>
      </c>
      <c r="F55" s="352">
        <f t="shared" si="7"/>
        <v>0</v>
      </c>
      <c r="G55" s="352">
        <f t="shared" si="7"/>
        <v>0</v>
      </c>
      <c r="H55" s="352">
        <f t="shared" si="7"/>
        <v>0</v>
      </c>
      <c r="I55" s="352">
        <f t="shared" si="7"/>
        <v>0</v>
      </c>
      <c r="J55" s="352">
        <f t="shared" si="7"/>
        <v>0</v>
      </c>
      <c r="K55" s="352">
        <f t="shared" si="7"/>
        <v>0</v>
      </c>
      <c r="L55" s="352">
        <f t="shared" si="7"/>
        <v>0</v>
      </c>
      <c r="M55" s="352">
        <f t="shared" si="7"/>
        <v>0</v>
      </c>
      <c r="N55" s="352">
        <f t="shared" si="7"/>
        <v>0</v>
      </c>
      <c r="O55" s="352">
        <f t="shared" si="7"/>
        <v>0</v>
      </c>
      <c r="P55" s="352">
        <f t="shared" si="7"/>
        <v>0</v>
      </c>
      <c r="Q55" s="352">
        <f t="shared" si="7"/>
        <v>0</v>
      </c>
      <c r="R55" s="352">
        <f t="shared" si="7"/>
        <v>0</v>
      </c>
      <c r="S55" s="352">
        <f t="shared" si="7"/>
        <v>0</v>
      </c>
      <c r="T55" s="352">
        <f t="shared" si="7"/>
        <v>0</v>
      </c>
      <c r="U55" s="352">
        <f t="shared" si="7"/>
        <v>0</v>
      </c>
      <c r="V55" s="352">
        <f t="shared" si="7"/>
        <v>0</v>
      </c>
      <c r="W55" s="352">
        <f t="shared" si="7"/>
        <v>0</v>
      </c>
      <c r="X55" s="352">
        <f t="shared" si="7"/>
        <v>0</v>
      </c>
      <c r="Y55" s="352">
        <f t="shared" si="7"/>
        <v>0</v>
      </c>
      <c r="Z55" s="352">
        <f t="shared" si="7"/>
        <v>0</v>
      </c>
      <c r="AA55" s="352">
        <f t="shared" si="7"/>
        <v>0</v>
      </c>
      <c r="AB55" s="352">
        <f t="shared" si="7"/>
        <v>0</v>
      </c>
      <c r="AC55" s="352">
        <f t="shared" si="7"/>
        <v>0</v>
      </c>
      <c r="AD55" s="352">
        <f t="shared" si="7"/>
        <v>0</v>
      </c>
      <c r="AE55" s="352">
        <f t="shared" si="7"/>
        <v>0</v>
      </c>
      <c r="AF55" s="352">
        <f t="shared" si="7"/>
        <v>0</v>
      </c>
      <c r="AG55" s="352">
        <f t="shared" si="7"/>
        <v>0</v>
      </c>
      <c r="AH55" s="352">
        <f t="shared" si="7"/>
        <v>0</v>
      </c>
      <c r="AI55" s="352">
        <f t="shared" si="7"/>
        <v>0</v>
      </c>
      <c r="AJ55" s="352">
        <f t="shared" si="7"/>
        <v>0</v>
      </c>
      <c r="AK55" s="352">
        <f t="shared" si="7"/>
        <v>0</v>
      </c>
      <c r="AL55" s="352">
        <f t="shared" si="7"/>
        <v>0</v>
      </c>
      <c r="AM55" s="352">
        <f t="shared" si="7"/>
        <v>0</v>
      </c>
      <c r="AN55" s="352">
        <f t="shared" si="7"/>
        <v>0</v>
      </c>
      <c r="AO55" s="352">
        <f t="shared" si="7"/>
        <v>0</v>
      </c>
      <c r="AP55" s="352">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53">
        <f t="shared" ref="B59:AP59" si="10">B50*$B$28</f>
        <v>0</v>
      </c>
      <c r="C59" s="353">
        <f t="shared" si="10"/>
        <v>0</v>
      </c>
      <c r="D59" s="353">
        <f t="shared" si="10"/>
        <v>0</v>
      </c>
      <c r="E59" s="353">
        <f t="shared" si="10"/>
        <v>0</v>
      </c>
      <c r="F59" s="353">
        <f t="shared" si="10"/>
        <v>0</v>
      </c>
      <c r="G59" s="353">
        <f t="shared" si="10"/>
        <v>0</v>
      </c>
      <c r="H59" s="353">
        <f t="shared" si="10"/>
        <v>0</v>
      </c>
      <c r="I59" s="353">
        <f t="shared" si="10"/>
        <v>0</v>
      </c>
      <c r="J59" s="353">
        <f t="shared" si="10"/>
        <v>0</v>
      </c>
      <c r="K59" s="353">
        <f t="shared" si="10"/>
        <v>0</v>
      </c>
      <c r="L59" s="353">
        <f t="shared" si="10"/>
        <v>0</v>
      </c>
      <c r="M59" s="353">
        <f t="shared" si="10"/>
        <v>0</v>
      </c>
      <c r="N59" s="353">
        <f t="shared" si="10"/>
        <v>0</v>
      </c>
      <c r="O59" s="353">
        <f t="shared" si="10"/>
        <v>0</v>
      </c>
      <c r="P59" s="353">
        <f t="shared" si="10"/>
        <v>0</v>
      </c>
      <c r="Q59" s="353">
        <f t="shared" si="10"/>
        <v>0</v>
      </c>
      <c r="R59" s="353">
        <f t="shared" si="10"/>
        <v>0</v>
      </c>
      <c r="S59" s="353">
        <f t="shared" si="10"/>
        <v>0</v>
      </c>
      <c r="T59" s="353">
        <f t="shared" si="10"/>
        <v>0</v>
      </c>
      <c r="U59" s="353">
        <f t="shared" si="10"/>
        <v>0</v>
      </c>
      <c r="V59" s="353">
        <f t="shared" si="10"/>
        <v>0</v>
      </c>
      <c r="W59" s="353">
        <f t="shared" si="10"/>
        <v>0</v>
      </c>
      <c r="X59" s="353">
        <f t="shared" si="10"/>
        <v>0</v>
      </c>
      <c r="Y59" s="353">
        <f t="shared" si="10"/>
        <v>0</v>
      </c>
      <c r="Z59" s="353">
        <f t="shared" si="10"/>
        <v>0</v>
      </c>
      <c r="AA59" s="353">
        <f t="shared" si="10"/>
        <v>0</v>
      </c>
      <c r="AB59" s="353">
        <f t="shared" si="10"/>
        <v>0</v>
      </c>
      <c r="AC59" s="353">
        <f t="shared" si="10"/>
        <v>0</v>
      </c>
      <c r="AD59" s="353">
        <f t="shared" si="10"/>
        <v>0</v>
      </c>
      <c r="AE59" s="353">
        <f t="shared" si="10"/>
        <v>0</v>
      </c>
      <c r="AF59" s="353">
        <f t="shared" si="10"/>
        <v>0</v>
      </c>
      <c r="AG59" s="353">
        <f t="shared" si="10"/>
        <v>0</v>
      </c>
      <c r="AH59" s="353">
        <f t="shared" si="10"/>
        <v>0</v>
      </c>
      <c r="AI59" s="353">
        <f t="shared" si="10"/>
        <v>0</v>
      </c>
      <c r="AJ59" s="353">
        <f t="shared" si="10"/>
        <v>0</v>
      </c>
      <c r="AK59" s="353">
        <f t="shared" si="10"/>
        <v>0</v>
      </c>
      <c r="AL59" s="353">
        <f t="shared" si="10"/>
        <v>0</v>
      </c>
      <c r="AM59" s="353">
        <f t="shared" si="10"/>
        <v>0</v>
      </c>
      <c r="AN59" s="353">
        <f t="shared" si="10"/>
        <v>0</v>
      </c>
      <c r="AO59" s="353">
        <f t="shared" si="10"/>
        <v>0</v>
      </c>
      <c r="AP59" s="353">
        <f t="shared" si="10"/>
        <v>0</v>
      </c>
    </row>
    <row r="60" spans="1:45" x14ac:dyDescent="0.2">
      <c r="A60" s="210" t="s">
        <v>315</v>
      </c>
      <c r="B60" s="352">
        <f t="shared" ref="B60:Z60" si="11">SUM(B61:B65)</f>
        <v>0</v>
      </c>
      <c r="C60" s="352">
        <f t="shared" si="11"/>
        <v>-483.75758130508808</v>
      </c>
      <c r="D60" s="352">
        <f>SUM(D61:D65)</f>
        <v>-504.07539971990178</v>
      </c>
      <c r="E60" s="352">
        <f t="shared" si="11"/>
        <v>-525.24656650813768</v>
      </c>
      <c r="F60" s="352">
        <f t="shared" si="11"/>
        <v>-547.3069223014794</v>
      </c>
      <c r="G60" s="352">
        <f t="shared" si="11"/>
        <v>-570.29381303814159</v>
      </c>
      <c r="H60" s="352">
        <f t="shared" si="11"/>
        <v>-594.24615318574354</v>
      </c>
      <c r="I60" s="352">
        <f t="shared" si="11"/>
        <v>-619.20449161954491</v>
      </c>
      <c r="J60" s="352">
        <f t="shared" si="11"/>
        <v>-645.21108026756576</v>
      </c>
      <c r="K60" s="352">
        <f t="shared" si="11"/>
        <v>-672.30994563880358</v>
      </c>
      <c r="L60" s="352">
        <f t="shared" si="11"/>
        <v>-700.54696335563335</v>
      </c>
      <c r="M60" s="352">
        <f t="shared" si="11"/>
        <v>-729.96993581657</v>
      </c>
      <c r="N60" s="352">
        <f t="shared" si="11"/>
        <v>-760.62867312086598</v>
      </c>
      <c r="O60" s="352">
        <f t="shared" si="11"/>
        <v>-792.57507739194239</v>
      </c>
      <c r="P60" s="352">
        <f t="shared" si="11"/>
        <v>-825.86323064240389</v>
      </c>
      <c r="Q60" s="352">
        <f t="shared" si="11"/>
        <v>-860.54948632938499</v>
      </c>
      <c r="R60" s="352">
        <f t="shared" si="11"/>
        <v>-896.69256475521911</v>
      </c>
      <c r="S60" s="352">
        <f t="shared" si="11"/>
        <v>-934.35365247493837</v>
      </c>
      <c r="T60" s="352">
        <f t="shared" si="11"/>
        <v>-973.59650587888575</v>
      </c>
      <c r="U60" s="352">
        <f t="shared" si="11"/>
        <v>-1014.487559125799</v>
      </c>
      <c r="V60" s="352">
        <f t="shared" si="11"/>
        <v>-1057.0960366090826</v>
      </c>
      <c r="W60" s="352">
        <f t="shared" si="11"/>
        <v>-1101.4940701466642</v>
      </c>
      <c r="X60" s="352">
        <f t="shared" si="11"/>
        <v>-1147.7568210928241</v>
      </c>
      <c r="Y60" s="352">
        <f t="shared" si="11"/>
        <v>-1195.9626075787228</v>
      </c>
      <c r="Z60" s="352">
        <f t="shared" si="11"/>
        <v>-1246.1930370970292</v>
      </c>
      <c r="AA60" s="352">
        <f t="shared" ref="AA60:AP60" si="12">SUM(AA61:AA65)</f>
        <v>-1298.5331446551045</v>
      </c>
      <c r="AB60" s="352">
        <f t="shared" si="12"/>
        <v>-1353.0715367306188</v>
      </c>
      <c r="AC60" s="352">
        <f t="shared" si="12"/>
        <v>-1409.9005412733052</v>
      </c>
      <c r="AD60" s="352">
        <f t="shared" si="12"/>
        <v>-1469.1163640067841</v>
      </c>
      <c r="AE60" s="352">
        <f t="shared" si="12"/>
        <v>-1530.8192512950691</v>
      </c>
      <c r="AF60" s="352">
        <f t="shared" si="12"/>
        <v>-1595.113659849462</v>
      </c>
      <c r="AG60" s="352">
        <f t="shared" si="12"/>
        <v>-1662.1084335631394</v>
      </c>
      <c r="AH60" s="352">
        <f t="shared" si="12"/>
        <v>-1731.9169877727911</v>
      </c>
      <c r="AI60" s="352">
        <f t="shared" si="12"/>
        <v>-1804.6575012592484</v>
      </c>
      <c r="AJ60" s="352">
        <f t="shared" si="12"/>
        <v>-1880.4531163121369</v>
      </c>
      <c r="AK60" s="352">
        <f t="shared" si="12"/>
        <v>-1959.4321471972464</v>
      </c>
      <c r="AL60" s="352">
        <f t="shared" si="12"/>
        <v>-2041.7282973795311</v>
      </c>
      <c r="AM60" s="352">
        <f t="shared" si="12"/>
        <v>-2127.4808858694714</v>
      </c>
      <c r="AN60" s="352">
        <f t="shared" si="12"/>
        <v>-2216.8350830759896</v>
      </c>
      <c r="AO60" s="352">
        <f t="shared" si="12"/>
        <v>-2309.9421565651814</v>
      </c>
      <c r="AP60" s="352">
        <f t="shared" si="12"/>
        <v>-2406.9597271409193</v>
      </c>
    </row>
    <row r="61" spans="1:45" x14ac:dyDescent="0.2">
      <c r="A61" s="217" t="s">
        <v>314</v>
      </c>
      <c r="B61" s="352"/>
      <c r="C61" s="352">
        <f>-IF(C$47&lt;=$B$30,0,$B$29*(1+C$49)*$B$28)</f>
        <v>-483.75758130508808</v>
      </c>
      <c r="D61" s="352">
        <f>-IF(D$47&lt;=$B$30,0,$B$29*(1+D$49)*$B$28)</f>
        <v>-504.07539971990178</v>
      </c>
      <c r="E61" s="352">
        <f t="shared" ref="E61:AP61" si="13">-IF(E$47&lt;=$B$30,0,$B$29*(1+E$49)*$B$28)</f>
        <v>-525.24656650813768</v>
      </c>
      <c r="F61" s="352">
        <f t="shared" si="13"/>
        <v>-547.3069223014794</v>
      </c>
      <c r="G61" s="352">
        <f t="shared" si="13"/>
        <v>-570.29381303814159</v>
      </c>
      <c r="H61" s="352">
        <f t="shared" si="13"/>
        <v>-594.24615318574354</v>
      </c>
      <c r="I61" s="352">
        <f t="shared" si="13"/>
        <v>-619.20449161954491</v>
      </c>
      <c r="J61" s="352">
        <f t="shared" si="13"/>
        <v>-645.21108026756576</v>
      </c>
      <c r="K61" s="352">
        <f t="shared" si="13"/>
        <v>-672.30994563880358</v>
      </c>
      <c r="L61" s="352">
        <f t="shared" si="13"/>
        <v>-700.54696335563335</v>
      </c>
      <c r="M61" s="352">
        <f t="shared" si="13"/>
        <v>-729.96993581657</v>
      </c>
      <c r="N61" s="352">
        <f t="shared" si="13"/>
        <v>-760.62867312086598</v>
      </c>
      <c r="O61" s="352">
        <f t="shared" si="13"/>
        <v>-792.57507739194239</v>
      </c>
      <c r="P61" s="352">
        <f t="shared" si="13"/>
        <v>-825.86323064240389</v>
      </c>
      <c r="Q61" s="352">
        <f t="shared" si="13"/>
        <v>-860.54948632938499</v>
      </c>
      <c r="R61" s="352">
        <f t="shared" si="13"/>
        <v>-896.69256475521911</v>
      </c>
      <c r="S61" s="352">
        <f t="shared" si="13"/>
        <v>-934.35365247493837</v>
      </c>
      <c r="T61" s="352">
        <f t="shared" si="13"/>
        <v>-973.59650587888575</v>
      </c>
      <c r="U61" s="352">
        <f t="shared" si="13"/>
        <v>-1014.487559125799</v>
      </c>
      <c r="V61" s="352">
        <f t="shared" si="13"/>
        <v>-1057.0960366090826</v>
      </c>
      <c r="W61" s="352">
        <f t="shared" si="13"/>
        <v>-1101.4940701466642</v>
      </c>
      <c r="X61" s="352">
        <f t="shared" si="13"/>
        <v>-1147.7568210928241</v>
      </c>
      <c r="Y61" s="352">
        <f t="shared" si="13"/>
        <v>-1195.9626075787228</v>
      </c>
      <c r="Z61" s="352">
        <f t="shared" si="13"/>
        <v>-1246.1930370970292</v>
      </c>
      <c r="AA61" s="352">
        <f t="shared" si="13"/>
        <v>-1298.5331446551045</v>
      </c>
      <c r="AB61" s="352">
        <f t="shared" si="13"/>
        <v>-1353.0715367306188</v>
      </c>
      <c r="AC61" s="352">
        <f t="shared" si="13"/>
        <v>-1409.9005412733052</v>
      </c>
      <c r="AD61" s="352">
        <f t="shared" si="13"/>
        <v>-1469.1163640067841</v>
      </c>
      <c r="AE61" s="352">
        <f t="shared" si="13"/>
        <v>-1530.8192512950691</v>
      </c>
      <c r="AF61" s="352">
        <f t="shared" si="13"/>
        <v>-1595.113659849462</v>
      </c>
      <c r="AG61" s="352">
        <f t="shared" si="13"/>
        <v>-1662.1084335631394</v>
      </c>
      <c r="AH61" s="352">
        <f t="shared" si="13"/>
        <v>-1731.9169877727911</v>
      </c>
      <c r="AI61" s="352">
        <f t="shared" si="13"/>
        <v>-1804.6575012592484</v>
      </c>
      <c r="AJ61" s="352">
        <f t="shared" si="13"/>
        <v>-1880.4531163121369</v>
      </c>
      <c r="AK61" s="352">
        <f t="shared" si="13"/>
        <v>-1959.4321471972464</v>
      </c>
      <c r="AL61" s="352">
        <f t="shared" si="13"/>
        <v>-2041.7282973795311</v>
      </c>
      <c r="AM61" s="352">
        <f t="shared" si="13"/>
        <v>-2127.4808858694714</v>
      </c>
      <c r="AN61" s="352">
        <f t="shared" si="13"/>
        <v>-2216.8350830759896</v>
      </c>
      <c r="AO61" s="352">
        <f t="shared" si="13"/>
        <v>-2309.9421565651814</v>
      </c>
      <c r="AP61" s="352">
        <f t="shared" si="13"/>
        <v>-2406.9597271409193</v>
      </c>
    </row>
    <row r="62" spans="1:45" x14ac:dyDescent="0.2">
      <c r="A62" s="217" t="str">
        <f>A32</f>
        <v>Прочие расходы при эксплуатации объекта, руб. без НДС</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c r="AP62" s="352"/>
    </row>
    <row r="63" spans="1:45" x14ac:dyDescent="0.2">
      <c r="A63" s="217" t="s">
        <v>535</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row>
    <row r="64" spans="1:45" x14ac:dyDescent="0.2">
      <c r="A64" s="217" t="s">
        <v>535</v>
      </c>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c r="AP64" s="352"/>
    </row>
    <row r="65" spans="1:45" ht="31.5" x14ac:dyDescent="0.2">
      <c r="A65" s="217" t="s">
        <v>539</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c r="AP65" s="352"/>
    </row>
    <row r="66" spans="1:45" ht="28.5" x14ac:dyDescent="0.2">
      <c r="A66" s="218" t="s">
        <v>312</v>
      </c>
      <c r="B66" s="353">
        <f t="shared" ref="B66:AO66" si="14">B59+B60</f>
        <v>0</v>
      </c>
      <c r="C66" s="353">
        <f t="shared" si="14"/>
        <v>-483.75758130508808</v>
      </c>
      <c r="D66" s="353">
        <f t="shared" si="14"/>
        <v>-504.07539971990178</v>
      </c>
      <c r="E66" s="353">
        <f t="shared" si="14"/>
        <v>-525.24656650813768</v>
      </c>
      <c r="F66" s="353">
        <f t="shared" si="14"/>
        <v>-547.3069223014794</v>
      </c>
      <c r="G66" s="353">
        <f t="shared" si="14"/>
        <v>-570.29381303814159</v>
      </c>
      <c r="H66" s="353">
        <f t="shared" si="14"/>
        <v>-594.24615318574354</v>
      </c>
      <c r="I66" s="353">
        <f t="shared" si="14"/>
        <v>-619.20449161954491</v>
      </c>
      <c r="J66" s="353">
        <f t="shared" si="14"/>
        <v>-645.21108026756576</v>
      </c>
      <c r="K66" s="353">
        <f t="shared" si="14"/>
        <v>-672.30994563880358</v>
      </c>
      <c r="L66" s="353">
        <f t="shared" si="14"/>
        <v>-700.54696335563335</v>
      </c>
      <c r="M66" s="353">
        <f t="shared" si="14"/>
        <v>-729.96993581657</v>
      </c>
      <c r="N66" s="353">
        <f t="shared" si="14"/>
        <v>-760.62867312086598</v>
      </c>
      <c r="O66" s="353">
        <f t="shared" si="14"/>
        <v>-792.57507739194239</v>
      </c>
      <c r="P66" s="353">
        <f t="shared" si="14"/>
        <v>-825.86323064240389</v>
      </c>
      <c r="Q66" s="353">
        <f t="shared" si="14"/>
        <v>-860.54948632938499</v>
      </c>
      <c r="R66" s="353">
        <f t="shared" si="14"/>
        <v>-896.69256475521911</v>
      </c>
      <c r="S66" s="353">
        <f t="shared" si="14"/>
        <v>-934.35365247493837</v>
      </c>
      <c r="T66" s="353">
        <f t="shared" si="14"/>
        <v>-973.59650587888575</v>
      </c>
      <c r="U66" s="353">
        <f t="shared" si="14"/>
        <v>-1014.487559125799</v>
      </c>
      <c r="V66" s="353">
        <f t="shared" si="14"/>
        <v>-1057.0960366090826</v>
      </c>
      <c r="W66" s="353">
        <f t="shared" si="14"/>
        <v>-1101.4940701466642</v>
      </c>
      <c r="X66" s="353">
        <f t="shared" si="14"/>
        <v>-1147.7568210928241</v>
      </c>
      <c r="Y66" s="353">
        <f t="shared" si="14"/>
        <v>-1195.9626075787228</v>
      </c>
      <c r="Z66" s="353">
        <f t="shared" si="14"/>
        <v>-1246.1930370970292</v>
      </c>
      <c r="AA66" s="353">
        <f t="shared" si="14"/>
        <v>-1298.5331446551045</v>
      </c>
      <c r="AB66" s="353">
        <f t="shared" si="14"/>
        <v>-1353.0715367306188</v>
      </c>
      <c r="AC66" s="353">
        <f t="shared" si="14"/>
        <v>-1409.9005412733052</v>
      </c>
      <c r="AD66" s="353">
        <f t="shared" si="14"/>
        <v>-1469.1163640067841</v>
      </c>
      <c r="AE66" s="353">
        <f t="shared" si="14"/>
        <v>-1530.8192512950691</v>
      </c>
      <c r="AF66" s="353">
        <f t="shared" si="14"/>
        <v>-1595.113659849462</v>
      </c>
      <c r="AG66" s="353">
        <f t="shared" si="14"/>
        <v>-1662.1084335631394</v>
      </c>
      <c r="AH66" s="353">
        <f t="shared" si="14"/>
        <v>-1731.9169877727911</v>
      </c>
      <c r="AI66" s="353">
        <f t="shared" si="14"/>
        <v>-1804.6575012592484</v>
      </c>
      <c r="AJ66" s="353">
        <f t="shared" si="14"/>
        <v>-1880.4531163121369</v>
      </c>
      <c r="AK66" s="353">
        <f t="shared" si="14"/>
        <v>-1959.4321471972464</v>
      </c>
      <c r="AL66" s="353">
        <f t="shared" si="14"/>
        <v>-2041.7282973795311</v>
      </c>
      <c r="AM66" s="353">
        <f t="shared" si="14"/>
        <v>-2127.4808858694714</v>
      </c>
      <c r="AN66" s="353">
        <f t="shared" si="14"/>
        <v>-2216.8350830759896</v>
      </c>
      <c r="AO66" s="353">
        <f t="shared" si="14"/>
        <v>-2309.9421565651814</v>
      </c>
      <c r="AP66" s="353">
        <f>AP59+AP60</f>
        <v>-2406.9597271409193</v>
      </c>
    </row>
    <row r="67" spans="1:45" x14ac:dyDescent="0.2">
      <c r="A67" s="217" t="s">
        <v>307</v>
      </c>
      <c r="B67" s="219"/>
      <c r="C67" s="352">
        <f>-($B$25)*1.18*$B$28/$B$27</f>
        <v>-458.51428571428573</v>
      </c>
      <c r="D67" s="352">
        <f>C67</f>
        <v>-458.51428571428573</v>
      </c>
      <c r="E67" s="352">
        <f t="shared" ref="E67:AP67" si="15">D67</f>
        <v>-458.51428571428573</v>
      </c>
      <c r="F67" s="352">
        <f t="shared" si="15"/>
        <v>-458.51428571428573</v>
      </c>
      <c r="G67" s="352">
        <f t="shared" si="15"/>
        <v>-458.51428571428573</v>
      </c>
      <c r="H67" s="352">
        <f t="shared" si="15"/>
        <v>-458.51428571428573</v>
      </c>
      <c r="I67" s="352">
        <f t="shared" si="15"/>
        <v>-458.51428571428573</v>
      </c>
      <c r="J67" s="352">
        <f t="shared" si="15"/>
        <v>-458.51428571428573</v>
      </c>
      <c r="K67" s="352">
        <f t="shared" si="15"/>
        <v>-458.51428571428573</v>
      </c>
      <c r="L67" s="352">
        <f t="shared" si="15"/>
        <v>-458.51428571428573</v>
      </c>
      <c r="M67" s="352">
        <f t="shared" si="15"/>
        <v>-458.51428571428573</v>
      </c>
      <c r="N67" s="352">
        <f t="shared" si="15"/>
        <v>-458.51428571428573</v>
      </c>
      <c r="O67" s="352">
        <f t="shared" si="15"/>
        <v>-458.51428571428573</v>
      </c>
      <c r="P67" s="352">
        <f t="shared" si="15"/>
        <v>-458.51428571428573</v>
      </c>
      <c r="Q67" s="352">
        <f t="shared" si="15"/>
        <v>-458.51428571428573</v>
      </c>
      <c r="R67" s="352">
        <f t="shared" si="15"/>
        <v>-458.51428571428573</v>
      </c>
      <c r="S67" s="352">
        <f t="shared" si="15"/>
        <v>-458.51428571428573</v>
      </c>
      <c r="T67" s="352">
        <f t="shared" si="15"/>
        <v>-458.51428571428573</v>
      </c>
      <c r="U67" s="352">
        <f t="shared" si="15"/>
        <v>-458.51428571428573</v>
      </c>
      <c r="V67" s="352">
        <f t="shared" si="15"/>
        <v>-458.51428571428573</v>
      </c>
      <c r="W67" s="352">
        <f t="shared" si="15"/>
        <v>-458.51428571428573</v>
      </c>
      <c r="X67" s="352">
        <f t="shared" si="15"/>
        <v>-458.51428571428573</v>
      </c>
      <c r="Y67" s="352">
        <f t="shared" si="15"/>
        <v>-458.51428571428573</v>
      </c>
      <c r="Z67" s="352">
        <f t="shared" si="15"/>
        <v>-458.51428571428573</v>
      </c>
      <c r="AA67" s="352">
        <f t="shared" si="15"/>
        <v>-458.51428571428573</v>
      </c>
      <c r="AB67" s="352">
        <f t="shared" si="15"/>
        <v>-458.51428571428573</v>
      </c>
      <c r="AC67" s="352">
        <f t="shared" si="15"/>
        <v>-458.51428571428573</v>
      </c>
      <c r="AD67" s="352">
        <f t="shared" si="15"/>
        <v>-458.51428571428573</v>
      </c>
      <c r="AE67" s="352">
        <f t="shared" si="15"/>
        <v>-458.51428571428573</v>
      </c>
      <c r="AF67" s="352">
        <f t="shared" si="15"/>
        <v>-458.51428571428573</v>
      </c>
      <c r="AG67" s="352">
        <f t="shared" si="15"/>
        <v>-458.51428571428573</v>
      </c>
      <c r="AH67" s="352">
        <f t="shared" si="15"/>
        <v>-458.51428571428573</v>
      </c>
      <c r="AI67" s="352">
        <f t="shared" si="15"/>
        <v>-458.51428571428573</v>
      </c>
      <c r="AJ67" s="352">
        <f t="shared" si="15"/>
        <v>-458.51428571428573</v>
      </c>
      <c r="AK67" s="352">
        <f t="shared" si="15"/>
        <v>-458.51428571428573</v>
      </c>
      <c r="AL67" s="352">
        <f t="shared" si="15"/>
        <v>-458.51428571428573</v>
      </c>
      <c r="AM67" s="352">
        <f t="shared" si="15"/>
        <v>-458.51428571428573</v>
      </c>
      <c r="AN67" s="352">
        <f t="shared" si="15"/>
        <v>-458.51428571428573</v>
      </c>
      <c r="AO67" s="352">
        <f t="shared" si="15"/>
        <v>-458.51428571428573</v>
      </c>
      <c r="AP67" s="352">
        <f t="shared" si="15"/>
        <v>-458.51428571428573</v>
      </c>
      <c r="AQ67" s="220">
        <f>SUM(B67:AA67)/1.18</f>
        <v>-9714.2857142857119</v>
      </c>
      <c r="AR67" s="221">
        <f>SUM(B67:AF67)/1.18</f>
        <v>-11657.142857142853</v>
      </c>
      <c r="AS67" s="221">
        <f>SUM(B67:AP67)/1.18</f>
        <v>-15542.857142857139</v>
      </c>
    </row>
    <row r="68" spans="1:45" ht="28.5" x14ac:dyDescent="0.2">
      <c r="A68" s="218" t="s">
        <v>308</v>
      </c>
      <c r="B68" s="353">
        <f t="shared" ref="B68:J68" si="16">B66+B67</f>
        <v>0</v>
      </c>
      <c r="C68" s="353">
        <f>C66+C67</f>
        <v>-942.27186701937376</v>
      </c>
      <c r="D68" s="353">
        <f>D66+D67</f>
        <v>-962.58968543418746</v>
      </c>
      <c r="E68" s="353">
        <f t="shared" si="16"/>
        <v>-983.76085222242341</v>
      </c>
      <c r="F68" s="353">
        <f>F66+C67</f>
        <v>-1005.8212080157651</v>
      </c>
      <c r="G68" s="353">
        <f t="shared" si="16"/>
        <v>-1028.8080987524272</v>
      </c>
      <c r="H68" s="353">
        <f t="shared" si="16"/>
        <v>-1052.7604389000294</v>
      </c>
      <c r="I68" s="353">
        <f t="shared" si="16"/>
        <v>-1077.7187773338305</v>
      </c>
      <c r="J68" s="353">
        <f t="shared" si="16"/>
        <v>-1103.7253659818516</v>
      </c>
      <c r="K68" s="353">
        <f>K66+K67</f>
        <v>-1130.8242313530893</v>
      </c>
      <c r="L68" s="353">
        <f>L66+L67</f>
        <v>-1159.0612490699191</v>
      </c>
      <c r="M68" s="353">
        <f t="shared" ref="M68:AO68" si="17">M66+M67</f>
        <v>-1188.4842215308558</v>
      </c>
      <c r="N68" s="353">
        <f t="shared" si="17"/>
        <v>-1219.1429588351516</v>
      </c>
      <c r="O68" s="353">
        <f t="shared" si="17"/>
        <v>-1251.0893631062281</v>
      </c>
      <c r="P68" s="353">
        <f t="shared" si="17"/>
        <v>-1284.3775163566897</v>
      </c>
      <c r="Q68" s="353">
        <f t="shared" si="17"/>
        <v>-1319.0637720436707</v>
      </c>
      <c r="R68" s="353">
        <f t="shared" si="17"/>
        <v>-1355.2068504695048</v>
      </c>
      <c r="S68" s="353">
        <f t="shared" si="17"/>
        <v>-1392.8679381892241</v>
      </c>
      <c r="T68" s="353">
        <f t="shared" si="17"/>
        <v>-1432.1107915931716</v>
      </c>
      <c r="U68" s="353">
        <f t="shared" si="17"/>
        <v>-1473.0018448400847</v>
      </c>
      <c r="V68" s="353">
        <f t="shared" si="17"/>
        <v>-1515.6103223233683</v>
      </c>
      <c r="W68" s="353">
        <f t="shared" si="17"/>
        <v>-1560.0083558609499</v>
      </c>
      <c r="X68" s="353">
        <f t="shared" si="17"/>
        <v>-1606.2711068071098</v>
      </c>
      <c r="Y68" s="353">
        <f t="shared" si="17"/>
        <v>-1654.4768932930085</v>
      </c>
      <c r="Z68" s="353">
        <f t="shared" si="17"/>
        <v>-1704.707322811315</v>
      </c>
      <c r="AA68" s="353">
        <f t="shared" si="17"/>
        <v>-1757.0474303693902</v>
      </c>
      <c r="AB68" s="353">
        <f t="shared" si="17"/>
        <v>-1811.5858224449046</v>
      </c>
      <c r="AC68" s="353">
        <f t="shared" si="17"/>
        <v>-1868.4148269875909</v>
      </c>
      <c r="AD68" s="353">
        <f t="shared" si="17"/>
        <v>-1927.6306497210699</v>
      </c>
      <c r="AE68" s="353">
        <f t="shared" si="17"/>
        <v>-1989.3335370093548</v>
      </c>
      <c r="AF68" s="353">
        <f t="shared" si="17"/>
        <v>-2053.6279455637477</v>
      </c>
      <c r="AG68" s="353">
        <f t="shared" si="17"/>
        <v>-2120.6227192774249</v>
      </c>
      <c r="AH68" s="353">
        <f t="shared" si="17"/>
        <v>-2190.4312734870769</v>
      </c>
      <c r="AI68" s="353">
        <f t="shared" si="17"/>
        <v>-2263.1717869735339</v>
      </c>
      <c r="AJ68" s="353">
        <f t="shared" si="17"/>
        <v>-2338.9674020264229</v>
      </c>
      <c r="AK68" s="353">
        <f t="shared" si="17"/>
        <v>-2417.9464329115322</v>
      </c>
      <c r="AL68" s="353">
        <f t="shared" si="17"/>
        <v>-2500.2425830938168</v>
      </c>
      <c r="AM68" s="353">
        <f t="shared" si="17"/>
        <v>-2585.9951715837569</v>
      </c>
      <c r="AN68" s="353">
        <f t="shared" si="17"/>
        <v>-2675.3493687902755</v>
      </c>
      <c r="AO68" s="353">
        <f t="shared" si="17"/>
        <v>-2768.4564422794674</v>
      </c>
      <c r="AP68" s="353">
        <f>AP66+AP67</f>
        <v>-2865.4740128552048</v>
      </c>
      <c r="AQ68" s="170">
        <v>25</v>
      </c>
      <c r="AR68" s="170">
        <v>30</v>
      </c>
      <c r="AS68" s="170">
        <v>40</v>
      </c>
    </row>
    <row r="69" spans="1:45" x14ac:dyDescent="0.2">
      <c r="A69" s="217" t="s">
        <v>306</v>
      </c>
      <c r="B69" s="352">
        <f t="shared" ref="B69:AO69" si="18">-B56</f>
        <v>0</v>
      </c>
      <c r="C69" s="352">
        <f t="shared" si="18"/>
        <v>0</v>
      </c>
      <c r="D69" s="352">
        <f t="shared" si="18"/>
        <v>0</v>
      </c>
      <c r="E69" s="352">
        <f t="shared" si="18"/>
        <v>0</v>
      </c>
      <c r="F69" s="352">
        <f t="shared" si="18"/>
        <v>0</v>
      </c>
      <c r="G69" s="352">
        <f t="shared" si="18"/>
        <v>0</v>
      </c>
      <c r="H69" s="352">
        <f t="shared" si="18"/>
        <v>0</v>
      </c>
      <c r="I69" s="352">
        <f t="shared" si="18"/>
        <v>0</v>
      </c>
      <c r="J69" s="352">
        <f t="shared" si="18"/>
        <v>0</v>
      </c>
      <c r="K69" s="352">
        <f t="shared" si="18"/>
        <v>0</v>
      </c>
      <c r="L69" s="352">
        <f t="shared" si="18"/>
        <v>0</v>
      </c>
      <c r="M69" s="352">
        <f t="shared" si="18"/>
        <v>0</v>
      </c>
      <c r="N69" s="352">
        <f t="shared" si="18"/>
        <v>0</v>
      </c>
      <c r="O69" s="352">
        <f t="shared" si="18"/>
        <v>0</v>
      </c>
      <c r="P69" s="352">
        <f t="shared" si="18"/>
        <v>0</v>
      </c>
      <c r="Q69" s="352">
        <f t="shared" si="18"/>
        <v>0</v>
      </c>
      <c r="R69" s="352">
        <f t="shared" si="18"/>
        <v>0</v>
      </c>
      <c r="S69" s="352">
        <f t="shared" si="18"/>
        <v>0</v>
      </c>
      <c r="T69" s="352">
        <f t="shared" si="18"/>
        <v>0</v>
      </c>
      <c r="U69" s="352">
        <f t="shared" si="18"/>
        <v>0</v>
      </c>
      <c r="V69" s="352">
        <f t="shared" si="18"/>
        <v>0</v>
      </c>
      <c r="W69" s="352">
        <f t="shared" si="18"/>
        <v>0</v>
      </c>
      <c r="X69" s="352">
        <f t="shared" si="18"/>
        <v>0</v>
      </c>
      <c r="Y69" s="352">
        <f t="shared" si="18"/>
        <v>0</v>
      </c>
      <c r="Z69" s="352">
        <f t="shared" si="18"/>
        <v>0</v>
      </c>
      <c r="AA69" s="352">
        <f t="shared" si="18"/>
        <v>0</v>
      </c>
      <c r="AB69" s="352">
        <f t="shared" si="18"/>
        <v>0</v>
      </c>
      <c r="AC69" s="352">
        <f t="shared" si="18"/>
        <v>0</v>
      </c>
      <c r="AD69" s="352">
        <f t="shared" si="18"/>
        <v>0</v>
      </c>
      <c r="AE69" s="352">
        <f t="shared" si="18"/>
        <v>0</v>
      </c>
      <c r="AF69" s="352">
        <f t="shared" si="18"/>
        <v>0</v>
      </c>
      <c r="AG69" s="352">
        <f t="shared" si="18"/>
        <v>0</v>
      </c>
      <c r="AH69" s="352">
        <f t="shared" si="18"/>
        <v>0</v>
      </c>
      <c r="AI69" s="352">
        <f t="shared" si="18"/>
        <v>0</v>
      </c>
      <c r="AJ69" s="352">
        <f t="shared" si="18"/>
        <v>0</v>
      </c>
      <c r="AK69" s="352">
        <f t="shared" si="18"/>
        <v>0</v>
      </c>
      <c r="AL69" s="352">
        <f t="shared" si="18"/>
        <v>0</v>
      </c>
      <c r="AM69" s="352">
        <f t="shared" si="18"/>
        <v>0</v>
      </c>
      <c r="AN69" s="352">
        <f t="shared" si="18"/>
        <v>0</v>
      </c>
      <c r="AO69" s="352">
        <f t="shared" si="18"/>
        <v>0</v>
      </c>
      <c r="AP69" s="352">
        <f>-AP56</f>
        <v>0</v>
      </c>
    </row>
    <row r="70" spans="1:45" ht="14.25" x14ac:dyDescent="0.2">
      <c r="A70" s="218" t="s">
        <v>311</v>
      </c>
      <c r="B70" s="353">
        <f t="shared" ref="B70:AO70" si="19">B68+B69</f>
        <v>0</v>
      </c>
      <c r="C70" s="353">
        <f t="shared" si="19"/>
        <v>-942.27186701937376</v>
      </c>
      <c r="D70" s="353">
        <f t="shared" si="19"/>
        <v>-962.58968543418746</v>
      </c>
      <c r="E70" s="353">
        <f t="shared" si="19"/>
        <v>-983.76085222242341</v>
      </c>
      <c r="F70" s="353">
        <f t="shared" si="19"/>
        <v>-1005.8212080157651</v>
      </c>
      <c r="G70" s="353">
        <f t="shared" si="19"/>
        <v>-1028.8080987524272</v>
      </c>
      <c r="H70" s="353">
        <f t="shared" si="19"/>
        <v>-1052.7604389000294</v>
      </c>
      <c r="I70" s="353">
        <f t="shared" si="19"/>
        <v>-1077.7187773338305</v>
      </c>
      <c r="J70" s="353">
        <f t="shared" si="19"/>
        <v>-1103.7253659818516</v>
      </c>
      <c r="K70" s="353">
        <f t="shared" si="19"/>
        <v>-1130.8242313530893</v>
      </c>
      <c r="L70" s="353">
        <f t="shared" si="19"/>
        <v>-1159.0612490699191</v>
      </c>
      <c r="M70" s="353">
        <f t="shared" si="19"/>
        <v>-1188.4842215308558</v>
      </c>
      <c r="N70" s="353">
        <f t="shared" si="19"/>
        <v>-1219.1429588351516</v>
      </c>
      <c r="O70" s="353">
        <f t="shared" si="19"/>
        <v>-1251.0893631062281</v>
      </c>
      <c r="P70" s="353">
        <f t="shared" si="19"/>
        <v>-1284.3775163566897</v>
      </c>
      <c r="Q70" s="353">
        <f t="shared" si="19"/>
        <v>-1319.0637720436707</v>
      </c>
      <c r="R70" s="353">
        <f t="shared" si="19"/>
        <v>-1355.2068504695048</v>
      </c>
      <c r="S70" s="353">
        <f t="shared" si="19"/>
        <v>-1392.8679381892241</v>
      </c>
      <c r="T70" s="353">
        <f t="shared" si="19"/>
        <v>-1432.1107915931716</v>
      </c>
      <c r="U70" s="353">
        <f t="shared" si="19"/>
        <v>-1473.0018448400847</v>
      </c>
      <c r="V70" s="353">
        <f t="shared" si="19"/>
        <v>-1515.6103223233683</v>
      </c>
      <c r="W70" s="353">
        <f t="shared" si="19"/>
        <v>-1560.0083558609499</v>
      </c>
      <c r="X70" s="353">
        <f t="shared" si="19"/>
        <v>-1606.2711068071098</v>
      </c>
      <c r="Y70" s="353">
        <f t="shared" si="19"/>
        <v>-1654.4768932930085</v>
      </c>
      <c r="Z70" s="353">
        <f t="shared" si="19"/>
        <v>-1704.707322811315</v>
      </c>
      <c r="AA70" s="353">
        <f t="shared" si="19"/>
        <v>-1757.0474303693902</v>
      </c>
      <c r="AB70" s="353">
        <f t="shared" si="19"/>
        <v>-1811.5858224449046</v>
      </c>
      <c r="AC70" s="353">
        <f t="shared" si="19"/>
        <v>-1868.4148269875909</v>
      </c>
      <c r="AD70" s="353">
        <f t="shared" si="19"/>
        <v>-1927.6306497210699</v>
      </c>
      <c r="AE70" s="353">
        <f t="shared" si="19"/>
        <v>-1989.3335370093548</v>
      </c>
      <c r="AF70" s="353">
        <f t="shared" si="19"/>
        <v>-2053.6279455637477</v>
      </c>
      <c r="AG70" s="353">
        <f t="shared" si="19"/>
        <v>-2120.6227192774249</v>
      </c>
      <c r="AH70" s="353">
        <f t="shared" si="19"/>
        <v>-2190.4312734870769</v>
      </c>
      <c r="AI70" s="353">
        <f t="shared" si="19"/>
        <v>-2263.1717869735339</v>
      </c>
      <c r="AJ70" s="353">
        <f t="shared" si="19"/>
        <v>-2338.9674020264229</v>
      </c>
      <c r="AK70" s="353">
        <f t="shared" si="19"/>
        <v>-2417.9464329115322</v>
      </c>
      <c r="AL70" s="353">
        <f t="shared" si="19"/>
        <v>-2500.2425830938168</v>
      </c>
      <c r="AM70" s="353">
        <f t="shared" si="19"/>
        <v>-2585.9951715837569</v>
      </c>
      <c r="AN70" s="353">
        <f t="shared" si="19"/>
        <v>-2675.3493687902755</v>
      </c>
      <c r="AO70" s="353">
        <f t="shared" si="19"/>
        <v>-2768.4564422794674</v>
      </c>
      <c r="AP70" s="353">
        <f>AP68+AP69</f>
        <v>-2865.4740128552048</v>
      </c>
    </row>
    <row r="71" spans="1:45" x14ac:dyDescent="0.2">
      <c r="A71" s="217" t="s">
        <v>305</v>
      </c>
      <c r="B71" s="352">
        <f t="shared" ref="B71:AP71" si="20">-B70*$B$36</f>
        <v>0</v>
      </c>
      <c r="C71" s="352">
        <f t="shared" si="20"/>
        <v>188.45437340387477</v>
      </c>
      <c r="D71" s="352">
        <f t="shared" si="20"/>
        <v>192.51793708683749</v>
      </c>
      <c r="E71" s="352">
        <f t="shared" si="20"/>
        <v>196.7521704444847</v>
      </c>
      <c r="F71" s="352">
        <f t="shared" si="20"/>
        <v>201.16424160315304</v>
      </c>
      <c r="G71" s="352">
        <f t="shared" si="20"/>
        <v>205.76161975048547</v>
      </c>
      <c r="H71" s="352">
        <f t="shared" si="20"/>
        <v>210.55208778000588</v>
      </c>
      <c r="I71" s="352">
        <f t="shared" si="20"/>
        <v>215.54375546676613</v>
      </c>
      <c r="J71" s="352">
        <f t="shared" si="20"/>
        <v>220.74507319637033</v>
      </c>
      <c r="K71" s="352">
        <f t="shared" si="20"/>
        <v>226.16484627061789</v>
      </c>
      <c r="L71" s="352">
        <f t="shared" si="20"/>
        <v>231.81224981398384</v>
      </c>
      <c r="M71" s="352">
        <f t="shared" si="20"/>
        <v>237.69684430617119</v>
      </c>
      <c r="N71" s="352">
        <f t="shared" si="20"/>
        <v>243.82859176703033</v>
      </c>
      <c r="O71" s="352">
        <f t="shared" si="20"/>
        <v>250.21787262124565</v>
      </c>
      <c r="P71" s="352">
        <f t="shared" si="20"/>
        <v>256.87550327133795</v>
      </c>
      <c r="Q71" s="352">
        <f t="shared" si="20"/>
        <v>263.81275440873418</v>
      </c>
      <c r="R71" s="352">
        <f t="shared" si="20"/>
        <v>271.04137009390098</v>
      </c>
      <c r="S71" s="352">
        <f t="shared" si="20"/>
        <v>278.57358763784481</v>
      </c>
      <c r="T71" s="352">
        <f t="shared" si="20"/>
        <v>286.42215831863433</v>
      </c>
      <c r="U71" s="352">
        <f t="shared" si="20"/>
        <v>294.60036896801694</v>
      </c>
      <c r="V71" s="352">
        <f t="shared" si="20"/>
        <v>303.12206446467366</v>
      </c>
      <c r="W71" s="352">
        <f t="shared" si="20"/>
        <v>312.00167117219002</v>
      </c>
      <c r="X71" s="352">
        <f t="shared" si="20"/>
        <v>321.25422136142197</v>
      </c>
      <c r="Y71" s="352">
        <f t="shared" si="20"/>
        <v>330.89537865860171</v>
      </c>
      <c r="Z71" s="352">
        <f t="shared" si="20"/>
        <v>340.94146456226304</v>
      </c>
      <c r="AA71" s="352">
        <f t="shared" si="20"/>
        <v>351.40948607387804</v>
      </c>
      <c r="AB71" s="352">
        <f t="shared" si="20"/>
        <v>362.31716448898095</v>
      </c>
      <c r="AC71" s="352">
        <f t="shared" si="20"/>
        <v>373.68296539751822</v>
      </c>
      <c r="AD71" s="352">
        <f t="shared" si="20"/>
        <v>385.52612994421401</v>
      </c>
      <c r="AE71" s="352">
        <f t="shared" si="20"/>
        <v>397.866707401871</v>
      </c>
      <c r="AF71" s="352">
        <f t="shared" si="20"/>
        <v>410.72558911274956</v>
      </c>
      <c r="AG71" s="352">
        <f t="shared" si="20"/>
        <v>424.124543855485</v>
      </c>
      <c r="AH71" s="352">
        <f t="shared" si="20"/>
        <v>438.08625469741537</v>
      </c>
      <c r="AI71" s="352">
        <f t="shared" si="20"/>
        <v>452.6343573947068</v>
      </c>
      <c r="AJ71" s="352">
        <f t="shared" si="20"/>
        <v>467.79348040528458</v>
      </c>
      <c r="AK71" s="352">
        <f t="shared" si="20"/>
        <v>483.58928658230644</v>
      </c>
      <c r="AL71" s="352">
        <f t="shared" si="20"/>
        <v>500.04851661876341</v>
      </c>
      <c r="AM71" s="352">
        <f t="shared" si="20"/>
        <v>517.19903431675141</v>
      </c>
      <c r="AN71" s="352">
        <f t="shared" si="20"/>
        <v>535.06987375805511</v>
      </c>
      <c r="AO71" s="352">
        <f t="shared" si="20"/>
        <v>553.69128845589353</v>
      </c>
      <c r="AP71" s="352">
        <f t="shared" si="20"/>
        <v>573.09480257104099</v>
      </c>
    </row>
    <row r="72" spans="1:45" ht="15" thickBot="1" x14ac:dyDescent="0.25">
      <c r="A72" s="222" t="s">
        <v>310</v>
      </c>
      <c r="B72" s="223">
        <f t="shared" ref="B72:AO72" si="21">B70+B71</f>
        <v>0</v>
      </c>
      <c r="C72" s="223">
        <f t="shared" si="21"/>
        <v>-753.81749361549896</v>
      </c>
      <c r="D72" s="223">
        <f t="shared" si="21"/>
        <v>-770.07174834734997</v>
      </c>
      <c r="E72" s="223">
        <f t="shared" si="21"/>
        <v>-787.0086817779387</v>
      </c>
      <c r="F72" s="223">
        <f t="shared" si="21"/>
        <v>-804.65696641261206</v>
      </c>
      <c r="G72" s="223">
        <f t="shared" si="21"/>
        <v>-823.04647900194175</v>
      </c>
      <c r="H72" s="223">
        <f t="shared" si="21"/>
        <v>-842.20835112002351</v>
      </c>
      <c r="I72" s="223">
        <f t="shared" si="21"/>
        <v>-862.1750218670644</v>
      </c>
      <c r="J72" s="223">
        <f t="shared" si="21"/>
        <v>-882.98029278548131</v>
      </c>
      <c r="K72" s="223">
        <f t="shared" si="21"/>
        <v>-904.65938508247143</v>
      </c>
      <c r="L72" s="223">
        <f t="shared" si="21"/>
        <v>-927.24899925593525</v>
      </c>
      <c r="M72" s="223">
        <f t="shared" si="21"/>
        <v>-950.78737722468463</v>
      </c>
      <c r="N72" s="223">
        <f t="shared" si="21"/>
        <v>-975.31436706812133</v>
      </c>
      <c r="O72" s="223">
        <f t="shared" si="21"/>
        <v>-1000.8714904849825</v>
      </c>
      <c r="P72" s="223">
        <f t="shared" si="21"/>
        <v>-1027.5020130853518</v>
      </c>
      <c r="Q72" s="223">
        <f t="shared" si="21"/>
        <v>-1055.2510176349365</v>
      </c>
      <c r="R72" s="223">
        <f t="shared" si="21"/>
        <v>-1084.1654803756039</v>
      </c>
      <c r="S72" s="223">
        <f t="shared" si="21"/>
        <v>-1114.2943505513792</v>
      </c>
      <c r="T72" s="223">
        <f t="shared" si="21"/>
        <v>-1145.6886332745373</v>
      </c>
      <c r="U72" s="223">
        <f t="shared" si="21"/>
        <v>-1178.4014758720677</v>
      </c>
      <c r="V72" s="223">
        <f t="shared" si="21"/>
        <v>-1212.4882578586946</v>
      </c>
      <c r="W72" s="223">
        <f t="shared" si="21"/>
        <v>-1248.0066846887598</v>
      </c>
      <c r="X72" s="223">
        <f t="shared" si="21"/>
        <v>-1285.0168854456879</v>
      </c>
      <c r="Y72" s="223">
        <f t="shared" si="21"/>
        <v>-1323.5815146344069</v>
      </c>
      <c r="Z72" s="223">
        <f t="shared" si="21"/>
        <v>-1363.7658582490519</v>
      </c>
      <c r="AA72" s="223">
        <f t="shared" si="21"/>
        <v>-1405.6379442955122</v>
      </c>
      <c r="AB72" s="223">
        <f t="shared" si="21"/>
        <v>-1449.2686579559236</v>
      </c>
      <c r="AC72" s="223">
        <f t="shared" si="21"/>
        <v>-1494.7318615900726</v>
      </c>
      <c r="AD72" s="223">
        <f t="shared" si="21"/>
        <v>-1542.1045197768558</v>
      </c>
      <c r="AE72" s="223">
        <f t="shared" si="21"/>
        <v>-1591.4668296074838</v>
      </c>
      <c r="AF72" s="223">
        <f t="shared" si="21"/>
        <v>-1642.9023564509982</v>
      </c>
      <c r="AG72" s="223">
        <f t="shared" si="21"/>
        <v>-1696.49817542194</v>
      </c>
      <c r="AH72" s="223">
        <f t="shared" si="21"/>
        <v>-1752.3450187896615</v>
      </c>
      <c r="AI72" s="223">
        <f t="shared" si="21"/>
        <v>-1810.5374295788272</v>
      </c>
      <c r="AJ72" s="223">
        <f t="shared" si="21"/>
        <v>-1871.1739216211383</v>
      </c>
      <c r="AK72" s="223">
        <f t="shared" si="21"/>
        <v>-1934.3571463292258</v>
      </c>
      <c r="AL72" s="223">
        <f t="shared" si="21"/>
        <v>-2000.1940664750534</v>
      </c>
      <c r="AM72" s="223">
        <f t="shared" si="21"/>
        <v>-2068.7961372670056</v>
      </c>
      <c r="AN72" s="223">
        <f t="shared" si="21"/>
        <v>-2140.2794950322204</v>
      </c>
      <c r="AO72" s="223">
        <f t="shared" si="21"/>
        <v>-2214.7651538235741</v>
      </c>
      <c r="AP72" s="223">
        <f>AP70+AP71</f>
        <v>-2292.3792102841639</v>
      </c>
    </row>
    <row r="73" spans="1:45" s="225" customFormat="1" ht="16.5" thickBot="1" x14ac:dyDescent="0.25">
      <c r="A73" s="213"/>
      <c r="B73" s="224">
        <f>F141</f>
        <v>2.5</v>
      </c>
      <c r="C73" s="224">
        <f t="shared" ref="C73:AP73" si="22">G141</f>
        <v>3.5</v>
      </c>
      <c r="D73" s="224">
        <f t="shared" si="22"/>
        <v>4.5</v>
      </c>
      <c r="E73" s="224">
        <f t="shared" si="22"/>
        <v>5.5</v>
      </c>
      <c r="F73" s="224">
        <f t="shared" si="22"/>
        <v>6.5</v>
      </c>
      <c r="G73" s="224">
        <f t="shared" si="22"/>
        <v>7.5</v>
      </c>
      <c r="H73" s="224">
        <f t="shared" si="22"/>
        <v>8.5</v>
      </c>
      <c r="I73" s="224">
        <f t="shared" si="22"/>
        <v>9.5</v>
      </c>
      <c r="J73" s="224">
        <f t="shared" si="22"/>
        <v>10.5</v>
      </c>
      <c r="K73" s="224">
        <f t="shared" si="22"/>
        <v>11.5</v>
      </c>
      <c r="L73" s="224">
        <f t="shared" si="22"/>
        <v>12.5</v>
      </c>
      <c r="M73" s="224">
        <f t="shared" si="22"/>
        <v>13.5</v>
      </c>
      <c r="N73" s="224">
        <f t="shared" si="22"/>
        <v>14.5</v>
      </c>
      <c r="O73" s="224">
        <f t="shared" si="22"/>
        <v>15.5</v>
      </c>
      <c r="P73" s="224">
        <f t="shared" si="22"/>
        <v>16.5</v>
      </c>
      <c r="Q73" s="224">
        <f t="shared" si="22"/>
        <v>17.5</v>
      </c>
      <c r="R73" s="224">
        <f t="shared" si="22"/>
        <v>18.5</v>
      </c>
      <c r="S73" s="224">
        <f t="shared" si="22"/>
        <v>19.5</v>
      </c>
      <c r="T73" s="224">
        <f t="shared" si="22"/>
        <v>20.5</v>
      </c>
      <c r="U73" s="224">
        <f t="shared" si="22"/>
        <v>21.5</v>
      </c>
      <c r="V73" s="224">
        <f t="shared" si="22"/>
        <v>22.5</v>
      </c>
      <c r="W73" s="224">
        <f t="shared" si="22"/>
        <v>23.5</v>
      </c>
      <c r="X73" s="224">
        <f t="shared" si="22"/>
        <v>24.5</v>
      </c>
      <c r="Y73" s="224">
        <f t="shared" si="22"/>
        <v>25.5</v>
      </c>
      <c r="Z73" s="224">
        <f t="shared" si="22"/>
        <v>26.5</v>
      </c>
      <c r="AA73" s="224">
        <f t="shared" si="22"/>
        <v>27.5</v>
      </c>
      <c r="AB73" s="224">
        <f t="shared" si="22"/>
        <v>28.5</v>
      </c>
      <c r="AC73" s="224">
        <f t="shared" si="22"/>
        <v>29.5</v>
      </c>
      <c r="AD73" s="224">
        <f t="shared" si="22"/>
        <v>30.5</v>
      </c>
      <c r="AE73" s="224">
        <f t="shared" si="22"/>
        <v>31.5</v>
      </c>
      <c r="AF73" s="224">
        <f t="shared" si="22"/>
        <v>32.5</v>
      </c>
      <c r="AG73" s="224">
        <f t="shared" si="22"/>
        <v>33.5</v>
      </c>
      <c r="AH73" s="224">
        <f t="shared" si="22"/>
        <v>34.5</v>
      </c>
      <c r="AI73" s="224">
        <f t="shared" si="22"/>
        <v>35.5</v>
      </c>
      <c r="AJ73" s="224">
        <f t="shared" si="22"/>
        <v>36.5</v>
      </c>
      <c r="AK73" s="224">
        <f t="shared" si="22"/>
        <v>37.5</v>
      </c>
      <c r="AL73" s="224">
        <f t="shared" si="22"/>
        <v>38.5</v>
      </c>
      <c r="AM73" s="224">
        <f t="shared" si="22"/>
        <v>39.5</v>
      </c>
      <c r="AN73" s="224">
        <f t="shared" si="22"/>
        <v>40.5</v>
      </c>
      <c r="AO73" s="224">
        <f t="shared" si="22"/>
        <v>41.5</v>
      </c>
      <c r="AP73" s="224">
        <f t="shared" si="22"/>
        <v>42.5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53">
        <f t="shared" ref="B75:AO75" si="24">B68</f>
        <v>0</v>
      </c>
      <c r="C75" s="353">
        <f t="shared" si="24"/>
        <v>-942.27186701937376</v>
      </c>
      <c r="D75" s="353">
        <f>D68</f>
        <v>-962.58968543418746</v>
      </c>
      <c r="E75" s="353">
        <f t="shared" si="24"/>
        <v>-983.76085222242341</v>
      </c>
      <c r="F75" s="353">
        <f t="shared" si="24"/>
        <v>-1005.8212080157651</v>
      </c>
      <c r="G75" s="353">
        <f t="shared" si="24"/>
        <v>-1028.8080987524272</v>
      </c>
      <c r="H75" s="353">
        <f t="shared" si="24"/>
        <v>-1052.7604389000294</v>
      </c>
      <c r="I75" s="353">
        <f t="shared" si="24"/>
        <v>-1077.7187773338305</v>
      </c>
      <c r="J75" s="353">
        <f t="shared" si="24"/>
        <v>-1103.7253659818516</v>
      </c>
      <c r="K75" s="353">
        <f t="shared" si="24"/>
        <v>-1130.8242313530893</v>
      </c>
      <c r="L75" s="353">
        <f t="shared" si="24"/>
        <v>-1159.0612490699191</v>
      </c>
      <c r="M75" s="353">
        <f t="shared" si="24"/>
        <v>-1188.4842215308558</v>
      </c>
      <c r="N75" s="353">
        <f t="shared" si="24"/>
        <v>-1219.1429588351516</v>
      </c>
      <c r="O75" s="353">
        <f t="shared" si="24"/>
        <v>-1251.0893631062281</v>
      </c>
      <c r="P75" s="353">
        <f t="shared" si="24"/>
        <v>-1284.3775163566897</v>
      </c>
      <c r="Q75" s="353">
        <f t="shared" si="24"/>
        <v>-1319.0637720436707</v>
      </c>
      <c r="R75" s="353">
        <f t="shared" si="24"/>
        <v>-1355.2068504695048</v>
      </c>
      <c r="S75" s="353">
        <f t="shared" si="24"/>
        <v>-1392.8679381892241</v>
      </c>
      <c r="T75" s="353">
        <f t="shared" si="24"/>
        <v>-1432.1107915931716</v>
      </c>
      <c r="U75" s="353">
        <f t="shared" si="24"/>
        <v>-1473.0018448400847</v>
      </c>
      <c r="V75" s="353">
        <f t="shared" si="24"/>
        <v>-1515.6103223233683</v>
      </c>
      <c r="W75" s="353">
        <f t="shared" si="24"/>
        <v>-1560.0083558609499</v>
      </c>
      <c r="X75" s="353">
        <f t="shared" si="24"/>
        <v>-1606.2711068071098</v>
      </c>
      <c r="Y75" s="353">
        <f t="shared" si="24"/>
        <v>-1654.4768932930085</v>
      </c>
      <c r="Z75" s="353">
        <f t="shared" si="24"/>
        <v>-1704.707322811315</v>
      </c>
      <c r="AA75" s="353">
        <f t="shared" si="24"/>
        <v>-1757.0474303693902</v>
      </c>
      <c r="AB75" s="353">
        <f t="shared" si="24"/>
        <v>-1811.5858224449046</v>
      </c>
      <c r="AC75" s="353">
        <f t="shared" si="24"/>
        <v>-1868.4148269875909</v>
      </c>
      <c r="AD75" s="353">
        <f t="shared" si="24"/>
        <v>-1927.6306497210699</v>
      </c>
      <c r="AE75" s="353">
        <f t="shared" si="24"/>
        <v>-1989.3335370093548</v>
      </c>
      <c r="AF75" s="353">
        <f t="shared" si="24"/>
        <v>-2053.6279455637477</v>
      </c>
      <c r="AG75" s="353">
        <f t="shared" si="24"/>
        <v>-2120.6227192774249</v>
      </c>
      <c r="AH75" s="353">
        <f t="shared" si="24"/>
        <v>-2190.4312734870769</v>
      </c>
      <c r="AI75" s="353">
        <f t="shared" si="24"/>
        <v>-2263.1717869735339</v>
      </c>
      <c r="AJ75" s="353">
        <f t="shared" si="24"/>
        <v>-2338.9674020264229</v>
      </c>
      <c r="AK75" s="353">
        <f t="shared" si="24"/>
        <v>-2417.9464329115322</v>
      </c>
      <c r="AL75" s="353">
        <f t="shared" si="24"/>
        <v>-2500.2425830938168</v>
      </c>
      <c r="AM75" s="353">
        <f t="shared" si="24"/>
        <v>-2585.9951715837569</v>
      </c>
      <c r="AN75" s="353">
        <f t="shared" si="24"/>
        <v>-2675.3493687902755</v>
      </c>
      <c r="AO75" s="353">
        <f t="shared" si="24"/>
        <v>-2768.4564422794674</v>
      </c>
      <c r="AP75" s="353">
        <f>AP68</f>
        <v>-2865.4740128552048</v>
      </c>
    </row>
    <row r="76" spans="1:45" x14ac:dyDescent="0.2">
      <c r="A76" s="217" t="s">
        <v>307</v>
      </c>
      <c r="B76" s="352">
        <f t="shared" ref="B76:AO76" si="25">-B67</f>
        <v>0</v>
      </c>
      <c r="C76" s="352">
        <f>-C67</f>
        <v>458.51428571428573</v>
      </c>
      <c r="D76" s="352">
        <f t="shared" si="25"/>
        <v>458.51428571428573</v>
      </c>
      <c r="E76" s="352">
        <f t="shared" si="25"/>
        <v>458.51428571428573</v>
      </c>
      <c r="F76" s="352">
        <f>-C67</f>
        <v>458.51428571428573</v>
      </c>
      <c r="G76" s="352">
        <f t="shared" si="25"/>
        <v>458.51428571428573</v>
      </c>
      <c r="H76" s="352">
        <f t="shared" si="25"/>
        <v>458.51428571428573</v>
      </c>
      <c r="I76" s="352">
        <f t="shared" si="25"/>
        <v>458.51428571428573</v>
      </c>
      <c r="J76" s="352">
        <f t="shared" si="25"/>
        <v>458.51428571428573</v>
      </c>
      <c r="K76" s="352">
        <f t="shared" si="25"/>
        <v>458.51428571428573</v>
      </c>
      <c r="L76" s="352">
        <f>-L67</f>
        <v>458.51428571428573</v>
      </c>
      <c r="M76" s="352">
        <f>-M67</f>
        <v>458.51428571428573</v>
      </c>
      <c r="N76" s="352">
        <f t="shared" si="25"/>
        <v>458.51428571428573</v>
      </c>
      <c r="O76" s="352">
        <f t="shared" si="25"/>
        <v>458.51428571428573</v>
      </c>
      <c r="P76" s="352">
        <f t="shared" si="25"/>
        <v>458.51428571428573</v>
      </c>
      <c r="Q76" s="352">
        <f t="shared" si="25"/>
        <v>458.51428571428573</v>
      </c>
      <c r="R76" s="352">
        <f t="shared" si="25"/>
        <v>458.51428571428573</v>
      </c>
      <c r="S76" s="352">
        <f t="shared" si="25"/>
        <v>458.51428571428573</v>
      </c>
      <c r="T76" s="352">
        <f t="shared" si="25"/>
        <v>458.51428571428573</v>
      </c>
      <c r="U76" s="352">
        <f t="shared" si="25"/>
        <v>458.51428571428573</v>
      </c>
      <c r="V76" s="352">
        <f t="shared" si="25"/>
        <v>458.51428571428573</v>
      </c>
      <c r="W76" s="352">
        <f t="shared" si="25"/>
        <v>458.51428571428573</v>
      </c>
      <c r="X76" s="352">
        <f t="shared" si="25"/>
        <v>458.51428571428573</v>
      </c>
      <c r="Y76" s="352">
        <f t="shared" si="25"/>
        <v>458.51428571428573</v>
      </c>
      <c r="Z76" s="352">
        <f t="shared" si="25"/>
        <v>458.51428571428573</v>
      </c>
      <c r="AA76" s="352">
        <f t="shared" si="25"/>
        <v>458.51428571428573</v>
      </c>
      <c r="AB76" s="352">
        <f t="shared" si="25"/>
        <v>458.51428571428573</v>
      </c>
      <c r="AC76" s="352">
        <f t="shared" si="25"/>
        <v>458.51428571428573</v>
      </c>
      <c r="AD76" s="352">
        <f t="shared" si="25"/>
        <v>458.51428571428573</v>
      </c>
      <c r="AE76" s="352">
        <f t="shared" si="25"/>
        <v>458.51428571428573</v>
      </c>
      <c r="AF76" s="352">
        <f t="shared" si="25"/>
        <v>458.51428571428573</v>
      </c>
      <c r="AG76" s="352">
        <f t="shared" si="25"/>
        <v>458.51428571428573</v>
      </c>
      <c r="AH76" s="352">
        <f t="shared" si="25"/>
        <v>458.51428571428573</v>
      </c>
      <c r="AI76" s="352">
        <f t="shared" si="25"/>
        <v>458.51428571428573</v>
      </c>
      <c r="AJ76" s="352">
        <f t="shared" si="25"/>
        <v>458.51428571428573</v>
      </c>
      <c r="AK76" s="352">
        <f t="shared" si="25"/>
        <v>458.51428571428573</v>
      </c>
      <c r="AL76" s="352">
        <f t="shared" si="25"/>
        <v>458.51428571428573</v>
      </c>
      <c r="AM76" s="352">
        <f t="shared" si="25"/>
        <v>458.51428571428573</v>
      </c>
      <c r="AN76" s="352">
        <f t="shared" si="25"/>
        <v>458.51428571428573</v>
      </c>
      <c r="AO76" s="352">
        <f t="shared" si="25"/>
        <v>458.51428571428573</v>
      </c>
      <c r="AP76" s="352">
        <f>-AP67</f>
        <v>458.51428571428573</v>
      </c>
    </row>
    <row r="77" spans="1:45" x14ac:dyDescent="0.2">
      <c r="A77" s="217" t="s">
        <v>306</v>
      </c>
      <c r="B77" s="352">
        <f t="shared" ref="B77:AO77" si="26">B69</f>
        <v>0</v>
      </c>
      <c r="C77" s="352">
        <f t="shared" si="26"/>
        <v>0</v>
      </c>
      <c r="D77" s="352">
        <f t="shared" si="26"/>
        <v>0</v>
      </c>
      <c r="E77" s="352">
        <f t="shared" si="26"/>
        <v>0</v>
      </c>
      <c r="F77" s="352">
        <f t="shared" si="26"/>
        <v>0</v>
      </c>
      <c r="G77" s="352">
        <f t="shared" si="26"/>
        <v>0</v>
      </c>
      <c r="H77" s="352">
        <f t="shared" si="26"/>
        <v>0</v>
      </c>
      <c r="I77" s="352">
        <f t="shared" si="26"/>
        <v>0</v>
      </c>
      <c r="J77" s="352">
        <f t="shared" si="26"/>
        <v>0</v>
      </c>
      <c r="K77" s="352">
        <f t="shared" si="26"/>
        <v>0</v>
      </c>
      <c r="L77" s="352">
        <f t="shared" si="26"/>
        <v>0</v>
      </c>
      <c r="M77" s="352">
        <f t="shared" si="26"/>
        <v>0</v>
      </c>
      <c r="N77" s="352">
        <f t="shared" si="26"/>
        <v>0</v>
      </c>
      <c r="O77" s="352">
        <f t="shared" si="26"/>
        <v>0</v>
      </c>
      <c r="P77" s="352">
        <f t="shared" si="26"/>
        <v>0</v>
      </c>
      <c r="Q77" s="352">
        <f t="shared" si="26"/>
        <v>0</v>
      </c>
      <c r="R77" s="352">
        <f t="shared" si="26"/>
        <v>0</v>
      </c>
      <c r="S77" s="352">
        <f t="shared" si="26"/>
        <v>0</v>
      </c>
      <c r="T77" s="352">
        <f t="shared" si="26"/>
        <v>0</v>
      </c>
      <c r="U77" s="352">
        <f t="shared" si="26"/>
        <v>0</v>
      </c>
      <c r="V77" s="352">
        <f t="shared" si="26"/>
        <v>0</v>
      </c>
      <c r="W77" s="352">
        <f t="shared" si="26"/>
        <v>0</v>
      </c>
      <c r="X77" s="352">
        <f t="shared" si="26"/>
        <v>0</v>
      </c>
      <c r="Y77" s="352">
        <f t="shared" si="26"/>
        <v>0</v>
      </c>
      <c r="Z77" s="352">
        <f t="shared" si="26"/>
        <v>0</v>
      </c>
      <c r="AA77" s="352">
        <f t="shared" si="26"/>
        <v>0</v>
      </c>
      <c r="AB77" s="352">
        <f t="shared" si="26"/>
        <v>0</v>
      </c>
      <c r="AC77" s="352">
        <f t="shared" si="26"/>
        <v>0</v>
      </c>
      <c r="AD77" s="352">
        <f t="shared" si="26"/>
        <v>0</v>
      </c>
      <c r="AE77" s="352">
        <f t="shared" si="26"/>
        <v>0</v>
      </c>
      <c r="AF77" s="352">
        <f t="shared" si="26"/>
        <v>0</v>
      </c>
      <c r="AG77" s="352">
        <f t="shared" si="26"/>
        <v>0</v>
      </c>
      <c r="AH77" s="352">
        <f t="shared" si="26"/>
        <v>0</v>
      </c>
      <c r="AI77" s="352">
        <f t="shared" si="26"/>
        <v>0</v>
      </c>
      <c r="AJ77" s="352">
        <f t="shared" si="26"/>
        <v>0</v>
      </c>
      <c r="AK77" s="352">
        <f t="shared" si="26"/>
        <v>0</v>
      </c>
      <c r="AL77" s="352">
        <f t="shared" si="26"/>
        <v>0</v>
      </c>
      <c r="AM77" s="352">
        <f t="shared" si="26"/>
        <v>0</v>
      </c>
      <c r="AN77" s="352">
        <f t="shared" si="26"/>
        <v>0</v>
      </c>
      <c r="AO77" s="352">
        <f t="shared" si="26"/>
        <v>0</v>
      </c>
      <c r="AP77" s="352">
        <f>AP69</f>
        <v>0</v>
      </c>
    </row>
    <row r="78" spans="1:45" x14ac:dyDescent="0.2">
      <c r="A78" s="217" t="s">
        <v>305</v>
      </c>
      <c r="B78" s="352">
        <f>IF(SUM($B$71:B71)+SUM($A$78:A78)&gt;0,0,SUM($B$71:B71)-SUM($A$78:A78))</f>
        <v>0</v>
      </c>
      <c r="C78" s="352">
        <f>IF(SUM($B$71:C71)+SUM($A$78:B78)&gt;0,0,SUM($B$71:C71)-SUM($A$78:B78))</f>
        <v>0</v>
      </c>
      <c r="D78" s="352">
        <f>IF(SUM($B$71:D71)+SUM($A$78:C78)&gt;0,0,SUM($B$71:D71)-SUM($A$78:C78))</f>
        <v>0</v>
      </c>
      <c r="E78" s="352">
        <f>IF(SUM($B$71:E71)+SUM($A$78:D78)&gt;0,0,SUM($B$71:E71)-SUM($A$78:D78))</f>
        <v>0</v>
      </c>
      <c r="F78" s="352">
        <f>IF(SUM($B$71:F71)+SUM($A$78:E78)&gt;0,0,SUM($B$71:F71)-SUM($A$78:E78))</f>
        <v>0</v>
      </c>
      <c r="G78" s="352">
        <f>IF(SUM($B$71:G71)+SUM($A$78:F78)&gt;0,0,SUM($B$71:G71)-SUM($A$78:F78))</f>
        <v>0</v>
      </c>
      <c r="H78" s="352">
        <f>IF(SUM($B$71:H71)+SUM($A$78:G78)&gt;0,0,SUM($B$71:H71)-SUM($A$78:G78))</f>
        <v>0</v>
      </c>
      <c r="I78" s="352">
        <f>IF(SUM($B$71:I71)+SUM($A$78:H78)&gt;0,0,SUM($B$71:I71)-SUM($A$78:H78))</f>
        <v>0</v>
      </c>
      <c r="J78" s="352">
        <f>IF(SUM($B$71:J71)+SUM($A$78:I78)&gt;0,0,SUM($B$71:J71)-SUM($A$78:I78))</f>
        <v>0</v>
      </c>
      <c r="K78" s="352">
        <f>IF(SUM($B$71:K71)+SUM($A$78:J78)&gt;0,0,SUM($B$71:K71)-SUM($A$78:J78))</f>
        <v>0</v>
      </c>
      <c r="L78" s="352">
        <f>IF(SUM($B$71:L71)+SUM($A$78:K78)&gt;0,0,SUM($B$71:L71)-SUM($A$78:K78))</f>
        <v>0</v>
      </c>
      <c r="M78" s="352">
        <f>IF(SUM($B$71:M71)+SUM($A$78:L78)&gt;0,0,SUM($B$71:M71)-SUM($A$78:L78))</f>
        <v>0</v>
      </c>
      <c r="N78" s="352">
        <f>IF(SUM($B$71:N71)+SUM($A$78:M78)&gt;0,0,SUM($B$71:N71)-SUM($A$78:M78))</f>
        <v>0</v>
      </c>
      <c r="O78" s="352">
        <f>IF(SUM($B$71:O71)+SUM($A$78:N78)&gt;0,0,SUM($B$71:O71)-SUM($A$78:N78))</f>
        <v>0</v>
      </c>
      <c r="P78" s="352">
        <f>IF(SUM($B$71:P71)+SUM($A$78:O78)&gt;0,0,SUM($B$71:P71)-SUM($A$78:O78))</f>
        <v>0</v>
      </c>
      <c r="Q78" s="352">
        <f>IF(SUM($B$71:Q71)+SUM($A$78:P78)&gt;0,0,SUM($B$71:Q71)-SUM($A$78:P78))</f>
        <v>0</v>
      </c>
      <c r="R78" s="352">
        <f>IF(SUM($B$71:R71)+SUM($A$78:Q78)&gt;0,0,SUM($B$71:R71)-SUM($A$78:Q78))</f>
        <v>0</v>
      </c>
      <c r="S78" s="352">
        <f>IF(SUM($B$71:S71)+SUM($A$78:R78)&gt;0,0,SUM($B$71:S71)-SUM($A$78:R78))</f>
        <v>0</v>
      </c>
      <c r="T78" s="352">
        <f>IF(SUM($B$71:T71)+SUM($A$78:S78)&gt;0,0,SUM($B$71:T71)-SUM($A$78:S78))</f>
        <v>0</v>
      </c>
      <c r="U78" s="352">
        <f>IF(SUM($B$71:U71)+SUM($A$78:T78)&gt;0,0,SUM($B$71:U71)-SUM($A$78:T78))</f>
        <v>0</v>
      </c>
      <c r="V78" s="352">
        <f>IF(SUM($B$71:V71)+SUM($A$78:U78)&gt;0,0,SUM($B$71:V71)-SUM($A$78:U78))</f>
        <v>0</v>
      </c>
      <c r="W78" s="352">
        <f>IF(SUM($B$71:W71)+SUM($A$78:V78)&gt;0,0,SUM($B$71:W71)-SUM($A$78:V78))</f>
        <v>0</v>
      </c>
      <c r="X78" s="352">
        <f>IF(SUM($B$71:X71)+SUM($A$78:W78)&gt;0,0,SUM($B$71:X71)-SUM($A$78:W78))</f>
        <v>0</v>
      </c>
      <c r="Y78" s="352">
        <f>IF(SUM($B$71:Y71)+SUM($A$78:X78)&gt;0,0,SUM($B$71:Y71)-SUM($A$78:X78))</f>
        <v>0</v>
      </c>
      <c r="Z78" s="352">
        <f>IF(SUM($B$71:Z71)+SUM($A$78:Y78)&gt;0,0,SUM($B$71:Z71)-SUM($A$78:Y78))</f>
        <v>0</v>
      </c>
      <c r="AA78" s="352">
        <f>IF(SUM($B$71:AA71)+SUM($A$78:Z78)&gt;0,0,SUM($B$71:AA71)-SUM($A$78:Z78))</f>
        <v>0</v>
      </c>
      <c r="AB78" s="352">
        <f>IF(SUM($B$71:AB71)+SUM($A$78:AA78)&gt;0,0,SUM($B$71:AB71)-SUM($A$78:AA78))</f>
        <v>0</v>
      </c>
      <c r="AC78" s="352">
        <f>IF(SUM($B$71:AC71)+SUM($A$78:AB78)&gt;0,0,SUM($B$71:AC71)-SUM($A$78:AB78))</f>
        <v>0</v>
      </c>
      <c r="AD78" s="352">
        <f>IF(SUM($B$71:AD71)+SUM($A$78:AC78)&gt;0,0,SUM($B$71:AD71)-SUM($A$78:AC78))</f>
        <v>0</v>
      </c>
      <c r="AE78" s="352">
        <f>IF(SUM($B$71:AE71)+SUM($A$78:AD78)&gt;0,0,SUM($B$71:AE71)-SUM($A$78:AD78))</f>
        <v>0</v>
      </c>
      <c r="AF78" s="352">
        <f>IF(SUM($B$71:AF71)+SUM($A$78:AE78)&gt;0,0,SUM($B$71:AF71)-SUM($A$78:AE78))</f>
        <v>0</v>
      </c>
      <c r="AG78" s="352">
        <f>IF(SUM($B$71:AG71)+SUM($A$78:AF78)&gt;0,0,SUM($B$71:AG71)-SUM($A$78:AF78))</f>
        <v>0</v>
      </c>
      <c r="AH78" s="352">
        <f>IF(SUM($B$71:AH71)+SUM($A$78:AG78)&gt;0,0,SUM($B$71:AH71)-SUM($A$78:AG78))</f>
        <v>0</v>
      </c>
      <c r="AI78" s="352">
        <f>IF(SUM($B$71:AI71)+SUM($A$78:AH78)&gt;0,0,SUM($B$71:AI71)-SUM($A$78:AH78))</f>
        <v>0</v>
      </c>
      <c r="AJ78" s="352">
        <f>IF(SUM($B$71:AJ71)+SUM($A$78:AI78)&gt;0,0,SUM($B$71:AJ71)-SUM($A$78:AI78))</f>
        <v>0</v>
      </c>
      <c r="AK78" s="352">
        <f>IF(SUM($B$71:AK71)+SUM($A$78:AJ78)&gt;0,0,SUM($B$71:AK71)-SUM($A$78:AJ78))</f>
        <v>0</v>
      </c>
      <c r="AL78" s="352">
        <f>IF(SUM($B$71:AL71)+SUM($A$78:AK78)&gt;0,0,SUM($B$71:AL71)-SUM($A$78:AK78))</f>
        <v>0</v>
      </c>
      <c r="AM78" s="352">
        <f>IF(SUM($B$71:AM71)+SUM($A$78:AL78)&gt;0,0,SUM($B$71:AM71)-SUM($A$78:AL78))</f>
        <v>0</v>
      </c>
      <c r="AN78" s="352">
        <f>IF(SUM($B$71:AN71)+SUM($A$78:AM78)&gt;0,0,SUM($B$71:AN71)-SUM($A$78:AM78))</f>
        <v>0</v>
      </c>
      <c r="AO78" s="352">
        <f>IF(SUM($B$71:AO71)+SUM($A$78:AN78)&gt;0,0,SUM($B$71:AO71)-SUM($A$78:AN78))</f>
        <v>0</v>
      </c>
      <c r="AP78" s="352">
        <f>IF(SUM($B$71:AP71)+SUM($A$78:AO78)&gt;0,0,SUM($B$71:AP71)-SUM($A$78:AO78))</f>
        <v>0</v>
      </c>
    </row>
    <row r="79" spans="1:45" x14ac:dyDescent="0.2">
      <c r="A79" s="217" t="s">
        <v>304</v>
      </c>
      <c r="B79" s="352">
        <f>IF(((SUM($B$59:B59)+SUM($B$61:B64))+SUM($B$81:B81))&lt;0,((SUM($B$59:B59)+SUM($B$61:B64))+SUM($B$81:B81))*0.18-SUM($A$79:A79),IF(SUM(A$79:$B79)&lt;0,0-SUM(A$79:$B79),0))</f>
        <v>-2448</v>
      </c>
      <c r="C79" s="352">
        <f>IF(((SUM($B$59:C59)+SUM($B$61:C64))+SUM($B$81:C81))&lt;0,((SUM($B$59:C59)+SUM($B$61:C64))+SUM($B$81:C81))*0.18-SUM($A$79:B79),IF(SUM($B$79:B79)&lt;0,0-SUM($B$79:B79),0))</f>
        <v>-87.076364634915535</v>
      </c>
      <c r="D79" s="352">
        <f>IF(((SUM($B$59:D59)+SUM($B$61:D64))+SUM($B$81:D81))&lt;0,((SUM($B$59:D59)+SUM($B$61:D64))+SUM($B$81:D81))*0.18-SUM($A$79:C79),IF(SUM($B$79:C79)&lt;0,0-SUM($B$79:C79),0))</f>
        <v>-90.733571949582711</v>
      </c>
      <c r="E79" s="352">
        <f>IF(((SUM($B$59:E59)+SUM($B$61:E64))+SUM($B$81:E81))&lt;0,((SUM($B$59:E59)+SUM($B$61:E64))+SUM($B$81:E81))*0.18-SUM($A$79:D79),IF(SUM($B$79:D79)&lt;0,0-SUM($B$79:D79),0))</f>
        <v>-94.544381971464645</v>
      </c>
      <c r="F79" s="352">
        <f>IF(((SUM($B$59:F59)+SUM($B$61:F64))+SUM($B$81:F81))&lt;0,((SUM($B$59:F59)+SUM($B$61:F64))+SUM($B$81:F81))*0.18-SUM($A$79:E79),IF(SUM($B$79:E79)&lt;0,0-SUM($B$79:E79),0))</f>
        <v>-98.515246014266268</v>
      </c>
      <c r="G79" s="352">
        <f>IF(((SUM($B$59:G59)+SUM($B$61:G64))+SUM($B$81:G81))&lt;0,((SUM($B$59:G59)+SUM($B$61:G64))+SUM($B$81:G81))*0.18-SUM($A$79:F79),IF(SUM($B$79:F79)&lt;0,0-SUM($B$79:F79),0))</f>
        <v>-102.65288634686567</v>
      </c>
      <c r="H79" s="352">
        <f>IF(((SUM($B$59:H59)+SUM($B$61:H64))+SUM($B$81:H81))&lt;0,((SUM($B$59:H59)+SUM($B$61:H64))+SUM($B$81:H81))*0.18-SUM($A$79:G79),IF(SUM($B$79:G79)&lt;0,0-SUM($B$79:G79),0))</f>
        <v>-106.96430757343387</v>
      </c>
      <c r="I79" s="352">
        <f>IF(((SUM($B$59:I59)+SUM($B$61:I64))+SUM($B$81:I81))&lt;0,((SUM($B$59:I59)+SUM($B$61:I64))+SUM($B$81:I81))*0.18-SUM($A$79:H79),IF(SUM($B$79:H79)&lt;0,0-SUM($B$79:H79),0))</f>
        <v>-111.45680849151813</v>
      </c>
      <c r="J79" s="352">
        <f>IF(((SUM($B$59:J59)+SUM($B$61:J64))+SUM($B$81:J81))&lt;0,((SUM($B$59:J59)+SUM($B$61:J64))+SUM($B$81:J81))*0.18-SUM($A$79:I79),IF(SUM($B$79:I79)&lt;0,0-SUM($B$79:I79),0))</f>
        <v>-116.13799444816186</v>
      </c>
      <c r="K79" s="352">
        <f>IF(((SUM($B$59:K59)+SUM($B$61:K64))+SUM($B$81:K81))&lt;0,((SUM($B$59:K59)+SUM($B$61:K64))+SUM($B$81:K81))*0.18-SUM($A$79:J79),IF(SUM($B$79:J79)&lt;0,0-SUM($B$79:J79),0))</f>
        <v>-121.01579021498401</v>
      </c>
      <c r="L79" s="352">
        <f>IF(((SUM($B$59:L59)+SUM($B$61:L64))+SUM($B$81:L81))&lt;0,((SUM($B$59:L59)+SUM($B$61:L64))+SUM($B$81:L81))*0.18-SUM($A$79:K79),IF(SUM($B$79:K79)&lt;0,0-SUM($B$79:K79),0))</f>
        <v>-126.09845340401444</v>
      </c>
      <c r="M79" s="352">
        <f>IF(((SUM($B$59:M59)+SUM($B$61:M64))+SUM($B$81:M81))&lt;0,((SUM($B$59:M59)+SUM($B$61:M64))+SUM($B$81:M81))*0.18-SUM($A$79:L79),IF(SUM($B$79:L79)&lt;0,0-SUM($B$79:L79),0))</f>
        <v>-131.3945884469822</v>
      </c>
      <c r="N79" s="352">
        <f>IF(((SUM($B$59:N59)+SUM($B$61:N64))+SUM($B$81:N81))&lt;0,((SUM($B$59:N59)+SUM($B$61:N64))+SUM($B$81:N81))*0.18-SUM($A$79:M79),IF(SUM($B$79:M79)&lt;0,0-SUM($B$79:M79),0))</f>
        <v>-136.91316116175585</v>
      </c>
      <c r="O79" s="352">
        <f>IF(((SUM($B$59:O59)+SUM($B$61:O64))+SUM($B$81:O81))&lt;0,((SUM($B$59:O59)+SUM($B$61:O64))+SUM($B$81:O81))*0.18-SUM($A$79:N79),IF(SUM($B$79:N79)&lt;0,0-SUM($B$79:N79),0))</f>
        <v>-142.66351393054993</v>
      </c>
      <c r="P79" s="352">
        <f>IF(((SUM($B$59:P59)+SUM($B$61:P64))+SUM($B$81:P81))&lt;0,((SUM($B$59:P59)+SUM($B$61:P64))+SUM($B$81:P81))*0.18-SUM($A$79:O79),IF(SUM($B$79:O79)&lt;0,0-SUM($B$79:O79),0))</f>
        <v>-148.6553815156326</v>
      </c>
      <c r="Q79" s="352">
        <f>IF(((SUM($B$59:Q59)+SUM($B$61:Q64))+SUM($B$81:Q81))&lt;0,((SUM($B$59:Q59)+SUM($B$61:Q64))+SUM($B$81:Q81))*0.18-SUM($A$79:P79),IF(SUM($B$79:P79)&lt;0,0-SUM($B$79:P79),0))</f>
        <v>-154.89890753928921</v>
      </c>
      <c r="R79" s="352">
        <f>IF(((SUM($B$59:R59)+SUM($B$61:R64))+SUM($B$81:R81))&lt;0,((SUM($B$59:R59)+SUM($B$61:R64))+SUM($B$81:R81))*0.18-SUM($A$79:Q79),IF(SUM($B$79:Q79)&lt;0,0-SUM($B$79:Q79),0))</f>
        <v>-161.40466165593989</v>
      </c>
      <c r="S79" s="352">
        <f>IF(((SUM($B$59:S59)+SUM($B$61:S64))+SUM($B$81:S81))&lt;0,((SUM($B$59:S59)+SUM($B$61:S64))+SUM($B$81:S81))*0.18-SUM($A$79:R79),IF(SUM($B$79:R79)&lt;0,0-SUM($B$79:R79),0))</f>
        <v>-168.18365744548828</v>
      </c>
      <c r="T79" s="352">
        <f>IF(((SUM($B$59:T59)+SUM($B$61:T64))+SUM($B$81:T81))&lt;0,((SUM($B$59:T59)+SUM($B$61:T64))+SUM($B$81:T81))*0.18-SUM($A$79:S79),IF(SUM($B$79:S79)&lt;0,0-SUM($B$79:S79),0))</f>
        <v>-175.24737105819986</v>
      </c>
      <c r="U79" s="352">
        <f>IF(((SUM($B$59:U59)+SUM($B$61:U64))+SUM($B$81:U81))&lt;0,((SUM($B$59:U59)+SUM($B$61:U64))+SUM($B$81:U81))*0.18-SUM($A$79:T79),IF(SUM($B$79:T79)&lt;0,0-SUM($B$79:T79),0))</f>
        <v>-182.60776064264337</v>
      </c>
      <c r="V79" s="352">
        <f>IF(((SUM($B$59:V59)+SUM($B$61:V64))+SUM($B$81:V81))&lt;0,((SUM($B$59:V59)+SUM($B$61:V64))+SUM($B$81:V81))*0.18-SUM($A$79:U79),IF(SUM($B$79:U79)&lt;0,0-SUM($B$79:U79),0))</f>
        <v>-190.27728658963497</v>
      </c>
      <c r="W79" s="352">
        <f>IF(((SUM($B$59:W59)+SUM($B$61:W64))+SUM($B$81:W81))&lt;0,((SUM($B$59:W59)+SUM($B$61:W64))+SUM($B$81:W81))*0.18-SUM($A$79:V79),IF(SUM($B$79:V79)&lt;0,0-SUM($B$79:V79),0))</f>
        <v>-198.26893262639987</v>
      </c>
      <c r="X79" s="352">
        <f>IF(((SUM($B$59:X59)+SUM($B$61:X64))+SUM($B$81:X81))&lt;0,((SUM($B$59:X59)+SUM($B$61:X64))+SUM($B$81:X81))*0.18-SUM($A$79:W79),IF(SUM($B$79:W79)&lt;0,0-SUM($B$79:W79),0))</f>
        <v>-206.59622779670826</v>
      </c>
      <c r="Y79" s="352">
        <f>IF(((SUM($B$59:Y59)+SUM($B$61:Y64))+SUM($B$81:Y81))&lt;0,((SUM($B$59:Y59)+SUM($B$61:Y64))+SUM($B$81:Y81))*0.18-SUM($A$79:X79),IF(SUM($B$79:X79)&lt;0,0-SUM($B$79:X79),0))</f>
        <v>-215.27326936417012</v>
      </c>
      <c r="Z79" s="352">
        <f>IF(((SUM($B$59:Z59)+SUM($B$61:Z64))+SUM($B$81:Z81))&lt;0,((SUM($B$59:Z59)+SUM($B$61:Z64))+SUM($B$81:Z81))*0.18-SUM($A$79:Y79),IF(SUM($B$79:Y79)&lt;0,0-SUM($B$79:Y79),0))</f>
        <v>-224.31474667746625</v>
      </c>
      <c r="AA79" s="352">
        <f>IF(((SUM($B$59:AA59)+SUM($B$61:AA64))+SUM($B$81:AA81))&lt;0,((SUM($B$59:AA59)+SUM($B$61:AA64))+SUM($B$81:AA81))*0.18-SUM($A$79:Z79),IF(SUM($B$79:Z79)&lt;0,0-SUM($B$79:Z79),0))</f>
        <v>-233.73596603791793</v>
      </c>
      <c r="AB79" s="352">
        <f>IF(((SUM($B$59:AB59)+SUM($B$61:AB64))+SUM($B$81:AB81))&lt;0,((SUM($B$59:AB59)+SUM($B$61:AB64))+SUM($B$81:AB81))*0.18-SUM($A$79:AA79),IF(SUM($B$79:AA79)&lt;0,0-SUM($B$79:AA79),0))</f>
        <v>-243.55287661151124</v>
      </c>
      <c r="AC79" s="352">
        <f>IF(((SUM($B$59:AC59)+SUM($B$61:AC64))+SUM($B$81:AC81))&lt;0,((SUM($B$59:AC59)+SUM($B$61:AC64))+SUM($B$81:AC81))*0.18-SUM($A$79:AB79),IF(SUM($B$79:AB79)&lt;0,0-SUM($B$79:AB79),0))</f>
        <v>-253.78209742919444</v>
      </c>
      <c r="AD79" s="352">
        <f>IF(((SUM($B$59:AD59)+SUM($B$61:AD64))+SUM($B$81:AD81))&lt;0,((SUM($B$59:AD59)+SUM($B$61:AD64))+SUM($B$81:AD81))*0.18-SUM($A$79:AC79),IF(SUM($B$79:AC79)&lt;0,0-SUM($B$79:AC79),0))</f>
        <v>-264.44094552122078</v>
      </c>
      <c r="AE79" s="352">
        <f>IF(((SUM($B$59:AE59)+SUM($B$61:AE64))+SUM($B$81:AE81))&lt;0,((SUM($B$59:AE59)+SUM($B$61:AE64))+SUM($B$81:AE81))*0.18-SUM($A$79:AD79),IF(SUM($B$79:AD79)&lt;0,0-SUM($B$79:AD79),0))</f>
        <v>-275.54746523311405</v>
      </c>
      <c r="AF79" s="352">
        <f>IF(((SUM($B$59:AF59)+SUM($B$61:AF64))+SUM($B$81:AF81))&lt;0,((SUM($B$59:AF59)+SUM($B$61:AF64))+SUM($B$81:AF81))*0.18-SUM($A$79:AE79),IF(SUM($B$79:AE79)&lt;0,0-SUM($B$79:AE79),0))</f>
        <v>-287.12045877290348</v>
      </c>
      <c r="AG79" s="352">
        <f>IF(((SUM($B$59:AG59)+SUM($B$61:AG64))+SUM($B$81:AG81))&lt;0,((SUM($B$59:AG59)+SUM($B$61:AG64))+SUM($B$81:AG81))*0.18-SUM($A$79:AF79),IF(SUM($B$79:AF79)&lt;0,0-SUM($B$79:AF79),0))</f>
        <v>-299.17951804136283</v>
      </c>
      <c r="AH79" s="352">
        <f>IF(((SUM($B$59:AH59)+SUM($B$61:AH64))+SUM($B$81:AH81))&lt;0,((SUM($B$59:AH59)+SUM($B$61:AH64))+SUM($B$81:AH81))*0.18-SUM($A$79:AG79),IF(SUM($B$79:AG79)&lt;0,0-SUM($B$79:AG79),0))</f>
        <v>-311.74505779910396</v>
      </c>
      <c r="AI79" s="352">
        <f>IF(((SUM($B$59:AI59)+SUM($B$61:AI64))+SUM($B$81:AI81))&lt;0,((SUM($B$59:AI59)+SUM($B$61:AI64))+SUM($B$81:AI81))*0.18-SUM($A$79:AH79),IF(SUM($B$79:AH79)&lt;0,0-SUM($B$79:AH79),0))</f>
        <v>-324.83835022666426</v>
      </c>
      <c r="AJ79" s="352">
        <f>IF(((SUM($B$59:AJ59)+SUM($B$61:AJ64))+SUM($B$81:AJ81))&lt;0,((SUM($B$59:AJ59)+SUM($B$61:AJ64))+SUM($B$81:AJ81))*0.18-SUM($A$79:AI79),IF(SUM($B$79:AI79)&lt;0,0-SUM($B$79:AI79),0))</f>
        <v>-338.48156093618491</v>
      </c>
      <c r="AK79" s="352">
        <f>IF(((SUM($B$59:AK59)+SUM($B$61:AK64))+SUM($B$81:AK81))&lt;0,((SUM($B$59:AK59)+SUM($B$61:AK64))+SUM($B$81:AK81))*0.18-SUM($A$79:AJ79),IF(SUM($B$79:AJ79)&lt;0,0-SUM($B$79:AJ79),0))</f>
        <v>-352.69778649550244</v>
      </c>
      <c r="AL79" s="352">
        <f>IF(((SUM($B$59:AL59)+SUM($B$61:AL64))+SUM($B$81:AL81))&lt;0,((SUM($B$59:AL59)+SUM($B$61:AL64))+SUM($B$81:AL81))*0.18-SUM($A$79:AK79),IF(SUM($B$79:AK79)&lt;0,0-SUM($B$79:AK79),0))</f>
        <v>-367.51109352831554</v>
      </c>
      <c r="AM79" s="352">
        <f>IF(((SUM($B$59:AM59)+SUM($B$61:AM64))+SUM($B$81:AM81))&lt;0,((SUM($B$59:AM59)+SUM($B$61:AM64))+SUM($B$81:AM81))*0.18-SUM($A$79:AL79),IF(SUM($B$79:AL79)&lt;0,0-SUM($B$79:AL79),0))</f>
        <v>-382.94655945650629</v>
      </c>
      <c r="AN79" s="352">
        <f>IF(((SUM($B$59:AN59)+SUM($B$61:AN64))+SUM($B$81:AN81))&lt;0,((SUM($B$59:AN59)+SUM($B$61:AN64))+SUM($B$81:AN81))*0.18-SUM($A$79:AM79),IF(SUM($B$79:AM79)&lt;0,0-SUM($B$79:AM79),0))</f>
        <v>-399.03031495367759</v>
      </c>
      <c r="AO79" s="352">
        <f>IF(((SUM($B$59:AO59)+SUM($B$61:AO64))+SUM($B$81:AO81))&lt;0,((SUM($B$59:AO59)+SUM($B$61:AO64))+SUM($B$81:AO81))*0.18-SUM($A$79:AN79),IF(SUM($B$79:AN79)&lt;0,0-SUM($B$79:AN79),0))</f>
        <v>-415.78958818173123</v>
      </c>
      <c r="AP79" s="352">
        <f>IF(((SUM($B$59:AP59)+SUM($B$61:AP64))+SUM($B$81:AP81))&lt;0,((SUM($B$59:AP59)+SUM($B$61:AP64))+SUM($B$81:AP81))*0.18-SUM($A$79:AO79),IF(SUM($B$79:AO79)&lt;0,0-SUM($B$79:AO79),0))</f>
        <v>-433.25275088536728</v>
      </c>
    </row>
    <row r="80" spans="1:45" x14ac:dyDescent="0.2">
      <c r="A80" s="217" t="s">
        <v>303</v>
      </c>
      <c r="B80" s="352">
        <f>-B59*(B39)</f>
        <v>0</v>
      </c>
      <c r="C80" s="352">
        <f t="shared" ref="C80:AP80" si="27">-(C59-B59)*$B$39</f>
        <v>0</v>
      </c>
      <c r="D80" s="352">
        <f t="shared" si="27"/>
        <v>0</v>
      </c>
      <c r="E80" s="352">
        <f t="shared" si="27"/>
        <v>0</v>
      </c>
      <c r="F80" s="352">
        <f t="shared" si="27"/>
        <v>0</v>
      </c>
      <c r="G80" s="352">
        <f t="shared" si="27"/>
        <v>0</v>
      </c>
      <c r="H80" s="352">
        <f t="shared" si="27"/>
        <v>0</v>
      </c>
      <c r="I80" s="352">
        <f t="shared" si="27"/>
        <v>0</v>
      </c>
      <c r="J80" s="352">
        <f t="shared" si="27"/>
        <v>0</v>
      </c>
      <c r="K80" s="352">
        <f t="shared" si="27"/>
        <v>0</v>
      </c>
      <c r="L80" s="352">
        <f t="shared" si="27"/>
        <v>0</v>
      </c>
      <c r="M80" s="352">
        <f t="shared" si="27"/>
        <v>0</v>
      </c>
      <c r="N80" s="352">
        <f t="shared" si="27"/>
        <v>0</v>
      </c>
      <c r="O80" s="352">
        <f t="shared" si="27"/>
        <v>0</v>
      </c>
      <c r="P80" s="352">
        <f t="shared" si="27"/>
        <v>0</v>
      </c>
      <c r="Q80" s="352">
        <f t="shared" si="27"/>
        <v>0</v>
      </c>
      <c r="R80" s="352">
        <f t="shared" si="27"/>
        <v>0</v>
      </c>
      <c r="S80" s="352">
        <f t="shared" si="27"/>
        <v>0</v>
      </c>
      <c r="T80" s="352">
        <f t="shared" si="27"/>
        <v>0</v>
      </c>
      <c r="U80" s="352">
        <f t="shared" si="27"/>
        <v>0</v>
      </c>
      <c r="V80" s="352">
        <f t="shared" si="27"/>
        <v>0</v>
      </c>
      <c r="W80" s="352">
        <f t="shared" si="27"/>
        <v>0</v>
      </c>
      <c r="X80" s="352">
        <f t="shared" si="27"/>
        <v>0</v>
      </c>
      <c r="Y80" s="352">
        <f t="shared" si="27"/>
        <v>0</v>
      </c>
      <c r="Z80" s="352">
        <f t="shared" si="27"/>
        <v>0</v>
      </c>
      <c r="AA80" s="352">
        <f t="shared" si="27"/>
        <v>0</v>
      </c>
      <c r="AB80" s="352">
        <f t="shared" si="27"/>
        <v>0</v>
      </c>
      <c r="AC80" s="352">
        <f t="shared" si="27"/>
        <v>0</v>
      </c>
      <c r="AD80" s="352">
        <f t="shared" si="27"/>
        <v>0</v>
      </c>
      <c r="AE80" s="352">
        <f t="shared" si="27"/>
        <v>0</v>
      </c>
      <c r="AF80" s="352">
        <f t="shared" si="27"/>
        <v>0</v>
      </c>
      <c r="AG80" s="352">
        <f t="shared" si="27"/>
        <v>0</v>
      </c>
      <c r="AH80" s="352">
        <f t="shared" si="27"/>
        <v>0</v>
      </c>
      <c r="AI80" s="352">
        <f t="shared" si="27"/>
        <v>0</v>
      </c>
      <c r="AJ80" s="352">
        <f t="shared" si="27"/>
        <v>0</v>
      </c>
      <c r="AK80" s="352">
        <f t="shared" si="27"/>
        <v>0</v>
      </c>
      <c r="AL80" s="352">
        <f t="shared" si="27"/>
        <v>0</v>
      </c>
      <c r="AM80" s="352">
        <f t="shared" si="27"/>
        <v>0</v>
      </c>
      <c r="AN80" s="352">
        <f t="shared" si="27"/>
        <v>0</v>
      </c>
      <c r="AO80" s="352">
        <f t="shared" si="27"/>
        <v>0</v>
      </c>
      <c r="AP80" s="352">
        <f t="shared" si="27"/>
        <v>0</v>
      </c>
    </row>
    <row r="81" spans="1:45" x14ac:dyDescent="0.2">
      <c r="A81" s="217" t="s">
        <v>540</v>
      </c>
      <c r="B81" s="352">
        <f>-$B$126</f>
        <v>-13600</v>
      </c>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2"/>
      <c r="AL81" s="352"/>
      <c r="AM81" s="352"/>
      <c r="AN81" s="352"/>
      <c r="AO81" s="352"/>
      <c r="AP81" s="352"/>
      <c r="AQ81" s="220">
        <f>SUM(B81:AP81)</f>
        <v>-13600</v>
      </c>
      <c r="AR81" s="221"/>
    </row>
    <row r="82" spans="1:45" x14ac:dyDescent="0.2">
      <c r="A82" s="217" t="s">
        <v>302</v>
      </c>
      <c r="B82" s="352">
        <f t="shared" ref="B82:AO82" si="28">B54-B55</f>
        <v>0</v>
      </c>
      <c r="C82" s="352">
        <f t="shared" si="28"/>
        <v>0</v>
      </c>
      <c r="D82" s="352">
        <f t="shared" si="28"/>
        <v>0</v>
      </c>
      <c r="E82" s="352">
        <f t="shared" si="28"/>
        <v>0</v>
      </c>
      <c r="F82" s="352">
        <f t="shared" si="28"/>
        <v>0</v>
      </c>
      <c r="G82" s="352">
        <f t="shared" si="28"/>
        <v>0</v>
      </c>
      <c r="H82" s="352">
        <f t="shared" si="28"/>
        <v>0</v>
      </c>
      <c r="I82" s="352">
        <f t="shared" si="28"/>
        <v>0</v>
      </c>
      <c r="J82" s="352">
        <f t="shared" si="28"/>
        <v>0</v>
      </c>
      <c r="K82" s="352">
        <f t="shared" si="28"/>
        <v>0</v>
      </c>
      <c r="L82" s="352">
        <f t="shared" si="28"/>
        <v>0</v>
      </c>
      <c r="M82" s="352">
        <f t="shared" si="28"/>
        <v>0</v>
      </c>
      <c r="N82" s="352">
        <f t="shared" si="28"/>
        <v>0</v>
      </c>
      <c r="O82" s="352">
        <f t="shared" si="28"/>
        <v>0</v>
      </c>
      <c r="P82" s="352">
        <f t="shared" si="28"/>
        <v>0</v>
      </c>
      <c r="Q82" s="352">
        <f t="shared" si="28"/>
        <v>0</v>
      </c>
      <c r="R82" s="352">
        <f t="shared" si="28"/>
        <v>0</v>
      </c>
      <c r="S82" s="352">
        <f t="shared" si="28"/>
        <v>0</v>
      </c>
      <c r="T82" s="352">
        <f t="shared" si="28"/>
        <v>0</v>
      </c>
      <c r="U82" s="352">
        <f t="shared" si="28"/>
        <v>0</v>
      </c>
      <c r="V82" s="352">
        <f t="shared" si="28"/>
        <v>0</v>
      </c>
      <c r="W82" s="352">
        <f t="shared" si="28"/>
        <v>0</v>
      </c>
      <c r="X82" s="352">
        <f t="shared" si="28"/>
        <v>0</v>
      </c>
      <c r="Y82" s="352">
        <f t="shared" si="28"/>
        <v>0</v>
      </c>
      <c r="Z82" s="352">
        <f t="shared" si="28"/>
        <v>0</v>
      </c>
      <c r="AA82" s="352">
        <f t="shared" si="28"/>
        <v>0</v>
      </c>
      <c r="AB82" s="352">
        <f t="shared" si="28"/>
        <v>0</v>
      </c>
      <c r="AC82" s="352">
        <f t="shared" si="28"/>
        <v>0</v>
      </c>
      <c r="AD82" s="352">
        <f t="shared" si="28"/>
        <v>0</v>
      </c>
      <c r="AE82" s="352">
        <f t="shared" si="28"/>
        <v>0</v>
      </c>
      <c r="AF82" s="352">
        <f t="shared" si="28"/>
        <v>0</v>
      </c>
      <c r="AG82" s="352">
        <f t="shared" si="28"/>
        <v>0</v>
      </c>
      <c r="AH82" s="352">
        <f t="shared" si="28"/>
        <v>0</v>
      </c>
      <c r="AI82" s="352">
        <f t="shared" si="28"/>
        <v>0</v>
      </c>
      <c r="AJ82" s="352">
        <f t="shared" si="28"/>
        <v>0</v>
      </c>
      <c r="AK82" s="352">
        <f t="shared" si="28"/>
        <v>0</v>
      </c>
      <c r="AL82" s="352">
        <f t="shared" si="28"/>
        <v>0</v>
      </c>
      <c r="AM82" s="352">
        <f t="shared" si="28"/>
        <v>0</v>
      </c>
      <c r="AN82" s="352">
        <f t="shared" si="28"/>
        <v>0</v>
      </c>
      <c r="AO82" s="352">
        <f t="shared" si="28"/>
        <v>0</v>
      </c>
      <c r="AP82" s="352">
        <f>AP54-AP55</f>
        <v>0</v>
      </c>
    </row>
    <row r="83" spans="1:45" ht="14.25" x14ac:dyDescent="0.2">
      <c r="A83" s="218" t="s">
        <v>301</v>
      </c>
      <c r="B83" s="353">
        <f>SUM(B75:B82)</f>
        <v>-16048</v>
      </c>
      <c r="C83" s="353">
        <f t="shared" ref="C83:V83" si="29">SUM(C75:C82)</f>
        <v>-570.83394594000356</v>
      </c>
      <c r="D83" s="353">
        <f t="shared" si="29"/>
        <v>-594.80897166948444</v>
      </c>
      <c r="E83" s="353">
        <f t="shared" si="29"/>
        <v>-619.79094847960232</v>
      </c>
      <c r="F83" s="353">
        <f t="shared" si="29"/>
        <v>-645.82216831574567</v>
      </c>
      <c r="G83" s="353">
        <f t="shared" si="29"/>
        <v>-672.94669938500715</v>
      </c>
      <c r="H83" s="353">
        <f t="shared" si="29"/>
        <v>-701.21046075917752</v>
      </c>
      <c r="I83" s="353">
        <f t="shared" si="29"/>
        <v>-730.66130011106293</v>
      </c>
      <c r="J83" s="353">
        <f t="shared" si="29"/>
        <v>-761.34907471572774</v>
      </c>
      <c r="K83" s="353">
        <f t="shared" si="29"/>
        <v>-793.32573585378759</v>
      </c>
      <c r="L83" s="353">
        <f t="shared" si="29"/>
        <v>-826.64541675964779</v>
      </c>
      <c r="M83" s="353">
        <f t="shared" si="29"/>
        <v>-861.36452426355231</v>
      </c>
      <c r="N83" s="353">
        <f t="shared" si="29"/>
        <v>-897.54183428262172</v>
      </c>
      <c r="O83" s="353">
        <f t="shared" si="29"/>
        <v>-935.23859132249231</v>
      </c>
      <c r="P83" s="353">
        <f t="shared" si="29"/>
        <v>-974.5186121580366</v>
      </c>
      <c r="Q83" s="353">
        <f t="shared" si="29"/>
        <v>-1015.4483938686742</v>
      </c>
      <c r="R83" s="353">
        <f t="shared" si="29"/>
        <v>-1058.097226411159</v>
      </c>
      <c r="S83" s="353">
        <f t="shared" si="29"/>
        <v>-1102.5373099204267</v>
      </c>
      <c r="T83" s="353">
        <f t="shared" si="29"/>
        <v>-1148.8438769370857</v>
      </c>
      <c r="U83" s="353">
        <f t="shared" si="29"/>
        <v>-1197.0953197684423</v>
      </c>
      <c r="V83" s="353">
        <f t="shared" si="29"/>
        <v>-1247.3733231987176</v>
      </c>
      <c r="W83" s="353">
        <f>SUM(W75:W82)</f>
        <v>-1299.763002773064</v>
      </c>
      <c r="X83" s="353">
        <f>SUM(X75:X82)</f>
        <v>-1354.3530488895324</v>
      </c>
      <c r="Y83" s="353">
        <f>SUM(Y75:Y82)</f>
        <v>-1411.2358769428929</v>
      </c>
      <c r="Z83" s="353">
        <f>SUM(Z75:Z82)</f>
        <v>-1470.5077837744955</v>
      </c>
      <c r="AA83" s="353">
        <f t="shared" ref="AA83:AP83" si="30">SUM(AA75:AA82)</f>
        <v>-1532.2691106930224</v>
      </c>
      <c r="AB83" s="353">
        <f t="shared" si="30"/>
        <v>-1596.6244133421301</v>
      </c>
      <c r="AC83" s="353">
        <f t="shared" si="30"/>
        <v>-1663.6826387024996</v>
      </c>
      <c r="AD83" s="353">
        <f t="shared" si="30"/>
        <v>-1733.5573095280049</v>
      </c>
      <c r="AE83" s="353">
        <f t="shared" si="30"/>
        <v>-1806.3667165281831</v>
      </c>
      <c r="AF83" s="353">
        <f t="shared" si="30"/>
        <v>-1882.2341186223655</v>
      </c>
      <c r="AG83" s="353">
        <f t="shared" si="30"/>
        <v>-1961.287951604502</v>
      </c>
      <c r="AH83" s="353">
        <f t="shared" si="30"/>
        <v>-2043.6620455718951</v>
      </c>
      <c r="AI83" s="353">
        <f t="shared" si="30"/>
        <v>-2129.4958514859127</v>
      </c>
      <c r="AJ83" s="353">
        <f t="shared" si="30"/>
        <v>-2218.9346772483223</v>
      </c>
      <c r="AK83" s="353">
        <f t="shared" si="30"/>
        <v>-2312.1299336927486</v>
      </c>
      <c r="AL83" s="353">
        <f t="shared" si="30"/>
        <v>-2409.2393909078464</v>
      </c>
      <c r="AM83" s="353">
        <f t="shared" si="30"/>
        <v>-2510.4274453259777</v>
      </c>
      <c r="AN83" s="353">
        <f t="shared" si="30"/>
        <v>-2615.8653980296676</v>
      </c>
      <c r="AO83" s="353">
        <f t="shared" si="30"/>
        <v>-2725.7317447469131</v>
      </c>
      <c r="AP83" s="353">
        <f t="shared" si="30"/>
        <v>-2840.2124780262866</v>
      </c>
    </row>
    <row r="84" spans="1:45" ht="14.25" x14ac:dyDescent="0.2">
      <c r="A84" s="218" t="s">
        <v>300</v>
      </c>
      <c r="B84" s="353">
        <f>SUM($B$83:B83)</f>
        <v>-16048</v>
      </c>
      <c r="C84" s="353">
        <f>SUM($B$83:C83)</f>
        <v>-16618.833945940005</v>
      </c>
      <c r="D84" s="353">
        <f>SUM($B$83:D83)</f>
        <v>-17213.64291760949</v>
      </c>
      <c r="E84" s="353">
        <f>SUM($B$83:E83)</f>
        <v>-17833.433866089093</v>
      </c>
      <c r="F84" s="353">
        <f>SUM($B$83:F83)</f>
        <v>-18479.25603440484</v>
      </c>
      <c r="G84" s="353">
        <f>SUM($B$83:G83)</f>
        <v>-19152.202733789847</v>
      </c>
      <c r="H84" s="353">
        <f>SUM($B$83:H83)</f>
        <v>-19853.413194549026</v>
      </c>
      <c r="I84" s="353">
        <f>SUM($B$83:I83)</f>
        <v>-20584.07449466009</v>
      </c>
      <c r="J84" s="353">
        <f>SUM($B$83:J83)</f>
        <v>-21345.423569375816</v>
      </c>
      <c r="K84" s="353">
        <f>SUM($B$83:K83)</f>
        <v>-22138.749305229605</v>
      </c>
      <c r="L84" s="353">
        <f>SUM($B$83:L83)</f>
        <v>-22965.394721989254</v>
      </c>
      <c r="M84" s="353">
        <f>SUM($B$83:M83)</f>
        <v>-23826.759246252808</v>
      </c>
      <c r="N84" s="353">
        <f>SUM($B$83:N83)</f>
        <v>-24724.301080535432</v>
      </c>
      <c r="O84" s="353">
        <f>SUM($B$83:O83)</f>
        <v>-25659.539671857925</v>
      </c>
      <c r="P84" s="353">
        <f>SUM($B$83:P83)</f>
        <v>-26634.058284015962</v>
      </c>
      <c r="Q84" s="353">
        <f>SUM($B$83:Q83)</f>
        <v>-27649.506677884638</v>
      </c>
      <c r="R84" s="353">
        <f>SUM($B$83:R83)</f>
        <v>-28707.603904295796</v>
      </c>
      <c r="S84" s="353">
        <f>SUM($B$83:S83)</f>
        <v>-29810.141214216223</v>
      </c>
      <c r="T84" s="353">
        <f>SUM($B$83:T83)</f>
        <v>-30958.985091153307</v>
      </c>
      <c r="U84" s="353">
        <f>SUM($B$83:U83)</f>
        <v>-32156.08041092175</v>
      </c>
      <c r="V84" s="353">
        <f>SUM($B$83:V83)</f>
        <v>-33403.45373412047</v>
      </c>
      <c r="W84" s="353">
        <f>SUM($B$83:W83)</f>
        <v>-34703.216736893533</v>
      </c>
      <c r="X84" s="353">
        <f>SUM($B$83:X83)</f>
        <v>-36057.569785783067</v>
      </c>
      <c r="Y84" s="353">
        <f>SUM($B$83:Y83)</f>
        <v>-37468.805662725958</v>
      </c>
      <c r="Z84" s="353">
        <f>SUM($B$83:Z83)</f>
        <v>-38939.313446500455</v>
      </c>
      <c r="AA84" s="353">
        <f>SUM($B$83:AA83)</f>
        <v>-40471.582557193477</v>
      </c>
      <c r="AB84" s="353">
        <f>SUM($B$83:AB83)</f>
        <v>-42068.206970535604</v>
      </c>
      <c r="AC84" s="353">
        <f>SUM($B$83:AC83)</f>
        <v>-43731.889609238104</v>
      </c>
      <c r="AD84" s="353">
        <f>SUM($B$83:AD83)</f>
        <v>-45465.446918766109</v>
      </c>
      <c r="AE84" s="353">
        <f>SUM($B$83:AE83)</f>
        <v>-47271.813635294289</v>
      </c>
      <c r="AF84" s="353">
        <f>SUM($B$83:AF83)</f>
        <v>-49154.047753916653</v>
      </c>
      <c r="AG84" s="353">
        <f>SUM($B$83:AG83)</f>
        <v>-51115.335705521153</v>
      </c>
      <c r="AH84" s="353">
        <f>SUM($B$83:AH83)</f>
        <v>-53158.997751093048</v>
      </c>
      <c r="AI84" s="353">
        <f>SUM($B$83:AI83)</f>
        <v>-55288.493602578958</v>
      </c>
      <c r="AJ84" s="353">
        <f>SUM($B$83:AJ83)</f>
        <v>-57507.428279827276</v>
      </c>
      <c r="AK84" s="353">
        <f>SUM($B$83:AK83)</f>
        <v>-59819.558213520024</v>
      </c>
      <c r="AL84" s="353">
        <f>SUM($B$83:AL83)</f>
        <v>-62228.797604427869</v>
      </c>
      <c r="AM84" s="353">
        <f>SUM($B$83:AM83)</f>
        <v>-64739.225049753848</v>
      </c>
      <c r="AN84" s="353">
        <f>SUM($B$83:AN83)</f>
        <v>-67355.090447783514</v>
      </c>
      <c r="AO84" s="353">
        <f>SUM($B$83:AO83)</f>
        <v>-70080.822192530424</v>
      </c>
      <c r="AP84" s="353">
        <f>SUM($B$83:AP83)</f>
        <v>-72921.034670556706</v>
      </c>
    </row>
    <row r="85" spans="1:45" x14ac:dyDescent="0.2">
      <c r="A85" s="217" t="s">
        <v>541</v>
      </c>
      <c r="B85" s="354">
        <f t="shared" ref="B85:AP85" si="31">1/POWER((1+$B$44),B73)</f>
        <v>0.6273824743710017</v>
      </c>
      <c r="C85" s="354">
        <f t="shared" si="31"/>
        <v>0.52064935632448273</v>
      </c>
      <c r="D85" s="354">
        <f t="shared" si="31"/>
        <v>0.43207415462612664</v>
      </c>
      <c r="E85" s="354">
        <f t="shared" si="31"/>
        <v>0.35856776317520883</v>
      </c>
      <c r="F85" s="354">
        <f t="shared" si="31"/>
        <v>0.29756660844415667</v>
      </c>
      <c r="G85" s="354">
        <f t="shared" si="31"/>
        <v>0.24694324352212174</v>
      </c>
      <c r="H85" s="354">
        <f t="shared" si="31"/>
        <v>0.20493215230051592</v>
      </c>
      <c r="I85" s="354">
        <f t="shared" si="31"/>
        <v>0.1700681761830008</v>
      </c>
      <c r="J85" s="354">
        <f t="shared" si="31"/>
        <v>0.14113541591950271</v>
      </c>
      <c r="K85" s="354">
        <f t="shared" si="31"/>
        <v>0.11712482648921385</v>
      </c>
      <c r="L85" s="354">
        <f t="shared" si="31"/>
        <v>9.719902613212765E-2</v>
      </c>
      <c r="M85" s="354">
        <f t="shared" si="31"/>
        <v>8.0663092225832109E-2</v>
      </c>
      <c r="N85" s="354">
        <f t="shared" si="31"/>
        <v>6.6940325498615838E-2</v>
      </c>
      <c r="O85" s="354">
        <f t="shared" si="31"/>
        <v>5.5552137343249659E-2</v>
      </c>
      <c r="P85" s="354">
        <f t="shared" si="31"/>
        <v>4.6101358791078552E-2</v>
      </c>
      <c r="Q85" s="354">
        <f t="shared" si="31"/>
        <v>3.825838903823945E-2</v>
      </c>
      <c r="R85" s="354">
        <f t="shared" si="31"/>
        <v>3.174970044667174E-2</v>
      </c>
      <c r="S85" s="354">
        <f t="shared" si="31"/>
        <v>2.6348299125868668E-2</v>
      </c>
      <c r="T85" s="354">
        <f t="shared" si="31"/>
        <v>2.1865808403210511E-2</v>
      </c>
      <c r="U85" s="354">
        <f t="shared" si="31"/>
        <v>1.814589908980126E-2</v>
      </c>
      <c r="V85" s="354">
        <f t="shared" si="31"/>
        <v>1.5058837418922204E-2</v>
      </c>
      <c r="W85" s="354">
        <f t="shared" si="31"/>
        <v>1.2496960513628384E-2</v>
      </c>
      <c r="X85" s="354">
        <f t="shared" si="31"/>
        <v>1.0370921588073345E-2</v>
      </c>
      <c r="Y85" s="354">
        <f t="shared" si="31"/>
        <v>8.6065739320110735E-3</v>
      </c>
      <c r="Z85" s="354">
        <f t="shared" si="31"/>
        <v>7.1423850058183183E-3</v>
      </c>
      <c r="AA85" s="354">
        <f t="shared" si="31"/>
        <v>5.9272904612600145E-3</v>
      </c>
      <c r="AB85" s="354">
        <f t="shared" si="31"/>
        <v>4.9189132458589318E-3</v>
      </c>
      <c r="AC85" s="354">
        <f t="shared" si="31"/>
        <v>4.082085681210732E-3</v>
      </c>
      <c r="AD85" s="354">
        <f t="shared" si="31"/>
        <v>3.3876229719591129E-3</v>
      </c>
      <c r="AE85" s="354">
        <f t="shared" si="31"/>
        <v>2.8113053709204251E-3</v>
      </c>
      <c r="AF85" s="354">
        <f t="shared" si="31"/>
        <v>2.3330335028385286E-3</v>
      </c>
      <c r="AG85" s="354">
        <f t="shared" si="31"/>
        <v>1.9361273882477412E-3</v>
      </c>
      <c r="AH85" s="354">
        <f t="shared" si="31"/>
        <v>1.6067447205375444E-3</v>
      </c>
      <c r="AI85" s="354">
        <f t="shared" si="31"/>
        <v>1.3333981083299121E-3</v>
      </c>
      <c r="AJ85" s="354">
        <f t="shared" si="31"/>
        <v>1.1065544467468149E-3</v>
      </c>
      <c r="AK85" s="354">
        <f t="shared" si="31"/>
        <v>9.1830244543304122E-4</v>
      </c>
      <c r="AL85" s="354">
        <f t="shared" si="31"/>
        <v>7.6207671820169396E-4</v>
      </c>
      <c r="AM85" s="354">
        <f t="shared" si="31"/>
        <v>6.3242881178563804E-4</v>
      </c>
      <c r="AN85" s="354">
        <f t="shared" si="31"/>
        <v>5.2483718820384888E-4</v>
      </c>
      <c r="AO85" s="354">
        <f t="shared" si="31"/>
        <v>4.3554953377912764E-4</v>
      </c>
      <c r="AP85" s="354">
        <f t="shared" si="31"/>
        <v>3.6145189525238806E-4</v>
      </c>
    </row>
    <row r="86" spans="1:45" ht="28.5" x14ac:dyDescent="0.2">
      <c r="A86" s="216" t="s">
        <v>299</v>
      </c>
      <c r="B86" s="353">
        <f>B83*B85</f>
        <v>-10068.233948705834</v>
      </c>
      <c r="C86" s="353">
        <f>C83*C85</f>
        <v>-297.2043265218274</v>
      </c>
      <c r="D86" s="353">
        <f t="shared" ref="D86:AO86" si="32">D83*D85</f>
        <v>-257.00158359812821</v>
      </c>
      <c r="E86" s="353">
        <f t="shared" si="32"/>
        <v>-222.2370540325721</v>
      </c>
      <c r="F86" s="353">
        <f t="shared" si="32"/>
        <v>-192.17511228376773</v>
      </c>
      <c r="G86" s="353">
        <f t="shared" si="32"/>
        <v>-166.17964066363987</v>
      </c>
      <c r="H86" s="353">
        <f t="shared" si="32"/>
        <v>-143.70056893901472</v>
      </c>
      <c r="I86" s="353">
        <f t="shared" si="32"/>
        <v>-124.26223471738867</v>
      </c>
      <c r="J86" s="353">
        <f t="shared" si="32"/>
        <v>-107.45331831993278</v>
      </c>
      <c r="K86" s="353">
        <f t="shared" si="32"/>
        <v>-92.918139161302776</v>
      </c>
      <c r="L86" s="353">
        <f t="shared" si="32"/>
        <v>-80.349129465624557</v>
      </c>
      <c r="M86" s="353">
        <f t="shared" si="32"/>
        <v>-69.480326060730917</v>
      </c>
      <c r="N86" s="353">
        <f t="shared" si="32"/>
        <v>-60.081742535503416</v>
      </c>
      <c r="O86" s="353">
        <f t="shared" si="32"/>
        <v>-51.954502673854435</v>
      </c>
      <c r="P86" s="353">
        <f t="shared" si="32"/>
        <v>-44.92663218768157</v>
      </c>
      <c r="Q86" s="353">
        <f t="shared" si="32"/>
        <v>-38.849419700883139</v>
      </c>
      <c r="R86" s="353">
        <f t="shared" si="32"/>
        <v>-33.594269982008505</v>
      </c>
      <c r="S86" s="353">
        <f t="shared" si="32"/>
        <v>-29.049982839213971</v>
      </c>
      <c r="T86" s="353">
        <f t="shared" si="32"/>
        <v>-25.120400098307872</v>
      </c>
      <c r="U86" s="353">
        <f t="shared" si="32"/>
        <v>-21.722370873391526</v>
      </c>
      <c r="V86" s="353">
        <f t="shared" si="32"/>
        <v>-18.783992074750188</v>
      </c>
      <c r="W86" s="353">
        <f t="shared" si="32"/>
        <v>-16.24308692273004</v>
      </c>
      <c r="X86" s="353">
        <f t="shared" si="32"/>
        <v>-14.045889272601405</v>
      </c>
      <c r="Y86" s="353">
        <f t="shared" si="32"/>
        <v>-12.14590591041549</v>
      </c>
      <c r="Z86" s="353">
        <f t="shared" si="32"/>
        <v>-10.502932745770082</v>
      </c>
      <c r="AA86" s="353">
        <f t="shared" si="32"/>
        <v>-9.0822040838941174</v>
      </c>
      <c r="AB86" s="353">
        <f t="shared" si="32"/>
        <v>-7.8536569754503498</v>
      </c>
      <c r="AC86" s="353">
        <f t="shared" si="32"/>
        <v>-6.7912950775263612</v>
      </c>
      <c r="AD86" s="353">
        <f t="shared" si="32"/>
        <v>-5.8726385649647037</v>
      </c>
      <c r="AE86" s="353">
        <f t="shared" si="32"/>
        <v>-5.0782484520275739</v>
      </c>
      <c r="AF86" s="353">
        <f t="shared" si="32"/>
        <v>-4.3913152589317281</v>
      </c>
      <c r="AG86" s="353">
        <f t="shared" si="32"/>
        <v>-3.7973033193417867</v>
      </c>
      <c r="AH86" s="353">
        <f t="shared" si="32"/>
        <v>-3.2836432022856008</v>
      </c>
      <c r="AI86" s="353">
        <f t="shared" si="32"/>
        <v>-2.8394657400677112</v>
      </c>
      <c r="AJ86" s="353">
        <f t="shared" si="32"/>
        <v>-2.4553720341498395</v>
      </c>
      <c r="AK86" s="353">
        <f t="shared" si="32"/>
        <v>-2.1232345722689865</v>
      </c>
      <c r="AL86" s="353">
        <f t="shared" si="32"/>
        <v>-1.8360252483852997</v>
      </c>
      <c r="AM86" s="353">
        <f t="shared" si="32"/>
        <v>-1.587666646321563</v>
      </c>
      <c r="AN86" s="353">
        <f t="shared" si="32"/>
        <v>-1.3729034402216327</v>
      </c>
      <c r="AO86" s="353">
        <f t="shared" si="32"/>
        <v>-1.1871911906314863</v>
      </c>
      <c r="AP86" s="353">
        <f>AP83*AP85</f>
        <v>-1.0266001831020828</v>
      </c>
    </row>
    <row r="87" spans="1:45" ht="14.25" x14ac:dyDescent="0.2">
      <c r="A87" s="216" t="s">
        <v>298</v>
      </c>
      <c r="B87" s="353">
        <f>SUM($B$86:B86)</f>
        <v>-10068.233948705834</v>
      </c>
      <c r="C87" s="353">
        <f>SUM($B$86:C86)</f>
        <v>-10365.438275227662</v>
      </c>
      <c r="D87" s="353">
        <f>SUM($B$86:D86)</f>
        <v>-10622.43985882579</v>
      </c>
      <c r="E87" s="353">
        <f>SUM($B$86:E86)</f>
        <v>-10844.676912858362</v>
      </c>
      <c r="F87" s="353">
        <f>SUM($B$86:F86)</f>
        <v>-11036.852025142131</v>
      </c>
      <c r="G87" s="353">
        <f>SUM($B$86:G86)</f>
        <v>-11203.031665805771</v>
      </c>
      <c r="H87" s="353">
        <f>SUM($B$86:H86)</f>
        <v>-11346.732234744786</v>
      </c>
      <c r="I87" s="353">
        <f>SUM($B$86:I86)</f>
        <v>-11470.994469462175</v>
      </c>
      <c r="J87" s="353">
        <f>SUM($B$86:J86)</f>
        <v>-11578.447787782108</v>
      </c>
      <c r="K87" s="353">
        <f>SUM($B$86:K86)</f>
        <v>-11671.36592694341</v>
      </c>
      <c r="L87" s="353">
        <f>SUM($B$86:L86)</f>
        <v>-11751.715056409035</v>
      </c>
      <c r="M87" s="353">
        <f>SUM($B$86:M86)</f>
        <v>-11821.195382469767</v>
      </c>
      <c r="N87" s="353">
        <f>SUM($B$86:N86)</f>
        <v>-11881.27712500527</v>
      </c>
      <c r="O87" s="353">
        <f>SUM($B$86:O86)</f>
        <v>-11933.231627679124</v>
      </c>
      <c r="P87" s="353">
        <f>SUM($B$86:P86)</f>
        <v>-11978.158259866806</v>
      </c>
      <c r="Q87" s="353">
        <f>SUM($B$86:Q86)</f>
        <v>-12017.007679567691</v>
      </c>
      <c r="R87" s="353">
        <f>SUM($B$86:R86)</f>
        <v>-12050.601949549698</v>
      </c>
      <c r="S87" s="353">
        <f>SUM($B$86:S86)</f>
        <v>-12079.651932388913</v>
      </c>
      <c r="T87" s="353">
        <f>SUM($B$86:T86)</f>
        <v>-12104.77233248722</v>
      </c>
      <c r="U87" s="353">
        <f>SUM($B$86:U86)</f>
        <v>-12126.494703360611</v>
      </c>
      <c r="V87" s="353">
        <f>SUM($B$86:V86)</f>
        <v>-12145.278695435361</v>
      </c>
      <c r="W87" s="353">
        <f>SUM($B$86:W86)</f>
        <v>-12161.521782358092</v>
      </c>
      <c r="X87" s="353">
        <f>SUM($B$86:X86)</f>
        <v>-12175.567671630693</v>
      </c>
      <c r="Y87" s="353">
        <f>SUM($B$86:Y86)</f>
        <v>-12187.71357754111</v>
      </c>
      <c r="Z87" s="353">
        <f>SUM($B$86:Z86)</f>
        <v>-12198.21651028688</v>
      </c>
      <c r="AA87" s="353">
        <f>SUM($B$86:AA86)</f>
        <v>-12207.298714370774</v>
      </c>
      <c r="AB87" s="353">
        <f>SUM($B$86:AB86)</f>
        <v>-12215.152371346225</v>
      </c>
      <c r="AC87" s="353">
        <f>SUM($B$86:AC86)</f>
        <v>-12221.943666423751</v>
      </c>
      <c r="AD87" s="353">
        <f>SUM($B$86:AD86)</f>
        <v>-12227.816304988715</v>
      </c>
      <c r="AE87" s="353">
        <f>SUM($B$86:AE86)</f>
        <v>-12232.894553440743</v>
      </c>
      <c r="AF87" s="353">
        <f>SUM($B$86:AF86)</f>
        <v>-12237.285868699675</v>
      </c>
      <c r="AG87" s="353">
        <f>SUM($B$86:AG86)</f>
        <v>-12241.083172019016</v>
      </c>
      <c r="AH87" s="353">
        <f>SUM($B$86:AH86)</f>
        <v>-12244.366815221301</v>
      </c>
      <c r="AI87" s="353">
        <f>SUM($B$86:AI86)</f>
        <v>-12247.206280961369</v>
      </c>
      <c r="AJ87" s="353">
        <f>SUM($B$86:AJ86)</f>
        <v>-12249.661652995519</v>
      </c>
      <c r="AK87" s="353">
        <f>SUM($B$86:AK86)</f>
        <v>-12251.784887567788</v>
      </c>
      <c r="AL87" s="353">
        <f>SUM($B$86:AL86)</f>
        <v>-12253.620912816174</v>
      </c>
      <c r="AM87" s="353">
        <f>SUM($B$86:AM86)</f>
        <v>-12255.208579462495</v>
      </c>
      <c r="AN87" s="353">
        <f>SUM($B$86:AN86)</f>
        <v>-12256.581482902717</v>
      </c>
      <c r="AO87" s="353">
        <f>SUM($B$86:AO86)</f>
        <v>-12257.768674093348</v>
      </c>
      <c r="AP87" s="353">
        <f>SUM($B$86:AP86)</f>
        <v>-12258.79527427645</v>
      </c>
    </row>
    <row r="88" spans="1:45" ht="14.25" x14ac:dyDescent="0.2">
      <c r="A88" s="216" t="s">
        <v>297</v>
      </c>
      <c r="B88" s="355">
        <f>IF((ISERR(IRR($B$83:B83))),0,IF(IRR($B$83:B83)&lt;0,0,IRR($B$83:B83)))</f>
        <v>0</v>
      </c>
      <c r="C88" s="355">
        <f>IF((ISERR(IRR($B$83:C83))),0,IF(IRR($B$83:C83)&lt;0,0,IRR($B$83:C83)))</f>
        <v>0</v>
      </c>
      <c r="D88" s="355">
        <f>IF((ISERR(IRR($B$83:D83))),0,IF(IRR($B$83:D83)&lt;0,0,IRR($B$83:D83)))</f>
        <v>0</v>
      </c>
      <c r="E88" s="355">
        <f>IF((ISERR(IRR($B$83:E83))),0,IF(IRR($B$83:E83)&lt;0,0,IRR($B$83:E83)))</f>
        <v>0</v>
      </c>
      <c r="F88" s="355">
        <f>IF((ISERR(IRR($B$83:F83))),0,IF(IRR($B$83:F83)&lt;0,0,IRR($B$83:F83)))</f>
        <v>0</v>
      </c>
      <c r="G88" s="355">
        <f>IF((ISERR(IRR($B$83:G83))),0,IF(IRR($B$83:G83)&lt;0,0,IRR($B$83:G83)))</f>
        <v>0</v>
      </c>
      <c r="H88" s="355">
        <f>IF((ISERR(IRR($B$83:H83))),0,IF(IRR($B$83:H83)&lt;0,0,IRR($B$83:H83)))</f>
        <v>0</v>
      </c>
      <c r="I88" s="355">
        <f>IF((ISERR(IRR($B$83:I83))),0,IF(IRR($B$83:I83)&lt;0,0,IRR($B$83:I83)))</f>
        <v>0</v>
      </c>
      <c r="J88" s="355">
        <f>IF((ISERR(IRR($B$83:J83))),0,IF(IRR($B$83:J83)&lt;0,0,IRR($B$83:J83)))</f>
        <v>0</v>
      </c>
      <c r="K88" s="355">
        <f>IF((ISERR(IRR($B$83:K83))),0,IF(IRR($B$83:K83)&lt;0,0,IRR($B$83:K83)))</f>
        <v>0</v>
      </c>
      <c r="L88" s="355">
        <f>IF((ISERR(IRR($B$83:L83))),0,IF(IRR($B$83:L83)&lt;0,0,IRR($B$83:L83)))</f>
        <v>0</v>
      </c>
      <c r="M88" s="355">
        <f>IF((ISERR(IRR($B$83:M83))),0,IF(IRR($B$83:M83)&lt;0,0,IRR($B$83:M83)))</f>
        <v>0</v>
      </c>
      <c r="N88" s="355">
        <f>IF((ISERR(IRR($B$83:N83))),0,IF(IRR($B$83:N83)&lt;0,0,IRR($B$83:N83)))</f>
        <v>0</v>
      </c>
      <c r="O88" s="355">
        <f>IF((ISERR(IRR($B$83:O83))),0,IF(IRR($B$83:O83)&lt;0,0,IRR($B$83:O83)))</f>
        <v>0</v>
      </c>
      <c r="P88" s="355">
        <f>IF((ISERR(IRR($B$83:P83))),0,IF(IRR($B$83:P83)&lt;0,0,IRR($B$83:P83)))</f>
        <v>0</v>
      </c>
      <c r="Q88" s="355">
        <f>IF((ISERR(IRR($B$83:Q83))),0,IF(IRR($B$83:Q83)&lt;0,0,IRR($B$83:Q83)))</f>
        <v>0</v>
      </c>
      <c r="R88" s="355">
        <f>IF((ISERR(IRR($B$83:R83))),0,IF(IRR($B$83:R83)&lt;0,0,IRR($B$83:R83)))</f>
        <v>0</v>
      </c>
      <c r="S88" s="355">
        <f>IF((ISERR(IRR($B$83:S83))),0,IF(IRR($B$83:S83)&lt;0,0,IRR($B$83:S83)))</f>
        <v>0</v>
      </c>
      <c r="T88" s="355">
        <f>IF((ISERR(IRR($B$83:T83))),0,IF(IRR($B$83:T83)&lt;0,0,IRR($B$83:T83)))</f>
        <v>0</v>
      </c>
      <c r="U88" s="355">
        <f>IF((ISERR(IRR($B$83:U83))),0,IF(IRR($B$83:U83)&lt;0,0,IRR($B$83:U83)))</f>
        <v>0</v>
      </c>
      <c r="V88" s="355">
        <f>IF((ISERR(IRR($B$83:V83))),0,IF(IRR($B$83:V83)&lt;0,0,IRR($B$83:V83)))</f>
        <v>0</v>
      </c>
      <c r="W88" s="355">
        <f>IF((ISERR(IRR($B$83:W83))),0,IF(IRR($B$83:W83)&lt;0,0,IRR($B$83:W83)))</f>
        <v>0</v>
      </c>
      <c r="X88" s="355">
        <f>IF((ISERR(IRR($B$83:X83))),0,IF(IRR($B$83:X83)&lt;0,0,IRR($B$83:X83)))</f>
        <v>0</v>
      </c>
      <c r="Y88" s="355">
        <f>IF((ISERR(IRR($B$83:Y83))),0,IF(IRR($B$83:Y83)&lt;0,0,IRR($B$83:Y83)))</f>
        <v>0</v>
      </c>
      <c r="Z88" s="355">
        <f>IF((ISERR(IRR($B$83:Z83))),0,IF(IRR($B$83:Z83)&lt;0,0,IRR($B$83:Z83)))</f>
        <v>0</v>
      </c>
      <c r="AA88" s="355">
        <f>IF((ISERR(IRR($B$83:AA83))),0,IF(IRR($B$83:AA83)&lt;0,0,IRR($B$83:AA83)))</f>
        <v>0</v>
      </c>
      <c r="AB88" s="355">
        <f>IF((ISERR(IRR($B$83:AB83))),0,IF(IRR($B$83:AB83)&lt;0,0,IRR($B$83:AB83)))</f>
        <v>0</v>
      </c>
      <c r="AC88" s="355">
        <f>IF((ISERR(IRR($B$83:AC83))),0,IF(IRR($B$83:AC83)&lt;0,0,IRR($B$83:AC83)))</f>
        <v>0</v>
      </c>
      <c r="AD88" s="355">
        <f>IF((ISERR(IRR($B$83:AD83))),0,IF(IRR($B$83:AD83)&lt;0,0,IRR($B$83:AD83)))</f>
        <v>0</v>
      </c>
      <c r="AE88" s="355">
        <f>IF((ISERR(IRR($B$83:AE83))),0,IF(IRR($B$83:AE83)&lt;0,0,IRR($B$83:AE83)))</f>
        <v>0</v>
      </c>
      <c r="AF88" s="355">
        <f>IF((ISERR(IRR($B$83:AF83))),0,IF(IRR($B$83:AF83)&lt;0,0,IRR($B$83:AF83)))</f>
        <v>0</v>
      </c>
      <c r="AG88" s="355">
        <f>IF((ISERR(IRR($B$83:AG83))),0,IF(IRR($B$83:AG83)&lt;0,0,IRR($B$83:AG83)))</f>
        <v>0</v>
      </c>
      <c r="AH88" s="355">
        <f>IF((ISERR(IRR($B$83:AH83))),0,IF(IRR($B$83:AH83)&lt;0,0,IRR($B$83:AH83)))</f>
        <v>0</v>
      </c>
      <c r="AI88" s="355">
        <f>IF((ISERR(IRR($B$83:AI83))),0,IF(IRR($B$83:AI83)&lt;0,0,IRR($B$83:AI83)))</f>
        <v>0</v>
      </c>
      <c r="AJ88" s="355">
        <f>IF((ISERR(IRR($B$83:AJ83))),0,IF(IRR($B$83:AJ83)&lt;0,0,IRR($B$83:AJ83)))</f>
        <v>0</v>
      </c>
      <c r="AK88" s="355">
        <f>IF((ISERR(IRR($B$83:AK83))),0,IF(IRR($B$83:AK83)&lt;0,0,IRR($B$83:AK83)))</f>
        <v>0</v>
      </c>
      <c r="AL88" s="355">
        <f>IF((ISERR(IRR($B$83:AL83))),0,IF(IRR($B$83:AL83)&lt;0,0,IRR($B$83:AL83)))</f>
        <v>0</v>
      </c>
      <c r="AM88" s="355">
        <f>IF((ISERR(IRR($B$83:AM83))),0,IF(IRR($B$83:AM83)&lt;0,0,IRR($B$83:AM83)))</f>
        <v>0</v>
      </c>
      <c r="AN88" s="355">
        <f>IF((ISERR(IRR($B$83:AN83))),0,IF(IRR($B$83:AN83)&lt;0,0,IRR($B$83:AN83)))</f>
        <v>0</v>
      </c>
      <c r="AO88" s="355">
        <f>IF((ISERR(IRR($B$83:AO83))),0,IF(IRR($B$83:AO83)&lt;0,0,IRR($B$83:AO83)))</f>
        <v>0</v>
      </c>
      <c r="AP88" s="355">
        <f>IF((ISERR(IRR($B$83:AP83))),0,IF(IRR($B$83:AP83)&lt;0,0,IRR($B$83:AP83)))</f>
        <v>0</v>
      </c>
    </row>
    <row r="89" spans="1:45" ht="14.25" x14ac:dyDescent="0.2">
      <c r="A89" s="216" t="s">
        <v>296</v>
      </c>
      <c r="B89" s="356">
        <f>IF(AND(B84&gt;0,A84&lt;0),(B74-(B84/(B84-A84))),0)</f>
        <v>0</v>
      </c>
      <c r="C89" s="356">
        <f t="shared" ref="C89:AP89" si="33">IF(AND(C84&gt;0,B84&lt;0),(C74-(C84/(C84-B84))),0)</f>
        <v>0</v>
      </c>
      <c r="D89" s="356">
        <f t="shared" si="33"/>
        <v>0</v>
      </c>
      <c r="E89" s="356">
        <f t="shared" si="33"/>
        <v>0</v>
      </c>
      <c r="F89" s="356">
        <f t="shared" si="33"/>
        <v>0</v>
      </c>
      <c r="G89" s="356">
        <f t="shared" si="33"/>
        <v>0</v>
      </c>
      <c r="H89" s="356">
        <f>IF(AND(H84&gt;0,G84&lt;0),(H74-(H84/(H84-G84))),0)</f>
        <v>0</v>
      </c>
      <c r="I89" s="356">
        <f t="shared" si="33"/>
        <v>0</v>
      </c>
      <c r="J89" s="356">
        <f t="shared" si="33"/>
        <v>0</v>
      </c>
      <c r="K89" s="356">
        <f t="shared" si="33"/>
        <v>0</v>
      </c>
      <c r="L89" s="356">
        <f t="shared" si="33"/>
        <v>0</v>
      </c>
      <c r="M89" s="356">
        <f t="shared" si="33"/>
        <v>0</v>
      </c>
      <c r="N89" s="356">
        <f t="shared" si="33"/>
        <v>0</v>
      </c>
      <c r="O89" s="356">
        <f t="shared" si="33"/>
        <v>0</v>
      </c>
      <c r="P89" s="356">
        <f t="shared" si="33"/>
        <v>0</v>
      </c>
      <c r="Q89" s="356">
        <f t="shared" si="33"/>
        <v>0</v>
      </c>
      <c r="R89" s="356">
        <f t="shared" si="33"/>
        <v>0</v>
      </c>
      <c r="S89" s="356">
        <f t="shared" si="33"/>
        <v>0</v>
      </c>
      <c r="T89" s="356">
        <f t="shared" si="33"/>
        <v>0</v>
      </c>
      <c r="U89" s="356">
        <f t="shared" si="33"/>
        <v>0</v>
      </c>
      <c r="V89" s="356">
        <f t="shared" si="33"/>
        <v>0</v>
      </c>
      <c r="W89" s="356">
        <f t="shared" si="33"/>
        <v>0</v>
      </c>
      <c r="X89" s="356">
        <f t="shared" si="33"/>
        <v>0</v>
      </c>
      <c r="Y89" s="356">
        <f t="shared" si="33"/>
        <v>0</v>
      </c>
      <c r="Z89" s="356">
        <f t="shared" si="33"/>
        <v>0</v>
      </c>
      <c r="AA89" s="356">
        <f t="shared" si="33"/>
        <v>0</v>
      </c>
      <c r="AB89" s="356">
        <f t="shared" si="33"/>
        <v>0</v>
      </c>
      <c r="AC89" s="356">
        <f t="shared" si="33"/>
        <v>0</v>
      </c>
      <c r="AD89" s="356">
        <f t="shared" si="33"/>
        <v>0</v>
      </c>
      <c r="AE89" s="356">
        <f t="shared" si="33"/>
        <v>0</v>
      </c>
      <c r="AF89" s="356">
        <f t="shared" si="33"/>
        <v>0</v>
      </c>
      <c r="AG89" s="356">
        <f t="shared" si="33"/>
        <v>0</v>
      </c>
      <c r="AH89" s="356">
        <f t="shared" si="33"/>
        <v>0</v>
      </c>
      <c r="AI89" s="356">
        <f t="shared" si="33"/>
        <v>0</v>
      </c>
      <c r="AJ89" s="356">
        <f t="shared" si="33"/>
        <v>0</v>
      </c>
      <c r="AK89" s="356">
        <f t="shared" si="33"/>
        <v>0</v>
      </c>
      <c r="AL89" s="356">
        <f t="shared" si="33"/>
        <v>0</v>
      </c>
      <c r="AM89" s="356">
        <f t="shared" si="33"/>
        <v>0</v>
      </c>
      <c r="AN89" s="356">
        <f t="shared" si="33"/>
        <v>0</v>
      </c>
      <c r="AO89" s="356">
        <f t="shared" si="33"/>
        <v>0</v>
      </c>
      <c r="AP89" s="356">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2020</v>
      </c>
      <c r="C91" s="228">
        <f>B91+1</f>
        <v>2021</v>
      </c>
      <c r="D91" s="169">
        <f t="shared" ref="D91:AP91" si="35">C91+1</f>
        <v>2022</v>
      </c>
      <c r="E91" s="169">
        <f t="shared" si="35"/>
        <v>2023</v>
      </c>
      <c r="F91" s="169">
        <f t="shared" si="35"/>
        <v>2024</v>
      </c>
      <c r="G91" s="169">
        <f t="shared" si="35"/>
        <v>2025</v>
      </c>
      <c r="H91" s="169">
        <f t="shared" si="35"/>
        <v>2026</v>
      </c>
      <c r="I91" s="169">
        <f t="shared" si="35"/>
        <v>2027</v>
      </c>
      <c r="J91" s="169">
        <f t="shared" si="35"/>
        <v>2028</v>
      </c>
      <c r="K91" s="169">
        <f t="shared" si="35"/>
        <v>2029</v>
      </c>
      <c r="L91" s="169">
        <f t="shared" si="35"/>
        <v>2030</v>
      </c>
      <c r="M91" s="169">
        <f t="shared" si="35"/>
        <v>2031</v>
      </c>
      <c r="N91" s="169">
        <f t="shared" si="35"/>
        <v>2032</v>
      </c>
      <c r="O91" s="169">
        <f t="shared" si="35"/>
        <v>2033</v>
      </c>
      <c r="P91" s="169">
        <f t="shared" si="35"/>
        <v>2034</v>
      </c>
      <c r="Q91" s="169">
        <f t="shared" si="35"/>
        <v>2035</v>
      </c>
      <c r="R91" s="169">
        <f t="shared" si="35"/>
        <v>2036</v>
      </c>
      <c r="S91" s="169">
        <f t="shared" si="35"/>
        <v>2037</v>
      </c>
      <c r="T91" s="169">
        <f t="shared" si="35"/>
        <v>2038</v>
      </c>
      <c r="U91" s="169">
        <f t="shared" si="35"/>
        <v>2039</v>
      </c>
      <c r="V91" s="169">
        <f t="shared" si="35"/>
        <v>2040</v>
      </c>
      <c r="W91" s="169">
        <f t="shared" si="35"/>
        <v>2041</v>
      </c>
      <c r="X91" s="169">
        <f t="shared" si="35"/>
        <v>2042</v>
      </c>
      <c r="Y91" s="169">
        <f t="shared" si="35"/>
        <v>2043</v>
      </c>
      <c r="Z91" s="169">
        <f t="shared" si="35"/>
        <v>2044</v>
      </c>
      <c r="AA91" s="169">
        <f t="shared" si="35"/>
        <v>2045</v>
      </c>
      <c r="AB91" s="169">
        <f t="shared" si="35"/>
        <v>2046</v>
      </c>
      <c r="AC91" s="169">
        <f t="shared" si="35"/>
        <v>2047</v>
      </c>
      <c r="AD91" s="169">
        <f t="shared" si="35"/>
        <v>2048</v>
      </c>
      <c r="AE91" s="169">
        <f t="shared" si="35"/>
        <v>2049</v>
      </c>
      <c r="AF91" s="169">
        <f t="shared" si="35"/>
        <v>2050</v>
      </c>
      <c r="AG91" s="169">
        <f t="shared" si="35"/>
        <v>2051</v>
      </c>
      <c r="AH91" s="169">
        <f t="shared" si="35"/>
        <v>2052</v>
      </c>
      <c r="AI91" s="169">
        <f t="shared" si="35"/>
        <v>2053</v>
      </c>
      <c r="AJ91" s="169">
        <f t="shared" si="35"/>
        <v>2054</v>
      </c>
      <c r="AK91" s="169">
        <f t="shared" si="35"/>
        <v>2055</v>
      </c>
      <c r="AL91" s="169">
        <f t="shared" si="35"/>
        <v>2056</v>
      </c>
      <c r="AM91" s="169">
        <f t="shared" si="35"/>
        <v>2057</v>
      </c>
      <c r="AN91" s="169">
        <f t="shared" si="35"/>
        <v>2058</v>
      </c>
      <c r="AO91" s="169">
        <f t="shared" si="35"/>
        <v>2059</v>
      </c>
      <c r="AP91" s="169">
        <f t="shared" si="35"/>
        <v>2060</v>
      </c>
      <c r="AQ91" s="170"/>
      <c r="AR91" s="170"/>
      <c r="AS91" s="170"/>
    </row>
    <row r="92" spans="1:45" ht="15.6" customHeight="1" x14ac:dyDescent="0.2">
      <c r="A92" s="229" t="s">
        <v>294</v>
      </c>
      <c r="B92" s="115"/>
      <c r="C92" s="115"/>
      <c r="D92" s="115"/>
      <c r="E92" s="115"/>
      <c r="F92" s="115"/>
      <c r="G92" s="115"/>
      <c r="H92" s="115"/>
      <c r="I92" s="115"/>
      <c r="J92" s="115"/>
      <c r="K92" s="115"/>
      <c r="L92" s="230">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63" t="s">
        <v>542</v>
      </c>
      <c r="B97" s="463"/>
      <c r="C97" s="463"/>
      <c r="D97" s="463"/>
      <c r="E97" s="463"/>
      <c r="F97" s="463"/>
      <c r="G97" s="463"/>
      <c r="H97" s="463"/>
      <c r="I97" s="463"/>
      <c r="J97" s="463"/>
      <c r="K97" s="463"/>
      <c r="L97" s="463"/>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-8532.4016514456234</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-8532.4016514456234</v>
      </c>
      <c r="AR99" s="236"/>
      <c r="AS99" s="236"/>
    </row>
    <row r="100" spans="1:71" s="240" customFormat="1" x14ac:dyDescent="0.2">
      <c r="A100" s="238">
        <f>AQ99</f>
        <v>-8532.4016514456234</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-12258.79527427645</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7">
        <f>(A101+-A100)/-A100</f>
        <v>-0.4367344359837389</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8" t="s">
        <v>545</v>
      </c>
      <c r="B104" s="358" t="s">
        <v>546</v>
      </c>
      <c r="C104" s="358" t="s">
        <v>547</v>
      </c>
      <c r="D104" s="358"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9">
        <f>G30/1000/1000</f>
        <v>-1.1751715056409035E-2</v>
      </c>
      <c r="B105" s="360">
        <f>L88</f>
        <v>0</v>
      </c>
      <c r="C105" s="361" t="str">
        <f>G28</f>
        <v>не окупается</v>
      </c>
      <c r="D105" s="361"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62"/>
      <c r="B107" s="363">
        <v>2016</v>
      </c>
      <c r="C107" s="363">
        <v>2017</v>
      </c>
      <c r="D107" s="364">
        <f t="shared" ref="D107:AP107" si="37">C107+1</f>
        <v>2018</v>
      </c>
      <c r="E107" s="364">
        <f t="shared" si="37"/>
        <v>2019</v>
      </c>
      <c r="F107" s="364">
        <f t="shared" si="37"/>
        <v>2020</v>
      </c>
      <c r="G107" s="364">
        <f t="shared" si="37"/>
        <v>2021</v>
      </c>
      <c r="H107" s="364">
        <f t="shared" si="37"/>
        <v>2022</v>
      </c>
      <c r="I107" s="364">
        <f t="shared" si="37"/>
        <v>2023</v>
      </c>
      <c r="J107" s="364">
        <f t="shared" si="37"/>
        <v>2024</v>
      </c>
      <c r="K107" s="364">
        <f t="shared" si="37"/>
        <v>2025</v>
      </c>
      <c r="L107" s="364">
        <f t="shared" si="37"/>
        <v>2026</v>
      </c>
      <c r="M107" s="364">
        <f t="shared" si="37"/>
        <v>2027</v>
      </c>
      <c r="N107" s="364">
        <f t="shared" si="37"/>
        <v>2028</v>
      </c>
      <c r="O107" s="364">
        <f t="shared" si="37"/>
        <v>2029</v>
      </c>
      <c r="P107" s="364">
        <f t="shared" si="37"/>
        <v>2030</v>
      </c>
      <c r="Q107" s="364">
        <f t="shared" si="37"/>
        <v>2031</v>
      </c>
      <c r="R107" s="364">
        <f t="shared" si="37"/>
        <v>2032</v>
      </c>
      <c r="S107" s="364">
        <f t="shared" si="37"/>
        <v>2033</v>
      </c>
      <c r="T107" s="364">
        <f t="shared" si="37"/>
        <v>2034</v>
      </c>
      <c r="U107" s="364">
        <f t="shared" si="37"/>
        <v>2035</v>
      </c>
      <c r="V107" s="364">
        <f t="shared" si="37"/>
        <v>2036</v>
      </c>
      <c r="W107" s="364">
        <f t="shared" si="37"/>
        <v>2037</v>
      </c>
      <c r="X107" s="364">
        <f t="shared" si="37"/>
        <v>2038</v>
      </c>
      <c r="Y107" s="364">
        <f t="shared" si="37"/>
        <v>2039</v>
      </c>
      <c r="Z107" s="364">
        <f t="shared" si="37"/>
        <v>2040</v>
      </c>
      <c r="AA107" s="364">
        <f t="shared" si="37"/>
        <v>2041</v>
      </c>
      <c r="AB107" s="364">
        <f t="shared" si="37"/>
        <v>2042</v>
      </c>
      <c r="AC107" s="364">
        <f t="shared" si="37"/>
        <v>2043</v>
      </c>
      <c r="AD107" s="364">
        <f t="shared" si="37"/>
        <v>2044</v>
      </c>
      <c r="AE107" s="364">
        <f t="shared" si="37"/>
        <v>2045</v>
      </c>
      <c r="AF107" s="364">
        <f t="shared" si="37"/>
        <v>2046</v>
      </c>
      <c r="AG107" s="364">
        <f t="shared" si="37"/>
        <v>2047</v>
      </c>
      <c r="AH107" s="364">
        <f t="shared" si="37"/>
        <v>2048</v>
      </c>
      <c r="AI107" s="364">
        <f t="shared" si="37"/>
        <v>2049</v>
      </c>
      <c r="AJ107" s="364">
        <f t="shared" si="37"/>
        <v>2050</v>
      </c>
      <c r="AK107" s="364">
        <f t="shared" si="37"/>
        <v>2051</v>
      </c>
      <c r="AL107" s="364">
        <f t="shared" si="37"/>
        <v>2052</v>
      </c>
      <c r="AM107" s="364">
        <f t="shared" si="37"/>
        <v>2053</v>
      </c>
      <c r="AN107" s="364">
        <f t="shared" si="37"/>
        <v>2054</v>
      </c>
      <c r="AO107" s="364">
        <f t="shared" si="37"/>
        <v>2055</v>
      </c>
      <c r="AP107" s="364">
        <f t="shared" si="37"/>
        <v>2056</v>
      </c>
      <c r="AT107" s="240"/>
      <c r="AU107" s="240"/>
      <c r="AV107" s="240"/>
      <c r="AW107" s="240"/>
      <c r="AX107" s="240"/>
      <c r="AY107" s="240"/>
      <c r="AZ107" s="240"/>
      <c r="BA107" s="240"/>
      <c r="BB107" s="240"/>
      <c r="BC107" s="240"/>
      <c r="BD107" s="240"/>
      <c r="BE107" s="240"/>
      <c r="BF107" s="240"/>
      <c r="BG107" s="240"/>
    </row>
    <row r="108" spans="1:71" ht="12.75" x14ac:dyDescent="0.2">
      <c r="A108" s="365" t="s">
        <v>550</v>
      </c>
      <c r="B108" s="366"/>
      <c r="C108" s="366">
        <f>C109*$B$111*$B$112*1000</f>
        <v>0</v>
      </c>
      <c r="D108" s="366">
        <f t="shared" ref="D108:AP108" si="38">D109*$B$111*$B$112*1000</f>
        <v>0</v>
      </c>
      <c r="E108" s="366">
        <f>E109*$B$111*$B$112*1000</f>
        <v>0</v>
      </c>
      <c r="F108" s="366">
        <f t="shared" si="38"/>
        <v>0</v>
      </c>
      <c r="G108" s="366">
        <f t="shared" si="38"/>
        <v>0</v>
      </c>
      <c r="H108" s="366">
        <f t="shared" si="38"/>
        <v>0</v>
      </c>
      <c r="I108" s="366">
        <f t="shared" si="38"/>
        <v>0</v>
      </c>
      <c r="J108" s="366">
        <f t="shared" si="38"/>
        <v>0</v>
      </c>
      <c r="K108" s="366">
        <f t="shared" si="38"/>
        <v>0</v>
      </c>
      <c r="L108" s="366">
        <f t="shared" si="38"/>
        <v>0</v>
      </c>
      <c r="M108" s="366">
        <f t="shared" si="38"/>
        <v>0</v>
      </c>
      <c r="N108" s="366">
        <f t="shared" si="38"/>
        <v>0</v>
      </c>
      <c r="O108" s="366">
        <f t="shared" si="38"/>
        <v>0</v>
      </c>
      <c r="P108" s="366">
        <f t="shared" si="38"/>
        <v>0</v>
      </c>
      <c r="Q108" s="366">
        <f t="shared" si="38"/>
        <v>0</v>
      </c>
      <c r="R108" s="366">
        <f t="shared" si="38"/>
        <v>0</v>
      </c>
      <c r="S108" s="366">
        <f t="shared" si="38"/>
        <v>0</v>
      </c>
      <c r="T108" s="366">
        <f t="shared" si="38"/>
        <v>0</v>
      </c>
      <c r="U108" s="366">
        <f t="shared" si="38"/>
        <v>0</v>
      </c>
      <c r="V108" s="366">
        <f t="shared" si="38"/>
        <v>0</v>
      </c>
      <c r="W108" s="366">
        <f t="shared" si="38"/>
        <v>0</v>
      </c>
      <c r="X108" s="366">
        <f t="shared" si="38"/>
        <v>0</v>
      </c>
      <c r="Y108" s="366">
        <f t="shared" si="38"/>
        <v>0</v>
      </c>
      <c r="Z108" s="366">
        <f t="shared" si="38"/>
        <v>0</v>
      </c>
      <c r="AA108" s="366">
        <f t="shared" si="38"/>
        <v>0</v>
      </c>
      <c r="AB108" s="366">
        <f t="shared" si="38"/>
        <v>0</v>
      </c>
      <c r="AC108" s="366">
        <f t="shared" si="38"/>
        <v>0</v>
      </c>
      <c r="AD108" s="366">
        <f t="shared" si="38"/>
        <v>0</v>
      </c>
      <c r="AE108" s="366">
        <f t="shared" si="38"/>
        <v>0</v>
      </c>
      <c r="AF108" s="366">
        <f t="shared" si="38"/>
        <v>0</v>
      </c>
      <c r="AG108" s="366">
        <f t="shared" si="38"/>
        <v>0</v>
      </c>
      <c r="AH108" s="366">
        <f t="shared" si="38"/>
        <v>0</v>
      </c>
      <c r="AI108" s="366">
        <f t="shared" si="38"/>
        <v>0</v>
      </c>
      <c r="AJ108" s="366">
        <f t="shared" si="38"/>
        <v>0</v>
      </c>
      <c r="AK108" s="366">
        <f t="shared" si="38"/>
        <v>0</v>
      </c>
      <c r="AL108" s="366">
        <f t="shared" si="38"/>
        <v>0</v>
      </c>
      <c r="AM108" s="366">
        <f t="shared" si="38"/>
        <v>0</v>
      </c>
      <c r="AN108" s="366">
        <f t="shared" si="38"/>
        <v>0</v>
      </c>
      <c r="AO108" s="366">
        <f t="shared" si="38"/>
        <v>0</v>
      </c>
      <c r="AP108" s="366">
        <f t="shared" si="38"/>
        <v>0</v>
      </c>
      <c r="AT108" s="240"/>
      <c r="AU108" s="240"/>
      <c r="AV108" s="240"/>
      <c r="AW108" s="240"/>
      <c r="AX108" s="240"/>
      <c r="AY108" s="240"/>
      <c r="AZ108" s="240"/>
      <c r="BA108" s="240"/>
      <c r="BB108" s="240"/>
      <c r="BC108" s="240"/>
      <c r="BD108" s="240"/>
      <c r="BE108" s="240"/>
      <c r="BF108" s="240"/>
      <c r="BG108" s="240"/>
    </row>
    <row r="109" spans="1:71" ht="12.75" x14ac:dyDescent="0.2">
      <c r="A109" s="365" t="s">
        <v>551</v>
      </c>
      <c r="B109" s="364"/>
      <c r="C109" s="364">
        <f>B109+$I$120*C113</f>
        <v>0</v>
      </c>
      <c r="D109" s="364">
        <f>C109+$I$120*D113</f>
        <v>0</v>
      </c>
      <c r="E109" s="364">
        <f t="shared" ref="E109:AP109" si="39">D109+$I$120*E113</f>
        <v>0</v>
      </c>
      <c r="F109" s="364">
        <f t="shared" si="39"/>
        <v>0</v>
      </c>
      <c r="G109" s="364">
        <f t="shared" si="39"/>
        <v>0</v>
      </c>
      <c r="H109" s="364">
        <f t="shared" si="39"/>
        <v>0</v>
      </c>
      <c r="I109" s="364">
        <f t="shared" si="39"/>
        <v>0</v>
      </c>
      <c r="J109" s="364">
        <f t="shared" si="39"/>
        <v>0</v>
      </c>
      <c r="K109" s="364">
        <f t="shared" si="39"/>
        <v>0</v>
      </c>
      <c r="L109" s="364">
        <f t="shared" si="39"/>
        <v>0</v>
      </c>
      <c r="M109" s="364">
        <f t="shared" si="39"/>
        <v>0</v>
      </c>
      <c r="N109" s="364">
        <f t="shared" si="39"/>
        <v>0</v>
      </c>
      <c r="O109" s="364">
        <f t="shared" si="39"/>
        <v>0</v>
      </c>
      <c r="P109" s="364">
        <f t="shared" si="39"/>
        <v>0</v>
      </c>
      <c r="Q109" s="364">
        <f t="shared" si="39"/>
        <v>0</v>
      </c>
      <c r="R109" s="364">
        <f t="shared" si="39"/>
        <v>0</v>
      </c>
      <c r="S109" s="364">
        <f t="shared" si="39"/>
        <v>0</v>
      </c>
      <c r="T109" s="364">
        <f t="shared" si="39"/>
        <v>0</v>
      </c>
      <c r="U109" s="364">
        <f t="shared" si="39"/>
        <v>0</v>
      </c>
      <c r="V109" s="364">
        <f t="shared" si="39"/>
        <v>0</v>
      </c>
      <c r="W109" s="364">
        <f t="shared" si="39"/>
        <v>0</v>
      </c>
      <c r="X109" s="364">
        <f t="shared" si="39"/>
        <v>0</v>
      </c>
      <c r="Y109" s="364">
        <f t="shared" si="39"/>
        <v>0</v>
      </c>
      <c r="Z109" s="364">
        <f t="shared" si="39"/>
        <v>0</v>
      </c>
      <c r="AA109" s="364">
        <f t="shared" si="39"/>
        <v>0</v>
      </c>
      <c r="AB109" s="364">
        <f t="shared" si="39"/>
        <v>0</v>
      </c>
      <c r="AC109" s="364">
        <f t="shared" si="39"/>
        <v>0</v>
      </c>
      <c r="AD109" s="364">
        <f t="shared" si="39"/>
        <v>0</v>
      </c>
      <c r="AE109" s="364">
        <f t="shared" si="39"/>
        <v>0</v>
      </c>
      <c r="AF109" s="364">
        <f t="shared" si="39"/>
        <v>0</v>
      </c>
      <c r="AG109" s="364">
        <f t="shared" si="39"/>
        <v>0</v>
      </c>
      <c r="AH109" s="364">
        <f t="shared" si="39"/>
        <v>0</v>
      </c>
      <c r="AI109" s="364">
        <f t="shared" si="39"/>
        <v>0</v>
      </c>
      <c r="AJ109" s="364">
        <f t="shared" si="39"/>
        <v>0</v>
      </c>
      <c r="AK109" s="364">
        <f t="shared" si="39"/>
        <v>0</v>
      </c>
      <c r="AL109" s="364">
        <f t="shared" si="39"/>
        <v>0</v>
      </c>
      <c r="AM109" s="364">
        <f t="shared" si="39"/>
        <v>0</v>
      </c>
      <c r="AN109" s="364">
        <f t="shared" si="39"/>
        <v>0</v>
      </c>
      <c r="AO109" s="364">
        <f t="shared" si="39"/>
        <v>0</v>
      </c>
      <c r="AP109" s="364">
        <f t="shared" si="39"/>
        <v>0</v>
      </c>
      <c r="AT109" s="240"/>
      <c r="AU109" s="240"/>
      <c r="AV109" s="240"/>
      <c r="AW109" s="240"/>
      <c r="AX109" s="240"/>
      <c r="AY109" s="240"/>
      <c r="AZ109" s="240"/>
      <c r="BA109" s="240"/>
      <c r="BB109" s="240"/>
      <c r="BC109" s="240"/>
      <c r="BD109" s="240"/>
      <c r="BE109" s="240"/>
      <c r="BF109" s="240"/>
      <c r="BG109" s="240"/>
    </row>
    <row r="110" spans="1:71" ht="12.75" x14ac:dyDescent="0.2">
      <c r="A110" s="365" t="s">
        <v>552</v>
      </c>
      <c r="B110" s="367">
        <v>0.93</v>
      </c>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4"/>
      <c r="AI110" s="364"/>
      <c r="AJ110" s="364"/>
      <c r="AK110" s="364"/>
      <c r="AL110" s="364"/>
      <c r="AM110" s="364"/>
      <c r="AN110" s="364"/>
      <c r="AO110" s="364"/>
      <c r="AP110" s="364"/>
      <c r="AT110" s="240"/>
      <c r="AU110" s="240"/>
      <c r="AV110" s="240"/>
      <c r="AW110" s="240"/>
      <c r="AX110" s="240"/>
      <c r="AY110" s="240"/>
      <c r="AZ110" s="240"/>
      <c r="BA110" s="240"/>
      <c r="BB110" s="240"/>
      <c r="BC110" s="240"/>
      <c r="BD110" s="240"/>
      <c r="BE110" s="240"/>
      <c r="BF110" s="240"/>
      <c r="BG110" s="240"/>
    </row>
    <row r="111" spans="1:71" ht="12.75" x14ac:dyDescent="0.2">
      <c r="A111" s="365" t="s">
        <v>553</v>
      </c>
      <c r="B111" s="367">
        <v>4380</v>
      </c>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4"/>
      <c r="AI111" s="364"/>
      <c r="AJ111" s="364"/>
      <c r="AK111" s="364"/>
      <c r="AL111" s="364"/>
      <c r="AM111" s="364"/>
      <c r="AN111" s="364"/>
      <c r="AO111" s="364"/>
      <c r="AP111" s="364"/>
      <c r="AT111" s="240"/>
      <c r="AU111" s="240"/>
      <c r="AV111" s="240"/>
      <c r="AW111" s="240"/>
      <c r="AX111" s="240"/>
      <c r="AY111" s="240"/>
      <c r="AZ111" s="240"/>
      <c r="BA111" s="240"/>
      <c r="BB111" s="240"/>
      <c r="BC111" s="240"/>
      <c r="BD111" s="240"/>
      <c r="BE111" s="240"/>
      <c r="BF111" s="240"/>
      <c r="BG111" s="240"/>
    </row>
    <row r="112" spans="1:71" ht="12.75" x14ac:dyDescent="0.2">
      <c r="A112" s="365" t="s">
        <v>554</v>
      </c>
      <c r="B112" s="363">
        <f>$B$131</f>
        <v>1.4332</v>
      </c>
      <c r="C112" s="364"/>
      <c r="D112" s="364"/>
      <c r="E112" s="364"/>
      <c r="F112" s="364"/>
      <c r="G112" s="364"/>
      <c r="H112" s="364"/>
      <c r="I112" s="364"/>
      <c r="J112" s="364"/>
      <c r="K112" s="364"/>
      <c r="L112" s="364"/>
      <c r="M112" s="364"/>
      <c r="N112" s="364"/>
      <c r="O112" s="364"/>
      <c r="P112" s="364"/>
      <c r="Q112" s="364"/>
      <c r="R112" s="364"/>
      <c r="S112" s="364"/>
      <c r="T112" s="364"/>
      <c r="U112" s="364"/>
      <c r="V112" s="364"/>
      <c r="W112" s="364"/>
      <c r="X112" s="364"/>
      <c r="Y112" s="364"/>
      <c r="Z112" s="364"/>
      <c r="AA112" s="364"/>
      <c r="AB112" s="364"/>
      <c r="AC112" s="364"/>
      <c r="AD112" s="364"/>
      <c r="AE112" s="364"/>
      <c r="AF112" s="364"/>
      <c r="AG112" s="364"/>
      <c r="AH112" s="364"/>
      <c r="AI112" s="364"/>
      <c r="AJ112" s="364"/>
      <c r="AK112" s="364"/>
      <c r="AL112" s="364"/>
      <c r="AM112" s="364"/>
      <c r="AN112" s="364"/>
      <c r="AO112" s="364"/>
      <c r="AP112" s="364"/>
      <c r="AT112" s="240"/>
      <c r="AU112" s="240"/>
      <c r="AV112" s="240"/>
      <c r="AW112" s="240"/>
      <c r="AX112" s="240"/>
      <c r="AY112" s="240"/>
      <c r="AZ112" s="240"/>
      <c r="BA112" s="240"/>
      <c r="BB112" s="240"/>
      <c r="BC112" s="240"/>
      <c r="BD112" s="240"/>
      <c r="BE112" s="240"/>
      <c r="BF112" s="240"/>
      <c r="BG112" s="240"/>
    </row>
    <row r="113" spans="1:71" ht="15" x14ac:dyDescent="0.2">
      <c r="A113" s="368" t="s">
        <v>555</v>
      </c>
      <c r="B113" s="369">
        <v>0</v>
      </c>
      <c r="C113" s="370">
        <v>0.33</v>
      </c>
      <c r="D113" s="370">
        <v>0.33</v>
      </c>
      <c r="E113" s="370">
        <v>0.34</v>
      </c>
      <c r="F113" s="369">
        <v>0</v>
      </c>
      <c r="G113" s="369">
        <v>0</v>
      </c>
      <c r="H113" s="369">
        <v>0</v>
      </c>
      <c r="I113" s="369">
        <v>0</v>
      </c>
      <c r="J113" s="369">
        <v>0</v>
      </c>
      <c r="K113" s="369">
        <v>0</v>
      </c>
      <c r="L113" s="369">
        <v>0</v>
      </c>
      <c r="M113" s="369">
        <v>0</v>
      </c>
      <c r="N113" s="369">
        <v>0</v>
      </c>
      <c r="O113" s="369">
        <v>0</v>
      </c>
      <c r="P113" s="369">
        <v>0</v>
      </c>
      <c r="Q113" s="369">
        <v>0</v>
      </c>
      <c r="R113" s="369">
        <v>0</v>
      </c>
      <c r="S113" s="369">
        <v>0</v>
      </c>
      <c r="T113" s="369">
        <v>0</v>
      </c>
      <c r="U113" s="369">
        <v>0</v>
      </c>
      <c r="V113" s="369">
        <v>0</v>
      </c>
      <c r="W113" s="369">
        <v>0</v>
      </c>
      <c r="X113" s="369">
        <v>0</v>
      </c>
      <c r="Y113" s="369">
        <v>0</v>
      </c>
      <c r="Z113" s="369">
        <v>0</v>
      </c>
      <c r="AA113" s="369">
        <v>0</v>
      </c>
      <c r="AB113" s="369">
        <v>0</v>
      </c>
      <c r="AC113" s="369">
        <v>0</v>
      </c>
      <c r="AD113" s="369">
        <v>0</v>
      </c>
      <c r="AE113" s="369">
        <v>0</v>
      </c>
      <c r="AF113" s="369">
        <v>0</v>
      </c>
      <c r="AG113" s="369">
        <v>0</v>
      </c>
      <c r="AH113" s="369">
        <v>0</v>
      </c>
      <c r="AI113" s="369">
        <v>0</v>
      </c>
      <c r="AJ113" s="369">
        <v>0</v>
      </c>
      <c r="AK113" s="369">
        <v>0</v>
      </c>
      <c r="AL113" s="369">
        <v>0</v>
      </c>
      <c r="AM113" s="369">
        <v>0</v>
      </c>
      <c r="AN113" s="369">
        <v>0</v>
      </c>
      <c r="AO113" s="369">
        <v>0</v>
      </c>
      <c r="AP113" s="369">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62"/>
      <c r="B116" s="464" t="s">
        <v>556</v>
      </c>
      <c r="C116" s="465"/>
      <c r="D116" s="464" t="s">
        <v>557</v>
      </c>
      <c r="E116" s="465"/>
      <c r="F116" s="362"/>
      <c r="G116" s="362"/>
      <c r="H116" s="362"/>
      <c r="I116" s="362"/>
      <c r="J116" s="362"/>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5" t="s">
        <v>558</v>
      </c>
      <c r="B117" s="371"/>
      <c r="C117" s="362" t="s">
        <v>559</v>
      </c>
      <c r="D117" s="371"/>
      <c r="E117" s="362" t="s">
        <v>559</v>
      </c>
      <c r="F117" s="362"/>
      <c r="G117" s="362"/>
      <c r="H117" s="362"/>
      <c r="I117" s="362"/>
      <c r="J117" s="362"/>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5" t="s">
        <v>558</v>
      </c>
      <c r="B118" s="362">
        <f>$B$110*B117</f>
        <v>0</v>
      </c>
      <c r="C118" s="362" t="s">
        <v>126</v>
      </c>
      <c r="D118" s="362">
        <f>$B$110*D117</f>
        <v>0</v>
      </c>
      <c r="E118" s="362" t="s">
        <v>126</v>
      </c>
      <c r="F118" s="365" t="s">
        <v>560</v>
      </c>
      <c r="G118" s="362">
        <f>D117-B117</f>
        <v>0</v>
      </c>
      <c r="H118" s="362" t="s">
        <v>559</v>
      </c>
      <c r="I118" s="372">
        <f>$B$110*G118</f>
        <v>0</v>
      </c>
      <c r="J118" s="362"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62"/>
      <c r="B119" s="362"/>
      <c r="C119" s="362"/>
      <c r="D119" s="362"/>
      <c r="E119" s="362"/>
      <c r="F119" s="365" t="s">
        <v>561</v>
      </c>
      <c r="G119" s="362">
        <f>I119/$B$110</f>
        <v>0</v>
      </c>
      <c r="H119" s="362" t="s">
        <v>559</v>
      </c>
      <c r="I119" s="371"/>
      <c r="J119" s="362"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73"/>
      <c r="B120" s="374"/>
      <c r="C120" s="374"/>
      <c r="D120" s="374"/>
      <c r="E120" s="374"/>
      <c r="F120" s="375" t="s">
        <v>562</v>
      </c>
      <c r="G120" s="372">
        <f>G118</f>
        <v>0</v>
      </c>
      <c r="H120" s="362" t="s">
        <v>559</v>
      </c>
      <c r="I120" s="367">
        <f>I118</f>
        <v>0</v>
      </c>
      <c r="J120" s="362"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6" t="s">
        <v>563</v>
      </c>
      <c r="B122" s="377">
        <v>1.3599999999999999E-2</v>
      </c>
      <c r="C122" s="245"/>
      <c r="D122" s="453" t="s">
        <v>340</v>
      </c>
      <c r="E122" s="322" t="s">
        <v>645</v>
      </c>
      <c r="F122" s="323">
        <v>35</v>
      </c>
      <c r="G122" s="454" t="s">
        <v>646</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6" t="s">
        <v>340</v>
      </c>
      <c r="B123" s="378">
        <v>35</v>
      </c>
      <c r="C123" s="245"/>
      <c r="D123" s="453"/>
      <c r="E123" s="322" t="s">
        <v>642</v>
      </c>
      <c r="F123" s="323">
        <v>30</v>
      </c>
      <c r="G123" s="454"/>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6" t="s">
        <v>564</v>
      </c>
      <c r="B124" s="378"/>
      <c r="C124" s="248" t="s">
        <v>565</v>
      </c>
      <c r="D124" s="453"/>
      <c r="E124" s="322" t="s">
        <v>647</v>
      </c>
      <c r="F124" s="323">
        <v>30</v>
      </c>
      <c r="G124" s="454"/>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4"/>
      <c r="B125" s="325"/>
      <c r="C125" s="249"/>
      <c r="D125" s="453"/>
      <c r="E125" s="322" t="s">
        <v>648</v>
      </c>
      <c r="F125" s="323">
        <v>30</v>
      </c>
      <c r="G125" s="454"/>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6" t="s">
        <v>566</v>
      </c>
      <c r="B126" s="379">
        <f>$B$122*1000*1000</f>
        <v>13600</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6" t="s">
        <v>567</v>
      </c>
      <c r="B127" s="380">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6" t="s">
        <v>568</v>
      </c>
      <c r="B129" s="381">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6"/>
      <c r="B130" s="327"/>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83" t="s">
        <v>649</v>
      </c>
      <c r="B131" s="384">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6" t="s">
        <v>569</v>
      </c>
      <c r="C134" s="250" t="s">
        <v>650</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6"/>
      <c r="B135" s="382">
        <v>2016</v>
      </c>
      <c r="C135" s="382">
        <f>B135+1</f>
        <v>2017</v>
      </c>
      <c r="D135" s="382">
        <f t="shared" ref="D135:AY135" si="40">C135+1</f>
        <v>2018</v>
      </c>
      <c r="E135" s="382">
        <f t="shared" si="40"/>
        <v>2019</v>
      </c>
      <c r="F135" s="382">
        <f t="shared" si="40"/>
        <v>2020</v>
      </c>
      <c r="G135" s="382">
        <f t="shared" si="40"/>
        <v>2021</v>
      </c>
      <c r="H135" s="382">
        <f t="shared" si="40"/>
        <v>2022</v>
      </c>
      <c r="I135" s="382">
        <f t="shared" si="40"/>
        <v>2023</v>
      </c>
      <c r="J135" s="382">
        <f t="shared" si="40"/>
        <v>2024</v>
      </c>
      <c r="K135" s="382">
        <f t="shared" si="40"/>
        <v>2025</v>
      </c>
      <c r="L135" s="382">
        <f t="shared" si="40"/>
        <v>2026</v>
      </c>
      <c r="M135" s="382">
        <f t="shared" si="40"/>
        <v>2027</v>
      </c>
      <c r="N135" s="382">
        <f t="shared" si="40"/>
        <v>2028</v>
      </c>
      <c r="O135" s="382">
        <f t="shared" si="40"/>
        <v>2029</v>
      </c>
      <c r="P135" s="382">
        <f t="shared" si="40"/>
        <v>2030</v>
      </c>
      <c r="Q135" s="382">
        <f t="shared" si="40"/>
        <v>2031</v>
      </c>
      <c r="R135" s="382">
        <f t="shared" si="40"/>
        <v>2032</v>
      </c>
      <c r="S135" s="382">
        <f t="shared" si="40"/>
        <v>2033</v>
      </c>
      <c r="T135" s="382">
        <f t="shared" si="40"/>
        <v>2034</v>
      </c>
      <c r="U135" s="382">
        <f t="shared" si="40"/>
        <v>2035</v>
      </c>
      <c r="V135" s="382">
        <f t="shared" si="40"/>
        <v>2036</v>
      </c>
      <c r="W135" s="382">
        <f t="shared" si="40"/>
        <v>2037</v>
      </c>
      <c r="X135" s="382">
        <f t="shared" si="40"/>
        <v>2038</v>
      </c>
      <c r="Y135" s="382">
        <f t="shared" si="40"/>
        <v>2039</v>
      </c>
      <c r="Z135" s="382">
        <f t="shared" si="40"/>
        <v>2040</v>
      </c>
      <c r="AA135" s="382">
        <f t="shared" si="40"/>
        <v>2041</v>
      </c>
      <c r="AB135" s="382">
        <f t="shared" si="40"/>
        <v>2042</v>
      </c>
      <c r="AC135" s="382">
        <f t="shared" si="40"/>
        <v>2043</v>
      </c>
      <c r="AD135" s="382">
        <f t="shared" si="40"/>
        <v>2044</v>
      </c>
      <c r="AE135" s="382">
        <f t="shared" si="40"/>
        <v>2045</v>
      </c>
      <c r="AF135" s="382">
        <f t="shared" si="40"/>
        <v>2046</v>
      </c>
      <c r="AG135" s="382">
        <f t="shared" si="40"/>
        <v>2047</v>
      </c>
      <c r="AH135" s="382">
        <f t="shared" si="40"/>
        <v>2048</v>
      </c>
      <c r="AI135" s="382">
        <f t="shared" si="40"/>
        <v>2049</v>
      </c>
      <c r="AJ135" s="382">
        <f t="shared" si="40"/>
        <v>2050</v>
      </c>
      <c r="AK135" s="382">
        <f t="shared" si="40"/>
        <v>2051</v>
      </c>
      <c r="AL135" s="382">
        <f t="shared" si="40"/>
        <v>2052</v>
      </c>
      <c r="AM135" s="382">
        <f t="shared" si="40"/>
        <v>2053</v>
      </c>
      <c r="AN135" s="382">
        <f t="shared" si="40"/>
        <v>2054</v>
      </c>
      <c r="AO135" s="382">
        <f t="shared" si="40"/>
        <v>2055</v>
      </c>
      <c r="AP135" s="382">
        <f t="shared" si="40"/>
        <v>2056</v>
      </c>
      <c r="AQ135" s="382">
        <f t="shared" si="40"/>
        <v>2057</v>
      </c>
      <c r="AR135" s="382">
        <f t="shared" si="40"/>
        <v>2058</v>
      </c>
      <c r="AS135" s="382">
        <f t="shared" si="40"/>
        <v>2059</v>
      </c>
      <c r="AT135" s="382">
        <f t="shared" si="40"/>
        <v>2060</v>
      </c>
      <c r="AU135" s="382">
        <f t="shared" si="40"/>
        <v>2061</v>
      </c>
      <c r="AV135" s="382">
        <f t="shared" si="40"/>
        <v>2062</v>
      </c>
      <c r="AW135" s="382">
        <f t="shared" si="40"/>
        <v>2063</v>
      </c>
      <c r="AX135" s="382">
        <f t="shared" si="40"/>
        <v>2064</v>
      </c>
      <c r="AY135" s="382">
        <f t="shared" si="40"/>
        <v>2065</v>
      </c>
    </row>
    <row r="136" spans="1:71" ht="12.75" x14ac:dyDescent="0.2">
      <c r="A136" s="376" t="s">
        <v>570</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204" customFormat="1" ht="15" x14ac:dyDescent="0.2">
      <c r="A137" s="376" t="s">
        <v>571</v>
      </c>
      <c r="B137" s="328"/>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204" customFormat="1" x14ac:dyDescent="0.2">
      <c r="A138" s="252"/>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70"/>
    </row>
    <row r="139" spans="1:71" ht="12.75" x14ac:dyDescent="0.2">
      <c r="A139" s="247"/>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8">
        <v>0</v>
      </c>
      <c r="C140" s="388">
        <v>0</v>
      </c>
      <c r="D140" s="388">
        <v>1</v>
      </c>
      <c r="E140" s="388">
        <f>D140+1</f>
        <v>2</v>
      </c>
      <c r="F140" s="388">
        <f t="shared" si="43"/>
        <v>3</v>
      </c>
      <c r="G140" s="388">
        <f t="shared" si="43"/>
        <v>4</v>
      </c>
      <c r="H140" s="388">
        <f t="shared" si="43"/>
        <v>5</v>
      </c>
      <c r="I140" s="388">
        <f t="shared" si="43"/>
        <v>6</v>
      </c>
      <c r="J140" s="388">
        <f t="shared" si="43"/>
        <v>7</v>
      </c>
      <c r="K140" s="388">
        <f t="shared" si="43"/>
        <v>8</v>
      </c>
      <c r="L140" s="388">
        <f t="shared" si="43"/>
        <v>9</v>
      </c>
      <c r="M140" s="388">
        <f t="shared" si="43"/>
        <v>10</v>
      </c>
      <c r="N140" s="388">
        <f t="shared" si="43"/>
        <v>11</v>
      </c>
      <c r="O140" s="388">
        <f t="shared" si="43"/>
        <v>12</v>
      </c>
      <c r="P140" s="388">
        <f t="shared" si="43"/>
        <v>13</v>
      </c>
      <c r="Q140" s="388">
        <f t="shared" si="43"/>
        <v>14</v>
      </c>
      <c r="R140" s="388">
        <f t="shared" si="43"/>
        <v>15</v>
      </c>
      <c r="S140" s="388">
        <f t="shared" si="43"/>
        <v>16</v>
      </c>
      <c r="T140" s="388">
        <f t="shared" si="44"/>
        <v>17</v>
      </c>
      <c r="U140" s="388">
        <f t="shared" si="44"/>
        <v>18</v>
      </c>
      <c r="V140" s="388">
        <f t="shared" si="44"/>
        <v>19</v>
      </c>
      <c r="W140" s="388">
        <f t="shared" si="44"/>
        <v>20</v>
      </c>
      <c r="X140" s="388">
        <f t="shared" si="44"/>
        <v>21</v>
      </c>
      <c r="Y140" s="388">
        <f t="shared" si="44"/>
        <v>22</v>
      </c>
      <c r="Z140" s="388">
        <f t="shared" si="44"/>
        <v>23</v>
      </c>
      <c r="AA140" s="388">
        <f t="shared" si="44"/>
        <v>24</v>
      </c>
      <c r="AB140" s="388">
        <f t="shared" si="44"/>
        <v>25</v>
      </c>
      <c r="AC140" s="388">
        <f t="shared" si="44"/>
        <v>26</v>
      </c>
      <c r="AD140" s="388">
        <f t="shared" si="44"/>
        <v>27</v>
      </c>
      <c r="AE140" s="388">
        <f t="shared" si="44"/>
        <v>28</v>
      </c>
      <c r="AF140" s="388">
        <f t="shared" si="44"/>
        <v>29</v>
      </c>
      <c r="AG140" s="388">
        <f t="shared" si="44"/>
        <v>30</v>
      </c>
      <c r="AH140" s="388">
        <f t="shared" si="44"/>
        <v>31</v>
      </c>
      <c r="AI140" s="388">
        <f t="shared" si="44"/>
        <v>32</v>
      </c>
      <c r="AJ140" s="388">
        <f t="shared" si="45"/>
        <v>33</v>
      </c>
      <c r="AK140" s="388">
        <f t="shared" si="45"/>
        <v>34</v>
      </c>
      <c r="AL140" s="388">
        <f t="shared" si="45"/>
        <v>35</v>
      </c>
      <c r="AM140" s="388">
        <f t="shared" si="45"/>
        <v>36</v>
      </c>
      <c r="AN140" s="388">
        <f t="shared" si="45"/>
        <v>37</v>
      </c>
      <c r="AO140" s="388">
        <f t="shared" si="45"/>
        <v>38</v>
      </c>
      <c r="AP140" s="388">
        <f>AO140+1</f>
        <v>39</v>
      </c>
      <c r="AQ140" s="388">
        <f t="shared" si="45"/>
        <v>40</v>
      </c>
      <c r="AR140" s="388">
        <f t="shared" si="45"/>
        <v>41</v>
      </c>
      <c r="AS140" s="388">
        <f t="shared" si="45"/>
        <v>42</v>
      </c>
      <c r="AT140" s="388">
        <f t="shared" si="45"/>
        <v>43</v>
      </c>
      <c r="AU140" s="388">
        <f t="shared" si="45"/>
        <v>44</v>
      </c>
      <c r="AV140" s="388">
        <f t="shared" si="45"/>
        <v>45</v>
      </c>
      <c r="AW140" s="388">
        <f t="shared" si="45"/>
        <v>46</v>
      </c>
      <c r="AX140" s="388">
        <f t="shared" si="45"/>
        <v>47</v>
      </c>
      <c r="AY140" s="388">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9">
        <f>AVERAGE(A140:B140)</f>
        <v>0</v>
      </c>
      <c r="C141" s="389">
        <f>AVERAGE(B140:C140)</f>
        <v>0</v>
      </c>
      <c r="D141" s="389">
        <f>AVERAGE(C140:D140)</f>
        <v>0.5</v>
      </c>
      <c r="E141" s="389">
        <f>AVERAGE(D140:E140)</f>
        <v>1.5</v>
      </c>
      <c r="F141" s="389">
        <f t="shared" ref="F141:AO141" si="46">AVERAGE(E140:F140)</f>
        <v>2.5</v>
      </c>
      <c r="G141" s="389">
        <f t="shared" si="46"/>
        <v>3.5</v>
      </c>
      <c r="H141" s="389">
        <f t="shared" si="46"/>
        <v>4.5</v>
      </c>
      <c r="I141" s="389">
        <f t="shared" si="46"/>
        <v>5.5</v>
      </c>
      <c r="J141" s="389">
        <f t="shared" si="46"/>
        <v>6.5</v>
      </c>
      <c r="K141" s="389">
        <f t="shared" si="46"/>
        <v>7.5</v>
      </c>
      <c r="L141" s="389">
        <f t="shared" si="46"/>
        <v>8.5</v>
      </c>
      <c r="M141" s="389">
        <f t="shared" si="46"/>
        <v>9.5</v>
      </c>
      <c r="N141" s="389">
        <f t="shared" si="46"/>
        <v>10.5</v>
      </c>
      <c r="O141" s="389">
        <f t="shared" si="46"/>
        <v>11.5</v>
      </c>
      <c r="P141" s="389">
        <f t="shared" si="46"/>
        <v>12.5</v>
      </c>
      <c r="Q141" s="389">
        <f t="shared" si="46"/>
        <v>13.5</v>
      </c>
      <c r="R141" s="389">
        <f t="shared" si="46"/>
        <v>14.5</v>
      </c>
      <c r="S141" s="389">
        <f t="shared" si="46"/>
        <v>15.5</v>
      </c>
      <c r="T141" s="389">
        <f t="shared" si="46"/>
        <v>16.5</v>
      </c>
      <c r="U141" s="389">
        <f t="shared" si="46"/>
        <v>17.5</v>
      </c>
      <c r="V141" s="389">
        <f t="shared" si="46"/>
        <v>18.5</v>
      </c>
      <c r="W141" s="389">
        <f t="shared" si="46"/>
        <v>19.5</v>
      </c>
      <c r="X141" s="389">
        <f t="shared" si="46"/>
        <v>20.5</v>
      </c>
      <c r="Y141" s="389">
        <f t="shared" si="46"/>
        <v>21.5</v>
      </c>
      <c r="Z141" s="389">
        <f t="shared" si="46"/>
        <v>22.5</v>
      </c>
      <c r="AA141" s="389">
        <f t="shared" si="46"/>
        <v>23.5</v>
      </c>
      <c r="AB141" s="389">
        <f t="shared" si="46"/>
        <v>24.5</v>
      </c>
      <c r="AC141" s="389">
        <f t="shared" si="46"/>
        <v>25.5</v>
      </c>
      <c r="AD141" s="389">
        <f t="shared" si="46"/>
        <v>26.5</v>
      </c>
      <c r="AE141" s="389">
        <f t="shared" si="46"/>
        <v>27.5</v>
      </c>
      <c r="AF141" s="389">
        <f t="shared" si="46"/>
        <v>28.5</v>
      </c>
      <c r="AG141" s="389">
        <f t="shared" si="46"/>
        <v>29.5</v>
      </c>
      <c r="AH141" s="389">
        <f t="shared" si="46"/>
        <v>30.5</v>
      </c>
      <c r="AI141" s="389">
        <f t="shared" si="46"/>
        <v>31.5</v>
      </c>
      <c r="AJ141" s="389">
        <f t="shared" si="46"/>
        <v>32.5</v>
      </c>
      <c r="AK141" s="389">
        <f t="shared" si="46"/>
        <v>33.5</v>
      </c>
      <c r="AL141" s="389">
        <f t="shared" si="46"/>
        <v>34.5</v>
      </c>
      <c r="AM141" s="389">
        <f t="shared" si="46"/>
        <v>35.5</v>
      </c>
      <c r="AN141" s="389">
        <f t="shared" si="46"/>
        <v>36.5</v>
      </c>
      <c r="AO141" s="389">
        <f t="shared" si="46"/>
        <v>37.5</v>
      </c>
      <c r="AP141" s="389">
        <f>AVERAGE(AO140:AP140)</f>
        <v>38.5</v>
      </c>
      <c r="AQ141" s="389">
        <f t="shared" ref="AQ141:AY141" si="47">AVERAGE(AP140:AQ140)</f>
        <v>39.5</v>
      </c>
      <c r="AR141" s="389">
        <f t="shared" si="47"/>
        <v>40.5</v>
      </c>
      <c r="AS141" s="389">
        <f t="shared" si="47"/>
        <v>41.5</v>
      </c>
      <c r="AT141" s="389">
        <f t="shared" si="47"/>
        <v>42.5</v>
      </c>
      <c r="AU141" s="389">
        <f t="shared" si="47"/>
        <v>43.5</v>
      </c>
      <c r="AV141" s="389">
        <f t="shared" si="47"/>
        <v>44.5</v>
      </c>
      <c r="AW141" s="389">
        <f t="shared" si="47"/>
        <v>45.5</v>
      </c>
      <c r="AX141" s="389">
        <f t="shared" si="47"/>
        <v>46.5</v>
      </c>
      <c r="AY141" s="389">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 zoomScale="60" workbookViewId="0">
      <selection activeCell="E26" sqref="E26"/>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99" t="str">
        <f>'2. паспорт  ТП'!A4:S4</f>
        <v>Год раскрытия информации: 2022 год</v>
      </c>
      <c r="B5" s="399"/>
      <c r="C5" s="399"/>
      <c r="D5" s="399"/>
      <c r="E5" s="399"/>
      <c r="F5" s="399"/>
      <c r="G5" s="399"/>
      <c r="H5" s="399"/>
      <c r="I5" s="399"/>
      <c r="J5" s="399"/>
      <c r="K5" s="399"/>
      <c r="L5" s="399"/>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08" t="s">
        <v>7</v>
      </c>
      <c r="B7" s="408"/>
      <c r="C7" s="408"/>
      <c r="D7" s="408"/>
      <c r="E7" s="408"/>
      <c r="F7" s="408"/>
      <c r="G7" s="408"/>
      <c r="H7" s="408"/>
      <c r="I7" s="408"/>
      <c r="J7" s="408"/>
      <c r="K7" s="408"/>
      <c r="L7" s="408"/>
    </row>
    <row r="8" spans="1:44" ht="18.75" x14ac:dyDescent="0.25">
      <c r="A8" s="408"/>
      <c r="B8" s="408"/>
      <c r="C8" s="408"/>
      <c r="D8" s="408"/>
      <c r="E8" s="408"/>
      <c r="F8" s="408"/>
      <c r="G8" s="408"/>
      <c r="H8" s="408"/>
      <c r="I8" s="408"/>
      <c r="J8" s="408"/>
      <c r="K8" s="408"/>
      <c r="L8" s="408"/>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3" t="s">
        <v>6</v>
      </c>
      <c r="B10" s="413"/>
      <c r="C10" s="413"/>
      <c r="D10" s="413"/>
      <c r="E10" s="413"/>
      <c r="F10" s="413"/>
      <c r="G10" s="413"/>
      <c r="H10" s="413"/>
      <c r="I10" s="413"/>
      <c r="J10" s="413"/>
      <c r="K10" s="413"/>
      <c r="L10" s="413"/>
    </row>
    <row r="11" spans="1:44" ht="18.75" x14ac:dyDescent="0.25">
      <c r="A11" s="408"/>
      <c r="B11" s="408"/>
      <c r="C11" s="408"/>
      <c r="D11" s="408"/>
      <c r="E11" s="408"/>
      <c r="F11" s="408"/>
      <c r="G11" s="408"/>
      <c r="H11" s="408"/>
      <c r="I11" s="408"/>
      <c r="J11" s="408"/>
      <c r="K11" s="408"/>
      <c r="L11" s="408"/>
    </row>
    <row r="12" spans="1:44" x14ac:dyDescent="0.25">
      <c r="A12" s="409" t="str">
        <f>'1. паспорт местоположение'!A12:C12</f>
        <v>L_3512</v>
      </c>
      <c r="B12" s="409"/>
      <c r="C12" s="409"/>
      <c r="D12" s="409"/>
      <c r="E12" s="409"/>
      <c r="F12" s="409"/>
      <c r="G12" s="409"/>
      <c r="H12" s="409"/>
      <c r="I12" s="409"/>
      <c r="J12" s="409"/>
      <c r="K12" s="409"/>
      <c r="L12" s="409"/>
    </row>
    <row r="13" spans="1:44" x14ac:dyDescent="0.25">
      <c r="A13" s="413" t="s">
        <v>5</v>
      </c>
      <c r="B13" s="413"/>
      <c r="C13" s="413"/>
      <c r="D13" s="413"/>
      <c r="E13" s="413"/>
      <c r="F13" s="413"/>
      <c r="G13" s="413"/>
      <c r="H13" s="413"/>
      <c r="I13" s="413"/>
      <c r="J13" s="413"/>
      <c r="K13" s="413"/>
      <c r="L13" s="413"/>
    </row>
    <row r="14" spans="1:44" ht="18.75" x14ac:dyDescent="0.25">
      <c r="A14" s="414"/>
      <c r="B14" s="414"/>
      <c r="C14" s="414"/>
      <c r="D14" s="414"/>
      <c r="E14" s="414"/>
      <c r="F14" s="414"/>
      <c r="G14" s="414"/>
      <c r="H14" s="414"/>
      <c r="I14" s="414"/>
      <c r="J14" s="414"/>
      <c r="K14" s="414"/>
      <c r="L14" s="414"/>
    </row>
    <row r="15" spans="1:44" x14ac:dyDescent="0.25">
      <c r="A15" s="409" t="str">
        <f>'1. паспорт местоположение'!A15</f>
        <v>Реконструкция ВЛ 15 кВ 15-106 (инв.№ 5113994) в р-не п. Люблино</v>
      </c>
      <c r="B15" s="409"/>
      <c r="C15" s="409"/>
      <c r="D15" s="409"/>
      <c r="E15" s="409"/>
      <c r="F15" s="409"/>
      <c r="G15" s="409"/>
      <c r="H15" s="409"/>
      <c r="I15" s="409"/>
      <c r="J15" s="409"/>
      <c r="K15" s="409"/>
      <c r="L15" s="409"/>
    </row>
    <row r="16" spans="1:44" x14ac:dyDescent="0.25">
      <c r="A16" s="413" t="s">
        <v>4</v>
      </c>
      <c r="B16" s="413"/>
      <c r="C16" s="413"/>
      <c r="D16" s="413"/>
      <c r="E16" s="413"/>
      <c r="F16" s="413"/>
      <c r="G16" s="413"/>
      <c r="H16" s="413"/>
      <c r="I16" s="413"/>
      <c r="J16" s="413"/>
      <c r="K16" s="413"/>
      <c r="L16" s="413"/>
    </row>
    <row r="17" spans="1:12" ht="15.75" customHeight="1" x14ac:dyDescent="0.25">
      <c r="L17" s="96"/>
    </row>
    <row r="18" spans="1:12" x14ac:dyDescent="0.25">
      <c r="K18" s="95"/>
    </row>
    <row r="19" spans="1:12" ht="15.75" customHeight="1" x14ac:dyDescent="0.25">
      <c r="A19" s="480" t="s">
        <v>495</v>
      </c>
      <c r="B19" s="480"/>
      <c r="C19" s="480"/>
      <c r="D19" s="480"/>
      <c r="E19" s="480"/>
      <c r="F19" s="480"/>
      <c r="G19" s="480"/>
      <c r="H19" s="480"/>
      <c r="I19" s="480"/>
      <c r="J19" s="480"/>
      <c r="K19" s="480"/>
      <c r="L19" s="480"/>
    </row>
    <row r="20" spans="1:12" x14ac:dyDescent="0.25">
      <c r="A20" s="64"/>
      <c r="B20" s="64"/>
      <c r="C20" s="94"/>
      <c r="D20" s="94"/>
      <c r="E20" s="94"/>
      <c r="F20" s="94"/>
      <c r="G20" s="94"/>
      <c r="H20" s="94"/>
      <c r="I20" s="94"/>
      <c r="J20" s="94"/>
      <c r="K20" s="94"/>
      <c r="L20" s="94"/>
    </row>
    <row r="21" spans="1:12" ht="28.5" customHeight="1" x14ac:dyDescent="0.25">
      <c r="A21" s="470" t="s">
        <v>218</v>
      </c>
      <c r="B21" s="470" t="s">
        <v>217</v>
      </c>
      <c r="C21" s="476" t="s">
        <v>427</v>
      </c>
      <c r="D21" s="476"/>
      <c r="E21" s="476"/>
      <c r="F21" s="476"/>
      <c r="G21" s="476"/>
      <c r="H21" s="476"/>
      <c r="I21" s="471" t="s">
        <v>216</v>
      </c>
      <c r="J21" s="473" t="s">
        <v>429</v>
      </c>
      <c r="K21" s="470" t="s">
        <v>215</v>
      </c>
      <c r="L21" s="472" t="s">
        <v>428</v>
      </c>
    </row>
    <row r="22" spans="1:12" ht="58.5" customHeight="1" x14ac:dyDescent="0.25">
      <c r="A22" s="470"/>
      <c r="B22" s="470"/>
      <c r="C22" s="477" t="s">
        <v>2</v>
      </c>
      <c r="D22" s="477"/>
      <c r="E22" s="478" t="s">
        <v>640</v>
      </c>
      <c r="F22" s="479"/>
      <c r="G22" s="478" t="s">
        <v>643</v>
      </c>
      <c r="H22" s="479"/>
      <c r="I22" s="471"/>
      <c r="J22" s="474"/>
      <c r="K22" s="470"/>
      <c r="L22" s="472"/>
    </row>
    <row r="23" spans="1:12" ht="31.5" x14ac:dyDescent="0.25">
      <c r="A23" s="470"/>
      <c r="B23" s="470"/>
      <c r="C23" s="93" t="s">
        <v>214</v>
      </c>
      <c r="D23" s="93" t="s">
        <v>213</v>
      </c>
      <c r="E23" s="93" t="s">
        <v>214</v>
      </c>
      <c r="F23" s="93" t="s">
        <v>213</v>
      </c>
      <c r="G23" s="93" t="s">
        <v>214</v>
      </c>
      <c r="H23" s="93" t="s">
        <v>213</v>
      </c>
      <c r="I23" s="471"/>
      <c r="J23" s="475"/>
      <c r="K23" s="470"/>
      <c r="L23" s="472"/>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641</v>
      </c>
      <c r="D26" s="306" t="s">
        <v>641</v>
      </c>
      <c r="E26" s="306"/>
      <c r="F26" s="306"/>
      <c r="G26" s="306"/>
      <c r="H26" s="306"/>
      <c r="I26" s="306"/>
      <c r="J26" s="306"/>
      <c r="K26" s="85"/>
      <c r="L26" s="85"/>
    </row>
    <row r="27" spans="1:12" s="67" customFormat="1" ht="39" customHeight="1" x14ac:dyDescent="0.25">
      <c r="A27" s="88" t="s">
        <v>210</v>
      </c>
      <c r="B27" s="92" t="s">
        <v>436</v>
      </c>
      <c r="C27" s="86" t="s">
        <v>641</v>
      </c>
      <c r="D27" s="306" t="s">
        <v>641</v>
      </c>
      <c r="E27" s="306"/>
      <c r="F27" s="306"/>
      <c r="G27" s="306"/>
      <c r="H27" s="306"/>
      <c r="I27" s="306"/>
      <c r="J27" s="306"/>
      <c r="K27" s="85"/>
      <c r="L27" s="85"/>
    </row>
    <row r="28" spans="1:12" s="67" customFormat="1" ht="70.5" customHeight="1" x14ac:dyDescent="0.25">
      <c r="A28" s="88" t="s">
        <v>435</v>
      </c>
      <c r="B28" s="92" t="s">
        <v>440</v>
      </c>
      <c r="C28" s="86" t="s">
        <v>641</v>
      </c>
      <c r="D28" s="306" t="s">
        <v>641</v>
      </c>
      <c r="E28" s="306"/>
      <c r="F28" s="306"/>
      <c r="G28" s="306"/>
      <c r="H28" s="306"/>
      <c r="I28" s="306"/>
      <c r="J28" s="306"/>
      <c r="K28" s="85"/>
      <c r="L28" s="85"/>
    </row>
    <row r="29" spans="1:12" s="67" customFormat="1" ht="54" customHeight="1" x14ac:dyDescent="0.25">
      <c r="A29" s="88" t="s">
        <v>209</v>
      </c>
      <c r="B29" s="92" t="s">
        <v>439</v>
      </c>
      <c r="C29" s="86" t="s">
        <v>641</v>
      </c>
      <c r="D29" s="306" t="s">
        <v>641</v>
      </c>
      <c r="E29" s="306"/>
      <c r="F29" s="306"/>
      <c r="G29" s="306"/>
      <c r="H29" s="306"/>
      <c r="I29" s="306"/>
      <c r="J29" s="306"/>
      <c r="K29" s="85"/>
      <c r="L29" s="85"/>
    </row>
    <row r="30" spans="1:12" s="67" customFormat="1" ht="42" customHeight="1" x14ac:dyDescent="0.25">
      <c r="A30" s="88" t="s">
        <v>208</v>
      </c>
      <c r="B30" s="92" t="s">
        <v>441</v>
      </c>
      <c r="C30" s="86" t="s">
        <v>641</v>
      </c>
      <c r="D30" s="306" t="s">
        <v>641</v>
      </c>
      <c r="E30" s="306"/>
      <c r="F30" s="306"/>
      <c r="G30" s="306"/>
      <c r="H30" s="306"/>
      <c r="I30" s="306"/>
      <c r="J30" s="306"/>
      <c r="K30" s="85"/>
      <c r="L30" s="85"/>
    </row>
    <row r="31" spans="1:12" s="67" customFormat="1" ht="37.5" customHeight="1" x14ac:dyDescent="0.25">
      <c r="A31" s="88" t="s">
        <v>207</v>
      </c>
      <c r="B31" s="87" t="s">
        <v>437</v>
      </c>
      <c r="C31" s="86" t="s">
        <v>641</v>
      </c>
      <c r="D31" s="306" t="s">
        <v>641</v>
      </c>
      <c r="E31" s="306"/>
      <c r="F31" s="306"/>
      <c r="G31" s="306"/>
      <c r="H31" s="306"/>
      <c r="I31" s="306"/>
      <c r="J31" s="306"/>
      <c r="K31" s="85"/>
      <c r="L31" s="85"/>
    </row>
    <row r="32" spans="1:12" s="67" customFormat="1" ht="31.5" x14ac:dyDescent="0.25">
      <c r="A32" s="88" t="s">
        <v>205</v>
      </c>
      <c r="B32" s="87" t="s">
        <v>442</v>
      </c>
      <c r="C32" s="86" t="s">
        <v>641</v>
      </c>
      <c r="D32" s="306" t="s">
        <v>641</v>
      </c>
      <c r="E32" s="307"/>
      <c r="F32" s="307"/>
      <c r="G32" s="307"/>
      <c r="H32" s="307"/>
      <c r="I32" s="306"/>
      <c r="J32" s="306"/>
      <c r="K32" s="85"/>
      <c r="L32" s="85"/>
    </row>
    <row r="33" spans="1:12" s="67" customFormat="1" ht="37.5" customHeight="1" x14ac:dyDescent="0.25">
      <c r="A33" s="88" t="s">
        <v>453</v>
      </c>
      <c r="B33" s="87" t="s">
        <v>369</v>
      </c>
      <c r="C33" s="86" t="s">
        <v>641</v>
      </c>
      <c r="D33" s="306" t="s">
        <v>641</v>
      </c>
      <c r="E33" s="306"/>
      <c r="F33" s="306"/>
      <c r="G33" s="306"/>
      <c r="H33" s="306"/>
      <c r="I33" s="306"/>
      <c r="J33" s="306"/>
      <c r="K33" s="85"/>
      <c r="L33" s="85"/>
    </row>
    <row r="34" spans="1:12" s="67" customFormat="1" ht="47.25" customHeight="1" x14ac:dyDescent="0.25">
      <c r="A34" s="88" t="s">
        <v>454</v>
      </c>
      <c r="B34" s="87" t="s">
        <v>446</v>
      </c>
      <c r="C34" s="86" t="s">
        <v>641</v>
      </c>
      <c r="D34" s="306" t="s">
        <v>641</v>
      </c>
      <c r="E34" s="306"/>
      <c r="F34" s="306"/>
      <c r="G34" s="306"/>
      <c r="H34" s="306"/>
      <c r="I34" s="306"/>
      <c r="J34" s="306"/>
      <c r="K34" s="90"/>
      <c r="L34" s="85"/>
    </row>
    <row r="35" spans="1:12" s="67" customFormat="1" ht="49.5" customHeight="1" x14ac:dyDescent="0.25">
      <c r="A35" s="88" t="s">
        <v>455</v>
      </c>
      <c r="B35" s="87" t="s">
        <v>206</v>
      </c>
      <c r="C35" s="86" t="s">
        <v>641</v>
      </c>
      <c r="D35" s="306" t="s">
        <v>641</v>
      </c>
      <c r="E35" s="307"/>
      <c r="F35" s="307"/>
      <c r="G35" s="307"/>
      <c r="H35" s="307"/>
      <c r="I35" s="306"/>
      <c r="J35" s="306"/>
      <c r="K35" s="90"/>
      <c r="L35" s="85"/>
    </row>
    <row r="36" spans="1:12" ht="37.5" customHeight="1" x14ac:dyDescent="0.25">
      <c r="A36" s="88" t="s">
        <v>456</v>
      </c>
      <c r="B36" s="87" t="s">
        <v>438</v>
      </c>
      <c r="C36" s="86" t="s">
        <v>641</v>
      </c>
      <c r="D36" s="308" t="s">
        <v>641</v>
      </c>
      <c r="E36" s="306"/>
      <c r="F36" s="306"/>
      <c r="G36" s="306"/>
      <c r="H36" s="306"/>
      <c r="I36" s="306"/>
      <c r="J36" s="306"/>
      <c r="K36" s="85"/>
      <c r="L36" s="85"/>
    </row>
    <row r="37" spans="1:12" x14ac:dyDescent="0.25">
      <c r="A37" s="88" t="s">
        <v>457</v>
      </c>
      <c r="B37" s="87" t="s">
        <v>204</v>
      </c>
      <c r="C37" s="86" t="s">
        <v>641</v>
      </c>
      <c r="D37" s="308" t="s">
        <v>641</v>
      </c>
      <c r="E37" s="307"/>
      <c r="F37" s="307"/>
      <c r="G37" s="307"/>
      <c r="H37" s="307"/>
      <c r="I37" s="306"/>
      <c r="J37" s="306"/>
      <c r="K37" s="85"/>
      <c r="L37" s="85"/>
    </row>
    <row r="38" spans="1:12" x14ac:dyDescent="0.25">
      <c r="A38" s="88" t="s">
        <v>458</v>
      </c>
      <c r="B38" s="89" t="s">
        <v>203</v>
      </c>
      <c r="C38" s="86" t="s">
        <v>641</v>
      </c>
      <c r="D38" s="308" t="s">
        <v>641</v>
      </c>
      <c r="E38" s="308"/>
      <c r="F38" s="308"/>
      <c r="G38" s="308"/>
      <c r="H38" s="308"/>
      <c r="I38" s="308"/>
      <c r="J38" s="308"/>
      <c r="K38" s="85"/>
      <c r="L38" s="85"/>
    </row>
    <row r="39" spans="1:12" ht="63" x14ac:dyDescent="0.25">
      <c r="A39" s="88">
        <v>2</v>
      </c>
      <c r="B39" s="87" t="s">
        <v>443</v>
      </c>
      <c r="C39" s="86" t="s">
        <v>641</v>
      </c>
      <c r="D39" s="308" t="s">
        <v>641</v>
      </c>
      <c r="E39" s="306"/>
      <c r="F39" s="306"/>
      <c r="G39" s="307"/>
      <c r="H39" s="307"/>
      <c r="I39" s="306"/>
      <c r="J39" s="308"/>
      <c r="K39" s="85"/>
      <c r="L39" s="85"/>
    </row>
    <row r="40" spans="1:12" ht="33.75" customHeight="1" x14ac:dyDescent="0.25">
      <c r="A40" s="88" t="s">
        <v>202</v>
      </c>
      <c r="B40" s="87" t="s">
        <v>445</v>
      </c>
      <c r="C40" s="86" t="s">
        <v>641</v>
      </c>
      <c r="D40" s="308" t="s">
        <v>641</v>
      </c>
      <c r="E40" s="306"/>
      <c r="F40" s="306"/>
      <c r="G40" s="307"/>
      <c r="H40" s="307"/>
      <c r="I40" s="306"/>
      <c r="J40" s="308"/>
      <c r="K40" s="85"/>
      <c r="L40" s="85"/>
    </row>
    <row r="41" spans="1:12" ht="63" customHeight="1" x14ac:dyDescent="0.25">
      <c r="A41" s="88" t="s">
        <v>201</v>
      </c>
      <c r="B41" s="89" t="s">
        <v>526</v>
      </c>
      <c r="C41" s="86" t="s">
        <v>641</v>
      </c>
      <c r="D41" s="308" t="s">
        <v>641</v>
      </c>
      <c r="E41" s="308"/>
      <c r="F41" s="308"/>
      <c r="G41" s="308"/>
      <c r="H41" s="308"/>
      <c r="I41" s="308"/>
      <c r="J41" s="308"/>
      <c r="K41" s="85"/>
      <c r="L41" s="85"/>
    </row>
    <row r="42" spans="1:12" ht="58.5" customHeight="1" x14ac:dyDescent="0.25">
      <c r="A42" s="88">
        <v>3</v>
      </c>
      <c r="B42" s="87" t="s">
        <v>444</v>
      </c>
      <c r="C42" s="86" t="s">
        <v>641</v>
      </c>
      <c r="D42" s="308" t="s">
        <v>641</v>
      </c>
      <c r="E42" s="307"/>
      <c r="F42" s="307"/>
      <c r="G42" s="307"/>
      <c r="H42" s="307"/>
      <c r="I42" s="306"/>
      <c r="J42" s="308"/>
      <c r="K42" s="85"/>
      <c r="L42" s="85"/>
    </row>
    <row r="43" spans="1:12" ht="34.5" customHeight="1" x14ac:dyDescent="0.25">
      <c r="A43" s="88" t="s">
        <v>200</v>
      </c>
      <c r="B43" s="87" t="s">
        <v>198</v>
      </c>
      <c r="C43" s="86" t="s">
        <v>641</v>
      </c>
      <c r="D43" s="308" t="s">
        <v>641</v>
      </c>
      <c r="E43" s="306"/>
      <c r="F43" s="306"/>
      <c r="G43" s="307"/>
      <c r="H43" s="309"/>
      <c r="I43" s="306"/>
      <c r="J43" s="308"/>
      <c r="K43" s="85"/>
      <c r="L43" s="85"/>
    </row>
    <row r="44" spans="1:12" ht="24.75" customHeight="1" x14ac:dyDescent="0.25">
      <c r="A44" s="88" t="s">
        <v>199</v>
      </c>
      <c r="B44" s="87" t="s">
        <v>196</v>
      </c>
      <c r="C44" s="86" t="s">
        <v>641</v>
      </c>
      <c r="D44" s="308" t="s">
        <v>641</v>
      </c>
      <c r="E44" s="306"/>
      <c r="F44" s="306"/>
      <c r="G44" s="309"/>
      <c r="H44" s="309"/>
      <c r="I44" s="308"/>
      <c r="J44" s="308"/>
      <c r="K44" s="85"/>
      <c r="L44" s="85"/>
    </row>
    <row r="45" spans="1:12" ht="90.75" customHeight="1" x14ac:dyDescent="0.25">
      <c r="A45" s="88" t="s">
        <v>197</v>
      </c>
      <c r="B45" s="87" t="s">
        <v>449</v>
      </c>
      <c r="C45" s="86" t="s">
        <v>641</v>
      </c>
      <c r="D45" s="308" t="s">
        <v>641</v>
      </c>
      <c r="E45" s="306"/>
      <c r="F45" s="306"/>
      <c r="G45" s="306"/>
      <c r="H45" s="306"/>
      <c r="I45" s="306"/>
      <c r="J45" s="306"/>
      <c r="K45" s="85"/>
      <c r="L45" s="85"/>
    </row>
    <row r="46" spans="1:12" ht="167.25" customHeight="1" x14ac:dyDescent="0.25">
      <c r="A46" s="88" t="s">
        <v>195</v>
      </c>
      <c r="B46" s="87" t="s">
        <v>447</v>
      </c>
      <c r="C46" s="86" t="s">
        <v>641</v>
      </c>
      <c r="D46" s="308" t="s">
        <v>641</v>
      </c>
      <c r="E46" s="306"/>
      <c r="F46" s="306"/>
      <c r="G46" s="306"/>
      <c r="H46" s="306"/>
      <c r="I46" s="306"/>
      <c r="J46" s="306"/>
      <c r="K46" s="85"/>
      <c r="L46" s="85"/>
    </row>
    <row r="47" spans="1:12" ht="30.75" customHeight="1" x14ac:dyDescent="0.25">
      <c r="A47" s="88" t="s">
        <v>193</v>
      </c>
      <c r="B47" s="87" t="s">
        <v>194</v>
      </c>
      <c r="C47" s="86" t="s">
        <v>641</v>
      </c>
      <c r="D47" s="308" t="s">
        <v>641</v>
      </c>
      <c r="E47" s="309"/>
      <c r="F47" s="309"/>
      <c r="G47" s="309"/>
      <c r="H47" s="309"/>
      <c r="I47" s="308"/>
      <c r="J47" s="308"/>
      <c r="K47" s="85"/>
      <c r="L47" s="85"/>
    </row>
    <row r="48" spans="1:12" ht="37.5" customHeight="1" x14ac:dyDescent="0.25">
      <c r="A48" s="88" t="s">
        <v>459</v>
      </c>
      <c r="B48" s="89" t="s">
        <v>192</v>
      </c>
      <c r="C48" s="86" t="s">
        <v>641</v>
      </c>
      <c r="D48" s="308" t="s">
        <v>641</v>
      </c>
      <c r="E48" s="308"/>
      <c r="F48" s="308"/>
      <c r="G48" s="308"/>
      <c r="H48" s="308"/>
      <c r="I48" s="308"/>
      <c r="J48" s="308"/>
      <c r="K48" s="85"/>
      <c r="L48" s="85"/>
    </row>
    <row r="49" spans="1:12" ht="35.25" customHeight="1" x14ac:dyDescent="0.25">
      <c r="A49" s="88">
        <v>4</v>
      </c>
      <c r="B49" s="87" t="s">
        <v>190</v>
      </c>
      <c r="C49" s="86" t="s">
        <v>641</v>
      </c>
      <c r="D49" s="308" t="s">
        <v>641</v>
      </c>
      <c r="E49" s="309"/>
      <c r="F49" s="309"/>
      <c r="G49" s="309"/>
      <c r="H49" s="309"/>
      <c r="I49" s="308"/>
      <c r="J49" s="308"/>
      <c r="K49" s="85"/>
      <c r="L49" s="85"/>
    </row>
    <row r="50" spans="1:12" ht="86.25" customHeight="1" x14ac:dyDescent="0.25">
      <c r="A50" s="88" t="s">
        <v>191</v>
      </c>
      <c r="B50" s="87" t="s">
        <v>448</v>
      </c>
      <c r="C50" s="86" t="s">
        <v>641</v>
      </c>
      <c r="D50" s="308" t="s">
        <v>641</v>
      </c>
      <c r="E50" s="307"/>
      <c r="F50" s="307"/>
      <c r="G50" s="309"/>
      <c r="H50" s="309"/>
      <c r="I50" s="308"/>
      <c r="J50" s="308"/>
      <c r="K50" s="85"/>
      <c r="L50" s="85"/>
    </row>
    <row r="51" spans="1:12" ht="77.25" customHeight="1" x14ac:dyDescent="0.25">
      <c r="A51" s="88" t="s">
        <v>189</v>
      </c>
      <c r="B51" s="87" t="s">
        <v>450</v>
      </c>
      <c r="C51" s="86" t="s">
        <v>641</v>
      </c>
      <c r="D51" s="308" t="s">
        <v>641</v>
      </c>
      <c r="E51" s="306"/>
      <c r="F51" s="306"/>
      <c r="G51" s="309"/>
      <c r="H51" s="309"/>
      <c r="I51" s="308"/>
      <c r="J51" s="308"/>
      <c r="K51" s="85"/>
      <c r="L51" s="85"/>
    </row>
    <row r="52" spans="1:12" ht="71.25" customHeight="1" x14ac:dyDescent="0.25">
      <c r="A52" s="88" t="s">
        <v>187</v>
      </c>
      <c r="B52" s="87" t="s">
        <v>188</v>
      </c>
      <c r="C52" s="86" t="s">
        <v>641</v>
      </c>
      <c r="D52" s="308" t="s">
        <v>641</v>
      </c>
      <c r="E52" s="306"/>
      <c r="F52" s="306"/>
      <c r="G52" s="309"/>
      <c r="H52" s="309"/>
      <c r="I52" s="308"/>
      <c r="J52" s="308"/>
      <c r="K52" s="85"/>
      <c r="L52" s="85"/>
    </row>
    <row r="53" spans="1:12" ht="48" customHeight="1" x14ac:dyDescent="0.25">
      <c r="A53" s="88" t="s">
        <v>185</v>
      </c>
      <c r="B53" s="150" t="s">
        <v>451</v>
      </c>
      <c r="C53" s="86" t="s">
        <v>641</v>
      </c>
      <c r="D53" s="308" t="s">
        <v>641</v>
      </c>
      <c r="E53" s="307"/>
      <c r="F53" s="307"/>
      <c r="G53" s="309"/>
      <c r="H53" s="309"/>
      <c r="I53" s="308"/>
      <c r="J53" s="308"/>
      <c r="K53" s="85"/>
      <c r="L53" s="85"/>
    </row>
    <row r="54" spans="1:12" ht="46.5" customHeight="1" x14ac:dyDescent="0.25">
      <c r="A54" s="88" t="s">
        <v>452</v>
      </c>
      <c r="B54" s="87" t="s">
        <v>186</v>
      </c>
      <c r="C54" s="86" t="s">
        <v>641</v>
      </c>
      <c r="D54" s="308" t="s">
        <v>641</v>
      </c>
      <c r="E54" s="306"/>
      <c r="F54" s="306"/>
      <c r="G54" s="309"/>
      <c r="H54" s="309"/>
      <c r="I54" s="308"/>
      <c r="J54" s="308"/>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2022-02-15T12:19:31Z</dcterms:modified>
</cp:coreProperties>
</file>