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76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35" r:id="rId10"/>
    <sheet name="7. Паспорт отчет о закупке" sheetId="5" r:id="rId11"/>
    <sheet name="8. Общие сведения" sheetId="22" r:id="rId12"/>
  </sheets>
  <externalReferences>
    <externalReference r:id="rId13"/>
  </externalReferences>
  <definedNames>
    <definedName name="_xlnm._FilterDatabase" localSheetId="11" hidden="1">'8. Общие сведения'!$A$21:$WVB$135</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ПС'!$A$1:$T$45</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закупке'!$A$1:$AV$63</definedName>
    <definedName name="_xlnm.Print_Area" localSheetId="11">'8. Общие сведения'!$A$1:$B$135</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AD59" i="5" l="1"/>
  <c r="AE59" i="5" s="1"/>
  <c r="AD58" i="5"/>
  <c r="AE58" i="5" s="1"/>
  <c r="AD56" i="5"/>
  <c r="AE56" i="5" s="1"/>
  <c r="AB58" i="5" l="1"/>
  <c r="X58" i="5" s="1"/>
  <c r="R58" i="5" s="1"/>
  <c r="P58" i="5" s="1"/>
  <c r="AB59" i="5"/>
  <c r="X59" i="5" s="1"/>
  <c r="R59" i="5" s="1"/>
  <c r="P59" i="5" s="1"/>
  <c r="AB56" i="5"/>
  <c r="X56" i="5" s="1"/>
  <c r="R56" i="5" s="1"/>
  <c r="P56" i="5" s="1"/>
  <c r="A15" i="5"/>
  <c r="A12" i="5"/>
  <c r="A9" i="5"/>
  <c r="A5" i="5"/>
  <c r="AD54" i="5" l="1"/>
  <c r="AE54" i="5" s="1"/>
  <c r="AD50" i="5"/>
  <c r="AD57" i="5"/>
  <c r="AD48" i="5"/>
  <c r="AD44" i="5"/>
  <c r="AD42" i="5"/>
  <c r="AD41" i="5"/>
  <c r="AD40" i="5"/>
  <c r="AD60" i="5" l="1"/>
  <c r="AE60" i="5" l="1"/>
  <c r="AB50" i="5" l="1"/>
  <c r="B126" i="22" l="1"/>
  <c r="C29" i="35" l="1"/>
  <c r="D26" i="5" l="1"/>
  <c r="F34" i="35"/>
  <c r="E34" i="35"/>
  <c r="F33" i="35"/>
  <c r="E33" i="35"/>
  <c r="F32" i="35"/>
  <c r="E32" i="35"/>
  <c r="F31" i="35"/>
  <c r="E31" i="35"/>
  <c r="E26" i="35"/>
  <c r="F26" i="35"/>
  <c r="E27" i="35"/>
  <c r="F27" i="35"/>
  <c r="E28" i="35"/>
  <c r="F28" i="35"/>
  <c r="E29" i="35"/>
  <c r="F29" i="35"/>
  <c r="F25" i="35"/>
  <c r="E25" i="35"/>
  <c r="C24" i="35"/>
  <c r="B27" i="22" s="1"/>
  <c r="D24" i="35"/>
  <c r="G24" i="35"/>
  <c r="C30" i="35"/>
  <c r="B102" i="22" l="1"/>
  <c r="B88" i="22"/>
  <c r="E24" i="35"/>
  <c r="B97" i="22"/>
  <c r="B99" i="22"/>
  <c r="U64" i="35"/>
  <c r="T64" i="35"/>
  <c r="E64" i="35"/>
  <c r="F64" i="35" s="1"/>
  <c r="U63" i="35"/>
  <c r="T63" i="35"/>
  <c r="E63" i="35"/>
  <c r="F63" i="35" s="1"/>
  <c r="U62" i="35"/>
  <c r="T62" i="35"/>
  <c r="E62" i="35"/>
  <c r="F62" i="35" s="1"/>
  <c r="U61" i="35"/>
  <c r="T61" i="35"/>
  <c r="E61" i="35"/>
  <c r="F61" i="35" s="1"/>
  <c r="U60" i="35"/>
  <c r="T60" i="35"/>
  <c r="E60" i="35"/>
  <c r="F60" i="35" s="1"/>
  <c r="U59" i="35"/>
  <c r="T59" i="35"/>
  <c r="E59" i="35"/>
  <c r="F59" i="35" s="1"/>
  <c r="U58" i="35"/>
  <c r="T58" i="35"/>
  <c r="E58" i="35"/>
  <c r="F58" i="35" s="1"/>
  <c r="U57" i="35"/>
  <c r="T57" i="35"/>
  <c r="E57" i="35"/>
  <c r="U56" i="35"/>
  <c r="T56" i="35"/>
  <c r="E56" i="35"/>
  <c r="F56" i="35" s="1"/>
  <c r="U55" i="35"/>
  <c r="T55" i="35"/>
  <c r="E55" i="35"/>
  <c r="F55" i="35" s="1"/>
  <c r="U54" i="35"/>
  <c r="T54" i="35"/>
  <c r="E54" i="35"/>
  <c r="F54" i="35" s="1"/>
  <c r="U53" i="35"/>
  <c r="T53" i="35"/>
  <c r="E53" i="35"/>
  <c r="F53" i="35" s="1"/>
  <c r="U52" i="35"/>
  <c r="T52" i="35"/>
  <c r="E52" i="35"/>
  <c r="F52" i="35" s="1"/>
  <c r="U51" i="35"/>
  <c r="T51" i="35"/>
  <c r="E51" i="35"/>
  <c r="F51" i="35" s="1"/>
  <c r="U50" i="35"/>
  <c r="T50" i="35"/>
  <c r="E50" i="35"/>
  <c r="F50" i="35" s="1"/>
  <c r="F57" i="35" s="1"/>
  <c r="U49" i="35"/>
  <c r="T49" i="35"/>
  <c r="E49" i="35"/>
  <c r="F49" i="35" s="1"/>
  <c r="U48" i="35"/>
  <c r="T48" i="35"/>
  <c r="E48" i="35"/>
  <c r="F48" i="35" s="1"/>
  <c r="U47" i="35"/>
  <c r="T47" i="35"/>
  <c r="E47" i="35"/>
  <c r="F47" i="35" s="1"/>
  <c r="U46" i="35"/>
  <c r="T46" i="35"/>
  <c r="E46" i="35"/>
  <c r="F46" i="35" s="1"/>
  <c r="U45" i="35"/>
  <c r="T45" i="35"/>
  <c r="E45" i="35"/>
  <c r="F45" i="35" s="1"/>
  <c r="U44" i="35"/>
  <c r="T44" i="35"/>
  <c r="E44" i="35"/>
  <c r="F44" i="35" s="1"/>
  <c r="U43" i="35"/>
  <c r="T43" i="35"/>
  <c r="E43" i="35"/>
  <c r="F43" i="35" s="1"/>
  <c r="U42" i="35"/>
  <c r="T42" i="35"/>
  <c r="E42" i="35"/>
  <c r="F42" i="35" s="1"/>
  <c r="U41" i="35"/>
  <c r="T41" i="35"/>
  <c r="E41" i="35"/>
  <c r="F41" i="35" s="1"/>
  <c r="U40" i="35"/>
  <c r="T40" i="35"/>
  <c r="E40" i="35"/>
  <c r="F40" i="35" s="1"/>
  <c r="U39" i="35"/>
  <c r="T39" i="35"/>
  <c r="E39" i="35"/>
  <c r="F39" i="35" s="1"/>
  <c r="U38" i="35"/>
  <c r="T38" i="35"/>
  <c r="E38" i="35"/>
  <c r="F38" i="35" s="1"/>
  <c r="U37" i="35"/>
  <c r="T37" i="35"/>
  <c r="E37" i="35"/>
  <c r="F37" i="35" s="1"/>
  <c r="U36" i="35"/>
  <c r="T36" i="35"/>
  <c r="E36" i="35"/>
  <c r="F36" i="35" s="1"/>
  <c r="U35" i="35"/>
  <c r="T35" i="35"/>
  <c r="E35" i="35"/>
  <c r="F35" i="35" s="1"/>
  <c r="U34" i="35"/>
  <c r="T34" i="35"/>
  <c r="U33" i="35"/>
  <c r="T33" i="35"/>
  <c r="U32" i="35"/>
  <c r="T32" i="35"/>
  <c r="U31" i="35"/>
  <c r="T31" i="35"/>
  <c r="S30" i="35"/>
  <c r="R30" i="35"/>
  <c r="Q30" i="35"/>
  <c r="P30" i="35"/>
  <c r="O30" i="35"/>
  <c r="N30" i="35"/>
  <c r="M30" i="35"/>
  <c r="L30" i="35"/>
  <c r="K30" i="35"/>
  <c r="J30" i="35"/>
  <c r="U30" i="35" s="1"/>
  <c r="C49" i="7" s="1"/>
  <c r="I30" i="35"/>
  <c r="H30" i="35"/>
  <c r="T30" i="35" s="1"/>
  <c r="G30" i="35"/>
  <c r="D30" i="35"/>
  <c r="U29" i="35"/>
  <c r="T29" i="35"/>
  <c r="U28" i="35"/>
  <c r="T28" i="35"/>
  <c r="U27" i="35"/>
  <c r="T27" i="35"/>
  <c r="U26" i="35"/>
  <c r="T26" i="35"/>
  <c r="U25" i="35"/>
  <c r="T25" i="35"/>
  <c r="S24" i="35"/>
  <c r="R24" i="35"/>
  <c r="Q24" i="35"/>
  <c r="P24" i="35"/>
  <c r="O24" i="35"/>
  <c r="N24" i="35"/>
  <c r="M24" i="35"/>
  <c r="L24" i="35"/>
  <c r="K24" i="35"/>
  <c r="J24" i="35"/>
  <c r="U24" i="35" s="1"/>
  <c r="C48" i="7" s="1"/>
  <c r="I24" i="35"/>
  <c r="H24" i="35"/>
  <c r="T24" i="35" s="1"/>
  <c r="F24" i="35" l="1"/>
  <c r="E30" i="35"/>
  <c r="F30" i="35"/>
  <c r="B25" i="34" l="1"/>
  <c r="A15" i="10"/>
  <c r="A12" i="10"/>
  <c r="A9" i="10"/>
  <c r="A5" i="10"/>
  <c r="R32" i="14"/>
  <c r="Q32" i="14"/>
  <c r="E31" i="14"/>
  <c r="C31" i="14"/>
  <c r="E30" i="14"/>
  <c r="C30" i="14"/>
  <c r="E29" i="14"/>
  <c r="C29" i="14"/>
  <c r="E28" i="14"/>
  <c r="C28" i="14"/>
  <c r="E27" i="14"/>
  <c r="C27" i="14"/>
  <c r="E26" i="14"/>
  <c r="C26" i="14"/>
  <c r="E25" i="14"/>
  <c r="C25" i="14"/>
  <c r="B110" i="22" l="1"/>
  <c r="B100" i="22"/>
  <c r="B112" i="22" l="1"/>
  <c r="AE57" i="5"/>
  <c r="C27" i="22" l="1"/>
  <c r="AD38" i="5" l="1"/>
  <c r="AD33" i="5"/>
  <c r="AD30" i="5"/>
  <c r="AD26" i="5"/>
  <c r="AD63" i="5" l="1"/>
  <c r="B32" i="22"/>
  <c r="B54" i="22" l="1"/>
  <c r="AE42" i="5"/>
  <c r="B29" i="22"/>
  <c r="AH118" i="34" l="1"/>
  <c r="AG118" i="34"/>
  <c r="AF118" i="34"/>
  <c r="AE118" i="34"/>
  <c r="AD118" i="34"/>
  <c r="AC118" i="34"/>
  <c r="AB118" i="34"/>
  <c r="AA118" i="34"/>
  <c r="Z118" i="34"/>
  <c r="Y118" i="34"/>
  <c r="X118" i="34"/>
  <c r="W118" i="34"/>
  <c r="V118" i="34"/>
  <c r="U118" i="34"/>
  <c r="T118" i="34"/>
  <c r="S118" i="34"/>
  <c r="R118" i="34"/>
  <c r="Q118" i="34"/>
  <c r="P118" i="34"/>
  <c r="O118" i="34"/>
  <c r="N118" i="34"/>
  <c r="M118" i="34"/>
  <c r="L118" i="34"/>
  <c r="K118" i="34"/>
  <c r="J118" i="34"/>
  <c r="I118" i="34"/>
  <c r="H118" i="34"/>
  <c r="G118" i="34"/>
  <c r="C118" i="34"/>
  <c r="B118" i="34"/>
  <c r="B119" i="34" s="1"/>
  <c r="AI115" i="34"/>
  <c r="D113" i="34"/>
  <c r="E113" i="34" s="1"/>
  <c r="F113" i="34" s="1"/>
  <c r="G113" i="34" s="1"/>
  <c r="H113" i="34" s="1"/>
  <c r="I113" i="34" s="1"/>
  <c r="J113" i="34" s="1"/>
  <c r="K113" i="34" s="1"/>
  <c r="L113" i="34" s="1"/>
  <c r="M113" i="34" s="1"/>
  <c r="N113" i="34" s="1"/>
  <c r="O113" i="34" s="1"/>
  <c r="P113" i="34" s="1"/>
  <c r="Q113" i="34" s="1"/>
  <c r="R113" i="34" s="1"/>
  <c r="S113" i="34" s="1"/>
  <c r="T113" i="34" s="1"/>
  <c r="U113" i="34" s="1"/>
  <c r="V113" i="34" s="1"/>
  <c r="W113" i="34" s="1"/>
  <c r="X113" i="34" s="1"/>
  <c r="Y113" i="34" s="1"/>
  <c r="Z113" i="34" s="1"/>
  <c r="AA113" i="34" s="1"/>
  <c r="AB113" i="34" s="1"/>
  <c r="AC113" i="34" s="1"/>
  <c r="AD113" i="34" s="1"/>
  <c r="AE113" i="34" s="1"/>
  <c r="AF113" i="34" s="1"/>
  <c r="AG113" i="34" s="1"/>
  <c r="AH113" i="34" s="1"/>
  <c r="B112" i="34"/>
  <c r="C112" i="34" s="1"/>
  <c r="D112" i="34" s="1"/>
  <c r="E112" i="34" s="1"/>
  <c r="F112" i="34" s="1"/>
  <c r="G112" i="34" s="1"/>
  <c r="H112" i="34" s="1"/>
  <c r="I112" i="34" s="1"/>
  <c r="J112" i="34" s="1"/>
  <c r="K112" i="34" s="1"/>
  <c r="L112" i="34" s="1"/>
  <c r="M112" i="34" s="1"/>
  <c r="N112" i="34" s="1"/>
  <c r="O112" i="34" s="1"/>
  <c r="P112" i="34" s="1"/>
  <c r="Q112" i="34" s="1"/>
  <c r="R112" i="34" s="1"/>
  <c r="S112" i="34" s="1"/>
  <c r="T112" i="34" s="1"/>
  <c r="U112" i="34" s="1"/>
  <c r="V112" i="34" s="1"/>
  <c r="W112" i="34" s="1"/>
  <c r="X112" i="34" s="1"/>
  <c r="Y112" i="34" s="1"/>
  <c r="Z112" i="34" s="1"/>
  <c r="AA112" i="34" s="1"/>
  <c r="AB112" i="34" s="1"/>
  <c r="AC112" i="34" s="1"/>
  <c r="AD112" i="34" s="1"/>
  <c r="AE112" i="34" s="1"/>
  <c r="AF112" i="34" s="1"/>
  <c r="AG112" i="34" s="1"/>
  <c r="AH112" i="34" s="1"/>
  <c r="C109" i="34"/>
  <c r="D109" i="34" s="1"/>
  <c r="E109" i="34" s="1"/>
  <c r="F109" i="34" s="1"/>
  <c r="G109" i="34" s="1"/>
  <c r="H109" i="34" s="1"/>
  <c r="I109" i="34" s="1"/>
  <c r="J109" i="34" s="1"/>
  <c r="K109" i="34" s="1"/>
  <c r="L109" i="34" s="1"/>
  <c r="M109" i="34" s="1"/>
  <c r="N109" i="34" s="1"/>
  <c r="O109" i="34" s="1"/>
  <c r="P109" i="34" s="1"/>
  <c r="Q109" i="34" s="1"/>
  <c r="R109" i="34" s="1"/>
  <c r="S109" i="34" s="1"/>
  <c r="T109" i="34" s="1"/>
  <c r="U109" i="34" s="1"/>
  <c r="V109" i="34" s="1"/>
  <c r="W109" i="34" s="1"/>
  <c r="X109" i="34" s="1"/>
  <c r="Y109" i="34" s="1"/>
  <c r="Z109" i="34" s="1"/>
  <c r="AA109" i="34" s="1"/>
  <c r="AB109" i="34" s="1"/>
  <c r="AC109" i="34" s="1"/>
  <c r="AD109" i="34" s="1"/>
  <c r="AE109" i="34" s="1"/>
  <c r="AF109" i="34" s="1"/>
  <c r="AG109" i="34" s="1"/>
  <c r="AH109" i="34" s="1"/>
  <c r="B105" i="34"/>
  <c r="E115" i="34" s="1"/>
  <c r="E118" i="34" s="1"/>
  <c r="B104" i="34"/>
  <c r="B97" i="34"/>
  <c r="B98" i="34" s="1"/>
  <c r="C119" i="34" l="1"/>
  <c r="C111" i="34" s="1"/>
  <c r="B121" i="34"/>
  <c r="C121" i="34" s="1"/>
  <c r="D121" i="34" s="1"/>
  <c r="E121" i="34" s="1"/>
  <c r="F121" i="34" s="1"/>
  <c r="G121" i="34" s="1"/>
  <c r="H121" i="34" s="1"/>
  <c r="I121" i="34" s="1"/>
  <c r="J121" i="34" s="1"/>
  <c r="K121" i="34" s="1"/>
  <c r="L121" i="34" s="1"/>
  <c r="M121" i="34" s="1"/>
  <c r="N121" i="34" s="1"/>
  <c r="O121" i="34" s="1"/>
  <c r="P121" i="34" s="1"/>
  <c r="Q121" i="34" s="1"/>
  <c r="R121" i="34" s="1"/>
  <c r="S121" i="34" s="1"/>
  <c r="T121" i="34" s="1"/>
  <c r="U121" i="34" s="1"/>
  <c r="V121" i="34" s="1"/>
  <c r="W121" i="34" s="1"/>
  <c r="X121" i="34" s="1"/>
  <c r="Y121" i="34" s="1"/>
  <c r="Z121" i="34" s="1"/>
  <c r="AA121" i="34" s="1"/>
  <c r="AB121" i="34" s="1"/>
  <c r="AC121" i="34" s="1"/>
  <c r="AD121" i="34" s="1"/>
  <c r="AE121" i="34" s="1"/>
  <c r="AF121" i="34" s="1"/>
  <c r="AG121" i="34" s="1"/>
  <c r="AH121" i="34" s="1"/>
  <c r="B111" i="34"/>
  <c r="B107" i="34"/>
  <c r="AI114" i="34" s="1"/>
  <c r="B102" i="34"/>
  <c r="D115" i="34"/>
  <c r="D118" i="34" s="1"/>
  <c r="F115" i="34"/>
  <c r="F118" i="34" s="1"/>
  <c r="B120" i="34" l="1"/>
  <c r="C120" i="34" s="1"/>
  <c r="D120" i="34" s="1"/>
  <c r="E120" i="34" s="1"/>
  <c r="F120" i="34" s="1"/>
  <c r="G120" i="34" s="1"/>
  <c r="H120" i="34" s="1"/>
  <c r="I120" i="34" s="1"/>
  <c r="J120" i="34" s="1"/>
  <c r="K120" i="34" s="1"/>
  <c r="L120" i="34" s="1"/>
  <c r="M120" i="34" s="1"/>
  <c r="N120" i="34" s="1"/>
  <c r="O120" i="34" s="1"/>
  <c r="P120" i="34" s="1"/>
  <c r="Q120" i="34" s="1"/>
  <c r="R120" i="34" s="1"/>
  <c r="S120" i="34" s="1"/>
  <c r="T120" i="34" s="1"/>
  <c r="U120" i="34" s="1"/>
  <c r="V120" i="34" s="1"/>
  <c r="W120" i="34" s="1"/>
  <c r="X120" i="34" s="1"/>
  <c r="Y120" i="34" s="1"/>
  <c r="Z120" i="34" s="1"/>
  <c r="AA120" i="34" s="1"/>
  <c r="AB120" i="34" s="1"/>
  <c r="AC120" i="34" s="1"/>
  <c r="AD120" i="34" s="1"/>
  <c r="AE120" i="34" s="1"/>
  <c r="AF120" i="34" s="1"/>
  <c r="AG120" i="34" s="1"/>
  <c r="AH120" i="34" s="1"/>
  <c r="D119" i="34"/>
  <c r="D111" i="34" l="1"/>
  <c r="E119" i="34"/>
  <c r="E111" i="34" l="1"/>
  <c r="F119" i="34"/>
  <c r="G119" i="34" l="1"/>
  <c r="F111" i="34"/>
  <c r="G111" i="34" l="1"/>
  <c r="H119" i="34"/>
  <c r="H111" i="34" l="1"/>
  <c r="I119" i="34"/>
  <c r="I111" i="34" l="1"/>
  <c r="J119" i="34"/>
  <c r="K119" i="34" l="1"/>
  <c r="J111" i="34"/>
  <c r="K111" i="34" l="1"/>
  <c r="L119" i="34"/>
  <c r="L111" i="34" l="1"/>
  <c r="M119" i="34"/>
  <c r="M111" i="34" l="1"/>
  <c r="N119" i="34"/>
  <c r="O119" i="34" l="1"/>
  <c r="N111" i="34"/>
  <c r="O111" i="34" l="1"/>
  <c r="P119" i="34"/>
  <c r="P111" i="34" l="1"/>
  <c r="Q119" i="34"/>
  <c r="Q111" i="34" l="1"/>
  <c r="R119" i="34"/>
  <c r="S119" i="34" l="1"/>
  <c r="R111" i="34"/>
  <c r="S111" i="34" l="1"/>
  <c r="T119" i="34"/>
  <c r="T111" i="34" l="1"/>
  <c r="U119" i="34"/>
  <c r="U111" i="34" l="1"/>
  <c r="V119" i="34"/>
  <c r="W119" i="34" l="1"/>
  <c r="V111" i="34"/>
  <c r="W111" i="34" l="1"/>
  <c r="X119" i="34"/>
  <c r="X111" i="34" l="1"/>
  <c r="Y119" i="34"/>
  <c r="Y111" i="34" l="1"/>
  <c r="Z119" i="34"/>
  <c r="AA119" i="34" l="1"/>
  <c r="Z111" i="34"/>
  <c r="AA111" i="34" l="1"/>
  <c r="AB119" i="34"/>
  <c r="AB111" i="34" l="1"/>
  <c r="AC119" i="34"/>
  <c r="AC111" i="34" l="1"/>
  <c r="AD119" i="34"/>
  <c r="AE119" i="34" l="1"/>
  <c r="AD111" i="34"/>
  <c r="AE111" i="34" l="1"/>
  <c r="AF119" i="34"/>
  <c r="AF111" i="34" l="1"/>
  <c r="AG119" i="34"/>
  <c r="AG111" i="34" l="1"/>
  <c r="AH119" i="34"/>
  <c r="AH111" i="34" s="1"/>
  <c r="A27" i="22" l="1"/>
  <c r="B86" i="34" l="1"/>
  <c r="B59" i="34"/>
  <c r="AH86" i="34"/>
  <c r="AG86" i="34"/>
  <c r="AF86" i="34"/>
  <c r="AE86" i="34"/>
  <c r="AD86" i="34"/>
  <c r="AC86" i="34"/>
  <c r="AB86" i="34"/>
  <c r="AA86" i="34"/>
  <c r="Z86" i="34"/>
  <c r="Y86" i="34"/>
  <c r="X86" i="34"/>
  <c r="W86" i="34"/>
  <c r="V86" i="34"/>
  <c r="U86" i="34"/>
  <c r="T86" i="34"/>
  <c r="S86" i="34"/>
  <c r="R86" i="34"/>
  <c r="Q86" i="34"/>
  <c r="P86" i="34"/>
  <c r="O86" i="34"/>
  <c r="N86" i="34"/>
  <c r="M86" i="34"/>
  <c r="L86" i="34"/>
  <c r="K86" i="34"/>
  <c r="J86" i="34"/>
  <c r="I86" i="34"/>
  <c r="H86" i="34"/>
  <c r="G86" i="34"/>
  <c r="F86" i="34"/>
  <c r="E86" i="34"/>
  <c r="D86" i="34"/>
  <c r="C86"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D78" i="34"/>
  <c r="C78" i="34"/>
  <c r="B78" i="34"/>
  <c r="D77" i="34"/>
  <c r="C77" i="34"/>
  <c r="B77" i="34"/>
  <c r="T63" i="34"/>
  <c r="AB63" i="34"/>
  <c r="L63" i="34"/>
  <c r="D60" i="34"/>
  <c r="C60" i="34"/>
  <c r="B60" i="34"/>
  <c r="C59" i="34"/>
  <c r="C81" i="34" s="1"/>
  <c r="B81" i="34"/>
  <c r="C49" i="34"/>
  <c r="D49" i="34" s="1"/>
  <c r="B46" i="34"/>
  <c r="E49" i="34" l="1"/>
  <c r="E50" i="34" s="1"/>
  <c r="E59" i="34" s="1"/>
  <c r="E81" i="34" s="1"/>
  <c r="D50" i="34"/>
  <c r="D59" i="34" s="1"/>
  <c r="D81" i="34" s="1"/>
  <c r="B67" i="34"/>
  <c r="B69" i="34" s="1"/>
  <c r="B76" i="34" s="1"/>
  <c r="C67" i="34"/>
  <c r="C69" i="34" s="1"/>
  <c r="C76" i="34" s="1"/>
  <c r="F49" i="34" l="1"/>
  <c r="F50" i="34" s="1"/>
  <c r="F59" i="34" s="1"/>
  <c r="F81" i="34" s="1"/>
  <c r="D67" i="34"/>
  <c r="D69" i="34" s="1"/>
  <c r="D76" i="34" s="1"/>
  <c r="E62" i="34"/>
  <c r="E60" i="34" s="1"/>
  <c r="E67" i="34" s="1"/>
  <c r="C71" i="34"/>
  <c r="C72" i="34" s="1"/>
  <c r="C73" i="34" s="1"/>
  <c r="B71" i="34"/>
  <c r="B72" i="34" s="1"/>
  <c r="B73" i="34" s="1"/>
  <c r="L30" i="5"/>
  <c r="L33" i="5" s="1"/>
  <c r="L38" i="5" s="1"/>
  <c r="L40" i="5" s="1"/>
  <c r="L41" i="5" s="1"/>
  <c r="L42" i="5" s="1"/>
  <c r="L44" i="5" s="1"/>
  <c r="L48" i="5" s="1"/>
  <c r="L50" i="5" l="1"/>
  <c r="L54" i="5" s="1"/>
  <c r="L56" i="5" s="1"/>
  <c r="L57" i="5" s="1"/>
  <c r="L58" i="5" s="1"/>
  <c r="L59" i="5" s="1"/>
  <c r="L60" i="5" s="1"/>
  <c r="G49" i="34"/>
  <c r="G50" i="34" s="1"/>
  <c r="G59" i="34" s="1"/>
  <c r="G81" i="34" s="1"/>
  <c r="D71" i="34"/>
  <c r="D72" i="34" s="1"/>
  <c r="D73" i="34" s="1"/>
  <c r="F62" i="34"/>
  <c r="F60" i="34" s="1"/>
  <c r="F67" i="34" s="1"/>
  <c r="B84" i="22"/>
  <c r="B106" i="22"/>
  <c r="B76" i="22"/>
  <c r="B80" i="22"/>
  <c r="B92" i="22"/>
  <c r="B72" i="22"/>
  <c r="B68" i="22"/>
  <c r="B64" i="22"/>
  <c r="B98" i="22"/>
  <c r="B109" i="22"/>
  <c r="B111" i="22"/>
  <c r="H49" i="34"/>
  <c r="H50" i="34" s="1"/>
  <c r="H59" i="34" s="1"/>
  <c r="H81" i="34" s="1"/>
  <c r="G62" i="34" l="1"/>
  <c r="G61" i="34"/>
  <c r="B80" i="34"/>
  <c r="B79" i="34"/>
  <c r="I49" i="34"/>
  <c r="I50" i="34" s="1"/>
  <c r="I59" i="34" s="1"/>
  <c r="I81" i="34" s="1"/>
  <c r="H62" i="34"/>
  <c r="H60" i="34" s="1"/>
  <c r="H67" i="34" s="1"/>
  <c r="G60" i="34" l="1"/>
  <c r="G67" i="34" s="1"/>
  <c r="B84" i="34"/>
  <c r="C79" i="34"/>
  <c r="D79" i="34" s="1"/>
  <c r="J49" i="34"/>
  <c r="J50" i="34" s="1"/>
  <c r="J59" i="34" s="1"/>
  <c r="J81" i="34" s="1"/>
  <c r="I62" i="34"/>
  <c r="I60" i="34" s="1"/>
  <c r="I67" i="34" s="1"/>
  <c r="B87" i="34" l="1"/>
  <c r="B88" i="34" s="1"/>
  <c r="B91" i="34" s="1"/>
  <c r="B89" i="34"/>
  <c r="B85" i="34"/>
  <c r="B90" i="34" s="1"/>
  <c r="K49" i="34"/>
  <c r="K50" i="34" s="1"/>
  <c r="K59" i="34" s="1"/>
  <c r="K81" i="34" s="1"/>
  <c r="J61" i="34"/>
  <c r="J62" i="34"/>
  <c r="AS30" i="5"/>
  <c r="J60" i="34" l="1"/>
  <c r="J67" i="34" s="1"/>
  <c r="L49" i="34"/>
  <c r="L50" i="34" s="1"/>
  <c r="L59" i="34" s="1"/>
  <c r="L81" i="34" s="1"/>
  <c r="K62" i="34"/>
  <c r="K60" i="34" s="1"/>
  <c r="K67" i="34" s="1"/>
  <c r="M49" i="34" l="1"/>
  <c r="M50" i="34" s="1"/>
  <c r="M59" i="34" s="1"/>
  <c r="M81" i="34" s="1"/>
  <c r="L62" i="34"/>
  <c r="L60" i="34" s="1"/>
  <c r="L67" i="34" s="1"/>
  <c r="N49" i="34" l="1"/>
  <c r="N50" i="34" s="1"/>
  <c r="N59" i="34" s="1"/>
  <c r="N81" i="34" s="1"/>
  <c r="M62" i="34"/>
  <c r="M61" i="34"/>
  <c r="G30" i="5"/>
  <c r="G33" i="5" s="1"/>
  <c r="G38" i="5" s="1"/>
  <c r="G40" i="5" s="1"/>
  <c r="G41" i="5" s="1"/>
  <c r="G42" i="5" s="1"/>
  <c r="G44" i="5" s="1"/>
  <c r="G48" i="5" s="1"/>
  <c r="D30" i="5"/>
  <c r="D33" i="5" s="1"/>
  <c r="D38" i="5" s="1"/>
  <c r="D40" i="5" s="1"/>
  <c r="D41" i="5" s="1"/>
  <c r="D42" i="5" s="1"/>
  <c r="G50" i="5" l="1"/>
  <c r="G54" i="5" s="1"/>
  <c r="G56" i="5" s="1"/>
  <c r="G57" i="5" s="1"/>
  <c r="G58" i="5" s="1"/>
  <c r="G59" i="5" s="1"/>
  <c r="G60" i="5" s="1"/>
  <c r="D44" i="5"/>
  <c r="D48" i="5" s="1"/>
  <c r="M60" i="34"/>
  <c r="M67" i="34" s="1"/>
  <c r="O49" i="34"/>
  <c r="O50" i="34" s="1"/>
  <c r="O59" i="34" s="1"/>
  <c r="O81" i="34" s="1"/>
  <c r="N62" i="34"/>
  <c r="N60" i="34" s="1"/>
  <c r="N67" i="34" s="1"/>
  <c r="B60" i="22"/>
  <c r="D50" i="5" l="1"/>
  <c r="D54" i="5" s="1"/>
  <c r="D56" i="5" s="1"/>
  <c r="D57" i="5" s="1"/>
  <c r="D58" i="5" s="1"/>
  <c r="D59" i="5" s="1"/>
  <c r="D60" i="5" s="1"/>
  <c r="P49" i="34"/>
  <c r="P50" i="34" s="1"/>
  <c r="P59" i="34" s="1"/>
  <c r="P81" i="34" s="1"/>
  <c r="O62" i="34"/>
  <c r="O60" i="34" s="1"/>
  <c r="O67" i="34" s="1"/>
  <c r="Q49" i="34" l="1"/>
  <c r="Q50" i="34" s="1"/>
  <c r="Q59" i="34" s="1"/>
  <c r="Q81" i="34" s="1"/>
  <c r="P61" i="34"/>
  <c r="P62" i="34"/>
  <c r="E68" i="34" l="1"/>
  <c r="P60" i="34"/>
  <c r="P67" i="34" s="1"/>
  <c r="R49" i="34"/>
  <c r="R50" i="34" s="1"/>
  <c r="R59" i="34" s="1"/>
  <c r="R81" i="34" s="1"/>
  <c r="Q62" i="34"/>
  <c r="Q60" i="34" s="1"/>
  <c r="Q67" i="34" s="1"/>
  <c r="F68" i="34" l="1"/>
  <c r="E77" i="34"/>
  <c r="E69" i="34"/>
  <c r="C80" i="34"/>
  <c r="S49" i="34"/>
  <c r="S50" i="34" s="1"/>
  <c r="S59" i="34" s="1"/>
  <c r="S81" i="34" s="1"/>
  <c r="R62" i="34"/>
  <c r="R60" i="34" s="1"/>
  <c r="R67" i="34" s="1"/>
  <c r="G68" i="34" l="1"/>
  <c r="F77" i="34"/>
  <c r="F69" i="34"/>
  <c r="E76" i="34"/>
  <c r="E71" i="34"/>
  <c r="E72" i="34" s="1"/>
  <c r="D80" i="34"/>
  <c r="C84" i="34"/>
  <c r="T49" i="34"/>
  <c r="T50" i="34" s="1"/>
  <c r="T59" i="34" s="1"/>
  <c r="T81" i="34" s="1"/>
  <c r="S62" i="34"/>
  <c r="S61" i="34"/>
  <c r="E73" i="34" l="1"/>
  <c r="E79" i="34"/>
  <c r="H68" i="34"/>
  <c r="G77" i="34"/>
  <c r="G69" i="34"/>
  <c r="F76" i="34"/>
  <c r="F71" i="34"/>
  <c r="F72" i="34" s="1"/>
  <c r="F73" i="34" s="1"/>
  <c r="C89" i="34"/>
  <c r="C87" i="34"/>
  <c r="C85" i="34"/>
  <c r="C90" i="34" s="1"/>
  <c r="D84" i="34"/>
  <c r="D89" i="34" s="1"/>
  <c r="E80" i="34"/>
  <c r="E84" i="34" s="1"/>
  <c r="E87" i="34" s="1"/>
  <c r="S60" i="34"/>
  <c r="S67" i="34" s="1"/>
  <c r="U49" i="34"/>
  <c r="U50" i="34" s="1"/>
  <c r="U59" i="34" s="1"/>
  <c r="U81" i="34" s="1"/>
  <c r="T62" i="34"/>
  <c r="T60" i="34" s="1"/>
  <c r="T67" i="34" s="1"/>
  <c r="B56" i="22"/>
  <c r="B45" i="22"/>
  <c r="B47" i="22"/>
  <c r="B34" i="22"/>
  <c r="I68" i="34" l="1"/>
  <c r="H77" i="34"/>
  <c r="H69" i="34"/>
  <c r="G76" i="34"/>
  <c r="G71" i="34"/>
  <c r="G72" i="34" s="1"/>
  <c r="F79" i="34"/>
  <c r="E89" i="34"/>
  <c r="C88" i="34"/>
  <c r="C91" i="34" s="1"/>
  <c r="E85" i="34"/>
  <c r="F80" i="34"/>
  <c r="D87" i="34"/>
  <c r="E88" i="34" s="1"/>
  <c r="D85" i="34"/>
  <c r="D90" i="34" s="1"/>
  <c r="V49" i="34"/>
  <c r="V50" i="34" s="1"/>
  <c r="V59" i="34" s="1"/>
  <c r="V81" i="34" s="1"/>
  <c r="U62" i="34"/>
  <c r="U60" i="34" s="1"/>
  <c r="U67" i="34" s="1"/>
  <c r="B51" i="22"/>
  <c r="G79" i="34" l="1"/>
  <c r="E90" i="34"/>
  <c r="J68" i="34"/>
  <c r="I77" i="34"/>
  <c r="I69" i="34"/>
  <c r="H76" i="34"/>
  <c r="H71" i="34"/>
  <c r="H72" i="34" s="1"/>
  <c r="G73" i="34"/>
  <c r="F84" i="34"/>
  <c r="G80" i="34"/>
  <c r="H80" i="34" s="1"/>
  <c r="D88" i="34"/>
  <c r="D91" i="34" s="1"/>
  <c r="W49" i="34"/>
  <c r="W50" i="34" s="1"/>
  <c r="W59" i="34" s="1"/>
  <c r="W81" i="34" s="1"/>
  <c r="V61" i="34"/>
  <c r="V62" i="34"/>
  <c r="H73" i="34" l="1"/>
  <c r="H79" i="34"/>
  <c r="K68" i="34"/>
  <c r="J77" i="34"/>
  <c r="J69" i="34"/>
  <c r="H84" i="34"/>
  <c r="I76" i="34"/>
  <c r="I71" i="34"/>
  <c r="I72" i="34" s="1"/>
  <c r="I73" i="34" s="1"/>
  <c r="I80" i="34"/>
  <c r="H87" i="34"/>
  <c r="F87" i="34"/>
  <c r="F89" i="34"/>
  <c r="F85" i="34"/>
  <c r="F90" i="34" s="1"/>
  <c r="G84" i="34"/>
  <c r="G89" i="34" s="1"/>
  <c r="E91" i="34"/>
  <c r="V60" i="34"/>
  <c r="V67" i="34" s="1"/>
  <c r="X49" i="34"/>
  <c r="X50" i="34" s="1"/>
  <c r="X59" i="34" s="1"/>
  <c r="X81" i="34" s="1"/>
  <c r="W62" i="34"/>
  <c r="W60" i="34" s="1"/>
  <c r="W67" i="34" s="1"/>
  <c r="I79" i="34" l="1"/>
  <c r="I84" i="34" s="1"/>
  <c r="L68" i="34"/>
  <c r="K77" i="34"/>
  <c r="K69" i="34"/>
  <c r="J76" i="34"/>
  <c r="J71" i="34"/>
  <c r="J72" i="34" s="1"/>
  <c r="H89" i="34"/>
  <c r="G87" i="34"/>
  <c r="H88" i="34" s="1"/>
  <c r="G85" i="34"/>
  <c r="G90" i="34" s="1"/>
  <c r="F88" i="34"/>
  <c r="F91" i="34" s="1"/>
  <c r="H85" i="34"/>
  <c r="J80" i="34"/>
  <c r="Y49" i="34"/>
  <c r="Y50" i="34" s="1"/>
  <c r="Y59" i="34" s="1"/>
  <c r="Y81" i="34" s="1"/>
  <c r="X62" i="34"/>
  <c r="X60" i="34" s="1"/>
  <c r="X67" i="34" s="1"/>
  <c r="M68" i="34" l="1"/>
  <c r="L77" i="34"/>
  <c r="L69" i="34"/>
  <c r="J73" i="34"/>
  <c r="J79" i="34"/>
  <c r="J84" i="34" s="1"/>
  <c r="K76" i="34"/>
  <c r="K71" i="34"/>
  <c r="K72" i="34" s="1"/>
  <c r="H90" i="34"/>
  <c r="G88" i="34"/>
  <c r="G91" i="34" s="1"/>
  <c r="K80" i="34"/>
  <c r="L80" i="34" s="1"/>
  <c r="I87" i="34"/>
  <c r="I89" i="34"/>
  <c r="I85" i="34"/>
  <c r="I90" i="34" s="1"/>
  <c r="Z49" i="34"/>
  <c r="Z50" i="34" s="1"/>
  <c r="Z59" i="34" s="1"/>
  <c r="Z81" i="34" s="1"/>
  <c r="Y62" i="34"/>
  <c r="Y61" i="34"/>
  <c r="K73" i="34" l="1"/>
  <c r="N68" i="34"/>
  <c r="M77" i="34"/>
  <c r="M69" i="34"/>
  <c r="K79" i="34"/>
  <c r="K84" i="34" s="1"/>
  <c r="K85" i="34" s="1"/>
  <c r="L76" i="34"/>
  <c r="L71" i="34"/>
  <c r="L72" i="34" s="1"/>
  <c r="Y60" i="34"/>
  <c r="Y67" i="34" s="1"/>
  <c r="H91" i="34"/>
  <c r="M80" i="34"/>
  <c r="J87" i="34"/>
  <c r="J88" i="34" s="1"/>
  <c r="J85" i="34"/>
  <c r="J90" i="34" s="1"/>
  <c r="J89" i="34"/>
  <c r="I88" i="34"/>
  <c r="I91" i="34" s="1"/>
  <c r="AA49" i="34"/>
  <c r="AA50" i="34" s="1"/>
  <c r="AA59" i="34" s="1"/>
  <c r="AA81" i="34" s="1"/>
  <c r="Z62" i="34"/>
  <c r="Z60" i="34" s="1"/>
  <c r="Z67" i="34" s="1"/>
  <c r="O68" i="34" l="1"/>
  <c r="N77" i="34"/>
  <c r="N69" i="34"/>
  <c r="L73" i="34"/>
  <c r="L79" i="34"/>
  <c r="L84" i="34" s="1"/>
  <c r="L87" i="34" s="1"/>
  <c r="M76" i="34"/>
  <c r="M71" i="34"/>
  <c r="K90" i="34"/>
  <c r="K89" i="34"/>
  <c r="N80" i="34"/>
  <c r="J91" i="34"/>
  <c r="K87" i="34"/>
  <c r="AB49" i="34"/>
  <c r="AB50" i="34" s="1"/>
  <c r="AB59" i="34" s="1"/>
  <c r="AB81" i="34" s="1"/>
  <c r="AA62" i="34"/>
  <c r="AA60" i="34" s="1"/>
  <c r="AA67" i="34" s="1"/>
  <c r="L89" i="34" l="1"/>
  <c r="L85" i="34"/>
  <c r="L90" i="34" s="1"/>
  <c r="N76" i="34"/>
  <c r="N71" i="34"/>
  <c r="N72" i="34" s="1"/>
  <c r="M72" i="34"/>
  <c r="M73" i="34" s="1"/>
  <c r="P68" i="34"/>
  <c r="O77" i="34"/>
  <c r="O69" i="34"/>
  <c r="K88" i="34"/>
  <c r="K91" i="34" s="1"/>
  <c r="L88" i="34"/>
  <c r="O80" i="34"/>
  <c r="AC49" i="34"/>
  <c r="AC50" i="34" s="1"/>
  <c r="AC59" i="34" s="1"/>
  <c r="AC81" i="34" s="1"/>
  <c r="AB61" i="34"/>
  <c r="AB62" i="34"/>
  <c r="B26" i="22"/>
  <c r="Q68" i="34" l="1"/>
  <c r="P77" i="34"/>
  <c r="P69" i="34"/>
  <c r="O76" i="34"/>
  <c r="O71" i="34"/>
  <c r="M79" i="34"/>
  <c r="M84" i="34" s="1"/>
  <c r="N73" i="34"/>
  <c r="P80" i="34"/>
  <c r="L91" i="34"/>
  <c r="AB60" i="34"/>
  <c r="AB67" i="34" s="1"/>
  <c r="AD49" i="34"/>
  <c r="AD50" i="34" s="1"/>
  <c r="AD59" i="34" s="1"/>
  <c r="AD81" i="34" s="1"/>
  <c r="AC62" i="34"/>
  <c r="AC60" i="34" s="1"/>
  <c r="AC67" i="34" s="1"/>
  <c r="N79" i="34" l="1"/>
  <c r="N84" i="34" s="1"/>
  <c r="N85" i="34" s="1"/>
  <c r="O72" i="34"/>
  <c r="O73" i="34" s="1"/>
  <c r="R68" i="34"/>
  <c r="Q77" i="34"/>
  <c r="Q69" i="34"/>
  <c r="P76" i="34"/>
  <c r="P71" i="34"/>
  <c r="M87" i="34"/>
  <c r="M88" i="34" s="1"/>
  <c r="M91" i="34" s="1"/>
  <c r="M85" i="34"/>
  <c r="M90" i="34" s="1"/>
  <c r="M89" i="34"/>
  <c r="Q80" i="34"/>
  <c r="AE49" i="34"/>
  <c r="AE50" i="34" s="1"/>
  <c r="AE59" i="34" s="1"/>
  <c r="AE81" i="34" s="1"/>
  <c r="AD62" i="34"/>
  <c r="AD60" i="34" s="1"/>
  <c r="AD67" i="34" s="1"/>
  <c r="N89" i="34" l="1"/>
  <c r="N87" i="34"/>
  <c r="N88" i="34" s="1"/>
  <c r="N90" i="34"/>
  <c r="S68" i="34"/>
  <c r="R77" i="34"/>
  <c r="R69" i="34"/>
  <c r="P72" i="34"/>
  <c r="P73" i="34" s="1"/>
  <c r="Q76" i="34"/>
  <c r="Q71" i="34"/>
  <c r="Q72" i="34" s="1"/>
  <c r="Q73" i="34" s="1"/>
  <c r="O79" i="34"/>
  <c r="R80" i="34"/>
  <c r="AF49" i="34"/>
  <c r="AF50" i="34" s="1"/>
  <c r="AF59" i="34" s="1"/>
  <c r="AF81" i="34" s="1"/>
  <c r="AE61" i="34"/>
  <c r="AE62" i="34"/>
  <c r="R76" i="34" l="1"/>
  <c r="R71" i="34"/>
  <c r="P79" i="34"/>
  <c r="P84" i="34" s="1"/>
  <c r="P87" i="34" s="1"/>
  <c r="O84" i="34"/>
  <c r="T68" i="34"/>
  <c r="S77" i="34"/>
  <c r="S69" i="34"/>
  <c r="G30" i="34"/>
  <c r="N91" i="34"/>
  <c r="S80" i="34"/>
  <c r="AE60" i="34"/>
  <c r="AE67" i="34" s="1"/>
  <c r="AG49" i="34"/>
  <c r="AG50" i="34" s="1"/>
  <c r="AG59" i="34" s="1"/>
  <c r="AG81" i="34" s="1"/>
  <c r="AF62" i="34"/>
  <c r="AF60" i="34" s="1"/>
  <c r="AF67" i="34" s="1"/>
  <c r="Q79" i="34" l="1"/>
  <c r="Q84" i="34" s="1"/>
  <c r="Q87" i="34" s="1"/>
  <c r="R72" i="34"/>
  <c r="R73" i="34" s="1"/>
  <c r="U68" i="34"/>
  <c r="T77" i="34"/>
  <c r="T69" i="34"/>
  <c r="O87" i="34"/>
  <c r="O85" i="34"/>
  <c r="O90" i="34" s="1"/>
  <c r="O89" i="34"/>
  <c r="P89" i="34"/>
  <c r="P85" i="34"/>
  <c r="S76" i="34"/>
  <c r="S71" i="34"/>
  <c r="T80" i="34"/>
  <c r="AH49" i="34"/>
  <c r="AG62" i="34"/>
  <c r="AG60" i="34" s="1"/>
  <c r="AG67" i="34" s="1"/>
  <c r="AH50" i="34" l="1"/>
  <c r="AH59" i="34" s="1"/>
  <c r="AH81" i="34" s="1"/>
  <c r="P90" i="34"/>
  <c r="S72" i="34"/>
  <c r="S73" i="34" s="1"/>
  <c r="O88" i="34"/>
  <c r="O91" i="34" s="1"/>
  <c r="P88" i="34"/>
  <c r="T76" i="34"/>
  <c r="T71" i="34"/>
  <c r="T72" i="34" s="1"/>
  <c r="T73" i="34" s="1"/>
  <c r="Q85" i="34"/>
  <c r="Q90" i="34" s="1"/>
  <c r="R79" i="34"/>
  <c r="V68" i="34"/>
  <c r="U77" i="34"/>
  <c r="U69" i="34"/>
  <c r="Q88" i="34"/>
  <c r="Q89" i="34"/>
  <c r="U80" i="34"/>
  <c r="AH61" i="34"/>
  <c r="AH62" i="34"/>
  <c r="A14" i="12"/>
  <c r="A15" i="34" s="1"/>
  <c r="P91" i="34" l="1"/>
  <c r="U76" i="34"/>
  <c r="U71" i="34"/>
  <c r="Q91" i="34"/>
  <c r="W68" i="34"/>
  <c r="V77" i="34"/>
  <c r="V69" i="34"/>
  <c r="S79" i="34"/>
  <c r="R84" i="34"/>
  <c r="V80" i="34"/>
  <c r="AH60" i="34"/>
  <c r="AH67" i="34" s="1"/>
  <c r="A15" i="13"/>
  <c r="E15" i="14" s="1"/>
  <c r="A15" i="6" s="1"/>
  <c r="A14" i="17" s="1"/>
  <c r="A15" i="24"/>
  <c r="V76" i="34" l="1"/>
  <c r="V71" i="34"/>
  <c r="U72" i="34"/>
  <c r="U73" i="34" s="1"/>
  <c r="R87" i="34"/>
  <c r="R88" i="34" s="1"/>
  <c r="R91" i="34" s="1"/>
  <c r="R85" i="34"/>
  <c r="R90" i="34" s="1"/>
  <c r="R89" i="34"/>
  <c r="T79" i="34"/>
  <c r="T84" i="34" s="1"/>
  <c r="T87" i="34" s="1"/>
  <c r="S84" i="34"/>
  <c r="S85" i="34" s="1"/>
  <c r="X68" i="34"/>
  <c r="W77" i="34"/>
  <c r="W69" i="34"/>
  <c r="W80" i="34"/>
  <c r="A15" i="22"/>
  <c r="B21" i="22" s="1"/>
  <c r="S90" i="34" l="1"/>
  <c r="T89" i="34"/>
  <c r="Y68" i="34"/>
  <c r="X77" i="34"/>
  <c r="X69" i="34"/>
  <c r="S89" i="34"/>
  <c r="S87" i="34"/>
  <c r="S88" i="34" s="1"/>
  <c r="S91" i="34" s="1"/>
  <c r="T85" i="34"/>
  <c r="T90" i="34" s="1"/>
  <c r="U79" i="34"/>
  <c r="U84" i="34" s="1"/>
  <c r="W76" i="34"/>
  <c r="W71" i="34"/>
  <c r="V72" i="34"/>
  <c r="X80" i="34"/>
  <c r="V79" i="34" l="1"/>
  <c r="V84" i="34" s="1"/>
  <c r="V87" i="34" s="1"/>
  <c r="V73" i="34"/>
  <c r="Z68" i="34"/>
  <c r="Y77" i="34"/>
  <c r="Y69" i="34"/>
  <c r="T88" i="34"/>
  <c r="T91" i="34" s="1"/>
  <c r="U85" i="34"/>
  <c r="U90" i="34" s="1"/>
  <c r="U89" i="34"/>
  <c r="U87" i="34"/>
  <c r="U88" i="34" s="1"/>
  <c r="X76" i="34"/>
  <c r="X71" i="34"/>
  <c r="W72" i="34"/>
  <c r="Y80" i="34"/>
  <c r="A11" i="12"/>
  <c r="A12" i="34" s="1"/>
  <c r="A8" i="12"/>
  <c r="A9" i="34" s="1"/>
  <c r="A4" i="12"/>
  <c r="V85" i="34" l="1"/>
  <c r="V90" i="34" s="1"/>
  <c r="V89" i="34"/>
  <c r="Y76" i="34"/>
  <c r="Y71" i="34"/>
  <c r="W79" i="34"/>
  <c r="W84" i="34" s="1"/>
  <c r="AA68" i="34"/>
  <c r="Z77" i="34"/>
  <c r="Z69" i="34"/>
  <c r="X72" i="34"/>
  <c r="X73" i="34" s="1"/>
  <c r="W73" i="34"/>
  <c r="U91" i="34"/>
  <c r="V88" i="34"/>
  <c r="V91" i="34" s="1"/>
  <c r="Z80" i="34"/>
  <c r="A5" i="13"/>
  <c r="A5" i="14" s="1"/>
  <c r="A5" i="6" s="1"/>
  <c r="A4" i="17" s="1"/>
  <c r="A5" i="34"/>
  <c r="A5" i="24"/>
  <c r="A9" i="13"/>
  <c r="E9" i="14" s="1"/>
  <c r="A9" i="6" s="1"/>
  <c r="A8" i="17" s="1"/>
  <c r="A9" i="24"/>
  <c r="A12" i="13"/>
  <c r="A12" i="24"/>
  <c r="W85" i="34" l="1"/>
  <c r="W90" i="34" s="1"/>
  <c r="W87" i="34"/>
  <c r="W88" i="34" s="1"/>
  <c r="W91" i="34" s="1"/>
  <c r="W89" i="34"/>
  <c r="X79" i="34"/>
  <c r="X84" i="34" s="1"/>
  <c r="X89" i="34" s="1"/>
  <c r="AB68" i="34"/>
  <c r="AA77" i="34"/>
  <c r="AA69" i="34"/>
  <c r="Y72" i="34"/>
  <c r="Y73" i="34" s="1"/>
  <c r="Z76" i="34"/>
  <c r="Z71" i="34"/>
  <c r="AA80" i="34"/>
  <c r="A5" i="22"/>
  <c r="A9" i="22"/>
  <c r="Z72" i="34" l="1"/>
  <c r="Z73" i="34" s="1"/>
  <c r="Y79" i="34"/>
  <c r="Y84" i="34" s="1"/>
  <c r="Y89" i="34" s="1"/>
  <c r="X85" i="34"/>
  <c r="X90" i="34" s="1"/>
  <c r="X87" i="34"/>
  <c r="X88" i="34" s="1"/>
  <c r="X91" i="34" s="1"/>
  <c r="AC68" i="34"/>
  <c r="AB77" i="34"/>
  <c r="AB69" i="34"/>
  <c r="AA76" i="34"/>
  <c r="AA71" i="34"/>
  <c r="AB80" i="34"/>
  <c r="B22" i="22"/>
  <c r="AB76" i="34" l="1"/>
  <c r="AB71" i="34"/>
  <c r="Y85" i="34"/>
  <c r="Y90" i="34" s="1"/>
  <c r="Y87" i="34"/>
  <c r="Y88" i="34" s="1"/>
  <c r="Y91" i="34" s="1"/>
  <c r="AA72" i="34"/>
  <c r="AA73" i="34" s="1"/>
  <c r="AD68" i="34"/>
  <c r="AC77" i="34"/>
  <c r="AC69" i="34"/>
  <c r="Z79" i="34"/>
  <c r="Z84" i="34" s="1"/>
  <c r="AC80" i="34"/>
  <c r="E12" i="14"/>
  <c r="A12" i="6" s="1"/>
  <c r="A11" i="17" s="1"/>
  <c r="A12" i="22" s="1"/>
  <c r="AC76" i="34" l="1"/>
  <c r="AC71" i="34"/>
  <c r="AA79" i="34"/>
  <c r="AA84" i="34" s="1"/>
  <c r="AA87" i="34" s="1"/>
  <c r="AB72" i="34"/>
  <c r="AB73" i="34" s="1"/>
  <c r="Z89" i="34"/>
  <c r="Z87" i="34"/>
  <c r="Z88" i="34" s="1"/>
  <c r="Z91" i="34" s="1"/>
  <c r="AE68" i="34"/>
  <c r="AD77" i="34"/>
  <c r="AD69" i="34"/>
  <c r="Z85" i="34"/>
  <c r="Z90" i="34" s="1"/>
  <c r="AD80"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A88" i="34" l="1"/>
  <c r="AA91" i="34" s="1"/>
  <c r="AF68" i="34"/>
  <c r="AE77" i="34"/>
  <c r="AE69" i="34"/>
  <c r="AC72" i="34"/>
  <c r="AC73" i="34" s="1"/>
  <c r="AA85" i="34"/>
  <c r="AA90" i="34" s="1"/>
  <c r="AB79" i="34"/>
  <c r="AB84" i="34" s="1"/>
  <c r="AA89" i="34"/>
  <c r="AD76" i="34"/>
  <c r="AD71" i="34"/>
  <c r="AE80" i="34"/>
  <c r="AC79" i="34" l="1"/>
  <c r="AC84" i="34" s="1"/>
  <c r="AD72" i="34"/>
  <c r="AG68" i="34"/>
  <c r="AF77" i="34"/>
  <c r="AF69" i="34"/>
  <c r="AB85" i="34"/>
  <c r="AB90" i="34" s="1"/>
  <c r="AB87" i="34"/>
  <c r="AB88" i="34" s="1"/>
  <c r="AB91" i="34" s="1"/>
  <c r="AE76" i="34"/>
  <c r="AE71" i="34"/>
  <c r="AB89" i="34"/>
  <c r="AF80" i="34"/>
  <c r="AD79" i="34" l="1"/>
  <c r="AD84" i="34" s="1"/>
  <c r="AD87" i="34" s="1"/>
  <c r="AE72" i="34"/>
  <c r="AF76" i="34"/>
  <c r="AF71" i="34"/>
  <c r="AC87" i="34"/>
  <c r="AC88" i="34" s="1"/>
  <c r="AC91" i="34" s="1"/>
  <c r="AC89" i="34"/>
  <c r="AH68" i="34"/>
  <c r="AG77" i="34"/>
  <c r="AG69" i="34"/>
  <c r="AD73" i="34"/>
  <c r="AC85" i="34"/>
  <c r="AC90" i="34" s="1"/>
  <c r="AG80" i="34"/>
  <c r="AD85" i="34" l="1"/>
  <c r="AD90" i="34" s="1"/>
  <c r="AE79" i="34"/>
  <c r="AE84" i="34" s="1"/>
  <c r="AD89" i="34"/>
  <c r="AD88" i="34"/>
  <c r="AD91" i="34" s="1"/>
  <c r="AE73" i="34"/>
  <c r="AG76" i="34"/>
  <c r="AG71" i="34"/>
  <c r="AG72" i="34" s="1"/>
  <c r="AH77" i="34"/>
  <c r="AH69" i="34"/>
  <c r="AF72" i="34"/>
  <c r="AF79" i="34" s="1"/>
  <c r="AF84" i="34" s="1"/>
  <c r="AF87" i="34" s="1"/>
  <c r="AH80" i="34"/>
  <c r="AF73" i="34" l="1"/>
  <c r="AG73" i="34"/>
  <c r="AG79" i="34"/>
  <c r="AG84" i="34" s="1"/>
  <c r="AG85" i="34" s="1"/>
  <c r="AH76" i="34"/>
  <c r="AH71" i="34"/>
  <c r="AF89" i="34"/>
  <c r="AF85" i="34"/>
  <c r="AE89" i="34"/>
  <c r="AE87" i="34"/>
  <c r="AE88" i="34" s="1"/>
  <c r="AE91" i="34" s="1"/>
  <c r="AE85" i="34"/>
  <c r="AE90" i="34" s="1"/>
  <c r="AG87" i="34"/>
  <c r="AG88" i="34" l="1"/>
  <c r="AG90" i="34"/>
  <c r="AG89" i="34"/>
  <c r="AH72" i="34"/>
  <c r="AH79" i="34" s="1"/>
  <c r="AH84" i="34" s="1"/>
  <c r="AF90" i="34"/>
  <c r="AF88" i="34"/>
  <c r="AF91" i="34" s="1"/>
  <c r="AH73" i="34" l="1"/>
  <c r="AH87" i="34"/>
  <c r="AH88" i="34" s="1"/>
  <c r="AH91" i="34" s="1"/>
  <c r="AH85" i="34"/>
  <c r="AH90" i="34" s="1"/>
  <c r="G28" i="34" s="1"/>
  <c r="AH89" i="34"/>
  <c r="AG91" i="34"/>
  <c r="B30" i="22"/>
  <c r="B95" i="22" s="1"/>
  <c r="G29" i="34" l="1"/>
</calcChain>
</file>

<file path=xl/sharedStrings.xml><?xml version="1.0" encoding="utf-8"?>
<sst xmlns="http://schemas.openxmlformats.org/spreadsheetml/2006/main" count="1298" uniqueCount="719">
  <si>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</si>
  <si>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</si>
  <si>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</si>
  <si>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</si>
  <si>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</si>
  <si>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</si>
  <si>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</si>
  <si>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</si>
  <si>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</si>
  <si>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</si>
  <si>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</si>
  <si>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</si>
  <si>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</si>
  <si>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</si>
  <si>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</si>
  <si>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</si>
  <si>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</si>
  <si>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</si>
  <si>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</si>
  <si>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</si>
  <si>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</si>
  <si>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</si>
  <si>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</si>
  <si>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</si>
  <si>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</si>
  <si>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</si>
  <si>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</si>
  <si>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</si>
  <si>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</si>
  <si>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</si>
  <si>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</si>
  <si>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</si>
  <si>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</si>
  <si>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</si>
  <si>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</si>
  <si>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</si>
  <si>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</si>
  <si>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</si>
  <si>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</si>
  <si>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</si>
  <si>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</si>
  <si>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</si>
  <si>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</si>
  <si>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</si>
  <si>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</si>
  <si>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</si>
  <si>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</si>
  <si>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</si>
  <si>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</si>
  <si>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</si>
  <si>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</si>
  <si>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</si>
  <si>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</si>
  <si>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</si>
  <si>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</si>
  <si>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</si>
  <si>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</si>
  <si>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</si>
  <si>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</si>
  <si>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</si>
  <si>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</si>
  <si>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</si>
  <si>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</si>
  <si>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</si>
  <si>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</si>
  <si>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</si>
  <si>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</si>
  <si>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</si>
  <si>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</si>
  <si>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</si>
  <si>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</si>
  <si>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</si>
  <si>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</si>
  <si>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</si>
  <si>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</si>
  <si>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</si>
  <si>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</si>
  <si>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</si>
  <si>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</si>
  <si>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</si>
  <si>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</si>
  <si>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</si>
  <si>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</si>
  <si>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</si>
  <si>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</si>
  <si>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</si>
  <si>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</si>
  <si>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</si>
  <si>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</si>
  <si>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</si>
  <si>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</si>
  <si>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</si>
  <si>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</si>
  <si>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</si>
  <si>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</si>
  <si>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</si>
  <si>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</si>
  <si>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</si>
  <si>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</si>
  <si>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</si>
  <si>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</si>
  <si>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</si>
  <si>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</si>
  <si>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</si>
  <si>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</si>
  <si>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</si>
  <si>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</si>
  <si>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</si>
  <si>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</si>
  <si>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</si>
  <si>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</si>
  <si>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</si>
  <si>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</si>
  <si>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</si>
  <si>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</si>
  <si>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</si>
  <si>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</si>
  <si>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</si>
  <si>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</si>
  <si>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</si>
  <si>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</si>
  <si>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</si>
  <si>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</si>
  <si>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</si>
  <si>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</si>
  <si>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</si>
  <si>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</si>
  <si>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</si>
  <si>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</si>
  <si>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</si>
  <si>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</si>
  <si>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</si>
  <si>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</si>
  <si>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</si>
  <si>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</si>
  <si>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</si>
  <si>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</si>
  <si>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</si>
  <si>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</si>
  <si>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</si>
  <si>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</si>
  <si>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</si>
  <si>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</si>
  <si>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</si>
  <si>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</si>
  <si>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</si>
  <si>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</si>
  <si>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</si>
  <si>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</si>
  <si>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</si>
  <si>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</si>
  <si>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</si>
  <si>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</si>
  <si>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</si>
  <si>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</si>
  <si>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</si>
  <si>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</si>
  <si>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</si>
  <si>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</si>
  <si>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</si>
  <si>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</si>
  <si>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</si>
  <si>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</si>
  <si>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</si>
  <si>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</si>
  <si>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</si>
  <si>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</si>
  <si>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</si>
  <si>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</si>
  <si>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</si>
  <si>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</si>
  <si>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</si>
  <si>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</si>
  <si>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</si>
  <si>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</si>
  <si>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</si>
  <si>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</si>
  <si>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</si>
  <si>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</si>
  <si>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</si>
  <si>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</si>
  <si>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</si>
  <si>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</si>
  <si>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</si>
  <si>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</si>
  <si>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</si>
  <si>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</si>
  <si>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</si>
  <si>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</si>
  <si>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</si>
  <si>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</si>
  <si>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</si>
  <si>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</si>
  <si>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</si>
  <si>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</si>
  <si>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</si>
  <si>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</si>
  <si>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</si>
  <si>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</si>
  <si>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</si>
  <si>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</si>
  <si>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</si>
  <si>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</si>
  <si>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</si>
  <si>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</si>
  <si>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</si>
  <si>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</si>
  <si>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</si>
  <si>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</si>
  <si>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</si>
  <si>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</si>
  <si>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</si>
  <si>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</si>
  <si>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</si>
  <si>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</si>
  <si>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</si>
  <si>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</si>
  <si>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</si>
  <si>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</si>
  <si>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</si>
  <si>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</si>
  <si>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</si>
  <si>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</si>
  <si>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</si>
  <si>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</si>
  <si>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</si>
  <si>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</si>
  <si>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</si>
  <si>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</si>
  <si>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</si>
  <si>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</si>
  <si>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</si>
  <si>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</si>
  <si>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</si>
  <si>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</si>
  <si>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</si>
  <si>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</si>
  <si>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</si>
  <si>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</si>
  <si>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</si>
  <si>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</si>
  <si>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</si>
  <si>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</si>
  <si>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</si>
  <si>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</si>
  <si>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</si>
  <si>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</si>
  <si>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</si>
  <si>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</si>
  <si>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</si>
  <si>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</si>
  <si>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</si>
  <si>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</si>
  <si>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</si>
  <si>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</si>
  <si>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</si>
  <si>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</si>
  <si>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</si>
  <si>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</si>
  <si>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</si>
  <si>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</si>
  <si>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</si>
  <si>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</si>
  <si>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</si>
  <si>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</si>
  <si>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</si>
  <si>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</si>
  <si>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</si>
  <si>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</si>
  <si>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</si>
  <si>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</si>
  <si>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</si>
  <si>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</si>
  <si>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</si>
  <si>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</si>
  <si>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</si>
  <si>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</si>
  <si>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</si>
  <si>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</si>
  <si>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</si>
  <si>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</si>
  <si>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</si>
  <si>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</si>
  <si>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</si>
  <si>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</si>
  <si>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</si>
  <si>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</si>
  <si>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</si>
  <si>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</si>
  <si>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</si>
  <si>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</si>
  <si>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</si>
  <si>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</si>
  <si>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</si>
  <si>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</si>
  <si>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</si>
  <si>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</si>
  <si>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</si>
  <si>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</si>
  <si>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</si>
  <si>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</si>
  <si>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</si>
  <si>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</si>
  <si>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</si>
  <si>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</si>
  <si>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</si>
  <si>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</si>
  <si>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</si>
  <si>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</si>
  <si>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</si>
  <si>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</si>
  <si>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</si>
  <si>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</si>
  <si>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</si>
  <si>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</si>
  <si>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</si>
  <si>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</si>
  <si>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</si>
  <si>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</si>
  <si>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</si>
  <si>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</si>
  <si>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</si>
  <si>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</si>
  <si>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</si>
  <si>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</si>
  <si>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</si>
  <si>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</si>
  <si>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</si>
  <si>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</si>
  <si>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</si>
  <si>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</si>
  <si>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</si>
  <si>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</si>
  <si>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</si>
  <si>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</si>
  <si>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</si>
  <si>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</si>
  <si>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</si>
  <si>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</si>
  <si>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</si>
  <si>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</si>
  <si>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</si>
  <si>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</si>
  <si>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</si>
  <si>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</si>
  <si>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</si>
  <si>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</si>
  <si>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</si>
  <si>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</si>
  <si>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</si>
  <si>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</si>
  <si>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</si>
  <si>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</si>
  <si>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</si>
  <si>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</si>
  <si>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</si>
  <si>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</si>
  <si>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</si>
  <si>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</si>
  <si>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</si>
  <si>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</si>
  <si>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</si>
  <si>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</si>
  <si>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</si>
  <si>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</si>
  <si>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</si>
  <si>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</si>
  <si>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</si>
  <si>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</si>
  <si>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</si>
  <si>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</si>
  <si>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</si>
  <si>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</si>
  <si>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</si>
  <si>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</si>
  <si>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</si>
  <si>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</si>
  <si>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</si>
  <si>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</si>
  <si>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</si>
  <si>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</si>
  <si>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</si>
  <si>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</si>
  <si>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</si>
  <si>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</si>
  <si>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</si>
  <si>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</si>
  <si>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</si>
  <si>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</si>
  <si>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</si>
  <si>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</si>
  <si>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</si>
  <si>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</si>
  <si>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Объект реконструкции</t>
  </si>
  <si>
    <t>Объект не относится к объектам ЕНЭС</t>
  </si>
  <si>
    <t>Этапность при реализации отсутствует.</t>
  </si>
  <si>
    <t>нет</t>
  </si>
  <si>
    <t>ПС 110/15 О-18 Озерки</t>
  </si>
  <si>
    <t>ПС 110 кВ О-18 Озерки</t>
  </si>
  <si>
    <t>ТМ 6300/11-76У1 - 2 шт</t>
  </si>
  <si>
    <t>Т-1; Т-2</t>
  </si>
  <si>
    <t>1969, 1971</t>
  </si>
  <si>
    <t>нд</t>
  </si>
  <si>
    <t>Акт технического обследования от 11.05.2016 / АО "Янтарьэнерго"</t>
  </si>
  <si>
    <t>Требуется замена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</si>
  <si>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</si>
  <si>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</si>
  <si>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</si>
  <si>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</si>
  <si>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</si>
  <si>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</si>
  <si>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</si>
  <si>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</si>
  <si>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</si>
  <si>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</si>
  <si>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</si>
  <si>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</si>
  <si>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</si>
  <si>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</si>
  <si>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</si>
  <si>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</si>
  <si>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</si>
  <si>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</si>
  <si>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</si>
  <si>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</si>
  <si>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</si>
  <si>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</si>
  <si>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</si>
  <si>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</si>
  <si>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</si>
  <si>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</si>
  <si>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</si>
  <si>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</si>
  <si>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</si>
  <si>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</si>
  <si>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</si>
  <si>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</si>
  <si>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</si>
  <si>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</si>
  <si>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</si>
  <si>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</si>
  <si>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</si>
  <si>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</si>
  <si>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</si>
  <si>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</si>
  <si>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</si>
  <si>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</si>
  <si>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</si>
  <si>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</si>
  <si>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</si>
  <si>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</si>
  <si>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</si>
  <si>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</si>
  <si>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</si>
  <si>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</si>
  <si>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</si>
  <si>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</si>
  <si>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</si>
  <si>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</si>
  <si>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</si>
  <si>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</si>
  <si>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</si>
  <si>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</si>
  <si>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</si>
  <si>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</si>
  <si>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</si>
  <si>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</si>
  <si>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ПИР</t>
  </si>
  <si>
    <t xml:space="preserve">Разработка проектной и рабочей документации  по объекту «Реконструкция ПС 110/15/10» Лот № 1 "«Реконструкция сетей ПС 110/15 кВ О-18 «Озерки» </t>
  </si>
  <si>
    <t>УР</t>
  </si>
  <si>
    <t>ООК</t>
  </si>
  <si>
    <t>"Энера Инжиниринг" ООО</t>
  </si>
  <si>
    <t>"ИнжЭнергоПроект" ЗАО</t>
  </si>
  <si>
    <t>"АЗИМУТ-ЭЛЕКТРОПРОЕКТ" ООО</t>
  </si>
  <si>
    <t>"Северный Стандарт" ООО</t>
  </si>
  <si>
    <t>50595</t>
  </si>
  <si>
    <t>b2b-mrsk.ru</t>
  </si>
  <si>
    <t>04.10.2016</t>
  </si>
  <si>
    <t>09.11.2016</t>
  </si>
  <si>
    <t>«___»___________ 2016 года</t>
  </si>
  <si>
    <t>М.П.</t>
  </si>
  <si>
    <t>не окупается</t>
  </si>
  <si>
    <t xml:space="preserve">NPV через 10 лет, руб. </t>
  </si>
  <si>
    <t>да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</si>
  <si>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</si>
  <si>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</si>
  <si>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</si>
  <si>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</si>
  <si>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</si>
  <si>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</si>
  <si>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</si>
  <si>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</si>
  <si>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</si>
  <si>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</si>
  <si>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</si>
  <si>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</si>
  <si>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</si>
  <si>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СМР</t>
  </si>
  <si>
    <t>Открытие центра питания для осуществления технологического присоединения (объем действующих договоров ТП– 1,92 МВА). Выполнение требований технических регламентов по замене оборудования со сверхнорматинвым сроком службы: замена силовых трансформаторов 110 кВ со сроком службы 25 лет (2 шт., факт 45 и 47 лет), разъединители 110 кВ со сроком службы 25 лет (4 шт., факт 32 года), замена трансформаторов тока 110 кВ со сроком службы 25 лет (6 шт., 45 лет).</t>
  </si>
  <si>
    <t>Акционерное общество "Янтарьэнерго" ДЗО  ПАО "Россети"</t>
  </si>
  <si>
    <t>H_50</t>
  </si>
  <si>
    <t>Техническое перевооружение и реконструкция</t>
  </si>
  <si>
    <t>Предложения по корректирующим мероприятиям по устранению отставания</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</si>
  <si>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</si>
  <si>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АО "Янтарьэнерго"/ДУКИП</t>
  </si>
  <si>
    <t>Выполнение строительно-монтажных работ, пуско-наладочных работ с поставкой оборудования и материалов по титулу: «Реконструкция ПС 110/15 кВ О-18 Озерки»</t>
  </si>
  <si>
    <t>ПСД</t>
  </si>
  <si>
    <t>ВЗ</t>
  </si>
  <si>
    <t>52926</t>
  </si>
  <si>
    <t>АО "Янтарьэнерго"/ДКС</t>
  </si>
  <si>
    <t>Реконструкция трансформаторных и иных подстанций</t>
  </si>
  <si>
    <t>В Т-1 110кВ; В Т-2 110 кВ</t>
  </si>
  <si>
    <t>Цели (указать укрупненные цели в соответствии с приложением 1)</t>
  </si>
  <si>
    <t>Предложение по корректировке утвержденного плана</t>
  </si>
  <si>
    <t>"СП "Энергосетьстрой" АО</t>
  </si>
  <si>
    <t>"КАПШИН" ООО</t>
  </si>
  <si>
    <t>"МЕЖРЕГИОНАЛЬНЫЙ ХОЛДИНГ ИНЖИНИРИНГОВЫХ КОМПАНИЙ "СИНЕРГИЯ" ООО</t>
  </si>
  <si>
    <t>Гвардейский городской округ</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</si>
  <si>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</si>
  <si>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</si>
  <si>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В Л 15-29; В Л15-119; В Л15-121; В Л15-30; В Л15-17; В Л15-18; В Л15-136; В Л15-122; В Л15-120; В Л15-25; СВ 15кВ; В Т-1 15 кВ; В Т-2 15 кВ</t>
  </si>
  <si>
    <t xml:space="preserve">Обеспечение возможности подключения новых потребителей.
Выполнение требований технических регламентов по замене оборудования со сверхнормативным сроком службы. </t>
  </si>
  <si>
    <t>Развитие электрической сети/усиление существующей электрической сети;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</si>
  <si>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4,21 МВт</t>
  </si>
  <si>
    <t>Расторгнут 13.09.2018</t>
  </si>
  <si>
    <t>ПС 110 кВ - 17,0 млн рублей/МВА</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</si>
  <si>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</si>
  <si>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</si>
  <si>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</si>
  <si>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</si>
  <si>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</si>
  <si>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Другое, штуки</t>
  </si>
  <si>
    <t>Отключений не было</t>
  </si>
  <si>
    <t>ДК-1; ДК-2</t>
  </si>
  <si>
    <t>Силовой трансформатор</t>
  </si>
  <si>
    <t>ТСН 15 кВ - 2 шт.</t>
  </si>
  <si>
    <t>ТСН-1, ТСН-2</t>
  </si>
  <si>
    <t>FDTO-50/15 - 2шт.</t>
  </si>
  <si>
    <t xml:space="preserve"> ДГА 15 кВ -2 шт</t>
  </si>
  <si>
    <t>GTBN-250-24, ЗРОМ-175/15 - 2 к-та</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</si>
  <si>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</si>
  <si>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</si>
  <si>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</si>
  <si>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</si>
  <si>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</si>
  <si>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</si>
  <si>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</si>
  <si>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</si>
  <si>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</si>
  <si>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</si>
  <si>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проверка</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</si>
  <si>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</si>
  <si>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</si>
  <si>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</si>
  <si>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</si>
  <si>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</si>
  <si>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</si>
  <si>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</si>
  <si>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</si>
  <si>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</si>
  <si>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</si>
  <si>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</si>
  <si>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экспертиза ПД ГАУ КО "Центр проектных экспертиз и ценообразования в строительстве" контракт № 27 от  05.04.2018 (ДС № 1 от 24.05.2018) в ценах 2018 года без НДС, млн рублей</t>
  </si>
  <si>
    <t xml:space="preserve">экспертиза СД ГАУ КО "Центр проектных экспертиз и ценообразования в строительстве" контракт № 90/СМ от  05.04.2018 в ценах 2018 года без НДС, млн рублей </t>
  </si>
  <si>
    <t>ДС № 1 от 31.05.2017; расторгнут 23.07.2018</t>
  </si>
  <si>
    <t>Разработка проектной и рабочей документации по титулу: «Реконструкция ПС 110 кВ О-18 Озерки (инв. № ОРУ 110/15 кВ – 5146259)»</t>
  </si>
  <si>
    <t>ОЗП</t>
  </si>
  <si>
    <t>"НСК-ПРОЕКТ" ООО</t>
  </si>
  <si>
    <t>1о</t>
  </si>
  <si>
    <t>1078289</t>
  </si>
  <si>
    <t>ПК "Электроконцепт" ООО</t>
  </si>
  <si>
    <t>"Союзэнергопроект" ООО</t>
  </si>
  <si>
    <t>"КПСП" ООО</t>
  </si>
  <si>
    <t>"Электрощит-Уфа" ООО</t>
  </si>
  <si>
    <t>расторнут 16.05.2019</t>
  </si>
  <si>
    <t>расторгнут 01.10.2019</t>
  </si>
  <si>
    <t>ГП</t>
  </si>
  <si>
    <t>Разработка проектной и рабочей документации, выполнение строительно-монтажных работ, пусконаладочных работ с поставкой материально-технических ресурсов и оборудования по титулу: «Реконструкция ПС 110 кВ О-18 Озерки (инв. № ОРУ 110/15 кВ – 5146259)».</t>
  </si>
  <si>
    <t>"Янтарьэнерго" АО ДУКИП</t>
  </si>
  <si>
    <t>ОК</t>
  </si>
  <si>
    <t>"ТРАНСЭНЕРГОСНАБ" ООО</t>
  </si>
  <si>
    <t>31908100150</t>
  </si>
  <si>
    <t xml:space="preserve">https://rosseti.roseltorg.ru/ </t>
  </si>
  <si>
    <t>"Мехколонна № 26" ООО</t>
  </si>
  <si>
    <t>Услуги</t>
  </si>
  <si>
    <t xml:space="preserve">Оказание услуг по проведению государственной экспертизы проектной документации и результатов инженерных изысканий Объекта «Реконструкция ПС 110 кВ О-18 Озерки (инв. № ОРУ 110/15 кВ – 5146259)» </t>
  </si>
  <si>
    <t>ЕП</t>
  </si>
  <si>
    <t>ГАУ КО "Центр проектных экспертиз и ценообразования в строительстве"</t>
  </si>
  <si>
    <t xml:space="preserve"> 31806411468 </t>
  </si>
  <si>
    <t>zakupki.gov.ru</t>
  </si>
  <si>
    <t>п. 5.11.1.13</t>
  </si>
  <si>
    <t>ЦЗО</t>
  </si>
  <si>
    <t>03.04.2018</t>
  </si>
  <si>
    <t>04-01</t>
  </si>
  <si>
    <t>05.04.2018</t>
  </si>
  <si>
    <t xml:space="preserve">Оказание услуг по проверке достоверности определения сметной стоимости объекта «Реконструкция ПС 110 кВ О-18 Озерки (инв. № ОРУ 110/15 кВ – 5146259)» </t>
  </si>
  <si>
    <t>ИТОГО</t>
  </si>
  <si>
    <t>"СЕТЬСТРОЙ" ЗАО</t>
  </si>
  <si>
    <t>32008931447</t>
  </si>
  <si>
    <t>24.04.2020</t>
  </si>
  <si>
    <t>24.04.2021</t>
  </si>
  <si>
    <t>Оказание услуг по независимому строительному контролю по лоту: "Реконструкция ПС 110/15 кВ О-18 Озерки"</t>
  </si>
  <si>
    <t>ЗП</t>
  </si>
  <si>
    <t>"Центр Технического Заказчика" АО (ЦТЗ)</t>
  </si>
  <si>
    <t>"СЕВЕРЭНЕРГОПРОЕКТ" ООО (СЭП)</t>
  </si>
  <si>
    <t>"ИНЖЕНЕР-ПРОЕКТ" ООО</t>
  </si>
  <si>
    <t>"ИНЖИНИРИНГОВАЯ КОМПАНИЯ "2К" ООО</t>
  </si>
  <si>
    <t>32008862097</t>
  </si>
  <si>
    <t>17.04.2020</t>
  </si>
  <si>
    <t>УНЦ</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</si>
  <si>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t>
  </si>
  <si>
    <t xml:space="preserve"> -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
- Акт технического обследования АО "Янтарьэнерго" от 11.05.2016. 
- Реконструкции ПС О-18 Озерки вызвана полной выработкой физического ресурса основного и вспомогательного оборудования, введенного в работу в 1966, 1971 и 1980 годах, что повышает вероятность технологических нарушений, удельную стоимость технического обслуживания объектов, а также может отразиться на надёжности электроснабжения подключенных к подстанции ответственных потребителей (Южная водонасосная станция, объекты РЖД, Министерства Обороны).
- Техническое задание 14-2016/ЯЭ.</t>
  </si>
  <si>
    <t>[юридическое лицо, вид услуг/ подряда, предмет договора, дата заключения/ расторжения и номер договора/ соглашений к договору]</t>
  </si>
  <si>
    <t xml:space="preserve"> - незаконтрактованные затраты</t>
  </si>
  <si>
    <t xml:space="preserve">Оказание транспортных услуг посредством предоставления транспортных средств </t>
  </si>
  <si>
    <t>мониторинг цен</t>
  </si>
  <si>
    <t>ОЗП ЕП</t>
  </si>
  <si>
    <t>"Региональный Геодезический Центр" ООО</t>
  </si>
  <si>
    <t>"Такси Европа" ООО</t>
  </si>
  <si>
    <t xml:space="preserve">31807063135 </t>
  </si>
  <si>
    <t>rosseti.ru</t>
  </si>
  <si>
    <t>НДС не предусмотрен</t>
  </si>
  <si>
    <t xml:space="preserve">ФБУЗ (Центр гигиены и эпидемиологии в Калининградской области) договор № 1043 от 10.08.2020 в ценах 2020 года с НДС, млн рублей
</t>
  </si>
  <si>
    <t>1.9.20</t>
  </si>
  <si>
    <t xml:space="preserve">09-01 </t>
  </si>
  <si>
    <t>Экспертиза СД ГАУ КО "Центр проектных экспертиз и ценообразования в строительстве" договор № 86 от 07.09.2020 (ДС №1 от 19.10.2020) в ценах 2020 года без НДС, млн рублей</t>
  </si>
  <si>
    <t>ДС №1 от 19.10.2020</t>
  </si>
  <si>
    <t>АЗДПМ 300 кВА 15 кВ - 2шт.</t>
  </si>
  <si>
    <t>3АР1 DTC-145-40/1250 У1 -2 шт;</t>
  </si>
  <si>
    <t>Выключатель 110 кВ-2 шт.</t>
  </si>
  <si>
    <t xml:space="preserve"> Выключатель 15 кВ -19 шт.</t>
  </si>
  <si>
    <t>В-200; SCI-I-20-630/500
17шт.</t>
  </si>
  <si>
    <t>BB/TEL-20-16/1000 - 19шт.</t>
  </si>
  <si>
    <t>Выключатель 110 кВ-2 шт.
 Выключатель 15 кВ -19 шт.</t>
  </si>
  <si>
    <t>Силовой транссформатор ТДН 10000/110-У1 -2 шт, Выключатель 110 кВ 3АР1 DTC-145-40/1250 У1 -2 шт;;  Выключатель 15 кВ BB/TEL-20-16/1000 -19 шт .; ТСН 15 кВ ТМГ 250/15 УХЛ1 - 2шт.;  ДГА 15 кВ АЗДПМ 300 кВА 15 кВ - 2шт.</t>
  </si>
  <si>
    <t xml:space="preserve">ФБУЗ (Центр гигиены и эпидемиологии в Калининградской области) договор № 1218 от 12.10.2020 в ценах 2020 года с НДС, млн рублей
</t>
  </si>
  <si>
    <t>АНО "Центр энергоэффективных и чистых технологий" договор № 950 от 08.10.2020 в ценах 2020 года без НДС, млн рублей</t>
  </si>
  <si>
    <t>Проценты по кредиту АО "Газпромбанк" договор № 3819-001 от 04.02.2019 в ценах 2020 года без НДС, млнрублей</t>
  </si>
  <si>
    <t>2,20-2020г</t>
  </si>
  <si>
    <t>Содержание дирекции заказчика-застройщика в ценах 2018-2020 года, млн рублей</t>
  </si>
  <si>
    <t>32009694789</t>
  </si>
  <si>
    <t>ООО "Такси Европа" договор № 31807063135 от  17.01.2019 в ценах 2020 года без НДС, млн рублей</t>
  </si>
  <si>
    <t>ТДН 10000/110-ВМ-У1 -2 шт</t>
  </si>
  <si>
    <t>В Л15-29; В Л15-119; В Л15-121; В Л15-30; В Л15-17; В Л15-18; В Л15-136; В Л15-122; В Л15-120; В Л15-25; СВ 15кВ; В Т-1; В Т-2; В ДК-1; В ДК-2; В ТСН-1; В ТСН-2; В резерв - 2шт.</t>
  </si>
  <si>
    <t>ТМГ 12-250/15-У1 - 2шт.</t>
  </si>
  <si>
    <t>2021 год</t>
  </si>
  <si>
    <r>
      <t>∆P</t>
    </r>
    <r>
      <rPr>
        <vertAlign val="superscript"/>
        <sz val="12"/>
        <rFont val="Times New Roman"/>
        <family val="1"/>
        <charset val="204"/>
      </rPr>
      <t>110</t>
    </r>
    <r>
      <rPr>
        <sz val="12"/>
        <rFont val="Times New Roman"/>
        <family val="1"/>
        <charset val="204"/>
      </rPr>
      <t xml:space="preserve">тр=7,4 МВА; Кзагр=0,76;
</t>
    </r>
    <r>
      <rPr>
        <sz val="12"/>
        <rFont val="Times New Roman"/>
        <family val="1"/>
        <charset val="204"/>
      </rPr>
      <t>В</t>
    </r>
    <r>
      <rPr>
        <vertAlign val="superscript"/>
        <sz val="12"/>
        <rFont val="Times New Roman"/>
        <family val="1"/>
        <charset val="204"/>
      </rPr>
      <t>15</t>
    </r>
    <r>
      <rPr>
        <sz val="12"/>
        <rFont val="Times New Roman"/>
        <family val="1"/>
        <charset val="204"/>
      </rPr>
      <t>з=17 шт.</t>
    </r>
  </si>
  <si>
    <t>Л 15-29</t>
  </si>
  <si>
    <t>ЗРУ 15 кВ ПС О-18 - ВЛ Л 15-29</t>
  </si>
  <si>
    <t>КЛ</t>
  </si>
  <si>
    <t>Л 15-17</t>
  </si>
  <si>
    <t>ЗРУ 15 кВ ПС О-18 - ВЛ Л 15-17</t>
  </si>
  <si>
    <t>Л 15-18</t>
  </si>
  <si>
    <t>ЗРУ 15 кВ ПС О-18 - ВЛ Л 15-18</t>
  </si>
  <si>
    <t>Л 15-136</t>
  </si>
  <si>
    <t>ЗРУ 15 кВ ПС О-18 - ВЛ Л 15-136</t>
  </si>
  <si>
    <t>Л 15-25</t>
  </si>
  <si>
    <t>ЗРУ 15 кВ ПС О-18 - ВЛ Л 15-25</t>
  </si>
  <si>
    <t>Л 15-30</t>
  </si>
  <si>
    <t>ЗРУ 15 кВ ПС О-18 - ВЛ Л 15-30</t>
  </si>
  <si>
    <t>Л 15-120</t>
  </si>
  <si>
    <t>ЗРУ 15 кВ ПС О-18 - ВЛ Л 15-120</t>
  </si>
  <si>
    <t>З</t>
  </si>
  <si>
    <t>Замена трансформаторов (2 шт.) 6,3 МВА на 10 МВА;
Замена оборудования и строительных конструкций ОРУ 110 кВ (ОД-КЗ, разъединители, ТТ) с установкой ТН и изменением схемы на 110-4Н (2 выключателя);
Замена оборудования КСО 15 кВ (выключатели, разъединители, ТТ, ТН) на КРУ 15 кВ (22 ячейки) с перезаводкой существующих ЛЭП;
Замена устройств компенсации емкостных токов;
Замена оборудования системы СН;
Замена оборудования системы ОПТ;
Замена оборудования РЗиА;
Замена оборудования СДТУ;
Расширение системы АИИС КУЭ;
Реконструкция здания ЗРУ 15 кВ, совмещенного с ОПУ;
Замена ограждения;
Создание комплекса технических средств безопасности.
Переустройство КЛ 15 кВ 0,445 км</t>
  </si>
  <si>
    <t>2021</t>
  </si>
  <si>
    <t>Предложения по корректировке плана</t>
  </si>
  <si>
    <t>Факт 2020 года</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</si>
  <si>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</si>
  <si>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</si>
  <si>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</si>
  <si>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</si>
  <si>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</si>
  <si>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</si>
  <si>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</si>
  <si>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 xml:space="preserve">Принят к бухгалтерскому учету, оформлен акт приемки законченного строительством объекта </t>
  </si>
  <si>
    <t>20 МВА (7,4 МВА); 0,44 (0) км</t>
  </si>
  <si>
    <t>ССР, утв. Приказом №393 от 16.11.2020, заключение ГГЭ 39-1-1-3-057373-2020 от 13.11.2020</t>
  </si>
  <si>
    <t>Договор ПИР ООО "Азимут-Проект" от 29.07.2008 № 366 (ДС 1 от 29.10.2008, ДС 2 от 30.12.2008) в ценах 2008 года с НДС, млн рублей</t>
  </si>
  <si>
    <t>ООО "Азимут-Проект"</t>
  </si>
  <si>
    <t>Разработка проектной и рабочей документации  по объекту «Реконструкция ПС 110/15 кВ О-18 «Озерки» лот № 4</t>
  </si>
  <si>
    <t>www/yantene/ru</t>
  </si>
  <si>
    <t>ООО "Таврида Электрик СПб"</t>
  </si>
  <si>
    <t>ООО "Институт "Пятигорск Энергосеть проект"</t>
  </si>
  <si>
    <t>ООО "Энергосоюз"</t>
  </si>
  <si>
    <t>ДС № 1 от 29.10.2008, ДС № 2 от 30.12.2008</t>
  </si>
  <si>
    <t xml:space="preserve">Выполнение строительно-монтажных работ, пуско-наладочных работ с поставкой материально-технических ресурсов и оборудования в рамках титула «Реконструкция ПС 110 кВ О-18 Озерки (инв. № ОРУ 110/15 кВ - 5146259) дополнительные работы»
</t>
  </si>
  <si>
    <t>ООО "Капшин"</t>
  </si>
  <si>
    <t xml:space="preserve">АО "Совместное предприятие ЭнергоСетьСтрой" </t>
  </si>
  <si>
    <t>ООО "РСК ВВС Строй"</t>
  </si>
  <si>
    <t>СМР ООО "КАПШИН" договор № 32009694789 от 21.12.2020 в ценах 2020 года с НДС, млн рублей</t>
  </si>
  <si>
    <t>ПИР ОАО "ЭнераИнжиниринг" дог. №811 от 26.12.2016 - расторгнут 23.07.2018; ОАО "НСК-ПРОЕКТ" дог. № 1078289 от 19.11.2018 - расторнут 16.05.2019; 
ПИР ООО "Азимут-Проект" договор №366 от 29.07.2008 (ДС 1 от 29.10.2008, ДС 2 от 30.12.2008)</t>
  </si>
  <si>
    <t>ДС № 1 от 07.05.2020,  ДС № 2 от 25.05.2020, ДС № 3 от 26.06.2020; ДС № 4 от 03.12.2020; ДС № 5 от 15.12.2020; ДС № 6 от 22.12.2020</t>
  </si>
  <si>
    <t>ПИР, СМР, поставка оборудования ЗАО "СЕТЬСТРОЙ"  договор №32008931447 от 24.04.2020  (ДС № 1 от 07.05.2020,  ДС № 2 от 25.05.2020, ДС № 3 от 26.06.2020; ДС № 4 от 03.12.2020; ДС № 5 от 15.12.2020; ДС № 6 от 22.12.2020) в ценах 2020 года с НДС, млн рублей</t>
  </si>
  <si>
    <t>СМР с поставкой оборудования - АО "СП "Энергосетьстрой" дог. № 52926 от 17.11.2017 - расторгнут 13.09.2018; ПИР, СМР с поставкой оборудования - ООО "ТрансЭнергоСнаб" дог. № 31908100150 от 27.09.2019 - расторгнут 01.10.2019; ПИР, СМР, поставка оборудования ЗАО "СЕТЬСТРОЙ"  договор №32008931447 от 24.04.2020  (ДС № 1 от 07.05.2020,  ДС № 2 от 25.05.2020, ДС № 3 от 26.06.2020; ДС № 4 от 03.12.2020; ДС № 5 от 15.12.2020; ДС № 6 от 22.12.2020) ; СМР дополнительные работы ООО "КАПШИН" договор № 32009694789 от 21.12.2020</t>
  </si>
  <si>
    <t>ДС № 1 от 21.07.2020; ДС № 2 от 24.08.2020; ДС № 3 от 23.12.2020</t>
  </si>
  <si>
    <t>услуги по независимому строительному контролю АО "Центр Технического Заказчика" № 32008862097 от 17.04.2020 (ДС № 1 от 21.07.2020; ДС № 2 от 24.08.2020; ДС № 3 от 23.12.2020) в ценах 2020 года с НДС, млн рублей</t>
  </si>
  <si>
    <t>услуги по независимому строительному контролю АО "Центр Технического Заказчика" № 3200886209 от 17.04.2020 (ДС № 1 от 21.07.2020; ДС № 2 от 24.08.2020; ДС № 3 от 23.12.2020)</t>
  </si>
  <si>
    <t>инжененрго-геодезические изыскания ООО "Геоид" договор № 102 от 10.02.2020 в ценах 2020 года без НДС, млн рублей</t>
  </si>
  <si>
    <t>АО "Янтарьэнерго"/ ДУКИП</t>
  </si>
  <si>
    <t>Проведение геодезических и кадастровых работ по единичным расценкам (с лимитом финансирования)</t>
  </si>
  <si>
    <t>"ГЕОИД" ООО</t>
  </si>
  <si>
    <t>31908687885</t>
  </si>
  <si>
    <t>10.02.2020</t>
  </si>
  <si>
    <t>31.12.2020</t>
  </si>
  <si>
    <t>Лимит финансирования</t>
  </si>
  <si>
    <t>"ЗЕМЛЕМЕР" ООО</t>
  </si>
  <si>
    <t>Год раскрытия информации: 2021 год</t>
  </si>
  <si>
    <t>J_92-20</t>
  </si>
  <si>
    <t>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t>
  </si>
  <si>
    <t>ФБУЗ (Центр гигиены и эпидемиологии в Калининградской области)</t>
  </si>
  <si>
    <t xml:space="preserve">АНО "Центр энергоэффективных и чистых технологий" </t>
  </si>
  <si>
    <t xml:space="preserve">Оказание услуг по проведению санитарно-эпидемиологической экспертизы проектной документации объекта «Реконструкция ПС 110 кВ О-18 Озерки (инв. № ОРУ 110/15 кВ – 5146259)» </t>
  </si>
  <si>
    <t xml:space="preserve">Оказание услуг по проведению измерений физических факторов на объекте «Реконструкция ПС 110 кВ О-18 Озерки (инв. № ОРУ 110/15 кВ – 5146259)» </t>
  </si>
  <si>
    <t xml:space="preserve">Проведение работ по подготовке, разработке и согласованию проекта санитарно-защитной зоны для объекта «Реконструкция ПС 110 кВ О-18 Озерки (инв. № ОРУ 110/15 кВ – 5146259)» </t>
  </si>
  <si>
    <t>6,7 МВт - 05.04.2021</t>
  </si>
  <si>
    <t>1.2.1.</t>
  </si>
  <si>
    <t>3.7.</t>
  </si>
  <si>
    <t>4.1.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</si>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</sst>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00"/>
    <numFmt numFmtId="171" formatCode="######0.0#####"/>
    <numFmt numFmtId="172" formatCode="#,##0.00_ ;\-#,##0.00\ "/>
    <numFmt numFmtId="173" formatCode="[$-419]mmmm;@"/>
    <numFmt numFmtId="174" formatCode="_-* #,##0\ _₽_-;\-* #,##0\ _₽_-;_-* &quot;-&quot;??\ _₽_-;_-@_-"/>
    <numFmt numFmtId="175" formatCode="_-* #,##0.0000\ _₽_-;\-* #,##0.0000\ _₽_-;_-* &quot;-&quot;??\ _₽_-;_-@_-"/>
    <numFmt numFmtId="176" formatCode="_-* #,##0_р_._-;\-* #,##0_р_._-;_-* &quot;-&quot;??_р_._-;_-@_-"/>
    <numFmt numFmtId="177" formatCode="_-* #,##0.000\ _₽_-;\-* #,##0.000\ _₽_-;_-* &quot;-&quot;??\ _₽_-;_-@_-"/>
    <numFmt numFmtId="178" formatCode="0.000"/>
    <numFmt numFmtId="179" formatCode="_-* #,##0.000\ _₽_-;\-* #,##0.000\ _₽_-;_-* &quot;-&quot;???\ _₽_-;_-@_-"/>
  </numFmts>
  <fonts count="7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sz val="11"/>
      <name val="Calibri"/>
      <family val="2"/>
      <scheme val="minor"/>
    </font>
    <font>
      <sz val="11"/>
      <name val="Calibri"/>
      <family val="2"/>
      <charset val="204"/>
      <scheme val="minor"/>
    </font>
    <font>
      <b/>
      <u/>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1"/>
      <color indexed="8"/>
      <name val="Times New Roman"/>
      <family val="1"/>
      <charset val="204"/>
    </font>
    <font>
      <sz val="16"/>
      <color rgb="FF3366FF"/>
      <name val="Times New Roman"/>
      <family val="1"/>
      <charset val="204"/>
    </font>
    <font>
      <sz val="10"/>
      <color theme="0" tint="-4.9989318521683403E-2"/>
      <name val="Times New Roman"/>
      <family val="1"/>
      <charset val="204"/>
    </font>
    <font>
      <sz val="11"/>
      <color theme="0" tint="-0.249977111117893"/>
      <name val="Times New Roman"/>
      <family val="1"/>
      <charset val="204"/>
    </font>
    <font>
      <b/>
      <sz val="12"/>
      <color rgb="FF000000"/>
      <name val="Times New Roman"/>
      <family val="1"/>
      <charset val="204"/>
    </font>
    <font>
      <sz val="12"/>
      <color rgb="FF000000"/>
      <name val="Times New Roman"/>
      <family val="1"/>
      <charset val="204"/>
    </font>
    <font>
      <b/>
      <u/>
      <sz val="12"/>
      <color theme="1"/>
      <name val="Times New Roman"/>
      <family val="1"/>
      <charset val="204"/>
    </font>
    <font>
      <b/>
      <sz val="12"/>
      <color theme="1"/>
      <name val="Times New Roman"/>
      <family val="1"/>
      <charset val="204"/>
    </font>
    <font>
      <sz val="11"/>
      <color rgb="FFFF0000"/>
      <name val="Times New Roman"/>
      <family val="1"/>
      <charset val="204"/>
    </font>
    <font>
      <sz val="12"/>
      <color rgb="FFFF0000"/>
      <name val="Times New Roman"/>
      <family val="1"/>
      <charset val="204"/>
    </font>
    <font>
      <b/>
      <sz val="11"/>
      <color indexed="8"/>
      <name val="Times New Roman"/>
      <family val="1"/>
      <charset val="204"/>
    </font>
    <font>
      <vertAlign val="superscript"/>
      <sz val="12"/>
      <color rgb="FF00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4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50"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 fillId="0" borderId="0"/>
    <xf numFmtId="0" fontId="10" fillId="0" borderId="0"/>
    <xf numFmtId="0" fontId="18" fillId="7" borderId="50" applyNumberFormat="0" applyAlignment="0" applyProtection="0"/>
    <xf numFmtId="0" fontId="19" fillId="20" borderId="51" applyNumberFormat="0" applyAlignment="0" applyProtection="0"/>
    <xf numFmtId="0" fontId="20" fillId="20" borderId="50" applyNumberFormat="0" applyAlignment="0" applyProtection="0"/>
    <xf numFmtId="0" fontId="24" fillId="0" borderId="52" applyNumberFormat="0" applyFill="0" applyAlignment="0" applyProtection="0"/>
    <xf numFmtId="0" fontId="10" fillId="0" borderId="0"/>
    <xf numFmtId="0" fontId="15" fillId="23" borderId="53" applyNumberFormat="0" applyFont="0" applyAlignment="0" applyProtection="0"/>
    <xf numFmtId="9" fontId="40" fillId="0" borderId="0" applyFont="0" applyFill="0" applyBorder="0" applyAlignment="0" applyProtection="0"/>
    <xf numFmtId="164" fontId="1" fillId="0" borderId="0" applyFont="0" applyFill="0" applyBorder="0" applyAlignment="0" applyProtection="0"/>
    <xf numFmtId="0" fontId="10" fillId="0" borderId="0"/>
    <xf numFmtId="164" fontId="1" fillId="0" borderId="0" applyFont="0" applyFill="0" applyBorder="0" applyAlignment="0" applyProtection="0"/>
    <xf numFmtId="0" fontId="50" fillId="0" borderId="0"/>
    <xf numFmtId="164" fontId="50" fillId="0" borderId="0" applyFont="0" applyFill="0" applyBorder="0" applyAlignment="0" applyProtection="0"/>
    <xf numFmtId="164"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8" fillId="7" borderId="54" applyNumberFormat="0" applyAlignment="0" applyProtection="0"/>
    <xf numFmtId="0" fontId="19" fillId="20" borderId="55" applyNumberFormat="0" applyAlignment="0" applyProtection="0"/>
    <xf numFmtId="0" fontId="20" fillId="20" borderId="54" applyNumberFormat="0" applyAlignment="0" applyProtection="0"/>
    <xf numFmtId="0" fontId="24" fillId="0" borderId="56" applyNumberFormat="0" applyFill="0" applyAlignment="0" applyProtection="0"/>
    <xf numFmtId="0" fontId="15" fillId="23" borderId="57" applyNumberFormat="0" applyFont="0" applyAlignment="0" applyProtection="0"/>
    <xf numFmtId="0" fontId="24" fillId="0" borderId="56" applyNumberFormat="0" applyFill="0" applyAlignment="0" applyProtection="0"/>
    <xf numFmtId="0" fontId="20" fillId="20" borderId="54" applyNumberFormat="0" applyAlignment="0" applyProtection="0"/>
    <xf numFmtId="0" fontId="18" fillId="7" borderId="54" applyNumberFormat="0" applyAlignment="0" applyProtection="0"/>
    <xf numFmtId="0" fontId="18" fillId="7" borderId="54" applyNumberFormat="0" applyAlignment="0" applyProtection="0"/>
    <xf numFmtId="0" fontId="19" fillId="20" borderId="55" applyNumberFormat="0" applyAlignment="0" applyProtection="0"/>
    <xf numFmtId="0" fontId="20" fillId="20" borderId="54" applyNumberFormat="0" applyAlignment="0" applyProtection="0"/>
    <xf numFmtId="0" fontId="19" fillId="20" borderId="55" applyNumberFormat="0" applyAlignment="0" applyProtection="0"/>
    <xf numFmtId="0" fontId="20" fillId="20" borderId="54" applyNumberFormat="0" applyAlignment="0" applyProtection="0"/>
    <xf numFmtId="0" fontId="24" fillId="0" borderId="56" applyNumberFormat="0" applyFill="0" applyAlignment="0" applyProtection="0"/>
    <xf numFmtId="0" fontId="19" fillId="20" borderId="55" applyNumberFormat="0" applyAlignment="0" applyProtection="0"/>
    <xf numFmtId="0" fontId="18" fillId="7" borderId="54" applyNumberFormat="0" applyAlignment="0" applyProtection="0"/>
    <xf numFmtId="0" fontId="15" fillId="23" borderId="57" applyNumberFormat="0" applyFont="0" applyAlignment="0" applyProtection="0"/>
    <xf numFmtId="0" fontId="24" fillId="0" borderId="56" applyNumberFormat="0" applyFill="0" applyAlignment="0" applyProtection="0"/>
    <xf numFmtId="0" fontId="18" fillId="7" borderId="54" applyNumberFormat="0" applyAlignment="0" applyProtection="0"/>
    <xf numFmtId="0" fontId="19" fillId="20" borderId="55" applyNumberFormat="0" applyAlignment="0" applyProtection="0"/>
    <xf numFmtId="0" fontId="20" fillId="20" borderId="54" applyNumberFormat="0" applyAlignment="0" applyProtection="0"/>
    <xf numFmtId="0" fontId="24" fillId="0" borderId="56" applyNumberFormat="0" applyFill="0" applyAlignment="0" applyProtection="0"/>
    <xf numFmtId="0" fontId="15" fillId="23" borderId="57" applyNumberFormat="0" applyFont="0" applyAlignment="0" applyProtection="0"/>
    <xf numFmtId="166"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173" fontId="10" fillId="0" borderId="0"/>
    <xf numFmtId="43" fontId="1" fillId="0" borderId="0" applyFont="0" applyFill="0" applyBorder="0" applyAlignment="0" applyProtection="0"/>
    <xf numFmtId="0" fontId="2" fillId="0" borderId="0"/>
    <xf numFmtId="0" fontId="10" fillId="0" borderId="0"/>
  </cellStyleXfs>
  <cellXfs count="533">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3"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horizontal="left" vertical="center" wrapText="1"/>
    </xf>
    <xf numFmtId="0" fontId="38" fillId="0" borderId="26" xfId="2" applyFont="1" applyFill="1" applyBorder="1" applyAlignment="1">
      <alignment horizontal="center" vertical="center" wrapText="1"/>
    </xf>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2" fillId="0" borderId="0" xfId="2" applyFont="1" applyFill="1" applyAlignment="1">
      <alignment horizont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3" xfId="67" applyNumberFormat="1" applyFont="1" applyFill="1" applyBorder="1" applyAlignment="1">
      <alignment vertical="center"/>
    </xf>
    <xf numFmtId="10" fontId="35" fillId="0" borderId="34" xfId="67" applyNumberFormat="1" applyFont="1" applyFill="1" applyBorder="1" applyAlignment="1">
      <alignment vertical="center"/>
    </xf>
    <xf numFmtId="9" fontId="35" fillId="0" borderId="35" xfId="67" applyNumberFormat="1" applyFont="1" applyFill="1" applyBorder="1" applyAlignment="1">
      <alignment vertical="center"/>
    </xf>
    <xf numFmtId="1" fontId="6" fillId="0" borderId="24" xfId="67" applyNumberFormat="1" applyFont="1" applyFill="1" applyBorder="1" applyAlignment="1">
      <alignment horizontal="center" vertical="center"/>
    </xf>
    <xf numFmtId="169" fontId="6" fillId="0" borderId="0" xfId="67" applyNumberFormat="1" applyFont="1" applyFill="1" applyAlignment="1">
      <alignment vertical="center"/>
    </xf>
    <xf numFmtId="0" fontId="10" fillId="0" borderId="0" xfId="2" applyFont="1" applyFill="1" applyAlignment="1">
      <alignment horizontal="center" vertical="center"/>
    </xf>
    <xf numFmtId="0" fontId="41" fillId="0" borderId="0" xfId="0" applyFont="1" applyFill="1" applyAlignment="1">
      <alignment horizontal="left" vertical="top"/>
    </xf>
    <xf numFmtId="0" fontId="10" fillId="0" borderId="0" xfId="0" applyFont="1" applyFill="1"/>
    <xf numFmtId="0" fontId="10" fillId="0" borderId="0" xfId="0" applyFont="1" applyFill="1" applyBorder="1" applyAlignment="1">
      <alignment horizontal="right" wrapText="1"/>
    </xf>
    <xf numFmtId="0" fontId="39" fillId="0" borderId="0" xfId="2" applyFont="1" applyFill="1" applyAlignment="1">
      <alignment vertical="top" wrapText="1"/>
    </xf>
    <xf numFmtId="3" fontId="35" fillId="0" borderId="31" xfId="67" applyNumberFormat="1" applyFont="1" applyFill="1" applyBorder="1" applyAlignment="1">
      <alignment vertical="center"/>
    </xf>
    <xf numFmtId="0" fontId="10" fillId="0" borderId="0" xfId="0" applyFont="1" applyFill="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0" xfId="2" applyFont="1" applyFill="1" applyAlignment="1">
      <alignment horizontal="center" vertical="top" wrapText="1"/>
    </xf>
    <xf numFmtId="0" fontId="51" fillId="0" borderId="0" xfId="1" applyFont="1"/>
    <xf numFmtId="0" fontId="52" fillId="0" borderId="0" xfId="0" applyFont="1" applyAlignment="1">
      <alignment horizontal="center" vertical="center"/>
    </xf>
    <xf numFmtId="0" fontId="52" fillId="0" borderId="0" xfId="0" applyFont="1"/>
    <xf numFmtId="0" fontId="42" fillId="0" borderId="0" xfId="1" applyFont="1" applyAlignment="1">
      <alignment vertical="center"/>
    </xf>
    <xf numFmtId="0" fontId="53" fillId="0" borderId="0" xfId="1" applyFont="1" applyAlignment="1">
      <alignment vertical="center"/>
    </xf>
    <xf numFmtId="0" fontId="10" fillId="0" borderId="0" xfId="1" applyFont="1" applyAlignment="1">
      <alignment vertical="center"/>
    </xf>
    <xf numFmtId="0" fontId="53" fillId="0" borderId="0" xfId="1" applyFont="1" applyAlignment="1">
      <alignment vertical="center" wrapText="1"/>
    </xf>
    <xf numFmtId="0" fontId="41" fillId="0" borderId="0" xfId="0" applyFont="1" applyAlignment="1">
      <alignment horizontal="left" vertical="top"/>
    </xf>
    <xf numFmtId="0" fontId="14" fillId="0" borderId="0" xfId="1" applyFont="1" applyFill="1"/>
    <xf numFmtId="0" fontId="54" fillId="0" borderId="0" xfId="1" applyFont="1" applyAlignment="1">
      <alignment horizontal="left" vertical="center"/>
    </xf>
    <xf numFmtId="0" fontId="42" fillId="0" borderId="0" xfId="1" applyFont="1" applyAlignment="1">
      <alignment horizontal="center" vertical="center"/>
    </xf>
    <xf numFmtId="0" fontId="56"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57" fillId="0" borderId="0" xfId="1" applyFont="1"/>
    <xf numFmtId="0" fontId="11" fillId="0" borderId="0" xfId="1" applyFont="1" applyAlignment="1">
      <alignment horizontal="center" vertical="center"/>
    </xf>
    <xf numFmtId="0" fontId="55"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57"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57" fillId="24" borderId="0" xfId="1" applyFont="1" applyFill="1" applyBorder="1"/>
    <xf numFmtId="0" fontId="57" fillId="24" borderId="0" xfId="1" applyFont="1" applyFill="1"/>
    <xf numFmtId="0" fontId="10" fillId="0" borderId="1" xfId="1" applyFont="1" applyBorder="1" applyAlignment="1">
      <alignment horizontal="left" vertical="center" wrapText="1"/>
    </xf>
    <xf numFmtId="0" fontId="51" fillId="0" borderId="0" xfId="1" applyFont="1" applyBorder="1"/>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vertical="center" wrapText="1"/>
    </xf>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8" fillId="0" borderId="1" xfId="0" applyFont="1" applyBorder="1" applyAlignment="1">
      <alignment horizontal="center" vertical="center"/>
    </xf>
    <xf numFmtId="0" fontId="58" fillId="0" borderId="1" xfId="0" applyFont="1" applyBorder="1" applyAlignment="1">
      <alignment horizontal="center" vertical="center" wrapText="1"/>
    </xf>
    <xf numFmtId="0" fontId="58" fillId="0" borderId="3" xfId="0" applyFont="1" applyBorder="1" applyAlignment="1">
      <alignment horizontal="center" vertical="center" wrapText="1"/>
    </xf>
    <xf numFmtId="0" fontId="58" fillId="0" borderId="10" xfId="0" applyFont="1" applyBorder="1" applyAlignment="1">
      <alignment horizontal="center" vertical="center"/>
    </xf>
    <xf numFmtId="0" fontId="58"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Fill="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8" fillId="0" borderId="0" xfId="0" applyFont="1"/>
    <xf numFmtId="0" fontId="39" fillId="0" borderId="0" xfId="50" applyFont="1" applyFill="1" applyAlignment="1">
      <alignment vertical="center"/>
    </xf>
    <xf numFmtId="0" fontId="6" fillId="0" borderId="0" xfId="67" applyFont="1" applyFill="1" applyAlignment="1">
      <alignment horizontal="right" vertical="center"/>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64" fillId="0" borderId="0" xfId="49" applyFont="1"/>
    <xf numFmtId="49" fontId="65" fillId="0" borderId="37" xfId="0" applyNumberFormat="1" applyFont="1" applyFill="1" applyBorder="1" applyAlignment="1">
      <alignment horizontal="center" vertical="center" wrapText="1"/>
    </xf>
    <xf numFmtId="4" fontId="65" fillId="0" borderId="37" xfId="0" applyNumberFormat="1" applyFont="1" applyFill="1" applyBorder="1" applyAlignment="1">
      <alignment horizontal="center" vertical="center" wrapText="1"/>
    </xf>
    <xf numFmtId="4" fontId="37" fillId="0" borderId="37" xfId="0" applyNumberFormat="1" applyFont="1" applyFill="1" applyBorder="1" applyAlignment="1">
      <alignment horizontal="center" vertical="center" wrapText="1"/>
    </xf>
    <xf numFmtId="14" fontId="65" fillId="0" borderId="37" xfId="0" applyNumberFormat="1" applyFont="1" applyFill="1" applyBorder="1" applyAlignment="1">
      <alignment horizontal="center" vertical="center" wrapText="1"/>
    </xf>
    <xf numFmtId="0" fontId="64" fillId="0" borderId="39" xfId="49" applyFont="1" applyBorder="1" applyAlignment="1">
      <alignment horizontal="center" vertical="center"/>
    </xf>
    <xf numFmtId="0" fontId="37" fillId="0" borderId="0" xfId="49" applyFont="1" applyBorder="1" applyAlignment="1">
      <alignment horizontal="center" vertical="center" wrapText="1"/>
    </xf>
    <xf numFmtId="1" fontId="37" fillId="0" borderId="37" xfId="49" applyNumberFormat="1" applyFont="1" applyBorder="1" applyAlignment="1">
      <alignment horizontal="center" vertical="center" wrapText="1"/>
    </xf>
    <xf numFmtId="0" fontId="37" fillId="0" borderId="37" xfId="49" applyFont="1" applyBorder="1" applyAlignment="1">
      <alignment horizontal="center" vertical="center" wrapText="1"/>
    </xf>
    <xf numFmtId="0" fontId="4" fillId="0" borderId="0" xfId="1" applyFont="1" applyAlignment="1">
      <alignment horizontal="center" vertical="center"/>
    </xf>
    <xf numFmtId="0" fontId="46" fillId="0" borderId="0" xfId="0" applyFont="1" applyFill="1"/>
    <xf numFmtId="0" fontId="49" fillId="0" borderId="0" xfId="0" applyFont="1" applyFill="1" applyBorder="1"/>
    <xf numFmtId="0" fontId="66" fillId="0" borderId="0" xfId="67" applyFont="1" applyFill="1" applyAlignment="1">
      <alignment vertical="center"/>
    </xf>
    <xf numFmtId="0" fontId="36" fillId="0" borderId="0" xfId="67" applyFont="1" applyFill="1" applyBorder="1" applyAlignment="1">
      <alignment horizontal="center" vertical="center"/>
    </xf>
    <xf numFmtId="0" fontId="6" fillId="0" borderId="0" xfId="67" applyFont="1" applyFill="1" applyBorder="1" applyAlignment="1">
      <alignment vertical="center"/>
    </xf>
    <xf numFmtId="0" fontId="47" fillId="0" borderId="0" xfId="67" applyFont="1" applyFill="1" applyBorder="1" applyAlignment="1">
      <alignment horizontal="left" vertical="center"/>
    </xf>
    <xf numFmtId="0" fontId="45" fillId="0" borderId="0" xfId="67" applyFont="1" applyFill="1" applyBorder="1" applyAlignment="1">
      <alignment vertical="center"/>
    </xf>
    <xf numFmtId="0" fontId="46" fillId="0" borderId="0" xfId="0" applyFont="1" applyFill="1" applyBorder="1"/>
    <xf numFmtId="0" fontId="6" fillId="0" borderId="31" xfId="67" applyFont="1" applyFill="1" applyBorder="1" applyAlignment="1">
      <alignment vertical="center"/>
    </xf>
    <xf numFmtId="0" fontId="6" fillId="0" borderId="33" xfId="67" applyFont="1" applyFill="1" applyBorder="1" applyAlignment="1">
      <alignment vertical="center"/>
    </xf>
    <xf numFmtId="0" fontId="36" fillId="0" borderId="0" xfId="67" applyFont="1" applyFill="1" applyBorder="1" applyAlignment="1">
      <alignment vertical="center"/>
    </xf>
    <xf numFmtId="0" fontId="6" fillId="0" borderId="34" xfId="67" applyFont="1" applyFill="1" applyBorder="1" applyAlignment="1">
      <alignment vertical="center"/>
    </xf>
    <xf numFmtId="4" fontId="67" fillId="0" borderId="5" xfId="67" applyNumberFormat="1" applyFont="1" applyFill="1" applyBorder="1" applyAlignment="1">
      <alignment horizontal="center" vertical="center"/>
    </xf>
    <xf numFmtId="3" fontId="67" fillId="0" borderId="5" xfId="67" applyNumberFormat="1" applyFont="1" applyFill="1" applyBorder="1" applyAlignment="1">
      <alignment horizontal="center" vertical="center"/>
    </xf>
    <xf numFmtId="0" fontId="45" fillId="0" borderId="37" xfId="67" applyFont="1" applyFill="1" applyBorder="1" applyAlignment="1">
      <alignment horizontal="center" vertical="center"/>
    </xf>
    <xf numFmtId="0" fontId="67" fillId="0" borderId="5" xfId="67" applyFont="1" applyFill="1" applyBorder="1" applyAlignment="1">
      <alignment horizontal="center" vertical="center"/>
    </xf>
    <xf numFmtId="0" fontId="6" fillId="0" borderId="35" xfId="67" applyFont="1" applyFill="1" applyBorder="1" applyAlignment="1">
      <alignment vertical="center"/>
    </xf>
    <xf numFmtId="0" fontId="6" fillId="0" borderId="43" xfId="67" applyFont="1" applyFill="1" applyBorder="1" applyAlignment="1">
      <alignment vertical="center"/>
    </xf>
    <xf numFmtId="0" fontId="6" fillId="0" borderId="41" xfId="67" applyFont="1" applyFill="1" applyBorder="1" applyAlignment="1">
      <alignment vertical="center"/>
    </xf>
    <xf numFmtId="0" fontId="6" fillId="0" borderId="38" xfId="67" applyFont="1" applyFill="1" applyBorder="1" applyAlignment="1">
      <alignment vertical="center"/>
    </xf>
    <xf numFmtId="0" fontId="48" fillId="0" borderId="0" xfId="67"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horizontal="left" vertical="center"/>
    </xf>
    <xf numFmtId="0" fontId="6" fillId="0" borderId="42" xfId="67" applyFont="1" applyFill="1" applyBorder="1" applyAlignment="1">
      <alignment vertical="center"/>
    </xf>
    <xf numFmtId="10" fontId="35" fillId="0" borderId="37" xfId="67" applyNumberFormat="1" applyFont="1" applyFill="1" applyBorder="1" applyAlignment="1">
      <alignment vertical="center"/>
    </xf>
    <xf numFmtId="0" fontId="6" fillId="0" borderId="46" xfId="67" applyFont="1" applyFill="1" applyBorder="1" applyAlignment="1">
      <alignment vertical="center"/>
    </xf>
    <xf numFmtId="0" fontId="6" fillId="0" borderId="47" xfId="67" applyFont="1" applyFill="1" applyBorder="1" applyAlignment="1">
      <alignment vertical="center"/>
    </xf>
    <xf numFmtId="0" fontId="36" fillId="0" borderId="45" xfId="67" applyFont="1" applyFill="1" applyBorder="1" applyAlignment="1">
      <alignment vertical="center"/>
    </xf>
    <xf numFmtId="3" fontId="48" fillId="0" borderId="0" xfId="67" applyNumberFormat="1" applyFont="1" applyFill="1" applyBorder="1" applyAlignment="1">
      <alignment horizontal="center" vertical="center"/>
    </xf>
    <xf numFmtId="3" fontId="48" fillId="0" borderId="48" xfId="67" applyNumberFormat="1" applyFont="1" applyFill="1" applyBorder="1" applyAlignment="1">
      <alignment horizontal="center" vertical="center"/>
    </xf>
    <xf numFmtId="0" fontId="36" fillId="0" borderId="42" xfId="67" applyFont="1" applyFill="1" applyBorder="1" applyAlignment="1">
      <alignment vertical="center"/>
    </xf>
    <xf numFmtId="0" fontId="6" fillId="0" borderId="42" xfId="67" applyFont="1" applyFill="1" applyBorder="1" applyAlignment="1">
      <alignment horizontal="left" vertical="center"/>
    </xf>
    <xf numFmtId="0" fontId="36" fillId="0" borderId="42" xfId="67" applyFont="1" applyFill="1" applyBorder="1" applyAlignment="1">
      <alignment horizontal="left" vertical="center"/>
    </xf>
    <xf numFmtId="0" fontId="36" fillId="0" borderId="46" xfId="67" applyFont="1" applyFill="1" applyBorder="1" applyAlignment="1">
      <alignment horizontal="left" vertical="center"/>
    </xf>
    <xf numFmtId="167" fontId="68" fillId="0" borderId="0" xfId="67" applyNumberFormat="1" applyFont="1" applyFill="1" applyBorder="1" applyAlignment="1">
      <alignment horizontal="center" vertical="center"/>
    </xf>
    <xf numFmtId="0" fontId="6" fillId="0" borderId="42" xfId="67" applyFont="1" applyFill="1" applyBorder="1" applyAlignment="1">
      <alignment horizontal="left" vertical="center" wrapText="1"/>
    </xf>
    <xf numFmtId="0" fontId="36" fillId="0" borderId="46" xfId="67" applyFont="1" applyFill="1" applyBorder="1" applyAlignment="1">
      <alignment vertical="center"/>
    </xf>
    <xf numFmtId="0" fontId="6" fillId="0" borderId="49" xfId="67" applyFont="1" applyFill="1" applyBorder="1" applyAlignment="1">
      <alignment vertical="center"/>
    </xf>
    <xf numFmtId="0" fontId="6" fillId="0" borderId="0" xfId="0" applyFont="1" applyFill="1" applyBorder="1" applyAlignment="1">
      <alignment vertical="center" wrapText="1"/>
    </xf>
    <xf numFmtId="0" fontId="39" fillId="0" borderId="58" xfId="2" applyNumberFormat="1" applyFont="1" applyFill="1" applyBorder="1" applyAlignment="1">
      <alignment horizontal="center" vertical="top" wrapText="1" shrinkToFit="1"/>
    </xf>
    <xf numFmtId="0" fontId="10" fillId="0" borderId="58" xfId="2" applyNumberFormat="1" applyFont="1" applyFill="1" applyBorder="1" applyAlignment="1">
      <alignment horizontal="center" vertical="center" wrapText="1" shrinkToFit="1"/>
    </xf>
    <xf numFmtId="0" fontId="10" fillId="0" borderId="58" xfId="2" applyNumberFormat="1" applyFont="1" applyFill="1" applyBorder="1" applyAlignment="1">
      <alignment horizontal="left" vertical="center" wrapText="1" shrinkToFit="1"/>
    </xf>
    <xf numFmtId="171" fontId="39" fillId="0" borderId="58" xfId="2" applyNumberFormat="1" applyFont="1" applyFill="1" applyBorder="1" applyAlignment="1">
      <alignment horizontal="right" vertical="center" wrapText="1" shrinkToFit="1"/>
    </xf>
    <xf numFmtId="0" fontId="10" fillId="0" borderId="58" xfId="2" applyFont="1" applyFill="1" applyBorder="1" applyAlignment="1">
      <alignment vertical="center" wrapText="1" shrinkToFit="1"/>
    </xf>
    <xf numFmtId="0" fontId="39" fillId="0" borderId="58" xfId="2" applyFont="1" applyFill="1" applyBorder="1" applyAlignment="1">
      <alignment horizontal="center" vertical="center" wrapText="1" shrinkToFit="1"/>
    </xf>
    <xf numFmtId="0" fontId="0" fillId="0" borderId="58" xfId="0" applyFill="1" applyBorder="1" applyAlignment="1">
      <alignment wrapText="1" shrinkToFit="1"/>
    </xf>
    <xf numFmtId="0" fontId="10" fillId="0" borderId="58" xfId="2" applyFont="1" applyFill="1" applyBorder="1" applyAlignment="1">
      <alignment wrapText="1" shrinkToFit="1"/>
    </xf>
    <xf numFmtId="0" fontId="37" fillId="25" borderId="25" xfId="2" applyFont="1" applyFill="1" applyBorder="1" applyAlignment="1">
      <alignment horizontal="justify" vertical="top" wrapText="1"/>
    </xf>
    <xf numFmtId="4" fontId="37" fillId="0" borderId="25" xfId="2" applyNumberFormat="1" applyFont="1" applyFill="1" applyBorder="1" applyAlignment="1">
      <alignment horizontal="left" vertical="center" wrapText="1"/>
    </xf>
    <xf numFmtId="0" fontId="37" fillId="0" borderId="25" xfId="2" applyFont="1" applyFill="1" applyBorder="1" applyAlignment="1">
      <alignment horizontal="left" vertical="center" wrapText="1"/>
    </xf>
    <xf numFmtId="0" fontId="37" fillId="0" borderId="25" xfId="2" applyFont="1" applyFill="1" applyBorder="1" applyAlignment="1">
      <alignment horizontal="left" vertical="center"/>
    </xf>
    <xf numFmtId="0" fontId="37" fillId="0" borderId="26" xfId="2" applyFont="1" applyFill="1" applyBorder="1" applyAlignment="1">
      <alignment horizontal="left" vertical="center"/>
    </xf>
    <xf numFmtId="2" fontId="37" fillId="0" borderId="26" xfId="2" applyNumberFormat="1" applyFont="1" applyFill="1" applyBorder="1" applyAlignment="1">
      <alignment horizontal="left" vertical="center"/>
    </xf>
    <xf numFmtId="10" fontId="37" fillId="0" borderId="26" xfId="134" applyNumberFormat="1" applyFont="1" applyFill="1" applyBorder="1" applyAlignment="1">
      <alignment horizontal="left" vertical="center"/>
    </xf>
    <xf numFmtId="0" fontId="37" fillId="0" borderId="28" xfId="2" applyFont="1" applyFill="1" applyBorder="1" applyAlignment="1">
      <alignment horizontal="left" vertical="center" wrapText="1"/>
    </xf>
    <xf numFmtId="10" fontId="37" fillId="0" borderId="60" xfId="2" applyNumberFormat="1" applyFont="1" applyFill="1" applyBorder="1" applyAlignment="1">
      <alignment horizontal="left" vertical="top" wrapText="1"/>
    </xf>
    <xf numFmtId="0" fontId="37" fillId="0" borderId="27" xfId="2" applyFont="1" applyFill="1" applyBorder="1" applyAlignment="1">
      <alignment horizontal="left" vertical="center" wrapText="1"/>
    </xf>
    <xf numFmtId="10" fontId="37" fillId="0" borderId="25" xfId="134" applyNumberFormat="1" applyFont="1" applyFill="1" applyBorder="1" applyAlignment="1">
      <alignment horizontal="left" vertical="center"/>
    </xf>
    <xf numFmtId="4" fontId="37" fillId="0" borderId="25" xfId="2" applyNumberFormat="1" applyFont="1" applyFill="1" applyBorder="1" applyAlignment="1">
      <alignment horizontal="justify" vertical="top" wrapText="1"/>
    </xf>
    <xf numFmtId="4" fontId="37" fillId="0" borderId="28" xfId="2" applyNumberFormat="1" applyFont="1" applyFill="1" applyBorder="1" applyAlignment="1">
      <alignment horizontal="left" vertical="center" wrapText="1"/>
    </xf>
    <xf numFmtId="4" fontId="39" fillId="0" borderId="32" xfId="62" applyNumberFormat="1" applyFont="1" applyFill="1" applyBorder="1" applyAlignment="1">
      <alignment horizontal="left" vertical="center" wrapText="1"/>
    </xf>
    <xf numFmtId="2" fontId="37" fillId="0" borderId="25" xfId="2" applyNumberFormat="1" applyFont="1" applyFill="1" applyBorder="1" applyAlignment="1">
      <alignment horizontal="left" vertical="center"/>
    </xf>
    <xf numFmtId="4" fontId="37" fillId="25" borderId="28" xfId="2" applyNumberFormat="1" applyFont="1" applyFill="1" applyBorder="1" applyAlignment="1">
      <alignment horizontal="left" vertical="center" wrapText="1"/>
    </xf>
    <xf numFmtId="14" fontId="10" fillId="26" borderId="64" xfId="2" applyNumberFormat="1" applyFont="1" applyFill="1" applyBorder="1" applyAlignment="1">
      <alignment horizontal="center" vertical="center" wrapText="1" shrinkToFit="1"/>
    </xf>
    <xf numFmtId="0" fontId="37" fillId="0" borderId="29" xfId="2" applyFont="1" applyFill="1" applyBorder="1" applyAlignment="1">
      <alignment horizontal="left" vertical="center" wrapText="1"/>
    </xf>
    <xf numFmtId="14" fontId="37" fillId="0" borderId="37" xfId="49" applyNumberFormat="1" applyFont="1" applyBorder="1" applyAlignment="1">
      <alignment horizontal="center" vertical="center" wrapText="1"/>
    </xf>
    <xf numFmtId="14" fontId="37" fillId="0" borderId="28" xfId="2" applyNumberFormat="1" applyFont="1" applyFill="1" applyBorder="1" applyAlignment="1">
      <alignment horizontal="left" vertical="center" wrapText="1"/>
    </xf>
    <xf numFmtId="0" fontId="37" fillId="0" borderId="65" xfId="2" applyFont="1" applyFill="1" applyBorder="1" applyAlignment="1">
      <alignment vertical="top" wrapText="1"/>
    </xf>
    <xf numFmtId="17" fontId="37" fillId="0" borderId="37" xfId="49" applyNumberFormat="1" applyFont="1" applyBorder="1" applyAlignment="1">
      <alignment horizontal="center" vertical="center" wrapText="1"/>
    </xf>
    <xf numFmtId="3" fontId="37" fillId="0" borderId="33" xfId="136" applyNumberFormat="1" applyFont="1" applyFill="1" applyBorder="1" applyAlignment="1">
      <alignment vertical="center"/>
    </xf>
    <xf numFmtId="3" fontId="37" fillId="0" borderId="34" xfId="136" applyNumberFormat="1" applyFont="1" applyFill="1" applyBorder="1" applyAlignment="1">
      <alignment vertical="center"/>
    </xf>
    <xf numFmtId="3" fontId="37" fillId="0" borderId="30" xfId="136" applyNumberFormat="1" applyFont="1" applyFill="1" applyBorder="1" applyAlignment="1">
      <alignment vertical="center"/>
    </xf>
    <xf numFmtId="10" fontId="37" fillId="0" borderId="36" xfId="136" applyNumberFormat="1" applyFont="1" applyFill="1" applyBorder="1" applyAlignment="1">
      <alignment vertical="center"/>
    </xf>
    <xf numFmtId="10" fontId="37" fillId="0" borderId="32" xfId="136" applyNumberFormat="1" applyFont="1" applyFill="1" applyBorder="1" applyAlignment="1">
      <alignment vertical="center"/>
    </xf>
    <xf numFmtId="10" fontId="35" fillId="0" borderId="67" xfId="67" applyNumberFormat="1" applyFont="1" applyFill="1" applyBorder="1" applyAlignment="1">
      <alignment vertical="center"/>
    </xf>
    <xf numFmtId="43" fontId="35" fillId="0" borderId="23" xfId="135" applyFont="1" applyFill="1" applyBorder="1" applyAlignment="1">
      <alignment vertical="center"/>
    </xf>
    <xf numFmtId="43" fontId="35" fillId="0" borderId="37" xfId="135" applyFont="1" applyFill="1" applyBorder="1" applyAlignment="1">
      <alignment vertical="center"/>
    </xf>
    <xf numFmtId="3" fontId="36" fillId="0" borderId="67" xfId="67" applyNumberFormat="1" applyFont="1" applyFill="1" applyBorder="1" applyAlignment="1">
      <alignment vertical="center"/>
    </xf>
    <xf numFmtId="174" fontId="37" fillId="0" borderId="67" xfId="137" applyNumberFormat="1" applyFont="1" applyFill="1" applyBorder="1" applyAlignment="1">
      <alignment horizontal="center" vertical="center"/>
    </xf>
    <xf numFmtId="3" fontId="35" fillId="0" borderId="67" xfId="67" applyNumberFormat="1" applyFont="1" applyFill="1" applyBorder="1" applyAlignment="1">
      <alignment vertical="center"/>
    </xf>
    <xf numFmtId="174" fontId="37" fillId="0" borderId="67" xfId="137" applyNumberFormat="1" applyFont="1" applyFill="1" applyBorder="1" applyAlignment="1">
      <alignment horizontal="center"/>
    </xf>
    <xf numFmtId="164" fontId="35" fillId="0" borderId="67" xfId="58" applyFont="1" applyFill="1" applyBorder="1" applyAlignment="1">
      <alignment vertical="center"/>
    </xf>
    <xf numFmtId="164" fontId="35" fillId="0" borderId="62" xfId="58" applyFont="1" applyFill="1" applyBorder="1" applyAlignment="1">
      <alignment vertical="center"/>
    </xf>
    <xf numFmtId="174" fontId="38" fillId="0" borderId="67" xfId="137" applyNumberFormat="1" applyFont="1" applyFill="1" applyBorder="1" applyAlignment="1">
      <alignment horizontal="center" vertical="center"/>
    </xf>
    <xf numFmtId="174" fontId="38" fillId="0" borderId="23" xfId="137" applyNumberFormat="1" applyFont="1" applyFill="1" applyBorder="1" applyAlignment="1">
      <alignment horizontal="center" vertical="center"/>
    </xf>
    <xf numFmtId="3" fontId="37" fillId="0" borderId="67" xfId="67" applyNumberFormat="1" applyFont="1" applyFill="1" applyBorder="1" applyAlignment="1">
      <alignment vertical="center"/>
    </xf>
    <xf numFmtId="164" fontId="37" fillId="0" borderId="67" xfId="58" applyFont="1" applyFill="1" applyBorder="1" applyAlignment="1">
      <alignment vertical="center"/>
    </xf>
    <xf numFmtId="175" fontId="37" fillId="0" borderId="67" xfId="137" applyNumberFormat="1" applyFont="1" applyFill="1" applyBorder="1" applyAlignment="1">
      <alignment horizontal="center"/>
    </xf>
    <xf numFmtId="168" fontId="38" fillId="0" borderId="67" xfId="134" applyNumberFormat="1" applyFont="1" applyFill="1" applyBorder="1" applyAlignment="1">
      <alignment horizontal="center" vertical="center"/>
    </xf>
    <xf numFmtId="43" fontId="38" fillId="0" borderId="67" xfId="137" applyNumberFormat="1" applyFont="1" applyFill="1" applyBorder="1" applyAlignment="1">
      <alignment horizontal="center" vertical="center"/>
    </xf>
    <xf numFmtId="43" fontId="38" fillId="0" borderId="23" xfId="137" applyNumberFormat="1" applyFont="1" applyFill="1" applyBorder="1" applyAlignment="1">
      <alignment horizontal="center" vertical="center"/>
    </xf>
    <xf numFmtId="43" fontId="36" fillId="0" borderId="67" xfId="135" applyFont="1" applyFill="1" applyBorder="1" applyAlignment="1">
      <alignment vertical="center"/>
    </xf>
    <xf numFmtId="176" fontId="35" fillId="0" borderId="67" xfId="58" applyNumberFormat="1" applyFont="1" applyFill="1" applyBorder="1" applyAlignment="1">
      <alignment vertical="center"/>
    </xf>
    <xf numFmtId="4" fontId="41" fillId="0" borderId="67" xfId="136" applyNumberFormat="1" applyFont="1" applyFill="1" applyBorder="1" applyAlignment="1">
      <alignment horizontal="center" vertical="center"/>
    </xf>
    <xf numFmtId="3" fontId="41" fillId="0" borderId="67" xfId="136" applyNumberFormat="1" applyFont="1" applyFill="1" applyBorder="1" applyAlignment="1">
      <alignment horizontal="center" vertical="center"/>
    </xf>
    <xf numFmtId="0" fontId="14" fillId="0" borderId="0" xfId="1" applyFont="1" applyAlignment="1">
      <alignment horizontal="left"/>
    </xf>
    <xf numFmtId="0" fontId="42" fillId="0" borderId="0" xfId="1" applyFont="1" applyAlignment="1">
      <alignment horizontal="left" vertical="center"/>
    </xf>
    <xf numFmtId="0" fontId="11" fillId="0" borderId="0" xfId="1" applyFont="1" applyFill="1" applyBorder="1" applyAlignment="1">
      <alignment horizontal="left" vertical="center"/>
    </xf>
    <xf numFmtId="0" fontId="11" fillId="0" borderId="0" xfId="1" applyFont="1" applyAlignment="1">
      <alignment horizontal="left" vertical="center"/>
    </xf>
    <xf numFmtId="0" fontId="10" fillId="0" borderId="0" xfId="1" applyFont="1" applyAlignment="1">
      <alignment horizontal="left" vertical="center"/>
    </xf>
    <xf numFmtId="0" fontId="10" fillId="0" borderId="37" xfId="1" applyFont="1" applyBorder="1" applyAlignment="1">
      <alignment horizontal="left" vertical="center" wrapText="1"/>
    </xf>
    <xf numFmtId="0" fontId="6" fillId="0" borderId="66" xfId="1" applyFont="1" applyFill="1" applyBorder="1" applyAlignment="1">
      <alignment horizontal="left" vertical="center" wrapText="1"/>
    </xf>
    <xf numFmtId="0" fontId="6" fillId="0" borderId="2" xfId="0" applyFont="1" applyBorder="1" applyAlignment="1">
      <alignment horizontal="left" vertical="center" wrapText="1"/>
    </xf>
    <xf numFmtId="4" fontId="10" fillId="0" borderId="1" xfId="1" applyNumberFormat="1" applyFont="1" applyBorder="1" applyAlignment="1">
      <alignment horizontal="left" vertical="center" wrapText="1"/>
    </xf>
    <xf numFmtId="0" fontId="51" fillId="0" borderId="0" xfId="1" applyFont="1" applyBorder="1" applyAlignment="1">
      <alignment horizontal="left"/>
    </xf>
    <xf numFmtId="0" fontId="51" fillId="0" borderId="0" xfId="1" applyFont="1" applyAlignment="1">
      <alignment horizontal="left"/>
    </xf>
    <xf numFmtId="0" fontId="10" fillId="26" borderId="37" xfId="0" applyFont="1" applyFill="1" applyBorder="1" applyAlignment="1">
      <alignment horizontal="left" vertical="center" wrapText="1" shrinkToFit="1"/>
    </xf>
    <xf numFmtId="0" fontId="37" fillId="0" borderId="68" xfId="0" applyFont="1" applyBorder="1" applyAlignment="1">
      <alignment horizontal="left" vertical="center" wrapText="1"/>
    </xf>
    <xf numFmtId="177" fontId="37" fillId="0" borderId="68" xfId="135" applyNumberFormat="1" applyFont="1" applyBorder="1" applyAlignment="1">
      <alignment horizontal="center" vertical="center"/>
    </xf>
    <xf numFmtId="0" fontId="52" fillId="0" borderId="0" xfId="50" applyFont="1"/>
    <xf numFmtId="0" fontId="52" fillId="0" borderId="0" xfId="0" applyFont="1" applyAlignment="1">
      <alignment horizontal="left" vertical="center"/>
    </xf>
    <xf numFmtId="178" fontId="52" fillId="0" borderId="0" xfId="0" applyNumberFormat="1" applyFont="1" applyAlignment="1">
      <alignment vertical="center"/>
    </xf>
    <xf numFmtId="0" fontId="10" fillId="0" borderId="0" xfId="50" applyFont="1" applyFill="1" applyBorder="1" applyAlignment="1">
      <alignment horizontal="left" vertical="center" wrapText="1"/>
    </xf>
    <xf numFmtId="177" fontId="37" fillId="0" borderId="0" xfId="135" applyNumberFormat="1" applyFont="1" applyBorder="1" applyAlignment="1">
      <alignment horizontal="center" vertical="center"/>
    </xf>
    <xf numFmtId="0" fontId="37" fillId="0" borderId="68" xfId="50" applyFont="1" applyBorder="1" applyAlignment="1">
      <alignment horizontal="center"/>
    </xf>
    <xf numFmtId="0" fontId="37" fillId="0" borderId="68" xfId="50" applyFont="1" applyBorder="1" applyAlignment="1">
      <alignment horizontal="center" vertical="center"/>
    </xf>
    <xf numFmtId="0" fontId="40" fillId="0" borderId="0" xfId="0" applyFont="1" applyAlignment="1">
      <alignment horizontal="center" vertical="center" wrapText="1"/>
    </xf>
    <xf numFmtId="0" fontId="37" fillId="0" borderId="0" xfId="50" applyFont="1"/>
    <xf numFmtId="0" fontId="38" fillId="0" borderId="68" xfId="62" applyFont="1" applyBorder="1" applyAlignment="1">
      <alignment horizontal="left" vertical="center" wrapText="1"/>
    </xf>
    <xf numFmtId="174" fontId="38" fillId="0" borderId="68" xfId="135" applyNumberFormat="1" applyFont="1" applyBorder="1" applyAlignment="1">
      <alignment horizontal="center" vertical="center"/>
    </xf>
    <xf numFmtId="0" fontId="38" fillId="0" borderId="68" xfId="50" applyFont="1" applyBorder="1" applyAlignment="1">
      <alignment horizontal="center" vertical="center"/>
    </xf>
    <xf numFmtId="170" fontId="40" fillId="0" borderId="0" xfId="0" applyNumberFormat="1" applyFont="1" applyAlignment="1">
      <alignment wrapText="1"/>
    </xf>
    <xf numFmtId="0" fontId="38" fillId="0" borderId="0" xfId="50" applyFont="1"/>
    <xf numFmtId="0" fontId="38" fillId="0" borderId="69" xfId="62" applyFont="1" applyBorder="1" applyAlignment="1">
      <alignment horizontal="left" vertical="center" wrapText="1"/>
    </xf>
    <xf numFmtId="0" fontId="37" fillId="0" borderId="68" xfId="62" applyFont="1" applyBorder="1" applyAlignment="1">
      <alignment horizontal="left" vertical="center" wrapText="1"/>
    </xf>
    <xf numFmtId="174" fontId="37" fillId="0" borderId="68" xfId="135" applyNumberFormat="1" applyFont="1" applyBorder="1" applyAlignment="1">
      <alignment horizontal="center" vertical="center"/>
    </xf>
    <xf numFmtId="175" fontId="37" fillId="0" borderId="68" xfId="135" applyNumberFormat="1" applyFont="1" applyBorder="1" applyAlignment="1">
      <alignment horizontal="center" vertical="center"/>
    </xf>
    <xf numFmtId="0" fontId="37" fillId="0" borderId="69" xfId="62" applyFont="1" applyBorder="1" applyAlignment="1">
      <alignment horizontal="left" vertical="center" wrapText="1"/>
    </xf>
    <xf numFmtId="177" fontId="37" fillId="0" borderId="68" xfId="50" applyNumberFormat="1" applyFont="1" applyBorder="1" applyAlignment="1">
      <alignment horizontal="center" vertical="center"/>
    </xf>
    <xf numFmtId="179" fontId="37" fillId="0" borderId="68" xfId="50" applyNumberFormat="1" applyFont="1" applyBorder="1" applyAlignment="1">
      <alignment horizontal="center" vertical="center"/>
    </xf>
    <xf numFmtId="174" fontId="35" fillId="0" borderId="23" xfId="135" applyNumberFormat="1" applyFont="1" applyFill="1" applyBorder="1" applyAlignment="1">
      <alignment vertical="center"/>
    </xf>
    <xf numFmtId="174" fontId="36" fillId="0" borderId="67" xfId="135" applyNumberFormat="1" applyFont="1" applyFill="1" applyBorder="1" applyAlignment="1">
      <alignment vertical="center"/>
    </xf>
    <xf numFmtId="1" fontId="37" fillId="0" borderId="70" xfId="49" applyNumberFormat="1" applyFont="1" applyBorder="1" applyAlignment="1">
      <alignment horizontal="center" vertical="center" wrapText="1"/>
    </xf>
    <xf numFmtId="0" fontId="37" fillId="0" borderId="70" xfId="49" applyFont="1" applyBorder="1" applyAlignment="1">
      <alignment horizontal="center" vertical="center" wrapText="1"/>
    </xf>
    <xf numFmtId="17" fontId="37" fillId="0" borderId="70" xfId="49" applyNumberFormat="1" applyFont="1" applyBorder="1" applyAlignment="1">
      <alignment horizontal="center" vertical="center" wrapText="1"/>
    </xf>
    <xf numFmtId="49" fontId="65" fillId="0" borderId="70" xfId="0" applyNumberFormat="1" applyFont="1" applyFill="1" applyBorder="1" applyAlignment="1">
      <alignment horizontal="center" vertical="center" wrapText="1"/>
    </xf>
    <xf numFmtId="4" fontId="65" fillId="0" borderId="70" xfId="0" applyNumberFormat="1" applyFont="1" applyFill="1" applyBorder="1" applyAlignment="1">
      <alignment horizontal="center" vertical="center" wrapText="1"/>
    </xf>
    <xf numFmtId="14" fontId="65" fillId="0" borderId="70" xfId="0" applyNumberFormat="1" applyFont="1" applyFill="1" applyBorder="1" applyAlignment="1">
      <alignment horizontal="center" vertical="center" wrapText="1"/>
    </xf>
    <xf numFmtId="14" fontId="37" fillId="0" borderId="70" xfId="49" applyNumberFormat="1" applyFont="1" applyBorder="1" applyAlignment="1">
      <alignment horizontal="center" vertical="center" wrapText="1"/>
    </xf>
    <xf numFmtId="0" fontId="37" fillId="0" borderId="26" xfId="2" applyFont="1" applyFill="1" applyBorder="1" applyAlignment="1">
      <alignment horizontal="justify" vertical="top" wrapText="1"/>
    </xf>
    <xf numFmtId="2" fontId="10" fillId="0" borderId="0" xfId="2" applyNumberFormat="1" applyFont="1" applyFill="1"/>
    <xf numFmtId="0" fontId="10" fillId="0" borderId="71" xfId="1" applyFont="1" applyBorder="1" applyAlignment="1">
      <alignment horizontal="left" vertical="center" wrapText="1"/>
    </xf>
    <xf numFmtId="0" fontId="38" fillId="0" borderId="25" xfId="2" applyFont="1" applyFill="1" applyBorder="1" applyAlignment="1">
      <alignment horizontal="justify" vertical="center" wrapText="1"/>
    </xf>
    <xf numFmtId="4" fontId="38" fillId="0" borderId="25" xfId="2" applyNumberFormat="1" applyFont="1" applyFill="1" applyBorder="1" applyAlignment="1">
      <alignment horizontal="justify" vertical="center" wrapText="1"/>
    </xf>
    <xf numFmtId="0" fontId="73" fillId="0" borderId="0" xfId="2" applyFont="1" applyFill="1" applyAlignment="1">
      <alignment horizontal="center" vertical="center"/>
    </xf>
    <xf numFmtId="0" fontId="74" fillId="0" borderId="0" xfId="2" applyFont="1" applyFill="1" applyAlignment="1">
      <alignment vertical="center"/>
    </xf>
    <xf numFmtId="0" fontId="10" fillId="25" borderId="0" xfId="2" applyFill="1"/>
    <xf numFmtId="0" fontId="10" fillId="0" borderId="0" xfId="2" applyFill="1"/>
    <xf numFmtId="10" fontId="37" fillId="0" borderId="60" xfId="2" applyNumberFormat="1" applyFont="1" applyFill="1" applyBorder="1" applyAlignment="1">
      <alignment horizontal="justify" vertical="top" wrapText="1"/>
    </xf>
    <xf numFmtId="0" fontId="37" fillId="0" borderId="27" xfId="2" applyFont="1" applyFill="1" applyBorder="1" applyAlignment="1">
      <alignment vertical="top"/>
    </xf>
    <xf numFmtId="1" fontId="38" fillId="0" borderId="70" xfId="49" applyNumberFormat="1" applyFont="1" applyBorder="1" applyAlignment="1">
      <alignment horizontal="center" vertical="center" wrapText="1"/>
    </xf>
    <xf numFmtId="0" fontId="38" fillId="0" borderId="70" xfId="49" applyFont="1" applyBorder="1" applyAlignment="1">
      <alignment horizontal="center" vertical="center" wrapText="1"/>
    </xf>
    <xf numFmtId="17" fontId="38" fillId="0" borderId="70" xfId="49" applyNumberFormat="1" applyFont="1" applyBorder="1" applyAlignment="1">
      <alignment horizontal="center" vertical="center" wrapText="1"/>
    </xf>
    <xf numFmtId="49" fontId="75" fillId="0" borderId="70" xfId="0" applyNumberFormat="1" applyFont="1" applyFill="1" applyBorder="1" applyAlignment="1">
      <alignment horizontal="center" vertical="center" wrapText="1"/>
    </xf>
    <xf numFmtId="4" fontId="75" fillId="0" borderId="70" xfId="0" applyNumberFormat="1" applyFont="1" applyFill="1" applyBorder="1" applyAlignment="1">
      <alignment horizontal="center" vertical="center" wrapText="1"/>
    </xf>
    <xf numFmtId="14" fontId="75" fillId="0" borderId="70" xfId="0" applyNumberFormat="1" applyFont="1" applyFill="1" applyBorder="1" applyAlignment="1">
      <alignment horizontal="center" vertical="center" wrapText="1"/>
    </xf>
    <xf numFmtId="14" fontId="38" fillId="0" borderId="70" xfId="49" applyNumberFormat="1" applyFont="1" applyBorder="1" applyAlignment="1">
      <alignment horizontal="center" vertical="center" wrapText="1"/>
    </xf>
    <xf numFmtId="0" fontId="38" fillId="0" borderId="0" xfId="49" applyFont="1" applyBorder="1" applyAlignment="1">
      <alignment horizontal="center" vertical="center" wrapText="1"/>
    </xf>
    <xf numFmtId="0" fontId="37" fillId="0" borderId="25" xfId="2" applyFont="1" applyFill="1" applyBorder="1" applyAlignment="1">
      <alignment horizontal="left" vertical="top" wrapText="1"/>
    </xf>
    <xf numFmtId="0" fontId="41" fillId="0" borderId="72" xfId="49" applyFont="1" applyBorder="1" applyAlignment="1">
      <alignment horizontal="center" vertical="center"/>
    </xf>
    <xf numFmtId="0" fontId="41" fillId="0" borderId="72" xfId="0" applyNumberFormat="1" applyFont="1" applyFill="1" applyBorder="1" applyAlignment="1">
      <alignment horizontal="center" vertical="center" wrapText="1"/>
    </xf>
    <xf numFmtId="49" fontId="41" fillId="0" borderId="72" xfId="0" applyNumberFormat="1" applyFont="1" applyFill="1" applyBorder="1" applyAlignment="1">
      <alignment horizontal="center" vertical="center" wrapText="1"/>
    </xf>
    <xf numFmtId="17" fontId="45" fillId="0" borderId="72" xfId="49" applyNumberFormat="1" applyFont="1" applyBorder="1" applyAlignment="1">
      <alignment horizontal="center" vertical="center" wrapText="1"/>
    </xf>
    <xf numFmtId="1" fontId="45" fillId="0" borderId="72" xfId="49" applyNumberFormat="1" applyFont="1" applyBorder="1" applyAlignment="1">
      <alignment horizontal="center" vertical="center" wrapText="1"/>
    </xf>
    <xf numFmtId="2" fontId="45" fillId="0" borderId="72" xfId="49" applyNumberFormat="1" applyFont="1" applyBorder="1" applyAlignment="1">
      <alignment horizontal="center" vertical="center" wrapText="1"/>
    </xf>
    <xf numFmtId="4" fontId="41" fillId="0" borderId="72" xfId="0" applyNumberFormat="1" applyFont="1" applyFill="1" applyBorder="1" applyAlignment="1">
      <alignment horizontal="center" vertical="center" wrapText="1"/>
    </xf>
    <xf numFmtId="3" fontId="41" fillId="0" borderId="72" xfId="0" applyNumberFormat="1" applyFont="1" applyFill="1" applyBorder="1" applyAlignment="1">
      <alignment horizontal="center" vertical="center" wrapText="1"/>
    </xf>
    <xf numFmtId="14" fontId="41" fillId="0" borderId="72" xfId="0" applyNumberFormat="1" applyFont="1" applyFill="1" applyBorder="1" applyAlignment="1">
      <alignment horizontal="center" vertical="center" wrapText="1"/>
    </xf>
    <xf numFmtId="0" fontId="41" fillId="0" borderId="0" xfId="49" applyFont="1"/>
    <xf numFmtId="0" fontId="42" fillId="0" borderId="0" xfId="2" applyFont="1" applyFill="1" applyAlignment="1">
      <alignment horizontal="center"/>
    </xf>
    <xf numFmtId="0" fontId="41" fillId="0" borderId="73" xfId="49" applyFont="1" applyBorder="1" applyAlignment="1">
      <alignment horizontal="center" vertical="center"/>
    </xf>
    <xf numFmtId="49" fontId="41" fillId="0" borderId="73" xfId="0" applyNumberFormat="1" applyFont="1" applyFill="1" applyBorder="1" applyAlignment="1">
      <alignment horizontal="center" vertical="center" wrapText="1"/>
    </xf>
    <xf numFmtId="17" fontId="45" fillId="0" borderId="73" xfId="49" applyNumberFormat="1" applyFont="1" applyBorder="1" applyAlignment="1">
      <alignment horizontal="center" vertical="center" wrapText="1"/>
    </xf>
    <xf numFmtId="1" fontId="45" fillId="0" borderId="73" xfId="49" applyNumberFormat="1" applyFont="1" applyBorder="1" applyAlignment="1">
      <alignment horizontal="center" vertical="center" wrapText="1"/>
    </xf>
    <xf numFmtId="2" fontId="45" fillId="0" borderId="73" xfId="49" applyNumberFormat="1" applyFont="1" applyBorder="1" applyAlignment="1">
      <alignment horizontal="center" vertical="center" wrapText="1"/>
    </xf>
    <xf numFmtId="4" fontId="41" fillId="0" borderId="73" xfId="0" applyNumberFormat="1" applyFont="1" applyFill="1" applyBorder="1" applyAlignment="1">
      <alignment horizontal="center" vertical="center" wrapText="1"/>
    </xf>
    <xf numFmtId="3" fontId="41" fillId="0" borderId="73" xfId="0" applyNumberFormat="1" applyFont="1" applyFill="1" applyBorder="1" applyAlignment="1">
      <alignment horizontal="center" vertical="center" wrapText="1"/>
    </xf>
    <xf numFmtId="14" fontId="41" fillId="0" borderId="73" xfId="0" applyNumberFormat="1" applyFont="1" applyFill="1" applyBorder="1" applyAlignment="1">
      <alignment horizontal="center" vertical="center" wrapText="1"/>
    </xf>
    <xf numFmtId="14" fontId="10" fillId="26" borderId="73" xfId="139" applyNumberFormat="1" applyFont="1" applyFill="1" applyBorder="1" applyAlignment="1">
      <alignment horizontal="center" vertical="center" wrapText="1" shrinkToFit="1"/>
    </xf>
    <xf numFmtId="14" fontId="10" fillId="26" borderId="73" xfId="138" applyNumberFormat="1" applyFont="1" applyFill="1" applyBorder="1" applyAlignment="1">
      <alignment horizontal="center" vertical="center" wrapText="1"/>
    </xf>
    <xf numFmtId="0" fontId="39" fillId="0" borderId="61" xfId="2" applyFont="1" applyFill="1" applyBorder="1" applyAlignment="1">
      <alignment horizontal="center" vertical="center" wrapText="1"/>
    </xf>
    <xf numFmtId="0" fontId="10" fillId="0" borderId="73" xfId="62" applyFont="1" applyBorder="1" applyAlignment="1">
      <alignment horizontal="center" vertical="center" wrapText="1"/>
    </xf>
    <xf numFmtId="0" fontId="10" fillId="0" borderId="73" xfId="62" applyFont="1" applyBorder="1" applyAlignment="1">
      <alignment horizontal="center" vertical="center"/>
    </xf>
    <xf numFmtId="0" fontId="10" fillId="0" borderId="73" xfId="1" applyFont="1" applyBorder="1" applyAlignment="1">
      <alignment horizontal="left" vertical="center" wrapText="1"/>
    </xf>
    <xf numFmtId="0" fontId="72" fillId="0" borderId="73" xfId="1" applyFont="1" applyBorder="1" applyAlignment="1">
      <alignment horizontal="center" vertical="center" wrapText="1"/>
    </xf>
    <xf numFmtId="0" fontId="3" fillId="0" borderId="0" xfId="1" applyFont="1" applyBorder="1" applyAlignment="1">
      <alignment horizontal="center" vertical="center"/>
    </xf>
    <xf numFmtId="0" fontId="5" fillId="0" borderId="0" xfId="1" applyFont="1" applyBorder="1"/>
    <xf numFmtId="0" fontId="6" fillId="0" borderId="73" xfId="1" applyFont="1" applyBorder="1" applyAlignment="1">
      <alignment horizontal="center" vertical="center" wrapText="1"/>
    </xf>
    <xf numFmtId="49" fontId="6" fillId="0" borderId="73" xfId="1" applyNumberFormat="1" applyFont="1" applyBorder="1" applyAlignment="1">
      <alignment vertical="center"/>
    </xf>
    <xf numFmtId="0" fontId="10" fillId="0" borderId="73" xfId="2" applyFont="1" applyFill="1" applyBorder="1" applyAlignment="1">
      <alignment vertical="center" wrapText="1"/>
    </xf>
    <xf numFmtId="0" fontId="2" fillId="0" borderId="0" xfId="1" applyBorder="1"/>
    <xf numFmtId="0" fontId="2" fillId="0" borderId="0" xfId="1"/>
    <xf numFmtId="14" fontId="10" fillId="0" borderId="73" xfId="139" applyNumberFormat="1" applyFont="1" applyFill="1" applyBorder="1" applyAlignment="1">
      <alignment horizontal="center" vertical="center" wrapText="1" shrinkToFit="1"/>
    </xf>
    <xf numFmtId="9" fontId="10" fillId="0" borderId="73" xfId="139" applyNumberFormat="1" applyFont="1" applyFill="1" applyBorder="1" applyAlignment="1">
      <alignment horizontal="center" vertical="center" wrapText="1"/>
    </xf>
    <xf numFmtId="9" fontId="10" fillId="26" borderId="73" xfId="139" applyNumberFormat="1" applyFont="1" applyFill="1" applyBorder="1" applyAlignment="1">
      <alignment horizontal="center" vertical="center" wrapText="1"/>
    </xf>
    <xf numFmtId="0" fontId="10" fillId="0" borderId="73" xfId="139" applyNumberFormat="1" applyFont="1" applyFill="1" applyBorder="1" applyAlignment="1">
      <alignment horizontal="left" vertical="center" wrapText="1"/>
    </xf>
    <xf numFmtId="0" fontId="11" fillId="0" borderId="0" xfId="2" applyFont="1" applyFill="1" applyAlignment="1">
      <alignment horizontal="right" vertical="center"/>
    </xf>
    <xf numFmtId="0" fontId="11" fillId="0" borderId="0" xfId="2" applyFont="1" applyFill="1" applyAlignment="1">
      <alignment horizontal="right"/>
    </xf>
    <xf numFmtId="0" fontId="4" fillId="0" borderId="0" xfId="1" applyFont="1" applyFill="1" applyAlignment="1">
      <alignment vertical="center"/>
    </xf>
    <xf numFmtId="0" fontId="7" fillId="0" borderId="0" xfId="2" applyFont="1" applyFill="1" applyAlignment="1">
      <alignment vertical="center"/>
    </xf>
    <xf numFmtId="0" fontId="3" fillId="0" borderId="0" xfId="1" applyFont="1" applyFill="1" applyBorder="1" applyAlignment="1">
      <alignment vertical="center"/>
    </xf>
    <xf numFmtId="0" fontId="39" fillId="0" borderId="0" xfId="52" applyFont="1" applyFill="1" applyAlignment="1"/>
    <xf numFmtId="0" fontId="10" fillId="0" borderId="61" xfId="2" applyFont="1" applyFill="1" applyBorder="1" applyAlignment="1">
      <alignment horizontal="center" vertical="center" wrapText="1"/>
    </xf>
    <xf numFmtId="0" fontId="72" fillId="0" borderId="73" xfId="2" applyFont="1" applyFill="1" applyBorder="1" applyAlignment="1">
      <alignment horizontal="center" vertical="center" textRotation="90" wrapText="1"/>
    </xf>
    <xf numFmtId="0" fontId="39" fillId="0" borderId="73" xfId="2" applyFont="1" applyFill="1" applyBorder="1" applyAlignment="1">
      <alignment horizontal="center" vertical="center" wrapText="1"/>
    </xf>
    <xf numFmtId="49" fontId="39" fillId="0" borderId="73" xfId="2" applyNumberFormat="1" applyFont="1" applyFill="1" applyBorder="1" applyAlignment="1">
      <alignment horizontal="center" vertical="center" wrapText="1"/>
    </xf>
    <xf numFmtId="0" fontId="39" fillId="0" borderId="73" xfId="2" applyFont="1" applyFill="1" applyBorder="1" applyAlignment="1">
      <alignment horizontal="left" vertical="center" wrapText="1"/>
    </xf>
    <xf numFmtId="2" fontId="72" fillId="0" borderId="73" xfId="2" applyNumberFormat="1" applyFont="1" applyFill="1" applyBorder="1" applyAlignment="1">
      <alignment horizontal="center" vertical="center" wrapText="1"/>
    </xf>
    <xf numFmtId="172" fontId="39" fillId="0" borderId="73" xfId="2" applyNumberFormat="1" applyFont="1" applyFill="1" applyBorder="1" applyAlignment="1">
      <alignment horizontal="center" vertical="center" wrapText="1"/>
    </xf>
    <xf numFmtId="49" fontId="10" fillId="0" borderId="73" xfId="2" applyNumberFormat="1" applyFont="1" applyFill="1" applyBorder="1" applyAlignment="1">
      <alignment horizontal="center" vertical="center" wrapText="1"/>
    </xf>
    <xf numFmtId="0" fontId="10" fillId="0" borderId="73" xfId="2" applyFont="1" applyFill="1" applyBorder="1" applyAlignment="1">
      <alignment horizontal="left" vertical="center" wrapText="1"/>
    </xf>
    <xf numFmtId="172" fontId="72" fillId="0" borderId="73" xfId="2" applyNumberFormat="1" applyFont="1" applyFill="1" applyBorder="1" applyAlignment="1">
      <alignment horizontal="center" vertical="center" wrapText="1"/>
    </xf>
    <xf numFmtId="172" fontId="6" fillId="0" borderId="73" xfId="2" applyNumberFormat="1" applyFont="1" applyFill="1" applyBorder="1" applyAlignment="1">
      <alignment horizontal="center" vertical="center" wrapText="1"/>
    </xf>
    <xf numFmtId="0" fontId="70" fillId="0" borderId="73" xfId="45" applyFont="1" applyFill="1" applyBorder="1" applyAlignment="1">
      <alignment horizontal="left" vertical="center" wrapText="1"/>
    </xf>
    <xf numFmtId="0" fontId="10" fillId="0" borderId="73" xfId="45" applyFont="1" applyFill="1" applyBorder="1" applyAlignment="1">
      <alignment horizontal="left" vertical="center" wrapText="1"/>
    </xf>
    <xf numFmtId="0" fontId="69" fillId="0" borderId="73" xfId="45" applyFont="1" applyFill="1" applyBorder="1" applyAlignment="1">
      <alignment horizontal="left" vertical="center" wrapText="1"/>
    </xf>
    <xf numFmtId="0" fontId="70" fillId="0" borderId="2" xfId="45" applyFont="1" applyFill="1" applyBorder="1" applyAlignment="1">
      <alignment horizontal="left" vertical="center" wrapText="1"/>
    </xf>
    <xf numFmtId="0" fontId="37" fillId="27" borderId="26" xfId="2" applyFont="1" applyFill="1" applyBorder="1" applyAlignment="1">
      <alignment horizontal="justify" vertical="top" wrapText="1"/>
    </xf>
    <xf numFmtId="4" fontId="37" fillId="27" borderId="28" xfId="2" applyNumberFormat="1" applyFont="1" applyFill="1" applyBorder="1" applyAlignment="1">
      <alignment horizontal="left" vertical="center" wrapText="1"/>
    </xf>
    <xf numFmtId="0" fontId="41" fillId="0" borderId="75" xfId="49" applyFont="1" applyBorder="1" applyAlignment="1">
      <alignment horizontal="center" vertical="center"/>
    </xf>
    <xf numFmtId="49" fontId="41" fillId="0" borderId="75" xfId="0" applyNumberFormat="1" applyFont="1" applyFill="1" applyBorder="1" applyAlignment="1">
      <alignment horizontal="center" vertical="center" wrapText="1"/>
    </xf>
    <xf numFmtId="17" fontId="45" fillId="0" borderId="75" xfId="49" applyNumberFormat="1" applyFont="1" applyBorder="1" applyAlignment="1">
      <alignment horizontal="center" vertical="center" wrapText="1"/>
    </xf>
    <xf numFmtId="1" fontId="45" fillId="0" borderId="75" xfId="49" applyNumberFormat="1" applyFont="1" applyBorder="1" applyAlignment="1">
      <alignment horizontal="center" vertical="center" wrapText="1"/>
    </xf>
    <xf numFmtId="2" fontId="45" fillId="0" borderId="75" xfId="49" applyNumberFormat="1" applyFont="1" applyBorder="1" applyAlignment="1">
      <alignment horizontal="center" vertical="center" wrapText="1"/>
    </xf>
    <xf numFmtId="4" fontId="41" fillId="0" borderId="75" xfId="0" applyNumberFormat="1" applyFont="1" applyFill="1" applyBorder="1" applyAlignment="1">
      <alignment horizontal="center" vertical="center" wrapText="1"/>
    </xf>
    <xf numFmtId="3" fontId="41" fillId="0" borderId="75" xfId="0" applyNumberFormat="1" applyFont="1" applyFill="1" applyBorder="1" applyAlignment="1">
      <alignment horizontal="center" vertical="center" wrapText="1"/>
    </xf>
    <xf numFmtId="14" fontId="41" fillId="0" borderId="75" xfId="0" applyNumberFormat="1" applyFont="1" applyFill="1" applyBorder="1" applyAlignment="1">
      <alignment horizontal="center" vertical="center" wrapText="1"/>
    </xf>
    <xf numFmtId="0" fontId="37" fillId="0" borderId="75" xfId="49" applyFont="1" applyBorder="1" applyAlignment="1">
      <alignment horizontal="center" vertical="center" wrapText="1"/>
    </xf>
    <xf numFmtId="17" fontId="37" fillId="0" borderId="75" xfId="49" applyNumberFormat="1" applyFont="1" applyBorder="1" applyAlignment="1">
      <alignment horizontal="center" vertical="center" wrapText="1"/>
    </xf>
    <xf numFmtId="0" fontId="41" fillId="0" borderId="75" xfId="0" applyNumberFormat="1" applyFont="1" applyFill="1" applyBorder="1" applyAlignment="1">
      <alignment horizontal="center" vertical="center" wrapText="1"/>
    </xf>
    <xf numFmtId="49" fontId="65" fillId="0" borderId="75" xfId="0" applyNumberFormat="1" applyFont="1" applyFill="1" applyBorder="1" applyAlignment="1">
      <alignment horizontal="center" vertical="center" wrapText="1"/>
    </xf>
    <xf numFmtId="0" fontId="37" fillId="27" borderId="25" xfId="2" applyFont="1" applyFill="1" applyBorder="1" applyAlignment="1">
      <alignment horizontal="justify" vertical="top" wrapText="1"/>
    </xf>
    <xf numFmtId="1" fontId="37" fillId="0" borderId="76" xfId="49" applyNumberFormat="1" applyFont="1" applyBorder="1" applyAlignment="1">
      <alignment horizontal="center" vertical="center" wrapText="1"/>
    </xf>
    <xf numFmtId="0" fontId="37" fillId="0" borderId="76" xfId="49" applyFont="1" applyBorder="1" applyAlignment="1">
      <alignment horizontal="center" vertical="center" wrapText="1"/>
    </xf>
    <xf numFmtId="17" fontId="37" fillId="0" borderId="76" xfId="49" applyNumberFormat="1" applyFont="1" applyBorder="1" applyAlignment="1">
      <alignment horizontal="center" vertical="center" wrapText="1"/>
    </xf>
    <xf numFmtId="49" fontId="65" fillId="0" borderId="76" xfId="0" applyNumberFormat="1" applyFont="1" applyFill="1" applyBorder="1" applyAlignment="1">
      <alignment horizontal="center" vertical="center" wrapText="1"/>
    </xf>
    <xf numFmtId="4" fontId="65" fillId="0" borderId="76" xfId="0" applyNumberFormat="1" applyFont="1" applyFill="1" applyBorder="1" applyAlignment="1">
      <alignment horizontal="center" vertical="center" wrapText="1"/>
    </xf>
    <xf numFmtId="14" fontId="65" fillId="0" borderId="76" xfId="0" applyNumberFormat="1" applyFont="1" applyFill="1" applyBorder="1" applyAlignment="1">
      <alignment horizontal="center" vertical="center" wrapText="1"/>
    </xf>
    <xf numFmtId="14" fontId="37" fillId="0" borderId="76" xfId="49" applyNumberFormat="1" applyFont="1" applyBorder="1" applyAlignment="1">
      <alignment horizontal="center" vertical="center" wrapText="1"/>
    </xf>
    <xf numFmtId="0" fontId="10" fillId="0" borderId="0" xfId="49" applyFont="1" applyAlignment="1">
      <alignment horizontal="center" vertical="center" wrapText="1"/>
    </xf>
    <xf numFmtId="4" fontId="37" fillId="0" borderId="37" xfId="49" applyNumberFormat="1" applyFont="1" applyBorder="1" applyAlignment="1">
      <alignment horizontal="center" vertical="center" wrapText="1"/>
    </xf>
    <xf numFmtId="0" fontId="39" fillId="0" borderId="76" xfId="2" applyNumberFormat="1" applyFont="1" applyBorder="1" applyAlignment="1">
      <alignment horizontal="center" vertical="top" wrapText="1"/>
    </xf>
    <xf numFmtId="0" fontId="39" fillId="0" borderId="76" xfId="2" applyFont="1" applyBorder="1" applyAlignment="1">
      <alignment vertical="top" wrapText="1"/>
    </xf>
    <xf numFmtId="0" fontId="10" fillId="0" borderId="76" xfId="2" applyFont="1" applyBorder="1" applyAlignment="1">
      <alignment vertical="top" wrapText="1"/>
    </xf>
    <xf numFmtId="0" fontId="10" fillId="0" borderId="76" xfId="2" applyFont="1" applyBorder="1" applyAlignment="1">
      <alignment horizontal="justify" vertical="top" wrapText="1"/>
    </xf>
    <xf numFmtId="0" fontId="10" fillId="0" borderId="0" xfId="2" applyFont="1" applyFill="1" applyAlignment="1">
      <alignment vertical="top" wrapText="1"/>
    </xf>
    <xf numFmtId="172" fontId="6" fillId="0" borderId="77" xfId="2" applyNumberFormat="1" applyFont="1" applyFill="1" applyBorder="1" applyAlignment="1">
      <alignment horizontal="center" vertical="center" wrapText="1"/>
    </xf>
    <xf numFmtId="0" fontId="39" fillId="0" borderId="0" xfId="0" applyFont="1" applyFill="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10" fillId="0" borderId="0" xfId="1" applyFont="1" applyAlignment="1">
      <alignment horizontal="center" vertical="center"/>
    </xf>
    <xf numFmtId="0" fontId="55" fillId="0" borderId="0" xfId="1" applyFont="1" applyAlignment="1">
      <alignment horizontal="center" vertical="center" wrapText="1"/>
    </xf>
    <xf numFmtId="0" fontId="55" fillId="0" borderId="0" xfId="1" applyFont="1" applyAlignment="1">
      <alignment horizontal="center" vertical="center"/>
    </xf>
    <xf numFmtId="0" fontId="42"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0" fontId="53"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0" fillId="0" borderId="73" xfId="62" applyFont="1" applyBorder="1" applyAlignment="1">
      <alignment horizontal="center" vertical="center" wrapText="1"/>
    </xf>
    <xf numFmtId="0" fontId="10" fillId="0" borderId="73"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10" fillId="0" borderId="61"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10" fillId="0" borderId="61"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8" fillId="0" borderId="1" xfId="0" applyFont="1" applyBorder="1" applyAlignment="1">
      <alignment horizontal="center" vertical="center"/>
    </xf>
    <xf numFmtId="0" fontId="58" fillId="0" borderId="4" xfId="0" applyFont="1" applyBorder="1" applyAlignment="1">
      <alignment horizontal="center" vertical="center"/>
    </xf>
    <xf numFmtId="0" fontId="58" fillId="0" borderId="7" xfId="0" applyFont="1" applyBorder="1" applyAlignment="1">
      <alignment horizontal="center" vertical="center"/>
    </xf>
    <xf numFmtId="0" fontId="58" fillId="0" borderId="3" xfId="0" applyFont="1" applyBorder="1" applyAlignment="1">
      <alignment horizontal="center" vertical="center"/>
    </xf>
    <xf numFmtId="0" fontId="6" fillId="0" borderId="0" xfId="1" applyFont="1" applyAlignment="1">
      <alignment horizontal="center" vertical="center"/>
    </xf>
    <xf numFmtId="0" fontId="3" fillId="0" borderId="0" xfId="1" applyFont="1" applyAlignment="1">
      <alignment horizontal="center" vertical="center"/>
    </xf>
    <xf numFmtId="0" fontId="72" fillId="0" borderId="73" xfId="1" applyFont="1" applyBorder="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xf>
    <xf numFmtId="0" fontId="3" fillId="0" borderId="0" xfId="1" applyFont="1" applyFill="1" applyBorder="1" applyAlignment="1">
      <alignment horizontal="center" vertical="center"/>
    </xf>
    <xf numFmtId="0" fontId="4" fillId="0" borderId="0" xfId="1" applyFont="1" applyAlignment="1">
      <alignment horizontal="center" vertical="center" wrapText="1"/>
    </xf>
    <xf numFmtId="0" fontId="45" fillId="0" borderId="40" xfId="67" applyFont="1" applyFill="1" applyBorder="1" applyAlignment="1">
      <alignment horizontal="center" vertical="center"/>
    </xf>
    <xf numFmtId="0" fontId="45" fillId="0" borderId="41" xfId="67" applyFont="1" applyFill="1" applyBorder="1" applyAlignment="1">
      <alignment horizontal="center" vertical="center"/>
    </xf>
    <xf numFmtId="0" fontId="45" fillId="0" borderId="42" xfId="67" applyFont="1" applyFill="1" applyBorder="1" applyAlignment="1">
      <alignment horizontal="center" vertical="center"/>
    </xf>
    <xf numFmtId="0" fontId="6" fillId="0" borderId="0" xfId="67" applyFont="1" applyFill="1" applyBorder="1" applyAlignment="1">
      <alignment horizontal="left" vertical="center" wrapText="1"/>
    </xf>
    <xf numFmtId="0" fontId="39" fillId="0" borderId="0" xfId="50" applyFont="1" applyFill="1" applyAlignment="1">
      <alignment horizontal="center" vertical="center"/>
    </xf>
    <xf numFmtId="0" fontId="7" fillId="0" borderId="0" xfId="1" applyFont="1" applyAlignment="1">
      <alignment horizontal="center" vertical="center"/>
    </xf>
    <xf numFmtId="0" fontId="7" fillId="0" borderId="0" xfId="1" applyFont="1" applyAlignment="1">
      <alignment horizontal="center" vertical="center" wrapText="1"/>
    </xf>
    <xf numFmtId="0" fontId="10" fillId="0" borderId="0" xfId="0" applyFont="1" applyFill="1" applyBorder="1" applyAlignment="1">
      <alignment horizontal="left" wrapText="1"/>
    </xf>
    <xf numFmtId="0" fontId="10" fillId="0" borderId="0" xfId="0" applyFont="1" applyBorder="1" applyAlignment="1"/>
    <xf numFmtId="0" fontId="39" fillId="0" borderId="58" xfId="2" applyFont="1" applyFill="1" applyBorder="1" applyAlignment="1">
      <alignment horizontal="center" vertical="center" wrapText="1" shrinkToFit="1"/>
    </xf>
    <xf numFmtId="0" fontId="39" fillId="0" borderId="58" xfId="0" applyFont="1" applyFill="1" applyBorder="1" applyAlignment="1">
      <alignment horizontal="center" vertical="center" wrapText="1" shrinkToFit="1"/>
    </xf>
    <xf numFmtId="0" fontId="39" fillId="0" borderId="58" xfId="2" applyNumberFormat="1" applyFont="1" applyFill="1" applyBorder="1" applyAlignment="1">
      <alignment horizontal="center" vertical="center" wrapText="1" shrinkToFit="1"/>
    </xf>
    <xf numFmtId="0" fontId="39" fillId="0" borderId="59"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2"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39" fillId="0" borderId="6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73" xfId="2" applyFont="1" applyFill="1" applyBorder="1" applyAlignment="1">
      <alignment horizontal="center" vertical="center" wrapText="1"/>
    </xf>
    <xf numFmtId="0" fontId="39" fillId="0" borderId="73" xfId="2" applyFont="1" applyFill="1" applyBorder="1" applyAlignment="1">
      <alignment horizontal="center" vertical="center"/>
    </xf>
    <xf numFmtId="0" fontId="72" fillId="0" borderId="61"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0" fillId="0" borderId="0" xfId="2" applyFont="1" applyFill="1" applyAlignment="1">
      <alignment horizontal="left" wrapText="1"/>
    </xf>
    <xf numFmtId="0" fontId="4" fillId="0" borderId="0" xfId="1" applyFont="1" applyFill="1" applyAlignment="1">
      <alignment horizontal="center"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72" fillId="0" borderId="69" xfId="52" applyFont="1" applyFill="1" applyBorder="1" applyAlignment="1">
      <alignment horizontal="center" vertical="center"/>
    </xf>
    <xf numFmtId="0" fontId="72" fillId="0" borderId="63" xfId="52" applyFont="1" applyFill="1" applyBorder="1" applyAlignment="1">
      <alignment horizontal="center" vertical="center"/>
    </xf>
    <xf numFmtId="0" fontId="72" fillId="0" borderId="42" xfId="52" applyFont="1" applyFill="1" applyBorder="1" applyAlignment="1">
      <alignment horizontal="center" vertical="center"/>
    </xf>
    <xf numFmtId="0" fontId="72" fillId="0" borderId="74" xfId="2" applyFont="1" applyFill="1" applyBorder="1" applyAlignment="1">
      <alignment horizontal="center" vertical="center" wrapText="1"/>
    </xf>
    <xf numFmtId="0" fontId="39" fillId="0" borderId="74" xfId="2" applyFont="1" applyFill="1" applyBorder="1" applyAlignment="1">
      <alignment horizontal="center" vertical="center" wrapText="1"/>
    </xf>
    <xf numFmtId="0" fontId="10" fillId="0" borderId="0" xfId="2" applyFont="1" applyFill="1" applyAlignment="1">
      <alignment horizontal="center"/>
    </xf>
    <xf numFmtId="0" fontId="39" fillId="0" borderId="0" xfId="2" applyFont="1" applyFill="1" applyAlignment="1">
      <alignment horizontal="center"/>
    </xf>
    <xf numFmtId="0" fontId="39" fillId="0" borderId="73"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3"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2"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38" fillId="0" borderId="0" xfId="2" applyFont="1" applyFill="1" applyAlignment="1">
      <alignment horizontal="center" wrapText="1"/>
    </xf>
    <xf numFmtId="0" fontId="38" fillId="0" borderId="0" xfId="2" applyFont="1" applyFill="1" applyAlignment="1">
      <alignment horizontal="center"/>
    </xf>
  </cellXfs>
  <cellStyles count="14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8"/>
    <cellStyle name="Ввод  2 2 2" xfId="118"/>
    <cellStyle name="Ввод  2 3" xfId="125"/>
    <cellStyle name="Ввод  2 4" xfId="117"/>
    <cellStyle name="Ввод  2 5" xfId="128"/>
    <cellStyle name="Ввод  2 6" xfId="110"/>
    <cellStyle name="Вывод 2" xfId="30"/>
    <cellStyle name="Вывод 2 2" xfId="79"/>
    <cellStyle name="Вывод 2 2 2" xfId="119"/>
    <cellStyle name="Вывод 2 3" xfId="124"/>
    <cellStyle name="Вывод 2 4" xfId="121"/>
    <cellStyle name="Вывод 2 5" xfId="129"/>
    <cellStyle name="Вывод 2 6" xfId="111"/>
    <cellStyle name="Вычисление 2" xfId="31"/>
    <cellStyle name="Вычисление 2 2" xfId="80"/>
    <cellStyle name="Вычисление 2 2 2" xfId="120"/>
    <cellStyle name="Вычисление 2 3" xfId="116"/>
    <cellStyle name="Вычисление 2 4" xfId="122"/>
    <cellStyle name="Вычисление 2 5" xfId="130"/>
    <cellStyle name="Вычисление 2 6" xfId="112"/>
    <cellStyle name="Заголовок 1 2" xfId="32"/>
    <cellStyle name="Заголовок 2 2" xfId="33"/>
    <cellStyle name="Заголовок 3 2" xfId="34"/>
    <cellStyle name="Заголовок 4 2" xfId="35"/>
    <cellStyle name="Итог 2" xfId="36"/>
    <cellStyle name="Итог 2 2" xfId="81"/>
    <cellStyle name="Итог 2 2 2" xfId="123"/>
    <cellStyle name="Итог 2 3" xfId="115"/>
    <cellStyle name="Итог 2 4" xfId="127"/>
    <cellStyle name="Итог 2 5" xfId="131"/>
    <cellStyle name="Итог 2 6" xfId="113"/>
    <cellStyle name="Контрольная ячейка 2" xfId="37"/>
    <cellStyle name="Название 2" xfId="38"/>
    <cellStyle name="Нейтральный 2" xfId="39"/>
    <cellStyle name="Обычный" xfId="0" builtinId="0"/>
    <cellStyle name="Обычный 12 2" xfId="40"/>
    <cellStyle name="Обычный 19" xfId="75"/>
    <cellStyle name="Обычный 2" xfId="3"/>
    <cellStyle name="Обычный 2 10" xfId="138"/>
    <cellStyle name="Обычный 2 2" xfId="62"/>
    <cellStyle name="Обычный 2 2 2" xfId="71"/>
    <cellStyle name="Обычный 2 3" xfId="72"/>
    <cellStyle name="Обычный 2 3 2" xfId="91"/>
    <cellStyle name="Обычный 2 4" xfId="86"/>
    <cellStyle name="Обычный 2 5" xfId="77"/>
    <cellStyle name="Обычный 3" xfId="2"/>
    <cellStyle name="Обычный 3 2" xfId="41"/>
    <cellStyle name="Обычный 3 2 2 2" xfId="42"/>
    <cellStyle name="Обычный 3 21" xfId="63"/>
    <cellStyle name="Обычный 3 3" xfId="88"/>
    <cellStyle name="Обычный 3 7" xfId="139"/>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8 2" xfId="82"/>
    <cellStyle name="Обычный 8 3" xfId="76"/>
    <cellStyle name="Обычный_Форматы по компаниям от 12.03" xfId="67"/>
    <cellStyle name="Обычный_Форматы по компаниям от 12.03 2" xfId="136"/>
    <cellStyle name="Обычный_Форматы по компаниям_last" xfId="52"/>
    <cellStyle name="Плохой 2" xfId="53"/>
    <cellStyle name="Пояснение 2" xfId="54"/>
    <cellStyle name="Примечание 2" xfId="55"/>
    <cellStyle name="Примечание 2 2" xfId="83"/>
    <cellStyle name="Примечание 2 2 2" xfId="126"/>
    <cellStyle name="Примечание 2 3" xfId="132"/>
    <cellStyle name="Примечание 2 4" xfId="114"/>
    <cellStyle name="Процентный" xfId="134" builtinId="5"/>
    <cellStyle name="Процентный 2" xfId="64"/>
    <cellStyle name="Процентный 2 2" xfId="73"/>
    <cellStyle name="Процентный 3" xfId="65"/>
    <cellStyle name="Процентный 4" xfId="68"/>
    <cellStyle name="Процентный 4 2" xfId="84"/>
    <cellStyle name="Связанная ячейка 2" xfId="56"/>
    <cellStyle name="Стиль 1" xfId="66"/>
    <cellStyle name="Текст предупреждения 2" xfId="57"/>
    <cellStyle name="Финансовый" xfId="135" builtinId="3"/>
    <cellStyle name="Финансовый 2" xfId="58"/>
    <cellStyle name="Финансовый 2 2" xfId="90"/>
    <cellStyle name="Финансовый 2 2 2" xfId="85"/>
    <cellStyle name="Финансовый 2 2 2 2" xfId="109"/>
    <cellStyle name="Финансовый 2 2 2 2 2" xfId="59"/>
    <cellStyle name="Финансовый 2 2 2 3" xfId="107"/>
    <cellStyle name="Финансовый 2 2 2 4" xfId="102"/>
    <cellStyle name="Финансовый 2 2 3" xfId="99"/>
    <cellStyle name="Финансовый 2 2 4" xfId="105"/>
    <cellStyle name="Финансовый 2 2 5" xfId="103"/>
    <cellStyle name="Финансовый 2 3" xfId="87"/>
    <cellStyle name="Финансовый 2 3 2" xfId="97"/>
    <cellStyle name="Финансовый 2 3 3" xfId="106"/>
    <cellStyle name="Финансовый 2 4" xfId="74"/>
    <cellStyle name="Финансовый 2 4 2" xfId="94"/>
    <cellStyle name="Финансовый 2 4 2 2" xfId="108"/>
    <cellStyle name="Финансовый 2 4 3" xfId="101"/>
    <cellStyle name="Финансовый 2 5" xfId="92"/>
    <cellStyle name="Финансовый 2 5 2" xfId="104"/>
    <cellStyle name="Финансовый 2 6" xfId="95"/>
    <cellStyle name="Финансовый 3" xfId="60"/>
    <cellStyle name="Финансовый 3 2" xfId="70"/>
    <cellStyle name="Финансовый 3 2 2" xfId="89"/>
    <cellStyle name="Финансовый 3 2 2 2" xfId="133"/>
    <cellStyle name="Финансовый 3 2 3" xfId="93"/>
    <cellStyle name="Финансовый 4" xfId="100"/>
    <cellStyle name="Финансовый 4 2" xfId="137"/>
    <cellStyle name="Финансовый 5" xfId="98"/>
    <cellStyle name="Финансовый 6" xfId="96"/>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15337840"/>
        <c:axId val="215338232"/>
      </c:lineChart>
      <c:catAx>
        <c:axId val="2153378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5338232"/>
        <c:crosses val="autoZero"/>
        <c:auto val="1"/>
        <c:lblAlgn val="ctr"/>
        <c:lblOffset val="100"/>
        <c:noMultiLvlLbl val="0"/>
      </c:catAx>
      <c:valAx>
        <c:axId val="215338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5337840"/>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8"/>
  <sheetViews>
    <sheetView tabSelected="1" view="pageBreakPreview" zoomScale="90" zoomScaleSheetLayoutView="90" workbookViewId="0">
      <selection activeCell="C23" sqref="C23"/>
    </sheetView>
  </sheetViews>
  <sheetFormatPr defaultColWidth="9.140625" defaultRowHeight="15" x14ac:dyDescent="0.25"/>
  <cols>
    <col min="1" max="1" width="6.140625" style="81" customWidth="1"/>
    <col min="2" max="2" width="53.5703125" style="81" customWidth="1"/>
    <col min="3" max="3" width="91.42578125" style="257" customWidth="1"/>
    <col min="4" max="4" width="36.5703125" style="81" customWidth="1"/>
    <col min="5" max="5" width="20" style="81" customWidth="1"/>
    <col min="6" max="6" width="25.5703125" style="81" customWidth="1"/>
    <col min="7" max="7" width="16.42578125" style="81" customWidth="1"/>
    <col min="8" max="16384" width="9.140625" style="81"/>
  </cols>
  <sheetData>
    <row r="1" spans="1:20" s="8" customFormat="1" ht="18.75" customHeight="1" x14ac:dyDescent="0.2">
      <c r="C1" s="10" t="s">
        <v>65</v>
      </c>
      <c r="D1" s="89"/>
      <c r="E1" s="89"/>
    </row>
    <row r="2" spans="1:20" s="8" customFormat="1" ht="18.75" customHeight="1" x14ac:dyDescent="0.3">
      <c r="C2" s="5" t="s">
        <v>7</v>
      </c>
      <c r="D2" s="89"/>
      <c r="E2" s="89"/>
    </row>
    <row r="3" spans="1:20" s="8" customFormat="1" ht="18.75" x14ac:dyDescent="0.3">
      <c r="A3" s="90"/>
      <c r="C3" s="5" t="s">
        <v>64</v>
      </c>
      <c r="D3" s="89"/>
      <c r="E3" s="89"/>
    </row>
    <row r="4" spans="1:20" s="8" customFormat="1" ht="18.75" x14ac:dyDescent="0.3">
      <c r="A4" s="90"/>
      <c r="C4" s="247"/>
      <c r="D4" s="89"/>
      <c r="E4" s="89"/>
      <c r="F4" s="5"/>
    </row>
    <row r="5" spans="1:20" s="8" customFormat="1" ht="15.75" x14ac:dyDescent="0.25">
      <c r="A5" s="399" t="s">
        <v>718</v>
      </c>
      <c r="B5" s="399"/>
      <c r="C5" s="399"/>
      <c r="D5" s="57"/>
      <c r="E5" s="57"/>
      <c r="F5" s="57"/>
      <c r="G5" s="57"/>
      <c r="H5" s="57"/>
    </row>
    <row r="6" spans="1:20" s="8" customFormat="1" ht="18.75" x14ac:dyDescent="0.3">
      <c r="A6" s="90"/>
      <c r="C6" s="247"/>
      <c r="D6" s="89"/>
      <c r="E6" s="89"/>
      <c r="F6" s="5"/>
    </row>
    <row r="7" spans="1:20" s="8" customFormat="1" ht="18.75" x14ac:dyDescent="0.2">
      <c r="A7" s="406" t="s">
        <v>6</v>
      </c>
      <c r="B7" s="406"/>
      <c r="C7" s="406"/>
      <c r="D7" s="84"/>
      <c r="E7" s="84"/>
      <c r="F7" s="84"/>
      <c r="G7" s="84"/>
      <c r="H7" s="84"/>
      <c r="I7" s="84"/>
      <c r="J7" s="84"/>
      <c r="K7" s="84"/>
      <c r="L7" s="84"/>
      <c r="M7" s="84"/>
      <c r="N7" s="84"/>
      <c r="O7" s="84"/>
      <c r="P7" s="84"/>
      <c r="Q7" s="84"/>
      <c r="R7" s="84"/>
      <c r="S7" s="84"/>
      <c r="T7" s="84"/>
    </row>
    <row r="8" spans="1:20" s="8" customFormat="1" ht="18.75" x14ac:dyDescent="0.2">
      <c r="A8" s="91"/>
      <c r="B8" s="91"/>
      <c r="C8" s="248"/>
      <c r="D8" s="91"/>
      <c r="E8" s="91"/>
      <c r="F8" s="91"/>
      <c r="G8" s="84"/>
      <c r="H8" s="84"/>
      <c r="I8" s="84"/>
      <c r="J8" s="84"/>
      <c r="K8" s="84"/>
      <c r="L8" s="84"/>
      <c r="M8" s="84"/>
      <c r="N8" s="84"/>
      <c r="O8" s="84"/>
      <c r="P8" s="84"/>
      <c r="Q8" s="84"/>
      <c r="R8" s="84"/>
      <c r="S8" s="84"/>
      <c r="T8" s="84"/>
    </row>
    <row r="9" spans="1:20" s="8" customFormat="1" ht="18.75" x14ac:dyDescent="0.2">
      <c r="A9" s="407" t="s">
        <v>499</v>
      </c>
      <c r="B9" s="407"/>
      <c r="C9" s="407"/>
      <c r="D9" s="92"/>
      <c r="E9" s="92"/>
      <c r="F9" s="92"/>
      <c r="G9" s="84"/>
      <c r="H9" s="84"/>
      <c r="I9" s="84"/>
      <c r="J9" s="84"/>
      <c r="K9" s="84"/>
      <c r="L9" s="84"/>
      <c r="M9" s="84"/>
      <c r="N9" s="84"/>
      <c r="O9" s="84"/>
      <c r="P9" s="84"/>
      <c r="Q9" s="84"/>
      <c r="R9" s="84"/>
      <c r="S9" s="84"/>
      <c r="T9" s="84"/>
    </row>
    <row r="10" spans="1:20" s="8" customFormat="1" ht="18.75" x14ac:dyDescent="0.2">
      <c r="A10" s="403" t="s">
        <v>5</v>
      </c>
      <c r="B10" s="403"/>
      <c r="C10" s="403"/>
      <c r="D10" s="86"/>
      <c r="E10" s="86"/>
      <c r="F10" s="86"/>
      <c r="G10" s="84"/>
      <c r="H10" s="84"/>
      <c r="I10" s="84"/>
      <c r="J10" s="84"/>
      <c r="K10" s="84"/>
      <c r="L10" s="84"/>
      <c r="M10" s="84"/>
      <c r="N10" s="84"/>
      <c r="O10" s="84"/>
      <c r="P10" s="84"/>
      <c r="Q10" s="84"/>
      <c r="R10" s="84"/>
      <c r="S10" s="84"/>
      <c r="T10" s="84"/>
    </row>
    <row r="11" spans="1:20" s="8" customFormat="1" ht="18.75" x14ac:dyDescent="0.2">
      <c r="A11" s="91"/>
      <c r="B11" s="91"/>
      <c r="C11" s="248"/>
      <c r="D11" s="91"/>
      <c r="E11" s="91"/>
      <c r="F11" s="91"/>
      <c r="G11" s="84"/>
      <c r="H11" s="84"/>
      <c r="I11" s="84"/>
      <c r="J11" s="84"/>
      <c r="K11" s="84"/>
      <c r="L11" s="84"/>
      <c r="M11" s="84"/>
      <c r="N11" s="84"/>
      <c r="O11" s="84"/>
      <c r="P11" s="84"/>
      <c r="Q11" s="84"/>
      <c r="R11" s="84"/>
      <c r="S11" s="84"/>
      <c r="T11" s="84"/>
    </row>
    <row r="12" spans="1:20" s="8" customFormat="1" ht="18.75" x14ac:dyDescent="0.2">
      <c r="A12" s="405" t="s">
        <v>500</v>
      </c>
      <c r="B12" s="405"/>
      <c r="C12" s="405"/>
      <c r="D12" s="92"/>
      <c r="E12" s="92"/>
      <c r="F12" s="92"/>
      <c r="G12" s="84"/>
      <c r="H12" s="84"/>
      <c r="I12" s="84"/>
      <c r="J12" s="84"/>
      <c r="K12" s="84"/>
      <c r="L12" s="84"/>
      <c r="M12" s="84"/>
      <c r="N12" s="84"/>
      <c r="O12" s="84"/>
      <c r="P12" s="84"/>
      <c r="Q12" s="84"/>
      <c r="R12" s="84"/>
      <c r="S12" s="84"/>
      <c r="T12" s="84"/>
    </row>
    <row r="13" spans="1:20" s="8" customFormat="1" ht="18.75" x14ac:dyDescent="0.2">
      <c r="A13" s="403" t="s">
        <v>4</v>
      </c>
      <c r="B13" s="403"/>
      <c r="C13" s="403"/>
      <c r="D13" s="86"/>
      <c r="E13" s="86"/>
      <c r="F13" s="86"/>
      <c r="G13" s="84"/>
      <c r="H13" s="84"/>
      <c r="I13" s="84"/>
      <c r="J13" s="84"/>
      <c r="K13" s="84"/>
      <c r="L13" s="84"/>
      <c r="M13" s="84"/>
      <c r="N13" s="84"/>
      <c r="O13" s="84"/>
      <c r="P13" s="84"/>
      <c r="Q13" s="84"/>
      <c r="R13" s="84"/>
      <c r="S13" s="84"/>
      <c r="T13" s="84"/>
    </row>
    <row r="14" spans="1:20" s="94" customFormat="1" ht="15.75" customHeight="1" x14ac:dyDescent="0.2">
      <c r="A14" s="93"/>
      <c r="B14" s="93"/>
      <c r="C14" s="249"/>
      <c r="D14" s="93"/>
      <c r="E14" s="93"/>
      <c r="F14" s="93"/>
      <c r="G14" s="93"/>
      <c r="H14" s="93"/>
      <c r="I14" s="93"/>
      <c r="J14" s="93"/>
      <c r="K14" s="93"/>
      <c r="L14" s="93"/>
      <c r="M14" s="93"/>
      <c r="N14" s="93"/>
      <c r="O14" s="93"/>
      <c r="P14" s="93"/>
      <c r="Q14" s="93"/>
      <c r="R14" s="93"/>
      <c r="S14" s="93"/>
      <c r="T14" s="93"/>
    </row>
    <row r="15" spans="1:20" s="95" customFormat="1" ht="75.75" customHeight="1" x14ac:dyDescent="0.2">
      <c r="A15" s="404" t="s">
        <v>503</v>
      </c>
      <c r="B15" s="404"/>
      <c r="C15" s="404"/>
      <c r="D15" s="92"/>
      <c r="E15" s="92"/>
      <c r="F15" s="92"/>
      <c r="G15" s="92"/>
      <c r="H15" s="92"/>
      <c r="I15" s="92"/>
      <c r="J15" s="92"/>
      <c r="K15" s="92"/>
      <c r="L15" s="92"/>
      <c r="M15" s="92"/>
      <c r="N15" s="92"/>
      <c r="O15" s="92"/>
      <c r="P15" s="92"/>
      <c r="Q15" s="92"/>
      <c r="R15" s="92"/>
      <c r="S15" s="92"/>
      <c r="T15" s="92"/>
    </row>
    <row r="16" spans="1:20" s="95" customFormat="1" ht="15" customHeight="1" x14ac:dyDescent="0.2">
      <c r="A16" s="403" t="s">
        <v>3</v>
      </c>
      <c r="B16" s="403"/>
      <c r="C16" s="403"/>
      <c r="D16" s="86"/>
      <c r="E16" s="86"/>
      <c r="F16" s="86"/>
      <c r="G16" s="86"/>
      <c r="H16" s="86"/>
      <c r="I16" s="86"/>
      <c r="J16" s="86"/>
      <c r="K16" s="86"/>
      <c r="L16" s="86"/>
      <c r="M16" s="86"/>
      <c r="N16" s="86"/>
      <c r="O16" s="86"/>
      <c r="P16" s="86"/>
      <c r="Q16" s="86"/>
      <c r="R16" s="86"/>
      <c r="S16" s="86"/>
      <c r="T16" s="86"/>
    </row>
    <row r="17" spans="1:20" s="95" customFormat="1" ht="15" customHeight="1" x14ac:dyDescent="0.2">
      <c r="A17" s="96"/>
      <c r="B17" s="96"/>
      <c r="C17" s="250"/>
      <c r="D17" s="96"/>
      <c r="E17" s="96"/>
      <c r="F17" s="96"/>
      <c r="G17" s="96"/>
      <c r="H17" s="96"/>
      <c r="I17" s="96"/>
      <c r="J17" s="96"/>
      <c r="K17" s="96"/>
      <c r="L17" s="96"/>
      <c r="M17" s="96"/>
      <c r="N17" s="96"/>
      <c r="O17" s="96"/>
      <c r="P17" s="96"/>
      <c r="Q17" s="96"/>
    </row>
    <row r="18" spans="1:20" s="95" customFormat="1" ht="15" customHeight="1" x14ac:dyDescent="0.2">
      <c r="A18" s="404" t="s">
        <v>366</v>
      </c>
      <c r="B18" s="405"/>
      <c r="C18" s="405"/>
      <c r="D18" s="97"/>
      <c r="E18" s="97"/>
      <c r="F18" s="97"/>
      <c r="G18" s="97"/>
      <c r="H18" s="97"/>
      <c r="I18" s="97"/>
      <c r="J18" s="97"/>
      <c r="K18" s="97"/>
      <c r="L18" s="97"/>
      <c r="M18" s="97"/>
      <c r="N18" s="97"/>
      <c r="O18" s="97"/>
      <c r="P18" s="97"/>
      <c r="Q18" s="97"/>
      <c r="R18" s="97"/>
      <c r="S18" s="97"/>
      <c r="T18" s="97"/>
    </row>
    <row r="19" spans="1:20" s="95" customFormat="1" ht="15" customHeight="1" x14ac:dyDescent="0.2">
      <c r="A19" s="86"/>
      <c r="B19" s="86"/>
      <c r="C19" s="251"/>
      <c r="D19" s="86"/>
      <c r="E19" s="86"/>
      <c r="F19" s="86"/>
      <c r="G19" s="96"/>
      <c r="H19" s="96"/>
      <c r="I19" s="96"/>
      <c r="J19" s="96"/>
      <c r="K19" s="96"/>
      <c r="L19" s="96"/>
      <c r="M19" s="96"/>
      <c r="N19" s="96"/>
      <c r="O19" s="96"/>
      <c r="P19" s="96"/>
      <c r="Q19" s="96"/>
    </row>
    <row r="20" spans="1:20" s="95" customFormat="1" ht="39.75" customHeight="1" x14ac:dyDescent="0.2">
      <c r="A20" s="98" t="s">
        <v>2</v>
      </c>
      <c r="B20" s="99" t="s">
        <v>63</v>
      </c>
      <c r="C20" s="100" t="s">
        <v>62</v>
      </c>
      <c r="D20" s="101"/>
      <c r="E20" s="101"/>
      <c r="F20" s="101"/>
      <c r="G20" s="102"/>
      <c r="H20" s="102"/>
      <c r="I20" s="102"/>
      <c r="J20" s="102"/>
      <c r="K20" s="102"/>
      <c r="L20" s="102"/>
      <c r="M20" s="102"/>
      <c r="N20" s="102"/>
      <c r="O20" s="102"/>
      <c r="P20" s="102"/>
      <c r="Q20" s="102"/>
      <c r="R20" s="103"/>
      <c r="S20" s="103"/>
      <c r="T20" s="103"/>
    </row>
    <row r="21" spans="1:20" s="95" customFormat="1" ht="16.5" customHeight="1" x14ac:dyDescent="0.2">
      <c r="A21" s="100">
        <v>1</v>
      </c>
      <c r="B21" s="99">
        <v>2</v>
      </c>
      <c r="C21" s="100">
        <v>3</v>
      </c>
      <c r="D21" s="101"/>
      <c r="E21" s="101"/>
      <c r="F21" s="101"/>
      <c r="G21" s="102"/>
      <c r="H21" s="102"/>
      <c r="I21" s="102"/>
      <c r="J21" s="102"/>
      <c r="K21" s="102"/>
      <c r="L21" s="102"/>
      <c r="M21" s="102"/>
      <c r="N21" s="102"/>
      <c r="O21" s="102"/>
      <c r="P21" s="102"/>
      <c r="Q21" s="102"/>
      <c r="R21" s="103"/>
      <c r="S21" s="103"/>
      <c r="T21" s="103"/>
    </row>
    <row r="22" spans="1:20" s="95" customFormat="1" ht="55.5" customHeight="1" x14ac:dyDescent="0.2">
      <c r="A22" s="104" t="s">
        <v>61</v>
      </c>
      <c r="B22" s="105" t="s">
        <v>255</v>
      </c>
      <c r="C22" s="112" t="s">
        <v>510</v>
      </c>
      <c r="D22" s="101"/>
      <c r="E22" s="101"/>
      <c r="F22" s="101"/>
      <c r="G22" s="102"/>
      <c r="H22" s="102"/>
      <c r="I22" s="102"/>
      <c r="J22" s="102"/>
      <c r="K22" s="102"/>
      <c r="L22" s="102"/>
      <c r="M22" s="102"/>
      <c r="N22" s="102"/>
      <c r="O22" s="102"/>
      <c r="P22" s="102"/>
      <c r="Q22" s="102"/>
      <c r="R22" s="103"/>
      <c r="S22" s="103"/>
      <c r="T22" s="103"/>
    </row>
    <row r="23" spans="1:20" s="95" customFormat="1" ht="63" x14ac:dyDescent="0.2">
      <c r="A23" s="104" t="s">
        <v>60</v>
      </c>
      <c r="B23" s="106" t="s">
        <v>512</v>
      </c>
      <c r="C23" s="112" t="s">
        <v>522</v>
      </c>
      <c r="D23" s="101"/>
      <c r="E23" s="101"/>
      <c r="F23" s="101"/>
      <c r="G23" s="102"/>
      <c r="H23" s="102"/>
      <c r="I23" s="102"/>
      <c r="J23" s="102"/>
      <c r="K23" s="102"/>
      <c r="L23" s="102"/>
      <c r="M23" s="102"/>
      <c r="N23" s="102"/>
      <c r="O23" s="102"/>
      <c r="P23" s="102"/>
      <c r="Q23" s="102"/>
      <c r="R23" s="103"/>
      <c r="S23" s="103"/>
      <c r="T23" s="103"/>
    </row>
    <row r="24" spans="1:20" s="95" customFormat="1" ht="22.5" customHeight="1" x14ac:dyDescent="0.2">
      <c r="A24" s="400"/>
      <c r="B24" s="401"/>
      <c r="C24" s="402"/>
      <c r="D24" s="101"/>
      <c r="E24" s="101"/>
      <c r="F24" s="101"/>
      <c r="G24" s="102"/>
      <c r="H24" s="102"/>
      <c r="I24" s="102"/>
      <c r="J24" s="102"/>
      <c r="K24" s="102"/>
      <c r="L24" s="102"/>
      <c r="M24" s="102"/>
      <c r="N24" s="102"/>
      <c r="O24" s="102"/>
      <c r="P24" s="102"/>
      <c r="Q24" s="102"/>
      <c r="R24" s="103"/>
      <c r="S24" s="103"/>
      <c r="T24" s="103"/>
    </row>
    <row r="25" spans="1:20" s="111" customFormat="1" ht="58.5" customHeight="1" x14ac:dyDescent="0.2">
      <c r="A25" s="104" t="s">
        <v>59</v>
      </c>
      <c r="B25" s="107" t="s">
        <v>315</v>
      </c>
      <c r="C25" s="112" t="s">
        <v>402</v>
      </c>
      <c r="D25" s="108"/>
      <c r="E25" s="108"/>
      <c r="F25" s="109"/>
      <c r="G25" s="109"/>
      <c r="H25" s="109"/>
      <c r="I25" s="109"/>
      <c r="J25" s="109"/>
      <c r="K25" s="109"/>
      <c r="L25" s="109"/>
      <c r="M25" s="109"/>
      <c r="N25" s="109"/>
      <c r="O25" s="109"/>
      <c r="P25" s="109"/>
      <c r="Q25" s="110"/>
      <c r="R25" s="110"/>
      <c r="S25" s="110"/>
      <c r="T25" s="110"/>
    </row>
    <row r="26" spans="1:20" s="111" customFormat="1" ht="42.75" customHeight="1" x14ac:dyDescent="0.2">
      <c r="A26" s="104" t="s">
        <v>58</v>
      </c>
      <c r="B26" s="107" t="s">
        <v>71</v>
      </c>
      <c r="C26" s="112" t="s">
        <v>382</v>
      </c>
      <c r="D26" s="108"/>
      <c r="E26" s="108"/>
      <c r="F26" s="109"/>
      <c r="G26" s="109"/>
      <c r="H26" s="109"/>
      <c r="I26" s="109"/>
      <c r="J26" s="109"/>
      <c r="K26" s="109"/>
      <c r="L26" s="109"/>
      <c r="M26" s="109"/>
      <c r="N26" s="109"/>
      <c r="O26" s="109"/>
      <c r="P26" s="109"/>
      <c r="Q26" s="110"/>
      <c r="R26" s="110"/>
      <c r="S26" s="110"/>
      <c r="T26" s="110"/>
    </row>
    <row r="27" spans="1:20" s="111" customFormat="1" ht="51.75" customHeight="1" x14ac:dyDescent="0.2">
      <c r="A27" s="104" t="s">
        <v>56</v>
      </c>
      <c r="B27" s="107" t="s">
        <v>70</v>
      </c>
      <c r="C27" s="112" t="s">
        <v>517</v>
      </c>
      <c r="D27" s="108"/>
      <c r="E27" s="108"/>
      <c r="F27" s="109"/>
      <c r="G27" s="109"/>
      <c r="H27" s="109"/>
      <c r="I27" s="109"/>
      <c r="J27" s="109"/>
      <c r="K27" s="109"/>
      <c r="L27" s="109"/>
      <c r="M27" s="109"/>
      <c r="N27" s="109"/>
      <c r="O27" s="109"/>
      <c r="P27" s="109"/>
      <c r="Q27" s="110"/>
      <c r="R27" s="110"/>
      <c r="S27" s="110"/>
      <c r="T27" s="110"/>
    </row>
    <row r="28" spans="1:20" s="111" customFormat="1" ht="42.75" customHeight="1" x14ac:dyDescent="0.2">
      <c r="A28" s="104" t="s">
        <v>55</v>
      </c>
      <c r="B28" s="107" t="s">
        <v>316</v>
      </c>
      <c r="C28" s="252" t="s">
        <v>423</v>
      </c>
      <c r="D28" s="108"/>
      <c r="E28" s="108"/>
      <c r="F28" s="109"/>
      <c r="G28" s="109"/>
      <c r="H28" s="109"/>
      <c r="I28" s="109"/>
      <c r="J28" s="109"/>
      <c r="K28" s="109"/>
      <c r="L28" s="109"/>
      <c r="M28" s="109"/>
      <c r="N28" s="109"/>
      <c r="O28" s="109"/>
      <c r="P28" s="109"/>
      <c r="Q28" s="110"/>
      <c r="R28" s="110"/>
      <c r="S28" s="110"/>
      <c r="T28" s="110"/>
    </row>
    <row r="29" spans="1:20" s="111" customFormat="1" ht="51.75" customHeight="1" x14ac:dyDescent="0.2">
      <c r="A29" s="104" t="s">
        <v>53</v>
      </c>
      <c r="B29" s="107" t="s">
        <v>317</v>
      </c>
      <c r="C29" s="252" t="s">
        <v>423</v>
      </c>
      <c r="D29" s="108"/>
      <c r="E29" s="108"/>
      <c r="F29" s="109"/>
      <c r="G29" s="109"/>
      <c r="H29" s="109"/>
      <c r="I29" s="109"/>
      <c r="J29" s="109"/>
      <c r="K29" s="109"/>
      <c r="L29" s="109"/>
      <c r="M29" s="109"/>
      <c r="N29" s="109"/>
      <c r="O29" s="109"/>
      <c r="P29" s="109"/>
      <c r="Q29" s="110"/>
      <c r="R29" s="110"/>
      <c r="S29" s="110"/>
      <c r="T29" s="110"/>
    </row>
    <row r="30" spans="1:20" s="111" customFormat="1" ht="51.75" customHeight="1" x14ac:dyDescent="0.2">
      <c r="A30" s="104" t="s">
        <v>51</v>
      </c>
      <c r="B30" s="107" t="s">
        <v>318</v>
      </c>
      <c r="C30" s="252" t="s">
        <v>396</v>
      </c>
      <c r="D30" s="108"/>
      <c r="E30" s="108"/>
      <c r="F30" s="109"/>
      <c r="G30" s="109"/>
      <c r="H30" s="109"/>
      <c r="I30" s="109"/>
      <c r="J30" s="109"/>
      <c r="K30" s="109"/>
      <c r="L30" s="109"/>
      <c r="M30" s="109"/>
      <c r="N30" s="109"/>
      <c r="O30" s="109"/>
      <c r="P30" s="109"/>
      <c r="Q30" s="110"/>
      <c r="R30" s="110"/>
      <c r="S30" s="110"/>
      <c r="T30" s="110"/>
    </row>
    <row r="31" spans="1:20" s="111" customFormat="1" ht="51.75" customHeight="1" x14ac:dyDescent="0.2">
      <c r="A31" s="104" t="s">
        <v>69</v>
      </c>
      <c r="B31" s="112" t="s">
        <v>319</v>
      </c>
      <c r="C31" s="252" t="s">
        <v>483</v>
      </c>
      <c r="D31" s="108"/>
      <c r="E31" s="108"/>
      <c r="F31" s="109"/>
      <c r="G31" s="109"/>
      <c r="H31" s="109"/>
      <c r="I31" s="109"/>
      <c r="J31" s="109"/>
      <c r="K31" s="109"/>
      <c r="L31" s="109"/>
      <c r="M31" s="109"/>
      <c r="N31" s="109"/>
      <c r="O31" s="109"/>
      <c r="P31" s="109"/>
      <c r="Q31" s="110"/>
      <c r="R31" s="110"/>
      <c r="S31" s="110"/>
      <c r="T31" s="110"/>
    </row>
    <row r="32" spans="1:20" s="111" customFormat="1" ht="51.75" customHeight="1" x14ac:dyDescent="0.2">
      <c r="A32" s="104" t="s">
        <v>67</v>
      </c>
      <c r="B32" s="112" t="s">
        <v>320</v>
      </c>
      <c r="C32" s="252" t="s">
        <v>423</v>
      </c>
      <c r="D32" s="108"/>
      <c r="E32" s="108"/>
      <c r="F32" s="109"/>
      <c r="G32" s="109"/>
      <c r="H32" s="109"/>
      <c r="I32" s="109"/>
      <c r="J32" s="109"/>
      <c r="K32" s="109"/>
      <c r="L32" s="109"/>
      <c r="M32" s="109"/>
      <c r="N32" s="109"/>
      <c r="O32" s="109"/>
      <c r="P32" s="109"/>
      <c r="Q32" s="110"/>
      <c r="R32" s="110"/>
      <c r="S32" s="110"/>
      <c r="T32" s="110"/>
    </row>
    <row r="33" spans="1:20" s="111" customFormat="1" ht="101.25" customHeight="1" x14ac:dyDescent="0.2">
      <c r="A33" s="104" t="s">
        <v>66</v>
      </c>
      <c r="B33" s="112" t="s">
        <v>321</v>
      </c>
      <c r="C33" s="253" t="s">
        <v>518</v>
      </c>
      <c r="D33" s="108"/>
      <c r="E33" s="108"/>
      <c r="F33" s="109"/>
      <c r="G33" s="109"/>
      <c r="H33" s="109"/>
      <c r="I33" s="109"/>
      <c r="J33" s="109"/>
      <c r="K33" s="109"/>
      <c r="L33" s="109"/>
      <c r="M33" s="109"/>
      <c r="N33" s="109"/>
      <c r="O33" s="109"/>
      <c r="P33" s="109"/>
      <c r="Q33" s="110"/>
      <c r="R33" s="110"/>
      <c r="S33" s="110"/>
      <c r="T33" s="110"/>
    </row>
    <row r="34" spans="1:20" ht="111" customHeight="1" x14ac:dyDescent="0.25">
      <c r="A34" s="104" t="s">
        <v>335</v>
      </c>
      <c r="B34" s="112" t="s">
        <v>322</v>
      </c>
      <c r="C34" s="254" t="s">
        <v>519</v>
      </c>
      <c r="D34" s="113"/>
      <c r="E34" s="113"/>
      <c r="F34" s="113"/>
      <c r="G34" s="113"/>
      <c r="H34" s="113"/>
      <c r="I34" s="113"/>
      <c r="J34" s="113"/>
      <c r="K34" s="113"/>
      <c r="L34" s="113"/>
      <c r="M34" s="113"/>
      <c r="N34" s="113"/>
      <c r="O34" s="113"/>
      <c r="P34" s="113"/>
      <c r="Q34" s="113"/>
      <c r="R34" s="113"/>
      <c r="S34" s="113"/>
      <c r="T34" s="113"/>
    </row>
    <row r="35" spans="1:20" ht="58.5" customHeight="1" x14ac:dyDescent="0.25">
      <c r="A35" s="104" t="s">
        <v>325</v>
      </c>
      <c r="B35" s="112" t="s">
        <v>68</v>
      </c>
      <c r="C35" s="252" t="s">
        <v>423</v>
      </c>
      <c r="D35" s="113"/>
      <c r="E35" s="113"/>
      <c r="F35" s="113"/>
      <c r="G35" s="113"/>
      <c r="H35" s="113"/>
      <c r="I35" s="113"/>
      <c r="J35" s="113"/>
      <c r="K35" s="113"/>
      <c r="L35" s="113"/>
      <c r="M35" s="113"/>
      <c r="N35" s="113"/>
      <c r="O35" s="113"/>
      <c r="P35" s="113"/>
      <c r="Q35" s="113"/>
      <c r="R35" s="113"/>
      <c r="S35" s="113"/>
      <c r="T35" s="113"/>
    </row>
    <row r="36" spans="1:20" ht="51.75" customHeight="1" x14ac:dyDescent="0.25">
      <c r="A36" s="104" t="s">
        <v>336</v>
      </c>
      <c r="B36" s="112" t="s">
        <v>323</v>
      </c>
      <c r="C36" s="252" t="s">
        <v>396</v>
      </c>
      <c r="D36" s="113"/>
      <c r="E36" s="113"/>
      <c r="F36" s="113"/>
      <c r="G36" s="113"/>
      <c r="H36" s="113"/>
      <c r="I36" s="113"/>
      <c r="J36" s="113"/>
      <c r="K36" s="113"/>
      <c r="L36" s="113"/>
      <c r="M36" s="113"/>
      <c r="N36" s="113"/>
      <c r="O36" s="113"/>
      <c r="P36" s="113"/>
      <c r="Q36" s="113"/>
      <c r="R36" s="113"/>
      <c r="S36" s="113"/>
      <c r="T36" s="113"/>
    </row>
    <row r="37" spans="1:20" ht="43.5" customHeight="1" x14ac:dyDescent="0.25">
      <c r="A37" s="104" t="s">
        <v>326</v>
      </c>
      <c r="B37" s="112" t="s">
        <v>324</v>
      </c>
      <c r="C37" s="252" t="s">
        <v>483</v>
      </c>
      <c r="D37" s="113"/>
      <c r="E37" s="113"/>
      <c r="F37" s="113"/>
      <c r="G37" s="113"/>
      <c r="H37" s="113"/>
      <c r="I37" s="113"/>
      <c r="J37" s="113"/>
      <c r="K37" s="113"/>
      <c r="L37" s="113"/>
      <c r="M37" s="113"/>
      <c r="N37" s="113"/>
      <c r="O37" s="113"/>
      <c r="P37" s="113"/>
      <c r="Q37" s="113"/>
      <c r="R37" s="113"/>
      <c r="S37" s="113"/>
      <c r="T37" s="113"/>
    </row>
    <row r="38" spans="1:20" ht="43.5" customHeight="1" x14ac:dyDescent="0.25">
      <c r="A38" s="104" t="s">
        <v>337</v>
      </c>
      <c r="B38" s="112" t="s">
        <v>201</v>
      </c>
      <c r="C38" s="252" t="s">
        <v>396</v>
      </c>
      <c r="D38" s="113"/>
      <c r="E38" s="113"/>
      <c r="F38" s="113"/>
      <c r="G38" s="113"/>
      <c r="H38" s="113"/>
      <c r="I38" s="113"/>
      <c r="J38" s="113"/>
      <c r="K38" s="113"/>
      <c r="L38" s="113"/>
      <c r="M38" s="113"/>
      <c r="N38" s="113"/>
      <c r="O38" s="113"/>
      <c r="P38" s="113"/>
      <c r="Q38" s="113"/>
      <c r="R38" s="113"/>
      <c r="S38" s="113"/>
      <c r="T38" s="113"/>
    </row>
    <row r="39" spans="1:20" ht="23.25" customHeight="1" x14ac:dyDescent="0.25">
      <c r="A39" s="400"/>
      <c r="B39" s="401"/>
      <c r="C39" s="402"/>
      <c r="D39" s="113"/>
      <c r="E39" s="113"/>
      <c r="F39" s="113"/>
      <c r="G39" s="113"/>
      <c r="H39" s="113"/>
      <c r="I39" s="113"/>
      <c r="J39" s="113"/>
      <c r="K39" s="113"/>
      <c r="L39" s="113"/>
      <c r="M39" s="113"/>
      <c r="N39" s="113"/>
      <c r="O39" s="113"/>
      <c r="P39" s="113"/>
      <c r="Q39" s="113"/>
      <c r="R39" s="113"/>
      <c r="S39" s="113"/>
      <c r="T39" s="113"/>
    </row>
    <row r="40" spans="1:20" ht="63" x14ac:dyDescent="0.25">
      <c r="A40" s="104" t="s">
        <v>327</v>
      </c>
      <c r="B40" s="112" t="s">
        <v>378</v>
      </c>
      <c r="C40" s="112" t="s">
        <v>646</v>
      </c>
      <c r="D40" s="113"/>
      <c r="E40" s="113"/>
      <c r="F40" s="113"/>
      <c r="G40" s="113"/>
      <c r="H40" s="113"/>
      <c r="I40" s="113"/>
      <c r="J40" s="113"/>
      <c r="K40" s="113"/>
      <c r="L40" s="113"/>
      <c r="M40" s="113"/>
      <c r="N40" s="113"/>
      <c r="O40" s="113"/>
      <c r="P40" s="113"/>
      <c r="Q40" s="113"/>
      <c r="R40" s="113"/>
      <c r="S40" s="113"/>
      <c r="T40" s="113"/>
    </row>
    <row r="41" spans="1:20" ht="105.75" customHeight="1" x14ac:dyDescent="0.25">
      <c r="A41" s="104" t="s">
        <v>338</v>
      </c>
      <c r="B41" s="112" t="s">
        <v>361</v>
      </c>
      <c r="C41" s="293" t="s">
        <v>610</v>
      </c>
      <c r="D41" s="113"/>
      <c r="E41" s="113"/>
      <c r="F41" s="113"/>
      <c r="G41" s="113"/>
      <c r="H41" s="113"/>
      <c r="I41" s="113"/>
      <c r="J41" s="113"/>
      <c r="K41" s="113"/>
      <c r="L41" s="113"/>
      <c r="M41" s="113"/>
      <c r="N41" s="113"/>
      <c r="O41" s="113"/>
      <c r="P41" s="113"/>
      <c r="Q41" s="113"/>
      <c r="R41" s="113"/>
      <c r="S41" s="113"/>
      <c r="T41" s="113"/>
    </row>
    <row r="42" spans="1:20" ht="83.25" customHeight="1" x14ac:dyDescent="0.25">
      <c r="A42" s="104" t="s">
        <v>328</v>
      </c>
      <c r="B42" s="112" t="s">
        <v>375</v>
      </c>
      <c r="C42" s="293" t="s">
        <v>610</v>
      </c>
      <c r="D42" s="113"/>
      <c r="E42" s="113"/>
      <c r="F42" s="113"/>
      <c r="G42" s="113"/>
      <c r="H42" s="113"/>
      <c r="I42" s="113"/>
      <c r="J42" s="113"/>
      <c r="K42" s="113"/>
      <c r="L42" s="113"/>
      <c r="M42" s="113"/>
      <c r="N42" s="113"/>
      <c r="O42" s="113"/>
      <c r="P42" s="113"/>
      <c r="Q42" s="113"/>
      <c r="R42" s="113"/>
      <c r="S42" s="113"/>
      <c r="T42" s="113"/>
    </row>
    <row r="43" spans="1:20" ht="186" customHeight="1" x14ac:dyDescent="0.25">
      <c r="A43" s="104" t="s">
        <v>341</v>
      </c>
      <c r="B43" s="112" t="s">
        <v>342</v>
      </c>
      <c r="C43" s="112" t="s">
        <v>394</v>
      </c>
      <c r="D43" s="113"/>
      <c r="E43" s="113"/>
      <c r="F43" s="113"/>
      <c r="G43" s="113"/>
      <c r="H43" s="113"/>
      <c r="I43" s="113"/>
      <c r="J43" s="113"/>
      <c r="K43" s="113"/>
      <c r="L43" s="113"/>
      <c r="M43" s="113"/>
      <c r="N43" s="113"/>
      <c r="O43" s="113"/>
      <c r="P43" s="113"/>
      <c r="Q43" s="113"/>
      <c r="R43" s="113"/>
      <c r="S43" s="113"/>
      <c r="T43" s="113"/>
    </row>
    <row r="44" spans="1:20" ht="111" customHeight="1" x14ac:dyDescent="0.25">
      <c r="A44" s="104" t="s">
        <v>329</v>
      </c>
      <c r="B44" s="112" t="s">
        <v>367</v>
      </c>
      <c r="C44" s="112" t="s">
        <v>523</v>
      </c>
      <c r="D44" s="113"/>
      <c r="E44" s="113"/>
      <c r="F44" s="113"/>
      <c r="G44" s="113"/>
      <c r="H44" s="113"/>
      <c r="I44" s="113"/>
      <c r="J44" s="113"/>
      <c r="K44" s="113"/>
      <c r="L44" s="113"/>
      <c r="M44" s="113"/>
      <c r="N44" s="113"/>
      <c r="O44" s="113"/>
      <c r="P44" s="113"/>
      <c r="Q44" s="113"/>
      <c r="R44" s="113"/>
      <c r="S44" s="113"/>
      <c r="T44" s="113"/>
    </row>
    <row r="45" spans="1:20" ht="120" customHeight="1" x14ac:dyDescent="0.25">
      <c r="A45" s="104" t="s">
        <v>362</v>
      </c>
      <c r="B45" s="112" t="s">
        <v>368</v>
      </c>
      <c r="C45" s="112" t="s">
        <v>393</v>
      </c>
      <c r="D45" s="113"/>
      <c r="E45" s="113"/>
      <c r="F45" s="113"/>
      <c r="G45" s="113"/>
      <c r="H45" s="113"/>
      <c r="I45" s="113"/>
      <c r="J45" s="113"/>
      <c r="K45" s="113"/>
      <c r="L45" s="113"/>
      <c r="M45" s="113"/>
      <c r="N45" s="113"/>
      <c r="O45" s="113"/>
      <c r="P45" s="113"/>
      <c r="Q45" s="113"/>
      <c r="R45" s="113"/>
      <c r="S45" s="113"/>
      <c r="T45" s="113"/>
    </row>
    <row r="46" spans="1:20" ht="101.25" customHeight="1" x14ac:dyDescent="0.25">
      <c r="A46" s="104" t="s">
        <v>330</v>
      </c>
      <c r="B46" s="112" t="s">
        <v>369</v>
      </c>
      <c r="C46" s="112" t="s">
        <v>714</v>
      </c>
      <c r="D46" s="113"/>
      <c r="E46" s="113"/>
      <c r="F46" s="113"/>
      <c r="G46" s="113"/>
      <c r="H46" s="113"/>
      <c r="I46" s="113"/>
      <c r="J46" s="113"/>
      <c r="K46" s="113"/>
      <c r="L46" s="113"/>
      <c r="M46" s="113"/>
      <c r="N46" s="113"/>
      <c r="O46" s="113"/>
      <c r="P46" s="113"/>
      <c r="Q46" s="113"/>
      <c r="R46" s="113"/>
      <c r="S46" s="113"/>
      <c r="T46" s="113"/>
    </row>
    <row r="47" spans="1:20" ht="18.75" customHeight="1" x14ac:dyDescent="0.25">
      <c r="A47" s="400"/>
      <c r="B47" s="401"/>
      <c r="C47" s="402"/>
      <c r="D47" s="113"/>
      <c r="E47" s="113"/>
      <c r="F47" s="113"/>
      <c r="G47" s="113"/>
      <c r="H47" s="113"/>
      <c r="I47" s="113"/>
      <c r="J47" s="113"/>
      <c r="K47" s="113"/>
      <c r="L47" s="113"/>
      <c r="M47" s="113"/>
      <c r="N47" s="113"/>
      <c r="O47" s="113"/>
      <c r="P47" s="113"/>
      <c r="Q47" s="113"/>
      <c r="R47" s="113"/>
      <c r="S47" s="113"/>
      <c r="T47" s="113"/>
    </row>
    <row r="48" spans="1:20" ht="75.75" customHeight="1" x14ac:dyDescent="0.25">
      <c r="A48" s="104" t="s">
        <v>363</v>
      </c>
      <c r="B48" s="112" t="s">
        <v>376</v>
      </c>
      <c r="C48" s="255" t="str">
        <f>CONCATENATE(ROUND('6.2. Паспорт фин осв ввод'!U24,2)," млн рублей")</f>
        <v>12.82 млн рублей</v>
      </c>
      <c r="D48" s="113"/>
      <c r="E48" s="113"/>
      <c r="F48" s="113"/>
      <c r="G48" s="113"/>
      <c r="H48" s="113"/>
      <c r="I48" s="113"/>
      <c r="J48" s="113"/>
      <c r="K48" s="113"/>
      <c r="L48" s="113"/>
      <c r="M48" s="113"/>
      <c r="N48" s="113"/>
      <c r="O48" s="113"/>
      <c r="P48" s="113"/>
      <c r="Q48" s="113"/>
      <c r="R48" s="113"/>
      <c r="S48" s="113"/>
      <c r="T48" s="113"/>
    </row>
    <row r="49" spans="1:20" ht="71.25" customHeight="1" x14ac:dyDescent="0.25">
      <c r="A49" s="104" t="s">
        <v>331</v>
      </c>
      <c r="B49" s="112" t="s">
        <v>377</v>
      </c>
      <c r="C49" s="255" t="str">
        <f>CONCATENATE(ROUND('6.2. Паспорт фин осв ввод'!U30,2)," млн рублей")</f>
        <v>0 млн рублей</v>
      </c>
      <c r="D49" s="113"/>
      <c r="E49" s="113"/>
      <c r="F49" s="113"/>
      <c r="G49" s="113"/>
      <c r="H49" s="113"/>
      <c r="I49" s="113"/>
      <c r="J49" s="113"/>
      <c r="K49" s="113"/>
      <c r="L49" s="113"/>
      <c r="M49" s="113"/>
      <c r="N49" s="113"/>
      <c r="O49" s="113"/>
      <c r="P49" s="113"/>
      <c r="Q49" s="113"/>
      <c r="R49" s="113"/>
      <c r="S49" s="113"/>
      <c r="T49" s="113"/>
    </row>
    <row r="50" spans="1:20" x14ac:dyDescent="0.25">
      <c r="A50" s="113"/>
      <c r="B50" s="113"/>
      <c r="C50" s="256"/>
      <c r="D50" s="113"/>
      <c r="E50" s="113"/>
      <c r="F50" s="113"/>
      <c r="G50" s="113"/>
      <c r="H50" s="113"/>
      <c r="I50" s="113"/>
      <c r="J50" s="113"/>
      <c r="K50" s="113"/>
      <c r="L50" s="113"/>
      <c r="M50" s="113"/>
      <c r="N50" s="113"/>
      <c r="O50" s="113"/>
      <c r="P50" s="113"/>
      <c r="Q50" s="113"/>
      <c r="R50" s="113"/>
      <c r="S50" s="113"/>
      <c r="T50" s="113"/>
    </row>
    <row r="51" spans="1:20" x14ac:dyDescent="0.25">
      <c r="A51" s="113"/>
      <c r="B51" s="113"/>
      <c r="C51" s="256"/>
      <c r="D51" s="113"/>
      <c r="E51" s="113"/>
      <c r="F51" s="113"/>
      <c r="G51" s="113"/>
      <c r="H51" s="113"/>
      <c r="I51" s="113"/>
      <c r="J51" s="113"/>
      <c r="K51" s="113"/>
      <c r="L51" s="113"/>
      <c r="M51" s="113"/>
      <c r="N51" s="113"/>
      <c r="O51" s="113"/>
      <c r="P51" s="113"/>
      <c r="Q51" s="113"/>
      <c r="R51" s="113"/>
      <c r="S51" s="113"/>
      <c r="T51" s="113"/>
    </row>
    <row r="52" spans="1:20" x14ac:dyDescent="0.25">
      <c r="A52" s="113"/>
      <c r="B52" s="113"/>
      <c r="C52" s="256"/>
      <c r="D52" s="113"/>
      <c r="E52" s="113"/>
      <c r="F52" s="113"/>
      <c r="G52" s="113"/>
      <c r="H52" s="113"/>
      <c r="I52" s="113"/>
      <c r="J52" s="113"/>
      <c r="K52" s="113"/>
      <c r="L52" s="113"/>
      <c r="M52" s="113"/>
      <c r="N52" s="113"/>
      <c r="O52" s="113"/>
      <c r="P52" s="113"/>
      <c r="Q52" s="113"/>
      <c r="R52" s="113"/>
      <c r="S52" s="113"/>
      <c r="T52" s="113"/>
    </row>
    <row r="53" spans="1:20" x14ac:dyDescent="0.25">
      <c r="A53" s="113"/>
      <c r="B53" s="113"/>
      <c r="C53" s="256"/>
      <c r="D53" s="113"/>
      <c r="E53" s="113"/>
      <c r="F53" s="113"/>
      <c r="G53" s="113"/>
      <c r="H53" s="113"/>
      <c r="I53" s="113"/>
      <c r="J53" s="113"/>
      <c r="K53" s="113"/>
      <c r="L53" s="113"/>
      <c r="M53" s="113"/>
      <c r="N53" s="113"/>
      <c r="O53" s="113"/>
      <c r="P53" s="113"/>
      <c r="Q53" s="113"/>
      <c r="R53" s="113"/>
      <c r="S53" s="113"/>
      <c r="T53" s="113"/>
    </row>
    <row r="54" spans="1:20" x14ac:dyDescent="0.25">
      <c r="A54" s="113"/>
      <c r="B54" s="113"/>
      <c r="C54" s="256"/>
      <c r="D54" s="113"/>
      <c r="E54" s="113"/>
      <c r="F54" s="113"/>
      <c r="G54" s="113"/>
      <c r="H54" s="113"/>
      <c r="I54" s="113"/>
      <c r="J54" s="113"/>
      <c r="K54" s="113"/>
      <c r="L54" s="113"/>
      <c r="M54" s="113"/>
      <c r="N54" s="113"/>
      <c r="O54" s="113"/>
      <c r="P54" s="113"/>
      <c r="Q54" s="113"/>
      <c r="R54" s="113"/>
      <c r="S54" s="113"/>
      <c r="T54" s="113"/>
    </row>
    <row r="55" spans="1:20" x14ac:dyDescent="0.25">
      <c r="A55" s="113"/>
      <c r="B55" s="113"/>
      <c r="C55" s="256"/>
      <c r="D55" s="113"/>
      <c r="E55" s="113"/>
      <c r="F55" s="113"/>
      <c r="G55" s="113"/>
      <c r="H55" s="113"/>
      <c r="I55" s="113"/>
      <c r="J55" s="113"/>
      <c r="K55" s="113"/>
      <c r="L55" s="113"/>
      <c r="M55" s="113"/>
      <c r="N55" s="113"/>
      <c r="O55" s="113"/>
      <c r="P55" s="113"/>
      <c r="Q55" s="113"/>
      <c r="R55" s="113"/>
      <c r="S55" s="113"/>
      <c r="T55" s="113"/>
    </row>
    <row r="56" spans="1:20" x14ac:dyDescent="0.25">
      <c r="A56" s="113"/>
      <c r="B56" s="113"/>
      <c r="C56" s="256"/>
      <c r="D56" s="113"/>
      <c r="E56" s="113"/>
      <c r="F56" s="113"/>
      <c r="G56" s="113"/>
      <c r="H56" s="113"/>
      <c r="I56" s="113"/>
      <c r="J56" s="113"/>
      <c r="K56" s="113"/>
      <c r="L56" s="113"/>
      <c r="M56" s="113"/>
      <c r="N56" s="113"/>
      <c r="O56" s="113"/>
      <c r="P56" s="113"/>
      <c r="Q56" s="113"/>
      <c r="R56" s="113"/>
      <c r="S56" s="113"/>
      <c r="T56" s="113"/>
    </row>
    <row r="57" spans="1:20" x14ac:dyDescent="0.25">
      <c r="A57" s="113"/>
      <c r="B57" s="113"/>
      <c r="C57" s="256"/>
      <c r="D57" s="113"/>
      <c r="E57" s="113"/>
      <c r="F57" s="113"/>
      <c r="G57" s="113"/>
      <c r="H57" s="113"/>
      <c r="I57" s="113"/>
      <c r="J57" s="113"/>
      <c r="K57" s="113"/>
      <c r="L57" s="113"/>
      <c r="M57" s="113"/>
      <c r="N57" s="113"/>
      <c r="O57" s="113"/>
      <c r="P57" s="113"/>
      <c r="Q57" s="113"/>
      <c r="R57" s="113"/>
      <c r="S57" s="113"/>
      <c r="T57" s="113"/>
    </row>
    <row r="58" spans="1:20" x14ac:dyDescent="0.25">
      <c r="A58" s="113"/>
      <c r="B58" s="113"/>
      <c r="C58" s="256"/>
      <c r="D58" s="113"/>
      <c r="E58" s="113"/>
      <c r="F58" s="113"/>
      <c r="G58" s="113"/>
      <c r="H58" s="113"/>
      <c r="I58" s="113"/>
      <c r="J58" s="113"/>
      <c r="K58" s="113"/>
      <c r="L58" s="113"/>
      <c r="M58" s="113"/>
      <c r="N58" s="113"/>
      <c r="O58" s="113"/>
      <c r="P58" s="113"/>
      <c r="Q58" s="113"/>
      <c r="R58" s="113"/>
      <c r="S58" s="113"/>
      <c r="T58" s="113"/>
    </row>
    <row r="59" spans="1:20" x14ac:dyDescent="0.25">
      <c r="A59" s="113"/>
      <c r="B59" s="113"/>
      <c r="C59" s="256"/>
      <c r="D59" s="113"/>
      <c r="E59" s="113"/>
      <c r="F59" s="113"/>
      <c r="G59" s="113"/>
      <c r="H59" s="113"/>
      <c r="I59" s="113"/>
      <c r="J59" s="113"/>
      <c r="K59" s="113"/>
      <c r="L59" s="113"/>
      <c r="M59" s="113"/>
      <c r="N59" s="113"/>
      <c r="O59" s="113"/>
      <c r="P59" s="113"/>
      <c r="Q59" s="113"/>
      <c r="R59" s="113"/>
      <c r="S59" s="113"/>
      <c r="T59" s="113"/>
    </row>
    <row r="60" spans="1:20" x14ac:dyDescent="0.25">
      <c r="A60" s="113"/>
      <c r="B60" s="113"/>
      <c r="C60" s="256"/>
      <c r="D60" s="113"/>
      <c r="E60" s="113"/>
      <c r="F60" s="113"/>
      <c r="G60" s="113"/>
      <c r="H60" s="113"/>
      <c r="I60" s="113"/>
      <c r="J60" s="113"/>
      <c r="K60" s="113"/>
      <c r="L60" s="113"/>
      <c r="M60" s="113"/>
      <c r="N60" s="113"/>
      <c r="O60" s="113"/>
      <c r="P60" s="113"/>
      <c r="Q60" s="113"/>
      <c r="R60" s="113"/>
      <c r="S60" s="113"/>
      <c r="T60" s="113"/>
    </row>
    <row r="61" spans="1:20" x14ac:dyDescent="0.25">
      <c r="A61" s="113"/>
      <c r="B61" s="113"/>
      <c r="C61" s="256"/>
      <c r="D61" s="113"/>
      <c r="E61" s="113"/>
      <c r="F61" s="113"/>
      <c r="G61" s="113"/>
      <c r="H61" s="113"/>
      <c r="I61" s="113"/>
      <c r="J61" s="113"/>
      <c r="K61" s="113"/>
      <c r="L61" s="113"/>
      <c r="M61" s="113"/>
      <c r="N61" s="113"/>
      <c r="O61" s="113"/>
      <c r="P61" s="113"/>
      <c r="Q61" s="113"/>
      <c r="R61" s="113"/>
      <c r="S61" s="113"/>
      <c r="T61" s="113"/>
    </row>
    <row r="62" spans="1:20" x14ac:dyDescent="0.25">
      <c r="A62" s="113"/>
      <c r="B62" s="113"/>
      <c r="C62" s="256"/>
      <c r="D62" s="113"/>
      <c r="E62" s="113"/>
      <c r="F62" s="113"/>
      <c r="G62" s="113"/>
      <c r="H62" s="113"/>
      <c r="I62" s="113"/>
      <c r="J62" s="113"/>
      <c r="K62" s="113"/>
      <c r="L62" s="113"/>
      <c r="M62" s="113"/>
      <c r="N62" s="113"/>
      <c r="O62" s="113"/>
      <c r="P62" s="113"/>
      <c r="Q62" s="113"/>
      <c r="R62" s="113"/>
      <c r="S62" s="113"/>
      <c r="T62" s="113"/>
    </row>
    <row r="63" spans="1:20" x14ac:dyDescent="0.25">
      <c r="A63" s="113"/>
      <c r="B63" s="113"/>
      <c r="C63" s="256"/>
      <c r="D63" s="113"/>
      <c r="E63" s="113"/>
      <c r="F63" s="113"/>
      <c r="G63" s="113"/>
      <c r="H63" s="113"/>
      <c r="I63" s="113"/>
      <c r="J63" s="113"/>
      <c r="K63" s="113"/>
      <c r="L63" s="113"/>
      <c r="M63" s="113"/>
      <c r="N63" s="113"/>
      <c r="O63" s="113"/>
      <c r="P63" s="113"/>
      <c r="Q63" s="113"/>
      <c r="R63" s="113"/>
      <c r="S63" s="113"/>
      <c r="T63" s="113"/>
    </row>
    <row r="64" spans="1:20" x14ac:dyDescent="0.25">
      <c r="A64" s="113"/>
      <c r="B64" s="113"/>
      <c r="C64" s="256"/>
      <c r="D64" s="113"/>
      <c r="E64" s="113"/>
      <c r="F64" s="113"/>
      <c r="G64" s="113"/>
      <c r="H64" s="113"/>
      <c r="I64" s="113"/>
      <c r="J64" s="113"/>
      <c r="K64" s="113"/>
      <c r="L64" s="113"/>
      <c r="M64" s="113"/>
      <c r="N64" s="113"/>
      <c r="O64" s="113"/>
      <c r="P64" s="113"/>
      <c r="Q64" s="113"/>
      <c r="R64" s="113"/>
      <c r="S64" s="113"/>
      <c r="T64" s="113"/>
    </row>
    <row r="65" spans="1:20" x14ac:dyDescent="0.25">
      <c r="A65" s="113"/>
      <c r="B65" s="113"/>
      <c r="C65" s="256"/>
      <c r="D65" s="113"/>
      <c r="E65" s="113"/>
      <c r="F65" s="113"/>
      <c r="G65" s="113"/>
      <c r="H65" s="113"/>
      <c r="I65" s="113"/>
      <c r="J65" s="113"/>
      <c r="K65" s="113"/>
      <c r="L65" s="113"/>
      <c r="M65" s="113"/>
      <c r="N65" s="113"/>
      <c r="O65" s="113"/>
      <c r="P65" s="113"/>
      <c r="Q65" s="113"/>
      <c r="R65" s="113"/>
      <c r="S65" s="113"/>
      <c r="T65" s="113"/>
    </row>
    <row r="66" spans="1:20" x14ac:dyDescent="0.25">
      <c r="A66" s="113"/>
      <c r="B66" s="113"/>
      <c r="C66" s="256"/>
      <c r="D66" s="113"/>
      <c r="E66" s="113"/>
      <c r="F66" s="113"/>
      <c r="G66" s="113"/>
      <c r="H66" s="113"/>
      <c r="I66" s="113"/>
      <c r="J66" s="113"/>
      <c r="K66" s="113"/>
      <c r="L66" s="113"/>
      <c r="M66" s="113"/>
      <c r="N66" s="113"/>
      <c r="O66" s="113"/>
      <c r="P66" s="113"/>
      <c r="Q66" s="113"/>
      <c r="R66" s="113"/>
      <c r="S66" s="113"/>
      <c r="T66" s="113"/>
    </row>
    <row r="67" spans="1:20" x14ac:dyDescent="0.25">
      <c r="A67" s="113"/>
      <c r="B67" s="113"/>
      <c r="C67" s="256"/>
      <c r="D67" s="113"/>
      <c r="E67" s="113"/>
      <c r="F67" s="113"/>
      <c r="G67" s="113"/>
      <c r="H67" s="113"/>
      <c r="I67" s="113"/>
      <c r="J67" s="113"/>
      <c r="K67" s="113"/>
      <c r="L67" s="113"/>
      <c r="M67" s="113"/>
      <c r="N67" s="113"/>
      <c r="O67" s="113"/>
      <c r="P67" s="113"/>
      <c r="Q67" s="113"/>
      <c r="R67" s="113"/>
      <c r="S67" s="113"/>
      <c r="T67" s="113"/>
    </row>
    <row r="68" spans="1:20" x14ac:dyDescent="0.25">
      <c r="A68" s="113"/>
      <c r="B68" s="113"/>
      <c r="C68" s="256"/>
      <c r="D68" s="113"/>
      <c r="E68" s="113"/>
      <c r="F68" s="113"/>
      <c r="G68" s="113"/>
      <c r="H68" s="113"/>
      <c r="I68" s="113"/>
      <c r="J68" s="113"/>
      <c r="K68" s="113"/>
      <c r="L68" s="113"/>
      <c r="M68" s="113"/>
      <c r="N68" s="113"/>
      <c r="O68" s="113"/>
      <c r="P68" s="113"/>
      <c r="Q68" s="113"/>
      <c r="R68" s="113"/>
      <c r="S68" s="113"/>
      <c r="T68" s="113"/>
    </row>
    <row r="69" spans="1:20" x14ac:dyDescent="0.25">
      <c r="A69" s="113"/>
      <c r="B69" s="113"/>
      <c r="C69" s="256"/>
      <c r="D69" s="113"/>
      <c r="E69" s="113"/>
      <c r="F69" s="113"/>
      <c r="G69" s="113"/>
      <c r="H69" s="113"/>
      <c r="I69" s="113"/>
      <c r="J69" s="113"/>
      <c r="K69" s="113"/>
      <c r="L69" s="113"/>
      <c r="M69" s="113"/>
      <c r="N69" s="113"/>
      <c r="O69" s="113"/>
      <c r="P69" s="113"/>
      <c r="Q69" s="113"/>
      <c r="R69" s="113"/>
      <c r="S69" s="113"/>
      <c r="T69" s="113"/>
    </row>
    <row r="70" spans="1:20" x14ac:dyDescent="0.25">
      <c r="A70" s="113"/>
      <c r="B70" s="113"/>
      <c r="C70" s="256"/>
      <c r="D70" s="113"/>
      <c r="E70" s="113"/>
      <c r="F70" s="113"/>
      <c r="G70" s="113"/>
      <c r="H70" s="113"/>
      <c r="I70" s="113"/>
      <c r="J70" s="113"/>
      <c r="K70" s="113"/>
      <c r="L70" s="113"/>
      <c r="M70" s="113"/>
      <c r="N70" s="113"/>
      <c r="O70" s="113"/>
      <c r="P70" s="113"/>
      <c r="Q70" s="113"/>
      <c r="R70" s="113"/>
      <c r="S70" s="113"/>
      <c r="T70" s="113"/>
    </row>
    <row r="71" spans="1:20" x14ac:dyDescent="0.25">
      <c r="A71" s="113"/>
      <c r="B71" s="113"/>
      <c r="C71" s="256"/>
      <c r="D71" s="113"/>
      <c r="E71" s="113"/>
      <c r="F71" s="113"/>
      <c r="G71" s="113"/>
      <c r="H71" s="113"/>
      <c r="I71" s="113"/>
      <c r="J71" s="113"/>
      <c r="K71" s="113"/>
      <c r="L71" s="113"/>
      <c r="M71" s="113"/>
      <c r="N71" s="113"/>
      <c r="O71" s="113"/>
      <c r="P71" s="113"/>
      <c r="Q71" s="113"/>
      <c r="R71" s="113"/>
      <c r="S71" s="113"/>
      <c r="T71" s="113"/>
    </row>
    <row r="72" spans="1:20" x14ac:dyDescent="0.25">
      <c r="A72" s="113"/>
      <c r="B72" s="113"/>
      <c r="C72" s="256"/>
      <c r="D72" s="113"/>
      <c r="E72" s="113"/>
      <c r="F72" s="113"/>
      <c r="G72" s="113"/>
      <c r="H72" s="113"/>
      <c r="I72" s="113"/>
      <c r="J72" s="113"/>
      <c r="K72" s="113"/>
      <c r="L72" s="113"/>
      <c r="M72" s="113"/>
      <c r="N72" s="113"/>
      <c r="O72" s="113"/>
      <c r="P72" s="113"/>
      <c r="Q72" s="113"/>
      <c r="R72" s="113"/>
      <c r="S72" s="113"/>
      <c r="T72" s="113"/>
    </row>
    <row r="73" spans="1:20" x14ac:dyDescent="0.25">
      <c r="A73" s="113"/>
      <c r="B73" s="113"/>
      <c r="C73" s="256"/>
      <c r="D73" s="113"/>
      <c r="E73" s="113"/>
      <c r="F73" s="113"/>
      <c r="G73" s="113"/>
      <c r="H73" s="113"/>
      <c r="I73" s="113"/>
      <c r="J73" s="113"/>
      <c r="K73" s="113"/>
      <c r="L73" s="113"/>
      <c r="M73" s="113"/>
      <c r="N73" s="113"/>
      <c r="O73" s="113"/>
      <c r="P73" s="113"/>
      <c r="Q73" s="113"/>
      <c r="R73" s="113"/>
      <c r="S73" s="113"/>
      <c r="T73" s="113"/>
    </row>
    <row r="74" spans="1:20" x14ac:dyDescent="0.25">
      <c r="A74" s="113"/>
      <c r="B74" s="113"/>
      <c r="C74" s="256"/>
      <c r="D74" s="113"/>
      <c r="E74" s="113"/>
      <c r="F74" s="113"/>
      <c r="G74" s="113"/>
      <c r="H74" s="113"/>
      <c r="I74" s="113"/>
      <c r="J74" s="113"/>
      <c r="K74" s="113"/>
      <c r="L74" s="113"/>
      <c r="M74" s="113"/>
      <c r="N74" s="113"/>
      <c r="O74" s="113"/>
      <c r="P74" s="113"/>
      <c r="Q74" s="113"/>
      <c r="R74" s="113"/>
      <c r="S74" s="113"/>
      <c r="T74" s="113"/>
    </row>
    <row r="75" spans="1:20" x14ac:dyDescent="0.25">
      <c r="A75" s="113"/>
      <c r="B75" s="113"/>
      <c r="C75" s="256"/>
      <c r="D75" s="113"/>
      <c r="E75" s="113"/>
      <c r="F75" s="113"/>
      <c r="G75" s="113"/>
      <c r="H75" s="113"/>
      <c r="I75" s="113"/>
      <c r="J75" s="113"/>
      <c r="K75" s="113"/>
      <c r="L75" s="113"/>
      <c r="M75" s="113"/>
      <c r="N75" s="113"/>
      <c r="O75" s="113"/>
      <c r="P75" s="113"/>
      <c r="Q75" s="113"/>
      <c r="R75" s="113"/>
      <c r="S75" s="113"/>
      <c r="T75" s="113"/>
    </row>
    <row r="76" spans="1:20" x14ac:dyDescent="0.25">
      <c r="A76" s="113"/>
      <c r="B76" s="113"/>
      <c r="C76" s="256"/>
      <c r="D76" s="113"/>
      <c r="E76" s="113"/>
      <c r="F76" s="113"/>
      <c r="G76" s="113"/>
      <c r="H76" s="113"/>
      <c r="I76" s="113"/>
      <c r="J76" s="113"/>
      <c r="K76" s="113"/>
      <c r="L76" s="113"/>
      <c r="M76" s="113"/>
      <c r="N76" s="113"/>
      <c r="O76" s="113"/>
      <c r="P76" s="113"/>
      <c r="Q76" s="113"/>
      <c r="R76" s="113"/>
      <c r="S76" s="113"/>
      <c r="T76" s="113"/>
    </row>
    <row r="77" spans="1:20" x14ac:dyDescent="0.25">
      <c r="A77" s="113"/>
      <c r="B77" s="113"/>
      <c r="C77" s="256"/>
      <c r="D77" s="113"/>
      <c r="E77" s="113"/>
      <c r="F77" s="113"/>
      <c r="G77" s="113"/>
      <c r="H77" s="113"/>
      <c r="I77" s="113"/>
      <c r="J77" s="113"/>
      <c r="K77" s="113"/>
      <c r="L77" s="113"/>
      <c r="M77" s="113"/>
      <c r="N77" s="113"/>
      <c r="O77" s="113"/>
      <c r="P77" s="113"/>
      <c r="Q77" s="113"/>
      <c r="R77" s="113"/>
      <c r="S77" s="113"/>
      <c r="T77" s="113"/>
    </row>
    <row r="78" spans="1:20" x14ac:dyDescent="0.25">
      <c r="A78" s="113"/>
      <c r="B78" s="113"/>
      <c r="C78" s="256"/>
      <c r="D78" s="113"/>
      <c r="E78" s="113"/>
      <c r="F78" s="113"/>
      <c r="G78" s="113"/>
      <c r="H78" s="113"/>
      <c r="I78" s="113"/>
      <c r="J78" s="113"/>
      <c r="K78" s="113"/>
      <c r="L78" s="113"/>
      <c r="M78" s="113"/>
      <c r="N78" s="113"/>
      <c r="O78" s="113"/>
      <c r="P78" s="113"/>
      <c r="Q78" s="113"/>
      <c r="R78" s="113"/>
      <c r="S78" s="113"/>
      <c r="T78" s="113"/>
    </row>
    <row r="79" spans="1:20" x14ac:dyDescent="0.25">
      <c r="A79" s="113"/>
      <c r="B79" s="113"/>
      <c r="C79" s="256"/>
      <c r="D79" s="113"/>
      <c r="E79" s="113"/>
      <c r="F79" s="113"/>
      <c r="G79" s="113"/>
      <c r="H79" s="113"/>
      <c r="I79" s="113"/>
      <c r="J79" s="113"/>
      <c r="K79" s="113"/>
      <c r="L79" s="113"/>
      <c r="M79" s="113"/>
      <c r="N79" s="113"/>
      <c r="O79" s="113"/>
      <c r="P79" s="113"/>
      <c r="Q79" s="113"/>
      <c r="R79" s="113"/>
      <c r="S79" s="113"/>
      <c r="T79" s="113"/>
    </row>
    <row r="80" spans="1:20" x14ac:dyDescent="0.25">
      <c r="A80" s="113"/>
      <c r="B80" s="113"/>
      <c r="C80" s="256"/>
      <c r="D80" s="113"/>
      <c r="E80" s="113"/>
      <c r="F80" s="113"/>
      <c r="G80" s="113"/>
      <c r="H80" s="113"/>
      <c r="I80" s="113"/>
      <c r="J80" s="113"/>
      <c r="K80" s="113"/>
      <c r="L80" s="113"/>
      <c r="M80" s="113"/>
      <c r="N80" s="113"/>
      <c r="O80" s="113"/>
      <c r="P80" s="113"/>
      <c r="Q80" s="113"/>
      <c r="R80" s="113"/>
      <c r="S80" s="113"/>
      <c r="T80" s="113"/>
    </row>
    <row r="81" spans="1:20" x14ac:dyDescent="0.25">
      <c r="A81" s="113"/>
      <c r="B81" s="113"/>
      <c r="C81" s="256"/>
      <c r="D81" s="113"/>
      <c r="E81" s="113"/>
      <c r="F81" s="113"/>
      <c r="G81" s="113"/>
      <c r="H81" s="113"/>
      <c r="I81" s="113"/>
      <c r="J81" s="113"/>
      <c r="K81" s="113"/>
      <c r="L81" s="113"/>
      <c r="M81" s="113"/>
      <c r="N81" s="113"/>
      <c r="O81" s="113"/>
      <c r="P81" s="113"/>
      <c r="Q81" s="113"/>
      <c r="R81" s="113"/>
      <c r="S81" s="113"/>
      <c r="T81" s="113"/>
    </row>
    <row r="82" spans="1:20" x14ac:dyDescent="0.25">
      <c r="A82" s="113"/>
      <c r="B82" s="113"/>
      <c r="C82" s="256"/>
      <c r="D82" s="113"/>
      <c r="E82" s="113"/>
      <c r="F82" s="113"/>
      <c r="G82" s="113"/>
      <c r="H82" s="113"/>
      <c r="I82" s="113"/>
      <c r="J82" s="113"/>
      <c r="K82" s="113"/>
      <c r="L82" s="113"/>
      <c r="M82" s="113"/>
      <c r="N82" s="113"/>
      <c r="O82" s="113"/>
      <c r="P82" s="113"/>
      <c r="Q82" s="113"/>
      <c r="R82" s="113"/>
      <c r="S82" s="113"/>
      <c r="T82" s="113"/>
    </row>
    <row r="83" spans="1:20" x14ac:dyDescent="0.25">
      <c r="A83" s="113"/>
      <c r="B83" s="113"/>
      <c r="C83" s="256"/>
      <c r="D83" s="113"/>
      <c r="E83" s="113"/>
      <c r="F83" s="113"/>
      <c r="G83" s="113"/>
      <c r="H83" s="113"/>
      <c r="I83" s="113"/>
      <c r="J83" s="113"/>
      <c r="K83" s="113"/>
      <c r="L83" s="113"/>
      <c r="M83" s="113"/>
      <c r="N83" s="113"/>
      <c r="O83" s="113"/>
      <c r="P83" s="113"/>
      <c r="Q83" s="113"/>
      <c r="R83" s="113"/>
      <c r="S83" s="113"/>
      <c r="T83" s="113"/>
    </row>
    <row r="84" spans="1:20" x14ac:dyDescent="0.25">
      <c r="A84" s="113"/>
      <c r="B84" s="113"/>
      <c r="C84" s="256"/>
      <c r="D84" s="113"/>
      <c r="E84" s="113"/>
      <c r="F84" s="113"/>
      <c r="G84" s="113"/>
      <c r="H84" s="113"/>
      <c r="I84" s="113"/>
      <c r="J84" s="113"/>
      <c r="K84" s="113"/>
      <c r="L84" s="113"/>
      <c r="M84" s="113"/>
      <c r="N84" s="113"/>
      <c r="O84" s="113"/>
      <c r="P84" s="113"/>
      <c r="Q84" s="113"/>
      <c r="R84" s="113"/>
      <c r="S84" s="113"/>
      <c r="T84" s="113"/>
    </row>
    <row r="85" spans="1:20" x14ac:dyDescent="0.25">
      <c r="A85" s="113"/>
      <c r="B85" s="113"/>
      <c r="C85" s="256"/>
      <c r="D85" s="113"/>
      <c r="E85" s="113"/>
      <c r="F85" s="113"/>
      <c r="G85" s="113"/>
      <c r="H85" s="113"/>
      <c r="I85" s="113"/>
      <c r="J85" s="113"/>
      <c r="K85" s="113"/>
      <c r="L85" s="113"/>
      <c r="M85" s="113"/>
      <c r="N85" s="113"/>
      <c r="O85" s="113"/>
      <c r="P85" s="113"/>
      <c r="Q85" s="113"/>
      <c r="R85" s="113"/>
      <c r="S85" s="113"/>
      <c r="T85" s="113"/>
    </row>
    <row r="86" spans="1:20" x14ac:dyDescent="0.25">
      <c r="A86" s="113"/>
      <c r="B86" s="113"/>
      <c r="C86" s="256"/>
      <c r="D86" s="113"/>
      <c r="E86" s="113"/>
      <c r="F86" s="113"/>
      <c r="G86" s="113"/>
      <c r="H86" s="113"/>
      <c r="I86" s="113"/>
      <c r="J86" s="113"/>
      <c r="K86" s="113"/>
      <c r="L86" s="113"/>
      <c r="M86" s="113"/>
      <c r="N86" s="113"/>
      <c r="O86" s="113"/>
      <c r="P86" s="113"/>
      <c r="Q86" s="113"/>
      <c r="R86" s="113"/>
      <c r="S86" s="113"/>
      <c r="T86" s="113"/>
    </row>
    <row r="87" spans="1:20" x14ac:dyDescent="0.25">
      <c r="A87" s="113"/>
      <c r="B87" s="113"/>
      <c r="C87" s="256"/>
      <c r="D87" s="113"/>
      <c r="E87" s="113"/>
      <c r="F87" s="113"/>
      <c r="G87" s="113"/>
      <c r="H87" s="113"/>
      <c r="I87" s="113"/>
      <c r="J87" s="113"/>
      <c r="K87" s="113"/>
      <c r="L87" s="113"/>
      <c r="M87" s="113"/>
      <c r="N87" s="113"/>
      <c r="O87" s="113"/>
      <c r="P87" s="113"/>
      <c r="Q87" s="113"/>
      <c r="R87" s="113"/>
      <c r="S87" s="113"/>
      <c r="T87" s="113"/>
    </row>
    <row r="88" spans="1:20" x14ac:dyDescent="0.25">
      <c r="A88" s="113"/>
      <c r="B88" s="113"/>
      <c r="C88" s="256"/>
      <c r="D88" s="113"/>
      <c r="E88" s="113"/>
      <c r="F88" s="113"/>
      <c r="G88" s="113"/>
      <c r="H88" s="113"/>
      <c r="I88" s="113"/>
      <c r="J88" s="113"/>
      <c r="K88" s="113"/>
      <c r="L88" s="113"/>
      <c r="M88" s="113"/>
      <c r="N88" s="113"/>
      <c r="O88" s="113"/>
      <c r="P88" s="113"/>
      <c r="Q88" s="113"/>
      <c r="R88" s="113"/>
      <c r="S88" s="113"/>
      <c r="T88" s="113"/>
    </row>
    <row r="89" spans="1:20" x14ac:dyDescent="0.25">
      <c r="A89" s="113"/>
      <c r="B89" s="113"/>
      <c r="C89" s="256"/>
      <c r="D89" s="113"/>
      <c r="E89" s="113"/>
      <c r="F89" s="113"/>
      <c r="G89" s="113"/>
      <c r="H89" s="113"/>
      <c r="I89" s="113"/>
      <c r="J89" s="113"/>
      <c r="K89" s="113"/>
      <c r="L89" s="113"/>
      <c r="M89" s="113"/>
      <c r="N89" s="113"/>
      <c r="O89" s="113"/>
      <c r="P89" s="113"/>
      <c r="Q89" s="113"/>
      <c r="R89" s="113"/>
      <c r="S89" s="113"/>
      <c r="T89" s="113"/>
    </row>
    <row r="90" spans="1:20" x14ac:dyDescent="0.25">
      <c r="A90" s="113"/>
      <c r="B90" s="113"/>
      <c r="C90" s="256"/>
      <c r="D90" s="113"/>
      <c r="E90" s="113"/>
      <c r="F90" s="113"/>
      <c r="G90" s="113"/>
      <c r="H90" s="113"/>
      <c r="I90" s="113"/>
      <c r="J90" s="113"/>
      <c r="K90" s="113"/>
      <c r="L90" s="113"/>
      <c r="M90" s="113"/>
      <c r="N90" s="113"/>
      <c r="O90" s="113"/>
      <c r="P90" s="113"/>
      <c r="Q90" s="113"/>
      <c r="R90" s="113"/>
      <c r="S90" s="113"/>
      <c r="T90" s="113"/>
    </row>
    <row r="91" spans="1:20" x14ac:dyDescent="0.25">
      <c r="A91" s="113"/>
      <c r="B91" s="113"/>
      <c r="C91" s="256"/>
      <c r="D91" s="113"/>
      <c r="E91" s="113"/>
      <c r="F91" s="113"/>
      <c r="G91" s="113"/>
      <c r="H91" s="113"/>
      <c r="I91" s="113"/>
      <c r="J91" s="113"/>
      <c r="K91" s="113"/>
      <c r="L91" s="113"/>
      <c r="M91" s="113"/>
      <c r="N91" s="113"/>
      <c r="O91" s="113"/>
      <c r="P91" s="113"/>
      <c r="Q91" s="113"/>
      <c r="R91" s="113"/>
      <c r="S91" s="113"/>
      <c r="T91" s="113"/>
    </row>
    <row r="92" spans="1:20" x14ac:dyDescent="0.25">
      <c r="A92" s="113"/>
      <c r="B92" s="113"/>
      <c r="C92" s="256"/>
      <c r="D92" s="113"/>
      <c r="E92" s="113"/>
      <c r="F92" s="113"/>
      <c r="G92" s="113"/>
      <c r="H92" s="113"/>
      <c r="I92" s="113"/>
      <c r="J92" s="113"/>
      <c r="K92" s="113"/>
      <c r="L92" s="113"/>
      <c r="M92" s="113"/>
      <c r="N92" s="113"/>
      <c r="O92" s="113"/>
      <c r="P92" s="113"/>
      <c r="Q92" s="113"/>
      <c r="R92" s="113"/>
      <c r="S92" s="113"/>
      <c r="T92" s="113"/>
    </row>
    <row r="93" spans="1:20" x14ac:dyDescent="0.25">
      <c r="A93" s="113"/>
      <c r="B93" s="113"/>
      <c r="C93" s="256"/>
      <c r="D93" s="113"/>
      <c r="E93" s="113"/>
      <c r="F93" s="113"/>
      <c r="G93" s="113"/>
      <c r="H93" s="113"/>
      <c r="I93" s="113"/>
      <c r="J93" s="113"/>
      <c r="K93" s="113"/>
      <c r="L93" s="113"/>
      <c r="M93" s="113"/>
      <c r="N93" s="113"/>
      <c r="O93" s="113"/>
      <c r="P93" s="113"/>
      <c r="Q93" s="113"/>
      <c r="R93" s="113"/>
      <c r="S93" s="113"/>
      <c r="T93" s="113"/>
    </row>
    <row r="94" spans="1:20" x14ac:dyDescent="0.25">
      <c r="A94" s="113"/>
      <c r="B94" s="113"/>
      <c r="C94" s="256"/>
      <c r="D94" s="113"/>
      <c r="E94" s="113"/>
      <c r="F94" s="113"/>
      <c r="G94" s="113"/>
      <c r="H94" s="113"/>
      <c r="I94" s="113"/>
      <c r="J94" s="113"/>
      <c r="K94" s="113"/>
      <c r="L94" s="113"/>
      <c r="M94" s="113"/>
      <c r="N94" s="113"/>
      <c r="O94" s="113"/>
      <c r="P94" s="113"/>
      <c r="Q94" s="113"/>
      <c r="R94" s="113"/>
      <c r="S94" s="113"/>
      <c r="T94" s="113"/>
    </row>
    <row r="95" spans="1:20" x14ac:dyDescent="0.25">
      <c r="A95" s="113"/>
      <c r="B95" s="113"/>
      <c r="C95" s="256"/>
      <c r="D95" s="113"/>
      <c r="E95" s="113"/>
      <c r="F95" s="113"/>
      <c r="G95" s="113"/>
      <c r="H95" s="113"/>
      <c r="I95" s="113"/>
      <c r="J95" s="113"/>
      <c r="K95" s="113"/>
      <c r="L95" s="113"/>
      <c r="M95" s="113"/>
      <c r="N95" s="113"/>
      <c r="O95" s="113"/>
      <c r="P95" s="113"/>
      <c r="Q95" s="113"/>
      <c r="R95" s="113"/>
      <c r="S95" s="113"/>
      <c r="T95" s="113"/>
    </row>
    <row r="96" spans="1:20" x14ac:dyDescent="0.25">
      <c r="A96" s="113"/>
      <c r="B96" s="113"/>
      <c r="C96" s="256"/>
      <c r="D96" s="113"/>
      <c r="E96" s="113"/>
      <c r="F96" s="113"/>
      <c r="G96" s="113"/>
      <c r="H96" s="113"/>
      <c r="I96" s="113"/>
      <c r="J96" s="113"/>
      <c r="K96" s="113"/>
      <c r="L96" s="113"/>
      <c r="M96" s="113"/>
      <c r="N96" s="113"/>
      <c r="O96" s="113"/>
      <c r="P96" s="113"/>
      <c r="Q96" s="113"/>
      <c r="R96" s="113"/>
      <c r="S96" s="113"/>
      <c r="T96" s="113"/>
    </row>
    <row r="97" spans="1:20" x14ac:dyDescent="0.25">
      <c r="A97" s="113"/>
      <c r="B97" s="113"/>
      <c r="C97" s="256"/>
      <c r="D97" s="113"/>
      <c r="E97" s="113"/>
      <c r="F97" s="113"/>
      <c r="G97" s="113"/>
      <c r="H97" s="113"/>
      <c r="I97" s="113"/>
      <c r="J97" s="113"/>
      <c r="K97" s="113"/>
      <c r="L97" s="113"/>
      <c r="M97" s="113"/>
      <c r="N97" s="113"/>
      <c r="O97" s="113"/>
      <c r="P97" s="113"/>
      <c r="Q97" s="113"/>
      <c r="R97" s="113"/>
      <c r="S97" s="113"/>
      <c r="T97" s="113"/>
    </row>
    <row r="98" spans="1:20" x14ac:dyDescent="0.25">
      <c r="A98" s="113"/>
      <c r="B98" s="113"/>
      <c r="C98" s="256"/>
      <c r="D98" s="113"/>
      <c r="E98" s="113"/>
      <c r="F98" s="113"/>
      <c r="G98" s="113"/>
      <c r="H98" s="113"/>
      <c r="I98" s="113"/>
      <c r="J98" s="113"/>
      <c r="K98" s="113"/>
      <c r="L98" s="113"/>
      <c r="M98" s="113"/>
      <c r="N98" s="113"/>
      <c r="O98" s="113"/>
      <c r="P98" s="113"/>
      <c r="Q98" s="113"/>
      <c r="R98" s="113"/>
      <c r="S98" s="113"/>
      <c r="T98" s="113"/>
    </row>
    <row r="99" spans="1:20" x14ac:dyDescent="0.25">
      <c r="A99" s="113"/>
      <c r="B99" s="113"/>
      <c r="C99" s="256"/>
      <c r="D99" s="113"/>
      <c r="E99" s="113"/>
      <c r="F99" s="113"/>
      <c r="G99" s="113"/>
      <c r="H99" s="113"/>
      <c r="I99" s="113"/>
      <c r="J99" s="113"/>
      <c r="K99" s="113"/>
      <c r="L99" s="113"/>
      <c r="M99" s="113"/>
      <c r="N99" s="113"/>
      <c r="O99" s="113"/>
      <c r="P99" s="113"/>
      <c r="Q99" s="113"/>
      <c r="R99" s="113"/>
      <c r="S99" s="113"/>
      <c r="T99" s="113"/>
    </row>
    <row r="100" spans="1:20" x14ac:dyDescent="0.25">
      <c r="A100" s="113"/>
      <c r="B100" s="113"/>
      <c r="C100" s="256"/>
      <c r="D100" s="113"/>
      <c r="E100" s="113"/>
      <c r="F100" s="113"/>
      <c r="G100" s="113"/>
      <c r="H100" s="113"/>
      <c r="I100" s="113"/>
      <c r="J100" s="113"/>
      <c r="K100" s="113"/>
      <c r="L100" s="113"/>
      <c r="M100" s="113"/>
      <c r="N100" s="113"/>
      <c r="O100" s="113"/>
      <c r="P100" s="113"/>
      <c r="Q100" s="113"/>
      <c r="R100" s="113"/>
      <c r="S100" s="113"/>
      <c r="T100" s="113"/>
    </row>
    <row r="101" spans="1:20" x14ac:dyDescent="0.25">
      <c r="A101" s="113"/>
      <c r="B101" s="113"/>
      <c r="C101" s="256"/>
      <c r="D101" s="113"/>
      <c r="E101" s="113"/>
      <c r="F101" s="113"/>
      <c r="G101" s="113"/>
      <c r="H101" s="113"/>
      <c r="I101" s="113"/>
      <c r="J101" s="113"/>
      <c r="K101" s="113"/>
      <c r="L101" s="113"/>
      <c r="M101" s="113"/>
      <c r="N101" s="113"/>
      <c r="O101" s="113"/>
      <c r="P101" s="113"/>
      <c r="Q101" s="113"/>
      <c r="R101" s="113"/>
      <c r="S101" s="113"/>
      <c r="T101" s="113"/>
    </row>
    <row r="102" spans="1:20" x14ac:dyDescent="0.25">
      <c r="A102" s="113"/>
      <c r="B102" s="113"/>
      <c r="C102" s="256"/>
      <c r="D102" s="113"/>
      <c r="E102" s="113"/>
      <c r="F102" s="113"/>
      <c r="G102" s="113"/>
      <c r="H102" s="113"/>
      <c r="I102" s="113"/>
      <c r="J102" s="113"/>
      <c r="K102" s="113"/>
      <c r="L102" s="113"/>
      <c r="M102" s="113"/>
      <c r="N102" s="113"/>
      <c r="O102" s="113"/>
      <c r="P102" s="113"/>
      <c r="Q102" s="113"/>
      <c r="R102" s="113"/>
      <c r="S102" s="113"/>
      <c r="T102" s="113"/>
    </row>
    <row r="103" spans="1:20" x14ac:dyDescent="0.25">
      <c r="A103" s="113"/>
      <c r="B103" s="113"/>
      <c r="C103" s="256"/>
      <c r="D103" s="113"/>
      <c r="E103" s="113"/>
      <c r="F103" s="113"/>
      <c r="G103" s="113"/>
      <c r="H103" s="113"/>
      <c r="I103" s="113"/>
      <c r="J103" s="113"/>
      <c r="K103" s="113"/>
      <c r="L103" s="113"/>
      <c r="M103" s="113"/>
      <c r="N103" s="113"/>
      <c r="O103" s="113"/>
      <c r="P103" s="113"/>
      <c r="Q103" s="113"/>
      <c r="R103" s="113"/>
      <c r="S103" s="113"/>
      <c r="T103" s="113"/>
    </row>
    <row r="104" spans="1:20" x14ac:dyDescent="0.25">
      <c r="A104" s="113"/>
      <c r="B104" s="113"/>
      <c r="C104" s="256"/>
      <c r="D104" s="113"/>
      <c r="E104" s="113"/>
      <c r="F104" s="113"/>
      <c r="G104" s="113"/>
      <c r="H104" s="113"/>
      <c r="I104" s="113"/>
      <c r="J104" s="113"/>
      <c r="K104" s="113"/>
      <c r="L104" s="113"/>
      <c r="M104" s="113"/>
      <c r="N104" s="113"/>
      <c r="O104" s="113"/>
      <c r="P104" s="113"/>
      <c r="Q104" s="113"/>
      <c r="R104" s="113"/>
      <c r="S104" s="113"/>
      <c r="T104" s="113"/>
    </row>
    <row r="105" spans="1:20" x14ac:dyDescent="0.25">
      <c r="A105" s="113"/>
      <c r="B105" s="113"/>
      <c r="C105" s="256"/>
      <c r="D105" s="113"/>
      <c r="E105" s="113"/>
      <c r="F105" s="113"/>
      <c r="G105" s="113"/>
      <c r="H105" s="113"/>
      <c r="I105" s="113"/>
      <c r="J105" s="113"/>
      <c r="K105" s="113"/>
      <c r="L105" s="113"/>
      <c r="M105" s="113"/>
      <c r="N105" s="113"/>
      <c r="O105" s="113"/>
      <c r="P105" s="113"/>
      <c r="Q105" s="113"/>
      <c r="R105" s="113"/>
      <c r="S105" s="113"/>
      <c r="T105" s="113"/>
    </row>
    <row r="106" spans="1:20" x14ac:dyDescent="0.25">
      <c r="A106" s="113"/>
      <c r="B106" s="113"/>
      <c r="C106" s="256"/>
      <c r="D106" s="113"/>
      <c r="E106" s="113"/>
      <c r="F106" s="113"/>
      <c r="G106" s="113"/>
      <c r="H106" s="113"/>
      <c r="I106" s="113"/>
      <c r="J106" s="113"/>
      <c r="K106" s="113"/>
      <c r="L106" s="113"/>
      <c r="M106" s="113"/>
      <c r="N106" s="113"/>
      <c r="O106" s="113"/>
      <c r="P106" s="113"/>
      <c r="Q106" s="113"/>
      <c r="R106" s="113"/>
      <c r="S106" s="113"/>
      <c r="T106" s="113"/>
    </row>
    <row r="107" spans="1:20" x14ac:dyDescent="0.25">
      <c r="A107" s="113"/>
      <c r="B107" s="113"/>
      <c r="C107" s="256"/>
      <c r="D107" s="113"/>
      <c r="E107" s="113"/>
      <c r="F107" s="113"/>
      <c r="G107" s="113"/>
      <c r="H107" s="113"/>
      <c r="I107" s="113"/>
      <c r="J107" s="113"/>
      <c r="K107" s="113"/>
      <c r="L107" s="113"/>
      <c r="M107" s="113"/>
      <c r="N107" s="113"/>
      <c r="O107" s="113"/>
      <c r="P107" s="113"/>
      <c r="Q107" s="113"/>
      <c r="R107" s="113"/>
      <c r="S107" s="113"/>
      <c r="T107" s="113"/>
    </row>
    <row r="108" spans="1:20" x14ac:dyDescent="0.25">
      <c r="A108" s="113"/>
      <c r="B108" s="113"/>
      <c r="C108" s="256"/>
      <c r="D108" s="113"/>
      <c r="E108" s="113"/>
      <c r="F108" s="113"/>
      <c r="G108" s="113"/>
      <c r="H108" s="113"/>
      <c r="I108" s="113"/>
      <c r="J108" s="113"/>
      <c r="K108" s="113"/>
      <c r="L108" s="113"/>
      <c r="M108" s="113"/>
      <c r="N108" s="113"/>
      <c r="O108" s="113"/>
      <c r="P108" s="113"/>
      <c r="Q108" s="113"/>
      <c r="R108" s="113"/>
      <c r="S108" s="113"/>
      <c r="T108" s="113"/>
    </row>
    <row r="109" spans="1:20" x14ac:dyDescent="0.25">
      <c r="A109" s="113"/>
      <c r="B109" s="113"/>
      <c r="C109" s="256"/>
      <c r="D109" s="113"/>
      <c r="E109" s="113"/>
      <c r="F109" s="113"/>
      <c r="G109" s="113"/>
      <c r="H109" s="113"/>
      <c r="I109" s="113"/>
      <c r="J109" s="113"/>
      <c r="K109" s="113"/>
      <c r="L109" s="113"/>
      <c r="M109" s="113"/>
      <c r="N109" s="113"/>
      <c r="O109" s="113"/>
      <c r="P109" s="113"/>
      <c r="Q109" s="113"/>
      <c r="R109" s="113"/>
      <c r="S109" s="113"/>
      <c r="T109" s="113"/>
    </row>
    <row r="110" spans="1:20" x14ac:dyDescent="0.25">
      <c r="A110" s="113"/>
      <c r="B110" s="113"/>
      <c r="C110" s="256"/>
      <c r="D110" s="113"/>
      <c r="E110" s="113"/>
      <c r="F110" s="113"/>
      <c r="G110" s="113"/>
      <c r="H110" s="113"/>
      <c r="I110" s="113"/>
      <c r="J110" s="113"/>
      <c r="K110" s="113"/>
      <c r="L110" s="113"/>
      <c r="M110" s="113"/>
      <c r="N110" s="113"/>
      <c r="O110" s="113"/>
      <c r="P110" s="113"/>
      <c r="Q110" s="113"/>
      <c r="R110" s="113"/>
      <c r="S110" s="113"/>
      <c r="T110" s="113"/>
    </row>
    <row r="111" spans="1:20" x14ac:dyDescent="0.25">
      <c r="A111" s="113"/>
      <c r="B111" s="113"/>
      <c r="C111" s="256"/>
      <c r="D111" s="113"/>
      <c r="E111" s="113"/>
      <c r="F111" s="113"/>
      <c r="G111" s="113"/>
      <c r="H111" s="113"/>
      <c r="I111" s="113"/>
      <c r="J111" s="113"/>
      <c r="K111" s="113"/>
      <c r="L111" s="113"/>
      <c r="M111" s="113"/>
      <c r="N111" s="113"/>
      <c r="O111" s="113"/>
      <c r="P111" s="113"/>
      <c r="Q111" s="113"/>
      <c r="R111" s="113"/>
      <c r="S111" s="113"/>
      <c r="T111" s="113"/>
    </row>
    <row r="112" spans="1:20" x14ac:dyDescent="0.25">
      <c r="A112" s="113"/>
      <c r="B112" s="113"/>
      <c r="C112" s="256"/>
      <c r="D112" s="113"/>
      <c r="E112" s="113"/>
      <c r="F112" s="113"/>
      <c r="G112" s="113"/>
      <c r="H112" s="113"/>
      <c r="I112" s="113"/>
      <c r="J112" s="113"/>
      <c r="K112" s="113"/>
      <c r="L112" s="113"/>
      <c r="M112" s="113"/>
      <c r="N112" s="113"/>
      <c r="O112" s="113"/>
      <c r="P112" s="113"/>
      <c r="Q112" s="113"/>
      <c r="R112" s="113"/>
      <c r="S112" s="113"/>
      <c r="T112" s="113"/>
    </row>
    <row r="113" spans="1:20" x14ac:dyDescent="0.25">
      <c r="A113" s="113"/>
      <c r="B113" s="113"/>
      <c r="C113" s="256"/>
      <c r="D113" s="113"/>
      <c r="E113" s="113"/>
      <c r="F113" s="113"/>
      <c r="G113" s="113"/>
      <c r="H113" s="113"/>
      <c r="I113" s="113"/>
      <c r="J113" s="113"/>
      <c r="K113" s="113"/>
      <c r="L113" s="113"/>
      <c r="M113" s="113"/>
      <c r="N113" s="113"/>
      <c r="O113" s="113"/>
      <c r="P113" s="113"/>
      <c r="Q113" s="113"/>
      <c r="R113" s="113"/>
      <c r="S113" s="113"/>
      <c r="T113" s="113"/>
    </row>
    <row r="114" spans="1:20" x14ac:dyDescent="0.25">
      <c r="A114" s="113"/>
      <c r="B114" s="113"/>
      <c r="C114" s="256"/>
      <c r="D114" s="113"/>
      <c r="E114" s="113"/>
      <c r="F114" s="113"/>
      <c r="G114" s="113"/>
      <c r="H114" s="113"/>
      <c r="I114" s="113"/>
      <c r="J114" s="113"/>
      <c r="K114" s="113"/>
      <c r="L114" s="113"/>
      <c r="M114" s="113"/>
      <c r="N114" s="113"/>
      <c r="O114" s="113"/>
      <c r="P114" s="113"/>
      <c r="Q114" s="113"/>
      <c r="R114" s="113"/>
      <c r="S114" s="113"/>
      <c r="T114" s="113"/>
    </row>
    <row r="115" spans="1:20" x14ac:dyDescent="0.25">
      <c r="A115" s="113"/>
      <c r="B115" s="113"/>
      <c r="C115" s="256"/>
      <c r="D115" s="113"/>
      <c r="E115" s="113"/>
      <c r="F115" s="113"/>
      <c r="G115" s="113"/>
      <c r="H115" s="113"/>
      <c r="I115" s="113"/>
      <c r="J115" s="113"/>
      <c r="K115" s="113"/>
      <c r="L115" s="113"/>
      <c r="M115" s="113"/>
      <c r="N115" s="113"/>
      <c r="O115" s="113"/>
      <c r="P115" s="113"/>
      <c r="Q115" s="113"/>
      <c r="R115" s="113"/>
      <c r="S115" s="113"/>
      <c r="T115" s="113"/>
    </row>
    <row r="116" spans="1:20" x14ac:dyDescent="0.25">
      <c r="A116" s="113"/>
      <c r="B116" s="113"/>
      <c r="C116" s="256"/>
      <c r="D116" s="113"/>
      <c r="E116" s="113"/>
      <c r="F116" s="113"/>
      <c r="G116" s="113"/>
      <c r="H116" s="113"/>
      <c r="I116" s="113"/>
      <c r="J116" s="113"/>
      <c r="K116" s="113"/>
      <c r="L116" s="113"/>
      <c r="M116" s="113"/>
      <c r="N116" s="113"/>
      <c r="O116" s="113"/>
      <c r="P116" s="113"/>
      <c r="Q116" s="113"/>
      <c r="R116" s="113"/>
      <c r="S116" s="113"/>
      <c r="T116" s="113"/>
    </row>
    <row r="117" spans="1:20" x14ac:dyDescent="0.25">
      <c r="A117" s="113"/>
      <c r="B117" s="113"/>
      <c r="C117" s="256"/>
      <c r="D117" s="113"/>
      <c r="E117" s="113"/>
      <c r="F117" s="113"/>
      <c r="G117" s="113"/>
      <c r="H117" s="113"/>
      <c r="I117" s="113"/>
      <c r="J117" s="113"/>
      <c r="K117" s="113"/>
      <c r="L117" s="113"/>
      <c r="M117" s="113"/>
      <c r="N117" s="113"/>
      <c r="O117" s="113"/>
      <c r="P117" s="113"/>
      <c r="Q117" s="113"/>
      <c r="R117" s="113"/>
      <c r="S117" s="113"/>
      <c r="T117" s="113"/>
    </row>
    <row r="118" spans="1:20" x14ac:dyDescent="0.25">
      <c r="A118" s="113"/>
      <c r="B118" s="113"/>
      <c r="C118" s="256"/>
      <c r="D118" s="113"/>
      <c r="E118" s="113"/>
      <c r="F118" s="113"/>
      <c r="G118" s="113"/>
      <c r="H118" s="113"/>
      <c r="I118" s="113"/>
      <c r="J118" s="113"/>
      <c r="K118" s="113"/>
      <c r="L118" s="113"/>
      <c r="M118" s="113"/>
      <c r="N118" s="113"/>
      <c r="O118" s="113"/>
      <c r="P118" s="113"/>
      <c r="Q118" s="113"/>
      <c r="R118" s="113"/>
      <c r="S118" s="113"/>
      <c r="T118" s="113"/>
    </row>
    <row r="119" spans="1:20" x14ac:dyDescent="0.25">
      <c r="A119" s="113"/>
      <c r="B119" s="113"/>
      <c r="C119" s="256"/>
      <c r="D119" s="113"/>
      <c r="E119" s="113"/>
      <c r="F119" s="113"/>
      <c r="G119" s="113"/>
      <c r="H119" s="113"/>
      <c r="I119" s="113"/>
      <c r="J119" s="113"/>
      <c r="K119" s="113"/>
      <c r="L119" s="113"/>
      <c r="M119" s="113"/>
      <c r="N119" s="113"/>
      <c r="O119" s="113"/>
      <c r="P119" s="113"/>
      <c r="Q119" s="113"/>
      <c r="R119" s="113"/>
      <c r="S119" s="113"/>
      <c r="T119" s="113"/>
    </row>
    <row r="120" spans="1:20" x14ac:dyDescent="0.25">
      <c r="A120" s="113"/>
      <c r="B120" s="113"/>
      <c r="C120" s="256"/>
      <c r="D120" s="113"/>
      <c r="E120" s="113"/>
      <c r="F120" s="113"/>
      <c r="G120" s="113"/>
      <c r="H120" s="113"/>
      <c r="I120" s="113"/>
      <c r="J120" s="113"/>
      <c r="K120" s="113"/>
      <c r="L120" s="113"/>
      <c r="M120" s="113"/>
      <c r="N120" s="113"/>
      <c r="O120" s="113"/>
      <c r="P120" s="113"/>
      <c r="Q120" s="113"/>
      <c r="R120" s="113"/>
      <c r="S120" s="113"/>
      <c r="T120" s="113"/>
    </row>
    <row r="121" spans="1:20" x14ac:dyDescent="0.25">
      <c r="A121" s="113"/>
      <c r="B121" s="113"/>
      <c r="C121" s="256"/>
      <c r="D121" s="113"/>
      <c r="E121" s="113"/>
      <c r="F121" s="113"/>
      <c r="G121" s="113"/>
      <c r="H121" s="113"/>
      <c r="I121" s="113"/>
      <c r="J121" s="113"/>
      <c r="K121" s="113"/>
      <c r="L121" s="113"/>
      <c r="M121" s="113"/>
      <c r="N121" s="113"/>
      <c r="O121" s="113"/>
      <c r="P121" s="113"/>
      <c r="Q121" s="113"/>
      <c r="R121" s="113"/>
      <c r="S121" s="113"/>
      <c r="T121" s="113"/>
    </row>
    <row r="122" spans="1:20" x14ac:dyDescent="0.25">
      <c r="A122" s="113"/>
      <c r="B122" s="113"/>
      <c r="C122" s="256"/>
      <c r="D122" s="113"/>
      <c r="E122" s="113"/>
      <c r="F122" s="113"/>
      <c r="G122" s="113"/>
      <c r="H122" s="113"/>
      <c r="I122" s="113"/>
      <c r="J122" s="113"/>
      <c r="K122" s="113"/>
      <c r="L122" s="113"/>
      <c r="M122" s="113"/>
      <c r="N122" s="113"/>
      <c r="O122" s="113"/>
      <c r="P122" s="113"/>
      <c r="Q122" s="113"/>
      <c r="R122" s="113"/>
      <c r="S122" s="113"/>
      <c r="T122" s="113"/>
    </row>
    <row r="123" spans="1:20" x14ac:dyDescent="0.25">
      <c r="A123" s="113"/>
      <c r="B123" s="113"/>
      <c r="C123" s="256"/>
      <c r="D123" s="113"/>
      <c r="E123" s="113"/>
      <c r="F123" s="113"/>
      <c r="G123" s="113"/>
      <c r="H123" s="113"/>
      <c r="I123" s="113"/>
      <c r="J123" s="113"/>
      <c r="K123" s="113"/>
      <c r="L123" s="113"/>
      <c r="M123" s="113"/>
      <c r="N123" s="113"/>
      <c r="O123" s="113"/>
      <c r="P123" s="113"/>
      <c r="Q123" s="113"/>
      <c r="R123" s="113"/>
      <c r="S123" s="113"/>
      <c r="T123" s="113"/>
    </row>
    <row r="124" spans="1:20" x14ac:dyDescent="0.25">
      <c r="A124" s="113"/>
      <c r="B124" s="113"/>
      <c r="C124" s="256"/>
      <c r="D124" s="113"/>
      <c r="E124" s="113"/>
      <c r="F124" s="113"/>
      <c r="G124" s="113"/>
      <c r="H124" s="113"/>
      <c r="I124" s="113"/>
      <c r="J124" s="113"/>
      <c r="K124" s="113"/>
      <c r="L124" s="113"/>
      <c r="M124" s="113"/>
      <c r="N124" s="113"/>
      <c r="O124" s="113"/>
      <c r="P124" s="113"/>
      <c r="Q124" s="113"/>
      <c r="R124" s="113"/>
      <c r="S124" s="113"/>
      <c r="T124" s="113"/>
    </row>
    <row r="125" spans="1:20" x14ac:dyDescent="0.25">
      <c r="A125" s="113"/>
      <c r="B125" s="113"/>
      <c r="C125" s="256"/>
      <c r="D125" s="113"/>
      <c r="E125" s="113"/>
      <c r="F125" s="113"/>
      <c r="G125" s="113"/>
      <c r="H125" s="113"/>
      <c r="I125" s="113"/>
      <c r="J125" s="113"/>
      <c r="K125" s="113"/>
      <c r="L125" s="113"/>
      <c r="M125" s="113"/>
      <c r="N125" s="113"/>
      <c r="O125" s="113"/>
      <c r="P125" s="113"/>
      <c r="Q125" s="113"/>
      <c r="R125" s="113"/>
      <c r="S125" s="113"/>
      <c r="T125" s="113"/>
    </row>
    <row r="126" spans="1:20" x14ac:dyDescent="0.25">
      <c r="A126" s="113"/>
      <c r="B126" s="113"/>
      <c r="C126" s="256"/>
      <c r="D126" s="113"/>
      <c r="E126" s="113"/>
      <c r="F126" s="113"/>
      <c r="G126" s="113"/>
      <c r="H126" s="113"/>
      <c r="I126" s="113"/>
      <c r="J126" s="113"/>
      <c r="K126" s="113"/>
      <c r="L126" s="113"/>
      <c r="M126" s="113"/>
      <c r="N126" s="113"/>
      <c r="O126" s="113"/>
      <c r="P126" s="113"/>
      <c r="Q126" s="113"/>
      <c r="R126" s="113"/>
      <c r="S126" s="113"/>
      <c r="T126" s="113"/>
    </row>
    <row r="127" spans="1:20" x14ac:dyDescent="0.25">
      <c r="A127" s="113"/>
      <c r="B127" s="113"/>
      <c r="C127" s="256"/>
      <c r="D127" s="113"/>
      <c r="E127" s="113"/>
      <c r="F127" s="113"/>
      <c r="G127" s="113"/>
      <c r="H127" s="113"/>
      <c r="I127" s="113"/>
      <c r="J127" s="113"/>
      <c r="K127" s="113"/>
      <c r="L127" s="113"/>
      <c r="M127" s="113"/>
      <c r="N127" s="113"/>
      <c r="O127" s="113"/>
      <c r="P127" s="113"/>
      <c r="Q127" s="113"/>
      <c r="R127" s="113"/>
      <c r="S127" s="113"/>
      <c r="T127" s="113"/>
    </row>
    <row r="128" spans="1:20" x14ac:dyDescent="0.25">
      <c r="A128" s="113"/>
      <c r="B128" s="113"/>
      <c r="C128" s="256"/>
      <c r="D128" s="113"/>
      <c r="E128" s="113"/>
      <c r="F128" s="113"/>
      <c r="G128" s="113"/>
      <c r="H128" s="113"/>
      <c r="I128" s="113"/>
      <c r="J128" s="113"/>
      <c r="K128" s="113"/>
      <c r="L128" s="113"/>
      <c r="M128" s="113"/>
      <c r="N128" s="113"/>
      <c r="O128" s="113"/>
      <c r="P128" s="113"/>
      <c r="Q128" s="113"/>
      <c r="R128" s="113"/>
      <c r="S128" s="113"/>
      <c r="T128" s="113"/>
    </row>
    <row r="129" spans="1:20" x14ac:dyDescent="0.25">
      <c r="A129" s="113"/>
      <c r="B129" s="113"/>
      <c r="C129" s="256"/>
      <c r="D129" s="113"/>
      <c r="E129" s="113"/>
      <c r="F129" s="113"/>
      <c r="G129" s="113"/>
      <c r="H129" s="113"/>
      <c r="I129" s="113"/>
      <c r="J129" s="113"/>
      <c r="K129" s="113"/>
      <c r="L129" s="113"/>
      <c r="M129" s="113"/>
      <c r="N129" s="113"/>
      <c r="O129" s="113"/>
      <c r="P129" s="113"/>
      <c r="Q129" s="113"/>
      <c r="R129" s="113"/>
      <c r="S129" s="113"/>
      <c r="T129" s="113"/>
    </row>
    <row r="130" spans="1:20" x14ac:dyDescent="0.25">
      <c r="A130" s="113"/>
      <c r="B130" s="113"/>
      <c r="C130" s="256"/>
      <c r="D130" s="113"/>
      <c r="E130" s="113"/>
      <c r="F130" s="113"/>
      <c r="G130" s="113"/>
      <c r="H130" s="113"/>
      <c r="I130" s="113"/>
      <c r="J130" s="113"/>
      <c r="K130" s="113"/>
      <c r="L130" s="113"/>
      <c r="M130" s="113"/>
      <c r="N130" s="113"/>
      <c r="O130" s="113"/>
      <c r="P130" s="113"/>
      <c r="Q130" s="113"/>
      <c r="R130" s="113"/>
      <c r="S130" s="113"/>
      <c r="T130" s="113"/>
    </row>
    <row r="131" spans="1:20" x14ac:dyDescent="0.25">
      <c r="A131" s="113"/>
      <c r="B131" s="113"/>
      <c r="C131" s="256"/>
      <c r="D131" s="113"/>
      <c r="E131" s="113"/>
      <c r="F131" s="113"/>
      <c r="G131" s="113"/>
      <c r="H131" s="113"/>
      <c r="I131" s="113"/>
      <c r="J131" s="113"/>
      <c r="K131" s="113"/>
      <c r="L131" s="113"/>
      <c r="M131" s="113"/>
      <c r="N131" s="113"/>
      <c r="O131" s="113"/>
      <c r="P131" s="113"/>
      <c r="Q131" s="113"/>
      <c r="R131" s="113"/>
      <c r="S131" s="113"/>
      <c r="T131" s="113"/>
    </row>
    <row r="132" spans="1:20" x14ac:dyDescent="0.25">
      <c r="A132" s="113"/>
      <c r="B132" s="113"/>
      <c r="C132" s="256"/>
      <c r="D132" s="113"/>
      <c r="E132" s="113"/>
      <c r="F132" s="113"/>
      <c r="G132" s="113"/>
      <c r="H132" s="113"/>
      <c r="I132" s="113"/>
      <c r="J132" s="113"/>
      <c r="K132" s="113"/>
      <c r="L132" s="113"/>
      <c r="M132" s="113"/>
      <c r="N132" s="113"/>
      <c r="O132" s="113"/>
      <c r="P132" s="113"/>
      <c r="Q132" s="113"/>
      <c r="R132" s="113"/>
      <c r="S132" s="113"/>
      <c r="T132" s="113"/>
    </row>
    <row r="133" spans="1:20" x14ac:dyDescent="0.25">
      <c r="A133" s="113"/>
      <c r="B133" s="113"/>
      <c r="C133" s="256"/>
      <c r="D133" s="113"/>
      <c r="E133" s="113"/>
      <c r="F133" s="113"/>
      <c r="G133" s="113"/>
      <c r="H133" s="113"/>
      <c r="I133" s="113"/>
      <c r="J133" s="113"/>
      <c r="K133" s="113"/>
      <c r="L133" s="113"/>
      <c r="M133" s="113"/>
      <c r="N133" s="113"/>
      <c r="O133" s="113"/>
      <c r="P133" s="113"/>
      <c r="Q133" s="113"/>
      <c r="R133" s="113"/>
      <c r="S133" s="113"/>
      <c r="T133" s="113"/>
    </row>
    <row r="134" spans="1:20" x14ac:dyDescent="0.25">
      <c r="A134" s="113"/>
      <c r="B134" s="113"/>
      <c r="C134" s="256"/>
      <c r="D134" s="113"/>
      <c r="E134" s="113"/>
      <c r="F134" s="113"/>
      <c r="G134" s="113"/>
      <c r="H134" s="113"/>
      <c r="I134" s="113"/>
      <c r="J134" s="113"/>
      <c r="K134" s="113"/>
      <c r="L134" s="113"/>
      <c r="M134" s="113"/>
      <c r="N134" s="113"/>
      <c r="O134" s="113"/>
      <c r="P134" s="113"/>
      <c r="Q134" s="113"/>
      <c r="R134" s="113"/>
      <c r="S134" s="113"/>
      <c r="T134" s="113"/>
    </row>
    <row r="135" spans="1:20" x14ac:dyDescent="0.25">
      <c r="A135" s="113"/>
      <c r="B135" s="113"/>
      <c r="C135" s="256"/>
      <c r="D135" s="113"/>
      <c r="E135" s="113"/>
      <c r="F135" s="113"/>
      <c r="G135" s="113"/>
      <c r="H135" s="113"/>
      <c r="I135" s="113"/>
      <c r="J135" s="113"/>
      <c r="K135" s="113"/>
      <c r="L135" s="113"/>
      <c r="M135" s="113"/>
      <c r="N135" s="113"/>
      <c r="O135" s="113"/>
      <c r="P135" s="113"/>
      <c r="Q135" s="113"/>
      <c r="R135" s="113"/>
      <c r="S135" s="113"/>
      <c r="T135" s="113"/>
    </row>
    <row r="136" spans="1:20" x14ac:dyDescent="0.25">
      <c r="A136" s="113"/>
      <c r="B136" s="113"/>
      <c r="C136" s="256"/>
      <c r="D136" s="113"/>
      <c r="E136" s="113"/>
      <c r="F136" s="113"/>
      <c r="G136" s="113"/>
      <c r="H136" s="113"/>
      <c r="I136" s="113"/>
      <c r="J136" s="113"/>
      <c r="K136" s="113"/>
      <c r="L136" s="113"/>
      <c r="M136" s="113"/>
      <c r="N136" s="113"/>
      <c r="O136" s="113"/>
      <c r="P136" s="113"/>
      <c r="Q136" s="113"/>
      <c r="R136" s="113"/>
      <c r="S136" s="113"/>
      <c r="T136" s="113"/>
    </row>
    <row r="137" spans="1:20" x14ac:dyDescent="0.25">
      <c r="A137" s="113"/>
      <c r="B137" s="113"/>
      <c r="C137" s="256"/>
      <c r="D137" s="113"/>
      <c r="E137" s="113"/>
      <c r="F137" s="113"/>
      <c r="G137" s="113"/>
      <c r="H137" s="113"/>
      <c r="I137" s="113"/>
      <c r="J137" s="113"/>
      <c r="K137" s="113"/>
      <c r="L137" s="113"/>
      <c r="M137" s="113"/>
      <c r="N137" s="113"/>
      <c r="O137" s="113"/>
      <c r="P137" s="113"/>
      <c r="Q137" s="113"/>
      <c r="R137" s="113"/>
      <c r="S137" s="113"/>
      <c r="T137" s="113"/>
    </row>
    <row r="138" spans="1:20" x14ac:dyDescent="0.25">
      <c r="A138" s="113"/>
      <c r="B138" s="113"/>
      <c r="C138" s="256"/>
      <c r="D138" s="113"/>
      <c r="E138" s="113"/>
      <c r="F138" s="113"/>
      <c r="G138" s="113"/>
      <c r="H138" s="113"/>
      <c r="I138" s="113"/>
      <c r="J138" s="113"/>
      <c r="K138" s="113"/>
      <c r="L138" s="113"/>
      <c r="M138" s="113"/>
      <c r="N138" s="113"/>
      <c r="O138" s="113"/>
      <c r="P138" s="113"/>
      <c r="Q138" s="113"/>
      <c r="R138" s="113"/>
      <c r="S138" s="113"/>
      <c r="T138" s="113"/>
    </row>
    <row r="139" spans="1:20" x14ac:dyDescent="0.25">
      <c r="A139" s="113"/>
      <c r="B139" s="113"/>
      <c r="C139" s="256"/>
      <c r="D139" s="113"/>
      <c r="E139" s="113"/>
      <c r="F139" s="113"/>
      <c r="G139" s="113"/>
      <c r="H139" s="113"/>
      <c r="I139" s="113"/>
      <c r="J139" s="113"/>
      <c r="K139" s="113"/>
      <c r="L139" s="113"/>
      <c r="M139" s="113"/>
      <c r="N139" s="113"/>
      <c r="O139" s="113"/>
      <c r="P139" s="113"/>
      <c r="Q139" s="113"/>
      <c r="R139" s="113"/>
      <c r="S139" s="113"/>
      <c r="T139" s="113"/>
    </row>
    <row r="140" spans="1:20" x14ac:dyDescent="0.25">
      <c r="A140" s="113"/>
      <c r="B140" s="113"/>
      <c r="C140" s="256"/>
      <c r="D140" s="113"/>
      <c r="E140" s="113"/>
      <c r="F140" s="113"/>
      <c r="G140" s="113"/>
      <c r="H140" s="113"/>
      <c r="I140" s="113"/>
      <c r="J140" s="113"/>
      <c r="K140" s="113"/>
      <c r="L140" s="113"/>
      <c r="M140" s="113"/>
      <c r="N140" s="113"/>
      <c r="O140" s="113"/>
      <c r="P140" s="113"/>
      <c r="Q140" s="113"/>
      <c r="R140" s="113"/>
      <c r="S140" s="113"/>
      <c r="T140" s="113"/>
    </row>
    <row r="141" spans="1:20" x14ac:dyDescent="0.25">
      <c r="A141" s="113"/>
      <c r="B141" s="113"/>
      <c r="C141" s="256"/>
      <c r="D141" s="113"/>
      <c r="E141" s="113"/>
      <c r="F141" s="113"/>
      <c r="G141" s="113"/>
      <c r="H141" s="113"/>
      <c r="I141" s="113"/>
      <c r="J141" s="113"/>
      <c r="K141" s="113"/>
      <c r="L141" s="113"/>
      <c r="M141" s="113"/>
      <c r="N141" s="113"/>
      <c r="O141" s="113"/>
      <c r="P141" s="113"/>
      <c r="Q141" s="113"/>
      <c r="R141" s="113"/>
      <c r="S141" s="113"/>
      <c r="T141" s="113"/>
    </row>
    <row r="142" spans="1:20" x14ac:dyDescent="0.25">
      <c r="A142" s="113"/>
      <c r="B142" s="113"/>
      <c r="C142" s="256"/>
      <c r="D142" s="113"/>
      <c r="E142" s="113"/>
      <c r="F142" s="113"/>
      <c r="G142" s="113"/>
      <c r="H142" s="113"/>
      <c r="I142" s="113"/>
      <c r="J142" s="113"/>
      <c r="K142" s="113"/>
      <c r="L142" s="113"/>
      <c r="M142" s="113"/>
      <c r="N142" s="113"/>
      <c r="O142" s="113"/>
      <c r="P142" s="113"/>
      <c r="Q142" s="113"/>
      <c r="R142" s="113"/>
      <c r="S142" s="113"/>
      <c r="T142" s="113"/>
    </row>
    <row r="143" spans="1:20" x14ac:dyDescent="0.25">
      <c r="A143" s="113"/>
      <c r="B143" s="113"/>
      <c r="C143" s="256"/>
      <c r="D143" s="113"/>
      <c r="E143" s="113"/>
      <c r="F143" s="113"/>
      <c r="G143" s="113"/>
      <c r="H143" s="113"/>
      <c r="I143" s="113"/>
      <c r="J143" s="113"/>
      <c r="K143" s="113"/>
      <c r="L143" s="113"/>
      <c r="M143" s="113"/>
      <c r="N143" s="113"/>
      <c r="O143" s="113"/>
      <c r="P143" s="113"/>
      <c r="Q143" s="113"/>
      <c r="R143" s="113"/>
      <c r="S143" s="113"/>
      <c r="T143" s="113"/>
    </row>
    <row r="144" spans="1:20" x14ac:dyDescent="0.25">
      <c r="A144" s="113"/>
      <c r="B144" s="113"/>
      <c r="C144" s="256"/>
      <c r="D144" s="113"/>
      <c r="E144" s="113"/>
      <c r="F144" s="113"/>
      <c r="G144" s="113"/>
      <c r="H144" s="113"/>
      <c r="I144" s="113"/>
      <c r="J144" s="113"/>
      <c r="K144" s="113"/>
      <c r="L144" s="113"/>
      <c r="M144" s="113"/>
      <c r="N144" s="113"/>
      <c r="O144" s="113"/>
      <c r="P144" s="113"/>
      <c r="Q144" s="113"/>
      <c r="R144" s="113"/>
      <c r="S144" s="113"/>
      <c r="T144" s="113"/>
    </row>
    <row r="145" spans="1:20" x14ac:dyDescent="0.25">
      <c r="A145" s="113"/>
      <c r="B145" s="113"/>
      <c r="C145" s="256"/>
      <c r="D145" s="113"/>
      <c r="E145" s="113"/>
      <c r="F145" s="113"/>
      <c r="G145" s="113"/>
      <c r="H145" s="113"/>
      <c r="I145" s="113"/>
      <c r="J145" s="113"/>
      <c r="K145" s="113"/>
      <c r="L145" s="113"/>
      <c r="M145" s="113"/>
      <c r="N145" s="113"/>
      <c r="O145" s="113"/>
      <c r="P145" s="113"/>
      <c r="Q145" s="113"/>
      <c r="R145" s="113"/>
      <c r="S145" s="113"/>
      <c r="T145" s="113"/>
    </row>
    <row r="146" spans="1:20" x14ac:dyDescent="0.25">
      <c r="A146" s="113"/>
      <c r="B146" s="113"/>
      <c r="C146" s="256"/>
      <c r="D146" s="113"/>
      <c r="E146" s="113"/>
      <c r="F146" s="113"/>
      <c r="G146" s="113"/>
      <c r="H146" s="113"/>
      <c r="I146" s="113"/>
      <c r="J146" s="113"/>
      <c r="K146" s="113"/>
      <c r="L146" s="113"/>
      <c r="M146" s="113"/>
      <c r="N146" s="113"/>
      <c r="O146" s="113"/>
      <c r="P146" s="113"/>
      <c r="Q146" s="113"/>
      <c r="R146" s="113"/>
      <c r="S146" s="113"/>
      <c r="T146" s="113"/>
    </row>
    <row r="147" spans="1:20" x14ac:dyDescent="0.25">
      <c r="A147" s="113"/>
      <c r="B147" s="113"/>
      <c r="C147" s="256"/>
      <c r="D147" s="113"/>
      <c r="E147" s="113"/>
      <c r="F147" s="113"/>
      <c r="G147" s="113"/>
      <c r="H147" s="113"/>
      <c r="I147" s="113"/>
      <c r="J147" s="113"/>
      <c r="K147" s="113"/>
      <c r="L147" s="113"/>
      <c r="M147" s="113"/>
      <c r="N147" s="113"/>
      <c r="O147" s="113"/>
      <c r="P147" s="113"/>
      <c r="Q147" s="113"/>
      <c r="R147" s="113"/>
      <c r="S147" s="113"/>
      <c r="T147" s="113"/>
    </row>
    <row r="148" spans="1:20" x14ac:dyDescent="0.25">
      <c r="A148" s="113"/>
      <c r="B148" s="113"/>
      <c r="C148" s="256"/>
      <c r="D148" s="113"/>
      <c r="E148" s="113"/>
      <c r="F148" s="113"/>
      <c r="G148" s="113"/>
      <c r="H148" s="113"/>
      <c r="I148" s="113"/>
      <c r="J148" s="113"/>
      <c r="K148" s="113"/>
      <c r="L148" s="113"/>
      <c r="M148" s="113"/>
      <c r="N148" s="113"/>
      <c r="O148" s="113"/>
      <c r="P148" s="113"/>
      <c r="Q148" s="113"/>
      <c r="R148" s="113"/>
      <c r="S148" s="113"/>
      <c r="T148" s="113"/>
    </row>
    <row r="149" spans="1:20" x14ac:dyDescent="0.25">
      <c r="A149" s="113"/>
      <c r="B149" s="113"/>
      <c r="C149" s="256"/>
      <c r="D149" s="113"/>
      <c r="E149" s="113"/>
      <c r="F149" s="113"/>
      <c r="G149" s="113"/>
      <c r="H149" s="113"/>
      <c r="I149" s="113"/>
      <c r="J149" s="113"/>
      <c r="K149" s="113"/>
      <c r="L149" s="113"/>
      <c r="M149" s="113"/>
      <c r="N149" s="113"/>
      <c r="O149" s="113"/>
      <c r="P149" s="113"/>
      <c r="Q149" s="113"/>
      <c r="R149" s="113"/>
      <c r="S149" s="113"/>
      <c r="T149" s="113"/>
    </row>
    <row r="150" spans="1:20" x14ac:dyDescent="0.25">
      <c r="A150" s="113"/>
      <c r="B150" s="113"/>
      <c r="C150" s="256"/>
      <c r="D150" s="113"/>
      <c r="E150" s="113"/>
      <c r="F150" s="113"/>
      <c r="G150" s="113"/>
      <c r="H150" s="113"/>
      <c r="I150" s="113"/>
      <c r="J150" s="113"/>
      <c r="K150" s="113"/>
      <c r="L150" s="113"/>
      <c r="M150" s="113"/>
      <c r="N150" s="113"/>
      <c r="O150" s="113"/>
      <c r="P150" s="113"/>
      <c r="Q150" s="113"/>
      <c r="R150" s="113"/>
      <c r="S150" s="113"/>
      <c r="T150" s="113"/>
    </row>
    <row r="151" spans="1:20" x14ac:dyDescent="0.25">
      <c r="A151" s="113"/>
      <c r="B151" s="113"/>
      <c r="C151" s="256"/>
      <c r="D151" s="113"/>
      <c r="E151" s="113"/>
      <c r="F151" s="113"/>
      <c r="G151" s="113"/>
      <c r="H151" s="113"/>
      <c r="I151" s="113"/>
      <c r="J151" s="113"/>
      <c r="K151" s="113"/>
      <c r="L151" s="113"/>
      <c r="M151" s="113"/>
      <c r="N151" s="113"/>
      <c r="O151" s="113"/>
      <c r="P151" s="113"/>
      <c r="Q151" s="113"/>
      <c r="R151" s="113"/>
      <c r="S151" s="113"/>
      <c r="T151" s="113"/>
    </row>
    <row r="152" spans="1:20" x14ac:dyDescent="0.25">
      <c r="A152" s="113"/>
      <c r="B152" s="113"/>
      <c r="C152" s="256"/>
      <c r="D152" s="113"/>
      <c r="E152" s="113"/>
      <c r="F152" s="113"/>
      <c r="G152" s="113"/>
      <c r="H152" s="113"/>
      <c r="I152" s="113"/>
      <c r="J152" s="113"/>
      <c r="K152" s="113"/>
      <c r="L152" s="113"/>
      <c r="M152" s="113"/>
      <c r="N152" s="113"/>
      <c r="O152" s="113"/>
      <c r="P152" s="113"/>
      <c r="Q152" s="113"/>
      <c r="R152" s="113"/>
      <c r="S152" s="113"/>
      <c r="T152" s="113"/>
    </row>
    <row r="153" spans="1:20" x14ac:dyDescent="0.25">
      <c r="A153" s="113"/>
      <c r="B153" s="113"/>
      <c r="C153" s="256"/>
      <c r="D153" s="113"/>
      <c r="E153" s="113"/>
      <c r="F153" s="113"/>
      <c r="G153" s="113"/>
      <c r="H153" s="113"/>
      <c r="I153" s="113"/>
      <c r="J153" s="113"/>
      <c r="K153" s="113"/>
      <c r="L153" s="113"/>
      <c r="M153" s="113"/>
      <c r="N153" s="113"/>
      <c r="O153" s="113"/>
      <c r="P153" s="113"/>
      <c r="Q153" s="113"/>
      <c r="R153" s="113"/>
      <c r="S153" s="113"/>
      <c r="T153" s="113"/>
    </row>
    <row r="154" spans="1:20" x14ac:dyDescent="0.25">
      <c r="A154" s="113"/>
      <c r="B154" s="113"/>
      <c r="C154" s="256"/>
      <c r="D154" s="113"/>
      <c r="E154" s="113"/>
      <c r="F154" s="113"/>
      <c r="G154" s="113"/>
      <c r="H154" s="113"/>
      <c r="I154" s="113"/>
      <c r="J154" s="113"/>
      <c r="K154" s="113"/>
      <c r="L154" s="113"/>
      <c r="M154" s="113"/>
      <c r="N154" s="113"/>
      <c r="O154" s="113"/>
      <c r="P154" s="113"/>
      <c r="Q154" s="113"/>
      <c r="R154" s="113"/>
      <c r="S154" s="113"/>
      <c r="T154" s="113"/>
    </row>
    <row r="155" spans="1:20" x14ac:dyDescent="0.25">
      <c r="A155" s="113"/>
      <c r="B155" s="113"/>
      <c r="C155" s="256"/>
      <c r="D155" s="113"/>
      <c r="E155" s="113"/>
      <c r="F155" s="113"/>
      <c r="G155" s="113"/>
      <c r="H155" s="113"/>
      <c r="I155" s="113"/>
      <c r="J155" s="113"/>
      <c r="K155" s="113"/>
      <c r="L155" s="113"/>
      <c r="M155" s="113"/>
      <c r="N155" s="113"/>
      <c r="O155" s="113"/>
      <c r="P155" s="113"/>
      <c r="Q155" s="113"/>
      <c r="R155" s="113"/>
      <c r="S155" s="113"/>
      <c r="T155" s="113"/>
    </row>
    <row r="156" spans="1:20" x14ac:dyDescent="0.25">
      <c r="A156" s="113"/>
      <c r="B156" s="113"/>
      <c r="C156" s="256"/>
      <c r="D156" s="113"/>
      <c r="E156" s="113"/>
      <c r="F156" s="113"/>
      <c r="G156" s="113"/>
      <c r="H156" s="113"/>
      <c r="I156" s="113"/>
      <c r="J156" s="113"/>
      <c r="K156" s="113"/>
      <c r="L156" s="113"/>
      <c r="M156" s="113"/>
      <c r="N156" s="113"/>
      <c r="O156" s="113"/>
      <c r="P156" s="113"/>
      <c r="Q156" s="113"/>
      <c r="R156" s="113"/>
      <c r="S156" s="113"/>
      <c r="T156" s="113"/>
    </row>
    <row r="157" spans="1:20" x14ac:dyDescent="0.25">
      <c r="A157" s="113"/>
      <c r="B157" s="113"/>
      <c r="C157" s="256"/>
      <c r="D157" s="113"/>
      <c r="E157" s="113"/>
      <c r="F157" s="113"/>
      <c r="G157" s="113"/>
      <c r="H157" s="113"/>
      <c r="I157" s="113"/>
      <c r="J157" s="113"/>
      <c r="K157" s="113"/>
      <c r="L157" s="113"/>
      <c r="M157" s="113"/>
      <c r="N157" s="113"/>
      <c r="O157" s="113"/>
      <c r="P157" s="113"/>
      <c r="Q157" s="113"/>
      <c r="R157" s="113"/>
      <c r="S157" s="113"/>
      <c r="T157" s="113"/>
    </row>
    <row r="158" spans="1:20" x14ac:dyDescent="0.25">
      <c r="A158" s="113"/>
      <c r="B158" s="113"/>
      <c r="C158" s="256"/>
      <c r="D158" s="113"/>
      <c r="E158" s="113"/>
      <c r="F158" s="113"/>
      <c r="G158" s="113"/>
      <c r="H158" s="113"/>
      <c r="I158" s="113"/>
      <c r="J158" s="113"/>
      <c r="K158" s="113"/>
      <c r="L158" s="113"/>
      <c r="M158" s="113"/>
      <c r="N158" s="113"/>
      <c r="O158" s="113"/>
      <c r="P158" s="113"/>
      <c r="Q158" s="113"/>
      <c r="R158" s="113"/>
      <c r="S158" s="113"/>
      <c r="T158" s="113"/>
    </row>
    <row r="159" spans="1:20" x14ac:dyDescent="0.25">
      <c r="A159" s="113"/>
      <c r="B159" s="113"/>
      <c r="C159" s="256"/>
      <c r="D159" s="113"/>
      <c r="E159" s="113"/>
      <c r="F159" s="113"/>
      <c r="G159" s="113"/>
      <c r="H159" s="113"/>
      <c r="I159" s="113"/>
      <c r="J159" s="113"/>
      <c r="K159" s="113"/>
      <c r="L159" s="113"/>
      <c r="M159" s="113"/>
      <c r="N159" s="113"/>
      <c r="O159" s="113"/>
      <c r="P159" s="113"/>
      <c r="Q159" s="113"/>
      <c r="R159" s="113"/>
      <c r="S159" s="113"/>
      <c r="T159" s="113"/>
    </row>
    <row r="160" spans="1:20" x14ac:dyDescent="0.25">
      <c r="A160" s="113"/>
      <c r="B160" s="113"/>
      <c r="C160" s="256"/>
      <c r="D160" s="113"/>
      <c r="E160" s="113"/>
      <c r="F160" s="113"/>
      <c r="G160" s="113"/>
      <c r="H160" s="113"/>
      <c r="I160" s="113"/>
      <c r="J160" s="113"/>
      <c r="K160" s="113"/>
      <c r="L160" s="113"/>
      <c r="M160" s="113"/>
      <c r="N160" s="113"/>
      <c r="O160" s="113"/>
      <c r="P160" s="113"/>
      <c r="Q160" s="113"/>
      <c r="R160" s="113"/>
      <c r="S160" s="113"/>
      <c r="T160" s="113"/>
    </row>
    <row r="161" spans="1:20" x14ac:dyDescent="0.25">
      <c r="A161" s="113"/>
      <c r="B161" s="113"/>
      <c r="C161" s="256"/>
      <c r="D161" s="113"/>
      <c r="E161" s="113"/>
      <c r="F161" s="113"/>
      <c r="G161" s="113"/>
      <c r="H161" s="113"/>
      <c r="I161" s="113"/>
      <c r="J161" s="113"/>
      <c r="K161" s="113"/>
      <c r="L161" s="113"/>
      <c r="M161" s="113"/>
      <c r="N161" s="113"/>
      <c r="O161" s="113"/>
      <c r="P161" s="113"/>
      <c r="Q161" s="113"/>
      <c r="R161" s="113"/>
      <c r="S161" s="113"/>
      <c r="T161" s="113"/>
    </row>
    <row r="162" spans="1:20" x14ac:dyDescent="0.25">
      <c r="A162" s="113"/>
      <c r="B162" s="113"/>
      <c r="C162" s="256"/>
      <c r="D162" s="113"/>
      <c r="E162" s="113"/>
      <c r="F162" s="113"/>
      <c r="G162" s="113"/>
      <c r="H162" s="113"/>
      <c r="I162" s="113"/>
      <c r="J162" s="113"/>
      <c r="K162" s="113"/>
      <c r="L162" s="113"/>
      <c r="M162" s="113"/>
      <c r="N162" s="113"/>
      <c r="O162" s="113"/>
      <c r="P162" s="113"/>
      <c r="Q162" s="113"/>
      <c r="R162" s="113"/>
      <c r="S162" s="113"/>
      <c r="T162" s="113"/>
    </row>
    <row r="163" spans="1:20" x14ac:dyDescent="0.25">
      <c r="A163" s="113"/>
      <c r="B163" s="113"/>
      <c r="C163" s="256"/>
      <c r="D163" s="113"/>
      <c r="E163" s="113"/>
      <c r="F163" s="113"/>
      <c r="G163" s="113"/>
      <c r="H163" s="113"/>
      <c r="I163" s="113"/>
      <c r="J163" s="113"/>
      <c r="K163" s="113"/>
      <c r="L163" s="113"/>
      <c r="M163" s="113"/>
      <c r="N163" s="113"/>
      <c r="O163" s="113"/>
      <c r="P163" s="113"/>
      <c r="Q163" s="113"/>
      <c r="R163" s="113"/>
      <c r="S163" s="113"/>
      <c r="T163" s="113"/>
    </row>
    <row r="164" spans="1:20" x14ac:dyDescent="0.25">
      <c r="A164" s="113"/>
      <c r="B164" s="113"/>
      <c r="C164" s="256"/>
      <c r="D164" s="113"/>
      <c r="E164" s="113"/>
      <c r="F164" s="113"/>
      <c r="G164" s="113"/>
      <c r="H164" s="113"/>
      <c r="I164" s="113"/>
      <c r="J164" s="113"/>
      <c r="K164" s="113"/>
      <c r="L164" s="113"/>
      <c r="M164" s="113"/>
      <c r="N164" s="113"/>
      <c r="O164" s="113"/>
      <c r="P164" s="113"/>
      <c r="Q164" s="113"/>
      <c r="R164" s="113"/>
      <c r="S164" s="113"/>
      <c r="T164" s="113"/>
    </row>
    <row r="165" spans="1:20" x14ac:dyDescent="0.25">
      <c r="A165" s="113"/>
      <c r="B165" s="113"/>
      <c r="C165" s="256"/>
      <c r="D165" s="113"/>
      <c r="E165" s="113"/>
      <c r="F165" s="113"/>
      <c r="G165" s="113"/>
      <c r="H165" s="113"/>
      <c r="I165" s="113"/>
      <c r="J165" s="113"/>
      <c r="K165" s="113"/>
      <c r="L165" s="113"/>
      <c r="M165" s="113"/>
      <c r="N165" s="113"/>
      <c r="O165" s="113"/>
      <c r="P165" s="113"/>
      <c r="Q165" s="113"/>
      <c r="R165" s="113"/>
      <c r="S165" s="113"/>
      <c r="T165" s="113"/>
    </row>
    <row r="166" spans="1:20" x14ac:dyDescent="0.25">
      <c r="A166" s="113"/>
      <c r="B166" s="113"/>
      <c r="C166" s="256"/>
      <c r="D166" s="113"/>
      <c r="E166" s="113"/>
      <c r="F166" s="113"/>
      <c r="G166" s="113"/>
      <c r="H166" s="113"/>
      <c r="I166" s="113"/>
      <c r="J166" s="113"/>
      <c r="K166" s="113"/>
      <c r="L166" s="113"/>
      <c r="M166" s="113"/>
      <c r="N166" s="113"/>
      <c r="O166" s="113"/>
      <c r="P166" s="113"/>
      <c r="Q166" s="113"/>
      <c r="R166" s="113"/>
      <c r="S166" s="113"/>
      <c r="T166" s="113"/>
    </row>
    <row r="167" spans="1:20" x14ac:dyDescent="0.25">
      <c r="A167" s="113"/>
      <c r="B167" s="113"/>
      <c r="C167" s="256"/>
      <c r="D167" s="113"/>
      <c r="E167" s="113"/>
      <c r="F167" s="113"/>
      <c r="G167" s="113"/>
      <c r="H167" s="113"/>
      <c r="I167" s="113"/>
      <c r="J167" s="113"/>
      <c r="K167" s="113"/>
      <c r="L167" s="113"/>
      <c r="M167" s="113"/>
      <c r="N167" s="113"/>
      <c r="O167" s="113"/>
      <c r="P167" s="113"/>
      <c r="Q167" s="113"/>
      <c r="R167" s="113"/>
      <c r="S167" s="113"/>
      <c r="T167" s="113"/>
    </row>
    <row r="168" spans="1:20" x14ac:dyDescent="0.25">
      <c r="A168" s="113"/>
      <c r="B168" s="113"/>
      <c r="C168" s="256"/>
      <c r="D168" s="113"/>
      <c r="E168" s="113"/>
      <c r="F168" s="113"/>
      <c r="G168" s="113"/>
      <c r="H168" s="113"/>
      <c r="I168" s="113"/>
      <c r="J168" s="113"/>
      <c r="K168" s="113"/>
      <c r="L168" s="113"/>
      <c r="M168" s="113"/>
      <c r="N168" s="113"/>
      <c r="O168" s="113"/>
      <c r="P168" s="113"/>
      <c r="Q168" s="113"/>
      <c r="R168" s="113"/>
      <c r="S168" s="113"/>
      <c r="T168" s="113"/>
    </row>
    <row r="169" spans="1:20" x14ac:dyDescent="0.25">
      <c r="A169" s="113"/>
      <c r="B169" s="113"/>
      <c r="C169" s="256"/>
      <c r="D169" s="113"/>
      <c r="E169" s="113"/>
      <c r="F169" s="113"/>
      <c r="G169" s="113"/>
      <c r="H169" s="113"/>
      <c r="I169" s="113"/>
      <c r="J169" s="113"/>
      <c r="K169" s="113"/>
      <c r="L169" s="113"/>
      <c r="M169" s="113"/>
      <c r="N169" s="113"/>
      <c r="O169" s="113"/>
      <c r="P169" s="113"/>
      <c r="Q169" s="113"/>
      <c r="R169" s="113"/>
      <c r="S169" s="113"/>
      <c r="T169" s="113"/>
    </row>
    <row r="170" spans="1:20" x14ac:dyDescent="0.25">
      <c r="A170" s="113"/>
      <c r="B170" s="113"/>
      <c r="C170" s="256"/>
      <c r="D170" s="113"/>
      <c r="E170" s="113"/>
      <c r="F170" s="113"/>
      <c r="G170" s="113"/>
      <c r="H170" s="113"/>
      <c r="I170" s="113"/>
      <c r="J170" s="113"/>
      <c r="K170" s="113"/>
      <c r="L170" s="113"/>
      <c r="M170" s="113"/>
      <c r="N170" s="113"/>
      <c r="O170" s="113"/>
      <c r="P170" s="113"/>
      <c r="Q170" s="113"/>
      <c r="R170" s="113"/>
      <c r="S170" s="113"/>
      <c r="T170" s="113"/>
    </row>
    <row r="171" spans="1:20" x14ac:dyDescent="0.25">
      <c r="A171" s="113"/>
      <c r="B171" s="113"/>
      <c r="C171" s="256"/>
      <c r="D171" s="113"/>
      <c r="E171" s="113"/>
      <c r="F171" s="113"/>
      <c r="G171" s="113"/>
      <c r="H171" s="113"/>
      <c r="I171" s="113"/>
      <c r="J171" s="113"/>
      <c r="K171" s="113"/>
      <c r="L171" s="113"/>
      <c r="M171" s="113"/>
      <c r="N171" s="113"/>
      <c r="O171" s="113"/>
      <c r="P171" s="113"/>
      <c r="Q171" s="113"/>
      <c r="R171" s="113"/>
      <c r="S171" s="113"/>
      <c r="T171" s="113"/>
    </row>
    <row r="172" spans="1:20" x14ac:dyDescent="0.25">
      <c r="A172" s="113"/>
      <c r="B172" s="113"/>
      <c r="C172" s="256"/>
      <c r="D172" s="113"/>
      <c r="E172" s="113"/>
      <c r="F172" s="113"/>
      <c r="G172" s="113"/>
      <c r="H172" s="113"/>
      <c r="I172" s="113"/>
      <c r="J172" s="113"/>
      <c r="K172" s="113"/>
      <c r="L172" s="113"/>
      <c r="M172" s="113"/>
      <c r="N172" s="113"/>
      <c r="O172" s="113"/>
      <c r="P172" s="113"/>
      <c r="Q172" s="113"/>
      <c r="R172" s="113"/>
      <c r="S172" s="113"/>
      <c r="T172" s="113"/>
    </row>
    <row r="173" spans="1:20" x14ac:dyDescent="0.25">
      <c r="A173" s="113"/>
      <c r="B173" s="113"/>
      <c r="C173" s="256"/>
      <c r="D173" s="113"/>
      <c r="E173" s="113"/>
      <c r="F173" s="113"/>
      <c r="G173" s="113"/>
      <c r="H173" s="113"/>
      <c r="I173" s="113"/>
      <c r="J173" s="113"/>
      <c r="K173" s="113"/>
      <c r="L173" s="113"/>
      <c r="M173" s="113"/>
      <c r="N173" s="113"/>
      <c r="O173" s="113"/>
      <c r="P173" s="113"/>
      <c r="Q173" s="113"/>
      <c r="R173" s="113"/>
      <c r="S173" s="113"/>
      <c r="T173" s="113"/>
    </row>
    <row r="174" spans="1:20" x14ac:dyDescent="0.25">
      <c r="A174" s="113"/>
      <c r="B174" s="113"/>
      <c r="C174" s="256"/>
      <c r="D174" s="113"/>
      <c r="E174" s="113"/>
      <c r="F174" s="113"/>
      <c r="G174" s="113"/>
      <c r="H174" s="113"/>
      <c r="I174" s="113"/>
      <c r="J174" s="113"/>
      <c r="K174" s="113"/>
      <c r="L174" s="113"/>
      <c r="M174" s="113"/>
      <c r="N174" s="113"/>
      <c r="O174" s="113"/>
      <c r="P174" s="113"/>
      <c r="Q174" s="113"/>
      <c r="R174" s="113"/>
      <c r="S174" s="113"/>
      <c r="T174" s="113"/>
    </row>
    <row r="175" spans="1:20" x14ac:dyDescent="0.25">
      <c r="A175" s="113"/>
      <c r="B175" s="113"/>
      <c r="C175" s="256"/>
      <c r="D175" s="113"/>
      <c r="E175" s="113"/>
      <c r="F175" s="113"/>
      <c r="G175" s="113"/>
      <c r="H175" s="113"/>
      <c r="I175" s="113"/>
      <c r="J175" s="113"/>
      <c r="K175" s="113"/>
      <c r="L175" s="113"/>
      <c r="M175" s="113"/>
      <c r="N175" s="113"/>
      <c r="O175" s="113"/>
      <c r="P175" s="113"/>
      <c r="Q175" s="113"/>
      <c r="R175" s="113"/>
      <c r="S175" s="113"/>
      <c r="T175" s="113"/>
    </row>
    <row r="176" spans="1:20" x14ac:dyDescent="0.25">
      <c r="A176" s="113"/>
      <c r="B176" s="113"/>
      <c r="C176" s="256"/>
      <c r="D176" s="113"/>
      <c r="E176" s="113"/>
      <c r="F176" s="113"/>
      <c r="G176" s="113"/>
      <c r="H176" s="113"/>
      <c r="I176" s="113"/>
      <c r="J176" s="113"/>
      <c r="K176" s="113"/>
      <c r="L176" s="113"/>
      <c r="M176" s="113"/>
      <c r="N176" s="113"/>
      <c r="O176" s="113"/>
      <c r="P176" s="113"/>
      <c r="Q176" s="113"/>
      <c r="R176" s="113"/>
      <c r="S176" s="113"/>
      <c r="T176" s="113"/>
    </row>
    <row r="177" spans="1:20" x14ac:dyDescent="0.25">
      <c r="A177" s="113"/>
      <c r="B177" s="113"/>
      <c r="C177" s="256"/>
      <c r="D177" s="113"/>
      <c r="E177" s="113"/>
      <c r="F177" s="113"/>
      <c r="G177" s="113"/>
      <c r="H177" s="113"/>
      <c r="I177" s="113"/>
      <c r="J177" s="113"/>
      <c r="K177" s="113"/>
      <c r="L177" s="113"/>
      <c r="M177" s="113"/>
      <c r="N177" s="113"/>
      <c r="O177" s="113"/>
      <c r="P177" s="113"/>
      <c r="Q177" s="113"/>
      <c r="R177" s="113"/>
      <c r="S177" s="113"/>
      <c r="T177" s="113"/>
    </row>
    <row r="178" spans="1:20" x14ac:dyDescent="0.25">
      <c r="A178" s="113"/>
      <c r="B178" s="113"/>
      <c r="C178" s="256"/>
      <c r="D178" s="113"/>
      <c r="E178" s="113"/>
      <c r="F178" s="113"/>
      <c r="G178" s="113"/>
      <c r="H178" s="113"/>
      <c r="I178" s="113"/>
      <c r="J178" s="113"/>
      <c r="K178" s="113"/>
      <c r="L178" s="113"/>
      <c r="M178" s="113"/>
      <c r="N178" s="113"/>
      <c r="O178" s="113"/>
      <c r="P178" s="113"/>
      <c r="Q178" s="113"/>
      <c r="R178" s="113"/>
      <c r="S178" s="113"/>
      <c r="T178" s="113"/>
    </row>
    <row r="179" spans="1:20" x14ac:dyDescent="0.25">
      <c r="A179" s="113"/>
      <c r="B179" s="113"/>
      <c r="C179" s="256"/>
      <c r="D179" s="113"/>
      <c r="E179" s="113"/>
      <c r="F179" s="113"/>
      <c r="G179" s="113"/>
      <c r="H179" s="113"/>
      <c r="I179" s="113"/>
      <c r="J179" s="113"/>
      <c r="K179" s="113"/>
      <c r="L179" s="113"/>
      <c r="M179" s="113"/>
      <c r="N179" s="113"/>
      <c r="O179" s="113"/>
      <c r="P179" s="113"/>
      <c r="Q179" s="113"/>
      <c r="R179" s="113"/>
      <c r="S179" s="113"/>
      <c r="T179" s="113"/>
    </row>
    <row r="180" spans="1:20" x14ac:dyDescent="0.25">
      <c r="A180" s="113"/>
      <c r="B180" s="113"/>
      <c r="C180" s="256"/>
      <c r="D180" s="113"/>
      <c r="E180" s="113"/>
      <c r="F180" s="113"/>
      <c r="G180" s="113"/>
      <c r="H180" s="113"/>
      <c r="I180" s="113"/>
      <c r="J180" s="113"/>
      <c r="K180" s="113"/>
      <c r="L180" s="113"/>
      <c r="M180" s="113"/>
      <c r="N180" s="113"/>
      <c r="O180" s="113"/>
      <c r="P180" s="113"/>
      <c r="Q180" s="113"/>
      <c r="R180" s="113"/>
      <c r="S180" s="113"/>
      <c r="T180" s="113"/>
    </row>
    <row r="181" spans="1:20" x14ac:dyDescent="0.25">
      <c r="A181" s="113"/>
      <c r="B181" s="113"/>
      <c r="C181" s="256"/>
      <c r="D181" s="113"/>
      <c r="E181" s="113"/>
      <c r="F181" s="113"/>
      <c r="G181" s="113"/>
      <c r="H181" s="113"/>
      <c r="I181" s="113"/>
      <c r="J181" s="113"/>
      <c r="K181" s="113"/>
      <c r="L181" s="113"/>
      <c r="M181" s="113"/>
      <c r="N181" s="113"/>
      <c r="O181" s="113"/>
      <c r="P181" s="113"/>
      <c r="Q181" s="113"/>
      <c r="R181" s="113"/>
      <c r="S181" s="113"/>
      <c r="T181" s="113"/>
    </row>
    <row r="182" spans="1:20" x14ac:dyDescent="0.25">
      <c r="A182" s="113"/>
      <c r="B182" s="113"/>
      <c r="C182" s="256"/>
      <c r="D182" s="113"/>
      <c r="E182" s="113"/>
      <c r="F182" s="113"/>
      <c r="G182" s="113"/>
      <c r="H182" s="113"/>
      <c r="I182" s="113"/>
      <c r="J182" s="113"/>
      <c r="K182" s="113"/>
      <c r="L182" s="113"/>
      <c r="M182" s="113"/>
      <c r="N182" s="113"/>
      <c r="O182" s="113"/>
      <c r="P182" s="113"/>
      <c r="Q182" s="113"/>
      <c r="R182" s="113"/>
      <c r="S182" s="113"/>
      <c r="T182" s="113"/>
    </row>
    <row r="183" spans="1:20" x14ac:dyDescent="0.25">
      <c r="A183" s="113"/>
      <c r="B183" s="113"/>
      <c r="C183" s="256"/>
      <c r="D183" s="113"/>
      <c r="E183" s="113"/>
      <c r="F183" s="113"/>
      <c r="G183" s="113"/>
      <c r="H183" s="113"/>
      <c r="I183" s="113"/>
      <c r="J183" s="113"/>
      <c r="K183" s="113"/>
      <c r="L183" s="113"/>
      <c r="M183" s="113"/>
      <c r="N183" s="113"/>
      <c r="O183" s="113"/>
      <c r="P183" s="113"/>
      <c r="Q183" s="113"/>
      <c r="R183" s="113"/>
      <c r="S183" s="113"/>
      <c r="T183" s="113"/>
    </row>
    <row r="184" spans="1:20" x14ac:dyDescent="0.25">
      <c r="A184" s="113"/>
      <c r="B184" s="113"/>
      <c r="C184" s="256"/>
      <c r="D184" s="113"/>
      <c r="E184" s="113"/>
      <c r="F184" s="113"/>
      <c r="G184" s="113"/>
      <c r="H184" s="113"/>
      <c r="I184" s="113"/>
      <c r="J184" s="113"/>
      <c r="K184" s="113"/>
      <c r="L184" s="113"/>
      <c r="M184" s="113"/>
      <c r="N184" s="113"/>
      <c r="O184" s="113"/>
      <c r="P184" s="113"/>
      <c r="Q184" s="113"/>
      <c r="R184" s="113"/>
      <c r="S184" s="113"/>
      <c r="T184" s="113"/>
    </row>
    <row r="185" spans="1:20" x14ac:dyDescent="0.25">
      <c r="A185" s="113"/>
      <c r="B185" s="113"/>
      <c r="C185" s="256"/>
      <c r="D185" s="113"/>
      <c r="E185" s="113"/>
      <c r="F185" s="113"/>
      <c r="G185" s="113"/>
      <c r="H185" s="113"/>
      <c r="I185" s="113"/>
      <c r="J185" s="113"/>
      <c r="K185" s="113"/>
      <c r="L185" s="113"/>
      <c r="M185" s="113"/>
      <c r="N185" s="113"/>
      <c r="O185" s="113"/>
      <c r="P185" s="113"/>
      <c r="Q185" s="113"/>
      <c r="R185" s="113"/>
      <c r="S185" s="113"/>
      <c r="T185" s="113"/>
    </row>
    <row r="186" spans="1:20" x14ac:dyDescent="0.25">
      <c r="A186" s="113"/>
      <c r="B186" s="113"/>
      <c r="C186" s="256"/>
      <c r="D186" s="113"/>
      <c r="E186" s="113"/>
      <c r="F186" s="113"/>
      <c r="G186" s="113"/>
      <c r="H186" s="113"/>
      <c r="I186" s="113"/>
      <c r="J186" s="113"/>
      <c r="K186" s="113"/>
      <c r="L186" s="113"/>
      <c r="M186" s="113"/>
      <c r="N186" s="113"/>
      <c r="O186" s="113"/>
      <c r="P186" s="113"/>
      <c r="Q186" s="113"/>
      <c r="R186" s="113"/>
      <c r="S186" s="113"/>
      <c r="T186" s="113"/>
    </row>
    <row r="187" spans="1:20" x14ac:dyDescent="0.25">
      <c r="A187" s="113"/>
      <c r="B187" s="113"/>
      <c r="C187" s="256"/>
      <c r="D187" s="113"/>
      <c r="E187" s="113"/>
      <c r="F187" s="113"/>
      <c r="G187" s="113"/>
      <c r="H187" s="113"/>
      <c r="I187" s="113"/>
      <c r="J187" s="113"/>
      <c r="K187" s="113"/>
      <c r="L187" s="113"/>
      <c r="M187" s="113"/>
      <c r="N187" s="113"/>
      <c r="O187" s="113"/>
      <c r="P187" s="113"/>
      <c r="Q187" s="113"/>
      <c r="R187" s="113"/>
      <c r="S187" s="113"/>
      <c r="T187" s="113"/>
    </row>
    <row r="188" spans="1:20" x14ac:dyDescent="0.25">
      <c r="A188" s="113"/>
      <c r="B188" s="113"/>
      <c r="C188" s="256"/>
      <c r="D188" s="113"/>
      <c r="E188" s="113"/>
      <c r="F188" s="113"/>
      <c r="G188" s="113"/>
      <c r="H188" s="113"/>
      <c r="I188" s="113"/>
      <c r="J188" s="113"/>
      <c r="K188" s="113"/>
      <c r="L188" s="113"/>
      <c r="M188" s="113"/>
      <c r="N188" s="113"/>
      <c r="O188" s="113"/>
      <c r="P188" s="113"/>
      <c r="Q188" s="113"/>
      <c r="R188" s="113"/>
      <c r="S188" s="113"/>
      <c r="T188" s="113"/>
    </row>
    <row r="189" spans="1:20" x14ac:dyDescent="0.25">
      <c r="A189" s="113"/>
      <c r="B189" s="113"/>
      <c r="C189" s="256"/>
      <c r="D189" s="113"/>
      <c r="E189" s="113"/>
      <c r="F189" s="113"/>
      <c r="G189" s="113"/>
      <c r="H189" s="113"/>
      <c r="I189" s="113"/>
      <c r="J189" s="113"/>
      <c r="K189" s="113"/>
      <c r="L189" s="113"/>
      <c r="M189" s="113"/>
      <c r="N189" s="113"/>
      <c r="O189" s="113"/>
      <c r="P189" s="113"/>
      <c r="Q189" s="113"/>
      <c r="R189" s="113"/>
      <c r="S189" s="113"/>
      <c r="T189" s="113"/>
    </row>
    <row r="190" spans="1:20" x14ac:dyDescent="0.25">
      <c r="A190" s="113"/>
      <c r="B190" s="113"/>
      <c r="C190" s="256"/>
      <c r="D190" s="113"/>
      <c r="E190" s="113"/>
      <c r="F190" s="113"/>
      <c r="G190" s="113"/>
      <c r="H190" s="113"/>
      <c r="I190" s="113"/>
      <c r="J190" s="113"/>
      <c r="K190" s="113"/>
      <c r="L190" s="113"/>
      <c r="M190" s="113"/>
      <c r="N190" s="113"/>
      <c r="O190" s="113"/>
      <c r="P190" s="113"/>
      <c r="Q190" s="113"/>
      <c r="R190" s="113"/>
      <c r="S190" s="113"/>
      <c r="T190" s="113"/>
    </row>
    <row r="191" spans="1:20" x14ac:dyDescent="0.25">
      <c r="A191" s="113"/>
      <c r="B191" s="113"/>
      <c r="C191" s="256"/>
      <c r="D191" s="113"/>
      <c r="E191" s="113"/>
      <c r="F191" s="113"/>
      <c r="G191" s="113"/>
      <c r="H191" s="113"/>
      <c r="I191" s="113"/>
      <c r="J191" s="113"/>
      <c r="K191" s="113"/>
      <c r="L191" s="113"/>
      <c r="M191" s="113"/>
      <c r="N191" s="113"/>
      <c r="O191" s="113"/>
      <c r="P191" s="113"/>
      <c r="Q191" s="113"/>
      <c r="R191" s="113"/>
      <c r="S191" s="113"/>
      <c r="T191" s="113"/>
    </row>
    <row r="192" spans="1:20" x14ac:dyDescent="0.25">
      <c r="A192" s="113"/>
      <c r="B192" s="113"/>
      <c r="C192" s="256"/>
      <c r="D192" s="113"/>
      <c r="E192" s="113"/>
      <c r="F192" s="113"/>
      <c r="G192" s="113"/>
      <c r="H192" s="113"/>
      <c r="I192" s="113"/>
      <c r="J192" s="113"/>
      <c r="K192" s="113"/>
      <c r="L192" s="113"/>
      <c r="M192" s="113"/>
      <c r="N192" s="113"/>
      <c r="O192" s="113"/>
      <c r="P192" s="113"/>
      <c r="Q192" s="113"/>
      <c r="R192" s="113"/>
      <c r="S192" s="113"/>
      <c r="T192" s="113"/>
    </row>
    <row r="193" spans="1:20" x14ac:dyDescent="0.25">
      <c r="A193" s="113"/>
      <c r="B193" s="113"/>
      <c r="C193" s="256"/>
      <c r="D193" s="113"/>
      <c r="E193" s="113"/>
      <c r="F193" s="113"/>
      <c r="G193" s="113"/>
      <c r="H193" s="113"/>
      <c r="I193" s="113"/>
      <c r="J193" s="113"/>
      <c r="K193" s="113"/>
      <c r="L193" s="113"/>
      <c r="M193" s="113"/>
      <c r="N193" s="113"/>
      <c r="O193" s="113"/>
      <c r="P193" s="113"/>
      <c r="Q193" s="113"/>
      <c r="R193" s="113"/>
      <c r="S193" s="113"/>
      <c r="T193" s="113"/>
    </row>
    <row r="194" spans="1:20" x14ac:dyDescent="0.25">
      <c r="A194" s="113"/>
      <c r="B194" s="113"/>
      <c r="C194" s="256"/>
      <c r="D194" s="113"/>
      <c r="E194" s="113"/>
      <c r="F194" s="113"/>
      <c r="G194" s="113"/>
      <c r="H194" s="113"/>
      <c r="I194" s="113"/>
      <c r="J194" s="113"/>
      <c r="K194" s="113"/>
      <c r="L194" s="113"/>
      <c r="M194" s="113"/>
      <c r="N194" s="113"/>
      <c r="O194" s="113"/>
      <c r="P194" s="113"/>
      <c r="Q194" s="113"/>
      <c r="R194" s="113"/>
      <c r="S194" s="113"/>
      <c r="T194" s="113"/>
    </row>
    <row r="195" spans="1:20" x14ac:dyDescent="0.25">
      <c r="A195" s="113"/>
      <c r="B195" s="113"/>
      <c r="C195" s="256"/>
      <c r="D195" s="113"/>
      <c r="E195" s="113"/>
      <c r="F195" s="113"/>
      <c r="G195" s="113"/>
      <c r="H195" s="113"/>
      <c r="I195" s="113"/>
      <c r="J195" s="113"/>
      <c r="K195" s="113"/>
      <c r="L195" s="113"/>
      <c r="M195" s="113"/>
      <c r="N195" s="113"/>
      <c r="O195" s="113"/>
      <c r="P195" s="113"/>
      <c r="Q195" s="113"/>
      <c r="R195" s="113"/>
      <c r="S195" s="113"/>
      <c r="T195" s="113"/>
    </row>
    <row r="196" spans="1:20" x14ac:dyDescent="0.25">
      <c r="A196" s="113"/>
      <c r="B196" s="113"/>
      <c r="C196" s="256"/>
      <c r="D196" s="113"/>
      <c r="E196" s="113"/>
      <c r="F196" s="113"/>
      <c r="G196" s="113"/>
      <c r="H196" s="113"/>
      <c r="I196" s="113"/>
      <c r="J196" s="113"/>
      <c r="K196" s="113"/>
      <c r="L196" s="113"/>
      <c r="M196" s="113"/>
      <c r="N196" s="113"/>
      <c r="O196" s="113"/>
      <c r="P196" s="113"/>
      <c r="Q196" s="113"/>
      <c r="R196" s="113"/>
      <c r="S196" s="113"/>
      <c r="T196" s="113"/>
    </row>
    <row r="197" spans="1:20" x14ac:dyDescent="0.25">
      <c r="A197" s="113"/>
      <c r="B197" s="113"/>
      <c r="C197" s="256"/>
      <c r="D197" s="113"/>
      <c r="E197" s="113"/>
      <c r="F197" s="113"/>
      <c r="G197" s="113"/>
      <c r="H197" s="113"/>
      <c r="I197" s="113"/>
      <c r="J197" s="113"/>
      <c r="K197" s="113"/>
      <c r="L197" s="113"/>
      <c r="M197" s="113"/>
      <c r="N197" s="113"/>
      <c r="O197" s="113"/>
      <c r="P197" s="113"/>
      <c r="Q197" s="113"/>
      <c r="R197" s="113"/>
      <c r="S197" s="113"/>
      <c r="T197" s="113"/>
    </row>
    <row r="198" spans="1:20" x14ac:dyDescent="0.25">
      <c r="A198" s="113"/>
      <c r="B198" s="113"/>
      <c r="C198" s="256"/>
      <c r="D198" s="113"/>
      <c r="E198" s="113"/>
      <c r="F198" s="113"/>
      <c r="G198" s="113"/>
      <c r="H198" s="113"/>
      <c r="I198" s="113"/>
      <c r="J198" s="113"/>
      <c r="K198" s="113"/>
      <c r="L198" s="113"/>
      <c r="M198" s="113"/>
      <c r="N198" s="113"/>
      <c r="O198" s="113"/>
      <c r="P198" s="113"/>
      <c r="Q198" s="113"/>
      <c r="R198" s="113"/>
      <c r="S198" s="113"/>
      <c r="T198" s="113"/>
    </row>
    <row r="199" spans="1:20" x14ac:dyDescent="0.25">
      <c r="A199" s="113"/>
      <c r="B199" s="113"/>
      <c r="C199" s="256"/>
      <c r="D199" s="113"/>
      <c r="E199" s="113"/>
      <c r="F199" s="113"/>
      <c r="G199" s="113"/>
      <c r="H199" s="113"/>
      <c r="I199" s="113"/>
      <c r="J199" s="113"/>
      <c r="K199" s="113"/>
      <c r="L199" s="113"/>
      <c r="M199" s="113"/>
      <c r="N199" s="113"/>
      <c r="O199" s="113"/>
      <c r="P199" s="113"/>
      <c r="Q199" s="113"/>
      <c r="R199" s="113"/>
      <c r="S199" s="113"/>
      <c r="T199" s="113"/>
    </row>
    <row r="200" spans="1:20" x14ac:dyDescent="0.25">
      <c r="A200" s="113"/>
      <c r="B200" s="113"/>
      <c r="C200" s="256"/>
      <c r="D200" s="113"/>
      <c r="E200" s="113"/>
      <c r="F200" s="113"/>
      <c r="G200" s="113"/>
      <c r="H200" s="113"/>
      <c r="I200" s="113"/>
      <c r="J200" s="113"/>
      <c r="K200" s="113"/>
      <c r="L200" s="113"/>
      <c r="M200" s="113"/>
      <c r="N200" s="113"/>
      <c r="O200" s="113"/>
      <c r="P200" s="113"/>
      <c r="Q200" s="113"/>
      <c r="R200" s="113"/>
      <c r="S200" s="113"/>
      <c r="T200" s="113"/>
    </row>
    <row r="201" spans="1:20" x14ac:dyDescent="0.25">
      <c r="A201" s="113"/>
      <c r="B201" s="113"/>
      <c r="C201" s="256"/>
      <c r="D201" s="113"/>
      <c r="E201" s="113"/>
      <c r="F201" s="113"/>
      <c r="G201" s="113"/>
      <c r="H201" s="113"/>
      <c r="I201" s="113"/>
      <c r="J201" s="113"/>
      <c r="K201" s="113"/>
      <c r="L201" s="113"/>
      <c r="M201" s="113"/>
      <c r="N201" s="113"/>
      <c r="O201" s="113"/>
      <c r="P201" s="113"/>
      <c r="Q201" s="113"/>
      <c r="R201" s="113"/>
      <c r="S201" s="113"/>
      <c r="T201" s="113"/>
    </row>
    <row r="202" spans="1:20" x14ac:dyDescent="0.25">
      <c r="A202" s="113"/>
      <c r="B202" s="113"/>
      <c r="C202" s="256"/>
      <c r="D202" s="113"/>
      <c r="E202" s="113"/>
      <c r="F202" s="113"/>
      <c r="G202" s="113"/>
      <c r="H202" s="113"/>
      <c r="I202" s="113"/>
      <c r="J202" s="113"/>
      <c r="K202" s="113"/>
      <c r="L202" s="113"/>
      <c r="M202" s="113"/>
      <c r="N202" s="113"/>
      <c r="O202" s="113"/>
      <c r="P202" s="113"/>
      <c r="Q202" s="113"/>
      <c r="R202" s="113"/>
      <c r="S202" s="113"/>
      <c r="T202" s="113"/>
    </row>
    <row r="203" spans="1:20" x14ac:dyDescent="0.25">
      <c r="A203" s="113"/>
      <c r="B203" s="113"/>
      <c r="C203" s="256"/>
      <c r="D203" s="113"/>
      <c r="E203" s="113"/>
      <c r="F203" s="113"/>
      <c r="G203" s="113"/>
      <c r="H203" s="113"/>
      <c r="I203" s="113"/>
      <c r="J203" s="113"/>
      <c r="K203" s="113"/>
      <c r="L203" s="113"/>
      <c r="M203" s="113"/>
      <c r="N203" s="113"/>
      <c r="O203" s="113"/>
      <c r="P203" s="113"/>
      <c r="Q203" s="113"/>
      <c r="R203" s="113"/>
      <c r="S203" s="113"/>
      <c r="T203" s="113"/>
    </row>
    <row r="204" spans="1:20" x14ac:dyDescent="0.25">
      <c r="A204" s="113"/>
      <c r="B204" s="113"/>
      <c r="C204" s="256"/>
      <c r="D204" s="113"/>
      <c r="E204" s="113"/>
      <c r="F204" s="113"/>
      <c r="G204" s="113"/>
      <c r="H204" s="113"/>
      <c r="I204" s="113"/>
      <c r="J204" s="113"/>
      <c r="K204" s="113"/>
      <c r="L204" s="113"/>
      <c r="M204" s="113"/>
      <c r="N204" s="113"/>
      <c r="O204" s="113"/>
      <c r="P204" s="113"/>
      <c r="Q204" s="113"/>
      <c r="R204" s="113"/>
      <c r="S204" s="113"/>
      <c r="T204" s="113"/>
    </row>
    <row r="205" spans="1:20" x14ac:dyDescent="0.25">
      <c r="A205" s="113"/>
      <c r="B205" s="113"/>
      <c r="C205" s="256"/>
      <c r="D205" s="113"/>
      <c r="E205" s="113"/>
      <c r="F205" s="113"/>
      <c r="G205" s="113"/>
      <c r="H205" s="113"/>
      <c r="I205" s="113"/>
      <c r="J205" s="113"/>
      <c r="K205" s="113"/>
      <c r="L205" s="113"/>
      <c r="M205" s="113"/>
      <c r="N205" s="113"/>
      <c r="O205" s="113"/>
      <c r="P205" s="113"/>
      <c r="Q205" s="113"/>
      <c r="R205" s="113"/>
      <c r="S205" s="113"/>
      <c r="T205" s="113"/>
    </row>
    <row r="206" spans="1:20" x14ac:dyDescent="0.25">
      <c r="A206" s="113"/>
      <c r="B206" s="113"/>
      <c r="C206" s="256"/>
      <c r="D206" s="113"/>
      <c r="E206" s="113"/>
      <c r="F206" s="113"/>
      <c r="G206" s="113"/>
      <c r="H206" s="113"/>
      <c r="I206" s="113"/>
      <c r="J206" s="113"/>
      <c r="K206" s="113"/>
      <c r="L206" s="113"/>
      <c r="M206" s="113"/>
      <c r="N206" s="113"/>
      <c r="O206" s="113"/>
      <c r="P206" s="113"/>
      <c r="Q206" s="113"/>
      <c r="R206" s="113"/>
      <c r="S206" s="113"/>
      <c r="T206" s="113"/>
    </row>
    <row r="207" spans="1:20" x14ac:dyDescent="0.25">
      <c r="A207" s="113"/>
      <c r="B207" s="113"/>
      <c r="C207" s="256"/>
      <c r="D207" s="113"/>
      <c r="E207" s="113"/>
      <c r="F207" s="113"/>
      <c r="G207" s="113"/>
      <c r="H207" s="113"/>
      <c r="I207" s="113"/>
      <c r="J207" s="113"/>
      <c r="K207" s="113"/>
      <c r="L207" s="113"/>
      <c r="M207" s="113"/>
      <c r="N207" s="113"/>
      <c r="O207" s="113"/>
      <c r="P207" s="113"/>
      <c r="Q207" s="113"/>
      <c r="R207" s="113"/>
      <c r="S207" s="113"/>
      <c r="T207" s="113"/>
    </row>
    <row r="208" spans="1:20" x14ac:dyDescent="0.25">
      <c r="A208" s="113"/>
      <c r="B208" s="113"/>
      <c r="C208" s="256"/>
      <c r="D208" s="113"/>
      <c r="E208" s="113"/>
      <c r="F208" s="113"/>
      <c r="G208" s="113"/>
      <c r="H208" s="113"/>
      <c r="I208" s="113"/>
      <c r="J208" s="113"/>
      <c r="K208" s="113"/>
      <c r="L208" s="113"/>
      <c r="M208" s="113"/>
      <c r="N208" s="113"/>
      <c r="O208" s="113"/>
      <c r="P208" s="113"/>
      <c r="Q208" s="113"/>
      <c r="R208" s="113"/>
      <c r="S208" s="113"/>
      <c r="T208" s="113"/>
    </row>
    <row r="209" spans="1:20" x14ac:dyDescent="0.25">
      <c r="A209" s="113"/>
      <c r="B209" s="113"/>
      <c r="C209" s="256"/>
      <c r="D209" s="113"/>
      <c r="E209" s="113"/>
      <c r="F209" s="113"/>
      <c r="G209" s="113"/>
      <c r="H209" s="113"/>
      <c r="I209" s="113"/>
      <c r="J209" s="113"/>
      <c r="K209" s="113"/>
      <c r="L209" s="113"/>
      <c r="M209" s="113"/>
      <c r="N209" s="113"/>
      <c r="O209" s="113"/>
      <c r="P209" s="113"/>
      <c r="Q209" s="113"/>
      <c r="R209" s="113"/>
      <c r="S209" s="113"/>
      <c r="T209" s="113"/>
    </row>
    <row r="210" spans="1:20" x14ac:dyDescent="0.25">
      <c r="A210" s="113"/>
      <c r="B210" s="113"/>
      <c r="C210" s="256"/>
      <c r="D210" s="113"/>
      <c r="E210" s="113"/>
      <c r="F210" s="113"/>
      <c r="G210" s="113"/>
      <c r="H210" s="113"/>
      <c r="I210" s="113"/>
      <c r="J210" s="113"/>
      <c r="K210" s="113"/>
      <c r="L210" s="113"/>
      <c r="M210" s="113"/>
      <c r="N210" s="113"/>
      <c r="O210" s="113"/>
      <c r="P210" s="113"/>
      <c r="Q210" s="113"/>
      <c r="R210" s="113"/>
      <c r="S210" s="113"/>
      <c r="T210" s="113"/>
    </row>
    <row r="211" spans="1:20" x14ac:dyDescent="0.25">
      <c r="A211" s="113"/>
      <c r="B211" s="113"/>
      <c r="C211" s="256"/>
      <c r="D211" s="113"/>
      <c r="E211" s="113"/>
      <c r="F211" s="113"/>
      <c r="G211" s="113"/>
      <c r="H211" s="113"/>
      <c r="I211" s="113"/>
      <c r="J211" s="113"/>
      <c r="K211" s="113"/>
      <c r="L211" s="113"/>
      <c r="M211" s="113"/>
      <c r="N211" s="113"/>
      <c r="O211" s="113"/>
      <c r="P211" s="113"/>
      <c r="Q211" s="113"/>
      <c r="R211" s="113"/>
      <c r="S211" s="113"/>
      <c r="T211" s="113"/>
    </row>
    <row r="212" spans="1:20" x14ac:dyDescent="0.25">
      <c r="A212" s="113"/>
      <c r="B212" s="113"/>
      <c r="C212" s="256"/>
      <c r="D212" s="113"/>
      <c r="E212" s="113"/>
      <c r="F212" s="113"/>
      <c r="G212" s="113"/>
      <c r="H212" s="113"/>
      <c r="I212" s="113"/>
      <c r="J212" s="113"/>
      <c r="K212" s="113"/>
      <c r="L212" s="113"/>
      <c r="M212" s="113"/>
      <c r="N212" s="113"/>
      <c r="O212" s="113"/>
      <c r="P212" s="113"/>
      <c r="Q212" s="113"/>
      <c r="R212" s="113"/>
      <c r="S212" s="113"/>
      <c r="T212" s="113"/>
    </row>
    <row r="213" spans="1:20" x14ac:dyDescent="0.25">
      <c r="A213" s="113"/>
      <c r="B213" s="113"/>
      <c r="C213" s="256"/>
      <c r="D213" s="113"/>
      <c r="E213" s="113"/>
      <c r="F213" s="113"/>
      <c r="G213" s="113"/>
      <c r="H213" s="113"/>
      <c r="I213" s="113"/>
      <c r="J213" s="113"/>
      <c r="K213" s="113"/>
      <c r="L213" s="113"/>
      <c r="M213" s="113"/>
      <c r="N213" s="113"/>
      <c r="O213" s="113"/>
      <c r="P213" s="113"/>
      <c r="Q213" s="113"/>
      <c r="R213" s="113"/>
      <c r="S213" s="113"/>
      <c r="T213" s="113"/>
    </row>
    <row r="214" spans="1:20" x14ac:dyDescent="0.25">
      <c r="A214" s="113"/>
      <c r="B214" s="113"/>
      <c r="C214" s="256"/>
      <c r="D214" s="113"/>
      <c r="E214" s="113"/>
      <c r="F214" s="113"/>
      <c r="G214" s="113"/>
      <c r="H214" s="113"/>
      <c r="I214" s="113"/>
      <c r="J214" s="113"/>
      <c r="K214" s="113"/>
      <c r="L214" s="113"/>
      <c r="M214" s="113"/>
      <c r="N214" s="113"/>
      <c r="O214" s="113"/>
      <c r="P214" s="113"/>
      <c r="Q214" s="113"/>
      <c r="R214" s="113"/>
      <c r="S214" s="113"/>
      <c r="T214" s="113"/>
    </row>
    <row r="215" spans="1:20" x14ac:dyDescent="0.25">
      <c r="A215" s="113"/>
      <c r="B215" s="113"/>
      <c r="C215" s="256"/>
      <c r="D215" s="113"/>
      <c r="E215" s="113"/>
      <c r="F215" s="113"/>
      <c r="G215" s="113"/>
      <c r="H215" s="113"/>
      <c r="I215" s="113"/>
      <c r="J215" s="113"/>
      <c r="K215" s="113"/>
      <c r="L215" s="113"/>
      <c r="M215" s="113"/>
      <c r="N215" s="113"/>
      <c r="O215" s="113"/>
      <c r="P215" s="113"/>
      <c r="Q215" s="113"/>
      <c r="R215" s="113"/>
      <c r="S215" s="113"/>
      <c r="T215" s="113"/>
    </row>
    <row r="216" spans="1:20" x14ac:dyDescent="0.25">
      <c r="A216" s="113"/>
      <c r="B216" s="113"/>
      <c r="C216" s="256"/>
      <c r="D216" s="113"/>
      <c r="E216" s="113"/>
      <c r="F216" s="113"/>
      <c r="G216" s="113"/>
      <c r="H216" s="113"/>
      <c r="I216" s="113"/>
      <c r="J216" s="113"/>
      <c r="K216" s="113"/>
      <c r="L216" s="113"/>
      <c r="M216" s="113"/>
      <c r="N216" s="113"/>
      <c r="O216" s="113"/>
      <c r="P216" s="113"/>
      <c r="Q216" s="113"/>
      <c r="R216" s="113"/>
      <c r="S216" s="113"/>
      <c r="T216" s="113"/>
    </row>
    <row r="217" spans="1:20" x14ac:dyDescent="0.25">
      <c r="A217" s="113"/>
      <c r="B217" s="113"/>
      <c r="C217" s="256"/>
      <c r="D217" s="113"/>
      <c r="E217" s="113"/>
      <c r="F217" s="113"/>
      <c r="G217" s="113"/>
      <c r="H217" s="113"/>
      <c r="I217" s="113"/>
      <c r="J217" s="113"/>
      <c r="K217" s="113"/>
      <c r="L217" s="113"/>
      <c r="M217" s="113"/>
      <c r="N217" s="113"/>
      <c r="O217" s="113"/>
      <c r="P217" s="113"/>
      <c r="Q217" s="113"/>
      <c r="R217" s="113"/>
      <c r="S217" s="113"/>
      <c r="T217" s="113"/>
    </row>
    <row r="218" spans="1:20" x14ac:dyDescent="0.25">
      <c r="A218" s="113"/>
      <c r="B218" s="113"/>
      <c r="C218" s="256"/>
      <c r="D218" s="113"/>
      <c r="E218" s="113"/>
      <c r="F218" s="113"/>
      <c r="G218" s="113"/>
      <c r="H218" s="113"/>
      <c r="I218" s="113"/>
      <c r="J218" s="113"/>
      <c r="K218" s="113"/>
      <c r="L218" s="113"/>
      <c r="M218" s="113"/>
      <c r="N218" s="113"/>
      <c r="O218" s="113"/>
      <c r="P218" s="113"/>
      <c r="Q218" s="113"/>
      <c r="R218" s="113"/>
      <c r="S218" s="113"/>
      <c r="T218" s="113"/>
    </row>
    <row r="219" spans="1:20" x14ac:dyDescent="0.25">
      <c r="A219" s="113"/>
      <c r="B219" s="113"/>
      <c r="C219" s="256"/>
      <c r="D219" s="113"/>
      <c r="E219" s="113"/>
      <c r="F219" s="113"/>
      <c r="G219" s="113"/>
      <c r="H219" s="113"/>
      <c r="I219" s="113"/>
      <c r="J219" s="113"/>
      <c r="K219" s="113"/>
      <c r="L219" s="113"/>
      <c r="M219" s="113"/>
      <c r="N219" s="113"/>
      <c r="O219" s="113"/>
      <c r="P219" s="113"/>
      <c r="Q219" s="113"/>
      <c r="R219" s="113"/>
      <c r="S219" s="113"/>
      <c r="T219" s="113"/>
    </row>
    <row r="220" spans="1:20" x14ac:dyDescent="0.25">
      <c r="A220" s="113"/>
      <c r="B220" s="113"/>
      <c r="C220" s="256"/>
      <c r="D220" s="113"/>
      <c r="E220" s="113"/>
      <c r="F220" s="113"/>
      <c r="G220" s="113"/>
      <c r="H220" s="113"/>
      <c r="I220" s="113"/>
      <c r="J220" s="113"/>
      <c r="K220" s="113"/>
      <c r="L220" s="113"/>
      <c r="M220" s="113"/>
      <c r="N220" s="113"/>
      <c r="O220" s="113"/>
      <c r="P220" s="113"/>
      <c r="Q220" s="113"/>
      <c r="R220" s="113"/>
      <c r="S220" s="113"/>
      <c r="T220" s="113"/>
    </row>
    <row r="221" spans="1:20" x14ac:dyDescent="0.25">
      <c r="A221" s="113"/>
      <c r="B221" s="113"/>
      <c r="C221" s="256"/>
      <c r="D221" s="113"/>
      <c r="E221" s="113"/>
      <c r="F221" s="113"/>
      <c r="G221" s="113"/>
      <c r="H221" s="113"/>
      <c r="I221" s="113"/>
      <c r="J221" s="113"/>
      <c r="K221" s="113"/>
      <c r="L221" s="113"/>
      <c r="M221" s="113"/>
      <c r="N221" s="113"/>
      <c r="O221" s="113"/>
      <c r="P221" s="113"/>
      <c r="Q221" s="113"/>
      <c r="R221" s="113"/>
      <c r="S221" s="113"/>
      <c r="T221" s="113"/>
    </row>
    <row r="222" spans="1:20" x14ac:dyDescent="0.25">
      <c r="A222" s="113"/>
      <c r="B222" s="113"/>
      <c r="C222" s="256"/>
      <c r="D222" s="113"/>
      <c r="E222" s="113"/>
      <c r="F222" s="113"/>
      <c r="G222" s="113"/>
      <c r="H222" s="113"/>
      <c r="I222" s="113"/>
      <c r="J222" s="113"/>
      <c r="K222" s="113"/>
      <c r="L222" s="113"/>
      <c r="M222" s="113"/>
      <c r="N222" s="113"/>
      <c r="O222" s="113"/>
      <c r="P222" s="113"/>
      <c r="Q222" s="113"/>
      <c r="R222" s="113"/>
      <c r="S222" s="113"/>
      <c r="T222" s="113"/>
    </row>
    <row r="223" spans="1:20" x14ac:dyDescent="0.25">
      <c r="A223" s="113"/>
      <c r="B223" s="113"/>
      <c r="C223" s="256"/>
      <c r="D223" s="113"/>
      <c r="E223" s="113"/>
      <c r="F223" s="113"/>
      <c r="G223" s="113"/>
      <c r="H223" s="113"/>
      <c r="I223" s="113"/>
      <c r="J223" s="113"/>
      <c r="K223" s="113"/>
      <c r="L223" s="113"/>
      <c r="M223" s="113"/>
      <c r="N223" s="113"/>
      <c r="O223" s="113"/>
      <c r="P223" s="113"/>
      <c r="Q223" s="113"/>
      <c r="R223" s="113"/>
      <c r="S223" s="113"/>
      <c r="T223" s="113"/>
    </row>
    <row r="224" spans="1:20" x14ac:dyDescent="0.25">
      <c r="A224" s="113"/>
      <c r="B224" s="113"/>
      <c r="C224" s="256"/>
      <c r="D224" s="113"/>
      <c r="E224" s="113"/>
      <c r="F224" s="113"/>
      <c r="G224" s="113"/>
      <c r="H224" s="113"/>
      <c r="I224" s="113"/>
      <c r="J224" s="113"/>
      <c r="K224" s="113"/>
      <c r="L224" s="113"/>
      <c r="M224" s="113"/>
      <c r="N224" s="113"/>
      <c r="O224" s="113"/>
      <c r="P224" s="113"/>
      <c r="Q224" s="113"/>
      <c r="R224" s="113"/>
      <c r="S224" s="113"/>
      <c r="T224" s="113"/>
    </row>
    <row r="225" spans="1:20" x14ac:dyDescent="0.25">
      <c r="A225" s="113"/>
      <c r="B225" s="113"/>
      <c r="C225" s="256"/>
      <c r="D225" s="113"/>
      <c r="E225" s="113"/>
      <c r="F225" s="113"/>
      <c r="G225" s="113"/>
      <c r="H225" s="113"/>
      <c r="I225" s="113"/>
      <c r="J225" s="113"/>
      <c r="K225" s="113"/>
      <c r="L225" s="113"/>
      <c r="M225" s="113"/>
      <c r="N225" s="113"/>
      <c r="O225" s="113"/>
      <c r="P225" s="113"/>
      <c r="Q225" s="113"/>
      <c r="R225" s="113"/>
      <c r="S225" s="113"/>
      <c r="T225" s="113"/>
    </row>
    <row r="226" spans="1:20" x14ac:dyDescent="0.25">
      <c r="A226" s="113"/>
      <c r="B226" s="113"/>
      <c r="C226" s="256"/>
      <c r="D226" s="113"/>
      <c r="E226" s="113"/>
      <c r="F226" s="113"/>
      <c r="G226" s="113"/>
      <c r="H226" s="113"/>
      <c r="I226" s="113"/>
      <c r="J226" s="113"/>
      <c r="K226" s="113"/>
      <c r="L226" s="113"/>
      <c r="M226" s="113"/>
      <c r="N226" s="113"/>
      <c r="O226" s="113"/>
      <c r="P226" s="113"/>
      <c r="Q226" s="113"/>
      <c r="R226" s="113"/>
      <c r="S226" s="113"/>
      <c r="T226" s="113"/>
    </row>
    <row r="227" spans="1:20" x14ac:dyDescent="0.25">
      <c r="A227" s="113"/>
      <c r="B227" s="113"/>
      <c r="C227" s="256"/>
      <c r="D227" s="113"/>
      <c r="E227" s="113"/>
      <c r="F227" s="113"/>
      <c r="G227" s="113"/>
      <c r="H227" s="113"/>
      <c r="I227" s="113"/>
      <c r="J227" s="113"/>
      <c r="K227" s="113"/>
      <c r="L227" s="113"/>
      <c r="M227" s="113"/>
      <c r="N227" s="113"/>
      <c r="O227" s="113"/>
      <c r="P227" s="113"/>
      <c r="Q227" s="113"/>
      <c r="R227" s="113"/>
      <c r="S227" s="113"/>
      <c r="T227" s="113"/>
    </row>
    <row r="228" spans="1:20" x14ac:dyDescent="0.25">
      <c r="A228" s="113"/>
      <c r="B228" s="113"/>
      <c r="C228" s="256"/>
      <c r="D228" s="113"/>
      <c r="E228" s="113"/>
      <c r="F228" s="113"/>
      <c r="G228" s="113"/>
      <c r="H228" s="113"/>
      <c r="I228" s="113"/>
      <c r="J228" s="113"/>
      <c r="K228" s="113"/>
      <c r="L228" s="113"/>
      <c r="M228" s="113"/>
      <c r="N228" s="113"/>
      <c r="O228" s="113"/>
      <c r="P228" s="113"/>
      <c r="Q228" s="113"/>
      <c r="R228" s="113"/>
      <c r="S228" s="113"/>
      <c r="T228" s="113"/>
    </row>
    <row r="229" spans="1:20" x14ac:dyDescent="0.25">
      <c r="A229" s="113"/>
      <c r="B229" s="113"/>
      <c r="C229" s="256"/>
      <c r="D229" s="113"/>
      <c r="E229" s="113"/>
      <c r="F229" s="113"/>
      <c r="G229" s="113"/>
      <c r="H229" s="113"/>
      <c r="I229" s="113"/>
      <c r="J229" s="113"/>
      <c r="K229" s="113"/>
      <c r="L229" s="113"/>
      <c r="M229" s="113"/>
      <c r="N229" s="113"/>
      <c r="O229" s="113"/>
      <c r="P229" s="113"/>
      <c r="Q229" s="113"/>
      <c r="R229" s="113"/>
      <c r="S229" s="113"/>
      <c r="T229" s="113"/>
    </row>
    <row r="230" spans="1:20" x14ac:dyDescent="0.25">
      <c r="A230" s="113"/>
      <c r="B230" s="113"/>
      <c r="C230" s="256"/>
      <c r="D230" s="113"/>
      <c r="E230" s="113"/>
      <c r="F230" s="113"/>
      <c r="G230" s="113"/>
      <c r="H230" s="113"/>
      <c r="I230" s="113"/>
      <c r="J230" s="113"/>
      <c r="K230" s="113"/>
      <c r="L230" s="113"/>
      <c r="M230" s="113"/>
      <c r="N230" s="113"/>
      <c r="O230" s="113"/>
      <c r="P230" s="113"/>
      <c r="Q230" s="113"/>
      <c r="R230" s="113"/>
      <c r="S230" s="113"/>
      <c r="T230" s="113"/>
    </row>
    <row r="231" spans="1:20" x14ac:dyDescent="0.25">
      <c r="A231" s="113"/>
      <c r="B231" s="113"/>
      <c r="C231" s="256"/>
      <c r="D231" s="113"/>
      <c r="E231" s="113"/>
      <c r="F231" s="113"/>
      <c r="G231" s="113"/>
      <c r="H231" s="113"/>
      <c r="I231" s="113"/>
      <c r="J231" s="113"/>
      <c r="K231" s="113"/>
      <c r="L231" s="113"/>
      <c r="M231" s="113"/>
      <c r="N231" s="113"/>
      <c r="O231" s="113"/>
      <c r="P231" s="113"/>
      <c r="Q231" s="113"/>
      <c r="R231" s="113"/>
      <c r="S231" s="113"/>
      <c r="T231" s="113"/>
    </row>
    <row r="232" spans="1:20" x14ac:dyDescent="0.25">
      <c r="A232" s="113"/>
      <c r="B232" s="113"/>
      <c r="C232" s="256"/>
      <c r="D232" s="113"/>
      <c r="E232" s="113"/>
      <c r="F232" s="113"/>
      <c r="G232" s="113"/>
      <c r="H232" s="113"/>
      <c r="I232" s="113"/>
      <c r="J232" s="113"/>
      <c r="K232" s="113"/>
      <c r="L232" s="113"/>
      <c r="M232" s="113"/>
      <c r="N232" s="113"/>
      <c r="O232" s="113"/>
      <c r="P232" s="113"/>
      <c r="Q232" s="113"/>
      <c r="R232" s="113"/>
      <c r="S232" s="113"/>
      <c r="T232" s="113"/>
    </row>
    <row r="233" spans="1:20" x14ac:dyDescent="0.25">
      <c r="A233" s="113"/>
      <c r="B233" s="113"/>
      <c r="C233" s="256"/>
      <c r="D233" s="113"/>
      <c r="E233" s="113"/>
      <c r="F233" s="113"/>
      <c r="G233" s="113"/>
      <c r="H233" s="113"/>
      <c r="I233" s="113"/>
      <c r="J233" s="113"/>
      <c r="K233" s="113"/>
      <c r="L233" s="113"/>
      <c r="M233" s="113"/>
      <c r="N233" s="113"/>
      <c r="O233" s="113"/>
      <c r="P233" s="113"/>
      <c r="Q233" s="113"/>
      <c r="R233" s="113"/>
      <c r="S233" s="113"/>
      <c r="T233" s="113"/>
    </row>
    <row r="234" spans="1:20" x14ac:dyDescent="0.25">
      <c r="A234" s="113"/>
      <c r="B234" s="113"/>
      <c r="C234" s="256"/>
      <c r="D234" s="113"/>
      <c r="E234" s="113"/>
      <c r="F234" s="113"/>
      <c r="G234" s="113"/>
      <c r="H234" s="113"/>
      <c r="I234" s="113"/>
      <c r="J234" s="113"/>
      <c r="K234" s="113"/>
      <c r="L234" s="113"/>
      <c r="M234" s="113"/>
      <c r="N234" s="113"/>
      <c r="O234" s="113"/>
      <c r="P234" s="113"/>
      <c r="Q234" s="113"/>
      <c r="R234" s="113"/>
      <c r="S234" s="113"/>
      <c r="T234" s="113"/>
    </row>
    <row r="235" spans="1:20" x14ac:dyDescent="0.25">
      <c r="A235" s="113"/>
      <c r="B235" s="113"/>
      <c r="C235" s="256"/>
      <c r="D235" s="113"/>
      <c r="E235" s="113"/>
      <c r="F235" s="113"/>
      <c r="G235" s="113"/>
      <c r="H235" s="113"/>
      <c r="I235" s="113"/>
      <c r="J235" s="113"/>
      <c r="K235" s="113"/>
      <c r="L235" s="113"/>
      <c r="M235" s="113"/>
      <c r="N235" s="113"/>
      <c r="O235" s="113"/>
      <c r="P235" s="113"/>
      <c r="Q235" s="113"/>
      <c r="R235" s="113"/>
      <c r="S235" s="113"/>
      <c r="T235" s="113"/>
    </row>
    <row r="236" spans="1:20" x14ac:dyDescent="0.25">
      <c r="A236" s="113"/>
      <c r="B236" s="113"/>
      <c r="C236" s="256"/>
      <c r="D236" s="113"/>
      <c r="E236" s="113"/>
      <c r="F236" s="113"/>
      <c r="G236" s="113"/>
      <c r="H236" s="113"/>
      <c r="I236" s="113"/>
      <c r="J236" s="113"/>
      <c r="K236" s="113"/>
      <c r="L236" s="113"/>
      <c r="M236" s="113"/>
      <c r="N236" s="113"/>
      <c r="O236" s="113"/>
      <c r="P236" s="113"/>
      <c r="Q236" s="113"/>
      <c r="R236" s="113"/>
      <c r="S236" s="113"/>
      <c r="T236" s="113"/>
    </row>
    <row r="237" spans="1:20" x14ac:dyDescent="0.25">
      <c r="A237" s="113"/>
      <c r="B237" s="113"/>
      <c r="C237" s="256"/>
      <c r="D237" s="113"/>
      <c r="E237" s="113"/>
      <c r="F237" s="113"/>
      <c r="G237" s="113"/>
      <c r="H237" s="113"/>
      <c r="I237" s="113"/>
      <c r="J237" s="113"/>
      <c r="K237" s="113"/>
      <c r="L237" s="113"/>
      <c r="M237" s="113"/>
      <c r="N237" s="113"/>
      <c r="O237" s="113"/>
      <c r="P237" s="113"/>
      <c r="Q237" s="113"/>
      <c r="R237" s="113"/>
      <c r="S237" s="113"/>
      <c r="T237" s="113"/>
    </row>
    <row r="238" spans="1:20" x14ac:dyDescent="0.25">
      <c r="A238" s="113"/>
      <c r="B238" s="113"/>
      <c r="C238" s="256"/>
      <c r="D238" s="113"/>
      <c r="E238" s="113"/>
      <c r="F238" s="113"/>
      <c r="G238" s="113"/>
      <c r="H238" s="113"/>
      <c r="I238" s="113"/>
      <c r="J238" s="113"/>
      <c r="K238" s="113"/>
      <c r="L238" s="113"/>
      <c r="M238" s="113"/>
      <c r="N238" s="113"/>
      <c r="O238" s="113"/>
      <c r="P238" s="113"/>
      <c r="Q238" s="113"/>
      <c r="R238" s="113"/>
      <c r="S238" s="113"/>
      <c r="T238" s="113"/>
    </row>
    <row r="239" spans="1:20" x14ac:dyDescent="0.25">
      <c r="A239" s="113"/>
      <c r="B239" s="113"/>
      <c r="C239" s="256"/>
      <c r="D239" s="113"/>
      <c r="E239" s="113"/>
      <c r="F239" s="113"/>
      <c r="G239" s="113"/>
      <c r="H239" s="113"/>
      <c r="I239" s="113"/>
      <c r="J239" s="113"/>
      <c r="K239" s="113"/>
      <c r="L239" s="113"/>
      <c r="M239" s="113"/>
      <c r="N239" s="113"/>
      <c r="O239" s="113"/>
      <c r="P239" s="113"/>
      <c r="Q239" s="113"/>
      <c r="R239" s="113"/>
      <c r="S239" s="113"/>
      <c r="T239" s="113"/>
    </row>
    <row r="240" spans="1:20" x14ac:dyDescent="0.25">
      <c r="A240" s="113"/>
      <c r="B240" s="113"/>
      <c r="C240" s="256"/>
      <c r="D240" s="113"/>
      <c r="E240" s="113"/>
      <c r="F240" s="113"/>
      <c r="G240" s="113"/>
      <c r="H240" s="113"/>
      <c r="I240" s="113"/>
      <c r="J240" s="113"/>
      <c r="K240" s="113"/>
      <c r="L240" s="113"/>
      <c r="M240" s="113"/>
      <c r="N240" s="113"/>
      <c r="O240" s="113"/>
      <c r="P240" s="113"/>
      <c r="Q240" s="113"/>
      <c r="R240" s="113"/>
      <c r="S240" s="113"/>
      <c r="T240" s="113"/>
    </row>
    <row r="241" spans="1:20" x14ac:dyDescent="0.25">
      <c r="A241" s="113"/>
      <c r="B241" s="113"/>
      <c r="C241" s="256"/>
      <c r="D241" s="113"/>
      <c r="E241" s="113"/>
      <c r="F241" s="113"/>
      <c r="G241" s="113"/>
      <c r="H241" s="113"/>
      <c r="I241" s="113"/>
      <c r="J241" s="113"/>
      <c r="K241" s="113"/>
      <c r="L241" s="113"/>
      <c r="M241" s="113"/>
      <c r="N241" s="113"/>
      <c r="O241" s="113"/>
      <c r="P241" s="113"/>
      <c r="Q241" s="113"/>
      <c r="R241" s="113"/>
      <c r="S241" s="113"/>
      <c r="T241" s="113"/>
    </row>
    <row r="242" spans="1:20" x14ac:dyDescent="0.25">
      <c r="A242" s="113"/>
      <c r="B242" s="113"/>
      <c r="C242" s="256"/>
      <c r="D242" s="113"/>
      <c r="E242" s="113"/>
      <c r="F242" s="113"/>
      <c r="G242" s="113"/>
      <c r="H242" s="113"/>
      <c r="I242" s="113"/>
      <c r="J242" s="113"/>
      <c r="K242" s="113"/>
      <c r="L242" s="113"/>
      <c r="M242" s="113"/>
      <c r="N242" s="113"/>
      <c r="O242" s="113"/>
      <c r="P242" s="113"/>
      <c r="Q242" s="113"/>
      <c r="R242" s="113"/>
      <c r="S242" s="113"/>
      <c r="T242" s="113"/>
    </row>
    <row r="243" spans="1:20" x14ac:dyDescent="0.25">
      <c r="A243" s="113"/>
      <c r="B243" s="113"/>
      <c r="C243" s="256"/>
      <c r="D243" s="113"/>
      <c r="E243" s="113"/>
      <c r="F243" s="113"/>
      <c r="G243" s="113"/>
      <c r="H243" s="113"/>
      <c r="I243" s="113"/>
      <c r="J243" s="113"/>
      <c r="K243" s="113"/>
      <c r="L243" s="113"/>
      <c r="M243" s="113"/>
      <c r="N243" s="113"/>
      <c r="O243" s="113"/>
      <c r="P243" s="113"/>
      <c r="Q243" s="113"/>
      <c r="R243" s="113"/>
      <c r="S243" s="113"/>
      <c r="T243" s="113"/>
    </row>
    <row r="244" spans="1:20" x14ac:dyDescent="0.25">
      <c r="A244" s="113"/>
      <c r="B244" s="113"/>
      <c r="C244" s="256"/>
      <c r="D244" s="113"/>
      <c r="E244" s="113"/>
      <c r="F244" s="113"/>
      <c r="G244" s="113"/>
      <c r="H244" s="113"/>
      <c r="I244" s="113"/>
      <c r="J244" s="113"/>
      <c r="K244" s="113"/>
      <c r="L244" s="113"/>
      <c r="M244" s="113"/>
      <c r="N244" s="113"/>
      <c r="O244" s="113"/>
      <c r="P244" s="113"/>
      <c r="Q244" s="113"/>
      <c r="R244" s="113"/>
      <c r="S244" s="113"/>
      <c r="T244" s="113"/>
    </row>
    <row r="245" spans="1:20" x14ac:dyDescent="0.25">
      <c r="A245" s="113"/>
      <c r="B245" s="113"/>
      <c r="C245" s="256"/>
      <c r="D245" s="113"/>
      <c r="E245" s="113"/>
      <c r="F245" s="113"/>
      <c r="G245" s="113"/>
      <c r="H245" s="113"/>
      <c r="I245" s="113"/>
      <c r="J245" s="113"/>
      <c r="K245" s="113"/>
      <c r="L245" s="113"/>
      <c r="M245" s="113"/>
      <c r="N245" s="113"/>
      <c r="O245" s="113"/>
      <c r="P245" s="113"/>
      <c r="Q245" s="113"/>
      <c r="R245" s="113"/>
      <c r="S245" s="113"/>
      <c r="T245" s="113"/>
    </row>
    <row r="246" spans="1:20" x14ac:dyDescent="0.25">
      <c r="A246" s="113"/>
      <c r="B246" s="113"/>
      <c r="C246" s="256"/>
      <c r="D246" s="113"/>
      <c r="E246" s="113"/>
      <c r="F246" s="113"/>
      <c r="G246" s="113"/>
      <c r="H246" s="113"/>
      <c r="I246" s="113"/>
      <c r="J246" s="113"/>
      <c r="K246" s="113"/>
      <c r="L246" s="113"/>
      <c r="M246" s="113"/>
      <c r="N246" s="113"/>
      <c r="O246" s="113"/>
      <c r="P246" s="113"/>
      <c r="Q246" s="113"/>
      <c r="R246" s="113"/>
      <c r="S246" s="113"/>
      <c r="T246" s="113"/>
    </row>
    <row r="247" spans="1:20" x14ac:dyDescent="0.25">
      <c r="A247" s="113"/>
      <c r="B247" s="113"/>
      <c r="C247" s="256"/>
      <c r="D247" s="113"/>
      <c r="E247" s="113"/>
      <c r="F247" s="113"/>
      <c r="G247" s="113"/>
      <c r="H247" s="113"/>
      <c r="I247" s="113"/>
      <c r="J247" s="113"/>
      <c r="K247" s="113"/>
      <c r="L247" s="113"/>
      <c r="M247" s="113"/>
      <c r="N247" s="113"/>
      <c r="O247" s="113"/>
      <c r="P247" s="113"/>
      <c r="Q247" s="113"/>
      <c r="R247" s="113"/>
      <c r="S247" s="113"/>
      <c r="T247" s="113"/>
    </row>
    <row r="248" spans="1:20" x14ac:dyDescent="0.25">
      <c r="A248" s="113"/>
      <c r="B248" s="113"/>
      <c r="C248" s="256"/>
      <c r="D248" s="113"/>
      <c r="E248" s="113"/>
      <c r="F248" s="113"/>
      <c r="G248" s="113"/>
      <c r="H248" s="113"/>
      <c r="I248" s="113"/>
      <c r="J248" s="113"/>
      <c r="K248" s="113"/>
      <c r="L248" s="113"/>
      <c r="M248" s="113"/>
      <c r="N248" s="113"/>
      <c r="O248" s="113"/>
      <c r="P248" s="113"/>
      <c r="Q248" s="113"/>
      <c r="R248" s="113"/>
      <c r="S248" s="113"/>
      <c r="T248" s="113"/>
    </row>
    <row r="249" spans="1:20" x14ac:dyDescent="0.25">
      <c r="A249" s="113"/>
      <c r="B249" s="113"/>
      <c r="C249" s="256"/>
      <c r="D249" s="113"/>
      <c r="E249" s="113"/>
      <c r="F249" s="113"/>
      <c r="G249" s="113"/>
      <c r="H249" s="113"/>
      <c r="I249" s="113"/>
      <c r="J249" s="113"/>
      <c r="K249" s="113"/>
      <c r="L249" s="113"/>
      <c r="M249" s="113"/>
      <c r="N249" s="113"/>
      <c r="O249" s="113"/>
      <c r="P249" s="113"/>
      <c r="Q249" s="113"/>
      <c r="R249" s="113"/>
      <c r="S249" s="113"/>
      <c r="T249" s="113"/>
    </row>
    <row r="250" spans="1:20" x14ac:dyDescent="0.25">
      <c r="A250" s="113"/>
      <c r="B250" s="113"/>
      <c r="C250" s="256"/>
      <c r="D250" s="113"/>
      <c r="E250" s="113"/>
      <c r="F250" s="113"/>
      <c r="G250" s="113"/>
      <c r="H250" s="113"/>
      <c r="I250" s="113"/>
      <c r="J250" s="113"/>
      <c r="K250" s="113"/>
      <c r="L250" s="113"/>
      <c r="M250" s="113"/>
      <c r="N250" s="113"/>
      <c r="O250" s="113"/>
      <c r="P250" s="113"/>
      <c r="Q250" s="113"/>
      <c r="R250" s="113"/>
      <c r="S250" s="113"/>
      <c r="T250" s="113"/>
    </row>
    <row r="251" spans="1:20" x14ac:dyDescent="0.25">
      <c r="A251" s="113"/>
      <c r="B251" s="113"/>
      <c r="C251" s="256"/>
      <c r="D251" s="113"/>
      <c r="E251" s="113"/>
      <c r="F251" s="113"/>
      <c r="G251" s="113"/>
      <c r="H251" s="113"/>
      <c r="I251" s="113"/>
      <c r="J251" s="113"/>
      <c r="K251" s="113"/>
      <c r="L251" s="113"/>
      <c r="M251" s="113"/>
      <c r="N251" s="113"/>
      <c r="O251" s="113"/>
      <c r="P251" s="113"/>
      <c r="Q251" s="113"/>
      <c r="R251" s="113"/>
      <c r="S251" s="113"/>
      <c r="T251" s="113"/>
    </row>
    <row r="252" spans="1:20" x14ac:dyDescent="0.25">
      <c r="A252" s="113"/>
      <c r="B252" s="113"/>
      <c r="C252" s="256"/>
      <c r="D252" s="113"/>
      <c r="E252" s="113"/>
      <c r="F252" s="113"/>
      <c r="G252" s="113"/>
      <c r="H252" s="113"/>
      <c r="I252" s="113"/>
      <c r="J252" s="113"/>
      <c r="K252" s="113"/>
      <c r="L252" s="113"/>
      <c r="M252" s="113"/>
      <c r="N252" s="113"/>
      <c r="O252" s="113"/>
      <c r="P252" s="113"/>
      <c r="Q252" s="113"/>
      <c r="R252" s="113"/>
      <c r="S252" s="113"/>
      <c r="T252" s="113"/>
    </row>
    <row r="253" spans="1:20" x14ac:dyDescent="0.25">
      <c r="A253" s="113"/>
      <c r="B253" s="113"/>
      <c r="C253" s="256"/>
      <c r="D253" s="113"/>
      <c r="E253" s="113"/>
      <c r="F253" s="113"/>
      <c r="G253" s="113"/>
      <c r="H253" s="113"/>
      <c r="I253" s="113"/>
      <c r="J253" s="113"/>
      <c r="K253" s="113"/>
      <c r="L253" s="113"/>
      <c r="M253" s="113"/>
      <c r="N253" s="113"/>
      <c r="O253" s="113"/>
      <c r="P253" s="113"/>
      <c r="Q253" s="113"/>
      <c r="R253" s="113"/>
      <c r="S253" s="113"/>
      <c r="T253" s="113"/>
    </row>
    <row r="254" spans="1:20" x14ac:dyDescent="0.25">
      <c r="A254" s="113"/>
      <c r="B254" s="113"/>
      <c r="C254" s="256"/>
      <c r="D254" s="113"/>
      <c r="E254" s="113"/>
      <c r="F254" s="113"/>
      <c r="G254" s="113"/>
      <c r="H254" s="113"/>
      <c r="I254" s="113"/>
      <c r="J254" s="113"/>
      <c r="K254" s="113"/>
      <c r="L254" s="113"/>
      <c r="M254" s="113"/>
      <c r="N254" s="113"/>
      <c r="O254" s="113"/>
      <c r="P254" s="113"/>
      <c r="Q254" s="113"/>
      <c r="R254" s="113"/>
      <c r="S254" s="113"/>
      <c r="T254" s="113"/>
    </row>
    <row r="255" spans="1:20" x14ac:dyDescent="0.25">
      <c r="A255" s="113"/>
      <c r="B255" s="113"/>
      <c r="C255" s="256"/>
      <c r="D255" s="113"/>
      <c r="E255" s="113"/>
      <c r="F255" s="113"/>
      <c r="G255" s="113"/>
      <c r="H255" s="113"/>
      <c r="I255" s="113"/>
      <c r="J255" s="113"/>
      <c r="K255" s="113"/>
      <c r="L255" s="113"/>
      <c r="M255" s="113"/>
      <c r="N255" s="113"/>
      <c r="O255" s="113"/>
      <c r="P255" s="113"/>
      <c r="Q255" s="113"/>
      <c r="R255" s="113"/>
      <c r="S255" s="113"/>
      <c r="T255" s="113"/>
    </row>
    <row r="256" spans="1:20" x14ac:dyDescent="0.25">
      <c r="A256" s="113"/>
      <c r="B256" s="113"/>
      <c r="C256" s="256"/>
      <c r="D256" s="113"/>
      <c r="E256" s="113"/>
      <c r="F256" s="113"/>
      <c r="G256" s="113"/>
      <c r="H256" s="113"/>
      <c r="I256" s="113"/>
      <c r="J256" s="113"/>
      <c r="K256" s="113"/>
      <c r="L256" s="113"/>
      <c r="M256" s="113"/>
      <c r="N256" s="113"/>
      <c r="O256" s="113"/>
      <c r="P256" s="113"/>
      <c r="Q256" s="113"/>
      <c r="R256" s="113"/>
      <c r="S256" s="113"/>
      <c r="T256" s="113"/>
    </row>
    <row r="257" spans="1:20" x14ac:dyDescent="0.25">
      <c r="A257" s="113"/>
      <c r="B257" s="113"/>
      <c r="C257" s="256"/>
      <c r="D257" s="113"/>
      <c r="E257" s="113"/>
      <c r="F257" s="113"/>
      <c r="G257" s="113"/>
      <c r="H257" s="113"/>
      <c r="I257" s="113"/>
      <c r="J257" s="113"/>
      <c r="K257" s="113"/>
      <c r="L257" s="113"/>
      <c r="M257" s="113"/>
      <c r="N257" s="113"/>
      <c r="O257" s="113"/>
      <c r="P257" s="113"/>
      <c r="Q257" s="113"/>
      <c r="R257" s="113"/>
      <c r="S257" s="113"/>
      <c r="T257" s="113"/>
    </row>
    <row r="258" spans="1:20" x14ac:dyDescent="0.25">
      <c r="A258" s="113"/>
      <c r="B258" s="113"/>
      <c r="C258" s="256"/>
      <c r="D258" s="113"/>
      <c r="E258" s="113"/>
      <c r="F258" s="113"/>
      <c r="G258" s="113"/>
      <c r="H258" s="113"/>
      <c r="I258" s="113"/>
      <c r="J258" s="113"/>
      <c r="K258" s="113"/>
      <c r="L258" s="113"/>
      <c r="M258" s="113"/>
      <c r="N258" s="113"/>
      <c r="O258" s="113"/>
      <c r="P258" s="113"/>
      <c r="Q258" s="113"/>
      <c r="R258" s="113"/>
      <c r="S258" s="113"/>
      <c r="T258" s="113"/>
    </row>
    <row r="259" spans="1:20" x14ac:dyDescent="0.25">
      <c r="A259" s="113"/>
      <c r="B259" s="113"/>
      <c r="C259" s="256"/>
      <c r="D259" s="113"/>
      <c r="E259" s="113"/>
      <c r="F259" s="113"/>
      <c r="G259" s="113"/>
      <c r="H259" s="113"/>
      <c r="I259" s="113"/>
      <c r="J259" s="113"/>
      <c r="K259" s="113"/>
      <c r="L259" s="113"/>
      <c r="M259" s="113"/>
      <c r="N259" s="113"/>
      <c r="O259" s="113"/>
      <c r="P259" s="113"/>
      <c r="Q259" s="113"/>
      <c r="R259" s="113"/>
      <c r="S259" s="113"/>
      <c r="T259" s="113"/>
    </row>
    <row r="260" spans="1:20" x14ac:dyDescent="0.25">
      <c r="A260" s="113"/>
      <c r="B260" s="113"/>
      <c r="C260" s="256"/>
      <c r="D260" s="113"/>
      <c r="E260" s="113"/>
      <c r="F260" s="113"/>
      <c r="G260" s="113"/>
      <c r="H260" s="113"/>
      <c r="I260" s="113"/>
      <c r="J260" s="113"/>
      <c r="K260" s="113"/>
      <c r="L260" s="113"/>
      <c r="M260" s="113"/>
      <c r="N260" s="113"/>
      <c r="O260" s="113"/>
      <c r="P260" s="113"/>
      <c r="Q260" s="113"/>
      <c r="R260" s="113"/>
      <c r="S260" s="113"/>
      <c r="T260" s="113"/>
    </row>
    <row r="261" spans="1:20" x14ac:dyDescent="0.25">
      <c r="A261" s="113"/>
      <c r="B261" s="113"/>
      <c r="C261" s="256"/>
      <c r="D261" s="113"/>
      <c r="E261" s="113"/>
      <c r="F261" s="113"/>
      <c r="G261" s="113"/>
      <c r="H261" s="113"/>
      <c r="I261" s="113"/>
      <c r="J261" s="113"/>
      <c r="K261" s="113"/>
      <c r="L261" s="113"/>
      <c r="M261" s="113"/>
      <c r="N261" s="113"/>
      <c r="O261" s="113"/>
      <c r="P261" s="113"/>
      <c r="Q261" s="113"/>
      <c r="R261" s="113"/>
      <c r="S261" s="113"/>
      <c r="T261" s="113"/>
    </row>
    <row r="262" spans="1:20" x14ac:dyDescent="0.25">
      <c r="A262" s="113"/>
      <c r="B262" s="113"/>
      <c r="C262" s="256"/>
      <c r="D262" s="113"/>
      <c r="E262" s="113"/>
      <c r="F262" s="113"/>
      <c r="G262" s="113"/>
      <c r="H262" s="113"/>
      <c r="I262" s="113"/>
      <c r="J262" s="113"/>
      <c r="K262" s="113"/>
      <c r="L262" s="113"/>
      <c r="M262" s="113"/>
      <c r="N262" s="113"/>
      <c r="O262" s="113"/>
      <c r="P262" s="113"/>
      <c r="Q262" s="113"/>
      <c r="R262" s="113"/>
      <c r="S262" s="113"/>
      <c r="T262" s="113"/>
    </row>
    <row r="263" spans="1:20" x14ac:dyDescent="0.25">
      <c r="A263" s="113"/>
      <c r="B263" s="113"/>
      <c r="C263" s="256"/>
      <c r="D263" s="113"/>
      <c r="E263" s="113"/>
      <c r="F263" s="113"/>
      <c r="G263" s="113"/>
      <c r="H263" s="113"/>
      <c r="I263" s="113"/>
      <c r="J263" s="113"/>
      <c r="K263" s="113"/>
      <c r="L263" s="113"/>
      <c r="M263" s="113"/>
      <c r="N263" s="113"/>
      <c r="O263" s="113"/>
      <c r="P263" s="113"/>
      <c r="Q263" s="113"/>
      <c r="R263" s="113"/>
      <c r="S263" s="113"/>
      <c r="T263" s="113"/>
    </row>
    <row r="264" spans="1:20" x14ac:dyDescent="0.25">
      <c r="A264" s="113"/>
      <c r="B264" s="113"/>
      <c r="C264" s="256"/>
      <c r="D264" s="113"/>
      <c r="E264" s="113"/>
      <c r="F264" s="113"/>
      <c r="G264" s="113"/>
      <c r="H264" s="113"/>
      <c r="I264" s="113"/>
      <c r="J264" s="113"/>
      <c r="K264" s="113"/>
      <c r="L264" s="113"/>
      <c r="M264" s="113"/>
      <c r="N264" s="113"/>
      <c r="O264" s="113"/>
      <c r="P264" s="113"/>
      <c r="Q264" s="113"/>
      <c r="R264" s="113"/>
      <c r="S264" s="113"/>
      <c r="T264" s="113"/>
    </row>
    <row r="265" spans="1:20" x14ac:dyDescent="0.25">
      <c r="A265" s="113"/>
      <c r="B265" s="113"/>
      <c r="C265" s="256"/>
      <c r="D265" s="113"/>
      <c r="E265" s="113"/>
      <c r="F265" s="113"/>
      <c r="G265" s="113"/>
      <c r="H265" s="113"/>
      <c r="I265" s="113"/>
      <c r="J265" s="113"/>
      <c r="K265" s="113"/>
      <c r="L265" s="113"/>
      <c r="M265" s="113"/>
      <c r="N265" s="113"/>
      <c r="O265" s="113"/>
      <c r="P265" s="113"/>
      <c r="Q265" s="113"/>
      <c r="R265" s="113"/>
      <c r="S265" s="113"/>
      <c r="T265" s="113"/>
    </row>
    <row r="266" spans="1:20" x14ac:dyDescent="0.25">
      <c r="A266" s="113"/>
      <c r="B266" s="113"/>
      <c r="C266" s="256"/>
      <c r="D266" s="113"/>
      <c r="E266" s="113"/>
      <c r="F266" s="113"/>
      <c r="G266" s="113"/>
      <c r="H266" s="113"/>
      <c r="I266" s="113"/>
      <c r="J266" s="113"/>
      <c r="K266" s="113"/>
      <c r="L266" s="113"/>
      <c r="M266" s="113"/>
      <c r="N266" s="113"/>
      <c r="O266" s="113"/>
      <c r="P266" s="113"/>
      <c r="Q266" s="113"/>
      <c r="R266" s="113"/>
      <c r="S266" s="113"/>
      <c r="T266" s="113"/>
    </row>
    <row r="267" spans="1:20" x14ac:dyDescent="0.25">
      <c r="A267" s="113"/>
      <c r="B267" s="113"/>
      <c r="C267" s="256"/>
      <c r="D267" s="113"/>
      <c r="E267" s="113"/>
      <c r="F267" s="113"/>
      <c r="G267" s="113"/>
      <c r="H267" s="113"/>
      <c r="I267" s="113"/>
      <c r="J267" s="113"/>
      <c r="K267" s="113"/>
      <c r="L267" s="113"/>
      <c r="M267" s="113"/>
      <c r="N267" s="113"/>
      <c r="O267" s="113"/>
      <c r="P267" s="113"/>
      <c r="Q267" s="113"/>
      <c r="R267" s="113"/>
      <c r="S267" s="113"/>
      <c r="T267" s="113"/>
    </row>
    <row r="268" spans="1:20" x14ac:dyDescent="0.25">
      <c r="A268" s="113"/>
      <c r="B268" s="113"/>
      <c r="C268" s="256"/>
      <c r="D268" s="113"/>
      <c r="E268" s="113"/>
      <c r="F268" s="113"/>
      <c r="G268" s="113"/>
      <c r="H268" s="113"/>
      <c r="I268" s="113"/>
      <c r="J268" s="113"/>
      <c r="K268" s="113"/>
      <c r="L268" s="113"/>
      <c r="M268" s="113"/>
      <c r="N268" s="113"/>
      <c r="O268" s="113"/>
      <c r="P268" s="113"/>
      <c r="Q268" s="113"/>
      <c r="R268" s="113"/>
      <c r="S268" s="113"/>
      <c r="T268" s="113"/>
    </row>
    <row r="269" spans="1:20" x14ac:dyDescent="0.25">
      <c r="A269" s="113"/>
      <c r="B269" s="113"/>
      <c r="C269" s="256"/>
      <c r="D269" s="113"/>
      <c r="E269" s="113"/>
      <c r="F269" s="113"/>
      <c r="G269" s="113"/>
      <c r="H269" s="113"/>
      <c r="I269" s="113"/>
      <c r="J269" s="113"/>
      <c r="K269" s="113"/>
      <c r="L269" s="113"/>
      <c r="M269" s="113"/>
      <c r="N269" s="113"/>
      <c r="O269" s="113"/>
      <c r="P269" s="113"/>
      <c r="Q269" s="113"/>
      <c r="R269" s="113"/>
      <c r="S269" s="113"/>
      <c r="T269" s="113"/>
    </row>
    <row r="270" spans="1:20" x14ac:dyDescent="0.25">
      <c r="A270" s="113"/>
      <c r="B270" s="113"/>
      <c r="C270" s="256"/>
      <c r="D270" s="113"/>
      <c r="E270" s="113"/>
      <c r="F270" s="113"/>
      <c r="G270" s="113"/>
      <c r="H270" s="113"/>
      <c r="I270" s="113"/>
      <c r="J270" s="113"/>
      <c r="K270" s="113"/>
      <c r="L270" s="113"/>
      <c r="M270" s="113"/>
      <c r="N270" s="113"/>
      <c r="O270" s="113"/>
      <c r="P270" s="113"/>
      <c r="Q270" s="113"/>
      <c r="R270" s="113"/>
      <c r="S270" s="113"/>
      <c r="T270" s="113"/>
    </row>
    <row r="271" spans="1:20" x14ac:dyDescent="0.25">
      <c r="A271" s="113"/>
      <c r="B271" s="113"/>
      <c r="C271" s="256"/>
      <c r="D271" s="113"/>
      <c r="E271" s="113"/>
      <c r="F271" s="113"/>
      <c r="G271" s="113"/>
      <c r="H271" s="113"/>
      <c r="I271" s="113"/>
      <c r="J271" s="113"/>
      <c r="K271" s="113"/>
      <c r="L271" s="113"/>
      <c r="M271" s="113"/>
      <c r="N271" s="113"/>
      <c r="O271" s="113"/>
      <c r="P271" s="113"/>
      <c r="Q271" s="113"/>
      <c r="R271" s="113"/>
      <c r="S271" s="113"/>
      <c r="T271" s="113"/>
    </row>
    <row r="272" spans="1:20" x14ac:dyDescent="0.25">
      <c r="A272" s="113"/>
      <c r="B272" s="113"/>
      <c r="C272" s="256"/>
      <c r="D272" s="113"/>
      <c r="E272" s="113"/>
      <c r="F272" s="113"/>
      <c r="G272" s="113"/>
      <c r="H272" s="113"/>
      <c r="I272" s="113"/>
      <c r="J272" s="113"/>
      <c r="K272" s="113"/>
      <c r="L272" s="113"/>
      <c r="M272" s="113"/>
      <c r="N272" s="113"/>
      <c r="O272" s="113"/>
      <c r="P272" s="113"/>
      <c r="Q272" s="113"/>
      <c r="R272" s="113"/>
      <c r="S272" s="113"/>
      <c r="T272" s="113"/>
    </row>
    <row r="273" spans="1:20" x14ac:dyDescent="0.25">
      <c r="A273" s="113"/>
      <c r="B273" s="113"/>
      <c r="C273" s="256"/>
      <c r="D273" s="113"/>
      <c r="E273" s="113"/>
      <c r="F273" s="113"/>
      <c r="G273" s="113"/>
      <c r="H273" s="113"/>
      <c r="I273" s="113"/>
      <c r="J273" s="113"/>
      <c r="K273" s="113"/>
      <c r="L273" s="113"/>
      <c r="M273" s="113"/>
      <c r="N273" s="113"/>
      <c r="O273" s="113"/>
      <c r="P273" s="113"/>
      <c r="Q273" s="113"/>
      <c r="R273" s="113"/>
      <c r="S273" s="113"/>
      <c r="T273" s="113"/>
    </row>
    <row r="274" spans="1:20" x14ac:dyDescent="0.25">
      <c r="A274" s="113"/>
      <c r="B274" s="113"/>
      <c r="C274" s="256"/>
      <c r="D274" s="113"/>
      <c r="E274" s="113"/>
      <c r="F274" s="113"/>
      <c r="G274" s="113"/>
      <c r="H274" s="113"/>
      <c r="I274" s="113"/>
      <c r="J274" s="113"/>
      <c r="K274" s="113"/>
      <c r="L274" s="113"/>
      <c r="M274" s="113"/>
      <c r="N274" s="113"/>
      <c r="O274" s="113"/>
      <c r="P274" s="113"/>
      <c r="Q274" s="113"/>
      <c r="R274" s="113"/>
      <c r="S274" s="113"/>
      <c r="T274" s="113"/>
    </row>
    <row r="275" spans="1:20" x14ac:dyDescent="0.25">
      <c r="A275" s="113"/>
      <c r="B275" s="113"/>
      <c r="C275" s="256"/>
      <c r="D275" s="113"/>
      <c r="E275" s="113"/>
      <c r="F275" s="113"/>
      <c r="G275" s="113"/>
      <c r="H275" s="113"/>
      <c r="I275" s="113"/>
      <c r="J275" s="113"/>
      <c r="K275" s="113"/>
      <c r="L275" s="113"/>
      <c r="M275" s="113"/>
      <c r="N275" s="113"/>
      <c r="O275" s="113"/>
      <c r="P275" s="113"/>
      <c r="Q275" s="113"/>
      <c r="R275" s="113"/>
      <c r="S275" s="113"/>
      <c r="T275" s="113"/>
    </row>
    <row r="276" spans="1:20" x14ac:dyDescent="0.25">
      <c r="A276" s="113"/>
      <c r="B276" s="113"/>
      <c r="C276" s="256"/>
      <c r="D276" s="113"/>
      <c r="E276" s="113"/>
      <c r="F276" s="113"/>
      <c r="G276" s="113"/>
      <c r="H276" s="113"/>
      <c r="I276" s="113"/>
      <c r="J276" s="113"/>
      <c r="K276" s="113"/>
      <c r="L276" s="113"/>
      <c r="M276" s="113"/>
      <c r="N276" s="113"/>
      <c r="O276" s="113"/>
      <c r="P276" s="113"/>
      <c r="Q276" s="113"/>
      <c r="R276" s="113"/>
      <c r="S276" s="113"/>
      <c r="T276" s="113"/>
    </row>
    <row r="277" spans="1:20" x14ac:dyDescent="0.25">
      <c r="A277" s="113"/>
      <c r="B277" s="113"/>
      <c r="C277" s="256"/>
      <c r="D277" s="113"/>
      <c r="E277" s="113"/>
      <c r="F277" s="113"/>
      <c r="G277" s="113"/>
      <c r="H277" s="113"/>
      <c r="I277" s="113"/>
      <c r="J277" s="113"/>
      <c r="K277" s="113"/>
      <c r="L277" s="113"/>
      <c r="M277" s="113"/>
      <c r="N277" s="113"/>
      <c r="O277" s="113"/>
      <c r="P277" s="113"/>
      <c r="Q277" s="113"/>
      <c r="R277" s="113"/>
      <c r="S277" s="113"/>
      <c r="T277" s="113"/>
    </row>
    <row r="278" spans="1:20" x14ac:dyDescent="0.25">
      <c r="A278" s="113"/>
      <c r="B278" s="113"/>
      <c r="C278" s="256"/>
      <c r="D278" s="113"/>
      <c r="E278" s="113"/>
      <c r="F278" s="113"/>
      <c r="G278" s="113"/>
      <c r="H278" s="113"/>
      <c r="I278" s="113"/>
      <c r="J278" s="113"/>
      <c r="K278" s="113"/>
      <c r="L278" s="113"/>
      <c r="M278" s="113"/>
      <c r="N278" s="113"/>
      <c r="O278" s="113"/>
      <c r="P278" s="113"/>
      <c r="Q278" s="113"/>
      <c r="R278" s="113"/>
      <c r="S278" s="113"/>
      <c r="T278" s="113"/>
    </row>
    <row r="279" spans="1:20" x14ac:dyDescent="0.25">
      <c r="A279" s="113"/>
      <c r="B279" s="113"/>
      <c r="C279" s="256"/>
      <c r="D279" s="113"/>
      <c r="E279" s="113"/>
      <c r="F279" s="113"/>
      <c r="G279" s="113"/>
      <c r="H279" s="113"/>
      <c r="I279" s="113"/>
      <c r="J279" s="113"/>
      <c r="K279" s="113"/>
      <c r="L279" s="113"/>
      <c r="M279" s="113"/>
      <c r="N279" s="113"/>
      <c r="O279" s="113"/>
      <c r="P279" s="113"/>
      <c r="Q279" s="113"/>
      <c r="R279" s="113"/>
      <c r="S279" s="113"/>
      <c r="T279" s="113"/>
    </row>
    <row r="280" spans="1:20" x14ac:dyDescent="0.25">
      <c r="A280" s="113"/>
      <c r="B280" s="113"/>
      <c r="C280" s="256"/>
      <c r="D280" s="113"/>
      <c r="E280" s="113"/>
      <c r="F280" s="113"/>
      <c r="G280" s="113"/>
      <c r="H280" s="113"/>
      <c r="I280" s="113"/>
      <c r="J280" s="113"/>
      <c r="K280" s="113"/>
      <c r="L280" s="113"/>
      <c r="M280" s="113"/>
      <c r="N280" s="113"/>
      <c r="O280" s="113"/>
      <c r="P280" s="113"/>
      <c r="Q280" s="113"/>
      <c r="R280" s="113"/>
      <c r="S280" s="113"/>
      <c r="T280" s="113"/>
    </row>
    <row r="281" spans="1:20" x14ac:dyDescent="0.25">
      <c r="A281" s="113"/>
      <c r="B281" s="113"/>
      <c r="C281" s="256"/>
      <c r="D281" s="113"/>
      <c r="E281" s="113"/>
      <c r="F281" s="113"/>
      <c r="G281" s="113"/>
      <c r="H281" s="113"/>
      <c r="I281" s="113"/>
      <c r="J281" s="113"/>
      <c r="K281" s="113"/>
      <c r="L281" s="113"/>
      <c r="M281" s="113"/>
      <c r="N281" s="113"/>
      <c r="O281" s="113"/>
      <c r="P281" s="113"/>
      <c r="Q281" s="113"/>
      <c r="R281" s="113"/>
      <c r="S281" s="113"/>
      <c r="T281" s="113"/>
    </row>
    <row r="282" spans="1:20" x14ac:dyDescent="0.25">
      <c r="A282" s="113"/>
      <c r="B282" s="113"/>
      <c r="C282" s="256"/>
      <c r="D282" s="113"/>
      <c r="E282" s="113"/>
      <c r="F282" s="113"/>
      <c r="G282" s="113"/>
      <c r="H282" s="113"/>
      <c r="I282" s="113"/>
      <c r="J282" s="113"/>
      <c r="K282" s="113"/>
      <c r="L282" s="113"/>
      <c r="M282" s="113"/>
      <c r="N282" s="113"/>
      <c r="O282" s="113"/>
      <c r="P282" s="113"/>
      <c r="Q282" s="113"/>
      <c r="R282" s="113"/>
      <c r="S282" s="113"/>
      <c r="T282" s="113"/>
    </row>
    <row r="283" spans="1:20" x14ac:dyDescent="0.25">
      <c r="A283" s="113"/>
      <c r="B283" s="113"/>
      <c r="C283" s="256"/>
      <c r="D283" s="113"/>
      <c r="E283" s="113"/>
      <c r="F283" s="113"/>
      <c r="G283" s="113"/>
      <c r="H283" s="113"/>
      <c r="I283" s="113"/>
      <c r="J283" s="113"/>
      <c r="K283" s="113"/>
      <c r="L283" s="113"/>
      <c r="M283" s="113"/>
      <c r="N283" s="113"/>
      <c r="O283" s="113"/>
      <c r="P283" s="113"/>
      <c r="Q283" s="113"/>
      <c r="R283" s="113"/>
      <c r="S283" s="113"/>
      <c r="T283" s="113"/>
    </row>
    <row r="284" spans="1:20" x14ac:dyDescent="0.25">
      <c r="A284" s="113"/>
      <c r="B284" s="113"/>
      <c r="C284" s="256"/>
      <c r="D284" s="113"/>
      <c r="E284" s="113"/>
      <c r="F284" s="113"/>
      <c r="G284" s="113"/>
      <c r="H284" s="113"/>
      <c r="I284" s="113"/>
      <c r="J284" s="113"/>
      <c r="K284" s="113"/>
      <c r="L284" s="113"/>
      <c r="M284" s="113"/>
      <c r="N284" s="113"/>
      <c r="O284" s="113"/>
      <c r="P284" s="113"/>
      <c r="Q284" s="113"/>
      <c r="R284" s="113"/>
      <c r="S284" s="113"/>
      <c r="T284" s="113"/>
    </row>
    <row r="285" spans="1:20" x14ac:dyDescent="0.25">
      <c r="A285" s="113"/>
      <c r="B285" s="113"/>
      <c r="C285" s="256"/>
      <c r="D285" s="113"/>
      <c r="E285" s="113"/>
      <c r="F285" s="113"/>
      <c r="G285" s="113"/>
      <c r="H285" s="113"/>
      <c r="I285" s="113"/>
      <c r="J285" s="113"/>
      <c r="K285" s="113"/>
      <c r="L285" s="113"/>
      <c r="M285" s="113"/>
      <c r="N285" s="113"/>
      <c r="O285" s="113"/>
      <c r="P285" s="113"/>
      <c r="Q285" s="113"/>
      <c r="R285" s="113"/>
      <c r="S285" s="113"/>
      <c r="T285" s="113"/>
    </row>
    <row r="286" spans="1:20" x14ac:dyDescent="0.25">
      <c r="A286" s="113"/>
      <c r="B286" s="113"/>
      <c r="C286" s="256"/>
      <c r="D286" s="113"/>
      <c r="E286" s="113"/>
      <c r="F286" s="113"/>
      <c r="G286" s="113"/>
      <c r="H286" s="113"/>
      <c r="I286" s="113"/>
      <c r="J286" s="113"/>
      <c r="K286" s="113"/>
      <c r="L286" s="113"/>
      <c r="M286" s="113"/>
      <c r="N286" s="113"/>
      <c r="O286" s="113"/>
      <c r="P286" s="113"/>
      <c r="Q286" s="113"/>
      <c r="R286" s="113"/>
      <c r="S286" s="113"/>
      <c r="T286" s="113"/>
    </row>
    <row r="287" spans="1:20" x14ac:dyDescent="0.25">
      <c r="A287" s="113"/>
      <c r="B287" s="113"/>
      <c r="C287" s="256"/>
      <c r="D287" s="113"/>
      <c r="E287" s="113"/>
      <c r="F287" s="113"/>
      <c r="G287" s="113"/>
      <c r="H287" s="113"/>
      <c r="I287" s="113"/>
      <c r="J287" s="113"/>
      <c r="K287" s="113"/>
      <c r="L287" s="113"/>
      <c r="M287" s="113"/>
      <c r="N287" s="113"/>
      <c r="O287" s="113"/>
      <c r="P287" s="113"/>
      <c r="Q287" s="113"/>
      <c r="R287" s="113"/>
      <c r="S287" s="113"/>
      <c r="T287" s="113"/>
    </row>
    <row r="288" spans="1:20" x14ac:dyDescent="0.25">
      <c r="A288" s="113"/>
      <c r="B288" s="113"/>
      <c r="C288" s="256"/>
      <c r="D288" s="113"/>
      <c r="E288" s="113"/>
      <c r="F288" s="113"/>
      <c r="G288" s="113"/>
      <c r="H288" s="113"/>
      <c r="I288" s="113"/>
      <c r="J288" s="113"/>
      <c r="K288" s="113"/>
      <c r="L288" s="113"/>
      <c r="M288" s="113"/>
      <c r="N288" s="113"/>
      <c r="O288" s="113"/>
      <c r="P288" s="113"/>
      <c r="Q288" s="113"/>
      <c r="R288" s="113"/>
      <c r="S288" s="113"/>
      <c r="T288" s="113"/>
    </row>
    <row r="289" spans="1:20" x14ac:dyDescent="0.25">
      <c r="A289" s="113"/>
      <c r="B289" s="113"/>
      <c r="C289" s="256"/>
      <c r="D289" s="113"/>
      <c r="E289" s="113"/>
      <c r="F289" s="113"/>
      <c r="G289" s="113"/>
      <c r="H289" s="113"/>
      <c r="I289" s="113"/>
      <c r="J289" s="113"/>
      <c r="K289" s="113"/>
      <c r="L289" s="113"/>
      <c r="M289" s="113"/>
      <c r="N289" s="113"/>
      <c r="O289" s="113"/>
      <c r="P289" s="113"/>
      <c r="Q289" s="113"/>
      <c r="R289" s="113"/>
      <c r="S289" s="113"/>
      <c r="T289" s="113"/>
    </row>
    <row r="290" spans="1:20" x14ac:dyDescent="0.25">
      <c r="A290" s="113"/>
      <c r="B290" s="113"/>
      <c r="C290" s="256"/>
      <c r="D290" s="113"/>
      <c r="E290" s="113"/>
      <c r="F290" s="113"/>
      <c r="G290" s="113"/>
      <c r="H290" s="113"/>
      <c r="I290" s="113"/>
      <c r="J290" s="113"/>
      <c r="K290" s="113"/>
      <c r="L290" s="113"/>
      <c r="M290" s="113"/>
      <c r="N290" s="113"/>
      <c r="O290" s="113"/>
      <c r="P290" s="113"/>
      <c r="Q290" s="113"/>
      <c r="R290" s="113"/>
      <c r="S290" s="113"/>
      <c r="T290" s="113"/>
    </row>
    <row r="291" spans="1:20" x14ac:dyDescent="0.25">
      <c r="A291" s="113"/>
      <c r="B291" s="113"/>
      <c r="C291" s="256"/>
      <c r="D291" s="113"/>
      <c r="E291" s="113"/>
      <c r="F291" s="113"/>
      <c r="G291" s="113"/>
      <c r="H291" s="113"/>
      <c r="I291" s="113"/>
      <c r="J291" s="113"/>
      <c r="K291" s="113"/>
      <c r="L291" s="113"/>
      <c r="M291" s="113"/>
      <c r="N291" s="113"/>
      <c r="O291" s="113"/>
      <c r="P291" s="113"/>
      <c r="Q291" s="113"/>
      <c r="R291" s="113"/>
      <c r="S291" s="113"/>
      <c r="T291" s="113"/>
    </row>
    <row r="292" spans="1:20" x14ac:dyDescent="0.25">
      <c r="A292" s="113"/>
      <c r="B292" s="113"/>
      <c r="C292" s="256"/>
      <c r="D292" s="113"/>
      <c r="E292" s="113"/>
      <c r="F292" s="113"/>
      <c r="G292" s="113"/>
      <c r="H292" s="113"/>
      <c r="I292" s="113"/>
      <c r="J292" s="113"/>
      <c r="K292" s="113"/>
      <c r="L292" s="113"/>
      <c r="M292" s="113"/>
      <c r="N292" s="113"/>
      <c r="O292" s="113"/>
      <c r="P292" s="113"/>
      <c r="Q292" s="113"/>
      <c r="R292" s="113"/>
      <c r="S292" s="113"/>
      <c r="T292" s="113"/>
    </row>
    <row r="293" spans="1:20" x14ac:dyDescent="0.25">
      <c r="A293" s="113"/>
      <c r="B293" s="113"/>
      <c r="C293" s="256"/>
      <c r="D293" s="113"/>
      <c r="E293" s="113"/>
      <c r="F293" s="113"/>
      <c r="G293" s="113"/>
      <c r="H293" s="113"/>
      <c r="I293" s="113"/>
      <c r="J293" s="113"/>
      <c r="K293" s="113"/>
      <c r="L293" s="113"/>
      <c r="M293" s="113"/>
      <c r="N293" s="113"/>
      <c r="O293" s="113"/>
      <c r="P293" s="113"/>
      <c r="Q293" s="113"/>
      <c r="R293" s="113"/>
      <c r="S293" s="113"/>
      <c r="T293" s="113"/>
    </row>
    <row r="294" spans="1:20" x14ac:dyDescent="0.25">
      <c r="A294" s="113"/>
      <c r="B294" s="113"/>
      <c r="C294" s="256"/>
      <c r="D294" s="113"/>
      <c r="E294" s="113"/>
      <c r="F294" s="113"/>
      <c r="G294" s="113"/>
      <c r="H294" s="113"/>
      <c r="I294" s="113"/>
      <c r="J294" s="113"/>
      <c r="K294" s="113"/>
      <c r="L294" s="113"/>
      <c r="M294" s="113"/>
      <c r="N294" s="113"/>
      <c r="O294" s="113"/>
      <c r="P294" s="113"/>
      <c r="Q294" s="113"/>
      <c r="R294" s="113"/>
      <c r="S294" s="113"/>
      <c r="T294" s="113"/>
    </row>
    <row r="295" spans="1:20" x14ac:dyDescent="0.25">
      <c r="A295" s="113"/>
      <c r="B295" s="113"/>
      <c r="C295" s="256"/>
      <c r="D295" s="113"/>
      <c r="E295" s="113"/>
      <c r="F295" s="113"/>
      <c r="G295" s="113"/>
      <c r="H295" s="113"/>
      <c r="I295" s="113"/>
      <c r="J295" s="113"/>
      <c r="K295" s="113"/>
      <c r="L295" s="113"/>
      <c r="M295" s="113"/>
      <c r="N295" s="113"/>
      <c r="O295" s="113"/>
      <c r="P295" s="113"/>
      <c r="Q295" s="113"/>
      <c r="R295" s="113"/>
      <c r="S295" s="113"/>
      <c r="T295" s="113"/>
    </row>
    <row r="296" spans="1:20" x14ac:dyDescent="0.25">
      <c r="A296" s="113"/>
      <c r="B296" s="113"/>
      <c r="C296" s="256"/>
      <c r="D296" s="113"/>
      <c r="E296" s="113"/>
      <c r="F296" s="113"/>
      <c r="G296" s="113"/>
      <c r="H296" s="113"/>
      <c r="I296" s="113"/>
      <c r="J296" s="113"/>
      <c r="K296" s="113"/>
      <c r="L296" s="113"/>
      <c r="M296" s="113"/>
      <c r="N296" s="113"/>
      <c r="O296" s="113"/>
      <c r="P296" s="113"/>
      <c r="Q296" s="113"/>
      <c r="R296" s="113"/>
      <c r="S296" s="113"/>
      <c r="T296" s="113"/>
    </row>
    <row r="297" spans="1:20" x14ac:dyDescent="0.25">
      <c r="A297" s="113"/>
      <c r="B297" s="113"/>
      <c r="C297" s="256"/>
      <c r="D297" s="113"/>
      <c r="E297" s="113"/>
      <c r="F297" s="113"/>
      <c r="G297" s="113"/>
      <c r="H297" s="113"/>
      <c r="I297" s="113"/>
      <c r="J297" s="113"/>
      <c r="K297" s="113"/>
      <c r="L297" s="113"/>
      <c r="M297" s="113"/>
      <c r="N297" s="113"/>
      <c r="O297" s="113"/>
      <c r="P297" s="113"/>
      <c r="Q297" s="113"/>
      <c r="R297" s="113"/>
      <c r="S297" s="113"/>
      <c r="T297" s="113"/>
    </row>
    <row r="298" spans="1:20" x14ac:dyDescent="0.25">
      <c r="A298" s="113"/>
      <c r="B298" s="113"/>
      <c r="C298" s="256"/>
      <c r="D298" s="113"/>
      <c r="E298" s="113"/>
      <c r="F298" s="113"/>
      <c r="G298" s="113"/>
      <c r="H298" s="113"/>
      <c r="I298" s="113"/>
      <c r="J298" s="113"/>
      <c r="K298" s="113"/>
      <c r="L298" s="113"/>
      <c r="M298" s="113"/>
      <c r="N298" s="113"/>
      <c r="O298" s="113"/>
      <c r="P298" s="113"/>
      <c r="Q298" s="113"/>
      <c r="R298" s="113"/>
      <c r="S298" s="113"/>
      <c r="T298" s="113"/>
    </row>
    <row r="299" spans="1:20" x14ac:dyDescent="0.25">
      <c r="A299" s="113"/>
      <c r="B299" s="113"/>
      <c r="C299" s="256"/>
      <c r="D299" s="113"/>
      <c r="E299" s="113"/>
      <c r="F299" s="113"/>
      <c r="G299" s="113"/>
      <c r="H299" s="113"/>
      <c r="I299" s="113"/>
      <c r="J299" s="113"/>
      <c r="K299" s="113"/>
      <c r="L299" s="113"/>
      <c r="M299" s="113"/>
      <c r="N299" s="113"/>
      <c r="O299" s="113"/>
      <c r="P299" s="113"/>
      <c r="Q299" s="113"/>
      <c r="R299" s="113"/>
      <c r="S299" s="113"/>
      <c r="T299" s="113"/>
    </row>
    <row r="300" spans="1:20" x14ac:dyDescent="0.25">
      <c r="A300" s="113"/>
      <c r="B300" s="113"/>
      <c r="C300" s="256"/>
      <c r="D300" s="113"/>
      <c r="E300" s="113"/>
      <c r="F300" s="113"/>
      <c r="G300" s="113"/>
      <c r="H300" s="113"/>
      <c r="I300" s="113"/>
      <c r="J300" s="113"/>
      <c r="K300" s="113"/>
      <c r="L300" s="113"/>
      <c r="M300" s="113"/>
      <c r="N300" s="113"/>
      <c r="O300" s="113"/>
      <c r="P300" s="113"/>
      <c r="Q300" s="113"/>
      <c r="R300" s="113"/>
      <c r="S300" s="113"/>
      <c r="T300" s="113"/>
    </row>
    <row r="301" spans="1:20" x14ac:dyDescent="0.25">
      <c r="A301" s="113"/>
      <c r="B301" s="113"/>
      <c r="C301" s="256"/>
      <c r="D301" s="113"/>
      <c r="E301" s="113"/>
      <c r="F301" s="113"/>
      <c r="G301" s="113"/>
      <c r="H301" s="113"/>
      <c r="I301" s="113"/>
      <c r="J301" s="113"/>
      <c r="K301" s="113"/>
      <c r="L301" s="113"/>
      <c r="M301" s="113"/>
      <c r="N301" s="113"/>
      <c r="O301" s="113"/>
      <c r="P301" s="113"/>
      <c r="Q301" s="113"/>
      <c r="R301" s="113"/>
      <c r="S301" s="113"/>
      <c r="T301" s="113"/>
    </row>
    <row r="302" spans="1:20" x14ac:dyDescent="0.25">
      <c r="A302" s="113"/>
      <c r="B302" s="113"/>
      <c r="C302" s="256"/>
      <c r="D302" s="113"/>
      <c r="E302" s="113"/>
      <c r="F302" s="113"/>
      <c r="G302" s="113"/>
      <c r="H302" s="113"/>
      <c r="I302" s="113"/>
      <c r="J302" s="113"/>
      <c r="K302" s="113"/>
      <c r="L302" s="113"/>
      <c r="M302" s="113"/>
      <c r="N302" s="113"/>
      <c r="O302" s="113"/>
      <c r="P302" s="113"/>
      <c r="Q302" s="113"/>
      <c r="R302" s="113"/>
      <c r="S302" s="113"/>
      <c r="T302" s="113"/>
    </row>
    <row r="303" spans="1:20" x14ac:dyDescent="0.25">
      <c r="A303" s="113"/>
      <c r="B303" s="113"/>
      <c r="C303" s="256"/>
      <c r="D303" s="113"/>
      <c r="E303" s="113"/>
      <c r="F303" s="113"/>
      <c r="G303" s="113"/>
      <c r="H303" s="113"/>
      <c r="I303" s="113"/>
      <c r="J303" s="113"/>
      <c r="K303" s="113"/>
      <c r="L303" s="113"/>
      <c r="M303" s="113"/>
      <c r="N303" s="113"/>
      <c r="O303" s="113"/>
      <c r="P303" s="113"/>
      <c r="Q303" s="113"/>
      <c r="R303" s="113"/>
      <c r="S303" s="113"/>
      <c r="T303" s="113"/>
    </row>
    <row r="304" spans="1:20" x14ac:dyDescent="0.25">
      <c r="A304" s="113"/>
      <c r="B304" s="113"/>
      <c r="C304" s="256"/>
      <c r="D304" s="113"/>
      <c r="E304" s="113"/>
      <c r="F304" s="113"/>
      <c r="G304" s="113"/>
      <c r="H304" s="113"/>
      <c r="I304" s="113"/>
      <c r="J304" s="113"/>
      <c r="K304" s="113"/>
      <c r="L304" s="113"/>
      <c r="M304" s="113"/>
      <c r="N304" s="113"/>
      <c r="O304" s="113"/>
      <c r="P304" s="113"/>
      <c r="Q304" s="113"/>
      <c r="R304" s="113"/>
      <c r="S304" s="113"/>
      <c r="T304" s="113"/>
    </row>
    <row r="305" spans="1:20" x14ac:dyDescent="0.25">
      <c r="A305" s="113"/>
      <c r="B305" s="113"/>
      <c r="C305" s="256"/>
      <c r="D305" s="113"/>
      <c r="E305" s="113"/>
      <c r="F305" s="113"/>
      <c r="G305" s="113"/>
      <c r="H305" s="113"/>
      <c r="I305" s="113"/>
      <c r="J305" s="113"/>
      <c r="K305" s="113"/>
      <c r="L305" s="113"/>
      <c r="M305" s="113"/>
      <c r="N305" s="113"/>
      <c r="O305" s="113"/>
      <c r="P305" s="113"/>
      <c r="Q305" s="113"/>
      <c r="R305" s="113"/>
      <c r="S305" s="113"/>
      <c r="T305" s="113"/>
    </row>
    <row r="306" spans="1:20" x14ac:dyDescent="0.25">
      <c r="A306" s="113"/>
      <c r="B306" s="113"/>
      <c r="C306" s="256"/>
      <c r="D306" s="113"/>
      <c r="E306" s="113"/>
      <c r="F306" s="113"/>
      <c r="G306" s="113"/>
      <c r="H306" s="113"/>
      <c r="I306" s="113"/>
      <c r="J306" s="113"/>
      <c r="K306" s="113"/>
      <c r="L306" s="113"/>
      <c r="M306" s="113"/>
      <c r="N306" s="113"/>
      <c r="O306" s="113"/>
      <c r="P306" s="113"/>
      <c r="Q306" s="113"/>
      <c r="R306" s="113"/>
      <c r="S306" s="113"/>
      <c r="T306" s="113"/>
    </row>
    <row r="307" spans="1:20" x14ac:dyDescent="0.25">
      <c r="A307" s="113"/>
      <c r="B307" s="113"/>
      <c r="C307" s="256"/>
      <c r="D307" s="113"/>
      <c r="E307" s="113"/>
      <c r="F307" s="113"/>
      <c r="G307" s="113"/>
      <c r="H307" s="113"/>
      <c r="I307" s="113"/>
      <c r="J307" s="113"/>
      <c r="K307" s="113"/>
      <c r="L307" s="113"/>
      <c r="M307" s="113"/>
      <c r="N307" s="113"/>
      <c r="O307" s="113"/>
      <c r="P307" s="113"/>
      <c r="Q307" s="113"/>
      <c r="R307" s="113"/>
      <c r="S307" s="113"/>
      <c r="T307" s="113"/>
    </row>
    <row r="308" spans="1:20" x14ac:dyDescent="0.25">
      <c r="A308" s="113"/>
      <c r="B308" s="113"/>
      <c r="C308" s="256"/>
      <c r="D308" s="113"/>
      <c r="E308" s="113"/>
      <c r="F308" s="113"/>
      <c r="G308" s="113"/>
      <c r="H308" s="113"/>
      <c r="I308" s="113"/>
      <c r="J308" s="113"/>
      <c r="K308" s="113"/>
      <c r="L308" s="113"/>
      <c r="M308" s="113"/>
      <c r="N308" s="113"/>
      <c r="O308" s="113"/>
      <c r="P308" s="113"/>
      <c r="Q308" s="113"/>
      <c r="R308" s="113"/>
      <c r="S308" s="113"/>
      <c r="T308" s="113"/>
    </row>
    <row r="309" spans="1:20" x14ac:dyDescent="0.25">
      <c r="A309" s="113"/>
      <c r="B309" s="113"/>
      <c r="C309" s="256"/>
      <c r="D309" s="113"/>
      <c r="E309" s="113"/>
      <c r="F309" s="113"/>
      <c r="G309" s="113"/>
      <c r="H309" s="113"/>
      <c r="I309" s="113"/>
      <c r="J309" s="113"/>
      <c r="K309" s="113"/>
      <c r="L309" s="113"/>
      <c r="M309" s="113"/>
      <c r="N309" s="113"/>
      <c r="O309" s="113"/>
      <c r="P309" s="113"/>
      <c r="Q309" s="113"/>
      <c r="R309" s="113"/>
      <c r="S309" s="113"/>
      <c r="T309" s="113"/>
    </row>
    <row r="310" spans="1:20" x14ac:dyDescent="0.25">
      <c r="A310" s="113"/>
      <c r="B310" s="113"/>
      <c r="C310" s="256"/>
      <c r="D310" s="113"/>
      <c r="E310" s="113"/>
      <c r="F310" s="113"/>
      <c r="G310" s="113"/>
      <c r="H310" s="113"/>
      <c r="I310" s="113"/>
      <c r="J310" s="113"/>
      <c r="K310" s="113"/>
      <c r="L310" s="113"/>
      <c r="M310" s="113"/>
      <c r="N310" s="113"/>
      <c r="O310" s="113"/>
      <c r="P310" s="113"/>
      <c r="Q310" s="113"/>
      <c r="R310" s="113"/>
      <c r="S310" s="113"/>
      <c r="T310" s="113"/>
    </row>
    <row r="311" spans="1:20" x14ac:dyDescent="0.25">
      <c r="A311" s="113"/>
      <c r="B311" s="113"/>
      <c r="C311" s="256"/>
      <c r="D311" s="113"/>
      <c r="E311" s="113"/>
      <c r="F311" s="113"/>
      <c r="G311" s="113"/>
      <c r="H311" s="113"/>
      <c r="I311" s="113"/>
      <c r="J311" s="113"/>
      <c r="K311" s="113"/>
      <c r="L311" s="113"/>
      <c r="M311" s="113"/>
      <c r="N311" s="113"/>
      <c r="O311" s="113"/>
      <c r="P311" s="113"/>
      <c r="Q311" s="113"/>
      <c r="R311" s="113"/>
      <c r="S311" s="113"/>
      <c r="T311" s="113"/>
    </row>
    <row r="312" spans="1:20" x14ac:dyDescent="0.25">
      <c r="A312" s="113"/>
      <c r="B312" s="113"/>
      <c r="C312" s="256"/>
      <c r="D312" s="113"/>
      <c r="E312" s="113"/>
      <c r="F312" s="113"/>
      <c r="G312" s="113"/>
      <c r="H312" s="113"/>
      <c r="I312" s="113"/>
      <c r="J312" s="113"/>
      <c r="K312" s="113"/>
      <c r="L312" s="113"/>
      <c r="M312" s="113"/>
      <c r="N312" s="113"/>
      <c r="O312" s="113"/>
      <c r="P312" s="113"/>
      <c r="Q312" s="113"/>
      <c r="R312" s="113"/>
      <c r="S312" s="113"/>
      <c r="T312" s="113"/>
    </row>
    <row r="313" spans="1:20" x14ac:dyDescent="0.25">
      <c r="A313" s="113"/>
      <c r="B313" s="113"/>
      <c r="C313" s="256"/>
      <c r="D313" s="113"/>
      <c r="E313" s="113"/>
      <c r="F313" s="113"/>
      <c r="G313" s="113"/>
      <c r="H313" s="113"/>
      <c r="I313" s="113"/>
      <c r="J313" s="113"/>
      <c r="K313" s="113"/>
      <c r="L313" s="113"/>
      <c r="M313" s="113"/>
      <c r="N313" s="113"/>
      <c r="O313" s="113"/>
      <c r="P313" s="113"/>
      <c r="Q313" s="113"/>
      <c r="R313" s="113"/>
      <c r="S313" s="113"/>
      <c r="T313" s="113"/>
    </row>
    <row r="314" spans="1:20" x14ac:dyDescent="0.25">
      <c r="A314" s="113"/>
      <c r="B314" s="113"/>
      <c r="C314" s="256"/>
      <c r="D314" s="113"/>
      <c r="E314" s="113"/>
      <c r="F314" s="113"/>
      <c r="G314" s="113"/>
      <c r="H314" s="113"/>
      <c r="I314" s="113"/>
      <c r="J314" s="113"/>
      <c r="K314" s="113"/>
      <c r="L314" s="113"/>
      <c r="M314" s="113"/>
      <c r="N314" s="113"/>
      <c r="O314" s="113"/>
      <c r="P314" s="113"/>
      <c r="Q314" s="113"/>
      <c r="R314" s="113"/>
      <c r="S314" s="113"/>
      <c r="T314" s="113"/>
    </row>
    <row r="315" spans="1:20" x14ac:dyDescent="0.25">
      <c r="A315" s="113"/>
      <c r="B315" s="113"/>
      <c r="C315" s="256"/>
      <c r="D315" s="113"/>
      <c r="E315" s="113"/>
      <c r="F315" s="113"/>
      <c r="G315" s="113"/>
      <c r="H315" s="113"/>
      <c r="I315" s="113"/>
      <c r="J315" s="113"/>
      <c r="K315" s="113"/>
      <c r="L315" s="113"/>
      <c r="M315" s="113"/>
      <c r="N315" s="113"/>
      <c r="O315" s="113"/>
      <c r="P315" s="113"/>
      <c r="Q315" s="113"/>
      <c r="R315" s="113"/>
      <c r="S315" s="113"/>
      <c r="T315" s="113"/>
    </row>
    <row r="316" spans="1:20" x14ac:dyDescent="0.25">
      <c r="A316" s="113"/>
      <c r="B316" s="113"/>
      <c r="C316" s="256"/>
      <c r="D316" s="113"/>
      <c r="E316" s="113"/>
      <c r="F316" s="113"/>
      <c r="G316" s="113"/>
      <c r="H316" s="113"/>
      <c r="I316" s="113"/>
      <c r="J316" s="113"/>
      <c r="K316" s="113"/>
      <c r="L316" s="113"/>
      <c r="M316" s="113"/>
      <c r="N316" s="113"/>
      <c r="O316" s="113"/>
      <c r="P316" s="113"/>
      <c r="Q316" s="113"/>
      <c r="R316" s="113"/>
      <c r="S316" s="113"/>
      <c r="T316" s="113"/>
    </row>
    <row r="317" spans="1:20" x14ac:dyDescent="0.25">
      <c r="A317" s="113"/>
      <c r="B317" s="113"/>
      <c r="C317" s="256"/>
      <c r="D317" s="113"/>
      <c r="E317" s="113"/>
      <c r="F317" s="113"/>
      <c r="G317" s="113"/>
      <c r="H317" s="113"/>
      <c r="I317" s="113"/>
      <c r="J317" s="113"/>
      <c r="K317" s="113"/>
      <c r="L317" s="113"/>
      <c r="M317" s="113"/>
      <c r="N317" s="113"/>
      <c r="O317" s="113"/>
      <c r="P317" s="113"/>
      <c r="Q317" s="113"/>
      <c r="R317" s="113"/>
      <c r="S317" s="113"/>
      <c r="T317" s="113"/>
    </row>
    <row r="318" spans="1:20" x14ac:dyDescent="0.25">
      <c r="A318" s="113"/>
      <c r="B318" s="113"/>
      <c r="C318" s="256"/>
      <c r="D318" s="113"/>
      <c r="E318" s="113"/>
      <c r="F318" s="113"/>
      <c r="G318" s="113"/>
      <c r="H318" s="113"/>
      <c r="I318" s="113"/>
      <c r="J318" s="113"/>
      <c r="K318" s="113"/>
      <c r="L318" s="113"/>
      <c r="M318" s="113"/>
      <c r="N318" s="113"/>
      <c r="O318" s="113"/>
      <c r="P318" s="113"/>
      <c r="Q318" s="113"/>
      <c r="R318" s="113"/>
      <c r="S318" s="113"/>
      <c r="T318" s="113"/>
    </row>
    <row r="319" spans="1:20" x14ac:dyDescent="0.25">
      <c r="A319" s="113"/>
      <c r="B319" s="113"/>
      <c r="C319" s="256"/>
      <c r="D319" s="113"/>
      <c r="E319" s="113"/>
      <c r="F319" s="113"/>
      <c r="G319" s="113"/>
      <c r="H319" s="113"/>
      <c r="I319" s="113"/>
      <c r="J319" s="113"/>
      <c r="K319" s="113"/>
      <c r="L319" s="113"/>
      <c r="M319" s="113"/>
      <c r="N319" s="113"/>
      <c r="O319" s="113"/>
      <c r="P319" s="113"/>
      <c r="Q319" s="113"/>
      <c r="R319" s="113"/>
      <c r="S319" s="113"/>
      <c r="T319" s="113"/>
    </row>
    <row r="320" spans="1:20" x14ac:dyDescent="0.25">
      <c r="A320" s="113"/>
      <c r="B320" s="113"/>
      <c r="C320" s="256"/>
      <c r="D320" s="113"/>
      <c r="E320" s="113"/>
      <c r="F320" s="113"/>
      <c r="G320" s="113"/>
      <c r="H320" s="113"/>
      <c r="I320" s="113"/>
      <c r="J320" s="113"/>
      <c r="K320" s="113"/>
      <c r="L320" s="113"/>
      <c r="M320" s="113"/>
      <c r="N320" s="113"/>
      <c r="O320" s="113"/>
      <c r="P320" s="113"/>
      <c r="Q320" s="113"/>
      <c r="R320" s="113"/>
      <c r="S320" s="113"/>
      <c r="T320" s="113"/>
    </row>
    <row r="321" spans="1:20" x14ac:dyDescent="0.25">
      <c r="A321" s="113"/>
      <c r="B321" s="113"/>
      <c r="C321" s="256"/>
      <c r="D321" s="113"/>
      <c r="E321" s="113"/>
      <c r="F321" s="113"/>
      <c r="G321" s="113"/>
      <c r="H321" s="113"/>
      <c r="I321" s="113"/>
      <c r="J321" s="113"/>
      <c r="K321" s="113"/>
      <c r="L321" s="113"/>
      <c r="M321" s="113"/>
      <c r="N321" s="113"/>
      <c r="O321" s="113"/>
      <c r="P321" s="113"/>
      <c r="Q321" s="113"/>
      <c r="R321" s="113"/>
      <c r="S321" s="113"/>
      <c r="T321" s="113"/>
    </row>
    <row r="322" spans="1:20" x14ac:dyDescent="0.25">
      <c r="A322" s="113"/>
      <c r="B322" s="113"/>
      <c r="C322" s="256"/>
      <c r="D322" s="113"/>
      <c r="E322" s="113"/>
      <c r="F322" s="113"/>
      <c r="G322" s="113"/>
      <c r="H322" s="113"/>
      <c r="I322" s="113"/>
      <c r="J322" s="113"/>
      <c r="K322" s="113"/>
      <c r="L322" s="113"/>
      <c r="M322" s="113"/>
      <c r="N322" s="113"/>
      <c r="O322" s="113"/>
      <c r="P322" s="113"/>
      <c r="Q322" s="113"/>
      <c r="R322" s="113"/>
      <c r="S322" s="113"/>
      <c r="T322" s="113"/>
    </row>
    <row r="323" spans="1:20" x14ac:dyDescent="0.25">
      <c r="A323" s="113"/>
      <c r="B323" s="113"/>
      <c r="C323" s="256"/>
      <c r="D323" s="113"/>
      <c r="E323" s="113"/>
      <c r="F323" s="113"/>
      <c r="G323" s="113"/>
      <c r="H323" s="113"/>
      <c r="I323" s="113"/>
      <c r="J323" s="113"/>
      <c r="K323" s="113"/>
      <c r="L323" s="113"/>
      <c r="M323" s="113"/>
      <c r="N323" s="113"/>
      <c r="O323" s="113"/>
      <c r="P323" s="113"/>
      <c r="Q323" s="113"/>
      <c r="R323" s="113"/>
      <c r="S323" s="113"/>
      <c r="T323" s="113"/>
    </row>
    <row r="324" spans="1:20" x14ac:dyDescent="0.25">
      <c r="A324" s="113"/>
      <c r="B324" s="113"/>
      <c r="C324" s="256"/>
      <c r="D324" s="113"/>
      <c r="E324" s="113"/>
      <c r="F324" s="113"/>
      <c r="G324" s="113"/>
      <c r="H324" s="113"/>
      <c r="I324" s="113"/>
      <c r="J324" s="113"/>
      <c r="K324" s="113"/>
      <c r="L324" s="113"/>
      <c r="M324" s="113"/>
      <c r="N324" s="113"/>
      <c r="O324" s="113"/>
      <c r="P324" s="113"/>
      <c r="Q324" s="113"/>
      <c r="R324" s="113"/>
      <c r="S324" s="113"/>
      <c r="T324" s="113"/>
    </row>
    <row r="325" spans="1:20" x14ac:dyDescent="0.25">
      <c r="A325" s="113"/>
      <c r="B325" s="113"/>
      <c r="C325" s="256"/>
      <c r="D325" s="113"/>
      <c r="E325" s="113"/>
      <c r="F325" s="113"/>
      <c r="G325" s="113"/>
      <c r="H325" s="113"/>
      <c r="I325" s="113"/>
      <c r="J325" s="113"/>
      <c r="K325" s="113"/>
      <c r="L325" s="113"/>
      <c r="M325" s="113"/>
      <c r="N325" s="113"/>
      <c r="O325" s="113"/>
      <c r="P325" s="113"/>
      <c r="Q325" s="113"/>
      <c r="R325" s="113"/>
      <c r="S325" s="113"/>
      <c r="T325" s="113"/>
    </row>
    <row r="326" spans="1:20" x14ac:dyDescent="0.25">
      <c r="A326" s="113"/>
      <c r="B326" s="113"/>
      <c r="C326" s="256"/>
      <c r="D326" s="113"/>
      <c r="E326" s="113"/>
      <c r="F326" s="113"/>
      <c r="G326" s="113"/>
      <c r="H326" s="113"/>
      <c r="I326" s="113"/>
      <c r="J326" s="113"/>
      <c r="K326" s="113"/>
      <c r="L326" s="113"/>
      <c r="M326" s="113"/>
      <c r="N326" s="113"/>
      <c r="O326" s="113"/>
      <c r="P326" s="113"/>
      <c r="Q326" s="113"/>
      <c r="R326" s="113"/>
      <c r="S326" s="113"/>
      <c r="T326" s="113"/>
    </row>
    <row r="327" spans="1:20" x14ac:dyDescent="0.25">
      <c r="A327" s="113"/>
      <c r="B327" s="113"/>
      <c r="C327" s="256"/>
      <c r="D327" s="113"/>
      <c r="E327" s="113"/>
      <c r="F327" s="113"/>
      <c r="G327" s="113"/>
      <c r="H327" s="113"/>
      <c r="I327" s="113"/>
      <c r="J327" s="113"/>
      <c r="K327" s="113"/>
      <c r="L327" s="113"/>
      <c r="M327" s="113"/>
      <c r="N327" s="113"/>
      <c r="O327" s="113"/>
      <c r="P327" s="113"/>
      <c r="Q327" s="113"/>
      <c r="R327" s="113"/>
      <c r="S327" s="113"/>
      <c r="T327" s="113"/>
    </row>
    <row r="328" spans="1:20" x14ac:dyDescent="0.25">
      <c r="A328" s="113"/>
      <c r="B328" s="113"/>
      <c r="C328" s="256"/>
      <c r="D328" s="113"/>
      <c r="E328" s="113"/>
      <c r="F328" s="113"/>
      <c r="G328" s="113"/>
      <c r="H328" s="113"/>
      <c r="I328" s="113"/>
      <c r="J328" s="113"/>
      <c r="K328" s="113"/>
      <c r="L328" s="113"/>
      <c r="M328" s="113"/>
      <c r="N328" s="113"/>
      <c r="O328" s="113"/>
      <c r="P328" s="113"/>
      <c r="Q328" s="113"/>
      <c r="R328" s="113"/>
      <c r="S328" s="113"/>
      <c r="T328" s="113"/>
    </row>
    <row r="329" spans="1:20" x14ac:dyDescent="0.25">
      <c r="A329" s="113"/>
      <c r="B329" s="113"/>
      <c r="C329" s="256"/>
      <c r="D329" s="113"/>
      <c r="E329" s="113"/>
      <c r="F329" s="113"/>
      <c r="G329" s="113"/>
      <c r="H329" s="113"/>
      <c r="I329" s="113"/>
      <c r="J329" s="113"/>
      <c r="K329" s="113"/>
      <c r="L329" s="113"/>
      <c r="M329" s="113"/>
      <c r="N329" s="113"/>
      <c r="O329" s="113"/>
      <c r="P329" s="113"/>
      <c r="Q329" s="113"/>
      <c r="R329" s="113"/>
      <c r="S329" s="113"/>
      <c r="T329" s="113"/>
    </row>
    <row r="330" spans="1:20" x14ac:dyDescent="0.25">
      <c r="A330" s="113"/>
      <c r="B330" s="113"/>
      <c r="C330" s="256"/>
      <c r="D330" s="113"/>
      <c r="E330" s="113"/>
      <c r="F330" s="113"/>
      <c r="G330" s="113"/>
      <c r="H330" s="113"/>
      <c r="I330" s="113"/>
      <c r="J330" s="113"/>
      <c r="K330" s="113"/>
      <c r="L330" s="113"/>
      <c r="M330" s="113"/>
      <c r="N330" s="113"/>
      <c r="O330" s="113"/>
      <c r="P330" s="113"/>
      <c r="Q330" s="113"/>
      <c r="R330" s="113"/>
      <c r="S330" s="113"/>
      <c r="T330" s="113"/>
    </row>
    <row r="331" spans="1:20" x14ac:dyDescent="0.25">
      <c r="A331" s="113"/>
      <c r="B331" s="113"/>
      <c r="C331" s="256"/>
      <c r="D331" s="113"/>
      <c r="E331" s="113"/>
      <c r="F331" s="113"/>
      <c r="G331" s="113"/>
      <c r="H331" s="113"/>
      <c r="I331" s="113"/>
      <c r="J331" s="113"/>
      <c r="K331" s="113"/>
      <c r="L331" s="113"/>
      <c r="M331" s="113"/>
      <c r="N331" s="113"/>
      <c r="O331" s="113"/>
      <c r="P331" s="113"/>
      <c r="Q331" s="113"/>
      <c r="R331" s="113"/>
      <c r="S331" s="113"/>
      <c r="T331" s="113"/>
    </row>
    <row r="332" spans="1:20" x14ac:dyDescent="0.25">
      <c r="A332" s="113"/>
      <c r="B332" s="113"/>
      <c r="C332" s="256"/>
      <c r="D332" s="113"/>
      <c r="E332" s="113"/>
      <c r="F332" s="113"/>
      <c r="G332" s="113"/>
      <c r="H332" s="113"/>
      <c r="I332" s="113"/>
      <c r="J332" s="113"/>
      <c r="K332" s="113"/>
      <c r="L332" s="113"/>
      <c r="M332" s="113"/>
      <c r="N332" s="113"/>
      <c r="O332" s="113"/>
      <c r="P332" s="113"/>
      <c r="Q332" s="113"/>
      <c r="R332" s="113"/>
      <c r="S332" s="113"/>
      <c r="T332" s="113"/>
    </row>
    <row r="333" spans="1:20" x14ac:dyDescent="0.25">
      <c r="A333" s="113"/>
      <c r="B333" s="113"/>
      <c r="C333" s="256"/>
      <c r="D333" s="113"/>
      <c r="E333" s="113"/>
      <c r="F333" s="113"/>
      <c r="G333" s="113"/>
      <c r="H333" s="113"/>
      <c r="I333" s="113"/>
      <c r="J333" s="113"/>
      <c r="K333" s="113"/>
      <c r="L333" s="113"/>
      <c r="M333" s="113"/>
      <c r="N333" s="113"/>
      <c r="O333" s="113"/>
      <c r="P333" s="113"/>
      <c r="Q333" s="113"/>
      <c r="R333" s="113"/>
      <c r="S333" s="113"/>
      <c r="T333" s="113"/>
    </row>
    <row r="334" spans="1:20" x14ac:dyDescent="0.25">
      <c r="A334" s="113"/>
      <c r="B334" s="113"/>
      <c r="C334" s="256"/>
      <c r="D334" s="113"/>
      <c r="E334" s="113"/>
      <c r="F334" s="113"/>
      <c r="G334" s="113"/>
      <c r="H334" s="113"/>
      <c r="I334" s="113"/>
      <c r="J334" s="113"/>
      <c r="K334" s="113"/>
      <c r="L334" s="113"/>
      <c r="M334" s="113"/>
      <c r="N334" s="113"/>
      <c r="O334" s="113"/>
      <c r="P334" s="113"/>
      <c r="Q334" s="113"/>
      <c r="R334" s="113"/>
      <c r="S334" s="113"/>
      <c r="T334" s="113"/>
    </row>
    <row r="335" spans="1:20" x14ac:dyDescent="0.25">
      <c r="A335" s="113"/>
      <c r="B335" s="113"/>
      <c r="C335" s="256"/>
      <c r="D335" s="113"/>
      <c r="E335" s="113"/>
      <c r="F335" s="113"/>
      <c r="G335" s="113"/>
      <c r="H335" s="113"/>
      <c r="I335" s="113"/>
      <c r="J335" s="113"/>
      <c r="K335" s="113"/>
      <c r="L335" s="113"/>
      <c r="M335" s="113"/>
      <c r="N335" s="113"/>
      <c r="O335" s="113"/>
      <c r="P335" s="113"/>
      <c r="Q335" s="113"/>
      <c r="R335" s="113"/>
      <c r="S335" s="113"/>
      <c r="T335" s="113"/>
    </row>
    <row r="336" spans="1:20" x14ac:dyDescent="0.25">
      <c r="A336" s="113"/>
      <c r="B336" s="113"/>
      <c r="C336" s="256"/>
      <c r="D336" s="113"/>
      <c r="E336" s="113"/>
      <c r="F336" s="113"/>
      <c r="G336" s="113"/>
      <c r="H336" s="113"/>
      <c r="I336" s="113"/>
      <c r="J336" s="113"/>
      <c r="K336" s="113"/>
      <c r="L336" s="113"/>
      <c r="M336" s="113"/>
      <c r="N336" s="113"/>
      <c r="O336" s="113"/>
      <c r="P336" s="113"/>
      <c r="Q336" s="113"/>
      <c r="R336" s="113"/>
      <c r="S336" s="113"/>
      <c r="T336" s="113"/>
    </row>
    <row r="337" spans="1:20" x14ac:dyDescent="0.25">
      <c r="A337" s="113"/>
      <c r="B337" s="113"/>
      <c r="C337" s="256"/>
      <c r="D337" s="113"/>
      <c r="E337" s="113"/>
      <c r="F337" s="113"/>
      <c r="G337" s="113"/>
      <c r="H337" s="113"/>
      <c r="I337" s="113"/>
      <c r="J337" s="113"/>
      <c r="K337" s="113"/>
      <c r="L337" s="113"/>
      <c r="M337" s="113"/>
      <c r="N337" s="113"/>
      <c r="O337" s="113"/>
      <c r="P337" s="113"/>
      <c r="Q337" s="113"/>
      <c r="R337" s="113"/>
      <c r="S337" s="113"/>
      <c r="T337" s="113"/>
    </row>
    <row r="338" spans="1:20" x14ac:dyDescent="0.25">
      <c r="A338" s="113"/>
      <c r="B338" s="113"/>
      <c r="C338" s="256"/>
      <c r="D338" s="113"/>
      <c r="E338" s="113"/>
      <c r="F338" s="113"/>
      <c r="G338" s="113"/>
      <c r="H338" s="113"/>
      <c r="I338" s="113"/>
      <c r="J338" s="113"/>
      <c r="K338" s="113"/>
      <c r="L338" s="113"/>
      <c r="M338" s="113"/>
      <c r="N338" s="113"/>
      <c r="O338" s="113"/>
      <c r="P338" s="113"/>
      <c r="Q338" s="113"/>
      <c r="R338" s="113"/>
      <c r="S338" s="113"/>
      <c r="T338" s="113"/>
    </row>
  </sheetData>
  <mergeCells count="12">
    <mergeCell ref="A5:C5"/>
    <mergeCell ref="A24:C24"/>
    <mergeCell ref="A39:C39"/>
    <mergeCell ref="A47:C47"/>
    <mergeCell ref="A16:C16"/>
    <mergeCell ref="A18:C18"/>
    <mergeCell ref="A15:C15"/>
    <mergeCell ref="A7:C7"/>
    <mergeCell ref="A10:C10"/>
    <mergeCell ref="A12:C12"/>
    <mergeCell ref="A13:C13"/>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pane="topRight"/>
      <selection pane="bottomLeft"/>
      <selection pane="bottomRight" activeCell="J25" sqref="J25:J29"/>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5.28515625" style="21" customWidth="1"/>
    <col min="8" max="9" width="9.42578125" style="21" customWidth="1"/>
    <col min="10" max="10" width="9.7109375" style="21" customWidth="1"/>
    <col min="11" max="19" width="9.42578125" style="21" customWidth="1"/>
    <col min="20" max="20" width="13.140625" style="21" customWidth="1"/>
    <col min="21" max="21" width="24.85546875" style="21" customWidth="1"/>
    <col min="22" max="16384" width="9.140625" style="21"/>
  </cols>
  <sheetData>
    <row r="1" spans="1:21" ht="18.75" x14ac:dyDescent="0.25">
      <c r="U1" s="348" t="s">
        <v>65</v>
      </c>
    </row>
    <row r="2" spans="1:21" ht="18.75" x14ac:dyDescent="0.3">
      <c r="U2" s="349" t="s">
        <v>7</v>
      </c>
    </row>
    <row r="3" spans="1:21" ht="18.75" x14ac:dyDescent="0.3">
      <c r="U3" s="349" t="s">
        <v>64</v>
      </c>
    </row>
    <row r="4" spans="1:21" ht="18.75" customHeight="1" x14ac:dyDescent="0.25">
      <c r="A4" s="399" t="s">
        <v>706</v>
      </c>
      <c r="B4" s="399"/>
      <c r="C4" s="399"/>
      <c r="D4" s="399"/>
      <c r="E4" s="399"/>
      <c r="F4" s="399"/>
      <c r="G4" s="399"/>
      <c r="H4" s="399"/>
      <c r="I4" s="399"/>
      <c r="J4" s="399"/>
      <c r="K4" s="399"/>
      <c r="L4" s="399"/>
      <c r="M4" s="399"/>
      <c r="N4" s="399"/>
      <c r="O4" s="399"/>
      <c r="P4" s="399"/>
      <c r="Q4" s="399"/>
      <c r="R4" s="399"/>
      <c r="S4" s="399"/>
      <c r="T4" s="399"/>
      <c r="U4" s="399"/>
    </row>
    <row r="5" spans="1:21" ht="18.75" x14ac:dyDescent="0.3">
      <c r="U5" s="349"/>
    </row>
    <row r="6" spans="1:21" ht="18.75" x14ac:dyDescent="0.25">
      <c r="A6" s="491" t="s">
        <v>6</v>
      </c>
      <c r="B6" s="491"/>
      <c r="C6" s="491"/>
      <c r="D6" s="491"/>
      <c r="E6" s="491"/>
      <c r="F6" s="491"/>
      <c r="G6" s="491"/>
      <c r="H6" s="491"/>
      <c r="I6" s="491"/>
      <c r="J6" s="491"/>
      <c r="K6" s="491"/>
      <c r="L6" s="491"/>
      <c r="M6" s="491"/>
      <c r="N6" s="491"/>
      <c r="O6" s="491"/>
      <c r="P6" s="491"/>
      <c r="Q6" s="491"/>
      <c r="R6" s="491"/>
      <c r="S6" s="491"/>
      <c r="T6" s="491"/>
      <c r="U6" s="491"/>
    </row>
    <row r="7" spans="1:21" ht="18.75" x14ac:dyDescent="0.25">
      <c r="A7" s="350"/>
      <c r="B7" s="350"/>
      <c r="C7" s="350"/>
      <c r="D7" s="350"/>
      <c r="E7" s="350"/>
      <c r="F7" s="350"/>
      <c r="G7" s="350"/>
      <c r="H7" s="350"/>
      <c r="I7" s="350"/>
      <c r="J7" s="350"/>
      <c r="K7" s="350"/>
      <c r="L7" s="350"/>
      <c r="M7" s="350"/>
      <c r="N7" s="350"/>
      <c r="O7" s="350"/>
      <c r="P7" s="350"/>
      <c r="Q7" s="350"/>
      <c r="R7" s="350"/>
      <c r="S7" s="350"/>
      <c r="T7" s="351"/>
      <c r="U7" s="351"/>
    </row>
    <row r="8" spans="1:21" x14ac:dyDescent="0.25">
      <c r="A8" s="492" t="s">
        <v>499</v>
      </c>
      <c r="B8" s="492"/>
      <c r="C8" s="492"/>
      <c r="D8" s="492"/>
      <c r="E8" s="492"/>
      <c r="F8" s="492"/>
      <c r="G8" s="492"/>
      <c r="H8" s="492"/>
      <c r="I8" s="492"/>
      <c r="J8" s="492"/>
      <c r="K8" s="492"/>
      <c r="L8" s="492"/>
      <c r="M8" s="492"/>
      <c r="N8" s="492"/>
      <c r="O8" s="492"/>
      <c r="P8" s="492"/>
      <c r="Q8" s="492"/>
      <c r="R8" s="492"/>
      <c r="S8" s="492"/>
      <c r="T8" s="492"/>
      <c r="U8" s="492"/>
    </row>
    <row r="9" spans="1:21" ht="18.75" customHeight="1" x14ac:dyDescent="0.25">
      <c r="A9" s="493" t="s">
        <v>5</v>
      </c>
      <c r="B9" s="493"/>
      <c r="C9" s="493"/>
      <c r="D9" s="493"/>
      <c r="E9" s="493"/>
      <c r="F9" s="493"/>
      <c r="G9" s="493"/>
      <c r="H9" s="493"/>
      <c r="I9" s="493"/>
      <c r="J9" s="493"/>
      <c r="K9" s="493"/>
      <c r="L9" s="493"/>
      <c r="M9" s="493"/>
      <c r="N9" s="493"/>
      <c r="O9" s="493"/>
      <c r="P9" s="493"/>
      <c r="Q9" s="493"/>
      <c r="R9" s="493"/>
      <c r="S9" s="493"/>
      <c r="T9" s="493"/>
      <c r="U9" s="493"/>
    </row>
    <row r="10" spans="1:21" ht="18.75" x14ac:dyDescent="0.25">
      <c r="A10" s="350"/>
      <c r="B10" s="350"/>
      <c r="C10" s="350"/>
      <c r="D10" s="350"/>
      <c r="E10" s="350"/>
      <c r="F10" s="350"/>
      <c r="G10" s="350"/>
      <c r="H10" s="350"/>
      <c r="I10" s="350"/>
      <c r="J10" s="350"/>
      <c r="K10" s="350"/>
      <c r="L10" s="350"/>
      <c r="M10" s="350"/>
      <c r="N10" s="350"/>
      <c r="O10" s="350"/>
      <c r="P10" s="350"/>
      <c r="Q10" s="350"/>
      <c r="R10" s="350"/>
      <c r="S10" s="350"/>
      <c r="T10" s="351"/>
      <c r="U10" s="351"/>
    </row>
    <row r="11" spans="1:21" x14ac:dyDescent="0.25">
      <c r="A11" s="492" t="s">
        <v>707</v>
      </c>
      <c r="B11" s="492"/>
      <c r="C11" s="492"/>
      <c r="D11" s="492"/>
      <c r="E11" s="492"/>
      <c r="F11" s="492"/>
      <c r="G11" s="492"/>
      <c r="H11" s="492"/>
      <c r="I11" s="492"/>
      <c r="J11" s="492"/>
      <c r="K11" s="492"/>
      <c r="L11" s="492"/>
      <c r="M11" s="492"/>
      <c r="N11" s="492"/>
      <c r="O11" s="492"/>
      <c r="P11" s="492"/>
      <c r="Q11" s="492"/>
      <c r="R11" s="492"/>
      <c r="S11" s="492"/>
      <c r="T11" s="492"/>
      <c r="U11" s="492"/>
    </row>
    <row r="12" spans="1:21" x14ac:dyDescent="0.25">
      <c r="A12" s="493" t="s">
        <v>4</v>
      </c>
      <c r="B12" s="493"/>
      <c r="C12" s="493"/>
      <c r="D12" s="493"/>
      <c r="E12" s="493"/>
      <c r="F12" s="493"/>
      <c r="G12" s="493"/>
      <c r="H12" s="493"/>
      <c r="I12" s="493"/>
      <c r="J12" s="493"/>
      <c r="K12" s="493"/>
      <c r="L12" s="493"/>
      <c r="M12" s="493"/>
      <c r="N12" s="493"/>
      <c r="O12" s="493"/>
      <c r="P12" s="493"/>
      <c r="Q12" s="493"/>
      <c r="R12" s="493"/>
      <c r="S12" s="493"/>
      <c r="T12" s="493"/>
      <c r="U12" s="493"/>
    </row>
    <row r="13" spans="1:21" ht="16.5" customHeight="1" x14ac:dyDescent="0.3">
      <c r="A13" s="352"/>
      <c r="B13" s="352"/>
      <c r="C13" s="352"/>
      <c r="D13" s="352"/>
      <c r="E13" s="352"/>
      <c r="F13" s="352"/>
      <c r="G13" s="352"/>
      <c r="H13" s="352"/>
      <c r="I13" s="352"/>
      <c r="J13" s="352"/>
      <c r="K13" s="352"/>
      <c r="L13" s="352"/>
      <c r="M13" s="352"/>
      <c r="N13" s="352"/>
      <c r="O13" s="352"/>
      <c r="P13" s="352"/>
      <c r="Q13" s="352"/>
      <c r="R13" s="352"/>
      <c r="S13" s="352"/>
      <c r="T13" s="28"/>
      <c r="U13" s="28"/>
    </row>
    <row r="14" spans="1:21" x14ac:dyDescent="0.25">
      <c r="A14" s="492" t="s">
        <v>708</v>
      </c>
      <c r="B14" s="492"/>
      <c r="C14" s="492"/>
      <c r="D14" s="492"/>
      <c r="E14" s="492"/>
      <c r="F14" s="492"/>
      <c r="G14" s="492"/>
      <c r="H14" s="492"/>
      <c r="I14" s="492"/>
      <c r="J14" s="492"/>
      <c r="K14" s="492"/>
      <c r="L14" s="492"/>
      <c r="M14" s="492"/>
      <c r="N14" s="492"/>
      <c r="O14" s="492"/>
      <c r="P14" s="492"/>
      <c r="Q14" s="492"/>
      <c r="R14" s="492"/>
      <c r="S14" s="492"/>
      <c r="T14" s="492"/>
      <c r="U14" s="492"/>
    </row>
    <row r="15" spans="1:21" ht="15.75" customHeight="1" x14ac:dyDescent="0.25">
      <c r="A15" s="493" t="s">
        <v>3</v>
      </c>
      <c r="B15" s="493"/>
      <c r="C15" s="493"/>
      <c r="D15" s="493"/>
      <c r="E15" s="493"/>
      <c r="F15" s="493"/>
      <c r="G15" s="493"/>
      <c r="H15" s="493"/>
      <c r="I15" s="493"/>
      <c r="J15" s="493"/>
      <c r="K15" s="493"/>
      <c r="L15" s="493"/>
      <c r="M15" s="493"/>
      <c r="N15" s="493"/>
      <c r="O15" s="493"/>
      <c r="P15" s="493"/>
      <c r="Q15" s="493"/>
      <c r="R15" s="493"/>
      <c r="S15" s="493"/>
      <c r="T15" s="493"/>
      <c r="U15" s="493"/>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8" spans="1:24" x14ac:dyDescent="0.25">
      <c r="A18" s="500" t="s">
        <v>351</v>
      </c>
      <c r="B18" s="500"/>
      <c r="C18" s="500"/>
      <c r="D18" s="500"/>
      <c r="E18" s="500"/>
      <c r="F18" s="500"/>
      <c r="G18" s="500"/>
      <c r="H18" s="500"/>
      <c r="I18" s="500"/>
      <c r="J18" s="500"/>
      <c r="K18" s="500"/>
      <c r="L18" s="500"/>
      <c r="M18" s="500"/>
      <c r="N18" s="500"/>
      <c r="O18" s="500"/>
      <c r="P18" s="500"/>
      <c r="Q18" s="500"/>
      <c r="R18" s="500"/>
      <c r="S18" s="500"/>
      <c r="T18" s="500"/>
      <c r="U18" s="500"/>
    </row>
    <row r="20" spans="1:24" ht="33" customHeight="1" x14ac:dyDescent="0.25">
      <c r="A20" s="483" t="s">
        <v>179</v>
      </c>
      <c r="B20" s="483" t="s">
        <v>178</v>
      </c>
      <c r="C20" s="485" t="s">
        <v>177</v>
      </c>
      <c r="D20" s="485"/>
      <c r="E20" s="486" t="s">
        <v>176</v>
      </c>
      <c r="F20" s="486"/>
      <c r="G20" s="487" t="s">
        <v>666</v>
      </c>
      <c r="H20" s="494" t="s">
        <v>645</v>
      </c>
      <c r="I20" s="495"/>
      <c r="J20" s="495"/>
      <c r="K20" s="496"/>
      <c r="L20" s="494" t="s">
        <v>667</v>
      </c>
      <c r="M20" s="495"/>
      <c r="N20" s="495"/>
      <c r="O20" s="495"/>
      <c r="P20" s="494" t="s">
        <v>668</v>
      </c>
      <c r="Q20" s="495"/>
      <c r="R20" s="495"/>
      <c r="S20" s="495"/>
      <c r="T20" s="501" t="s">
        <v>175</v>
      </c>
      <c r="U20" s="501"/>
      <c r="V20" s="353"/>
      <c r="W20" s="353"/>
      <c r="X20" s="353"/>
    </row>
    <row r="21" spans="1:24" ht="99.75" customHeight="1" x14ac:dyDescent="0.25">
      <c r="A21" s="484"/>
      <c r="B21" s="484"/>
      <c r="C21" s="485"/>
      <c r="D21" s="485"/>
      <c r="E21" s="486"/>
      <c r="F21" s="486"/>
      <c r="G21" s="488"/>
      <c r="H21" s="497" t="s">
        <v>1</v>
      </c>
      <c r="I21" s="497"/>
      <c r="J21" s="498" t="s">
        <v>8</v>
      </c>
      <c r="K21" s="497"/>
      <c r="L21" s="497" t="s">
        <v>1</v>
      </c>
      <c r="M21" s="497"/>
      <c r="N21" s="498" t="s">
        <v>8</v>
      </c>
      <c r="O21" s="497"/>
      <c r="P21" s="497" t="s">
        <v>1</v>
      </c>
      <c r="Q21" s="497"/>
      <c r="R21" s="498" t="s">
        <v>8</v>
      </c>
      <c r="S21" s="497"/>
      <c r="T21" s="501"/>
      <c r="U21" s="501"/>
    </row>
    <row r="22" spans="1:24" ht="89.25" customHeight="1" x14ac:dyDescent="0.25">
      <c r="A22" s="476"/>
      <c r="B22" s="476"/>
      <c r="C22" s="332" t="s">
        <v>1</v>
      </c>
      <c r="D22" s="332" t="s">
        <v>513</v>
      </c>
      <c r="E22" s="354" t="s">
        <v>669</v>
      </c>
      <c r="F22" s="354" t="s">
        <v>670</v>
      </c>
      <c r="G22" s="489"/>
      <c r="H22" s="355" t="s">
        <v>332</v>
      </c>
      <c r="I22" s="355" t="s">
        <v>333</v>
      </c>
      <c r="J22" s="355" t="s">
        <v>332</v>
      </c>
      <c r="K22" s="355" t="s">
        <v>333</v>
      </c>
      <c r="L22" s="355" t="s">
        <v>332</v>
      </c>
      <c r="M22" s="355" t="s">
        <v>333</v>
      </c>
      <c r="N22" s="355" t="s">
        <v>332</v>
      </c>
      <c r="O22" s="355" t="s">
        <v>333</v>
      </c>
      <c r="P22" s="355" t="s">
        <v>332</v>
      </c>
      <c r="Q22" s="355" t="s">
        <v>333</v>
      </c>
      <c r="R22" s="355" t="s">
        <v>332</v>
      </c>
      <c r="S22" s="355" t="s">
        <v>333</v>
      </c>
      <c r="T22" s="332" t="s">
        <v>1</v>
      </c>
      <c r="U22" s="332" t="s">
        <v>8</v>
      </c>
    </row>
    <row r="23" spans="1:24" ht="19.5" customHeight="1" x14ac:dyDescent="0.25">
      <c r="A23" s="356">
        <v>1</v>
      </c>
      <c r="B23" s="356">
        <v>2</v>
      </c>
      <c r="C23" s="356">
        <v>3</v>
      </c>
      <c r="D23" s="356">
        <v>4</v>
      </c>
      <c r="E23" s="356">
        <v>5</v>
      </c>
      <c r="F23" s="356">
        <v>6</v>
      </c>
      <c r="G23" s="356">
        <v>7</v>
      </c>
      <c r="H23" s="356">
        <v>8</v>
      </c>
      <c r="I23" s="356">
        <v>9</v>
      </c>
      <c r="J23" s="356">
        <v>10</v>
      </c>
      <c r="K23" s="356">
        <v>11</v>
      </c>
      <c r="L23" s="356">
        <v>12</v>
      </c>
      <c r="M23" s="356">
        <v>13</v>
      </c>
      <c r="N23" s="356">
        <v>14</v>
      </c>
      <c r="O23" s="356">
        <v>15</v>
      </c>
      <c r="P23" s="356">
        <v>16</v>
      </c>
      <c r="Q23" s="356">
        <v>17</v>
      </c>
      <c r="R23" s="356">
        <v>18</v>
      </c>
      <c r="S23" s="356">
        <v>19</v>
      </c>
      <c r="T23" s="356">
        <v>20</v>
      </c>
      <c r="U23" s="356">
        <v>21</v>
      </c>
    </row>
    <row r="24" spans="1:24" ht="47.25" customHeight="1" x14ac:dyDescent="0.25">
      <c r="A24" s="357">
        <v>1</v>
      </c>
      <c r="B24" s="358" t="s">
        <v>174</v>
      </c>
      <c r="C24" s="359">
        <f t="shared" ref="C24:S24" si="0">SUM(C25:C29)</f>
        <v>477.89990974</v>
      </c>
      <c r="D24" s="359">
        <f t="shared" si="0"/>
        <v>0</v>
      </c>
      <c r="E24" s="359">
        <f t="shared" si="0"/>
        <v>465.42778679999998</v>
      </c>
      <c r="F24" s="359">
        <f t="shared" si="0"/>
        <v>12.81603717</v>
      </c>
      <c r="G24" s="359">
        <f t="shared" si="0"/>
        <v>452.61174963000002</v>
      </c>
      <c r="H24" s="359">
        <f t="shared" si="0"/>
        <v>12.81603717</v>
      </c>
      <c r="I24" s="359">
        <f t="shared" si="0"/>
        <v>0</v>
      </c>
      <c r="J24" s="359">
        <f t="shared" si="0"/>
        <v>12.81603717</v>
      </c>
      <c r="K24" s="359">
        <f t="shared" si="0"/>
        <v>0</v>
      </c>
      <c r="L24" s="359">
        <f t="shared" si="0"/>
        <v>0</v>
      </c>
      <c r="M24" s="359">
        <f t="shared" si="0"/>
        <v>0</v>
      </c>
      <c r="N24" s="359">
        <f t="shared" si="0"/>
        <v>0</v>
      </c>
      <c r="O24" s="359">
        <f t="shared" si="0"/>
        <v>0</v>
      </c>
      <c r="P24" s="359">
        <f t="shared" si="0"/>
        <v>0</v>
      </c>
      <c r="Q24" s="359">
        <f t="shared" si="0"/>
        <v>0</v>
      </c>
      <c r="R24" s="359">
        <f t="shared" si="0"/>
        <v>0</v>
      </c>
      <c r="S24" s="359">
        <f t="shared" si="0"/>
        <v>0</v>
      </c>
      <c r="T24" s="360">
        <f>H24+L24+P24</f>
        <v>12.81603717</v>
      </c>
      <c r="U24" s="360">
        <f>J24+N24+R24</f>
        <v>12.81603717</v>
      </c>
    </row>
    <row r="25" spans="1:24" ht="24" customHeight="1" x14ac:dyDescent="0.25">
      <c r="A25" s="361" t="s">
        <v>173</v>
      </c>
      <c r="B25" s="362" t="s">
        <v>172</v>
      </c>
      <c r="C25" s="363">
        <v>0</v>
      </c>
      <c r="D25" s="363">
        <v>0</v>
      </c>
      <c r="E25" s="360">
        <f>G25+H25</f>
        <v>0</v>
      </c>
      <c r="F25" s="360">
        <f>H25</f>
        <v>0</v>
      </c>
      <c r="G25" s="364">
        <v>0</v>
      </c>
      <c r="H25" s="364">
        <v>0</v>
      </c>
      <c r="I25" s="364">
        <v>0</v>
      </c>
      <c r="J25" s="398">
        <v>0</v>
      </c>
      <c r="K25" s="364">
        <v>0</v>
      </c>
      <c r="L25" s="364">
        <v>0</v>
      </c>
      <c r="M25" s="364">
        <v>0</v>
      </c>
      <c r="N25" s="364">
        <v>0</v>
      </c>
      <c r="O25" s="364">
        <v>0</v>
      </c>
      <c r="P25" s="364">
        <v>0</v>
      </c>
      <c r="Q25" s="364">
        <v>0</v>
      </c>
      <c r="R25" s="364">
        <v>0</v>
      </c>
      <c r="S25" s="364">
        <v>0</v>
      </c>
      <c r="T25" s="360">
        <f t="shared" ref="T25:T64" si="1">H25+L25+P25</f>
        <v>0</v>
      </c>
      <c r="U25" s="360">
        <f t="shared" ref="U25:U64" si="2">J25+N25+R25</f>
        <v>0</v>
      </c>
    </row>
    <row r="26" spans="1:24" x14ac:dyDescent="0.25">
      <c r="A26" s="361" t="s">
        <v>171</v>
      </c>
      <c r="B26" s="362" t="s">
        <v>170</v>
      </c>
      <c r="C26" s="363">
        <v>0</v>
      </c>
      <c r="D26" s="363">
        <v>0</v>
      </c>
      <c r="E26" s="360">
        <f t="shared" ref="E26:E29" si="3">G26+H26</f>
        <v>0</v>
      </c>
      <c r="F26" s="360">
        <f t="shared" ref="F26:F29" si="4">H26</f>
        <v>0</v>
      </c>
      <c r="G26" s="364">
        <v>0</v>
      </c>
      <c r="H26" s="364">
        <v>0</v>
      </c>
      <c r="I26" s="364">
        <v>0</v>
      </c>
      <c r="J26" s="398">
        <v>0</v>
      </c>
      <c r="K26" s="364">
        <v>0</v>
      </c>
      <c r="L26" s="364">
        <v>0</v>
      </c>
      <c r="M26" s="364">
        <v>0</v>
      </c>
      <c r="N26" s="364">
        <v>0</v>
      </c>
      <c r="O26" s="364">
        <v>0</v>
      </c>
      <c r="P26" s="364">
        <v>0</v>
      </c>
      <c r="Q26" s="364">
        <v>0</v>
      </c>
      <c r="R26" s="364">
        <v>0</v>
      </c>
      <c r="S26" s="364">
        <v>0</v>
      </c>
      <c r="T26" s="360">
        <f t="shared" si="1"/>
        <v>0</v>
      </c>
      <c r="U26" s="360">
        <f t="shared" si="2"/>
        <v>0</v>
      </c>
    </row>
    <row r="27" spans="1:24" ht="31.5" x14ac:dyDescent="0.25">
      <c r="A27" s="361" t="s">
        <v>169</v>
      </c>
      <c r="B27" s="362" t="s">
        <v>313</v>
      </c>
      <c r="C27" s="363">
        <v>3.4500000000000003E-2</v>
      </c>
      <c r="D27" s="363">
        <v>0</v>
      </c>
      <c r="E27" s="360">
        <f t="shared" si="3"/>
        <v>-0.48737594000000006</v>
      </c>
      <c r="F27" s="360">
        <f t="shared" si="4"/>
        <v>3.4500000000000003E-2</v>
      </c>
      <c r="G27" s="364">
        <v>-0.52187594000000004</v>
      </c>
      <c r="H27" s="364">
        <v>3.4500000000000003E-2</v>
      </c>
      <c r="I27" s="364">
        <v>0</v>
      </c>
      <c r="J27" s="398">
        <v>3.4500000000000003E-2</v>
      </c>
      <c r="K27" s="364">
        <v>0</v>
      </c>
      <c r="L27" s="364">
        <v>0</v>
      </c>
      <c r="M27" s="364">
        <v>0</v>
      </c>
      <c r="N27" s="364">
        <v>0</v>
      </c>
      <c r="O27" s="364">
        <v>0</v>
      </c>
      <c r="P27" s="364">
        <v>0</v>
      </c>
      <c r="Q27" s="364">
        <v>0</v>
      </c>
      <c r="R27" s="364">
        <v>0</v>
      </c>
      <c r="S27" s="364">
        <v>0</v>
      </c>
      <c r="T27" s="360">
        <f t="shared" si="1"/>
        <v>3.4500000000000003E-2</v>
      </c>
      <c r="U27" s="360">
        <f t="shared" si="2"/>
        <v>3.4500000000000003E-2</v>
      </c>
    </row>
    <row r="28" spans="1:24" x14ac:dyDescent="0.25">
      <c r="A28" s="361" t="s">
        <v>168</v>
      </c>
      <c r="B28" s="362" t="s">
        <v>671</v>
      </c>
      <c r="C28" s="363">
        <v>0</v>
      </c>
      <c r="D28" s="363">
        <v>0</v>
      </c>
      <c r="E28" s="360">
        <f t="shared" si="3"/>
        <v>0</v>
      </c>
      <c r="F28" s="360">
        <f t="shared" si="4"/>
        <v>0</v>
      </c>
      <c r="G28" s="364">
        <v>0</v>
      </c>
      <c r="H28" s="364">
        <v>0</v>
      </c>
      <c r="I28" s="364">
        <v>0</v>
      </c>
      <c r="J28" s="398">
        <v>0</v>
      </c>
      <c r="K28" s="364">
        <v>0</v>
      </c>
      <c r="L28" s="364">
        <v>0</v>
      </c>
      <c r="M28" s="364">
        <v>0</v>
      </c>
      <c r="N28" s="364">
        <v>0</v>
      </c>
      <c r="O28" s="364">
        <v>0</v>
      </c>
      <c r="P28" s="364">
        <v>0</v>
      </c>
      <c r="Q28" s="364">
        <v>0</v>
      </c>
      <c r="R28" s="364">
        <v>0</v>
      </c>
      <c r="S28" s="364">
        <v>0</v>
      </c>
      <c r="T28" s="360">
        <f t="shared" si="1"/>
        <v>0</v>
      </c>
      <c r="U28" s="360">
        <f t="shared" si="2"/>
        <v>0</v>
      </c>
    </row>
    <row r="29" spans="1:24" x14ac:dyDescent="0.25">
      <c r="A29" s="361" t="s">
        <v>167</v>
      </c>
      <c r="B29" s="27" t="s">
        <v>166</v>
      </c>
      <c r="C29" s="363">
        <f>477.89990974-C27</f>
        <v>477.86540974000002</v>
      </c>
      <c r="D29" s="363">
        <v>0</v>
      </c>
      <c r="E29" s="360">
        <f t="shared" si="3"/>
        <v>465.91516273999997</v>
      </c>
      <c r="F29" s="360">
        <f t="shared" si="4"/>
        <v>12.78153717</v>
      </c>
      <c r="G29" s="364">
        <v>453.13362556999999</v>
      </c>
      <c r="H29" s="364">
        <v>12.78153717</v>
      </c>
      <c r="I29" s="364">
        <v>0</v>
      </c>
      <c r="J29" s="398">
        <v>12.78153717</v>
      </c>
      <c r="K29" s="364">
        <v>0</v>
      </c>
      <c r="L29" s="364">
        <v>0</v>
      </c>
      <c r="M29" s="364">
        <v>0</v>
      </c>
      <c r="N29" s="364">
        <v>0</v>
      </c>
      <c r="O29" s="364">
        <v>0</v>
      </c>
      <c r="P29" s="364">
        <v>0</v>
      </c>
      <c r="Q29" s="364">
        <v>0</v>
      </c>
      <c r="R29" s="364">
        <v>0</v>
      </c>
      <c r="S29" s="364">
        <v>0</v>
      </c>
      <c r="T29" s="360">
        <f t="shared" si="1"/>
        <v>12.78153717</v>
      </c>
      <c r="U29" s="360">
        <f t="shared" si="2"/>
        <v>12.78153717</v>
      </c>
    </row>
    <row r="30" spans="1:24" ht="47.25" x14ac:dyDescent="0.25">
      <c r="A30" s="357" t="s">
        <v>60</v>
      </c>
      <c r="B30" s="358" t="s">
        <v>165</v>
      </c>
      <c r="C30" s="363">
        <f>SUM(C31:C34)</f>
        <v>398.70783</v>
      </c>
      <c r="D30" s="363">
        <f t="shared" ref="D30:S30" si="5">SUM(D31:D34)</f>
        <v>0</v>
      </c>
      <c r="E30" s="363">
        <f t="shared" si="5"/>
        <v>387.91478891000003</v>
      </c>
      <c r="F30" s="363">
        <f t="shared" si="5"/>
        <v>0</v>
      </c>
      <c r="G30" s="363">
        <f t="shared" si="5"/>
        <v>387.91478891000003</v>
      </c>
      <c r="H30" s="363">
        <f t="shared" si="5"/>
        <v>0</v>
      </c>
      <c r="I30" s="363">
        <f t="shared" si="5"/>
        <v>0</v>
      </c>
      <c r="J30" s="363">
        <f t="shared" si="5"/>
        <v>0</v>
      </c>
      <c r="K30" s="363">
        <f t="shared" si="5"/>
        <v>0</v>
      </c>
      <c r="L30" s="363">
        <f t="shared" si="5"/>
        <v>0</v>
      </c>
      <c r="M30" s="363">
        <f t="shared" si="5"/>
        <v>0</v>
      </c>
      <c r="N30" s="363">
        <f t="shared" si="5"/>
        <v>0</v>
      </c>
      <c r="O30" s="363">
        <f t="shared" si="5"/>
        <v>0</v>
      </c>
      <c r="P30" s="363">
        <f t="shared" si="5"/>
        <v>0</v>
      </c>
      <c r="Q30" s="363">
        <f t="shared" si="5"/>
        <v>0</v>
      </c>
      <c r="R30" s="363">
        <f t="shared" si="5"/>
        <v>0</v>
      </c>
      <c r="S30" s="363">
        <f t="shared" si="5"/>
        <v>0</v>
      </c>
      <c r="T30" s="360">
        <f t="shared" si="1"/>
        <v>0</v>
      </c>
      <c r="U30" s="360">
        <f t="shared" si="2"/>
        <v>0</v>
      </c>
    </row>
    <row r="31" spans="1:24" x14ac:dyDescent="0.25">
      <c r="A31" s="357" t="s">
        <v>164</v>
      </c>
      <c r="B31" s="362" t="s">
        <v>163</v>
      </c>
      <c r="C31" s="363">
        <v>14.579134</v>
      </c>
      <c r="D31" s="363">
        <v>0</v>
      </c>
      <c r="E31" s="360">
        <f t="shared" ref="E31:E34" si="6">G31+H31</f>
        <v>7.5503299999999998</v>
      </c>
      <c r="F31" s="360">
        <f t="shared" ref="F31:F34" si="7">H31</f>
        <v>0</v>
      </c>
      <c r="G31" s="364">
        <v>7.5503299999999998</v>
      </c>
      <c r="H31" s="364">
        <v>0</v>
      </c>
      <c r="I31" s="364">
        <v>0</v>
      </c>
      <c r="J31" s="364">
        <v>0</v>
      </c>
      <c r="K31" s="364">
        <v>0</v>
      </c>
      <c r="L31" s="364">
        <v>0</v>
      </c>
      <c r="M31" s="364">
        <v>0</v>
      </c>
      <c r="N31" s="364">
        <v>0</v>
      </c>
      <c r="O31" s="364">
        <v>0</v>
      </c>
      <c r="P31" s="364">
        <v>0</v>
      </c>
      <c r="Q31" s="364">
        <v>0</v>
      </c>
      <c r="R31" s="364">
        <v>0</v>
      </c>
      <c r="S31" s="364">
        <v>0</v>
      </c>
      <c r="T31" s="360">
        <f t="shared" si="1"/>
        <v>0</v>
      </c>
      <c r="U31" s="360">
        <f t="shared" si="2"/>
        <v>0</v>
      </c>
    </row>
    <row r="32" spans="1:24" ht="31.5" x14ac:dyDescent="0.25">
      <c r="A32" s="357" t="s">
        <v>162</v>
      </c>
      <c r="B32" s="362" t="s">
        <v>161</v>
      </c>
      <c r="C32" s="363">
        <v>49.734378999999997</v>
      </c>
      <c r="D32" s="363">
        <v>0</v>
      </c>
      <c r="E32" s="360">
        <f t="shared" si="6"/>
        <v>49.734378999999997</v>
      </c>
      <c r="F32" s="360">
        <f t="shared" si="7"/>
        <v>0</v>
      </c>
      <c r="G32" s="364">
        <v>49.734378999999997</v>
      </c>
      <c r="H32" s="364">
        <v>0</v>
      </c>
      <c r="I32" s="364">
        <v>0</v>
      </c>
      <c r="J32" s="364">
        <v>0</v>
      </c>
      <c r="K32" s="364">
        <v>0</v>
      </c>
      <c r="L32" s="364">
        <v>0</v>
      </c>
      <c r="M32" s="364">
        <v>0</v>
      </c>
      <c r="N32" s="364">
        <v>0</v>
      </c>
      <c r="O32" s="364">
        <v>0</v>
      </c>
      <c r="P32" s="364">
        <v>0</v>
      </c>
      <c r="Q32" s="364">
        <v>0</v>
      </c>
      <c r="R32" s="364">
        <v>0</v>
      </c>
      <c r="S32" s="364">
        <v>0</v>
      </c>
      <c r="T32" s="360">
        <f t="shared" si="1"/>
        <v>0</v>
      </c>
      <c r="U32" s="360">
        <f t="shared" si="2"/>
        <v>0</v>
      </c>
    </row>
    <row r="33" spans="1:21" x14ac:dyDescent="0.25">
      <c r="A33" s="357" t="s">
        <v>160</v>
      </c>
      <c r="B33" s="362" t="s">
        <v>159</v>
      </c>
      <c r="C33" s="363">
        <v>294.54650900000001</v>
      </c>
      <c r="D33" s="363">
        <v>0</v>
      </c>
      <c r="E33" s="360">
        <f t="shared" si="6"/>
        <v>294.54650900000001</v>
      </c>
      <c r="F33" s="360">
        <f t="shared" si="7"/>
        <v>0</v>
      </c>
      <c r="G33" s="364">
        <v>294.54650900000001</v>
      </c>
      <c r="H33" s="364">
        <v>0</v>
      </c>
      <c r="I33" s="364">
        <v>0</v>
      </c>
      <c r="J33" s="364">
        <v>0</v>
      </c>
      <c r="K33" s="364">
        <v>0</v>
      </c>
      <c r="L33" s="364">
        <v>0</v>
      </c>
      <c r="M33" s="364">
        <v>0</v>
      </c>
      <c r="N33" s="364">
        <v>0</v>
      </c>
      <c r="O33" s="364">
        <v>0</v>
      </c>
      <c r="P33" s="364">
        <v>0</v>
      </c>
      <c r="Q33" s="364">
        <v>0</v>
      </c>
      <c r="R33" s="364">
        <v>0</v>
      </c>
      <c r="S33" s="364">
        <v>0</v>
      </c>
      <c r="T33" s="360">
        <f t="shared" si="1"/>
        <v>0</v>
      </c>
      <c r="U33" s="360">
        <f t="shared" si="2"/>
        <v>0</v>
      </c>
    </row>
    <row r="34" spans="1:21" x14ac:dyDescent="0.25">
      <c r="A34" s="357" t="s">
        <v>158</v>
      </c>
      <c r="B34" s="362" t="s">
        <v>157</v>
      </c>
      <c r="C34" s="363">
        <v>39.847808000000001</v>
      </c>
      <c r="D34" s="363">
        <v>0</v>
      </c>
      <c r="E34" s="360">
        <f t="shared" si="6"/>
        <v>36.083570910000006</v>
      </c>
      <c r="F34" s="360">
        <f t="shared" si="7"/>
        <v>0</v>
      </c>
      <c r="G34" s="364">
        <v>36.083570910000006</v>
      </c>
      <c r="H34" s="364">
        <v>0</v>
      </c>
      <c r="I34" s="364">
        <v>0</v>
      </c>
      <c r="J34" s="364">
        <v>0</v>
      </c>
      <c r="K34" s="364">
        <v>0</v>
      </c>
      <c r="L34" s="364">
        <v>0</v>
      </c>
      <c r="M34" s="364">
        <v>0</v>
      </c>
      <c r="N34" s="364">
        <v>0</v>
      </c>
      <c r="O34" s="364">
        <v>0</v>
      </c>
      <c r="P34" s="364">
        <v>0</v>
      </c>
      <c r="Q34" s="364">
        <v>0</v>
      </c>
      <c r="R34" s="364">
        <v>0</v>
      </c>
      <c r="S34" s="364">
        <v>0</v>
      </c>
      <c r="T34" s="360">
        <f t="shared" si="1"/>
        <v>0</v>
      </c>
      <c r="U34" s="360">
        <f t="shared" si="2"/>
        <v>0</v>
      </c>
    </row>
    <row r="35" spans="1:21" ht="31.5" x14ac:dyDescent="0.25">
      <c r="A35" s="357" t="s">
        <v>59</v>
      </c>
      <c r="B35" s="358" t="s">
        <v>156</v>
      </c>
      <c r="C35" s="363">
        <v>0</v>
      </c>
      <c r="D35" s="363">
        <v>0</v>
      </c>
      <c r="E35" s="360">
        <f t="shared" ref="E35:E64" si="8">C35</f>
        <v>0</v>
      </c>
      <c r="F35" s="360">
        <f t="shared" ref="F35:F56" si="9">E35-G35</f>
        <v>0</v>
      </c>
      <c r="G35" s="363">
        <v>0</v>
      </c>
      <c r="H35" s="363">
        <v>0</v>
      </c>
      <c r="I35" s="363">
        <v>0</v>
      </c>
      <c r="J35" s="363">
        <v>0</v>
      </c>
      <c r="K35" s="363">
        <v>0</v>
      </c>
      <c r="L35" s="363">
        <v>0</v>
      </c>
      <c r="M35" s="363">
        <v>0</v>
      </c>
      <c r="N35" s="363">
        <v>0</v>
      </c>
      <c r="O35" s="363">
        <v>0</v>
      </c>
      <c r="P35" s="363">
        <v>0</v>
      </c>
      <c r="Q35" s="363">
        <v>0</v>
      </c>
      <c r="R35" s="363">
        <v>0</v>
      </c>
      <c r="S35" s="363">
        <v>0</v>
      </c>
      <c r="T35" s="360">
        <f t="shared" si="1"/>
        <v>0</v>
      </c>
      <c r="U35" s="360">
        <f t="shared" si="2"/>
        <v>0</v>
      </c>
    </row>
    <row r="36" spans="1:21" ht="31.5" x14ac:dyDescent="0.25">
      <c r="A36" s="361" t="s">
        <v>155</v>
      </c>
      <c r="B36" s="365" t="s">
        <v>154</v>
      </c>
      <c r="C36" s="363">
        <v>0</v>
      </c>
      <c r="D36" s="363">
        <v>0</v>
      </c>
      <c r="E36" s="360">
        <f t="shared" si="8"/>
        <v>0</v>
      </c>
      <c r="F36" s="360">
        <f t="shared" si="9"/>
        <v>0</v>
      </c>
      <c r="G36" s="364">
        <v>0</v>
      </c>
      <c r="H36" s="364">
        <v>0</v>
      </c>
      <c r="I36" s="364">
        <v>0</v>
      </c>
      <c r="J36" s="364">
        <v>0</v>
      </c>
      <c r="K36" s="364">
        <v>0</v>
      </c>
      <c r="L36" s="364">
        <v>0</v>
      </c>
      <c r="M36" s="364">
        <v>0</v>
      </c>
      <c r="N36" s="364">
        <v>0</v>
      </c>
      <c r="O36" s="364">
        <v>0</v>
      </c>
      <c r="P36" s="364">
        <v>0</v>
      </c>
      <c r="Q36" s="364">
        <v>0</v>
      </c>
      <c r="R36" s="364">
        <v>0</v>
      </c>
      <c r="S36" s="364">
        <v>0</v>
      </c>
      <c r="T36" s="360">
        <f t="shared" si="1"/>
        <v>0</v>
      </c>
      <c r="U36" s="360">
        <f t="shared" si="2"/>
        <v>0</v>
      </c>
    </row>
    <row r="37" spans="1:21" x14ac:dyDescent="0.25">
      <c r="A37" s="361" t="s">
        <v>153</v>
      </c>
      <c r="B37" s="365" t="s">
        <v>143</v>
      </c>
      <c r="C37" s="363">
        <v>20</v>
      </c>
      <c r="D37" s="363">
        <v>0</v>
      </c>
      <c r="E37" s="360">
        <f t="shared" si="8"/>
        <v>20</v>
      </c>
      <c r="F37" s="360">
        <f t="shared" si="9"/>
        <v>0</v>
      </c>
      <c r="G37" s="364">
        <v>20</v>
      </c>
      <c r="H37" s="364">
        <v>0</v>
      </c>
      <c r="I37" s="364">
        <v>0</v>
      </c>
      <c r="J37" s="364">
        <v>0</v>
      </c>
      <c r="K37" s="364">
        <v>0</v>
      </c>
      <c r="L37" s="364">
        <v>0</v>
      </c>
      <c r="M37" s="364">
        <v>0</v>
      </c>
      <c r="N37" s="364">
        <v>0</v>
      </c>
      <c r="O37" s="364">
        <v>0</v>
      </c>
      <c r="P37" s="364">
        <v>0</v>
      </c>
      <c r="Q37" s="364">
        <v>0</v>
      </c>
      <c r="R37" s="364">
        <v>0</v>
      </c>
      <c r="S37" s="364">
        <v>0</v>
      </c>
      <c r="T37" s="360">
        <f t="shared" si="1"/>
        <v>0</v>
      </c>
      <c r="U37" s="360">
        <f t="shared" si="2"/>
        <v>0</v>
      </c>
    </row>
    <row r="38" spans="1:21" x14ac:dyDescent="0.25">
      <c r="A38" s="361" t="s">
        <v>152</v>
      </c>
      <c r="B38" s="365" t="s">
        <v>141</v>
      </c>
      <c r="C38" s="363">
        <v>0</v>
      </c>
      <c r="D38" s="363">
        <v>0</v>
      </c>
      <c r="E38" s="360">
        <f t="shared" si="8"/>
        <v>0</v>
      </c>
      <c r="F38" s="360">
        <f t="shared" si="9"/>
        <v>0</v>
      </c>
      <c r="G38" s="364">
        <v>0</v>
      </c>
      <c r="H38" s="364">
        <v>0</v>
      </c>
      <c r="I38" s="364">
        <v>0</v>
      </c>
      <c r="J38" s="364">
        <v>0</v>
      </c>
      <c r="K38" s="364">
        <v>0</v>
      </c>
      <c r="L38" s="364">
        <v>0</v>
      </c>
      <c r="M38" s="364">
        <v>0</v>
      </c>
      <c r="N38" s="364">
        <v>0</v>
      </c>
      <c r="O38" s="364">
        <v>0</v>
      </c>
      <c r="P38" s="364">
        <v>0</v>
      </c>
      <c r="Q38" s="364">
        <v>0</v>
      </c>
      <c r="R38" s="364">
        <v>0</v>
      </c>
      <c r="S38" s="364">
        <v>0</v>
      </c>
      <c r="T38" s="360">
        <f t="shared" si="1"/>
        <v>0</v>
      </c>
      <c r="U38" s="360">
        <f t="shared" si="2"/>
        <v>0</v>
      </c>
    </row>
    <row r="39" spans="1:21" ht="31.5" x14ac:dyDescent="0.25">
      <c r="A39" s="361" t="s">
        <v>151</v>
      </c>
      <c r="B39" s="362" t="s">
        <v>139</v>
      </c>
      <c r="C39" s="363">
        <v>0</v>
      </c>
      <c r="D39" s="363">
        <v>0</v>
      </c>
      <c r="E39" s="360">
        <f t="shared" si="8"/>
        <v>0</v>
      </c>
      <c r="F39" s="360">
        <f t="shared" si="9"/>
        <v>0</v>
      </c>
      <c r="G39" s="364">
        <v>0</v>
      </c>
      <c r="H39" s="364">
        <v>0</v>
      </c>
      <c r="I39" s="364">
        <v>0</v>
      </c>
      <c r="J39" s="364">
        <v>0</v>
      </c>
      <c r="K39" s="364">
        <v>0</v>
      </c>
      <c r="L39" s="364">
        <v>0</v>
      </c>
      <c r="M39" s="364">
        <v>0</v>
      </c>
      <c r="N39" s="364">
        <v>0</v>
      </c>
      <c r="O39" s="364">
        <v>0</v>
      </c>
      <c r="P39" s="364">
        <v>0</v>
      </c>
      <c r="Q39" s="364">
        <v>0</v>
      </c>
      <c r="R39" s="364">
        <v>0</v>
      </c>
      <c r="S39" s="364">
        <v>0</v>
      </c>
      <c r="T39" s="360">
        <f t="shared" si="1"/>
        <v>0</v>
      </c>
      <c r="U39" s="360">
        <f t="shared" si="2"/>
        <v>0</v>
      </c>
    </row>
    <row r="40" spans="1:21" ht="31.5" x14ac:dyDescent="0.25">
      <c r="A40" s="361" t="s">
        <v>150</v>
      </c>
      <c r="B40" s="362" t="s">
        <v>137</v>
      </c>
      <c r="C40" s="363">
        <v>0</v>
      </c>
      <c r="D40" s="363">
        <v>0</v>
      </c>
      <c r="E40" s="360">
        <f t="shared" si="8"/>
        <v>0</v>
      </c>
      <c r="F40" s="360">
        <f t="shared" si="9"/>
        <v>0</v>
      </c>
      <c r="G40" s="364">
        <v>0</v>
      </c>
      <c r="H40" s="364">
        <v>0</v>
      </c>
      <c r="I40" s="364">
        <v>0</v>
      </c>
      <c r="J40" s="364">
        <v>0</v>
      </c>
      <c r="K40" s="364">
        <v>0</v>
      </c>
      <c r="L40" s="364">
        <v>0</v>
      </c>
      <c r="M40" s="364">
        <v>0</v>
      </c>
      <c r="N40" s="364">
        <v>0</v>
      </c>
      <c r="O40" s="364">
        <v>0</v>
      </c>
      <c r="P40" s="364">
        <v>0</v>
      </c>
      <c r="Q40" s="364">
        <v>0</v>
      </c>
      <c r="R40" s="364">
        <v>0</v>
      </c>
      <c r="S40" s="364">
        <v>0</v>
      </c>
      <c r="T40" s="360">
        <f t="shared" si="1"/>
        <v>0</v>
      </c>
      <c r="U40" s="360">
        <f t="shared" si="2"/>
        <v>0</v>
      </c>
    </row>
    <row r="41" spans="1:21" x14ac:dyDescent="0.25">
      <c r="A41" s="361" t="s">
        <v>149</v>
      </c>
      <c r="B41" s="362" t="s">
        <v>135</v>
      </c>
      <c r="C41" s="363">
        <v>0.43540000000000001</v>
      </c>
      <c r="D41" s="363">
        <v>0</v>
      </c>
      <c r="E41" s="360">
        <f t="shared" si="8"/>
        <v>0.43540000000000001</v>
      </c>
      <c r="F41" s="360">
        <f t="shared" si="9"/>
        <v>0</v>
      </c>
      <c r="G41" s="364">
        <v>0.43540000000000001</v>
      </c>
      <c r="H41" s="364">
        <v>0</v>
      </c>
      <c r="I41" s="364">
        <v>0</v>
      </c>
      <c r="J41" s="364">
        <v>0</v>
      </c>
      <c r="K41" s="364">
        <v>0</v>
      </c>
      <c r="L41" s="364">
        <v>0</v>
      </c>
      <c r="M41" s="364">
        <v>0</v>
      </c>
      <c r="N41" s="364">
        <v>0</v>
      </c>
      <c r="O41" s="364">
        <v>0</v>
      </c>
      <c r="P41" s="364">
        <v>0</v>
      </c>
      <c r="Q41" s="364">
        <v>0</v>
      </c>
      <c r="R41" s="364">
        <v>0</v>
      </c>
      <c r="S41" s="364">
        <v>0</v>
      </c>
      <c r="T41" s="360">
        <f t="shared" si="1"/>
        <v>0</v>
      </c>
      <c r="U41" s="360">
        <f t="shared" si="2"/>
        <v>0</v>
      </c>
    </row>
    <row r="42" spans="1:21" ht="18.75" x14ac:dyDescent="0.25">
      <c r="A42" s="361" t="s">
        <v>148</v>
      </c>
      <c r="B42" s="366" t="s">
        <v>672</v>
      </c>
      <c r="C42" s="363">
        <v>21</v>
      </c>
      <c r="D42" s="363">
        <v>0</v>
      </c>
      <c r="E42" s="360">
        <f t="shared" si="8"/>
        <v>21</v>
      </c>
      <c r="F42" s="360">
        <f t="shared" si="9"/>
        <v>0</v>
      </c>
      <c r="G42" s="364">
        <v>21</v>
      </c>
      <c r="H42" s="364">
        <v>0</v>
      </c>
      <c r="I42" s="364">
        <v>0</v>
      </c>
      <c r="J42" s="364">
        <v>0</v>
      </c>
      <c r="K42" s="364">
        <v>0</v>
      </c>
      <c r="L42" s="364">
        <v>0</v>
      </c>
      <c r="M42" s="364">
        <v>0</v>
      </c>
      <c r="N42" s="364">
        <v>0</v>
      </c>
      <c r="O42" s="364">
        <v>0</v>
      </c>
      <c r="P42" s="364">
        <v>0</v>
      </c>
      <c r="Q42" s="364">
        <v>0</v>
      </c>
      <c r="R42" s="364">
        <v>0</v>
      </c>
      <c r="S42" s="364">
        <v>0</v>
      </c>
      <c r="T42" s="360">
        <f t="shared" si="1"/>
        <v>0</v>
      </c>
      <c r="U42" s="360">
        <f t="shared" si="2"/>
        <v>0</v>
      </c>
    </row>
    <row r="43" spans="1:21" x14ac:dyDescent="0.25">
      <c r="A43" s="357" t="s">
        <v>58</v>
      </c>
      <c r="B43" s="358" t="s">
        <v>147</v>
      </c>
      <c r="C43" s="363">
        <v>0</v>
      </c>
      <c r="D43" s="363">
        <v>0</v>
      </c>
      <c r="E43" s="360">
        <f t="shared" si="8"/>
        <v>0</v>
      </c>
      <c r="F43" s="360">
        <f t="shared" si="9"/>
        <v>0</v>
      </c>
      <c r="G43" s="363">
        <v>0</v>
      </c>
      <c r="H43" s="363">
        <v>0</v>
      </c>
      <c r="I43" s="363">
        <v>0</v>
      </c>
      <c r="J43" s="363">
        <v>0</v>
      </c>
      <c r="K43" s="363">
        <v>0</v>
      </c>
      <c r="L43" s="363">
        <v>0</v>
      </c>
      <c r="M43" s="363">
        <v>0</v>
      </c>
      <c r="N43" s="363">
        <v>0</v>
      </c>
      <c r="O43" s="363">
        <v>0</v>
      </c>
      <c r="P43" s="363">
        <v>0</v>
      </c>
      <c r="Q43" s="363">
        <v>0</v>
      </c>
      <c r="R43" s="363">
        <v>0</v>
      </c>
      <c r="S43" s="363">
        <v>0</v>
      </c>
      <c r="T43" s="360">
        <f t="shared" si="1"/>
        <v>0</v>
      </c>
      <c r="U43" s="360">
        <f t="shared" si="2"/>
        <v>0</v>
      </c>
    </row>
    <row r="44" spans="1:21" x14ac:dyDescent="0.25">
      <c r="A44" s="361" t="s">
        <v>146</v>
      </c>
      <c r="B44" s="362" t="s">
        <v>145</v>
      </c>
      <c r="C44" s="363">
        <v>0</v>
      </c>
      <c r="D44" s="363">
        <v>0</v>
      </c>
      <c r="E44" s="360">
        <f t="shared" si="8"/>
        <v>0</v>
      </c>
      <c r="F44" s="360">
        <f t="shared" si="9"/>
        <v>0</v>
      </c>
      <c r="G44" s="364">
        <v>0</v>
      </c>
      <c r="H44" s="364">
        <v>0</v>
      </c>
      <c r="I44" s="364">
        <v>0</v>
      </c>
      <c r="J44" s="364">
        <v>0</v>
      </c>
      <c r="K44" s="364">
        <v>0</v>
      </c>
      <c r="L44" s="364">
        <v>0</v>
      </c>
      <c r="M44" s="364">
        <v>0</v>
      </c>
      <c r="N44" s="364">
        <v>0</v>
      </c>
      <c r="O44" s="364">
        <v>0</v>
      </c>
      <c r="P44" s="364">
        <v>0</v>
      </c>
      <c r="Q44" s="364">
        <v>0</v>
      </c>
      <c r="R44" s="364">
        <v>0</v>
      </c>
      <c r="S44" s="364">
        <v>0</v>
      </c>
      <c r="T44" s="360">
        <f t="shared" si="1"/>
        <v>0</v>
      </c>
      <c r="U44" s="360">
        <f t="shared" si="2"/>
        <v>0</v>
      </c>
    </row>
    <row r="45" spans="1:21" x14ac:dyDescent="0.25">
      <c r="A45" s="361" t="s">
        <v>144</v>
      </c>
      <c r="B45" s="362" t="s">
        <v>143</v>
      </c>
      <c r="C45" s="363">
        <v>20</v>
      </c>
      <c r="D45" s="363">
        <v>0</v>
      </c>
      <c r="E45" s="360">
        <f t="shared" si="8"/>
        <v>20</v>
      </c>
      <c r="F45" s="360">
        <f t="shared" si="9"/>
        <v>0</v>
      </c>
      <c r="G45" s="364">
        <v>20</v>
      </c>
      <c r="H45" s="364">
        <v>0</v>
      </c>
      <c r="I45" s="364">
        <v>0</v>
      </c>
      <c r="J45" s="364">
        <v>0</v>
      </c>
      <c r="K45" s="364">
        <v>0</v>
      </c>
      <c r="L45" s="364">
        <v>0</v>
      </c>
      <c r="M45" s="364">
        <v>0</v>
      </c>
      <c r="N45" s="364">
        <v>0</v>
      </c>
      <c r="O45" s="364">
        <v>0</v>
      </c>
      <c r="P45" s="364">
        <v>0</v>
      </c>
      <c r="Q45" s="364">
        <v>0</v>
      </c>
      <c r="R45" s="364">
        <v>0</v>
      </c>
      <c r="S45" s="364">
        <v>0</v>
      </c>
      <c r="T45" s="360">
        <f t="shared" si="1"/>
        <v>0</v>
      </c>
      <c r="U45" s="360">
        <f t="shared" si="2"/>
        <v>0</v>
      </c>
    </row>
    <row r="46" spans="1:21" x14ac:dyDescent="0.25">
      <c r="A46" s="361" t="s">
        <v>142</v>
      </c>
      <c r="B46" s="362" t="s">
        <v>141</v>
      </c>
      <c r="C46" s="363">
        <v>0</v>
      </c>
      <c r="D46" s="363">
        <v>0</v>
      </c>
      <c r="E46" s="360">
        <f t="shared" si="8"/>
        <v>0</v>
      </c>
      <c r="F46" s="360">
        <f t="shared" si="9"/>
        <v>0</v>
      </c>
      <c r="G46" s="364">
        <v>0</v>
      </c>
      <c r="H46" s="364">
        <v>0</v>
      </c>
      <c r="I46" s="364">
        <v>0</v>
      </c>
      <c r="J46" s="364">
        <v>0</v>
      </c>
      <c r="K46" s="364">
        <v>0</v>
      </c>
      <c r="L46" s="364">
        <v>0</v>
      </c>
      <c r="M46" s="364">
        <v>0</v>
      </c>
      <c r="N46" s="364">
        <v>0</v>
      </c>
      <c r="O46" s="364">
        <v>0</v>
      </c>
      <c r="P46" s="364">
        <v>0</v>
      </c>
      <c r="Q46" s="364">
        <v>0</v>
      </c>
      <c r="R46" s="364">
        <v>0</v>
      </c>
      <c r="S46" s="364">
        <v>0</v>
      </c>
      <c r="T46" s="360">
        <f t="shared" si="1"/>
        <v>0</v>
      </c>
      <c r="U46" s="360">
        <f t="shared" si="2"/>
        <v>0</v>
      </c>
    </row>
    <row r="47" spans="1:21" ht="31.5" x14ac:dyDescent="0.25">
      <c r="A47" s="361" t="s">
        <v>140</v>
      </c>
      <c r="B47" s="362" t="s">
        <v>139</v>
      </c>
      <c r="C47" s="363">
        <v>0</v>
      </c>
      <c r="D47" s="363">
        <v>0</v>
      </c>
      <c r="E47" s="360">
        <f t="shared" si="8"/>
        <v>0</v>
      </c>
      <c r="F47" s="360">
        <f t="shared" si="9"/>
        <v>0</v>
      </c>
      <c r="G47" s="364">
        <v>0</v>
      </c>
      <c r="H47" s="364">
        <v>0</v>
      </c>
      <c r="I47" s="364">
        <v>0</v>
      </c>
      <c r="J47" s="364">
        <v>0</v>
      </c>
      <c r="K47" s="364">
        <v>0</v>
      </c>
      <c r="L47" s="364">
        <v>0</v>
      </c>
      <c r="M47" s="364">
        <v>0</v>
      </c>
      <c r="N47" s="364">
        <v>0</v>
      </c>
      <c r="O47" s="364">
        <v>0</v>
      </c>
      <c r="P47" s="364">
        <v>0</v>
      </c>
      <c r="Q47" s="364">
        <v>0</v>
      </c>
      <c r="R47" s="364">
        <v>0</v>
      </c>
      <c r="S47" s="364">
        <v>0</v>
      </c>
      <c r="T47" s="360">
        <f t="shared" si="1"/>
        <v>0</v>
      </c>
      <c r="U47" s="360">
        <f t="shared" si="2"/>
        <v>0</v>
      </c>
    </row>
    <row r="48" spans="1:21" ht="31.5" x14ac:dyDescent="0.25">
      <c r="A48" s="361" t="s">
        <v>138</v>
      </c>
      <c r="B48" s="362" t="s">
        <v>137</v>
      </c>
      <c r="C48" s="363">
        <v>0</v>
      </c>
      <c r="D48" s="363">
        <v>0</v>
      </c>
      <c r="E48" s="360">
        <f t="shared" si="8"/>
        <v>0</v>
      </c>
      <c r="F48" s="360">
        <f t="shared" si="9"/>
        <v>0</v>
      </c>
      <c r="G48" s="364">
        <v>0</v>
      </c>
      <c r="H48" s="364">
        <v>0</v>
      </c>
      <c r="I48" s="364">
        <v>0</v>
      </c>
      <c r="J48" s="364">
        <v>0</v>
      </c>
      <c r="K48" s="364">
        <v>0</v>
      </c>
      <c r="L48" s="364">
        <v>0</v>
      </c>
      <c r="M48" s="364">
        <v>0</v>
      </c>
      <c r="N48" s="364">
        <v>0</v>
      </c>
      <c r="O48" s="364">
        <v>0</v>
      </c>
      <c r="P48" s="364">
        <v>0</v>
      </c>
      <c r="Q48" s="364">
        <v>0</v>
      </c>
      <c r="R48" s="364">
        <v>0</v>
      </c>
      <c r="S48" s="364">
        <v>0</v>
      </c>
      <c r="T48" s="360">
        <f t="shared" si="1"/>
        <v>0</v>
      </c>
      <c r="U48" s="360">
        <f t="shared" si="2"/>
        <v>0</v>
      </c>
    </row>
    <row r="49" spans="1:21" x14ac:dyDescent="0.25">
      <c r="A49" s="361" t="s">
        <v>136</v>
      </c>
      <c r="B49" s="362" t="s">
        <v>135</v>
      </c>
      <c r="C49" s="363">
        <v>0.43540000000000001</v>
      </c>
      <c r="D49" s="363">
        <v>0</v>
      </c>
      <c r="E49" s="360">
        <f t="shared" si="8"/>
        <v>0.43540000000000001</v>
      </c>
      <c r="F49" s="360">
        <f t="shared" si="9"/>
        <v>0</v>
      </c>
      <c r="G49" s="364">
        <v>0.43540000000000001</v>
      </c>
      <c r="H49" s="364">
        <v>0</v>
      </c>
      <c r="I49" s="364">
        <v>0</v>
      </c>
      <c r="J49" s="364">
        <v>0</v>
      </c>
      <c r="K49" s="364">
        <v>0</v>
      </c>
      <c r="L49" s="364">
        <v>0</v>
      </c>
      <c r="M49" s="364">
        <v>0</v>
      </c>
      <c r="N49" s="364">
        <v>0</v>
      </c>
      <c r="O49" s="364">
        <v>0</v>
      </c>
      <c r="P49" s="364">
        <v>0</v>
      </c>
      <c r="Q49" s="364">
        <v>0</v>
      </c>
      <c r="R49" s="364">
        <v>0</v>
      </c>
      <c r="S49" s="364">
        <v>0</v>
      </c>
      <c r="T49" s="360">
        <f t="shared" si="1"/>
        <v>0</v>
      </c>
      <c r="U49" s="360">
        <f t="shared" si="2"/>
        <v>0</v>
      </c>
    </row>
    <row r="50" spans="1:21" ht="18.75" x14ac:dyDescent="0.25">
      <c r="A50" s="361" t="s">
        <v>134</v>
      </c>
      <c r="B50" s="366" t="s">
        <v>672</v>
      </c>
      <c r="C50" s="363">
        <v>21</v>
      </c>
      <c r="D50" s="363">
        <v>0</v>
      </c>
      <c r="E50" s="360">
        <f t="shared" si="8"/>
        <v>21</v>
      </c>
      <c r="F50" s="360">
        <f t="shared" si="9"/>
        <v>0</v>
      </c>
      <c r="G50" s="364">
        <v>21</v>
      </c>
      <c r="H50" s="364">
        <v>0</v>
      </c>
      <c r="I50" s="364">
        <v>0</v>
      </c>
      <c r="J50" s="364">
        <v>0</v>
      </c>
      <c r="K50" s="364">
        <v>0</v>
      </c>
      <c r="L50" s="364">
        <v>0</v>
      </c>
      <c r="M50" s="364">
        <v>0</v>
      </c>
      <c r="N50" s="364">
        <v>0</v>
      </c>
      <c r="O50" s="364">
        <v>0</v>
      </c>
      <c r="P50" s="364">
        <v>0</v>
      </c>
      <c r="Q50" s="364">
        <v>0</v>
      </c>
      <c r="R50" s="364">
        <v>0</v>
      </c>
      <c r="S50" s="364">
        <v>0</v>
      </c>
      <c r="T50" s="360">
        <f t="shared" si="1"/>
        <v>0</v>
      </c>
      <c r="U50" s="360">
        <f t="shared" si="2"/>
        <v>0</v>
      </c>
    </row>
    <row r="51" spans="1:21" ht="35.25" customHeight="1" x14ac:dyDescent="0.25">
      <c r="A51" s="357" t="s">
        <v>56</v>
      </c>
      <c r="B51" s="358" t="s">
        <v>133</v>
      </c>
      <c r="C51" s="363">
        <v>0</v>
      </c>
      <c r="D51" s="363">
        <v>0</v>
      </c>
      <c r="E51" s="360">
        <f t="shared" si="8"/>
        <v>0</v>
      </c>
      <c r="F51" s="360">
        <f t="shared" si="9"/>
        <v>0</v>
      </c>
      <c r="G51" s="363">
        <v>0</v>
      </c>
      <c r="H51" s="363">
        <v>0</v>
      </c>
      <c r="I51" s="363">
        <v>0</v>
      </c>
      <c r="J51" s="363">
        <v>0</v>
      </c>
      <c r="K51" s="363">
        <v>0</v>
      </c>
      <c r="L51" s="363">
        <v>0</v>
      </c>
      <c r="M51" s="363">
        <v>0</v>
      </c>
      <c r="N51" s="363">
        <v>0</v>
      </c>
      <c r="O51" s="363">
        <v>0</v>
      </c>
      <c r="P51" s="363">
        <v>0</v>
      </c>
      <c r="Q51" s="363">
        <v>0</v>
      </c>
      <c r="R51" s="363">
        <v>0</v>
      </c>
      <c r="S51" s="363">
        <v>0</v>
      </c>
      <c r="T51" s="360">
        <f t="shared" si="1"/>
        <v>0</v>
      </c>
      <c r="U51" s="360">
        <f t="shared" si="2"/>
        <v>0</v>
      </c>
    </row>
    <row r="52" spans="1:21" x14ac:dyDescent="0.25">
      <c r="A52" s="361" t="s">
        <v>132</v>
      </c>
      <c r="B52" s="362" t="s">
        <v>131</v>
      </c>
      <c r="C52" s="363">
        <v>398.70783</v>
      </c>
      <c r="D52" s="363">
        <v>0</v>
      </c>
      <c r="E52" s="360">
        <f t="shared" si="8"/>
        <v>398.70783</v>
      </c>
      <c r="F52" s="360">
        <f t="shared" si="9"/>
        <v>0</v>
      </c>
      <c r="G52" s="364">
        <v>398.70783</v>
      </c>
      <c r="H52" s="364">
        <v>0</v>
      </c>
      <c r="I52" s="364">
        <v>0</v>
      </c>
      <c r="J52" s="364">
        <v>0</v>
      </c>
      <c r="K52" s="364">
        <v>0</v>
      </c>
      <c r="L52" s="364">
        <v>0</v>
      </c>
      <c r="M52" s="364">
        <v>0</v>
      </c>
      <c r="N52" s="364">
        <v>0</v>
      </c>
      <c r="O52" s="364">
        <v>0</v>
      </c>
      <c r="P52" s="364">
        <v>0</v>
      </c>
      <c r="Q52" s="364">
        <v>0</v>
      </c>
      <c r="R52" s="364">
        <v>0</v>
      </c>
      <c r="S52" s="364">
        <v>0</v>
      </c>
      <c r="T52" s="360">
        <f t="shared" si="1"/>
        <v>0</v>
      </c>
      <c r="U52" s="360">
        <f t="shared" si="2"/>
        <v>0</v>
      </c>
    </row>
    <row r="53" spans="1:21" x14ac:dyDescent="0.25">
      <c r="A53" s="361" t="s">
        <v>130</v>
      </c>
      <c r="B53" s="362" t="s">
        <v>124</v>
      </c>
      <c r="C53" s="363">
        <v>0</v>
      </c>
      <c r="D53" s="363">
        <v>0</v>
      </c>
      <c r="E53" s="360">
        <f t="shared" si="8"/>
        <v>0</v>
      </c>
      <c r="F53" s="360">
        <f t="shared" si="9"/>
        <v>0</v>
      </c>
      <c r="G53" s="364">
        <v>0</v>
      </c>
      <c r="H53" s="364">
        <v>0</v>
      </c>
      <c r="I53" s="364">
        <v>0</v>
      </c>
      <c r="J53" s="364">
        <v>0</v>
      </c>
      <c r="K53" s="364">
        <v>0</v>
      </c>
      <c r="L53" s="364">
        <v>0</v>
      </c>
      <c r="M53" s="364">
        <v>0</v>
      </c>
      <c r="N53" s="364">
        <v>0</v>
      </c>
      <c r="O53" s="364">
        <v>0</v>
      </c>
      <c r="P53" s="364">
        <v>0</v>
      </c>
      <c r="Q53" s="364">
        <v>0</v>
      </c>
      <c r="R53" s="364">
        <v>0</v>
      </c>
      <c r="S53" s="364">
        <v>0</v>
      </c>
      <c r="T53" s="360">
        <f t="shared" si="1"/>
        <v>0</v>
      </c>
      <c r="U53" s="360">
        <f t="shared" si="2"/>
        <v>0</v>
      </c>
    </row>
    <row r="54" spans="1:21" x14ac:dyDescent="0.25">
      <c r="A54" s="361" t="s">
        <v>129</v>
      </c>
      <c r="B54" s="365" t="s">
        <v>123</v>
      </c>
      <c r="C54" s="363">
        <v>20</v>
      </c>
      <c r="D54" s="363">
        <v>0</v>
      </c>
      <c r="E54" s="360">
        <f t="shared" si="8"/>
        <v>20</v>
      </c>
      <c r="F54" s="360">
        <f t="shared" si="9"/>
        <v>0</v>
      </c>
      <c r="G54" s="364">
        <v>20</v>
      </c>
      <c r="H54" s="364">
        <v>0</v>
      </c>
      <c r="I54" s="364">
        <v>0</v>
      </c>
      <c r="J54" s="364">
        <v>0</v>
      </c>
      <c r="K54" s="364">
        <v>0</v>
      </c>
      <c r="L54" s="364">
        <v>0</v>
      </c>
      <c r="M54" s="364">
        <v>0</v>
      </c>
      <c r="N54" s="364">
        <v>0</v>
      </c>
      <c r="O54" s="364">
        <v>0</v>
      </c>
      <c r="P54" s="364">
        <v>0</v>
      </c>
      <c r="Q54" s="364">
        <v>0</v>
      </c>
      <c r="R54" s="364">
        <v>0</v>
      </c>
      <c r="S54" s="364">
        <v>0</v>
      </c>
      <c r="T54" s="360">
        <f t="shared" si="1"/>
        <v>0</v>
      </c>
      <c r="U54" s="360">
        <f t="shared" si="2"/>
        <v>0</v>
      </c>
    </row>
    <row r="55" spans="1:21" x14ac:dyDescent="0.25">
      <c r="A55" s="361" t="s">
        <v>128</v>
      </c>
      <c r="B55" s="365" t="s">
        <v>122</v>
      </c>
      <c r="C55" s="363">
        <v>0</v>
      </c>
      <c r="D55" s="363">
        <v>0</v>
      </c>
      <c r="E55" s="360">
        <f t="shared" si="8"/>
        <v>0</v>
      </c>
      <c r="F55" s="360">
        <f t="shared" si="9"/>
        <v>0</v>
      </c>
      <c r="G55" s="364">
        <v>0</v>
      </c>
      <c r="H55" s="364">
        <v>0</v>
      </c>
      <c r="I55" s="364">
        <v>0</v>
      </c>
      <c r="J55" s="364">
        <v>0</v>
      </c>
      <c r="K55" s="364">
        <v>0</v>
      </c>
      <c r="L55" s="364">
        <v>0</v>
      </c>
      <c r="M55" s="364">
        <v>0</v>
      </c>
      <c r="N55" s="364">
        <v>0</v>
      </c>
      <c r="O55" s="364">
        <v>0</v>
      </c>
      <c r="P55" s="364">
        <v>0</v>
      </c>
      <c r="Q55" s="364">
        <v>0</v>
      </c>
      <c r="R55" s="364">
        <v>0</v>
      </c>
      <c r="S55" s="364">
        <v>0</v>
      </c>
      <c r="T55" s="360">
        <f t="shared" si="1"/>
        <v>0</v>
      </c>
      <c r="U55" s="360">
        <f t="shared" si="2"/>
        <v>0</v>
      </c>
    </row>
    <row r="56" spans="1:21" x14ac:dyDescent="0.25">
      <c r="A56" s="361" t="s">
        <v>127</v>
      </c>
      <c r="B56" s="365" t="s">
        <v>121</v>
      </c>
      <c r="C56" s="363">
        <v>0.43540000000000001</v>
      </c>
      <c r="D56" s="363">
        <v>0</v>
      </c>
      <c r="E56" s="360">
        <f t="shared" si="8"/>
        <v>0.43540000000000001</v>
      </c>
      <c r="F56" s="360">
        <f t="shared" si="9"/>
        <v>0</v>
      </c>
      <c r="G56" s="364">
        <v>0.43540000000000001</v>
      </c>
      <c r="H56" s="364">
        <v>0</v>
      </c>
      <c r="I56" s="364">
        <v>0</v>
      </c>
      <c r="J56" s="364">
        <v>0</v>
      </c>
      <c r="K56" s="364">
        <v>0</v>
      </c>
      <c r="L56" s="364">
        <v>0</v>
      </c>
      <c r="M56" s="364">
        <v>0</v>
      </c>
      <c r="N56" s="364">
        <v>0</v>
      </c>
      <c r="O56" s="364">
        <v>0</v>
      </c>
      <c r="P56" s="364">
        <v>0</v>
      </c>
      <c r="Q56" s="364">
        <v>0</v>
      </c>
      <c r="R56" s="364">
        <v>0</v>
      </c>
      <c r="S56" s="364">
        <v>0</v>
      </c>
      <c r="T56" s="360">
        <f t="shared" si="1"/>
        <v>0</v>
      </c>
      <c r="U56" s="360">
        <f t="shared" si="2"/>
        <v>0</v>
      </c>
    </row>
    <row r="57" spans="1:21" ht="18.75" x14ac:dyDescent="0.25">
      <c r="A57" s="361" t="s">
        <v>126</v>
      </c>
      <c r="B57" s="366" t="s">
        <v>672</v>
      </c>
      <c r="C57" s="363">
        <v>21</v>
      </c>
      <c r="D57" s="363">
        <v>0</v>
      </c>
      <c r="E57" s="360">
        <f t="shared" si="8"/>
        <v>21</v>
      </c>
      <c r="F57" s="360">
        <f>F50</f>
        <v>0</v>
      </c>
      <c r="G57" s="364">
        <v>21</v>
      </c>
      <c r="H57" s="364">
        <v>0</v>
      </c>
      <c r="I57" s="364">
        <v>0</v>
      </c>
      <c r="J57" s="364">
        <v>0</v>
      </c>
      <c r="K57" s="364">
        <v>0</v>
      </c>
      <c r="L57" s="364">
        <v>0</v>
      </c>
      <c r="M57" s="364">
        <v>0</v>
      </c>
      <c r="N57" s="364">
        <v>0</v>
      </c>
      <c r="O57" s="364">
        <v>0</v>
      </c>
      <c r="P57" s="364">
        <v>0</v>
      </c>
      <c r="Q57" s="364">
        <v>0</v>
      </c>
      <c r="R57" s="364">
        <v>0</v>
      </c>
      <c r="S57" s="364">
        <v>0</v>
      </c>
      <c r="T57" s="360">
        <f t="shared" si="1"/>
        <v>0</v>
      </c>
      <c r="U57" s="360">
        <f t="shared" si="2"/>
        <v>0</v>
      </c>
    </row>
    <row r="58" spans="1:21" ht="36.75" customHeight="1" x14ac:dyDescent="0.25">
      <c r="A58" s="357" t="s">
        <v>55</v>
      </c>
      <c r="B58" s="367" t="s">
        <v>199</v>
      </c>
      <c r="C58" s="363">
        <v>0</v>
      </c>
      <c r="D58" s="363">
        <v>0</v>
      </c>
      <c r="E58" s="360">
        <f t="shared" si="8"/>
        <v>0</v>
      </c>
      <c r="F58" s="360">
        <f t="shared" ref="F58:F64" si="10">E58-G58</f>
        <v>0</v>
      </c>
      <c r="G58" s="363">
        <v>0</v>
      </c>
      <c r="H58" s="363">
        <v>0</v>
      </c>
      <c r="I58" s="363">
        <v>0</v>
      </c>
      <c r="J58" s="363">
        <v>0</v>
      </c>
      <c r="K58" s="363">
        <v>0</v>
      </c>
      <c r="L58" s="363">
        <v>0</v>
      </c>
      <c r="M58" s="363">
        <v>0</v>
      </c>
      <c r="N58" s="363">
        <v>0</v>
      </c>
      <c r="O58" s="363">
        <v>0</v>
      </c>
      <c r="P58" s="363">
        <v>0</v>
      </c>
      <c r="Q58" s="363">
        <v>0</v>
      </c>
      <c r="R58" s="363">
        <v>0</v>
      </c>
      <c r="S58" s="363">
        <v>0</v>
      </c>
      <c r="T58" s="360">
        <f t="shared" si="1"/>
        <v>0</v>
      </c>
      <c r="U58" s="360">
        <f t="shared" si="2"/>
        <v>0</v>
      </c>
    </row>
    <row r="59" spans="1:21" x14ac:dyDescent="0.25">
      <c r="A59" s="357" t="s">
        <v>53</v>
      </c>
      <c r="B59" s="358" t="s">
        <v>125</v>
      </c>
      <c r="C59" s="363">
        <v>0</v>
      </c>
      <c r="D59" s="363">
        <v>0</v>
      </c>
      <c r="E59" s="360">
        <f t="shared" si="8"/>
        <v>0</v>
      </c>
      <c r="F59" s="360">
        <f t="shared" si="10"/>
        <v>0</v>
      </c>
      <c r="G59" s="363">
        <v>0</v>
      </c>
      <c r="H59" s="363">
        <v>0</v>
      </c>
      <c r="I59" s="363">
        <v>0</v>
      </c>
      <c r="J59" s="363">
        <v>0</v>
      </c>
      <c r="K59" s="363">
        <v>0</v>
      </c>
      <c r="L59" s="363">
        <v>0</v>
      </c>
      <c r="M59" s="363">
        <v>0</v>
      </c>
      <c r="N59" s="363">
        <v>0</v>
      </c>
      <c r="O59" s="363">
        <v>0</v>
      </c>
      <c r="P59" s="363">
        <v>0</v>
      </c>
      <c r="Q59" s="363">
        <v>0</v>
      </c>
      <c r="R59" s="363">
        <v>0</v>
      </c>
      <c r="S59" s="363">
        <v>0</v>
      </c>
      <c r="T59" s="360">
        <f t="shared" si="1"/>
        <v>0</v>
      </c>
      <c r="U59" s="360">
        <f t="shared" si="2"/>
        <v>0</v>
      </c>
    </row>
    <row r="60" spans="1:21" x14ac:dyDescent="0.25">
      <c r="A60" s="361" t="s">
        <v>193</v>
      </c>
      <c r="B60" s="368" t="s">
        <v>145</v>
      </c>
      <c r="C60" s="363">
        <v>0</v>
      </c>
      <c r="D60" s="363">
        <v>0</v>
      </c>
      <c r="E60" s="360">
        <f t="shared" si="8"/>
        <v>0</v>
      </c>
      <c r="F60" s="360">
        <f t="shared" si="10"/>
        <v>0</v>
      </c>
      <c r="G60" s="364">
        <v>0</v>
      </c>
      <c r="H60" s="364">
        <v>0</v>
      </c>
      <c r="I60" s="364">
        <v>0</v>
      </c>
      <c r="J60" s="364">
        <v>0</v>
      </c>
      <c r="K60" s="364">
        <v>0</v>
      </c>
      <c r="L60" s="364">
        <v>0</v>
      </c>
      <c r="M60" s="364">
        <v>0</v>
      </c>
      <c r="N60" s="364">
        <v>0</v>
      </c>
      <c r="O60" s="364">
        <v>0</v>
      </c>
      <c r="P60" s="364">
        <v>0</v>
      </c>
      <c r="Q60" s="364">
        <v>0</v>
      </c>
      <c r="R60" s="364">
        <v>0</v>
      </c>
      <c r="S60" s="364">
        <v>0</v>
      </c>
      <c r="T60" s="360">
        <f t="shared" si="1"/>
        <v>0</v>
      </c>
      <c r="U60" s="360">
        <f t="shared" si="2"/>
        <v>0</v>
      </c>
    </row>
    <row r="61" spans="1:21" x14ac:dyDescent="0.25">
      <c r="A61" s="361" t="s">
        <v>194</v>
      </c>
      <c r="B61" s="368" t="s">
        <v>143</v>
      </c>
      <c r="C61" s="363">
        <v>12.6</v>
      </c>
      <c r="D61" s="363">
        <v>0</v>
      </c>
      <c r="E61" s="360">
        <f t="shared" si="8"/>
        <v>12.6</v>
      </c>
      <c r="F61" s="360">
        <f t="shared" si="10"/>
        <v>0</v>
      </c>
      <c r="G61" s="364">
        <v>12.6</v>
      </c>
      <c r="H61" s="364">
        <v>0</v>
      </c>
      <c r="I61" s="364">
        <v>0</v>
      </c>
      <c r="J61" s="364">
        <v>0</v>
      </c>
      <c r="K61" s="364">
        <v>0</v>
      </c>
      <c r="L61" s="364">
        <v>0</v>
      </c>
      <c r="M61" s="364">
        <v>0</v>
      </c>
      <c r="N61" s="364">
        <v>0</v>
      </c>
      <c r="O61" s="364">
        <v>0</v>
      </c>
      <c r="P61" s="364">
        <v>0</v>
      </c>
      <c r="Q61" s="364">
        <v>0</v>
      </c>
      <c r="R61" s="364">
        <v>0</v>
      </c>
      <c r="S61" s="364">
        <v>0</v>
      </c>
      <c r="T61" s="360">
        <f t="shared" si="1"/>
        <v>0</v>
      </c>
      <c r="U61" s="360">
        <f t="shared" si="2"/>
        <v>0</v>
      </c>
    </row>
    <row r="62" spans="1:21" x14ac:dyDescent="0.25">
      <c r="A62" s="361" t="s">
        <v>195</v>
      </c>
      <c r="B62" s="368" t="s">
        <v>141</v>
      </c>
      <c r="C62" s="363">
        <v>0</v>
      </c>
      <c r="D62" s="363">
        <v>0</v>
      </c>
      <c r="E62" s="360">
        <f t="shared" si="8"/>
        <v>0</v>
      </c>
      <c r="F62" s="360">
        <f t="shared" si="10"/>
        <v>0</v>
      </c>
      <c r="G62" s="364">
        <v>0</v>
      </c>
      <c r="H62" s="364">
        <v>0</v>
      </c>
      <c r="I62" s="364">
        <v>0</v>
      </c>
      <c r="J62" s="364">
        <v>0</v>
      </c>
      <c r="K62" s="364">
        <v>0</v>
      </c>
      <c r="L62" s="364">
        <v>0</v>
      </c>
      <c r="M62" s="364">
        <v>0</v>
      </c>
      <c r="N62" s="364">
        <v>0</v>
      </c>
      <c r="O62" s="364">
        <v>0</v>
      </c>
      <c r="P62" s="364">
        <v>0</v>
      </c>
      <c r="Q62" s="364">
        <v>0</v>
      </c>
      <c r="R62" s="364">
        <v>0</v>
      </c>
      <c r="S62" s="364">
        <v>0</v>
      </c>
      <c r="T62" s="360">
        <f t="shared" si="1"/>
        <v>0</v>
      </c>
      <c r="U62" s="360">
        <f t="shared" si="2"/>
        <v>0</v>
      </c>
    </row>
    <row r="63" spans="1:21" x14ac:dyDescent="0.25">
      <c r="A63" s="361" t="s">
        <v>196</v>
      </c>
      <c r="B63" s="368" t="s">
        <v>198</v>
      </c>
      <c r="C63" s="363">
        <v>0.43540000000000001</v>
      </c>
      <c r="D63" s="363">
        <v>0</v>
      </c>
      <c r="E63" s="360">
        <f t="shared" si="8"/>
        <v>0.43540000000000001</v>
      </c>
      <c r="F63" s="360">
        <f t="shared" si="10"/>
        <v>0</v>
      </c>
      <c r="G63" s="364">
        <v>0.43540000000000001</v>
      </c>
      <c r="H63" s="364">
        <v>0</v>
      </c>
      <c r="I63" s="364">
        <v>0</v>
      </c>
      <c r="J63" s="364">
        <v>0</v>
      </c>
      <c r="K63" s="364">
        <v>0</v>
      </c>
      <c r="L63" s="364">
        <v>0</v>
      </c>
      <c r="M63" s="364">
        <v>0</v>
      </c>
      <c r="N63" s="364">
        <v>0</v>
      </c>
      <c r="O63" s="364">
        <v>0</v>
      </c>
      <c r="P63" s="364">
        <v>0</v>
      </c>
      <c r="Q63" s="364">
        <v>0</v>
      </c>
      <c r="R63" s="364">
        <v>0</v>
      </c>
      <c r="S63" s="364">
        <v>0</v>
      </c>
      <c r="T63" s="360">
        <f t="shared" si="1"/>
        <v>0</v>
      </c>
      <c r="U63" s="360">
        <f t="shared" si="2"/>
        <v>0</v>
      </c>
    </row>
    <row r="64" spans="1:21" ht="18.75" x14ac:dyDescent="0.25">
      <c r="A64" s="361" t="s">
        <v>197</v>
      </c>
      <c r="B64" s="365" t="s">
        <v>673</v>
      </c>
      <c r="C64" s="363">
        <v>0</v>
      </c>
      <c r="D64" s="363">
        <v>0</v>
      </c>
      <c r="E64" s="360">
        <f t="shared" si="8"/>
        <v>0</v>
      </c>
      <c r="F64" s="360">
        <f t="shared" si="10"/>
        <v>0</v>
      </c>
      <c r="G64" s="364">
        <v>0</v>
      </c>
      <c r="H64" s="364">
        <v>0</v>
      </c>
      <c r="I64" s="364">
        <v>0</v>
      </c>
      <c r="J64" s="364">
        <v>0</v>
      </c>
      <c r="K64" s="364">
        <v>0</v>
      </c>
      <c r="L64" s="364">
        <v>0</v>
      </c>
      <c r="M64" s="364">
        <v>0</v>
      </c>
      <c r="N64" s="364">
        <v>0</v>
      </c>
      <c r="O64" s="364">
        <v>0</v>
      </c>
      <c r="P64" s="364">
        <v>0</v>
      </c>
      <c r="Q64" s="364">
        <v>0</v>
      </c>
      <c r="R64" s="364">
        <v>0</v>
      </c>
      <c r="S64" s="364">
        <v>0</v>
      </c>
      <c r="T64" s="360">
        <f t="shared" si="1"/>
        <v>0</v>
      </c>
      <c r="U64" s="360">
        <f t="shared" si="2"/>
        <v>0</v>
      </c>
    </row>
    <row r="65" spans="1:20" x14ac:dyDescent="0.25">
      <c r="A65" s="25"/>
      <c r="B65" s="26"/>
      <c r="C65" s="26"/>
      <c r="D65" s="26"/>
      <c r="E65" s="26"/>
      <c r="F65" s="26"/>
      <c r="G65" s="26"/>
      <c r="H65" s="26"/>
      <c r="I65" s="26"/>
      <c r="J65" s="26"/>
      <c r="K65" s="26"/>
      <c r="L65" s="26"/>
      <c r="M65" s="26"/>
      <c r="N65" s="26"/>
      <c r="O65" s="26"/>
      <c r="P65" s="26"/>
      <c r="Q65" s="26"/>
      <c r="R65" s="26"/>
      <c r="S65" s="26"/>
    </row>
    <row r="66" spans="1:20" ht="54" customHeight="1" x14ac:dyDescent="0.25">
      <c r="B66" s="480"/>
      <c r="C66" s="480"/>
      <c r="D66" s="480"/>
      <c r="E66" s="480"/>
      <c r="F66" s="480"/>
      <c r="G66" s="480"/>
      <c r="H66" s="480"/>
      <c r="I66" s="480"/>
      <c r="J66" s="480"/>
      <c r="K66" s="480"/>
      <c r="L66" s="480"/>
      <c r="M66" s="480"/>
      <c r="N66" s="480"/>
      <c r="O66" s="480"/>
      <c r="P66" s="480"/>
      <c r="Q66" s="480"/>
      <c r="R66" s="480"/>
      <c r="S66" s="480"/>
      <c r="T66" s="24"/>
    </row>
    <row r="68" spans="1:20" ht="50.25" customHeight="1" x14ac:dyDescent="0.25">
      <c r="B68" s="490"/>
      <c r="C68" s="490"/>
      <c r="D68" s="490"/>
      <c r="E68" s="490"/>
      <c r="F68" s="490"/>
      <c r="G68" s="490"/>
      <c r="H68" s="490"/>
      <c r="I68" s="490"/>
      <c r="J68" s="490"/>
      <c r="K68" s="490"/>
      <c r="L68" s="490"/>
      <c r="M68" s="490"/>
      <c r="N68" s="490"/>
      <c r="O68" s="490"/>
      <c r="P68" s="490"/>
      <c r="Q68" s="490"/>
      <c r="R68" s="490"/>
      <c r="S68" s="490"/>
    </row>
    <row r="70" spans="1:20" ht="36.75" customHeight="1" x14ac:dyDescent="0.25">
      <c r="B70" s="480"/>
      <c r="C70" s="480"/>
      <c r="D70" s="480"/>
      <c r="E70" s="480"/>
      <c r="F70" s="480"/>
      <c r="G70" s="480"/>
      <c r="H70" s="480"/>
      <c r="I70" s="480"/>
      <c r="J70" s="480"/>
      <c r="K70" s="480"/>
      <c r="L70" s="480"/>
      <c r="M70" s="480"/>
      <c r="N70" s="480"/>
      <c r="O70" s="480"/>
      <c r="P70" s="480"/>
      <c r="Q70" s="480"/>
      <c r="R70" s="480"/>
      <c r="S70" s="480"/>
    </row>
    <row r="71" spans="1:20" x14ac:dyDescent="0.25">
      <c r="B71" s="23"/>
      <c r="C71" s="23"/>
      <c r="D71" s="23"/>
      <c r="E71" s="23"/>
      <c r="F71" s="23"/>
    </row>
    <row r="72" spans="1:20" ht="51" customHeight="1" x14ac:dyDescent="0.25">
      <c r="B72" s="480"/>
      <c r="C72" s="480"/>
      <c r="D72" s="480"/>
      <c r="E72" s="480"/>
      <c r="F72" s="480"/>
      <c r="G72" s="480"/>
      <c r="H72" s="480"/>
      <c r="I72" s="480"/>
      <c r="J72" s="480"/>
      <c r="K72" s="480"/>
      <c r="L72" s="480"/>
      <c r="M72" s="480"/>
      <c r="N72" s="480"/>
      <c r="O72" s="480"/>
      <c r="P72" s="480"/>
      <c r="Q72" s="480"/>
      <c r="R72" s="480"/>
      <c r="S72" s="480"/>
    </row>
    <row r="73" spans="1:20" ht="32.25" customHeight="1" x14ac:dyDescent="0.25">
      <c r="B73" s="490"/>
      <c r="C73" s="490"/>
      <c r="D73" s="490"/>
      <c r="E73" s="490"/>
      <c r="F73" s="490"/>
      <c r="G73" s="490"/>
      <c r="H73" s="490"/>
      <c r="I73" s="490"/>
      <c r="J73" s="490"/>
      <c r="K73" s="490"/>
      <c r="L73" s="490"/>
      <c r="M73" s="490"/>
      <c r="N73" s="490"/>
      <c r="O73" s="490"/>
      <c r="P73" s="490"/>
      <c r="Q73" s="490"/>
      <c r="R73" s="490"/>
      <c r="S73" s="490"/>
    </row>
    <row r="74" spans="1:20" ht="51.75" customHeight="1" x14ac:dyDescent="0.25">
      <c r="B74" s="480"/>
      <c r="C74" s="480"/>
      <c r="D74" s="480"/>
      <c r="E74" s="480"/>
      <c r="F74" s="480"/>
      <c r="G74" s="480"/>
      <c r="H74" s="480"/>
      <c r="I74" s="480"/>
      <c r="J74" s="480"/>
      <c r="K74" s="480"/>
      <c r="L74" s="480"/>
      <c r="M74" s="480"/>
      <c r="N74" s="480"/>
      <c r="O74" s="480"/>
      <c r="P74" s="480"/>
      <c r="Q74" s="480"/>
      <c r="R74" s="480"/>
      <c r="S74" s="480"/>
    </row>
    <row r="75" spans="1:20" ht="21.75" customHeight="1" x14ac:dyDescent="0.25">
      <c r="B75" s="481"/>
      <c r="C75" s="481"/>
      <c r="D75" s="481"/>
      <c r="E75" s="481"/>
      <c r="F75" s="481"/>
      <c r="G75" s="481"/>
      <c r="H75" s="481"/>
      <c r="I75" s="481"/>
      <c r="J75" s="481"/>
      <c r="K75" s="481"/>
      <c r="L75" s="481"/>
      <c r="M75" s="481"/>
      <c r="N75" s="481"/>
      <c r="O75" s="481"/>
      <c r="P75" s="481"/>
      <c r="Q75" s="481"/>
      <c r="R75" s="481"/>
      <c r="S75" s="481"/>
    </row>
    <row r="76" spans="1:20" ht="23.25" customHeight="1" x14ac:dyDescent="0.25">
      <c r="B76" s="22"/>
      <c r="C76" s="22"/>
      <c r="D76" s="22"/>
      <c r="E76" s="22"/>
      <c r="F76" s="22"/>
    </row>
    <row r="77" spans="1:20" ht="18.75" customHeight="1" x14ac:dyDescent="0.25">
      <c r="B77" s="482"/>
      <c r="C77" s="482"/>
      <c r="D77" s="482"/>
      <c r="E77" s="482"/>
      <c r="F77" s="482"/>
      <c r="G77" s="482"/>
      <c r="H77" s="482"/>
      <c r="I77" s="482"/>
      <c r="J77" s="482"/>
      <c r="K77" s="482"/>
      <c r="L77" s="482"/>
      <c r="M77" s="482"/>
      <c r="N77" s="482"/>
      <c r="O77" s="482"/>
      <c r="P77" s="482"/>
      <c r="Q77" s="482"/>
      <c r="R77" s="482"/>
      <c r="S77" s="482"/>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S74"/>
    <mergeCell ref="B75:S75"/>
    <mergeCell ref="B77:S77"/>
    <mergeCell ref="A20:A22"/>
    <mergeCell ref="B20:B22"/>
    <mergeCell ref="C20:D21"/>
    <mergeCell ref="E20:F21"/>
    <mergeCell ref="G20:G22"/>
    <mergeCell ref="B66:S66"/>
    <mergeCell ref="B68:S68"/>
    <mergeCell ref="B70:S70"/>
    <mergeCell ref="B72:S72"/>
    <mergeCell ref="B73:S73"/>
  </mergeCells>
  <conditionalFormatting sqref="D58:D64 D28:D29 D31:D43 C24:S24">
    <cfRule type="cellIs" dxfId="35" priority="36" operator="notEqual">
      <formula>0</formula>
    </cfRule>
  </conditionalFormatting>
  <conditionalFormatting sqref="D51">
    <cfRule type="cellIs" dxfId="34" priority="35" operator="notEqual">
      <formula>0</formula>
    </cfRule>
  </conditionalFormatting>
  <conditionalFormatting sqref="D45:D46 D49:D50">
    <cfRule type="cellIs" dxfId="33" priority="34" operator="notEqual">
      <formula>0</formula>
    </cfRule>
  </conditionalFormatting>
  <conditionalFormatting sqref="D44">
    <cfRule type="cellIs" dxfId="32" priority="33" operator="notEqual">
      <formula>0</formula>
    </cfRule>
  </conditionalFormatting>
  <conditionalFormatting sqref="D25:D27">
    <cfRule type="cellIs" dxfId="31" priority="27" operator="notEqual">
      <formula>0</formula>
    </cfRule>
  </conditionalFormatting>
  <conditionalFormatting sqref="D47:D48">
    <cfRule type="cellIs" dxfId="30" priority="32" operator="notEqual">
      <formula>0</formula>
    </cfRule>
  </conditionalFormatting>
  <conditionalFormatting sqref="D57 D52">
    <cfRule type="cellIs" dxfId="29" priority="31" operator="notEqual">
      <formula>0</formula>
    </cfRule>
  </conditionalFormatting>
  <conditionalFormatting sqref="D53 D55">
    <cfRule type="cellIs" dxfId="28" priority="30" operator="notEqual">
      <formula>0</formula>
    </cfRule>
  </conditionalFormatting>
  <conditionalFormatting sqref="D54">
    <cfRule type="cellIs" dxfId="27" priority="29" operator="notEqual">
      <formula>0</formula>
    </cfRule>
  </conditionalFormatting>
  <conditionalFormatting sqref="D56">
    <cfRule type="cellIs" dxfId="26" priority="28" operator="notEqual">
      <formula>0</formula>
    </cfRule>
  </conditionalFormatting>
  <conditionalFormatting sqref="E25:F29 E31:F64">
    <cfRule type="cellIs" dxfId="25" priority="26" operator="greaterThan">
      <formula>0</formula>
    </cfRule>
  </conditionalFormatting>
  <conditionalFormatting sqref="E25:F29 E31:F64">
    <cfRule type="cellIs" dxfId="24" priority="25" operator="notEqual">
      <formula>0</formula>
    </cfRule>
  </conditionalFormatting>
  <conditionalFormatting sqref="I25:I29 I58:S64 I43:S43 I51:S51 I31:S36 K25:S29">
    <cfRule type="cellIs" dxfId="23" priority="24" operator="notEqual">
      <formula>0</formula>
    </cfRule>
  </conditionalFormatting>
  <conditionalFormatting sqref="I37:S42">
    <cfRule type="cellIs" dxfId="22" priority="23" operator="notEqual">
      <formula>0</formula>
    </cfRule>
  </conditionalFormatting>
  <conditionalFormatting sqref="I44:S50">
    <cfRule type="cellIs" dxfId="21" priority="22" operator="notEqual">
      <formula>0</formula>
    </cfRule>
  </conditionalFormatting>
  <conditionalFormatting sqref="I52:S57">
    <cfRule type="cellIs" dxfId="20" priority="21" operator="notEqual">
      <formula>0</formula>
    </cfRule>
  </conditionalFormatting>
  <conditionalFormatting sqref="T24:T64">
    <cfRule type="cellIs" dxfId="19" priority="20" operator="notEqual">
      <formula>0</formula>
    </cfRule>
  </conditionalFormatting>
  <conditionalFormatting sqref="U24:U64">
    <cfRule type="cellIs" dxfId="18" priority="19" operator="notEqual">
      <formula>0</formula>
    </cfRule>
  </conditionalFormatting>
  <conditionalFormatting sqref="D30:F30 I30:S30">
    <cfRule type="cellIs" dxfId="17" priority="18" operator="notEqual">
      <formula>0</formula>
    </cfRule>
  </conditionalFormatting>
  <conditionalFormatting sqref="G25:H29 G58:H64 G43:H43 G51:H51 G31:H36">
    <cfRule type="cellIs" dxfId="16" priority="17" operator="notEqual">
      <formula>0</formula>
    </cfRule>
  </conditionalFormatting>
  <conditionalFormatting sqref="G37:H42">
    <cfRule type="cellIs" dxfId="15" priority="16" operator="notEqual">
      <formula>0</formula>
    </cfRule>
  </conditionalFormatting>
  <conditionalFormatting sqref="G44:H50">
    <cfRule type="cellIs" dxfId="14" priority="15" operator="notEqual">
      <formula>0</formula>
    </cfRule>
  </conditionalFormatting>
  <conditionalFormatting sqref="G52:H57">
    <cfRule type="cellIs" dxfId="13" priority="14" operator="notEqual">
      <formula>0</formula>
    </cfRule>
  </conditionalFormatting>
  <conditionalFormatting sqref="G30:H30">
    <cfRule type="cellIs" dxfId="12" priority="13" operator="notEqual">
      <formula>0</formula>
    </cfRule>
  </conditionalFormatting>
  <conditionalFormatting sqref="C58:C64 C28:C29 C31:C43">
    <cfRule type="cellIs" dxfId="11" priority="12" operator="notEqual">
      <formula>0</formula>
    </cfRule>
  </conditionalFormatting>
  <conditionalFormatting sqref="C51">
    <cfRule type="cellIs" dxfId="10" priority="11" operator="notEqual">
      <formula>0</formula>
    </cfRule>
  </conditionalFormatting>
  <conditionalFormatting sqref="C45:C46 C49:C50">
    <cfRule type="cellIs" dxfId="9" priority="10" operator="notEqual">
      <formula>0</formula>
    </cfRule>
  </conditionalFormatting>
  <conditionalFormatting sqref="C44">
    <cfRule type="cellIs" dxfId="8" priority="9" operator="notEqual">
      <formula>0</formula>
    </cfRule>
  </conditionalFormatting>
  <conditionalFormatting sqref="C25:C27">
    <cfRule type="cellIs" dxfId="7" priority="3" operator="notEqual">
      <formula>0</formula>
    </cfRule>
  </conditionalFormatting>
  <conditionalFormatting sqref="C47:C48">
    <cfRule type="cellIs" dxfId="6" priority="8" operator="notEqual">
      <formula>0</formula>
    </cfRule>
  </conditionalFormatting>
  <conditionalFormatting sqref="C57 C52">
    <cfRule type="cellIs" dxfId="5" priority="7" operator="notEqual">
      <formula>0</formula>
    </cfRule>
  </conditionalFormatting>
  <conditionalFormatting sqref="C53 C55">
    <cfRule type="cellIs" dxfId="4" priority="6" operator="notEqual">
      <formula>0</formula>
    </cfRule>
  </conditionalFormatting>
  <conditionalFormatting sqref="C54">
    <cfRule type="cellIs" dxfId="3" priority="5" operator="notEqual">
      <formula>0</formula>
    </cfRule>
  </conditionalFormatting>
  <conditionalFormatting sqref="C56">
    <cfRule type="cellIs" dxfId="2" priority="4" operator="notEqual">
      <formula>0</formula>
    </cfRule>
  </conditionalFormatting>
  <conditionalFormatting sqref="C30">
    <cfRule type="cellIs" dxfId="1" priority="2" operator="notEqual">
      <formula>0</formula>
    </cfRule>
  </conditionalFormatting>
  <conditionalFormatting sqref="J25:J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3"/>
  <sheetViews>
    <sheetView view="pageBreakPreview" topLeftCell="A22" zoomScale="80" zoomScaleSheetLayoutView="80" workbookViewId="0">
      <pane xSplit="13" ySplit="5" topLeftCell="Z54" activePane="bottomRight" state="frozen"/>
      <selection activeCell="A22" sqref="A22"/>
      <selection pane="topRight" activeCell="N22" sqref="N22"/>
      <selection pane="bottomLeft" activeCell="A27" sqref="A27"/>
      <selection pane="bottomRight" activeCell="AD63" sqref="AD63"/>
    </sheetView>
  </sheetViews>
  <sheetFormatPr defaultColWidth="9.140625" defaultRowHeight="15" x14ac:dyDescent="0.25"/>
  <cols>
    <col min="1" max="1" width="6.140625" style="138" customWidth="1"/>
    <col min="2" max="2" width="23.140625" style="138" customWidth="1"/>
    <col min="3" max="3" width="20" style="138" bestFit="1" customWidth="1"/>
    <col min="4" max="4" width="15.140625" style="138" customWidth="1"/>
    <col min="5" max="11" width="7.7109375" style="138" customWidth="1"/>
    <col min="12" max="12" width="27.85546875" style="138" customWidth="1"/>
    <col min="13" max="13" width="18.28515625" style="138" customWidth="1"/>
    <col min="14" max="14" width="61" style="138" customWidth="1"/>
    <col min="15" max="15" width="20" style="138" customWidth="1"/>
    <col min="16" max="16" width="18.85546875" style="138" customWidth="1"/>
    <col min="17" max="17" width="19.85546875" style="138" customWidth="1"/>
    <col min="18" max="18" width="20.5703125" style="138" customWidth="1"/>
    <col min="19" max="20" width="9.7109375" style="138" customWidth="1"/>
    <col min="21" max="21" width="11.42578125" style="138" customWidth="1"/>
    <col min="22" max="22" width="12.7109375" style="138" customWidth="1"/>
    <col min="23" max="23" width="32.7109375" style="138" customWidth="1"/>
    <col min="24" max="24" width="19.85546875" style="138" customWidth="1"/>
    <col min="25" max="25" width="29.5703125" style="138" customWidth="1"/>
    <col min="26" max="26" width="7.7109375" style="138" customWidth="1"/>
    <col min="27" max="27" width="16.42578125" style="138" customWidth="1"/>
    <col min="28" max="28" width="19.85546875" style="138" customWidth="1"/>
    <col min="29" max="29" width="26.5703125" style="138" customWidth="1"/>
    <col min="30" max="30" width="19.85546875" style="138" customWidth="1"/>
    <col min="31" max="31" width="20.5703125" style="138" customWidth="1"/>
    <col min="32" max="32" width="14" style="138" customWidth="1"/>
    <col min="33" max="33" width="16.140625" style="138" customWidth="1"/>
    <col min="34" max="34" width="14.28515625" style="138" customWidth="1"/>
    <col min="35" max="35" width="15.7109375" style="138" customWidth="1"/>
    <col min="36" max="36" width="15.85546875" style="138" customWidth="1"/>
    <col min="37" max="37" width="17.140625" style="138" customWidth="1"/>
    <col min="38" max="38" width="12.28515625" style="138" customWidth="1"/>
    <col min="39" max="39" width="9.7109375" style="138" customWidth="1"/>
    <col min="40" max="40" width="12.28515625" style="138" customWidth="1"/>
    <col min="41" max="41" width="9.7109375" style="138" customWidth="1"/>
    <col min="42" max="42" width="12.42578125" style="138" customWidth="1"/>
    <col min="43" max="43" width="12" style="138" customWidth="1"/>
    <col min="44" max="44" width="14.140625" style="138" customWidth="1"/>
    <col min="45" max="46" width="13.28515625" style="138" customWidth="1"/>
    <col min="47" max="47" width="10.7109375" style="138" customWidth="1"/>
    <col min="48" max="48" width="23.42578125" style="138" customWidth="1"/>
    <col min="49" max="16384" width="9.140625" style="138"/>
  </cols>
  <sheetData>
    <row r="1" spans="1:48" ht="18.75" x14ac:dyDescent="0.25">
      <c r="AV1" s="10" t="s">
        <v>65</v>
      </c>
    </row>
    <row r="2" spans="1:48" ht="18.75" x14ac:dyDescent="0.3">
      <c r="AV2" s="5" t="s">
        <v>7</v>
      </c>
    </row>
    <row r="3" spans="1:48" ht="18.75" x14ac:dyDescent="0.3">
      <c r="AV3" s="5" t="s">
        <v>64</v>
      </c>
    </row>
    <row r="4" spans="1:48" ht="18.75" x14ac:dyDescent="0.3">
      <c r="AV4" s="5"/>
    </row>
    <row r="5" spans="1:48" ht="18.75" customHeight="1" x14ac:dyDescent="0.25">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5"/>
    </row>
    <row r="7" spans="1:48" ht="18.75" x14ac:dyDescent="0.25">
      <c r="A7" s="406" t="s">
        <v>6</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ht="15.75"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03" t="s">
        <v>5</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ht="15.75" x14ac:dyDescent="0.25">
      <c r="A12" s="411" t="str">
        <f>'1. паспорт местоположение'!A12:C12</f>
        <v>H_50</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03" t="s">
        <v>4</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ht="15.75" x14ac:dyDescent="0.25">
      <c r="A15" s="408" t="str">
        <f>'1. паспорт местоположение'!A15:C15</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03" t="s">
        <v>3</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139"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139" customFormat="1" x14ac:dyDescent="0.25">
      <c r="A21" s="502" t="s">
        <v>364</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139" customFormat="1" ht="58.5" customHeight="1" x14ac:dyDescent="0.25">
      <c r="A22" s="503" t="s">
        <v>49</v>
      </c>
      <c r="B22" s="506" t="s">
        <v>21</v>
      </c>
      <c r="C22" s="503" t="s">
        <v>48</v>
      </c>
      <c r="D22" s="503" t="s">
        <v>47</v>
      </c>
      <c r="E22" s="509" t="s">
        <v>374</v>
      </c>
      <c r="F22" s="510"/>
      <c r="G22" s="510"/>
      <c r="H22" s="510"/>
      <c r="I22" s="510"/>
      <c r="J22" s="510"/>
      <c r="K22" s="510"/>
      <c r="L22" s="511"/>
      <c r="M22" s="503" t="s">
        <v>46</v>
      </c>
      <c r="N22" s="503" t="s">
        <v>45</v>
      </c>
      <c r="O22" s="503" t="s">
        <v>44</v>
      </c>
      <c r="P22" s="512" t="s">
        <v>206</v>
      </c>
      <c r="Q22" s="512" t="s">
        <v>43</v>
      </c>
      <c r="R22" s="512" t="s">
        <v>42</v>
      </c>
      <c r="S22" s="512" t="s">
        <v>41</v>
      </c>
      <c r="T22" s="512"/>
      <c r="U22" s="513" t="s">
        <v>40</v>
      </c>
      <c r="V22" s="513" t="s">
        <v>39</v>
      </c>
      <c r="W22" s="512" t="s">
        <v>38</v>
      </c>
      <c r="X22" s="512" t="s">
        <v>37</v>
      </c>
      <c r="Y22" s="512" t="s">
        <v>36</v>
      </c>
      <c r="Z22" s="526" t="s">
        <v>35</v>
      </c>
      <c r="AA22" s="512" t="s">
        <v>34</v>
      </c>
      <c r="AB22" s="512" t="s">
        <v>33</v>
      </c>
      <c r="AC22" s="512" t="s">
        <v>32</v>
      </c>
      <c r="AD22" s="512" t="s">
        <v>31</v>
      </c>
      <c r="AE22" s="512" t="s">
        <v>30</v>
      </c>
      <c r="AF22" s="512" t="s">
        <v>29</v>
      </c>
      <c r="AG22" s="512"/>
      <c r="AH22" s="512"/>
      <c r="AI22" s="512"/>
      <c r="AJ22" s="512"/>
      <c r="AK22" s="512"/>
      <c r="AL22" s="512" t="s">
        <v>28</v>
      </c>
      <c r="AM22" s="512"/>
      <c r="AN22" s="512"/>
      <c r="AO22" s="512"/>
      <c r="AP22" s="512" t="s">
        <v>27</v>
      </c>
      <c r="AQ22" s="512"/>
      <c r="AR22" s="512" t="s">
        <v>26</v>
      </c>
      <c r="AS22" s="512" t="s">
        <v>25</v>
      </c>
      <c r="AT22" s="512" t="s">
        <v>24</v>
      </c>
      <c r="AU22" s="512" t="s">
        <v>23</v>
      </c>
      <c r="AV22" s="516" t="s">
        <v>22</v>
      </c>
    </row>
    <row r="23" spans="1:48" s="139" customFormat="1" ht="64.5" customHeight="1" x14ac:dyDescent="0.25">
      <c r="A23" s="504"/>
      <c r="B23" s="507"/>
      <c r="C23" s="504"/>
      <c r="D23" s="504"/>
      <c r="E23" s="518" t="s">
        <v>20</v>
      </c>
      <c r="F23" s="520" t="s">
        <v>124</v>
      </c>
      <c r="G23" s="520" t="s">
        <v>123</v>
      </c>
      <c r="H23" s="520" t="s">
        <v>122</v>
      </c>
      <c r="I23" s="524" t="s">
        <v>310</v>
      </c>
      <c r="J23" s="524" t="s">
        <v>311</v>
      </c>
      <c r="K23" s="524" t="s">
        <v>312</v>
      </c>
      <c r="L23" s="520" t="s">
        <v>531</v>
      </c>
      <c r="M23" s="504"/>
      <c r="N23" s="504"/>
      <c r="O23" s="504"/>
      <c r="P23" s="512"/>
      <c r="Q23" s="512"/>
      <c r="R23" s="512"/>
      <c r="S23" s="522" t="s">
        <v>1</v>
      </c>
      <c r="T23" s="522" t="s">
        <v>8</v>
      </c>
      <c r="U23" s="513"/>
      <c r="V23" s="513"/>
      <c r="W23" s="512"/>
      <c r="X23" s="512"/>
      <c r="Y23" s="512"/>
      <c r="Z23" s="512"/>
      <c r="AA23" s="512"/>
      <c r="AB23" s="512"/>
      <c r="AC23" s="512"/>
      <c r="AD23" s="512"/>
      <c r="AE23" s="512"/>
      <c r="AF23" s="512" t="s">
        <v>19</v>
      </c>
      <c r="AG23" s="512"/>
      <c r="AH23" s="512" t="s">
        <v>18</v>
      </c>
      <c r="AI23" s="512"/>
      <c r="AJ23" s="503" t="s">
        <v>17</v>
      </c>
      <c r="AK23" s="503" t="s">
        <v>16</v>
      </c>
      <c r="AL23" s="503" t="s">
        <v>15</v>
      </c>
      <c r="AM23" s="503" t="s">
        <v>14</v>
      </c>
      <c r="AN23" s="503" t="s">
        <v>13</v>
      </c>
      <c r="AO23" s="503" t="s">
        <v>12</v>
      </c>
      <c r="AP23" s="503" t="s">
        <v>11</v>
      </c>
      <c r="AQ23" s="514" t="s">
        <v>8</v>
      </c>
      <c r="AR23" s="512"/>
      <c r="AS23" s="512"/>
      <c r="AT23" s="512"/>
      <c r="AU23" s="512"/>
      <c r="AV23" s="517"/>
    </row>
    <row r="24" spans="1:48" s="139"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40" t="s">
        <v>10</v>
      </c>
      <c r="AG24" s="140" t="s">
        <v>9</v>
      </c>
      <c r="AH24" s="141" t="s">
        <v>1</v>
      </c>
      <c r="AI24" s="141" t="s">
        <v>8</v>
      </c>
      <c r="AJ24" s="505"/>
      <c r="AK24" s="505"/>
      <c r="AL24" s="505"/>
      <c r="AM24" s="505"/>
      <c r="AN24" s="505"/>
      <c r="AO24" s="505"/>
      <c r="AP24" s="505"/>
      <c r="AQ24" s="515"/>
      <c r="AR24" s="512"/>
      <c r="AS24" s="512"/>
      <c r="AT24" s="512"/>
      <c r="AU24" s="512"/>
      <c r="AV24" s="517"/>
    </row>
    <row r="25" spans="1:48" s="142" customFormat="1" ht="11.25" x14ac:dyDescent="0.2">
      <c r="A25" s="147">
        <v>1</v>
      </c>
      <c r="B25" s="147">
        <v>2</v>
      </c>
      <c r="C25" s="147">
        <v>4</v>
      </c>
      <c r="D25" s="147">
        <v>5</v>
      </c>
      <c r="E25" s="147">
        <v>6</v>
      </c>
      <c r="F25" s="147">
        <f>E25+1</f>
        <v>7</v>
      </c>
      <c r="G25" s="147">
        <f t="shared" ref="G25:H25" si="0">F25+1</f>
        <v>8</v>
      </c>
      <c r="H25" s="147">
        <f t="shared" si="0"/>
        <v>9</v>
      </c>
      <c r="I25" s="147">
        <f t="shared" ref="I25" si="1">H25+1</f>
        <v>10</v>
      </c>
      <c r="J25" s="147">
        <f t="shared" ref="J25" si="2">I25+1</f>
        <v>11</v>
      </c>
      <c r="K25" s="147">
        <f t="shared" ref="K25" si="3">J25+1</f>
        <v>12</v>
      </c>
      <c r="L25" s="147">
        <f t="shared" ref="L25" si="4">K25+1</f>
        <v>13</v>
      </c>
      <c r="M25" s="147">
        <f t="shared" ref="M25" si="5">L25+1</f>
        <v>14</v>
      </c>
      <c r="N25" s="147">
        <f t="shared" ref="N25" si="6">M25+1</f>
        <v>15</v>
      </c>
      <c r="O25" s="147">
        <f t="shared" ref="O25" si="7">N25+1</f>
        <v>16</v>
      </c>
      <c r="P25" s="147">
        <f t="shared" ref="P25" si="8">O25+1</f>
        <v>17</v>
      </c>
      <c r="Q25" s="147">
        <f t="shared" ref="Q25" si="9">P25+1</f>
        <v>18</v>
      </c>
      <c r="R25" s="147">
        <f t="shared" ref="R25" si="10">Q25+1</f>
        <v>19</v>
      </c>
      <c r="S25" s="147">
        <f t="shared" ref="S25" si="11">R25+1</f>
        <v>20</v>
      </c>
      <c r="T25" s="147">
        <f t="shared" ref="T25" si="12">S25+1</f>
        <v>21</v>
      </c>
      <c r="U25" s="147">
        <f t="shared" ref="U25" si="13">T25+1</f>
        <v>22</v>
      </c>
      <c r="V25" s="147">
        <f t="shared" ref="V25" si="14">U25+1</f>
        <v>23</v>
      </c>
      <c r="W25" s="147">
        <f t="shared" ref="W25" si="15">V25+1</f>
        <v>24</v>
      </c>
      <c r="X25" s="147">
        <f t="shared" ref="X25" si="16">W25+1</f>
        <v>25</v>
      </c>
      <c r="Y25" s="147">
        <f t="shared" ref="Y25" si="17">X25+1</f>
        <v>26</v>
      </c>
      <c r="Z25" s="147">
        <f t="shared" ref="Z25" si="18">Y25+1</f>
        <v>27</v>
      </c>
      <c r="AA25" s="147">
        <f t="shared" ref="AA25" si="19">Z25+1</f>
        <v>28</v>
      </c>
      <c r="AB25" s="147">
        <f t="shared" ref="AB25" si="20">AA25+1</f>
        <v>29</v>
      </c>
      <c r="AC25" s="147">
        <f t="shared" ref="AC25" si="21">AB25+1</f>
        <v>30</v>
      </c>
      <c r="AD25" s="147">
        <f t="shared" ref="AD25" si="22">AC25+1</f>
        <v>31</v>
      </c>
      <c r="AE25" s="147">
        <f t="shared" ref="AE25" si="23">AD25+1</f>
        <v>32</v>
      </c>
      <c r="AF25" s="147">
        <f t="shared" ref="AF25" si="24">AE25+1</f>
        <v>33</v>
      </c>
      <c r="AG25" s="147">
        <f t="shared" ref="AG25" si="25">AF25+1</f>
        <v>34</v>
      </c>
      <c r="AH25" s="147">
        <f t="shared" ref="AH25" si="26">AG25+1</f>
        <v>35</v>
      </c>
      <c r="AI25" s="147">
        <f t="shared" ref="AI25" si="27">AH25+1</f>
        <v>36</v>
      </c>
      <c r="AJ25" s="147">
        <f t="shared" ref="AJ25" si="28">AI25+1</f>
        <v>37</v>
      </c>
      <c r="AK25" s="147">
        <f t="shared" ref="AK25" si="29">AJ25+1</f>
        <v>38</v>
      </c>
      <c r="AL25" s="147">
        <f t="shared" ref="AL25" si="30">AK25+1</f>
        <v>39</v>
      </c>
      <c r="AM25" s="147">
        <f t="shared" ref="AM25" si="31">AL25+1</f>
        <v>40</v>
      </c>
      <c r="AN25" s="147">
        <f t="shared" ref="AN25" si="32">AM25+1</f>
        <v>41</v>
      </c>
      <c r="AO25" s="147">
        <f t="shared" ref="AO25" si="33">AN25+1</f>
        <v>42</v>
      </c>
      <c r="AP25" s="147">
        <f t="shared" ref="AP25" si="34">AO25+1</f>
        <v>43</v>
      </c>
      <c r="AQ25" s="147">
        <f t="shared" ref="AQ25" si="35">AP25+1</f>
        <v>44</v>
      </c>
      <c r="AR25" s="147">
        <f t="shared" ref="AR25" si="36">AQ25+1</f>
        <v>45</v>
      </c>
      <c r="AS25" s="147">
        <f t="shared" ref="AS25" si="37">AR25+1</f>
        <v>46</v>
      </c>
      <c r="AT25" s="147">
        <f t="shared" ref="AT25" si="38">AS25+1</f>
        <v>47</v>
      </c>
      <c r="AU25" s="147">
        <f t="shared" ref="AU25" si="39">AT25+1</f>
        <v>48</v>
      </c>
      <c r="AV25" s="147">
        <f t="shared" ref="AV25" si="40">AU25+1</f>
        <v>49</v>
      </c>
    </row>
    <row r="26" spans="1:48" s="148" customFormat="1" ht="45" x14ac:dyDescent="0.25">
      <c r="A26" s="149">
        <v>1</v>
      </c>
      <c r="B26" s="150" t="s">
        <v>509</v>
      </c>
      <c r="C26" s="150">
        <v>2</v>
      </c>
      <c r="D26" s="220">
        <f>'6.1. Паспорт сетевой график'!D55</f>
        <v>44193</v>
      </c>
      <c r="E26" s="150"/>
      <c r="F26" s="150"/>
      <c r="G26" s="150">
        <v>20</v>
      </c>
      <c r="H26" s="150"/>
      <c r="I26" s="150"/>
      <c r="J26" s="150"/>
      <c r="K26" s="150"/>
      <c r="L26" s="150" t="s">
        <v>633</v>
      </c>
      <c r="M26" s="150" t="s">
        <v>467</v>
      </c>
      <c r="N26" s="150" t="s">
        <v>468</v>
      </c>
      <c r="O26" s="143" t="s">
        <v>381</v>
      </c>
      <c r="P26" s="150">
        <v>6349.7619999999997</v>
      </c>
      <c r="Q26" s="150" t="s">
        <v>469</v>
      </c>
      <c r="R26" s="150">
        <v>6349.7619999999997</v>
      </c>
      <c r="S26" s="143" t="s">
        <v>470</v>
      </c>
      <c r="T26" s="143" t="s">
        <v>470</v>
      </c>
      <c r="U26" s="150">
        <v>4</v>
      </c>
      <c r="V26" s="150">
        <v>4</v>
      </c>
      <c r="W26" s="143" t="s">
        <v>471</v>
      </c>
      <c r="X26" s="144">
        <v>6349.7619999999997</v>
      </c>
      <c r="Y26" s="150"/>
      <c r="Z26" s="143" t="s">
        <v>61</v>
      </c>
      <c r="AA26" s="144">
        <v>5230</v>
      </c>
      <c r="AB26" s="145">
        <v>5230</v>
      </c>
      <c r="AC26" s="143" t="s">
        <v>471</v>
      </c>
      <c r="AD26" s="145">
        <f>AA26*0</f>
        <v>0</v>
      </c>
      <c r="AE26" s="145">
        <v>0</v>
      </c>
      <c r="AF26" s="143" t="s">
        <v>475</v>
      </c>
      <c r="AG26" s="143" t="s">
        <v>476</v>
      </c>
      <c r="AH26" s="143" t="s">
        <v>477</v>
      </c>
      <c r="AI26" s="143" t="s">
        <v>477</v>
      </c>
      <c r="AJ26" s="143" t="s">
        <v>478</v>
      </c>
      <c r="AK26" s="146">
        <v>42718</v>
      </c>
      <c r="AL26" s="146"/>
      <c r="AM26" s="143"/>
      <c r="AN26" s="150"/>
      <c r="AO26" s="150"/>
      <c r="AP26" s="217">
        <v>42730</v>
      </c>
      <c r="AQ26" s="217">
        <v>42730</v>
      </c>
      <c r="AR26" s="217">
        <v>42730</v>
      </c>
      <c r="AS26" s="217">
        <v>42730</v>
      </c>
      <c r="AT26" s="217">
        <v>42962</v>
      </c>
      <c r="AU26" s="150"/>
      <c r="AV26" s="150" t="s">
        <v>564</v>
      </c>
    </row>
    <row r="27" spans="1:48" s="148" customFormat="1" x14ac:dyDescent="0.25">
      <c r="A27" s="149"/>
      <c r="B27" s="150"/>
      <c r="C27" s="150"/>
      <c r="D27" s="220"/>
      <c r="E27" s="150"/>
      <c r="F27" s="150"/>
      <c r="G27" s="150"/>
      <c r="H27" s="150"/>
      <c r="I27" s="150"/>
      <c r="J27" s="150"/>
      <c r="K27" s="150"/>
      <c r="L27" s="150"/>
      <c r="M27" s="150"/>
      <c r="N27" s="150"/>
      <c r="O27" s="150"/>
      <c r="P27" s="150"/>
      <c r="Q27" s="150"/>
      <c r="R27" s="150"/>
      <c r="S27" s="150"/>
      <c r="T27" s="150"/>
      <c r="U27" s="150"/>
      <c r="V27" s="150"/>
      <c r="W27" s="143" t="s">
        <v>472</v>
      </c>
      <c r="X27" s="144">
        <v>6159.2690000000002</v>
      </c>
      <c r="Y27" s="150"/>
      <c r="Z27" s="143"/>
      <c r="AA27" s="144">
        <v>6159.2690000000002</v>
      </c>
      <c r="AB27" s="150"/>
      <c r="AC27" s="150"/>
      <c r="AD27" s="150"/>
      <c r="AE27" s="150"/>
      <c r="AF27" s="150"/>
      <c r="AG27" s="150"/>
      <c r="AH27" s="150"/>
      <c r="AI27" s="150"/>
      <c r="AJ27" s="150"/>
      <c r="AK27" s="150"/>
      <c r="AL27" s="150"/>
      <c r="AM27" s="150"/>
      <c r="AN27" s="150"/>
      <c r="AO27" s="150"/>
      <c r="AP27" s="150"/>
      <c r="AQ27" s="150"/>
      <c r="AR27" s="150"/>
      <c r="AS27" s="150"/>
      <c r="AT27" s="150"/>
      <c r="AU27" s="150"/>
      <c r="AV27" s="150"/>
    </row>
    <row r="28" spans="1:48" s="148" customFormat="1" ht="30" x14ac:dyDescent="0.25">
      <c r="A28" s="149"/>
      <c r="B28" s="150"/>
      <c r="C28" s="150"/>
      <c r="D28" s="220"/>
      <c r="E28" s="150"/>
      <c r="F28" s="150"/>
      <c r="G28" s="150"/>
      <c r="H28" s="150"/>
      <c r="I28" s="150"/>
      <c r="J28" s="150"/>
      <c r="K28" s="150"/>
      <c r="L28" s="150"/>
      <c r="M28" s="150"/>
      <c r="N28" s="150"/>
      <c r="O28" s="150"/>
      <c r="P28" s="150"/>
      <c r="Q28" s="150"/>
      <c r="R28" s="150"/>
      <c r="S28" s="150"/>
      <c r="T28" s="150"/>
      <c r="U28" s="150"/>
      <c r="V28" s="150"/>
      <c r="W28" s="143" t="s">
        <v>473</v>
      </c>
      <c r="X28" s="144">
        <v>5234.9589999999998</v>
      </c>
      <c r="Y28" s="150"/>
      <c r="Z28" s="143"/>
      <c r="AA28" s="144">
        <v>5234.9589999999998</v>
      </c>
      <c r="AB28" s="150"/>
      <c r="AC28" s="150"/>
      <c r="AD28" s="150"/>
      <c r="AE28" s="150"/>
      <c r="AF28" s="150"/>
      <c r="AG28" s="150"/>
      <c r="AH28" s="150"/>
      <c r="AI28" s="150"/>
      <c r="AJ28" s="150"/>
      <c r="AK28" s="150"/>
      <c r="AL28" s="150"/>
      <c r="AM28" s="150"/>
      <c r="AN28" s="150"/>
      <c r="AO28" s="150"/>
      <c r="AP28" s="150"/>
      <c r="AQ28" s="150"/>
      <c r="AR28" s="150"/>
      <c r="AS28" s="150"/>
      <c r="AT28" s="150"/>
      <c r="AU28" s="150"/>
      <c r="AV28" s="150"/>
    </row>
    <row r="29" spans="1:48" s="148" customFormat="1" x14ac:dyDescent="0.25">
      <c r="A29" s="149"/>
      <c r="B29" s="150"/>
      <c r="C29" s="150"/>
      <c r="D29" s="220"/>
      <c r="E29" s="150"/>
      <c r="F29" s="150"/>
      <c r="G29" s="150"/>
      <c r="H29" s="150"/>
      <c r="I29" s="150"/>
      <c r="J29" s="150"/>
      <c r="K29" s="150"/>
      <c r="L29" s="150"/>
      <c r="M29" s="150"/>
      <c r="N29" s="150"/>
      <c r="O29" s="150"/>
      <c r="P29" s="150"/>
      <c r="Q29" s="150"/>
      <c r="R29" s="150"/>
      <c r="S29" s="150"/>
      <c r="T29" s="150"/>
      <c r="U29" s="150"/>
      <c r="V29" s="150"/>
      <c r="W29" s="143" t="s">
        <v>474</v>
      </c>
      <c r="X29" s="144">
        <v>6178.34</v>
      </c>
      <c r="Y29" s="143" t="s">
        <v>474</v>
      </c>
      <c r="Z29" s="150"/>
      <c r="AA29" s="150"/>
      <c r="AB29" s="150"/>
      <c r="AC29" s="150"/>
      <c r="AD29" s="150"/>
      <c r="AE29" s="150"/>
      <c r="AF29" s="150"/>
      <c r="AG29" s="150"/>
      <c r="AH29" s="150"/>
      <c r="AI29" s="150"/>
      <c r="AJ29" s="150"/>
      <c r="AK29" s="150"/>
      <c r="AL29" s="150"/>
      <c r="AM29" s="150"/>
      <c r="AN29" s="150"/>
      <c r="AO29" s="150"/>
      <c r="AP29" s="150"/>
      <c r="AQ29" s="150"/>
      <c r="AR29" s="150"/>
      <c r="AS29" s="150"/>
      <c r="AT29" s="150"/>
      <c r="AU29" s="150"/>
      <c r="AV29" s="150"/>
    </row>
    <row r="30" spans="1:48" s="148" customFormat="1" ht="45" x14ac:dyDescent="0.25">
      <c r="A30" s="149">
        <v>2</v>
      </c>
      <c r="B30" s="150" t="s">
        <v>504</v>
      </c>
      <c r="C30" s="150" t="s">
        <v>60</v>
      </c>
      <c r="D30" s="220">
        <f>D26</f>
        <v>44193</v>
      </c>
      <c r="E30" s="150"/>
      <c r="F30" s="150"/>
      <c r="G30" s="150">
        <f t="shared" ref="G30" si="41">G26</f>
        <v>20</v>
      </c>
      <c r="H30" s="150"/>
      <c r="I30" s="150"/>
      <c r="J30" s="150"/>
      <c r="K30" s="150"/>
      <c r="L30" s="150" t="str">
        <f t="shared" ref="L30" si="42">L26</f>
        <v>Выключатель 110 кВ-2 шт.
 Выключатель 15 кВ -19 шт.</v>
      </c>
      <c r="M30" s="150" t="s">
        <v>497</v>
      </c>
      <c r="N30" s="150" t="s">
        <v>505</v>
      </c>
      <c r="O30" s="143" t="s">
        <v>381</v>
      </c>
      <c r="P30" s="150">
        <v>344076.05</v>
      </c>
      <c r="Q30" s="150" t="s">
        <v>506</v>
      </c>
      <c r="R30" s="150">
        <v>344076.05</v>
      </c>
      <c r="S30" s="143" t="s">
        <v>507</v>
      </c>
      <c r="T30" s="143" t="s">
        <v>470</v>
      </c>
      <c r="U30" s="150">
        <v>3</v>
      </c>
      <c r="V30" s="150">
        <v>3</v>
      </c>
      <c r="W30" s="143" t="s">
        <v>514</v>
      </c>
      <c r="X30" s="144">
        <v>342424.49</v>
      </c>
      <c r="Y30" s="150"/>
      <c r="Z30" s="143" t="s">
        <v>61</v>
      </c>
      <c r="AA30" s="144">
        <v>342424.49</v>
      </c>
      <c r="AB30" s="145">
        <v>335576</v>
      </c>
      <c r="AC30" s="143" t="s">
        <v>514</v>
      </c>
      <c r="AD30" s="145">
        <f>AB30*1.18*0</f>
        <v>0</v>
      </c>
      <c r="AE30" s="145">
        <v>0</v>
      </c>
      <c r="AF30" s="143" t="s">
        <v>508</v>
      </c>
      <c r="AG30" s="143" t="s">
        <v>476</v>
      </c>
      <c r="AH30" s="146">
        <v>42978</v>
      </c>
      <c r="AI30" s="146">
        <v>42978</v>
      </c>
      <c r="AJ30" s="146">
        <v>42999</v>
      </c>
      <c r="AK30" s="146">
        <v>43007</v>
      </c>
      <c r="AL30" s="146"/>
      <c r="AM30" s="143"/>
      <c r="AN30" s="150"/>
      <c r="AO30" s="150"/>
      <c r="AP30" s="217">
        <v>43056</v>
      </c>
      <c r="AQ30" s="217">
        <v>43056</v>
      </c>
      <c r="AR30" s="217">
        <v>43056</v>
      </c>
      <c r="AS30" s="217">
        <f>AQ30+10</f>
        <v>43066</v>
      </c>
      <c r="AT30" s="217">
        <v>43358</v>
      </c>
      <c r="AU30" s="150"/>
      <c r="AV30" s="150" t="s">
        <v>524</v>
      </c>
    </row>
    <row r="31" spans="1:48" s="148" customFormat="1" x14ac:dyDescent="0.25">
      <c r="A31" s="149"/>
      <c r="B31" s="150"/>
      <c r="C31" s="150"/>
      <c r="D31" s="220"/>
      <c r="E31" s="150"/>
      <c r="F31" s="150"/>
      <c r="G31" s="150"/>
      <c r="H31" s="150"/>
      <c r="I31" s="150"/>
      <c r="J31" s="150"/>
      <c r="K31" s="150"/>
      <c r="L31" s="150"/>
      <c r="M31" s="150"/>
      <c r="N31" s="150"/>
      <c r="O31" s="143"/>
      <c r="P31" s="150"/>
      <c r="Q31" s="150"/>
      <c r="R31" s="150"/>
      <c r="S31" s="143"/>
      <c r="T31" s="143"/>
      <c r="U31" s="150"/>
      <c r="V31" s="150"/>
      <c r="W31" s="143" t="s">
        <v>515</v>
      </c>
      <c r="X31" s="144">
        <v>342527.71</v>
      </c>
      <c r="Y31" s="150"/>
      <c r="Z31" s="143"/>
      <c r="AA31" s="144">
        <v>342527.71</v>
      </c>
      <c r="AB31" s="145"/>
      <c r="AC31" s="143"/>
      <c r="AD31" s="145"/>
      <c r="AE31" s="145"/>
      <c r="AF31" s="143"/>
      <c r="AG31" s="143"/>
      <c r="AH31" s="146"/>
      <c r="AI31" s="146"/>
      <c r="AJ31" s="146"/>
      <c r="AK31" s="146"/>
      <c r="AL31" s="146"/>
      <c r="AM31" s="143"/>
      <c r="AN31" s="150"/>
      <c r="AO31" s="150"/>
      <c r="AP31" s="150"/>
      <c r="AQ31" s="150"/>
      <c r="AR31" s="150"/>
      <c r="AS31" s="150"/>
      <c r="AT31" s="150"/>
      <c r="AU31" s="150"/>
      <c r="AV31" s="150"/>
    </row>
    <row r="32" spans="1:48" s="148" customFormat="1" ht="75" x14ac:dyDescent="0.25">
      <c r="A32" s="149"/>
      <c r="B32" s="150"/>
      <c r="C32" s="150"/>
      <c r="D32" s="220"/>
      <c r="E32" s="150"/>
      <c r="F32" s="150"/>
      <c r="G32" s="150"/>
      <c r="H32" s="150"/>
      <c r="I32" s="150"/>
      <c r="J32" s="150"/>
      <c r="K32" s="150"/>
      <c r="L32" s="150"/>
      <c r="M32" s="150"/>
      <c r="N32" s="150"/>
      <c r="O32" s="143"/>
      <c r="P32" s="150"/>
      <c r="Q32" s="150"/>
      <c r="R32" s="150"/>
      <c r="S32" s="143"/>
      <c r="T32" s="143"/>
      <c r="U32" s="150"/>
      <c r="V32" s="150"/>
      <c r="W32" s="143" t="s">
        <v>516</v>
      </c>
      <c r="X32" s="144">
        <v>343076.05</v>
      </c>
      <c r="Y32" s="150" t="s">
        <v>516</v>
      </c>
      <c r="Z32" s="143"/>
      <c r="AA32" s="144"/>
      <c r="AB32" s="145"/>
      <c r="AC32" s="143"/>
      <c r="AD32" s="145"/>
      <c r="AE32" s="145"/>
      <c r="AF32" s="143"/>
      <c r="AG32" s="143"/>
      <c r="AH32" s="146"/>
      <c r="AI32" s="146"/>
      <c r="AJ32" s="146"/>
      <c r="AK32" s="146"/>
      <c r="AL32" s="146"/>
      <c r="AM32" s="143"/>
      <c r="AN32" s="150"/>
      <c r="AO32" s="150"/>
      <c r="AP32" s="150"/>
      <c r="AQ32" s="150"/>
      <c r="AR32" s="150"/>
      <c r="AS32" s="150"/>
      <c r="AT32" s="150"/>
      <c r="AU32" s="150"/>
      <c r="AV32" s="150"/>
    </row>
    <row r="33" spans="1:48" s="148" customFormat="1" ht="45" x14ac:dyDescent="0.25">
      <c r="A33" s="149">
        <v>3</v>
      </c>
      <c r="B33" s="150" t="s">
        <v>504</v>
      </c>
      <c r="C33" s="150" t="s">
        <v>60</v>
      </c>
      <c r="D33" s="220">
        <f>D30</f>
        <v>44193</v>
      </c>
      <c r="E33" s="150"/>
      <c r="F33" s="150"/>
      <c r="G33" s="150">
        <f>G30</f>
        <v>20</v>
      </c>
      <c r="H33" s="150"/>
      <c r="I33" s="150"/>
      <c r="J33" s="150"/>
      <c r="K33" s="150"/>
      <c r="L33" s="150" t="str">
        <f>L30</f>
        <v>Выключатель 110 кВ-2 шт.
 Выключатель 15 кВ -19 шт.</v>
      </c>
      <c r="M33" s="150" t="s">
        <v>467</v>
      </c>
      <c r="N33" s="150" t="s">
        <v>565</v>
      </c>
      <c r="O33" s="143" t="s">
        <v>381</v>
      </c>
      <c r="P33" s="150">
        <v>4890.3</v>
      </c>
      <c r="Q33" s="150" t="s">
        <v>469</v>
      </c>
      <c r="R33" s="150">
        <v>4469.13</v>
      </c>
      <c r="S33" s="143" t="s">
        <v>507</v>
      </c>
      <c r="T33" s="143" t="s">
        <v>566</v>
      </c>
      <c r="U33" s="150" t="s">
        <v>336</v>
      </c>
      <c r="V33" s="150" t="s">
        <v>56</v>
      </c>
      <c r="W33" s="143" t="s">
        <v>567</v>
      </c>
      <c r="X33" s="144">
        <v>4469.13</v>
      </c>
      <c r="Y33" s="150"/>
      <c r="Z33" s="143" t="s">
        <v>61</v>
      </c>
      <c r="AA33" s="144">
        <v>4469.13</v>
      </c>
      <c r="AB33" s="145">
        <v>4469.13</v>
      </c>
      <c r="AC33" s="143" t="s">
        <v>567</v>
      </c>
      <c r="AD33" s="145">
        <f>AB33*1.18*0</f>
        <v>0</v>
      </c>
      <c r="AE33" s="145">
        <v>0</v>
      </c>
      <c r="AF33" s="143" t="s">
        <v>569</v>
      </c>
      <c r="AG33" s="143" t="s">
        <v>476</v>
      </c>
      <c r="AH33" s="146">
        <v>43333</v>
      </c>
      <c r="AI33" s="146">
        <v>43333</v>
      </c>
      <c r="AJ33" s="146">
        <v>43346</v>
      </c>
      <c r="AK33" s="146">
        <v>43403</v>
      </c>
      <c r="AL33" s="146"/>
      <c r="AM33" s="143"/>
      <c r="AN33" s="150"/>
      <c r="AO33" s="150"/>
      <c r="AP33" s="217">
        <v>43423</v>
      </c>
      <c r="AQ33" s="217">
        <v>43423</v>
      </c>
      <c r="AR33" s="217">
        <v>43423</v>
      </c>
      <c r="AS33" s="217">
        <v>43403</v>
      </c>
      <c r="AT33" s="217">
        <v>43434</v>
      </c>
      <c r="AU33" s="150"/>
      <c r="AV33" s="150" t="s">
        <v>574</v>
      </c>
    </row>
    <row r="34" spans="1:48" s="148" customFormat="1" x14ac:dyDescent="0.25">
      <c r="A34" s="149"/>
      <c r="B34" s="150"/>
      <c r="C34" s="150"/>
      <c r="D34" s="220"/>
      <c r="E34" s="150"/>
      <c r="F34" s="150"/>
      <c r="G34" s="150"/>
      <c r="H34" s="150"/>
      <c r="I34" s="150"/>
      <c r="J34" s="150"/>
      <c r="K34" s="150"/>
      <c r="L34" s="150"/>
      <c r="M34" s="150"/>
      <c r="N34" s="150"/>
      <c r="O34" s="143"/>
      <c r="P34" s="150"/>
      <c r="Q34" s="150"/>
      <c r="R34" s="150"/>
      <c r="S34" s="143"/>
      <c r="T34" s="143"/>
      <c r="U34" s="150"/>
      <c r="V34" s="150"/>
      <c r="W34" s="143" t="s">
        <v>570</v>
      </c>
      <c r="X34" s="144">
        <v>4469.13</v>
      </c>
      <c r="Y34" s="150"/>
      <c r="Z34" s="143"/>
      <c r="AA34" s="144">
        <v>4469.13</v>
      </c>
      <c r="AB34" s="145"/>
      <c r="AC34" s="143"/>
      <c r="AD34" s="145"/>
      <c r="AE34" s="145"/>
      <c r="AF34" s="143"/>
      <c r="AG34" s="143"/>
      <c r="AH34" s="146"/>
      <c r="AI34" s="146"/>
      <c r="AJ34" s="146"/>
      <c r="AK34" s="146"/>
      <c r="AL34" s="146"/>
      <c r="AM34" s="143"/>
      <c r="AN34" s="150"/>
      <c r="AO34" s="150"/>
      <c r="AP34" s="150"/>
      <c r="AQ34" s="150"/>
      <c r="AR34" s="150"/>
      <c r="AS34" s="150"/>
      <c r="AT34" s="150"/>
      <c r="AU34" s="150"/>
      <c r="AV34" s="150"/>
    </row>
    <row r="35" spans="1:48" s="148" customFormat="1" x14ac:dyDescent="0.25">
      <c r="A35" s="149"/>
      <c r="B35" s="150"/>
      <c r="C35" s="150"/>
      <c r="D35" s="220"/>
      <c r="E35" s="150"/>
      <c r="F35" s="150"/>
      <c r="G35" s="150"/>
      <c r="H35" s="150"/>
      <c r="I35" s="150"/>
      <c r="J35" s="150"/>
      <c r="K35" s="150"/>
      <c r="L35" s="150"/>
      <c r="M35" s="150"/>
      <c r="N35" s="150"/>
      <c r="O35" s="143"/>
      <c r="P35" s="150"/>
      <c r="Q35" s="150"/>
      <c r="R35" s="150"/>
      <c r="S35" s="143"/>
      <c r="T35" s="143"/>
      <c r="U35" s="150"/>
      <c r="V35" s="150"/>
      <c r="W35" s="143" t="s">
        <v>571</v>
      </c>
      <c r="X35" s="144">
        <v>3900</v>
      </c>
      <c r="Y35" s="150" t="s">
        <v>571</v>
      </c>
      <c r="Z35" s="143"/>
      <c r="AA35" s="144"/>
      <c r="AB35" s="145"/>
      <c r="AC35" s="143"/>
      <c r="AD35" s="145"/>
      <c r="AE35" s="145"/>
      <c r="AF35" s="143"/>
      <c r="AG35" s="143"/>
      <c r="AH35" s="146"/>
      <c r="AI35" s="146"/>
      <c r="AJ35" s="146"/>
      <c r="AK35" s="146"/>
      <c r="AL35" s="146"/>
      <c r="AM35" s="143"/>
      <c r="AN35" s="150"/>
      <c r="AO35" s="150"/>
      <c r="AP35" s="150"/>
      <c r="AQ35" s="150"/>
      <c r="AR35" s="150"/>
      <c r="AS35" s="150"/>
      <c r="AT35" s="150"/>
      <c r="AU35" s="150"/>
      <c r="AV35" s="150"/>
    </row>
    <row r="36" spans="1:48" s="148" customFormat="1" x14ac:dyDescent="0.25">
      <c r="A36" s="149"/>
      <c r="B36" s="150"/>
      <c r="C36" s="150"/>
      <c r="D36" s="220"/>
      <c r="E36" s="150"/>
      <c r="F36" s="150"/>
      <c r="G36" s="150"/>
      <c r="H36" s="150"/>
      <c r="I36" s="150"/>
      <c r="J36" s="150"/>
      <c r="K36" s="150"/>
      <c r="L36" s="150"/>
      <c r="M36" s="150"/>
      <c r="N36" s="150"/>
      <c r="O36" s="143"/>
      <c r="P36" s="150"/>
      <c r="Q36" s="150"/>
      <c r="R36" s="150"/>
      <c r="S36" s="143"/>
      <c r="T36" s="143"/>
      <c r="U36" s="150"/>
      <c r="V36" s="150"/>
      <c r="W36" s="143" t="s">
        <v>572</v>
      </c>
      <c r="X36" s="144">
        <v>4240</v>
      </c>
      <c r="Y36" s="150" t="s">
        <v>572</v>
      </c>
      <c r="Z36" s="143"/>
      <c r="AA36" s="144"/>
      <c r="AB36" s="145"/>
      <c r="AC36" s="143"/>
      <c r="AD36" s="145"/>
      <c r="AE36" s="145"/>
      <c r="AF36" s="143"/>
      <c r="AG36" s="143"/>
      <c r="AH36" s="146"/>
      <c r="AI36" s="146"/>
      <c r="AJ36" s="146"/>
      <c r="AK36" s="146"/>
      <c r="AL36" s="146"/>
      <c r="AM36" s="143"/>
      <c r="AN36" s="150"/>
      <c r="AO36" s="150"/>
      <c r="AP36" s="150"/>
      <c r="AQ36" s="150"/>
      <c r="AR36" s="150"/>
      <c r="AS36" s="150"/>
      <c r="AT36" s="150"/>
      <c r="AU36" s="150"/>
      <c r="AV36" s="150"/>
    </row>
    <row r="37" spans="1:48" s="148" customFormat="1" x14ac:dyDescent="0.25">
      <c r="A37" s="149"/>
      <c r="B37" s="150"/>
      <c r="C37" s="150"/>
      <c r="D37" s="220"/>
      <c r="E37" s="150"/>
      <c r="F37" s="150"/>
      <c r="G37" s="150"/>
      <c r="H37" s="150"/>
      <c r="I37" s="150"/>
      <c r="J37" s="150"/>
      <c r="K37" s="150"/>
      <c r="L37" s="150"/>
      <c r="M37" s="150"/>
      <c r="N37" s="150"/>
      <c r="O37" s="143"/>
      <c r="P37" s="150"/>
      <c r="Q37" s="150"/>
      <c r="R37" s="150"/>
      <c r="S37" s="143"/>
      <c r="T37" s="143"/>
      <c r="U37" s="150"/>
      <c r="V37" s="150"/>
      <c r="W37" s="143" t="s">
        <v>573</v>
      </c>
      <c r="X37" s="144">
        <v>4469.13</v>
      </c>
      <c r="Y37" s="150" t="s">
        <v>573</v>
      </c>
      <c r="Z37" s="143"/>
      <c r="AA37" s="144"/>
      <c r="AB37" s="145"/>
      <c r="AC37" s="143"/>
      <c r="AD37" s="145"/>
      <c r="AE37" s="145"/>
      <c r="AF37" s="143"/>
      <c r="AG37" s="143"/>
      <c r="AH37" s="146"/>
      <c r="AI37" s="146"/>
      <c r="AJ37" s="146"/>
      <c r="AK37" s="146"/>
      <c r="AL37" s="146"/>
      <c r="AM37" s="143"/>
      <c r="AN37" s="150"/>
      <c r="AO37" s="150"/>
      <c r="AP37" s="150"/>
      <c r="AQ37" s="150"/>
      <c r="AR37" s="150"/>
      <c r="AS37" s="150"/>
      <c r="AT37" s="150"/>
      <c r="AU37" s="150"/>
      <c r="AV37" s="150"/>
    </row>
    <row r="38" spans="1:48" s="148" customFormat="1" ht="75" x14ac:dyDescent="0.25">
      <c r="A38" s="149">
        <v>4</v>
      </c>
      <c r="B38" s="150" t="s">
        <v>504</v>
      </c>
      <c r="C38" s="150" t="s">
        <v>60</v>
      </c>
      <c r="D38" s="220">
        <f>D33</f>
        <v>44193</v>
      </c>
      <c r="E38" s="150"/>
      <c r="F38" s="150"/>
      <c r="G38" s="150">
        <f>G33</f>
        <v>20</v>
      </c>
      <c r="H38" s="150"/>
      <c r="I38" s="150"/>
      <c r="J38" s="150"/>
      <c r="K38" s="150"/>
      <c r="L38" s="150" t="str">
        <f>L33</f>
        <v>Выключатель 110 кВ-2 шт.
 Выключатель 15 кВ -19 шт.</v>
      </c>
      <c r="M38" s="150" t="s">
        <v>576</v>
      </c>
      <c r="N38" s="150" t="s">
        <v>577</v>
      </c>
      <c r="O38" s="143" t="s">
        <v>578</v>
      </c>
      <c r="P38" s="150">
        <v>379658.59</v>
      </c>
      <c r="Q38" s="150" t="s">
        <v>469</v>
      </c>
      <c r="R38" s="150">
        <v>379658.59</v>
      </c>
      <c r="S38" s="143" t="s">
        <v>507</v>
      </c>
      <c r="T38" s="143" t="s">
        <v>579</v>
      </c>
      <c r="U38" s="150" t="s">
        <v>60</v>
      </c>
      <c r="V38" s="150">
        <v>2</v>
      </c>
      <c r="W38" s="143" t="s">
        <v>580</v>
      </c>
      <c r="X38" s="144">
        <v>379658.59</v>
      </c>
      <c r="Y38" s="150"/>
      <c r="Z38" s="143" t="s">
        <v>568</v>
      </c>
      <c r="AA38" s="144">
        <v>379354.86</v>
      </c>
      <c r="AB38" s="145">
        <v>379354.86</v>
      </c>
      <c r="AC38" s="143" t="s">
        <v>580</v>
      </c>
      <c r="AD38" s="145">
        <f>AB38*1.2*0</f>
        <v>0</v>
      </c>
      <c r="AE38" s="145">
        <v>0</v>
      </c>
      <c r="AF38" s="143" t="s">
        <v>581</v>
      </c>
      <c r="AG38" s="143" t="s">
        <v>582</v>
      </c>
      <c r="AH38" s="146">
        <v>43661</v>
      </c>
      <c r="AI38" s="146">
        <v>43661</v>
      </c>
      <c r="AJ38" s="146">
        <v>43698</v>
      </c>
      <c r="AK38" s="146">
        <v>43713</v>
      </c>
      <c r="AL38" s="146"/>
      <c r="AM38" s="143"/>
      <c r="AN38" s="150"/>
      <c r="AO38" s="150"/>
      <c r="AP38" s="217">
        <v>43735</v>
      </c>
      <c r="AQ38" s="217">
        <v>43735</v>
      </c>
      <c r="AR38" s="217">
        <v>43735</v>
      </c>
      <c r="AS38" s="217">
        <v>43735</v>
      </c>
      <c r="AT38" s="217">
        <v>44002</v>
      </c>
      <c r="AU38" s="150"/>
      <c r="AV38" s="150" t="s">
        <v>575</v>
      </c>
    </row>
    <row r="39" spans="1:48" s="148" customFormat="1" x14ac:dyDescent="0.25">
      <c r="A39" s="149"/>
      <c r="B39" s="150"/>
      <c r="C39" s="150"/>
      <c r="D39" s="220"/>
      <c r="E39" s="150"/>
      <c r="F39" s="150"/>
      <c r="G39" s="150"/>
      <c r="H39" s="150"/>
      <c r="I39" s="150"/>
      <c r="J39" s="150"/>
      <c r="K39" s="150"/>
      <c r="L39" s="150"/>
      <c r="M39" s="150"/>
      <c r="N39" s="150"/>
      <c r="O39" s="143"/>
      <c r="P39" s="150"/>
      <c r="Q39" s="150"/>
      <c r="R39" s="150"/>
      <c r="S39" s="143"/>
      <c r="T39" s="143"/>
      <c r="U39" s="150"/>
      <c r="V39" s="150"/>
      <c r="W39" s="143" t="s">
        <v>583</v>
      </c>
      <c r="X39" s="144">
        <v>379658.59</v>
      </c>
      <c r="Y39" s="150"/>
      <c r="Z39" s="143"/>
      <c r="AA39" s="144">
        <v>379658.59</v>
      </c>
      <c r="AB39" s="145"/>
      <c r="AC39" s="143"/>
      <c r="AD39" s="145"/>
      <c r="AE39" s="145"/>
      <c r="AF39" s="143"/>
      <c r="AG39" s="143"/>
      <c r="AH39" s="146"/>
      <c r="AI39" s="146"/>
      <c r="AJ39" s="146"/>
      <c r="AK39" s="146"/>
      <c r="AL39" s="146"/>
      <c r="AM39" s="143"/>
      <c r="AN39" s="150"/>
      <c r="AO39" s="150"/>
      <c r="AP39" s="150"/>
      <c r="AQ39" s="150"/>
      <c r="AR39" s="150"/>
      <c r="AS39" s="150"/>
      <c r="AT39" s="150"/>
      <c r="AU39" s="150"/>
      <c r="AV39" s="150"/>
    </row>
    <row r="40" spans="1:48" s="148" customFormat="1" ht="60" x14ac:dyDescent="0.25">
      <c r="A40" s="149">
        <v>5</v>
      </c>
      <c r="B40" s="150" t="s">
        <v>504</v>
      </c>
      <c r="C40" s="150">
        <v>7</v>
      </c>
      <c r="D40" s="220">
        <f>D38</f>
        <v>44193</v>
      </c>
      <c r="E40" s="150"/>
      <c r="F40" s="150"/>
      <c r="G40" s="150">
        <f>G38</f>
        <v>20</v>
      </c>
      <c r="H40" s="150"/>
      <c r="I40" s="150"/>
      <c r="J40" s="150"/>
      <c r="K40" s="150"/>
      <c r="L40" s="150" t="str">
        <f>L38</f>
        <v>Выключатель 110 кВ-2 шт.
 Выключатель 15 кВ -19 шт.</v>
      </c>
      <c r="M40" s="150" t="s">
        <v>584</v>
      </c>
      <c r="N40" s="150" t="s">
        <v>585</v>
      </c>
      <c r="O40" s="143" t="s">
        <v>381</v>
      </c>
      <c r="P40" s="150">
        <v>934.75</v>
      </c>
      <c r="Q40" s="150" t="s">
        <v>506</v>
      </c>
      <c r="R40" s="150">
        <v>934.75</v>
      </c>
      <c r="S40" s="143" t="s">
        <v>507</v>
      </c>
      <c r="T40" s="143" t="s">
        <v>586</v>
      </c>
      <c r="U40" s="150" t="s">
        <v>61</v>
      </c>
      <c r="V40" s="150" t="s">
        <v>61</v>
      </c>
      <c r="W40" s="143" t="s">
        <v>587</v>
      </c>
      <c r="X40" s="144">
        <v>934.75</v>
      </c>
      <c r="Y40" s="150"/>
      <c r="Z40" s="143"/>
      <c r="AA40" s="144"/>
      <c r="AB40" s="145">
        <v>934.75</v>
      </c>
      <c r="AC40" s="143" t="s">
        <v>587</v>
      </c>
      <c r="AD40" s="145">
        <f>'8. Общие сведения'!B55*1000</f>
        <v>934.75199999999995</v>
      </c>
      <c r="AE40" s="145">
        <v>934.75199999999995</v>
      </c>
      <c r="AF40" s="143" t="s">
        <v>588</v>
      </c>
      <c r="AG40" s="143" t="s">
        <v>589</v>
      </c>
      <c r="AH40" s="146">
        <v>43214</v>
      </c>
      <c r="AI40" s="146">
        <v>43214</v>
      </c>
      <c r="AJ40" s="146">
        <v>43214</v>
      </c>
      <c r="AK40" s="146">
        <v>43214</v>
      </c>
      <c r="AL40" s="146" t="s">
        <v>590</v>
      </c>
      <c r="AM40" s="143" t="s">
        <v>591</v>
      </c>
      <c r="AN40" s="150" t="s">
        <v>592</v>
      </c>
      <c r="AO40" s="150" t="s">
        <v>593</v>
      </c>
      <c r="AP40" s="150" t="s">
        <v>594</v>
      </c>
      <c r="AQ40" s="150" t="s">
        <v>594</v>
      </c>
      <c r="AR40" s="150" t="s">
        <v>594</v>
      </c>
      <c r="AS40" s="150" t="s">
        <v>594</v>
      </c>
      <c r="AT40" s="217">
        <v>43290</v>
      </c>
      <c r="AU40" s="150"/>
      <c r="AV40" s="150"/>
    </row>
    <row r="41" spans="1:48" s="148" customFormat="1" ht="60" x14ac:dyDescent="0.25">
      <c r="A41" s="149">
        <v>6</v>
      </c>
      <c r="B41" s="150" t="s">
        <v>504</v>
      </c>
      <c r="C41" s="150">
        <v>7</v>
      </c>
      <c r="D41" s="220">
        <f>D40</f>
        <v>44193</v>
      </c>
      <c r="E41" s="150"/>
      <c r="F41" s="150"/>
      <c r="G41" s="150">
        <f>G40</f>
        <v>20</v>
      </c>
      <c r="H41" s="150"/>
      <c r="I41" s="150"/>
      <c r="J41" s="150"/>
      <c r="K41" s="150"/>
      <c r="L41" s="150" t="str">
        <f>L40</f>
        <v>Выключатель 110 кВ-2 шт.
 Выключатель 15 кВ -19 шт.</v>
      </c>
      <c r="M41" s="150" t="s">
        <v>584</v>
      </c>
      <c r="N41" s="150" t="s">
        <v>595</v>
      </c>
      <c r="O41" s="143" t="s">
        <v>381</v>
      </c>
      <c r="P41" s="150">
        <v>20</v>
      </c>
      <c r="Q41" s="150" t="s">
        <v>506</v>
      </c>
      <c r="R41" s="150">
        <v>20</v>
      </c>
      <c r="S41" s="143" t="s">
        <v>507</v>
      </c>
      <c r="T41" s="143" t="s">
        <v>586</v>
      </c>
      <c r="U41" s="150" t="s">
        <v>61</v>
      </c>
      <c r="V41" s="150" t="s">
        <v>61</v>
      </c>
      <c r="W41" s="143" t="s">
        <v>587</v>
      </c>
      <c r="X41" s="144">
        <v>20</v>
      </c>
      <c r="Y41" s="150"/>
      <c r="Z41" s="143"/>
      <c r="AA41" s="144"/>
      <c r="AB41" s="144">
        <v>20</v>
      </c>
      <c r="AC41" s="143" t="s">
        <v>587</v>
      </c>
      <c r="AD41" s="144">
        <f>'8. Общие сведения'!B59*1000</f>
        <v>20</v>
      </c>
      <c r="AE41" s="144">
        <v>20</v>
      </c>
      <c r="AF41" s="143" t="s">
        <v>588</v>
      </c>
      <c r="AG41" s="143" t="s">
        <v>589</v>
      </c>
      <c r="AH41" s="146">
        <v>43214</v>
      </c>
      <c r="AI41" s="146">
        <v>43214</v>
      </c>
      <c r="AJ41" s="146">
        <v>43214</v>
      </c>
      <c r="AK41" s="146">
        <v>43214</v>
      </c>
      <c r="AL41" s="146" t="s">
        <v>590</v>
      </c>
      <c r="AM41" s="143" t="s">
        <v>591</v>
      </c>
      <c r="AN41" s="150" t="s">
        <v>592</v>
      </c>
      <c r="AO41" s="150" t="s">
        <v>593</v>
      </c>
      <c r="AP41" s="150" t="s">
        <v>594</v>
      </c>
      <c r="AQ41" s="150" t="s">
        <v>594</v>
      </c>
      <c r="AR41" s="150" t="s">
        <v>594</v>
      </c>
      <c r="AS41" s="150" t="s">
        <v>594</v>
      </c>
      <c r="AT41" s="217">
        <v>43290</v>
      </c>
      <c r="AU41" s="150"/>
      <c r="AV41" s="150"/>
    </row>
    <row r="42" spans="1:48" s="148" customFormat="1" ht="90" x14ac:dyDescent="0.25">
      <c r="A42" s="284">
        <v>7</v>
      </c>
      <c r="B42" s="150" t="s">
        <v>504</v>
      </c>
      <c r="C42" s="150">
        <v>2</v>
      </c>
      <c r="D42" s="220">
        <f>D41</f>
        <v>44193</v>
      </c>
      <c r="E42" s="150"/>
      <c r="F42" s="150"/>
      <c r="G42" s="150">
        <f>G41</f>
        <v>20</v>
      </c>
      <c r="H42" s="150"/>
      <c r="I42" s="150"/>
      <c r="J42" s="150"/>
      <c r="K42" s="150"/>
      <c r="L42" s="150" t="str">
        <f>L41</f>
        <v>Выключатель 110 кВ-2 шт.
 Выключатель 15 кВ -19 шт.</v>
      </c>
      <c r="M42" s="150" t="s">
        <v>576</v>
      </c>
      <c r="N42" s="285" t="s">
        <v>577</v>
      </c>
      <c r="O42" s="143" t="s">
        <v>381</v>
      </c>
      <c r="P42" s="285"/>
      <c r="Q42" s="285" t="s">
        <v>469</v>
      </c>
      <c r="R42" s="285">
        <v>348850.04</v>
      </c>
      <c r="S42" s="287" t="s">
        <v>507</v>
      </c>
      <c r="T42" s="287" t="s">
        <v>579</v>
      </c>
      <c r="U42" s="285" t="s">
        <v>60</v>
      </c>
      <c r="V42" s="285" t="s">
        <v>60</v>
      </c>
      <c r="W42" s="285" t="s">
        <v>597</v>
      </c>
      <c r="X42" s="288">
        <v>348666.71</v>
      </c>
      <c r="Y42" s="285"/>
      <c r="Z42" s="287" t="s">
        <v>568</v>
      </c>
      <c r="AA42" s="288">
        <v>348331.81</v>
      </c>
      <c r="AB42" s="288">
        <v>348331.81</v>
      </c>
      <c r="AC42" s="288" t="s">
        <v>597</v>
      </c>
      <c r="AD42" s="288">
        <f>'8. Общие сведения'!B33*1000</f>
        <v>416551.27559999999</v>
      </c>
      <c r="AE42" s="288">
        <f>348331.81*1.2</f>
        <v>417998.17199999996</v>
      </c>
      <c r="AF42" s="287" t="s">
        <v>598</v>
      </c>
      <c r="AG42" s="287" t="s">
        <v>582</v>
      </c>
      <c r="AH42" s="289">
        <v>43888</v>
      </c>
      <c r="AI42" s="289">
        <v>43888</v>
      </c>
      <c r="AJ42" s="289">
        <v>43929</v>
      </c>
      <c r="AK42" s="289">
        <v>43931</v>
      </c>
      <c r="AL42" s="289"/>
      <c r="AM42" s="287"/>
      <c r="AN42" s="285"/>
      <c r="AO42" s="285"/>
      <c r="AP42" s="285" t="s">
        <v>599</v>
      </c>
      <c r="AQ42" s="285" t="s">
        <v>599</v>
      </c>
      <c r="AR42" s="285" t="s">
        <v>599</v>
      </c>
      <c r="AS42" s="285" t="s">
        <v>600</v>
      </c>
      <c r="AT42" s="290">
        <v>44196</v>
      </c>
      <c r="AU42" s="285"/>
      <c r="AV42" s="285" t="s">
        <v>691</v>
      </c>
    </row>
    <row r="43" spans="1:48" s="148" customFormat="1" x14ac:dyDescent="0.25">
      <c r="A43" s="284"/>
      <c r="B43" s="285"/>
      <c r="C43" s="285"/>
      <c r="D43" s="286"/>
      <c r="E43" s="285"/>
      <c r="F43" s="285"/>
      <c r="G43" s="285"/>
      <c r="H43" s="285"/>
      <c r="I43" s="285"/>
      <c r="J43" s="285"/>
      <c r="K43" s="285"/>
      <c r="L43" s="285"/>
      <c r="M43" s="285"/>
      <c r="N43" s="285"/>
      <c r="O43" s="287"/>
      <c r="P43" s="285"/>
      <c r="Q43" s="285"/>
      <c r="R43" s="285"/>
      <c r="S43" s="287"/>
      <c r="T43" s="287"/>
      <c r="U43" s="285"/>
      <c r="V43" s="285"/>
      <c r="W43" s="285" t="s">
        <v>515</v>
      </c>
      <c r="X43" s="288">
        <v>348850.04</v>
      </c>
      <c r="Y43" s="285"/>
      <c r="Z43" s="287"/>
      <c r="AA43" s="288">
        <v>348515.14</v>
      </c>
      <c r="AB43" s="288"/>
      <c r="AC43" s="287"/>
      <c r="AD43" s="288"/>
      <c r="AE43" s="288"/>
      <c r="AF43" s="287"/>
      <c r="AG43" s="287"/>
      <c r="AH43" s="289"/>
      <c r="AI43" s="289"/>
      <c r="AJ43" s="289"/>
      <c r="AK43" s="289"/>
      <c r="AL43" s="289"/>
      <c r="AM43" s="287"/>
      <c r="AN43" s="285"/>
      <c r="AO43" s="285"/>
      <c r="AP43" s="285"/>
      <c r="AQ43" s="285"/>
      <c r="AR43" s="285"/>
      <c r="AS43" s="285"/>
      <c r="AT43" s="290"/>
      <c r="AU43" s="285"/>
      <c r="AV43" s="285"/>
    </row>
    <row r="44" spans="1:48" s="148" customFormat="1" ht="45" x14ac:dyDescent="0.25">
      <c r="A44" s="284">
        <v>8</v>
      </c>
      <c r="B44" s="150" t="s">
        <v>504</v>
      </c>
      <c r="C44" s="150">
        <v>7</v>
      </c>
      <c r="D44" s="220">
        <f>D42</f>
        <v>44193</v>
      </c>
      <c r="E44" s="150"/>
      <c r="F44" s="150"/>
      <c r="G44" s="150">
        <f>G42</f>
        <v>20</v>
      </c>
      <c r="H44" s="150"/>
      <c r="I44" s="150"/>
      <c r="J44" s="150"/>
      <c r="K44" s="150"/>
      <c r="L44" s="150" t="str">
        <f>L42</f>
        <v>Выключатель 110 кВ-2 шт.
 Выключатель 15 кВ -19 шт.</v>
      </c>
      <c r="M44" s="285" t="s">
        <v>584</v>
      </c>
      <c r="N44" s="285" t="s">
        <v>601</v>
      </c>
      <c r="O44" s="287" t="s">
        <v>381</v>
      </c>
      <c r="P44" s="285"/>
      <c r="Q44" s="285" t="s">
        <v>506</v>
      </c>
      <c r="R44" s="285">
        <v>3310.88</v>
      </c>
      <c r="S44" s="287" t="s">
        <v>507</v>
      </c>
      <c r="T44" s="287" t="s">
        <v>602</v>
      </c>
      <c r="U44" s="285" t="s">
        <v>58</v>
      </c>
      <c r="V44" s="285">
        <v>4</v>
      </c>
      <c r="W44" s="287" t="s">
        <v>603</v>
      </c>
      <c r="X44" s="288">
        <v>3211.56</v>
      </c>
      <c r="Y44" s="285"/>
      <c r="Z44" s="287" t="s">
        <v>568</v>
      </c>
      <c r="AA44" s="288">
        <v>3211.56</v>
      </c>
      <c r="AB44" s="288">
        <v>3211.56</v>
      </c>
      <c r="AC44" s="288" t="s">
        <v>603</v>
      </c>
      <c r="AD44" s="288">
        <f>'8. Общие сведения'!B63*1000</f>
        <v>3847.7125000000001</v>
      </c>
      <c r="AE44" s="288">
        <v>3853.87</v>
      </c>
      <c r="AF44" s="287" t="s">
        <v>607</v>
      </c>
      <c r="AG44" s="287" t="s">
        <v>582</v>
      </c>
      <c r="AH44" s="289">
        <v>43871</v>
      </c>
      <c r="AI44" s="289">
        <v>43871</v>
      </c>
      <c r="AJ44" s="289">
        <v>43889</v>
      </c>
      <c r="AK44" s="289">
        <v>43901</v>
      </c>
      <c r="AL44" s="289"/>
      <c r="AM44" s="287"/>
      <c r="AN44" s="285"/>
      <c r="AO44" s="285"/>
      <c r="AP44" s="285" t="s">
        <v>608</v>
      </c>
      <c r="AQ44" s="285" t="s">
        <v>608</v>
      </c>
      <c r="AR44" s="285" t="s">
        <v>608</v>
      </c>
      <c r="AS44" s="285" t="s">
        <v>608</v>
      </c>
      <c r="AT44" s="290">
        <v>44196</v>
      </c>
      <c r="AU44" s="285"/>
      <c r="AV44" s="285" t="s">
        <v>694</v>
      </c>
    </row>
    <row r="45" spans="1:48" s="148" customFormat="1" ht="30" x14ac:dyDescent="0.25">
      <c r="A45" s="284"/>
      <c r="B45" s="285"/>
      <c r="C45" s="285"/>
      <c r="D45" s="286"/>
      <c r="E45" s="285"/>
      <c r="F45" s="285"/>
      <c r="G45" s="285"/>
      <c r="H45" s="285"/>
      <c r="I45" s="285"/>
      <c r="J45" s="285"/>
      <c r="K45" s="285"/>
      <c r="L45" s="285"/>
      <c r="M45" s="285"/>
      <c r="N45" s="285"/>
      <c r="O45" s="287"/>
      <c r="P45" s="285"/>
      <c r="Q45" s="285"/>
      <c r="R45" s="285"/>
      <c r="S45" s="287"/>
      <c r="T45" s="287"/>
      <c r="U45" s="285"/>
      <c r="V45" s="285"/>
      <c r="W45" s="287" t="s">
        <v>604</v>
      </c>
      <c r="X45" s="288">
        <v>3294.33</v>
      </c>
      <c r="Y45" s="285"/>
      <c r="Z45" s="287"/>
      <c r="AA45" s="288">
        <v>3294.33</v>
      </c>
      <c r="AB45" s="288"/>
      <c r="AC45" s="287"/>
      <c r="AD45" s="288"/>
      <c r="AE45" s="288"/>
      <c r="AF45" s="287"/>
      <c r="AG45" s="287"/>
      <c r="AH45" s="289"/>
      <c r="AI45" s="289"/>
      <c r="AJ45" s="289"/>
      <c r="AK45" s="289"/>
      <c r="AL45" s="289"/>
      <c r="AM45" s="287"/>
      <c r="AN45" s="285"/>
      <c r="AO45" s="285"/>
      <c r="AP45" s="285"/>
      <c r="AQ45" s="285"/>
      <c r="AR45" s="285"/>
      <c r="AS45" s="285"/>
      <c r="AT45" s="290"/>
      <c r="AU45" s="285"/>
      <c r="AV45" s="285"/>
    </row>
    <row r="46" spans="1:48" s="148" customFormat="1" x14ac:dyDescent="0.25">
      <c r="A46" s="284"/>
      <c r="B46" s="285"/>
      <c r="C46" s="285"/>
      <c r="D46" s="286"/>
      <c r="E46" s="285"/>
      <c r="F46" s="285"/>
      <c r="G46" s="285"/>
      <c r="H46" s="285"/>
      <c r="I46" s="285"/>
      <c r="J46" s="285"/>
      <c r="K46" s="285"/>
      <c r="L46" s="285"/>
      <c r="M46" s="285"/>
      <c r="N46" s="285"/>
      <c r="O46" s="287"/>
      <c r="P46" s="285"/>
      <c r="Q46" s="285"/>
      <c r="R46" s="285"/>
      <c r="S46" s="287"/>
      <c r="T46" s="287"/>
      <c r="U46" s="285"/>
      <c r="V46" s="285"/>
      <c r="W46" s="287" t="s">
        <v>605</v>
      </c>
      <c r="X46" s="288">
        <v>3294.33</v>
      </c>
      <c r="Y46" s="285"/>
      <c r="Z46" s="287"/>
      <c r="AA46" s="288">
        <v>3294.33</v>
      </c>
      <c r="AB46" s="288"/>
      <c r="AC46" s="287"/>
      <c r="AD46" s="288"/>
      <c r="AE46" s="288"/>
      <c r="AF46" s="287"/>
      <c r="AG46" s="287"/>
      <c r="AH46" s="289"/>
      <c r="AI46" s="289"/>
      <c r="AJ46" s="289"/>
      <c r="AK46" s="289"/>
      <c r="AL46" s="289"/>
      <c r="AM46" s="287"/>
      <c r="AN46" s="285"/>
      <c r="AO46" s="285"/>
      <c r="AP46" s="285"/>
      <c r="AQ46" s="285"/>
      <c r="AR46" s="285"/>
      <c r="AS46" s="285"/>
      <c r="AT46" s="290"/>
      <c r="AU46" s="285"/>
      <c r="AV46" s="285"/>
    </row>
    <row r="47" spans="1:48" s="148" customFormat="1" ht="30" x14ac:dyDescent="0.25">
      <c r="A47" s="284"/>
      <c r="B47" s="285"/>
      <c r="C47" s="285"/>
      <c r="D47" s="286"/>
      <c r="E47" s="285"/>
      <c r="F47" s="285"/>
      <c r="G47" s="285"/>
      <c r="H47" s="285"/>
      <c r="I47" s="285"/>
      <c r="J47" s="285"/>
      <c r="K47" s="285"/>
      <c r="L47" s="285"/>
      <c r="M47" s="285"/>
      <c r="N47" s="285"/>
      <c r="O47" s="287"/>
      <c r="P47" s="285"/>
      <c r="Q47" s="285"/>
      <c r="R47" s="285"/>
      <c r="S47" s="287"/>
      <c r="T47" s="287"/>
      <c r="U47" s="285"/>
      <c r="V47" s="285"/>
      <c r="W47" s="287" t="s">
        <v>606</v>
      </c>
      <c r="X47" s="288"/>
      <c r="Y47" s="285" t="s">
        <v>606</v>
      </c>
      <c r="Z47" s="287"/>
      <c r="AA47" s="288"/>
      <c r="AB47" s="288"/>
      <c r="AC47" s="287"/>
      <c r="AD47" s="288"/>
      <c r="AE47" s="288"/>
      <c r="AF47" s="287"/>
      <c r="AG47" s="287"/>
      <c r="AH47" s="289"/>
      <c r="AI47" s="289"/>
      <c r="AJ47" s="289"/>
      <c r="AK47" s="289"/>
      <c r="AL47" s="289"/>
      <c r="AM47" s="287"/>
      <c r="AN47" s="285"/>
      <c r="AO47" s="285"/>
      <c r="AP47" s="285"/>
      <c r="AQ47" s="285"/>
      <c r="AR47" s="285"/>
      <c r="AS47" s="285"/>
      <c r="AT47" s="290"/>
      <c r="AU47" s="285"/>
      <c r="AV47" s="285"/>
    </row>
    <row r="48" spans="1:48" s="320" customFormat="1" ht="38.25" x14ac:dyDescent="0.2">
      <c r="A48" s="311">
        <v>9</v>
      </c>
      <c r="B48" s="312" t="s">
        <v>504</v>
      </c>
      <c r="C48" s="150">
        <v>7</v>
      </c>
      <c r="D48" s="220">
        <f>D44</f>
        <v>44193</v>
      </c>
      <c r="E48" s="150"/>
      <c r="F48" s="150"/>
      <c r="G48" s="150">
        <f>G44</f>
        <v>20</v>
      </c>
      <c r="H48" s="150"/>
      <c r="I48" s="150"/>
      <c r="J48" s="150"/>
      <c r="K48" s="150"/>
      <c r="L48" s="150" t="str">
        <f>L44</f>
        <v>Выключатель 110 кВ-2 шт.
 Выключатель 15 кВ -19 шт.</v>
      </c>
      <c r="M48" s="150" t="s">
        <v>584</v>
      </c>
      <c r="N48" s="313" t="s">
        <v>614</v>
      </c>
      <c r="O48" s="312" t="s">
        <v>504</v>
      </c>
      <c r="P48" s="317">
        <v>1801.82</v>
      </c>
      <c r="Q48" s="313" t="s">
        <v>615</v>
      </c>
      <c r="R48" s="317">
        <v>1801.82</v>
      </c>
      <c r="S48" s="313" t="s">
        <v>507</v>
      </c>
      <c r="T48" s="313" t="s">
        <v>616</v>
      </c>
      <c r="U48" s="313" t="s">
        <v>60</v>
      </c>
      <c r="V48" s="313" t="s">
        <v>60</v>
      </c>
      <c r="W48" s="313" t="s">
        <v>617</v>
      </c>
      <c r="X48" s="317">
        <v>1801.82</v>
      </c>
      <c r="Y48" s="313"/>
      <c r="Z48" s="318"/>
      <c r="AA48" s="317"/>
      <c r="AB48" s="317">
        <v>1801.82</v>
      </c>
      <c r="AC48" s="313" t="s">
        <v>618</v>
      </c>
      <c r="AD48" s="317">
        <f>'8. Общие сведения'!B67*1000</f>
        <v>9</v>
      </c>
      <c r="AE48" s="317">
        <v>0</v>
      </c>
      <c r="AF48" s="313" t="s">
        <v>619</v>
      </c>
      <c r="AG48" s="313" t="s">
        <v>620</v>
      </c>
      <c r="AH48" s="319">
        <v>43397</v>
      </c>
      <c r="AI48" s="319">
        <v>43397</v>
      </c>
      <c r="AJ48" s="319">
        <v>43445</v>
      </c>
      <c r="AK48" s="319">
        <v>43462</v>
      </c>
      <c r="AL48" s="313"/>
      <c r="AM48" s="313"/>
      <c r="AN48" s="313"/>
      <c r="AO48" s="313"/>
      <c r="AP48" s="319">
        <v>43482</v>
      </c>
      <c r="AQ48" s="319">
        <v>43482</v>
      </c>
      <c r="AR48" s="319">
        <v>43482</v>
      </c>
      <c r="AS48" s="319">
        <v>43482</v>
      </c>
      <c r="AT48" s="319">
        <v>44213</v>
      </c>
      <c r="AU48" s="313"/>
      <c r="AV48" s="313" t="s">
        <v>621</v>
      </c>
    </row>
    <row r="49" spans="1:48" s="320" customFormat="1" ht="12.75" x14ac:dyDescent="0.2">
      <c r="A49" s="311"/>
      <c r="B49" s="313"/>
      <c r="C49" s="313"/>
      <c r="D49" s="314"/>
      <c r="E49" s="315"/>
      <c r="F49" s="315"/>
      <c r="G49" s="315"/>
      <c r="H49" s="315"/>
      <c r="I49" s="316"/>
      <c r="J49" s="316"/>
      <c r="K49" s="316"/>
      <c r="L49" s="315"/>
      <c r="M49" s="313"/>
      <c r="N49" s="313"/>
      <c r="O49" s="313"/>
      <c r="P49" s="317"/>
      <c r="Q49" s="313"/>
      <c r="R49" s="317"/>
      <c r="S49" s="313"/>
      <c r="T49" s="313"/>
      <c r="U49" s="313"/>
      <c r="V49" s="313"/>
      <c r="W49" s="313" t="s">
        <v>618</v>
      </c>
      <c r="X49" s="317">
        <v>1801.82</v>
      </c>
      <c r="Y49" s="313"/>
      <c r="Z49" s="318"/>
      <c r="AA49" s="317"/>
      <c r="AB49" s="317"/>
      <c r="AC49" s="313"/>
      <c r="AD49" s="317"/>
      <c r="AE49" s="317"/>
      <c r="AF49" s="313"/>
      <c r="AG49" s="313"/>
      <c r="AH49" s="319"/>
      <c r="AI49" s="319"/>
      <c r="AJ49" s="319"/>
      <c r="AK49" s="319"/>
      <c r="AL49" s="313"/>
      <c r="AM49" s="313"/>
      <c r="AN49" s="313"/>
      <c r="AO49" s="313"/>
      <c r="AP49" s="319"/>
      <c r="AQ49" s="319"/>
      <c r="AR49" s="319"/>
      <c r="AS49" s="319"/>
      <c r="AT49" s="319"/>
      <c r="AU49" s="313"/>
      <c r="AV49" s="313"/>
    </row>
    <row r="50" spans="1:48" s="320" customFormat="1" ht="30" x14ac:dyDescent="0.2">
      <c r="A50" s="322">
        <v>10</v>
      </c>
      <c r="B50" s="150" t="s">
        <v>381</v>
      </c>
      <c r="C50" s="150">
        <v>2</v>
      </c>
      <c r="D50" s="220">
        <f>D48</f>
        <v>44193</v>
      </c>
      <c r="E50" s="150"/>
      <c r="F50" s="150"/>
      <c r="G50" s="150">
        <f>G48</f>
        <v>20</v>
      </c>
      <c r="H50" s="150"/>
      <c r="I50" s="150"/>
      <c r="J50" s="150"/>
      <c r="K50" s="150"/>
      <c r="L50" s="150" t="str">
        <f>L48</f>
        <v>Выключатель 110 кВ-2 шт.
 Выключатель 15 кВ -19 шт.</v>
      </c>
      <c r="M50" s="323" t="s">
        <v>467</v>
      </c>
      <c r="N50" s="150" t="s">
        <v>679</v>
      </c>
      <c r="O50" s="150" t="s">
        <v>381</v>
      </c>
      <c r="P50" s="327"/>
      <c r="Q50" s="150" t="s">
        <v>469</v>
      </c>
      <c r="R50" s="327"/>
      <c r="S50" s="143" t="s">
        <v>507</v>
      </c>
      <c r="T50" s="143" t="s">
        <v>579</v>
      </c>
      <c r="U50" s="323" t="s">
        <v>66</v>
      </c>
      <c r="V50" s="323" t="s">
        <v>58</v>
      </c>
      <c r="W50" s="323" t="s">
        <v>678</v>
      </c>
      <c r="X50" s="327">
        <v>7028.8040000000001</v>
      </c>
      <c r="Y50" s="323"/>
      <c r="Z50" s="328"/>
      <c r="AA50" s="327"/>
      <c r="AB50" s="327">
        <f>X50</f>
        <v>7028.8040000000001</v>
      </c>
      <c r="AC50" s="323" t="s">
        <v>678</v>
      </c>
      <c r="AD50" s="327">
        <f>'8. Общие сведения'!B91*1000</f>
        <v>8293.9887199999994</v>
      </c>
      <c r="AE50" s="327">
        <v>5834.6469999999999</v>
      </c>
      <c r="AF50" s="323"/>
      <c r="AG50" s="323" t="s">
        <v>680</v>
      </c>
      <c r="AH50" s="329">
        <v>39584</v>
      </c>
      <c r="AI50" s="329">
        <v>39584</v>
      </c>
      <c r="AJ50" s="329">
        <v>39633</v>
      </c>
      <c r="AK50" s="329">
        <v>39639</v>
      </c>
      <c r="AL50" s="323"/>
      <c r="AM50" s="323"/>
      <c r="AN50" s="323"/>
      <c r="AO50" s="323"/>
      <c r="AP50" s="329">
        <v>39658</v>
      </c>
      <c r="AQ50" s="329">
        <v>39658</v>
      </c>
      <c r="AR50" s="329">
        <v>39658</v>
      </c>
      <c r="AS50" s="329">
        <v>39658</v>
      </c>
      <c r="AT50" s="329">
        <v>39813</v>
      </c>
      <c r="AU50" s="323"/>
      <c r="AV50" s="323" t="s">
        <v>684</v>
      </c>
    </row>
    <row r="51" spans="1:48" s="320" customFormat="1" ht="12.75" x14ac:dyDescent="0.2">
      <c r="A51" s="322"/>
      <c r="B51" s="323"/>
      <c r="C51" s="323"/>
      <c r="D51" s="324"/>
      <c r="E51" s="325"/>
      <c r="F51" s="325"/>
      <c r="G51" s="325"/>
      <c r="H51" s="325"/>
      <c r="I51" s="326"/>
      <c r="J51" s="326"/>
      <c r="K51" s="326"/>
      <c r="L51" s="325"/>
      <c r="M51" s="323"/>
      <c r="N51" s="323"/>
      <c r="O51" s="323"/>
      <c r="P51" s="327"/>
      <c r="Q51" s="323"/>
      <c r="R51" s="327"/>
      <c r="S51" s="323"/>
      <c r="T51" s="323"/>
      <c r="U51" s="323"/>
      <c r="V51" s="323"/>
      <c r="W51" s="323" t="s">
        <v>681</v>
      </c>
      <c r="X51" s="327">
        <v>8396</v>
      </c>
      <c r="Y51" s="323"/>
      <c r="Z51" s="328"/>
      <c r="AA51" s="327"/>
      <c r="AB51" s="327"/>
      <c r="AC51" s="323"/>
      <c r="AD51" s="327"/>
      <c r="AE51" s="327"/>
      <c r="AF51" s="323"/>
      <c r="AG51" s="323"/>
      <c r="AH51" s="329"/>
      <c r="AI51" s="329"/>
      <c r="AJ51" s="329"/>
      <c r="AK51" s="329"/>
      <c r="AL51" s="323"/>
      <c r="AM51" s="323"/>
      <c r="AN51" s="323"/>
      <c r="AO51" s="323"/>
      <c r="AP51" s="329"/>
      <c r="AQ51" s="329"/>
      <c r="AR51" s="329"/>
      <c r="AS51" s="329"/>
      <c r="AT51" s="329"/>
      <c r="AU51" s="323"/>
      <c r="AV51" s="323"/>
    </row>
    <row r="52" spans="1:48" s="320" customFormat="1" ht="25.5" x14ac:dyDescent="0.2">
      <c r="A52" s="371"/>
      <c r="B52" s="372"/>
      <c r="C52" s="372"/>
      <c r="D52" s="373"/>
      <c r="E52" s="374"/>
      <c r="F52" s="374"/>
      <c r="G52" s="374"/>
      <c r="H52" s="374"/>
      <c r="I52" s="375"/>
      <c r="J52" s="375"/>
      <c r="K52" s="375"/>
      <c r="L52" s="374"/>
      <c r="M52" s="372"/>
      <c r="N52" s="372"/>
      <c r="O52" s="372"/>
      <c r="P52" s="376"/>
      <c r="Q52" s="372"/>
      <c r="R52" s="376"/>
      <c r="S52" s="372"/>
      <c r="T52" s="372"/>
      <c r="U52" s="372"/>
      <c r="V52" s="372"/>
      <c r="W52" s="372" t="s">
        <v>682</v>
      </c>
      <c r="X52" s="376">
        <v>12818.067999999999</v>
      </c>
      <c r="Y52" s="372"/>
      <c r="Z52" s="377"/>
      <c r="AA52" s="376"/>
      <c r="AB52" s="376"/>
      <c r="AC52" s="372"/>
      <c r="AD52" s="376"/>
      <c r="AE52" s="376"/>
      <c r="AF52" s="372"/>
      <c r="AG52" s="372"/>
      <c r="AH52" s="378"/>
      <c r="AI52" s="378"/>
      <c r="AJ52" s="378"/>
      <c r="AK52" s="378"/>
      <c r="AL52" s="372"/>
      <c r="AM52" s="372"/>
      <c r="AN52" s="372"/>
      <c r="AO52" s="372"/>
      <c r="AP52" s="378"/>
      <c r="AQ52" s="378"/>
      <c r="AR52" s="378"/>
      <c r="AS52" s="378"/>
      <c r="AT52" s="378"/>
      <c r="AU52" s="372"/>
      <c r="AV52" s="372"/>
    </row>
    <row r="53" spans="1:48" s="148" customFormat="1" x14ac:dyDescent="0.25">
      <c r="A53" s="284"/>
      <c r="B53" s="285"/>
      <c r="C53" s="285"/>
      <c r="D53" s="286"/>
      <c r="E53" s="285"/>
      <c r="F53" s="285"/>
      <c r="G53" s="285"/>
      <c r="H53" s="285"/>
      <c r="I53" s="285"/>
      <c r="J53" s="285"/>
      <c r="K53" s="285"/>
      <c r="L53" s="285"/>
      <c r="M53" s="285"/>
      <c r="N53" s="285"/>
      <c r="O53" s="287"/>
      <c r="P53" s="285"/>
      <c r="Q53" s="285"/>
      <c r="R53" s="285"/>
      <c r="S53" s="287"/>
      <c r="T53" s="287"/>
      <c r="U53" s="285"/>
      <c r="V53" s="285"/>
      <c r="W53" s="287" t="s">
        <v>683</v>
      </c>
      <c r="X53" s="288">
        <v>10000</v>
      </c>
      <c r="Y53" s="285"/>
      <c r="Z53" s="287"/>
      <c r="AA53" s="288"/>
      <c r="AB53" s="288"/>
      <c r="AC53" s="287"/>
      <c r="AD53" s="288"/>
      <c r="AE53" s="288"/>
      <c r="AF53" s="287"/>
      <c r="AG53" s="287"/>
      <c r="AH53" s="289"/>
      <c r="AI53" s="289"/>
      <c r="AJ53" s="289"/>
      <c r="AK53" s="289"/>
      <c r="AL53" s="289"/>
      <c r="AM53" s="287"/>
      <c r="AN53" s="285"/>
      <c r="AO53" s="285"/>
      <c r="AP53" s="285"/>
      <c r="AQ53" s="285"/>
      <c r="AR53" s="285"/>
      <c r="AS53" s="285"/>
      <c r="AT53" s="290"/>
      <c r="AU53" s="285"/>
      <c r="AV53" s="285"/>
    </row>
    <row r="54" spans="1:48" s="391" customFormat="1" ht="30" x14ac:dyDescent="0.25">
      <c r="A54" s="384">
        <v>11</v>
      </c>
      <c r="B54" s="385" t="s">
        <v>698</v>
      </c>
      <c r="C54" s="385">
        <v>7</v>
      </c>
      <c r="D54" s="386">
        <f>D50</f>
        <v>44193</v>
      </c>
      <c r="E54" s="385"/>
      <c r="F54" s="385"/>
      <c r="G54" s="385">
        <f>G50</f>
        <v>20</v>
      </c>
      <c r="H54" s="385"/>
      <c r="I54" s="385"/>
      <c r="J54" s="385"/>
      <c r="K54" s="385"/>
      <c r="L54" s="385" t="str">
        <f>L50</f>
        <v>Выключатель 110 кВ-2 шт.
 Выключатель 15 кВ -19 шт.</v>
      </c>
      <c r="M54" s="385" t="s">
        <v>584</v>
      </c>
      <c r="N54" s="385" t="s">
        <v>699</v>
      </c>
      <c r="O54" s="385" t="s">
        <v>381</v>
      </c>
      <c r="P54" s="388">
        <v>6900</v>
      </c>
      <c r="Q54" s="385" t="s">
        <v>615</v>
      </c>
      <c r="R54" s="388">
        <v>6900</v>
      </c>
      <c r="S54" s="385" t="s">
        <v>507</v>
      </c>
      <c r="T54" s="385" t="s">
        <v>566</v>
      </c>
      <c r="U54" s="385" t="s">
        <v>60</v>
      </c>
      <c r="V54" s="385" t="s">
        <v>60</v>
      </c>
      <c r="W54" s="387" t="s">
        <v>700</v>
      </c>
      <c r="X54" s="388">
        <v>6900</v>
      </c>
      <c r="Y54" s="385"/>
      <c r="Z54" s="387" t="s">
        <v>568</v>
      </c>
      <c r="AA54" s="388">
        <v>6900</v>
      </c>
      <c r="AB54" s="388">
        <v>6900</v>
      </c>
      <c r="AC54" s="388" t="s">
        <v>700</v>
      </c>
      <c r="AD54" s="388">
        <f>'8. Общие сведения'!B87*1000</f>
        <v>34.5</v>
      </c>
      <c r="AE54" s="388">
        <f>AD54</f>
        <v>34.5</v>
      </c>
      <c r="AF54" s="387" t="s">
        <v>701</v>
      </c>
      <c r="AG54" s="387" t="s">
        <v>582</v>
      </c>
      <c r="AH54" s="389">
        <v>43818</v>
      </c>
      <c r="AI54" s="389">
        <v>43818</v>
      </c>
      <c r="AJ54" s="389">
        <v>43830</v>
      </c>
      <c r="AK54" s="389">
        <v>43858</v>
      </c>
      <c r="AL54" s="385"/>
      <c r="AM54" s="385"/>
      <c r="AN54" s="385"/>
      <c r="AO54" s="385"/>
      <c r="AP54" s="390" t="s">
        <v>702</v>
      </c>
      <c r="AQ54" s="390" t="s">
        <v>702</v>
      </c>
      <c r="AR54" s="390" t="s">
        <v>702</v>
      </c>
      <c r="AS54" s="390" t="s">
        <v>702</v>
      </c>
      <c r="AT54" s="390" t="s">
        <v>703</v>
      </c>
      <c r="AU54" s="385"/>
      <c r="AV54" s="385" t="s">
        <v>704</v>
      </c>
    </row>
    <row r="55" spans="1:48" s="391" customFormat="1" ht="15.75" x14ac:dyDescent="0.25">
      <c r="A55" s="384"/>
      <c r="B55" s="385"/>
      <c r="C55" s="385"/>
      <c r="D55" s="386"/>
      <c r="E55" s="385"/>
      <c r="F55" s="385"/>
      <c r="G55" s="385"/>
      <c r="H55" s="385"/>
      <c r="I55" s="385"/>
      <c r="J55" s="385"/>
      <c r="K55" s="385"/>
      <c r="L55" s="385"/>
      <c r="M55" s="385"/>
      <c r="N55" s="385"/>
      <c r="O55" s="385"/>
      <c r="P55" s="388"/>
      <c r="Q55" s="385"/>
      <c r="R55" s="388"/>
      <c r="S55" s="385"/>
      <c r="T55" s="385"/>
      <c r="U55" s="385"/>
      <c r="V55" s="385"/>
      <c r="W55" s="387" t="s">
        <v>705</v>
      </c>
      <c r="X55" s="388">
        <v>6900</v>
      </c>
      <c r="Y55" s="385"/>
      <c r="Z55" s="387"/>
      <c r="AA55" s="388">
        <v>6900</v>
      </c>
      <c r="AB55" s="388"/>
      <c r="AC55" s="388"/>
      <c r="AD55" s="388"/>
      <c r="AE55" s="388"/>
      <c r="AF55" s="387"/>
      <c r="AG55" s="387"/>
      <c r="AH55" s="389"/>
      <c r="AI55" s="389"/>
      <c r="AJ55" s="389"/>
      <c r="AK55" s="389"/>
      <c r="AL55" s="385"/>
      <c r="AM55" s="385"/>
      <c r="AN55" s="385"/>
      <c r="AO55" s="385"/>
      <c r="AP55" s="390"/>
      <c r="AQ55" s="390"/>
      <c r="AR55" s="390"/>
      <c r="AS55" s="390"/>
      <c r="AT55" s="390"/>
      <c r="AU55" s="385"/>
      <c r="AV55" s="385"/>
    </row>
    <row r="56" spans="1:48" s="320" customFormat="1" ht="45" x14ac:dyDescent="0.2">
      <c r="A56" s="322">
        <v>12</v>
      </c>
      <c r="B56" s="150" t="s">
        <v>504</v>
      </c>
      <c r="C56" s="150">
        <v>7</v>
      </c>
      <c r="D56" s="220">
        <f>D54</f>
        <v>44193</v>
      </c>
      <c r="E56" s="150"/>
      <c r="F56" s="150"/>
      <c r="G56" s="150">
        <f>G54</f>
        <v>20</v>
      </c>
      <c r="H56" s="150"/>
      <c r="I56" s="150"/>
      <c r="J56" s="150"/>
      <c r="K56" s="150"/>
      <c r="L56" s="150" t="str">
        <f>L54</f>
        <v>Выключатель 110 кВ-2 шт.
 Выключатель 15 кВ -19 шт.</v>
      </c>
      <c r="M56" s="285" t="s">
        <v>584</v>
      </c>
      <c r="N56" s="150" t="s">
        <v>712</v>
      </c>
      <c r="O56" s="312" t="s">
        <v>381</v>
      </c>
      <c r="P56" s="392">
        <f>R56</f>
        <v>7.8735250000000008</v>
      </c>
      <c r="Q56" s="385" t="s">
        <v>615</v>
      </c>
      <c r="R56" s="392">
        <f>X56</f>
        <v>7.8735250000000008</v>
      </c>
      <c r="S56" s="385" t="s">
        <v>507</v>
      </c>
      <c r="T56" s="143" t="s">
        <v>586</v>
      </c>
      <c r="U56" s="150">
        <v>1</v>
      </c>
      <c r="V56" s="150">
        <v>1</v>
      </c>
      <c r="W56" s="143" t="s">
        <v>709</v>
      </c>
      <c r="X56" s="144">
        <f>AB56</f>
        <v>7.8735250000000008</v>
      </c>
      <c r="Y56" s="150"/>
      <c r="Z56" s="143"/>
      <c r="AA56" s="144"/>
      <c r="AB56" s="145">
        <f>AD56/1.2</f>
        <v>7.8735250000000008</v>
      </c>
      <c r="AC56" s="143" t="s">
        <v>709</v>
      </c>
      <c r="AD56" s="145">
        <f>'8. Общие сведения'!B75*1000</f>
        <v>9.4482300000000006</v>
      </c>
      <c r="AE56" s="145">
        <f>AD56</f>
        <v>9.4482300000000006</v>
      </c>
      <c r="AF56" s="143"/>
      <c r="AG56" s="143"/>
      <c r="AH56" s="146"/>
      <c r="AI56" s="146"/>
      <c r="AJ56" s="146"/>
      <c r="AK56" s="146"/>
      <c r="AL56" s="146"/>
      <c r="AM56" s="143"/>
      <c r="AN56" s="323"/>
      <c r="AO56" s="323"/>
      <c r="AP56" s="329">
        <v>44053</v>
      </c>
      <c r="AQ56" s="329">
        <v>44053</v>
      </c>
      <c r="AR56" s="329">
        <v>44053</v>
      </c>
      <c r="AS56" s="329">
        <v>44053</v>
      </c>
      <c r="AT56" s="329">
        <v>44196</v>
      </c>
      <c r="AU56" s="323"/>
      <c r="AV56" s="323"/>
    </row>
    <row r="57" spans="1:48" s="320" customFormat="1" ht="60" x14ac:dyDescent="0.2">
      <c r="A57" s="322">
        <v>13</v>
      </c>
      <c r="B57" s="150" t="s">
        <v>504</v>
      </c>
      <c r="C57" s="150">
        <v>7</v>
      </c>
      <c r="D57" s="220">
        <f>D56</f>
        <v>44193</v>
      </c>
      <c r="E57" s="150"/>
      <c r="F57" s="150"/>
      <c r="G57" s="150">
        <f>G56</f>
        <v>20</v>
      </c>
      <c r="H57" s="150"/>
      <c r="I57" s="150"/>
      <c r="J57" s="150"/>
      <c r="K57" s="150"/>
      <c r="L57" s="150" t="str">
        <f>L56</f>
        <v>Выключатель 110 кВ-2 шт.
 Выключатель 15 кВ -19 шт.</v>
      </c>
      <c r="M57" s="285" t="s">
        <v>584</v>
      </c>
      <c r="N57" s="150" t="s">
        <v>585</v>
      </c>
      <c r="O57" s="312" t="s">
        <v>504</v>
      </c>
      <c r="P57" s="150">
        <v>857.13300000000004</v>
      </c>
      <c r="Q57" s="150" t="s">
        <v>506</v>
      </c>
      <c r="R57" s="150">
        <v>857.13300000000004</v>
      </c>
      <c r="S57" s="143" t="s">
        <v>507</v>
      </c>
      <c r="T57" s="143" t="s">
        <v>586</v>
      </c>
      <c r="U57" s="150" t="s">
        <v>61</v>
      </c>
      <c r="V57" s="150" t="s">
        <v>61</v>
      </c>
      <c r="W57" s="143" t="s">
        <v>587</v>
      </c>
      <c r="X57" s="144">
        <v>857.13300000000004</v>
      </c>
      <c r="Y57" s="150"/>
      <c r="Z57" s="143"/>
      <c r="AA57" s="144"/>
      <c r="AB57" s="145">
        <v>857.13300000000004</v>
      </c>
      <c r="AC57" s="143" t="s">
        <v>587</v>
      </c>
      <c r="AD57" s="145">
        <f>'8. Общие сведения'!B71*1000</f>
        <v>984.4757699999999</v>
      </c>
      <c r="AE57" s="145">
        <f>AD57</f>
        <v>984.4757699999999</v>
      </c>
      <c r="AF57" s="143"/>
      <c r="AG57" s="143" t="s">
        <v>589</v>
      </c>
      <c r="AH57" s="146"/>
      <c r="AI57" s="146"/>
      <c r="AJ57" s="146"/>
      <c r="AK57" s="146"/>
      <c r="AL57" s="146" t="s">
        <v>590</v>
      </c>
      <c r="AM57" s="143" t="s">
        <v>591</v>
      </c>
      <c r="AN57" s="323" t="s">
        <v>623</v>
      </c>
      <c r="AO57" s="323" t="s">
        <v>624</v>
      </c>
      <c r="AP57" s="329">
        <v>44081</v>
      </c>
      <c r="AQ57" s="329">
        <v>44081</v>
      </c>
      <c r="AR57" s="329">
        <v>44081</v>
      </c>
      <c r="AS57" s="329">
        <v>44081</v>
      </c>
      <c r="AT57" s="329">
        <v>44134</v>
      </c>
      <c r="AU57" s="323"/>
      <c r="AV57" s="323" t="s">
        <v>626</v>
      </c>
    </row>
    <row r="58" spans="1:48" s="320" customFormat="1" ht="45" x14ac:dyDescent="0.2">
      <c r="A58" s="322">
        <v>14</v>
      </c>
      <c r="B58" s="150" t="s">
        <v>504</v>
      </c>
      <c r="C58" s="150">
        <v>7</v>
      </c>
      <c r="D58" s="220">
        <f t="shared" ref="D58:D60" si="43">D57</f>
        <v>44193</v>
      </c>
      <c r="E58" s="150"/>
      <c r="F58" s="150"/>
      <c r="G58" s="150">
        <f t="shared" ref="G58:G60" si="44">G57</f>
        <v>20</v>
      </c>
      <c r="H58" s="150"/>
      <c r="I58" s="150"/>
      <c r="J58" s="150"/>
      <c r="K58" s="150"/>
      <c r="L58" s="150" t="str">
        <f t="shared" ref="L58:L60" si="45">L57</f>
        <v>Выключатель 110 кВ-2 шт.
 Выключатель 15 кВ -19 шт.</v>
      </c>
      <c r="M58" s="285" t="s">
        <v>584</v>
      </c>
      <c r="N58" s="150" t="s">
        <v>711</v>
      </c>
      <c r="O58" s="312" t="s">
        <v>381</v>
      </c>
      <c r="P58" s="392">
        <f t="shared" ref="P58:P59" si="46">R58</f>
        <v>35.742000000000004</v>
      </c>
      <c r="Q58" s="385" t="s">
        <v>615</v>
      </c>
      <c r="R58" s="392">
        <f t="shared" ref="R58:R59" si="47">X58</f>
        <v>35.742000000000004</v>
      </c>
      <c r="S58" s="385" t="s">
        <v>507</v>
      </c>
      <c r="T58" s="143" t="s">
        <v>586</v>
      </c>
      <c r="U58" s="323">
        <v>1</v>
      </c>
      <c r="V58" s="323">
        <v>1</v>
      </c>
      <c r="W58" s="143" t="s">
        <v>709</v>
      </c>
      <c r="X58" s="327">
        <f>AB58</f>
        <v>35.742000000000004</v>
      </c>
      <c r="Y58" s="323"/>
      <c r="Z58" s="328"/>
      <c r="AA58" s="327"/>
      <c r="AB58" s="145">
        <f>AD58/1.2</f>
        <v>35.742000000000004</v>
      </c>
      <c r="AC58" s="143" t="s">
        <v>709</v>
      </c>
      <c r="AD58" s="327">
        <f>'8. Общие сведения'!B79*1000</f>
        <v>42.8904</v>
      </c>
      <c r="AE58" s="145">
        <f t="shared" ref="AE58:AE59" si="48">AD58</f>
        <v>42.8904</v>
      </c>
      <c r="AF58" s="323"/>
      <c r="AG58" s="143"/>
      <c r="AH58" s="329"/>
      <c r="AI58" s="329"/>
      <c r="AJ58" s="329"/>
      <c r="AK58" s="329"/>
      <c r="AL58" s="323"/>
      <c r="AM58" s="323"/>
      <c r="AN58" s="323"/>
      <c r="AO58" s="323"/>
      <c r="AP58" s="329">
        <v>44116</v>
      </c>
      <c r="AQ58" s="329">
        <v>44116</v>
      </c>
      <c r="AR58" s="329">
        <v>44116</v>
      </c>
      <c r="AS58" s="329">
        <v>44116</v>
      </c>
      <c r="AT58" s="329">
        <v>44196</v>
      </c>
      <c r="AU58" s="323"/>
      <c r="AV58" s="323"/>
    </row>
    <row r="59" spans="1:48" s="320" customFormat="1" ht="45" x14ac:dyDescent="0.2">
      <c r="A59" s="322">
        <v>15</v>
      </c>
      <c r="B59" s="150" t="s">
        <v>504</v>
      </c>
      <c r="C59" s="150">
        <v>7</v>
      </c>
      <c r="D59" s="220">
        <f t="shared" si="43"/>
        <v>44193</v>
      </c>
      <c r="E59" s="150"/>
      <c r="F59" s="150"/>
      <c r="G59" s="150">
        <f t="shared" si="44"/>
        <v>20</v>
      </c>
      <c r="H59" s="150"/>
      <c r="I59" s="150"/>
      <c r="J59" s="150"/>
      <c r="K59" s="150"/>
      <c r="L59" s="150" t="str">
        <f t="shared" si="45"/>
        <v>Выключатель 110 кВ-2 шт.
 Выключатель 15 кВ -19 шт.</v>
      </c>
      <c r="M59" s="285" t="s">
        <v>584</v>
      </c>
      <c r="N59" s="150" t="s">
        <v>713</v>
      </c>
      <c r="O59" s="312" t="s">
        <v>381</v>
      </c>
      <c r="P59" s="392">
        <f t="shared" si="46"/>
        <v>83.3</v>
      </c>
      <c r="Q59" s="385" t="s">
        <v>615</v>
      </c>
      <c r="R59" s="392">
        <f t="shared" si="47"/>
        <v>83.3</v>
      </c>
      <c r="S59" s="385" t="s">
        <v>507</v>
      </c>
      <c r="T59" s="143" t="s">
        <v>586</v>
      </c>
      <c r="U59" s="323" t="s">
        <v>61</v>
      </c>
      <c r="V59" s="323" t="s">
        <v>61</v>
      </c>
      <c r="W59" s="323" t="s">
        <v>710</v>
      </c>
      <c r="X59" s="327">
        <f>AB59</f>
        <v>83.3</v>
      </c>
      <c r="Y59" s="323"/>
      <c r="Z59" s="328"/>
      <c r="AA59" s="327"/>
      <c r="AB59" s="327">
        <f>AD59</f>
        <v>83.3</v>
      </c>
      <c r="AC59" s="323" t="s">
        <v>710</v>
      </c>
      <c r="AD59" s="327">
        <f>'8. Общие сведения'!B83*1000</f>
        <v>83.3</v>
      </c>
      <c r="AE59" s="145">
        <f t="shared" si="48"/>
        <v>83.3</v>
      </c>
      <c r="AF59" s="323"/>
      <c r="AG59" s="143"/>
      <c r="AH59" s="329"/>
      <c r="AI59" s="329"/>
      <c r="AJ59" s="329"/>
      <c r="AK59" s="329"/>
      <c r="AL59" s="323"/>
      <c r="AM59" s="323"/>
      <c r="AN59" s="323"/>
      <c r="AO59" s="323"/>
      <c r="AP59" s="329">
        <v>44112</v>
      </c>
      <c r="AQ59" s="329">
        <v>44112</v>
      </c>
      <c r="AR59" s="329">
        <v>44112</v>
      </c>
      <c r="AS59" s="329">
        <v>44112</v>
      </c>
      <c r="AT59" s="329">
        <v>44133</v>
      </c>
      <c r="AU59" s="323"/>
      <c r="AV59" s="323"/>
    </row>
    <row r="60" spans="1:48" s="320" customFormat="1" ht="63.75" x14ac:dyDescent="0.2">
      <c r="A60" s="322">
        <v>16</v>
      </c>
      <c r="B60" s="150" t="s">
        <v>504</v>
      </c>
      <c r="C60" s="150">
        <v>2</v>
      </c>
      <c r="D60" s="220">
        <f t="shared" si="43"/>
        <v>44193</v>
      </c>
      <c r="E60" s="150"/>
      <c r="F60" s="150"/>
      <c r="G60" s="150">
        <f t="shared" si="44"/>
        <v>20</v>
      </c>
      <c r="H60" s="150"/>
      <c r="I60" s="150"/>
      <c r="J60" s="150"/>
      <c r="K60" s="150"/>
      <c r="L60" s="150" t="str">
        <f t="shared" si="45"/>
        <v>Выключатель 110 кВ-2 шт.
 Выключатель 15 кВ -19 шт.</v>
      </c>
      <c r="M60" s="150" t="s">
        <v>576</v>
      </c>
      <c r="N60" s="323" t="s">
        <v>685</v>
      </c>
      <c r="O60" s="312" t="s">
        <v>381</v>
      </c>
      <c r="P60" s="327">
        <v>34276.129999999997</v>
      </c>
      <c r="Q60" s="150" t="s">
        <v>469</v>
      </c>
      <c r="R60" s="327">
        <v>34276.129999999997</v>
      </c>
      <c r="S60" s="323" t="s">
        <v>507</v>
      </c>
      <c r="T60" s="323" t="s">
        <v>579</v>
      </c>
      <c r="U60" s="323" t="s">
        <v>59</v>
      </c>
      <c r="V60" s="323" t="s">
        <v>59</v>
      </c>
      <c r="W60" s="323" t="s">
        <v>686</v>
      </c>
      <c r="X60" s="327">
        <v>33583.360000000001</v>
      </c>
      <c r="Y60" s="323"/>
      <c r="Z60" s="328"/>
      <c r="AA60" s="327"/>
      <c r="AB60" s="327">
        <v>33583.360000000001</v>
      </c>
      <c r="AC60" s="323" t="s">
        <v>686</v>
      </c>
      <c r="AD60" s="327">
        <f>'8. Общие сведения'!B37*1000</f>
        <v>40263.527999999998</v>
      </c>
      <c r="AE60" s="327">
        <f>AD60*0.95</f>
        <v>38250.351599999995</v>
      </c>
      <c r="AF60" s="323" t="s">
        <v>640</v>
      </c>
      <c r="AG60" s="143" t="s">
        <v>582</v>
      </c>
      <c r="AH60" s="329">
        <v>44153</v>
      </c>
      <c r="AI60" s="329">
        <v>44153</v>
      </c>
      <c r="AJ60" s="329">
        <v>44169</v>
      </c>
      <c r="AK60" s="329">
        <v>44174</v>
      </c>
      <c r="AL60" s="323"/>
      <c r="AM60" s="323"/>
      <c r="AN60" s="323"/>
      <c r="AO60" s="323"/>
      <c r="AP60" s="329">
        <v>44186</v>
      </c>
      <c r="AQ60" s="329">
        <v>44186</v>
      </c>
      <c r="AR60" s="329">
        <v>44186</v>
      </c>
      <c r="AS60" s="329">
        <v>44186</v>
      </c>
      <c r="AT60" s="329">
        <v>44248</v>
      </c>
      <c r="AU60" s="323"/>
      <c r="AV60" s="323"/>
    </row>
    <row r="61" spans="1:48" s="320" customFormat="1" ht="25.5" x14ac:dyDescent="0.2">
      <c r="A61" s="371"/>
      <c r="B61" s="379"/>
      <c r="C61" s="379"/>
      <c r="D61" s="380"/>
      <c r="E61" s="379"/>
      <c r="F61" s="379"/>
      <c r="G61" s="379"/>
      <c r="H61" s="379"/>
      <c r="I61" s="379"/>
      <c r="J61" s="379"/>
      <c r="K61" s="379"/>
      <c r="L61" s="379"/>
      <c r="M61" s="379"/>
      <c r="N61" s="372"/>
      <c r="O61" s="381"/>
      <c r="P61" s="376"/>
      <c r="Q61" s="379"/>
      <c r="R61" s="376"/>
      <c r="S61" s="372"/>
      <c r="T61" s="372"/>
      <c r="U61" s="372"/>
      <c r="V61" s="372"/>
      <c r="W61" s="372" t="s">
        <v>687</v>
      </c>
      <c r="X61" s="376">
        <v>34257.660000000003</v>
      </c>
      <c r="Y61" s="372"/>
      <c r="Z61" s="377"/>
      <c r="AA61" s="376"/>
      <c r="AB61" s="376"/>
      <c r="AC61" s="372"/>
      <c r="AD61" s="376"/>
      <c r="AE61" s="376"/>
      <c r="AF61" s="372"/>
      <c r="AG61" s="382"/>
      <c r="AH61" s="378"/>
      <c r="AI61" s="378"/>
      <c r="AJ61" s="378"/>
      <c r="AK61" s="378"/>
      <c r="AL61" s="372"/>
      <c r="AM61" s="372"/>
      <c r="AN61" s="372"/>
      <c r="AO61" s="372"/>
      <c r="AP61" s="378"/>
      <c r="AQ61" s="378"/>
      <c r="AR61" s="378"/>
      <c r="AS61" s="378"/>
      <c r="AT61" s="378"/>
      <c r="AU61" s="372"/>
      <c r="AV61" s="372"/>
    </row>
    <row r="62" spans="1:48" s="320" customFormat="1" x14ac:dyDescent="0.2">
      <c r="A62" s="371"/>
      <c r="B62" s="379"/>
      <c r="C62" s="379"/>
      <c r="D62" s="380"/>
      <c r="E62" s="379"/>
      <c r="F62" s="379"/>
      <c r="G62" s="379"/>
      <c r="H62" s="379"/>
      <c r="I62" s="379"/>
      <c r="J62" s="379"/>
      <c r="K62" s="379"/>
      <c r="L62" s="379"/>
      <c r="M62" s="379"/>
      <c r="N62" s="372"/>
      <c r="O62" s="381"/>
      <c r="P62" s="376"/>
      <c r="Q62" s="379"/>
      <c r="R62" s="376"/>
      <c r="S62" s="372"/>
      <c r="T62" s="372"/>
      <c r="U62" s="372"/>
      <c r="V62" s="372"/>
      <c r="W62" s="372" t="s">
        <v>688</v>
      </c>
      <c r="X62" s="376"/>
      <c r="Y62" s="372" t="s">
        <v>688</v>
      </c>
      <c r="Z62" s="377"/>
      <c r="AA62" s="376"/>
      <c r="AB62" s="376"/>
      <c r="AC62" s="372"/>
      <c r="AD62" s="376"/>
      <c r="AE62" s="376"/>
      <c r="AF62" s="372"/>
      <c r="AG62" s="382"/>
      <c r="AH62" s="378"/>
      <c r="AI62" s="378"/>
      <c r="AJ62" s="378"/>
      <c r="AK62" s="378"/>
      <c r="AL62" s="372"/>
      <c r="AM62" s="372"/>
      <c r="AN62" s="372"/>
      <c r="AO62" s="372"/>
      <c r="AP62" s="378"/>
      <c r="AQ62" s="378"/>
      <c r="AR62" s="378"/>
      <c r="AS62" s="378"/>
      <c r="AT62" s="378"/>
      <c r="AU62" s="372"/>
      <c r="AV62" s="372"/>
    </row>
    <row r="63" spans="1:48" s="309" customFormat="1" ht="14.25" x14ac:dyDescent="0.25">
      <c r="A63" s="302"/>
      <c r="B63" s="303" t="s">
        <v>596</v>
      </c>
      <c r="C63" s="303"/>
      <c r="D63" s="304"/>
      <c r="E63" s="303"/>
      <c r="F63" s="303"/>
      <c r="G63" s="303"/>
      <c r="H63" s="303"/>
      <c r="I63" s="303"/>
      <c r="J63" s="303"/>
      <c r="K63" s="303"/>
      <c r="L63" s="303"/>
      <c r="M63" s="303"/>
      <c r="N63" s="303"/>
      <c r="O63" s="305"/>
      <c r="P63" s="303"/>
      <c r="Q63" s="303"/>
      <c r="R63" s="303"/>
      <c r="S63" s="305"/>
      <c r="T63" s="305"/>
      <c r="U63" s="303"/>
      <c r="V63" s="303"/>
      <c r="W63" s="305"/>
      <c r="X63" s="306"/>
      <c r="Y63" s="303"/>
      <c r="Z63" s="305"/>
      <c r="AA63" s="306"/>
      <c r="AB63" s="306"/>
      <c r="AC63" s="305"/>
      <c r="AD63" s="306">
        <f>SUM(AD26:AD62)</f>
        <v>471074.87121999997</v>
      </c>
      <c r="AE63" s="306"/>
      <c r="AF63" s="305"/>
      <c r="AG63" s="305"/>
      <c r="AH63" s="307"/>
      <c r="AI63" s="307"/>
      <c r="AJ63" s="307"/>
      <c r="AK63" s="307"/>
      <c r="AL63" s="307"/>
      <c r="AM63" s="305"/>
      <c r="AN63" s="303"/>
      <c r="AO63" s="303"/>
      <c r="AP63" s="303"/>
      <c r="AQ63" s="303"/>
      <c r="AR63" s="303"/>
      <c r="AS63" s="303"/>
      <c r="AT63" s="308"/>
      <c r="AU63" s="303"/>
      <c r="AV63" s="30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0"/>
  <sheetViews>
    <sheetView view="pageBreakPreview" topLeftCell="A94" zoomScale="90" zoomScaleNormal="90" zoomScaleSheetLayoutView="90" workbookViewId="0">
      <selection activeCell="B26" sqref="B26"/>
    </sheetView>
  </sheetViews>
  <sheetFormatPr defaultRowHeight="15.75" x14ac:dyDescent="0.25"/>
  <cols>
    <col min="1" max="2" width="66.140625" style="33" customWidth="1"/>
    <col min="3" max="3" width="11.140625" style="21" hidden="1" customWidth="1"/>
    <col min="4" max="4" width="9.140625" style="21" hidden="1" customWidth="1"/>
    <col min="5" max="248" width="9.140625" style="21"/>
    <col min="249" max="250" width="66.140625" style="21" customWidth="1"/>
    <col min="251" max="504" width="9.140625" style="21"/>
    <col min="505" max="506" width="66.140625" style="21" customWidth="1"/>
    <col min="507" max="760" width="9.140625" style="21"/>
    <col min="761" max="762" width="66.140625" style="21" customWidth="1"/>
    <col min="763" max="1016" width="9.140625" style="21"/>
    <col min="1017" max="1018" width="66.140625" style="21" customWidth="1"/>
    <col min="1019" max="1272" width="9.140625" style="21"/>
    <col min="1273" max="1274" width="66.140625" style="21" customWidth="1"/>
    <col min="1275" max="1528" width="9.140625" style="21"/>
    <col min="1529" max="1530" width="66.140625" style="21" customWidth="1"/>
    <col min="1531" max="1784" width="9.140625" style="21"/>
    <col min="1785" max="1786" width="66.140625" style="21" customWidth="1"/>
    <col min="1787" max="2040" width="9.140625" style="21"/>
    <col min="2041" max="2042" width="66.140625" style="21" customWidth="1"/>
    <col min="2043" max="2296" width="9.140625" style="21"/>
    <col min="2297" max="2298" width="66.140625" style="21" customWidth="1"/>
    <col min="2299" max="2552" width="9.140625" style="21"/>
    <col min="2553" max="2554" width="66.140625" style="21" customWidth="1"/>
    <col min="2555" max="2808" width="9.140625" style="21"/>
    <col min="2809" max="2810" width="66.140625" style="21" customWidth="1"/>
    <col min="2811" max="3064" width="9.140625" style="21"/>
    <col min="3065" max="3066" width="66.140625" style="21" customWidth="1"/>
    <col min="3067" max="3320" width="9.140625" style="21"/>
    <col min="3321" max="3322" width="66.140625" style="21" customWidth="1"/>
    <col min="3323" max="3576" width="9.140625" style="21"/>
    <col min="3577" max="3578" width="66.140625" style="21" customWidth="1"/>
    <col min="3579" max="3832" width="9.140625" style="21"/>
    <col min="3833" max="3834" width="66.140625" style="21" customWidth="1"/>
    <col min="3835" max="4088" width="9.140625" style="21"/>
    <col min="4089" max="4090" width="66.140625" style="21" customWidth="1"/>
    <col min="4091" max="4344" width="9.140625" style="21"/>
    <col min="4345" max="4346" width="66.140625" style="21" customWidth="1"/>
    <col min="4347" max="4600" width="9.140625" style="21"/>
    <col min="4601" max="4602" width="66.140625" style="21" customWidth="1"/>
    <col min="4603" max="4856" width="9.140625" style="21"/>
    <col min="4857" max="4858" width="66.140625" style="21" customWidth="1"/>
    <col min="4859" max="5112" width="9.140625" style="21"/>
    <col min="5113" max="5114" width="66.140625" style="21" customWidth="1"/>
    <col min="5115" max="5368" width="9.140625" style="21"/>
    <col min="5369" max="5370" width="66.140625" style="21" customWidth="1"/>
    <col min="5371" max="5624" width="9.140625" style="21"/>
    <col min="5625" max="5626" width="66.140625" style="21" customWidth="1"/>
    <col min="5627" max="5880" width="9.140625" style="21"/>
    <col min="5881" max="5882" width="66.140625" style="21" customWidth="1"/>
    <col min="5883" max="6136" width="9.140625" style="21"/>
    <col min="6137" max="6138" width="66.140625" style="21" customWidth="1"/>
    <col min="6139" max="6392" width="9.140625" style="21"/>
    <col min="6393" max="6394" width="66.140625" style="21" customWidth="1"/>
    <col min="6395" max="6648" width="9.140625" style="21"/>
    <col min="6649" max="6650" width="66.140625" style="21" customWidth="1"/>
    <col min="6651" max="6904" width="9.140625" style="21"/>
    <col min="6905" max="6906" width="66.140625" style="21" customWidth="1"/>
    <col min="6907" max="7160" width="9.140625" style="21"/>
    <col min="7161" max="7162" width="66.140625" style="21" customWidth="1"/>
    <col min="7163" max="7416" width="9.140625" style="21"/>
    <col min="7417" max="7418" width="66.140625" style="21" customWidth="1"/>
    <col min="7419" max="7672" width="9.140625" style="21"/>
    <col min="7673" max="7674" width="66.140625" style="21" customWidth="1"/>
    <col min="7675" max="7928" width="9.140625" style="21"/>
    <col min="7929" max="7930" width="66.140625" style="21" customWidth="1"/>
    <col min="7931" max="8184" width="9.140625" style="21"/>
    <col min="8185" max="8186" width="66.140625" style="21" customWidth="1"/>
    <col min="8187" max="8440" width="9.140625" style="21"/>
    <col min="8441" max="8442" width="66.140625" style="21" customWidth="1"/>
    <col min="8443" max="8696" width="9.140625" style="21"/>
    <col min="8697" max="8698" width="66.140625" style="21" customWidth="1"/>
    <col min="8699" max="8952" width="9.140625" style="21"/>
    <col min="8953" max="8954" width="66.140625" style="21" customWidth="1"/>
    <col min="8955" max="9208" width="9.140625" style="21"/>
    <col min="9209" max="9210" width="66.140625" style="21" customWidth="1"/>
    <col min="9211" max="9464" width="9.140625" style="21"/>
    <col min="9465" max="9466" width="66.140625" style="21" customWidth="1"/>
    <col min="9467" max="9720" width="9.140625" style="21"/>
    <col min="9721" max="9722" width="66.140625" style="21" customWidth="1"/>
    <col min="9723" max="9976" width="9.140625" style="21"/>
    <col min="9977" max="9978" width="66.140625" style="21" customWidth="1"/>
    <col min="9979" max="10232" width="9.140625" style="21"/>
    <col min="10233" max="10234" width="66.140625" style="21" customWidth="1"/>
    <col min="10235" max="10488" width="9.140625" style="21"/>
    <col min="10489" max="10490" width="66.140625" style="21" customWidth="1"/>
    <col min="10491" max="10744" width="9.140625" style="21"/>
    <col min="10745" max="10746" width="66.140625" style="21" customWidth="1"/>
    <col min="10747" max="11000" width="9.140625" style="21"/>
    <col min="11001" max="11002" width="66.140625" style="21" customWidth="1"/>
    <col min="11003" max="11256" width="9.140625" style="21"/>
    <col min="11257" max="11258" width="66.140625" style="21" customWidth="1"/>
    <col min="11259" max="11512" width="9.140625" style="21"/>
    <col min="11513" max="11514" width="66.140625" style="21" customWidth="1"/>
    <col min="11515" max="11768" width="9.140625" style="21"/>
    <col min="11769" max="11770" width="66.140625" style="21" customWidth="1"/>
    <col min="11771" max="12024" width="9.140625" style="21"/>
    <col min="12025" max="12026" width="66.140625" style="21" customWidth="1"/>
    <col min="12027" max="12280" width="9.140625" style="21"/>
    <col min="12281" max="12282" width="66.140625" style="21" customWidth="1"/>
    <col min="12283" max="12536" width="9.140625" style="21"/>
    <col min="12537" max="12538" width="66.140625" style="21" customWidth="1"/>
    <col min="12539" max="12792" width="9.140625" style="21"/>
    <col min="12793" max="12794" width="66.140625" style="21" customWidth="1"/>
    <col min="12795" max="13048" width="9.140625" style="21"/>
    <col min="13049" max="13050" width="66.140625" style="21" customWidth="1"/>
    <col min="13051" max="13304" width="9.140625" style="21"/>
    <col min="13305" max="13306" width="66.140625" style="21" customWidth="1"/>
    <col min="13307" max="13560" width="9.140625" style="21"/>
    <col min="13561" max="13562" width="66.140625" style="21" customWidth="1"/>
    <col min="13563" max="13816" width="9.140625" style="21"/>
    <col min="13817" max="13818" width="66.140625" style="21" customWidth="1"/>
    <col min="13819" max="14072" width="9.140625" style="21"/>
    <col min="14073" max="14074" width="66.140625" style="21" customWidth="1"/>
    <col min="14075" max="14328" width="9.140625" style="21"/>
    <col min="14329" max="14330" width="66.140625" style="21" customWidth="1"/>
    <col min="14331" max="14584" width="9.140625" style="21"/>
    <col min="14585" max="14586" width="66.140625" style="21" customWidth="1"/>
    <col min="14587" max="14840" width="9.140625" style="21"/>
    <col min="14841" max="14842" width="66.140625" style="21" customWidth="1"/>
    <col min="14843" max="15096" width="9.140625" style="21"/>
    <col min="15097" max="15098" width="66.140625" style="21" customWidth="1"/>
    <col min="15099" max="15352" width="9.140625" style="21"/>
    <col min="15353" max="15354" width="66.140625" style="21" customWidth="1"/>
    <col min="15355" max="15608" width="9.140625" style="21"/>
    <col min="15609" max="15610" width="66.140625" style="21" customWidth="1"/>
    <col min="15611" max="15864" width="9.140625" style="21"/>
    <col min="15865" max="15866" width="66.140625" style="21" customWidth="1"/>
    <col min="15867" max="16120" width="9.140625" style="21"/>
    <col min="16121" max="16122" width="66.140625" style="21" customWidth="1"/>
    <col min="16123" max="16384" width="9.140625" style="21"/>
  </cols>
  <sheetData>
    <row r="1" spans="1:7" ht="18.75" x14ac:dyDescent="0.25">
      <c r="B1" s="10" t="s">
        <v>65</v>
      </c>
    </row>
    <row r="2" spans="1:7" ht="18.75" x14ac:dyDescent="0.3">
      <c r="B2" s="5" t="s">
        <v>7</v>
      </c>
    </row>
    <row r="3" spans="1:7" ht="18.75" x14ac:dyDescent="0.3">
      <c r="B3" s="5" t="s">
        <v>380</v>
      </c>
    </row>
    <row r="4" spans="1:7" x14ac:dyDescent="0.25">
      <c r="B4" s="11"/>
    </row>
    <row r="5" spans="1:7" ht="18.75" x14ac:dyDescent="0.3">
      <c r="A5" s="527" t="str">
        <f>'7. Паспорт отчет о закупке'!A5</f>
        <v>Год раскрытия информации: 2022 год</v>
      </c>
      <c r="B5" s="527"/>
      <c r="C5" s="29"/>
      <c r="D5" s="29"/>
      <c r="E5" s="29"/>
      <c r="F5" s="29"/>
      <c r="G5" s="29"/>
    </row>
    <row r="6" spans="1:7" ht="18.75" x14ac:dyDescent="0.3">
      <c r="A6" s="52"/>
      <c r="B6" s="321"/>
      <c r="C6" s="52"/>
      <c r="D6" s="52"/>
      <c r="E6" s="52"/>
      <c r="F6" s="52"/>
      <c r="G6" s="52"/>
    </row>
    <row r="7" spans="1:7" ht="18.75" x14ac:dyDescent="0.25">
      <c r="A7" s="406" t="s">
        <v>6</v>
      </c>
      <c r="B7" s="406"/>
      <c r="C7" s="84"/>
      <c r="D7" s="84"/>
      <c r="E7" s="84"/>
      <c r="F7" s="84"/>
      <c r="G7" s="84"/>
    </row>
    <row r="8" spans="1:7" ht="18.75" x14ac:dyDescent="0.25">
      <c r="A8" s="84"/>
      <c r="B8" s="84"/>
      <c r="C8" s="84"/>
      <c r="D8" s="84"/>
      <c r="E8" s="84"/>
      <c r="F8" s="84"/>
      <c r="G8" s="84"/>
    </row>
    <row r="9" spans="1:7" x14ac:dyDescent="0.25">
      <c r="A9" s="411" t="str">
        <f>'7. Паспорт отчет о закупке'!A9</f>
        <v>Акционерное общество "Янтарьэнерго" ДЗО  ПАО "Россети"</v>
      </c>
      <c r="B9" s="411"/>
      <c r="C9" s="92"/>
      <c r="D9" s="92"/>
      <c r="E9" s="92"/>
      <c r="F9" s="92"/>
      <c r="G9" s="92"/>
    </row>
    <row r="10" spans="1:7" x14ac:dyDescent="0.25">
      <c r="A10" s="403" t="s">
        <v>5</v>
      </c>
      <c r="B10" s="403"/>
      <c r="C10" s="86"/>
      <c r="D10" s="86"/>
      <c r="E10" s="86"/>
      <c r="F10" s="86"/>
      <c r="G10" s="86"/>
    </row>
    <row r="11" spans="1:7" ht="18.75" x14ac:dyDescent="0.25">
      <c r="A11" s="84"/>
      <c r="B11" s="84"/>
      <c r="C11" s="84"/>
      <c r="D11" s="84"/>
      <c r="E11" s="84"/>
      <c r="F11" s="84"/>
      <c r="G11" s="84"/>
    </row>
    <row r="12" spans="1:7" x14ac:dyDescent="0.25">
      <c r="A12" s="411" t="str">
        <f>'7. Паспорт отчет о закупке'!A12</f>
        <v>H_50</v>
      </c>
      <c r="B12" s="411"/>
      <c r="C12" s="92"/>
      <c r="D12" s="92"/>
      <c r="E12" s="92"/>
      <c r="F12" s="92"/>
      <c r="G12" s="92"/>
    </row>
    <row r="13" spans="1:7" x14ac:dyDescent="0.25">
      <c r="A13" s="403" t="s">
        <v>4</v>
      </c>
      <c r="B13" s="403"/>
      <c r="C13" s="86"/>
      <c r="D13" s="86"/>
      <c r="E13" s="86"/>
      <c r="F13" s="86"/>
      <c r="G13" s="86"/>
    </row>
    <row r="14" spans="1:7" ht="18.75" x14ac:dyDescent="0.25">
      <c r="A14" s="118"/>
      <c r="B14" s="118"/>
      <c r="C14" s="118"/>
      <c r="D14" s="118"/>
      <c r="E14" s="118"/>
      <c r="F14" s="118"/>
      <c r="G14" s="118"/>
    </row>
    <row r="15" spans="1:7" ht="51" customHeight="1" x14ac:dyDescent="0.25">
      <c r="A15" s="408" t="str">
        <f>'7. Паспорт отчет о закупке'!A15</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B15" s="408"/>
      <c r="C15" s="92"/>
      <c r="D15" s="92"/>
      <c r="E15" s="92"/>
      <c r="F15" s="92"/>
      <c r="G15" s="92"/>
    </row>
    <row r="16" spans="1:7" x14ac:dyDescent="0.25">
      <c r="A16" s="403" t="s">
        <v>3</v>
      </c>
      <c r="B16" s="403"/>
      <c r="C16" s="86"/>
      <c r="D16" s="86"/>
      <c r="E16" s="86"/>
      <c r="F16" s="86"/>
      <c r="G16" s="86"/>
    </row>
    <row r="17" spans="1:3" x14ac:dyDescent="0.25">
      <c r="B17" s="34"/>
    </row>
    <row r="18" spans="1:3" x14ac:dyDescent="0.25">
      <c r="A18" s="531" t="s">
        <v>365</v>
      </c>
      <c r="B18" s="532"/>
    </row>
    <row r="19" spans="1:3" x14ac:dyDescent="0.25">
      <c r="B19" s="11"/>
    </row>
    <row r="20" spans="1:3" ht="16.5" thickBot="1" x14ac:dyDescent="0.3">
      <c r="B20" s="35"/>
    </row>
    <row r="21" spans="1:3" ht="58.5" customHeight="1" thickBot="1" x14ac:dyDescent="0.3">
      <c r="A21" s="36" t="s">
        <v>269</v>
      </c>
      <c r="B21" s="201" t="str">
        <f>A15</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row>
    <row r="22" spans="1:3" ht="16.5" thickBot="1" x14ac:dyDescent="0.3">
      <c r="A22" s="36" t="s">
        <v>270</v>
      </c>
      <c r="B22" s="202" t="str">
        <f>CONCATENATE('1. паспорт местоположение'!C26,", ",'1. паспорт местоположение'!C27)</f>
        <v>Калининградская область, Гвардейский городской округ</v>
      </c>
    </row>
    <row r="23" spans="1:3" ht="16.5" thickBot="1" x14ac:dyDescent="0.3">
      <c r="A23" s="36" t="s">
        <v>254</v>
      </c>
      <c r="B23" s="203" t="s">
        <v>501</v>
      </c>
    </row>
    <row r="24" spans="1:3" ht="21" customHeight="1" thickBot="1" x14ac:dyDescent="0.3">
      <c r="A24" s="36" t="s">
        <v>271</v>
      </c>
      <c r="B24" s="203" t="s">
        <v>675</v>
      </c>
    </row>
    <row r="25" spans="1:3" ht="16.5" thickBot="1" x14ac:dyDescent="0.3">
      <c r="A25" s="37" t="s">
        <v>272</v>
      </c>
      <c r="B25" s="203">
        <v>2020</v>
      </c>
    </row>
    <row r="26" spans="1:3" ht="16.5" thickBot="1" x14ac:dyDescent="0.3">
      <c r="A26" s="38" t="s">
        <v>273</v>
      </c>
      <c r="B26" s="203" t="str">
        <f>'3.3 паспорт описание'!C30</f>
        <v>З</v>
      </c>
      <c r="C26" s="21" t="s">
        <v>609</v>
      </c>
    </row>
    <row r="27" spans="1:3" ht="29.25" thickBot="1" x14ac:dyDescent="0.3">
      <c r="A27" s="44" t="str">
        <f>CONCATENATE("Сметная стоимость проекта в ценах ",B25," года с НДС, млн рублей")</f>
        <v>Сметная стоимость проекта в ценах 2020 года с НДС, млн рублей</v>
      </c>
      <c r="B27" s="204">
        <f>'6.2. Паспорт фин осв ввод'!C24</f>
        <v>477.89990974</v>
      </c>
      <c r="C27" s="292">
        <f>440862.279675833/1000</f>
        <v>440.86227967583301</v>
      </c>
    </row>
    <row r="28" spans="1:3" ht="30.75" thickBot="1" x14ac:dyDescent="0.3">
      <c r="A28" s="40" t="s">
        <v>274</v>
      </c>
      <c r="B28" s="310" t="s">
        <v>676</v>
      </c>
    </row>
    <row r="29" spans="1:3" ht="29.25" thickBot="1" x14ac:dyDescent="0.3">
      <c r="A29" s="45" t="s">
        <v>526</v>
      </c>
      <c r="B29" s="204">
        <f>'7. Паспорт отчет о закупке'!AD63/1000</f>
        <v>471.07487121999998</v>
      </c>
    </row>
    <row r="30" spans="1:3" ht="29.25" thickBot="1" x14ac:dyDescent="0.3">
      <c r="A30" s="45" t="s">
        <v>527</v>
      </c>
      <c r="B30" s="204">
        <f>B32+B45+B54</f>
        <v>471.07487121999998</v>
      </c>
    </row>
    <row r="31" spans="1:3" ht="16.5" thickBot="1" x14ac:dyDescent="0.3">
      <c r="A31" s="40" t="s">
        <v>275</v>
      </c>
      <c r="B31" s="204"/>
    </row>
    <row r="32" spans="1:3" ht="29.25" thickBot="1" x14ac:dyDescent="0.3">
      <c r="A32" s="45" t="s">
        <v>276</v>
      </c>
      <c r="B32" s="200">
        <f xml:space="preserve"> SUMIF(C33:C44, 10,B33:B44)</f>
        <v>456.8148036</v>
      </c>
    </row>
    <row r="33" spans="1:4" ht="75.75" thickBot="1" x14ac:dyDescent="0.3">
      <c r="A33" s="383" t="s">
        <v>692</v>
      </c>
      <c r="B33" s="370">
        <v>416.5512756</v>
      </c>
      <c r="C33" s="21">
        <v>10</v>
      </c>
    </row>
    <row r="34" spans="1:4" ht="16.5" thickBot="1" x14ac:dyDescent="0.3">
      <c r="A34" s="40" t="s">
        <v>277</v>
      </c>
      <c r="B34" s="205">
        <f>B33/B$27</f>
        <v>0.87162869695167644</v>
      </c>
    </row>
    <row r="35" spans="1:4" ht="16.5" thickBot="1" x14ac:dyDescent="0.3">
      <c r="A35" s="40" t="s">
        <v>529</v>
      </c>
      <c r="B35" s="204">
        <v>416.5512756</v>
      </c>
      <c r="C35" s="21">
        <v>1</v>
      </c>
      <c r="D35" s="21">
        <v>2020</v>
      </c>
    </row>
    <row r="36" spans="1:4" ht="16.5" thickBot="1" x14ac:dyDescent="0.3">
      <c r="A36" s="40" t="s">
        <v>530</v>
      </c>
      <c r="B36" s="213">
        <v>416.5512756</v>
      </c>
      <c r="C36" s="21">
        <v>2</v>
      </c>
      <c r="D36" s="21">
        <v>2020</v>
      </c>
    </row>
    <row r="37" spans="1:4" ht="30.75" thickBot="1" x14ac:dyDescent="0.3">
      <c r="A37" s="383" t="s">
        <v>689</v>
      </c>
      <c r="B37" s="370">
        <v>40.263528000000001</v>
      </c>
      <c r="C37" s="21">
        <v>10</v>
      </c>
    </row>
    <row r="38" spans="1:4" ht="16.5" thickBot="1" x14ac:dyDescent="0.3">
      <c r="A38" s="40" t="s">
        <v>277</v>
      </c>
      <c r="B38" s="209">
        <v>0</v>
      </c>
    </row>
    <row r="39" spans="1:4" ht="16.5" thickBot="1" x14ac:dyDescent="0.3">
      <c r="A39" s="40" t="s">
        <v>529</v>
      </c>
      <c r="B39" s="211">
        <v>40.263528000000001</v>
      </c>
      <c r="C39" s="21">
        <v>1</v>
      </c>
    </row>
    <row r="40" spans="1:4" ht="16.5" thickBot="1" x14ac:dyDescent="0.3">
      <c r="A40" s="40" t="s">
        <v>530</v>
      </c>
      <c r="B40" s="211">
        <v>40.263528000000001</v>
      </c>
      <c r="C40" s="21">
        <v>2</v>
      </c>
    </row>
    <row r="41" spans="1:4" ht="30.75" thickBot="1" x14ac:dyDescent="0.3">
      <c r="A41" s="199" t="s">
        <v>528</v>
      </c>
      <c r="B41" s="214">
        <v>0</v>
      </c>
      <c r="C41" s="21">
        <v>10</v>
      </c>
    </row>
    <row r="42" spans="1:4" ht="16.5" thickBot="1" x14ac:dyDescent="0.3">
      <c r="A42" s="40" t="s">
        <v>277</v>
      </c>
      <c r="B42" s="209">
        <v>0</v>
      </c>
    </row>
    <row r="43" spans="1:4" ht="16.5" thickBot="1" x14ac:dyDescent="0.3">
      <c r="A43" s="40" t="s">
        <v>529</v>
      </c>
      <c r="B43" s="211">
        <v>0</v>
      </c>
      <c r="C43" s="21">
        <v>1</v>
      </c>
    </row>
    <row r="44" spans="1:4" ht="16.5" thickBot="1" x14ac:dyDescent="0.3">
      <c r="A44" s="40" t="s">
        <v>530</v>
      </c>
      <c r="B44" s="211">
        <v>0</v>
      </c>
      <c r="C44" s="21">
        <v>2</v>
      </c>
    </row>
    <row r="45" spans="1:4" ht="29.25" thickBot="1" x14ac:dyDescent="0.3">
      <c r="A45" s="45" t="s">
        <v>278</v>
      </c>
      <c r="B45" s="210">
        <f xml:space="preserve"> SUMIF(C46:C53, 20,B46:B53)</f>
        <v>0</v>
      </c>
    </row>
    <row r="46" spans="1:4" ht="30.75" thickBot="1" x14ac:dyDescent="0.3">
      <c r="A46" s="199" t="s">
        <v>528</v>
      </c>
      <c r="B46" s="214">
        <v>0</v>
      </c>
      <c r="C46" s="21">
        <v>20</v>
      </c>
    </row>
    <row r="47" spans="1:4" ht="16.5" thickBot="1" x14ac:dyDescent="0.3">
      <c r="A47" s="40" t="s">
        <v>277</v>
      </c>
      <c r="B47" s="209">
        <f>B46/B$27</f>
        <v>0</v>
      </c>
    </row>
    <row r="48" spans="1:4" ht="16.5" thickBot="1" x14ac:dyDescent="0.3">
      <c r="A48" s="40" t="s">
        <v>529</v>
      </c>
      <c r="B48" s="211">
        <v>0</v>
      </c>
      <c r="C48" s="21">
        <v>1</v>
      </c>
    </row>
    <row r="49" spans="1:3" ht="16.5" thickBot="1" x14ac:dyDescent="0.3">
      <c r="A49" s="40" t="s">
        <v>530</v>
      </c>
      <c r="B49" s="211">
        <v>0</v>
      </c>
      <c r="C49" s="21">
        <v>2</v>
      </c>
    </row>
    <row r="50" spans="1:3" ht="30.75" thickBot="1" x14ac:dyDescent="0.3">
      <c r="A50" s="199" t="s">
        <v>528</v>
      </c>
      <c r="B50" s="214">
        <v>0</v>
      </c>
      <c r="C50" s="21">
        <v>20</v>
      </c>
    </row>
    <row r="51" spans="1:3" ht="16.5" thickBot="1" x14ac:dyDescent="0.3">
      <c r="A51" s="40" t="s">
        <v>277</v>
      </c>
      <c r="B51" s="209">
        <f>B50/B$27</f>
        <v>0</v>
      </c>
    </row>
    <row r="52" spans="1:3" ht="16.5" thickBot="1" x14ac:dyDescent="0.3">
      <c r="A52" s="40" t="s">
        <v>529</v>
      </c>
      <c r="B52" s="211">
        <v>0</v>
      </c>
      <c r="C52" s="21">
        <v>1</v>
      </c>
    </row>
    <row r="53" spans="1:3" ht="16.5" thickBot="1" x14ac:dyDescent="0.3">
      <c r="A53" s="40" t="s">
        <v>530</v>
      </c>
      <c r="B53" s="211">
        <v>0</v>
      </c>
      <c r="C53" s="21">
        <v>2</v>
      </c>
    </row>
    <row r="54" spans="1:3" ht="29.25" thickBot="1" x14ac:dyDescent="0.3">
      <c r="A54" s="45" t="s">
        <v>279</v>
      </c>
      <c r="B54" s="210">
        <f xml:space="preserve"> SUMIF(C55:C94, 30,B55:B94)</f>
        <v>14.260067620000001</v>
      </c>
    </row>
    <row r="55" spans="1:3" ht="45.75" thickBot="1" x14ac:dyDescent="0.3">
      <c r="A55" s="383" t="s">
        <v>562</v>
      </c>
      <c r="B55" s="370">
        <v>0.93475199999999992</v>
      </c>
      <c r="C55" s="21">
        <v>30</v>
      </c>
    </row>
    <row r="56" spans="1:3" ht="16.5" thickBot="1" x14ac:dyDescent="0.3">
      <c r="A56" s="40" t="s">
        <v>277</v>
      </c>
      <c r="B56" s="209">
        <f>B55/B$27</f>
        <v>1.9559576826631937E-3</v>
      </c>
    </row>
    <row r="57" spans="1:3" ht="16.5" thickBot="1" x14ac:dyDescent="0.3">
      <c r="A57" s="40" t="s">
        <v>529</v>
      </c>
      <c r="B57" s="211">
        <v>0.93475199999999992</v>
      </c>
      <c r="C57" s="21">
        <v>1</v>
      </c>
    </row>
    <row r="58" spans="1:3" ht="16.5" thickBot="1" x14ac:dyDescent="0.3">
      <c r="A58" s="40" t="s">
        <v>530</v>
      </c>
      <c r="B58" s="211">
        <v>0.93475199999999992</v>
      </c>
      <c r="C58" s="21">
        <v>2</v>
      </c>
    </row>
    <row r="59" spans="1:3" ht="45.75" thickBot="1" x14ac:dyDescent="0.3">
      <c r="A59" s="383" t="s">
        <v>563</v>
      </c>
      <c r="B59" s="370">
        <v>0.02</v>
      </c>
      <c r="C59" s="21">
        <v>30</v>
      </c>
    </row>
    <row r="60" spans="1:3" ht="16.5" thickBot="1" x14ac:dyDescent="0.3">
      <c r="A60" s="40" t="s">
        <v>277</v>
      </c>
      <c r="B60" s="209">
        <f>B59/B$27</f>
        <v>4.1849767267963999E-5</v>
      </c>
    </row>
    <row r="61" spans="1:3" ht="16.5" thickBot="1" x14ac:dyDescent="0.3">
      <c r="A61" s="40" t="s">
        <v>529</v>
      </c>
      <c r="B61" s="211">
        <v>0.02</v>
      </c>
      <c r="C61" s="21">
        <v>1</v>
      </c>
    </row>
    <row r="62" spans="1:3" ht="16.5" thickBot="1" x14ac:dyDescent="0.3">
      <c r="A62" s="40" t="s">
        <v>530</v>
      </c>
      <c r="B62" s="211">
        <v>0.02</v>
      </c>
      <c r="C62" s="21">
        <v>2</v>
      </c>
    </row>
    <row r="63" spans="1:3" ht="60.75" thickBot="1" x14ac:dyDescent="0.3">
      <c r="A63" s="369" t="s">
        <v>695</v>
      </c>
      <c r="B63" s="370">
        <v>3.8477125000000001</v>
      </c>
      <c r="C63" s="21">
        <v>30</v>
      </c>
    </row>
    <row r="64" spans="1:3" ht="16.5" thickBot="1" x14ac:dyDescent="0.3">
      <c r="A64" s="291" t="s">
        <v>277</v>
      </c>
      <c r="B64" s="209">
        <f>B63/B$27</f>
        <v>8.0512936319517957E-3</v>
      </c>
    </row>
    <row r="65" spans="1:4" ht="16.5" thickBot="1" x14ac:dyDescent="0.3">
      <c r="A65" s="291" t="s">
        <v>529</v>
      </c>
      <c r="B65" s="211">
        <v>3.8477125000000001</v>
      </c>
      <c r="C65" s="21">
        <v>1</v>
      </c>
      <c r="D65" s="21">
        <v>2020</v>
      </c>
    </row>
    <row r="66" spans="1:4" ht="16.5" thickBot="1" x14ac:dyDescent="0.3">
      <c r="A66" s="291" t="s">
        <v>530</v>
      </c>
      <c r="B66" s="211">
        <v>3.8477125000000001</v>
      </c>
      <c r="C66" s="21">
        <v>2</v>
      </c>
      <c r="D66" s="21">
        <v>2020</v>
      </c>
    </row>
    <row r="67" spans="1:4" ht="30.75" thickBot="1" x14ac:dyDescent="0.3">
      <c r="A67" s="369" t="s">
        <v>641</v>
      </c>
      <c r="B67" s="370">
        <v>8.9999999999999993E-3</v>
      </c>
      <c r="C67" s="21">
        <v>30</v>
      </c>
    </row>
    <row r="68" spans="1:4" ht="16.5" thickBot="1" x14ac:dyDescent="0.3">
      <c r="A68" s="291" t="s">
        <v>277</v>
      </c>
      <c r="B68" s="209">
        <f>B67/B$27</f>
        <v>1.8832395270583797E-5</v>
      </c>
    </row>
    <row r="69" spans="1:4" ht="16.5" thickBot="1" x14ac:dyDescent="0.3">
      <c r="A69" s="291" t="s">
        <v>529</v>
      </c>
      <c r="B69" s="211">
        <v>8.9999999999999993E-3</v>
      </c>
      <c r="C69" s="21">
        <v>1</v>
      </c>
      <c r="D69" s="21">
        <v>2020</v>
      </c>
    </row>
    <row r="70" spans="1:4" ht="16.5" thickBot="1" x14ac:dyDescent="0.3">
      <c r="A70" s="291" t="s">
        <v>530</v>
      </c>
      <c r="B70" s="211">
        <v>8.9999999999999993E-3</v>
      </c>
      <c r="C70" s="21">
        <v>2</v>
      </c>
      <c r="D70" s="21">
        <v>2020</v>
      </c>
    </row>
    <row r="71" spans="1:4" ht="45.75" thickBot="1" x14ac:dyDescent="0.3">
      <c r="A71" s="369" t="s">
        <v>625</v>
      </c>
      <c r="B71" s="370">
        <v>0.98447576999999986</v>
      </c>
      <c r="C71" s="21">
        <v>30</v>
      </c>
    </row>
    <row r="72" spans="1:4" ht="16.5" thickBot="1" x14ac:dyDescent="0.3">
      <c r="A72" s="40" t="s">
        <v>277</v>
      </c>
      <c r="B72" s="209">
        <f>B71/B$27</f>
        <v>2.0600040927724822E-3</v>
      </c>
    </row>
    <row r="73" spans="1:4" ht="16.5" thickBot="1" x14ac:dyDescent="0.3">
      <c r="A73" s="40" t="s">
        <v>529</v>
      </c>
      <c r="B73" s="211">
        <v>0.98447576999999986</v>
      </c>
      <c r="C73" s="21">
        <v>1</v>
      </c>
    </row>
    <row r="74" spans="1:4" ht="16.5" thickBot="1" x14ac:dyDescent="0.3">
      <c r="A74" s="40" t="s">
        <v>530</v>
      </c>
      <c r="B74" s="211">
        <v>0.98447576999999986</v>
      </c>
      <c r="C74" s="21">
        <v>2</v>
      </c>
    </row>
    <row r="75" spans="1:4" ht="45.75" thickBot="1" x14ac:dyDescent="0.3">
      <c r="A75" s="369" t="s">
        <v>622</v>
      </c>
      <c r="B75" s="370">
        <v>9.4482300000000002E-3</v>
      </c>
      <c r="C75" s="21">
        <v>30</v>
      </c>
    </row>
    <row r="76" spans="1:4" ht="16.5" thickBot="1" x14ac:dyDescent="0.3">
      <c r="A76" s="40" t="s">
        <v>277</v>
      </c>
      <c r="B76" s="209">
        <f>B75/B$27</f>
        <v>1.9770311329709773E-5</v>
      </c>
    </row>
    <row r="77" spans="1:4" ht="16.5" thickBot="1" x14ac:dyDescent="0.3">
      <c r="A77" s="40" t="s">
        <v>529</v>
      </c>
      <c r="B77" s="211">
        <v>9.4482300000000002E-3</v>
      </c>
      <c r="C77" s="21">
        <v>1</v>
      </c>
      <c r="D77" s="21">
        <v>2020</v>
      </c>
    </row>
    <row r="78" spans="1:4" ht="16.5" thickBot="1" x14ac:dyDescent="0.3">
      <c r="A78" s="40" t="s">
        <v>530</v>
      </c>
      <c r="B78" s="211">
        <v>9.4482300000000002E-3</v>
      </c>
      <c r="C78" s="21">
        <v>2</v>
      </c>
      <c r="D78" s="21">
        <v>2020</v>
      </c>
    </row>
    <row r="79" spans="1:4" ht="45.75" thickBot="1" x14ac:dyDescent="0.3">
      <c r="A79" s="369" t="s">
        <v>635</v>
      </c>
      <c r="B79" s="370">
        <v>4.2890400000000002E-2</v>
      </c>
      <c r="C79" s="21">
        <v>30</v>
      </c>
    </row>
    <row r="80" spans="1:4" ht="16.5" thickBot="1" x14ac:dyDescent="0.3">
      <c r="A80" s="40" t="s">
        <v>277</v>
      </c>
      <c r="B80" s="209">
        <f>B79/B$27</f>
        <v>8.9747662901494148E-5</v>
      </c>
    </row>
    <row r="81" spans="1:4" ht="16.5" thickBot="1" x14ac:dyDescent="0.3">
      <c r="A81" s="40" t="s">
        <v>529</v>
      </c>
      <c r="B81" s="211">
        <v>4.2890400000000002E-2</v>
      </c>
      <c r="C81" s="21">
        <v>1</v>
      </c>
      <c r="D81" s="21">
        <v>2020</v>
      </c>
    </row>
    <row r="82" spans="1:4" ht="16.5" thickBot="1" x14ac:dyDescent="0.3">
      <c r="A82" s="40" t="s">
        <v>530</v>
      </c>
      <c r="B82" s="211">
        <v>4.2890400000000002E-2</v>
      </c>
      <c r="C82" s="21">
        <v>2</v>
      </c>
      <c r="D82" s="21">
        <v>2020</v>
      </c>
    </row>
    <row r="83" spans="1:4" ht="30.75" thickBot="1" x14ac:dyDescent="0.3">
      <c r="A83" s="369" t="s">
        <v>636</v>
      </c>
      <c r="B83" s="370">
        <v>8.3299999999999999E-2</v>
      </c>
      <c r="C83" s="21">
        <v>30</v>
      </c>
    </row>
    <row r="84" spans="1:4" ht="16.5" thickBot="1" x14ac:dyDescent="0.3">
      <c r="A84" s="40" t="s">
        <v>277</v>
      </c>
      <c r="B84" s="209">
        <f>B83/B$27</f>
        <v>1.7430428067107003E-4</v>
      </c>
    </row>
    <row r="85" spans="1:4" ht="16.5" thickBot="1" x14ac:dyDescent="0.3">
      <c r="A85" s="40" t="s">
        <v>529</v>
      </c>
      <c r="B85" s="211">
        <v>8.3299999999999999E-2</v>
      </c>
      <c r="C85" s="21">
        <v>1</v>
      </c>
      <c r="D85" s="21">
        <v>2020</v>
      </c>
    </row>
    <row r="86" spans="1:4" ht="16.5" thickBot="1" x14ac:dyDescent="0.3">
      <c r="A86" s="40" t="s">
        <v>530</v>
      </c>
      <c r="B86" s="211">
        <v>8.3299999999999999E-2</v>
      </c>
      <c r="C86" s="21">
        <v>2</v>
      </c>
      <c r="D86" s="21">
        <v>2020</v>
      </c>
    </row>
    <row r="87" spans="1:4" ht="30.75" thickBot="1" x14ac:dyDescent="0.3">
      <c r="A87" s="369" t="s">
        <v>697</v>
      </c>
      <c r="B87" s="370">
        <v>3.4500000000000003E-2</v>
      </c>
      <c r="C87" s="21">
        <v>30</v>
      </c>
    </row>
    <row r="88" spans="1:4" ht="16.5" thickBot="1" x14ac:dyDescent="0.3">
      <c r="A88" s="40" t="s">
        <v>277</v>
      </c>
      <c r="B88" s="209">
        <f>B87/B$27</f>
        <v>7.2190848537237895E-5</v>
      </c>
    </row>
    <row r="89" spans="1:4" ht="16.5" thickBot="1" x14ac:dyDescent="0.3">
      <c r="A89" s="40" t="s">
        <v>529</v>
      </c>
      <c r="B89" s="211">
        <v>3.4500000000000003E-2</v>
      </c>
      <c r="C89" s="21">
        <v>1</v>
      </c>
      <c r="D89" s="21">
        <v>2020</v>
      </c>
    </row>
    <row r="90" spans="1:4" ht="16.5" thickBot="1" x14ac:dyDescent="0.3">
      <c r="A90" s="40" t="s">
        <v>530</v>
      </c>
      <c r="B90" s="211">
        <v>3.4500000000000003E-2</v>
      </c>
      <c r="C90" s="21">
        <v>2</v>
      </c>
      <c r="D90" s="21">
        <v>2020</v>
      </c>
    </row>
    <row r="91" spans="1:4" ht="30.75" thickBot="1" x14ac:dyDescent="0.3">
      <c r="A91" s="369" t="s">
        <v>677</v>
      </c>
      <c r="B91" s="370">
        <v>8.2939887199999998</v>
      </c>
      <c r="C91" s="21">
        <v>30</v>
      </c>
    </row>
    <row r="92" spans="1:4" ht="16.5" thickBot="1" x14ac:dyDescent="0.3">
      <c r="A92" s="40" t="s">
        <v>277</v>
      </c>
      <c r="B92" s="209">
        <f>B91/B$27</f>
        <v>1.7355074882755929E-2</v>
      </c>
    </row>
    <row r="93" spans="1:4" ht="16.5" thickBot="1" x14ac:dyDescent="0.3">
      <c r="A93" s="40" t="s">
        <v>529</v>
      </c>
      <c r="B93" s="211">
        <v>8.2939887199999998</v>
      </c>
      <c r="C93" s="21">
        <v>1</v>
      </c>
    </row>
    <row r="94" spans="1:4" ht="16.5" thickBot="1" x14ac:dyDescent="0.3">
      <c r="A94" s="40" t="s">
        <v>530</v>
      </c>
      <c r="B94" s="211">
        <v>8.2939887199999998</v>
      </c>
      <c r="C94" s="21">
        <v>2</v>
      </c>
    </row>
    <row r="95" spans="1:4" ht="29.25" thickBot="1" x14ac:dyDescent="0.3">
      <c r="A95" s="39" t="s">
        <v>280</v>
      </c>
      <c r="B95" s="207">
        <f>B30/B27</f>
        <v>0.98571868631715553</v>
      </c>
    </row>
    <row r="96" spans="1:4" ht="16.5" thickBot="1" x14ac:dyDescent="0.3">
      <c r="A96" s="41" t="s">
        <v>275</v>
      </c>
      <c r="B96" s="207"/>
    </row>
    <row r="97" spans="1:4" ht="16.5" thickBot="1" x14ac:dyDescent="0.3">
      <c r="A97" s="41" t="s">
        <v>281</v>
      </c>
      <c r="B97" s="207">
        <f>(39.28580272+59.00958362+B37)/B27</f>
        <v>0.28993291590153797</v>
      </c>
    </row>
    <row r="98" spans="1:4" ht="16.5" thickBot="1" x14ac:dyDescent="0.3">
      <c r="A98" s="41" t="s">
        <v>282</v>
      </c>
      <c r="B98" s="207">
        <f>269.87383428/B27</f>
        <v>0.56470785781655419</v>
      </c>
    </row>
    <row r="99" spans="1:4" ht="16.5" thickBot="1" x14ac:dyDescent="0.3">
      <c r="A99" s="41" t="s">
        <v>283</v>
      </c>
      <c r="B99" s="207">
        <f>(7.58201988*1.2*0.995819219673244+B91)/B27</f>
        <v>3.631382578410601E-2</v>
      </c>
    </row>
    <row r="100" spans="1:4" s="297" customFormat="1" ht="34.5" customHeight="1" thickBot="1" x14ac:dyDescent="0.3">
      <c r="A100" s="294" t="s">
        <v>613</v>
      </c>
      <c r="B100" s="295">
        <f xml:space="preserve"> SUMIF(C101:C108, 40,B101:B108)</f>
        <v>6.8224580723999999</v>
      </c>
      <c r="C100" s="296"/>
    </row>
    <row r="101" spans="1:4" s="299" customFormat="1" ht="30.75" thickBot="1" x14ac:dyDescent="0.3">
      <c r="A101" s="369" t="s">
        <v>639</v>
      </c>
      <c r="B101" s="370">
        <v>6.8224580723999999</v>
      </c>
      <c r="C101" s="298">
        <v>40</v>
      </c>
    </row>
    <row r="102" spans="1:4" s="299" customFormat="1" ht="16.5" thickBot="1" x14ac:dyDescent="0.3">
      <c r="A102" s="40" t="s">
        <v>277</v>
      </c>
      <c r="B102" s="209">
        <f>B101/B$27</f>
        <v>1.4275914126269112E-2</v>
      </c>
    </row>
    <row r="103" spans="1:4" s="299" customFormat="1" ht="16.5" thickBot="1" x14ac:dyDescent="0.3">
      <c r="A103" s="40" t="s">
        <v>529</v>
      </c>
      <c r="B103" s="211">
        <v>6.8224580723999999</v>
      </c>
      <c r="C103" s="299">
        <v>1</v>
      </c>
      <c r="D103" s="299" t="s">
        <v>638</v>
      </c>
    </row>
    <row r="104" spans="1:4" s="299" customFormat="1" ht="16.5" thickBot="1" x14ac:dyDescent="0.3">
      <c r="A104" s="40" t="s">
        <v>530</v>
      </c>
      <c r="B104" s="211">
        <v>6.8224580723999999</v>
      </c>
      <c r="C104" s="299">
        <v>2</v>
      </c>
      <c r="D104" s="299" t="s">
        <v>638</v>
      </c>
    </row>
    <row r="105" spans="1:4" ht="30.75" thickBot="1" x14ac:dyDescent="0.3">
      <c r="A105" s="369" t="s">
        <v>637</v>
      </c>
      <c r="B105" s="370">
        <v>2.5803000000000002E-3</v>
      </c>
      <c r="C105" s="21">
        <v>30</v>
      </c>
    </row>
    <row r="106" spans="1:4" ht="16.5" thickBot="1" x14ac:dyDescent="0.3">
      <c r="A106" s="40" t="s">
        <v>277</v>
      </c>
      <c r="B106" s="209">
        <f>B105/B$27</f>
        <v>5.3992477240763751E-6</v>
      </c>
    </row>
    <row r="107" spans="1:4" ht="16.5" thickBot="1" x14ac:dyDescent="0.3">
      <c r="A107" s="40" t="s">
        <v>529</v>
      </c>
      <c r="B107" s="211">
        <v>2.5803000000000002E-3</v>
      </c>
      <c r="C107" s="21">
        <v>1</v>
      </c>
      <c r="D107" s="21">
        <v>2020</v>
      </c>
    </row>
    <row r="108" spans="1:4" ht="16.5" thickBot="1" x14ac:dyDescent="0.3">
      <c r="A108" s="40" t="s">
        <v>530</v>
      </c>
      <c r="B108" s="211">
        <v>2.5803000000000002E-3</v>
      </c>
      <c r="C108" s="21">
        <v>2</v>
      </c>
      <c r="D108" s="21">
        <v>2020</v>
      </c>
    </row>
    <row r="109" spans="1:4" s="299" customFormat="1" ht="16.5" thickBot="1" x14ac:dyDescent="0.3">
      <c r="A109" s="37" t="s">
        <v>284</v>
      </c>
      <c r="B109" s="300">
        <f>B110/$B$27</f>
        <v>0.99999999969114872</v>
      </c>
    </row>
    <row r="110" spans="1:4" s="299" customFormat="1" ht="16.5" thickBot="1" x14ac:dyDescent="0.3">
      <c r="A110" s="37" t="s">
        <v>285</v>
      </c>
      <c r="B110" s="212">
        <f xml:space="preserve"> SUMIF(C33:C108, 1,B33:B108)</f>
        <v>477.89990959239998</v>
      </c>
    </row>
    <row r="111" spans="1:4" s="299" customFormat="1" ht="16.5" thickBot="1" x14ac:dyDescent="0.3">
      <c r="A111" s="37" t="s">
        <v>286</v>
      </c>
      <c r="B111" s="300">
        <f>B112/$B$27</f>
        <v>0.99999999969114872</v>
      </c>
    </row>
    <row r="112" spans="1:4" s="299" customFormat="1" ht="16.5" thickBot="1" x14ac:dyDescent="0.3">
      <c r="A112" s="38" t="s">
        <v>287</v>
      </c>
      <c r="B112" s="212">
        <f xml:space="preserve"> SUMIF(C33:C108, 2,B33:B108)</f>
        <v>477.89990959239998</v>
      </c>
    </row>
    <row r="113" spans="1:2" ht="30" x14ac:dyDescent="0.25">
      <c r="A113" s="39" t="s">
        <v>288</v>
      </c>
      <c r="B113" s="41" t="s">
        <v>612</v>
      </c>
    </row>
    <row r="114" spans="1:2" x14ac:dyDescent="0.25">
      <c r="A114" s="42" t="s">
        <v>289</v>
      </c>
      <c r="B114" s="216" t="s">
        <v>381</v>
      </c>
    </row>
    <row r="115" spans="1:2" ht="75" x14ac:dyDescent="0.25">
      <c r="A115" s="42" t="s">
        <v>290</v>
      </c>
      <c r="B115" s="216" t="s">
        <v>690</v>
      </c>
    </row>
    <row r="116" spans="1:2" ht="45" x14ac:dyDescent="0.25">
      <c r="A116" s="42" t="s">
        <v>291</v>
      </c>
      <c r="B116" s="216" t="s">
        <v>696</v>
      </c>
    </row>
    <row r="117" spans="1:2" ht="135" x14ac:dyDescent="0.25">
      <c r="A117" s="42" t="s">
        <v>292</v>
      </c>
      <c r="B117" s="216" t="s">
        <v>693</v>
      </c>
    </row>
    <row r="118" spans="1:2" ht="16.5" thickBot="1" x14ac:dyDescent="0.3">
      <c r="A118" s="43" t="s">
        <v>293</v>
      </c>
      <c r="B118" s="208"/>
    </row>
    <row r="119" spans="1:2" ht="30.75" thickBot="1" x14ac:dyDescent="0.3">
      <c r="A119" s="41" t="s">
        <v>294</v>
      </c>
      <c r="B119" s="206" t="s">
        <v>402</v>
      </c>
    </row>
    <row r="120" spans="1:2" ht="29.25" thickBot="1" x14ac:dyDescent="0.3">
      <c r="A120" s="37" t="s">
        <v>295</v>
      </c>
      <c r="B120" s="206">
        <v>17</v>
      </c>
    </row>
    <row r="121" spans="1:2" ht="16.5" thickBot="1" x14ac:dyDescent="0.3">
      <c r="A121" s="41" t="s">
        <v>275</v>
      </c>
      <c r="B121" s="206"/>
    </row>
    <row r="122" spans="1:2" ht="16.5" thickBot="1" x14ac:dyDescent="0.3">
      <c r="A122" s="41" t="s">
        <v>296</v>
      </c>
      <c r="B122" s="206" t="s">
        <v>402</v>
      </c>
    </row>
    <row r="123" spans="1:2" ht="16.5" thickBot="1" x14ac:dyDescent="0.3">
      <c r="A123" s="41" t="s">
        <v>297</v>
      </c>
      <c r="B123" s="206" t="s">
        <v>402</v>
      </c>
    </row>
    <row r="124" spans="1:2" ht="60.75" thickBot="1" x14ac:dyDescent="0.3">
      <c r="A124" s="46" t="s">
        <v>298</v>
      </c>
      <c r="B124" s="206" t="s">
        <v>634</v>
      </c>
    </row>
    <row r="125" spans="1:2" ht="16.5" thickBot="1" x14ac:dyDescent="0.3">
      <c r="A125" s="37" t="s">
        <v>299</v>
      </c>
      <c r="B125" s="206"/>
    </row>
    <row r="126" spans="1:2" ht="16.5" thickBot="1" x14ac:dyDescent="0.3">
      <c r="A126" s="42" t="s">
        <v>300</v>
      </c>
      <c r="B126" s="218">
        <f>'6.1. Паспорт сетевой график'!D45</f>
        <v>44127</v>
      </c>
    </row>
    <row r="127" spans="1:2" ht="16.5" thickBot="1" x14ac:dyDescent="0.3">
      <c r="A127" s="42" t="s">
        <v>301</v>
      </c>
      <c r="B127" s="206" t="s">
        <v>396</v>
      </c>
    </row>
    <row r="128" spans="1:2" ht="16.5" thickBot="1" x14ac:dyDescent="0.3">
      <c r="A128" s="42" t="s">
        <v>302</v>
      </c>
      <c r="B128" s="206" t="s">
        <v>396</v>
      </c>
    </row>
    <row r="129" spans="1:2" ht="30.75" thickBot="1" x14ac:dyDescent="0.3">
      <c r="A129" s="47" t="s">
        <v>303</v>
      </c>
      <c r="B129" s="219" t="s">
        <v>674</v>
      </c>
    </row>
    <row r="130" spans="1:2" ht="28.5" x14ac:dyDescent="0.25">
      <c r="A130" s="39" t="s">
        <v>304</v>
      </c>
      <c r="B130" s="528" t="s">
        <v>396</v>
      </c>
    </row>
    <row r="131" spans="1:2" x14ac:dyDescent="0.25">
      <c r="A131" s="42" t="s">
        <v>305</v>
      </c>
      <c r="B131" s="529"/>
    </row>
    <row r="132" spans="1:2" x14ac:dyDescent="0.25">
      <c r="A132" s="42" t="s">
        <v>306</v>
      </c>
      <c r="B132" s="529"/>
    </row>
    <row r="133" spans="1:2" x14ac:dyDescent="0.25">
      <c r="A133" s="42" t="s">
        <v>307</v>
      </c>
      <c r="B133" s="529"/>
    </row>
    <row r="134" spans="1:2" x14ac:dyDescent="0.25">
      <c r="A134" s="42" t="s">
        <v>308</v>
      </c>
      <c r="B134" s="529"/>
    </row>
    <row r="135" spans="1:2" ht="16.5" thickBot="1" x14ac:dyDescent="0.3">
      <c r="A135" s="301" t="s">
        <v>309</v>
      </c>
      <c r="B135" s="530"/>
    </row>
    <row r="138" spans="1:2" x14ac:dyDescent="0.25">
      <c r="A138" s="48"/>
      <c r="B138" s="49"/>
    </row>
    <row r="139" spans="1:2" x14ac:dyDescent="0.25">
      <c r="B139" s="50"/>
    </row>
    <row r="140" spans="1:2" x14ac:dyDescent="0.25">
      <c r="B140" s="51"/>
    </row>
  </sheetData>
  <mergeCells count="10">
    <mergeCell ref="B130:B135"/>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heetViews>
  <sheetFormatPr defaultColWidth="9.140625" defaultRowHeight="15" x14ac:dyDescent="0.25"/>
  <cols>
    <col min="1" max="1" width="7.42578125" style="81" customWidth="1"/>
    <col min="2" max="2" width="35.85546875" style="81" customWidth="1"/>
    <col min="3" max="3" width="31.140625" style="81" customWidth="1"/>
    <col min="4" max="4" width="25" style="81" customWidth="1"/>
    <col min="5" max="5" width="50" style="81" customWidth="1"/>
    <col min="6" max="6" width="57" style="81" customWidth="1"/>
    <col min="7" max="7" width="57.5703125" style="81" customWidth="1"/>
    <col min="8" max="10" width="20.5703125" style="81" customWidth="1"/>
    <col min="11" max="11" width="16" style="81" customWidth="1"/>
    <col min="12" max="12" width="20.5703125" style="81" customWidth="1"/>
    <col min="13" max="13" width="21.28515625" style="81" customWidth="1"/>
    <col min="14" max="14" width="23.85546875" style="81" customWidth="1"/>
    <col min="15" max="15" width="17.85546875" style="81" customWidth="1"/>
    <col min="16" max="16" width="23.85546875" style="81" customWidth="1"/>
    <col min="17" max="17" width="58" style="81" customWidth="1"/>
    <col min="18" max="18" width="27" style="81" customWidth="1"/>
    <col min="19" max="19" width="43" style="81" customWidth="1"/>
    <col min="20" max="16384" width="9.140625" style="81"/>
  </cols>
  <sheetData>
    <row r="1" spans="1:28" s="8" customFormat="1" ht="18.75" customHeight="1" x14ac:dyDescent="0.2">
      <c r="S1" s="10" t="s">
        <v>65</v>
      </c>
    </row>
    <row r="2" spans="1:28" s="8" customFormat="1" ht="18.75" customHeight="1" x14ac:dyDescent="0.3">
      <c r="S2" s="5" t="s">
        <v>7</v>
      </c>
    </row>
    <row r="3" spans="1:28" s="8" customFormat="1" ht="18.75" x14ac:dyDescent="0.3">
      <c r="S3" s="5" t="s">
        <v>64</v>
      </c>
    </row>
    <row r="4" spans="1:28" s="8" customFormat="1" ht="18.75" customHeight="1" x14ac:dyDescent="0.2">
      <c r="A4" s="399" t="str">
        <f>CONCATENATE('1. паспорт местоположение'!A5:B5,'1. паспорт местоположение'!C5)</f>
        <v>Год раскрытия информации: 2022 год</v>
      </c>
      <c r="B4" s="399"/>
      <c r="C4" s="399"/>
      <c r="D4" s="399"/>
      <c r="E4" s="399"/>
      <c r="F4" s="399"/>
      <c r="G4" s="399"/>
      <c r="H4" s="399"/>
      <c r="I4" s="399"/>
      <c r="J4" s="399"/>
      <c r="K4" s="399"/>
      <c r="L4" s="399"/>
      <c r="M4" s="399"/>
      <c r="N4" s="399"/>
      <c r="O4" s="399"/>
      <c r="P4" s="399"/>
      <c r="Q4" s="399"/>
      <c r="R4" s="399"/>
      <c r="S4" s="399"/>
    </row>
    <row r="5" spans="1:28" s="8" customFormat="1" ht="15.75" x14ac:dyDescent="0.2">
      <c r="A5" s="90"/>
    </row>
    <row r="6" spans="1:28" s="8" customFormat="1" ht="18.75" x14ac:dyDescent="0.2">
      <c r="A6" s="406" t="s">
        <v>6</v>
      </c>
      <c r="B6" s="406"/>
      <c r="C6" s="406"/>
      <c r="D6" s="406"/>
      <c r="E6" s="406"/>
      <c r="F6" s="406"/>
      <c r="G6" s="406"/>
      <c r="H6" s="406"/>
      <c r="I6" s="406"/>
      <c r="J6" s="406"/>
      <c r="K6" s="406"/>
      <c r="L6" s="406"/>
      <c r="M6" s="406"/>
      <c r="N6" s="406"/>
      <c r="O6" s="406"/>
      <c r="P6" s="406"/>
      <c r="Q6" s="406"/>
      <c r="R6" s="406"/>
      <c r="S6" s="406"/>
      <c r="T6" s="84"/>
      <c r="U6" s="84"/>
      <c r="V6" s="84"/>
      <c r="W6" s="84"/>
      <c r="X6" s="84"/>
      <c r="Y6" s="84"/>
      <c r="Z6" s="84"/>
      <c r="AA6" s="84"/>
      <c r="AB6" s="84"/>
    </row>
    <row r="7" spans="1:28" s="8" customFormat="1" ht="18.75" x14ac:dyDescent="0.2">
      <c r="A7" s="406"/>
      <c r="B7" s="406"/>
      <c r="C7" s="406"/>
      <c r="D7" s="406"/>
      <c r="E7" s="406"/>
      <c r="F7" s="406"/>
      <c r="G7" s="406"/>
      <c r="H7" s="406"/>
      <c r="I7" s="406"/>
      <c r="J7" s="406"/>
      <c r="K7" s="406"/>
      <c r="L7" s="406"/>
      <c r="M7" s="406"/>
      <c r="N7" s="406"/>
      <c r="O7" s="406"/>
      <c r="P7" s="406"/>
      <c r="Q7" s="406"/>
      <c r="R7" s="406"/>
      <c r="S7" s="406"/>
      <c r="T7" s="84"/>
      <c r="U7" s="84"/>
      <c r="V7" s="84"/>
      <c r="W7" s="84"/>
      <c r="X7" s="84"/>
      <c r="Y7" s="84"/>
      <c r="Z7" s="84"/>
      <c r="AA7" s="84"/>
      <c r="AB7" s="84"/>
    </row>
    <row r="8" spans="1:28" s="8"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84"/>
      <c r="U8" s="84"/>
      <c r="V8" s="84"/>
      <c r="W8" s="84"/>
      <c r="X8" s="84"/>
      <c r="Y8" s="84"/>
      <c r="Z8" s="84"/>
      <c r="AA8" s="84"/>
      <c r="AB8" s="84"/>
    </row>
    <row r="9" spans="1:28" s="8" customFormat="1" ht="18.75" x14ac:dyDescent="0.2">
      <c r="A9" s="403" t="s">
        <v>5</v>
      </c>
      <c r="B9" s="403"/>
      <c r="C9" s="403"/>
      <c r="D9" s="403"/>
      <c r="E9" s="403"/>
      <c r="F9" s="403"/>
      <c r="G9" s="403"/>
      <c r="H9" s="403"/>
      <c r="I9" s="403"/>
      <c r="J9" s="403"/>
      <c r="K9" s="403"/>
      <c r="L9" s="403"/>
      <c r="M9" s="403"/>
      <c r="N9" s="403"/>
      <c r="O9" s="403"/>
      <c r="P9" s="403"/>
      <c r="Q9" s="403"/>
      <c r="R9" s="403"/>
      <c r="S9" s="403"/>
      <c r="T9" s="84"/>
      <c r="U9" s="84"/>
      <c r="V9" s="84"/>
      <c r="W9" s="84"/>
      <c r="X9" s="84"/>
      <c r="Y9" s="84"/>
      <c r="Z9" s="84"/>
      <c r="AA9" s="84"/>
      <c r="AB9" s="84"/>
    </row>
    <row r="10" spans="1:28" s="8" customFormat="1" ht="18.75" x14ac:dyDescent="0.2">
      <c r="A10" s="406"/>
      <c r="B10" s="406"/>
      <c r="C10" s="406"/>
      <c r="D10" s="406"/>
      <c r="E10" s="406"/>
      <c r="F10" s="406"/>
      <c r="G10" s="406"/>
      <c r="H10" s="406"/>
      <c r="I10" s="406"/>
      <c r="J10" s="406"/>
      <c r="K10" s="406"/>
      <c r="L10" s="406"/>
      <c r="M10" s="406"/>
      <c r="N10" s="406"/>
      <c r="O10" s="406"/>
      <c r="P10" s="406"/>
      <c r="Q10" s="406"/>
      <c r="R10" s="406"/>
      <c r="S10" s="406"/>
      <c r="T10" s="84"/>
      <c r="U10" s="84"/>
      <c r="V10" s="84"/>
      <c r="W10" s="84"/>
      <c r="X10" s="84"/>
      <c r="Y10" s="84"/>
      <c r="Z10" s="84"/>
      <c r="AA10" s="84"/>
      <c r="AB10" s="84"/>
    </row>
    <row r="11" spans="1:28" s="8" customFormat="1" ht="18.75" x14ac:dyDescent="0.2">
      <c r="A11" s="411" t="str">
        <f>'1. паспорт местоположение'!A12:C12</f>
        <v>H_50</v>
      </c>
      <c r="B11" s="411"/>
      <c r="C11" s="411"/>
      <c r="D11" s="411"/>
      <c r="E11" s="411"/>
      <c r="F11" s="411"/>
      <c r="G11" s="411"/>
      <c r="H11" s="411"/>
      <c r="I11" s="411"/>
      <c r="J11" s="411"/>
      <c r="K11" s="411"/>
      <c r="L11" s="411"/>
      <c r="M11" s="411"/>
      <c r="N11" s="411"/>
      <c r="O11" s="411"/>
      <c r="P11" s="411"/>
      <c r="Q11" s="411"/>
      <c r="R11" s="411"/>
      <c r="S11" s="411"/>
      <c r="T11" s="84"/>
      <c r="U11" s="84"/>
      <c r="V11" s="84"/>
      <c r="W11" s="84"/>
      <c r="X11" s="84"/>
      <c r="Y11" s="84"/>
      <c r="Z11" s="84"/>
      <c r="AA11" s="84"/>
      <c r="AB11" s="84"/>
    </row>
    <row r="12" spans="1:28" s="8" customFormat="1" ht="18.75" x14ac:dyDescent="0.2">
      <c r="A12" s="403" t="s">
        <v>4</v>
      </c>
      <c r="B12" s="403"/>
      <c r="C12" s="403"/>
      <c r="D12" s="403"/>
      <c r="E12" s="403"/>
      <c r="F12" s="403"/>
      <c r="G12" s="403"/>
      <c r="H12" s="403"/>
      <c r="I12" s="403"/>
      <c r="J12" s="403"/>
      <c r="K12" s="403"/>
      <c r="L12" s="403"/>
      <c r="M12" s="403"/>
      <c r="N12" s="403"/>
      <c r="O12" s="403"/>
      <c r="P12" s="403"/>
      <c r="Q12" s="403"/>
      <c r="R12" s="403"/>
      <c r="S12" s="403"/>
      <c r="T12" s="84"/>
      <c r="U12" s="84"/>
      <c r="V12" s="84"/>
      <c r="W12" s="84"/>
      <c r="X12" s="84"/>
      <c r="Y12" s="84"/>
      <c r="Z12" s="84"/>
      <c r="AA12" s="84"/>
      <c r="AB12" s="84"/>
    </row>
    <row r="13" spans="1:28" s="94"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93"/>
      <c r="U13" s="93"/>
      <c r="V13" s="93"/>
      <c r="W13" s="93"/>
      <c r="X13" s="93"/>
      <c r="Y13" s="93"/>
      <c r="Z13" s="93"/>
      <c r="AA13" s="93"/>
      <c r="AB13" s="93"/>
    </row>
    <row r="14" spans="1:28" s="95" customFormat="1" ht="15.75" x14ac:dyDescent="0.2">
      <c r="A14" s="408" t="str">
        <f>'1. паспорт местоположение'!A15:C15</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B14" s="408"/>
      <c r="C14" s="408"/>
      <c r="D14" s="408"/>
      <c r="E14" s="408"/>
      <c r="F14" s="408"/>
      <c r="G14" s="408"/>
      <c r="H14" s="408"/>
      <c r="I14" s="408"/>
      <c r="J14" s="408"/>
      <c r="K14" s="408"/>
      <c r="L14" s="408"/>
      <c r="M14" s="408"/>
      <c r="N14" s="408"/>
      <c r="O14" s="408"/>
      <c r="P14" s="408"/>
      <c r="Q14" s="408"/>
      <c r="R14" s="408"/>
      <c r="S14" s="408"/>
      <c r="T14" s="92"/>
      <c r="U14" s="92"/>
      <c r="V14" s="92"/>
      <c r="W14" s="92"/>
      <c r="X14" s="92"/>
      <c r="Y14" s="92"/>
      <c r="Z14" s="92"/>
      <c r="AA14" s="92"/>
      <c r="AB14" s="92"/>
    </row>
    <row r="15" spans="1:28" s="95" customFormat="1" ht="15" customHeight="1" x14ac:dyDescent="0.2">
      <c r="A15" s="403" t="s">
        <v>3</v>
      </c>
      <c r="B15" s="403"/>
      <c r="C15" s="403"/>
      <c r="D15" s="403"/>
      <c r="E15" s="403"/>
      <c r="F15" s="403"/>
      <c r="G15" s="403"/>
      <c r="H15" s="403"/>
      <c r="I15" s="403"/>
      <c r="J15" s="403"/>
      <c r="K15" s="403"/>
      <c r="L15" s="403"/>
      <c r="M15" s="403"/>
      <c r="N15" s="403"/>
      <c r="O15" s="403"/>
      <c r="P15" s="403"/>
      <c r="Q15" s="403"/>
      <c r="R15" s="403"/>
      <c r="S15" s="403"/>
      <c r="T15" s="86"/>
      <c r="U15" s="86"/>
      <c r="V15" s="86"/>
      <c r="W15" s="86"/>
      <c r="X15" s="86"/>
      <c r="Y15" s="86"/>
      <c r="Z15" s="86"/>
      <c r="AA15" s="86"/>
      <c r="AB15" s="86"/>
    </row>
    <row r="16" spans="1:28" s="95"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96"/>
      <c r="U16" s="96"/>
      <c r="V16" s="96"/>
      <c r="W16" s="96"/>
      <c r="X16" s="96"/>
      <c r="Y16" s="96"/>
    </row>
    <row r="17" spans="1:28" s="95" customFormat="1" ht="45.75" customHeight="1" x14ac:dyDescent="0.2">
      <c r="A17" s="404" t="s">
        <v>340</v>
      </c>
      <c r="B17" s="404"/>
      <c r="C17" s="404"/>
      <c r="D17" s="404"/>
      <c r="E17" s="404"/>
      <c r="F17" s="404"/>
      <c r="G17" s="404"/>
      <c r="H17" s="404"/>
      <c r="I17" s="404"/>
      <c r="J17" s="404"/>
      <c r="K17" s="404"/>
      <c r="L17" s="404"/>
      <c r="M17" s="404"/>
      <c r="N17" s="404"/>
      <c r="O17" s="404"/>
      <c r="P17" s="404"/>
      <c r="Q17" s="404"/>
      <c r="R17" s="404"/>
      <c r="S17" s="404"/>
      <c r="T17" s="97"/>
      <c r="U17" s="97"/>
      <c r="V17" s="97"/>
      <c r="W17" s="97"/>
      <c r="X17" s="97"/>
      <c r="Y17" s="97"/>
      <c r="Z17" s="97"/>
      <c r="AA17" s="97"/>
      <c r="AB17" s="97"/>
    </row>
    <row r="18" spans="1:28" s="95"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96"/>
      <c r="U18" s="96"/>
      <c r="V18" s="96"/>
      <c r="W18" s="96"/>
      <c r="X18" s="96"/>
      <c r="Y18" s="96"/>
    </row>
    <row r="19" spans="1:28" s="95" customFormat="1" ht="54" customHeight="1" x14ac:dyDescent="0.2">
      <c r="A19" s="413" t="s">
        <v>2</v>
      </c>
      <c r="B19" s="413" t="s">
        <v>93</v>
      </c>
      <c r="C19" s="414" t="s">
        <v>268</v>
      </c>
      <c r="D19" s="413" t="s">
        <v>267</v>
      </c>
      <c r="E19" s="413" t="s">
        <v>92</v>
      </c>
      <c r="F19" s="413" t="s">
        <v>91</v>
      </c>
      <c r="G19" s="413" t="s">
        <v>263</v>
      </c>
      <c r="H19" s="413" t="s">
        <v>90</v>
      </c>
      <c r="I19" s="413" t="s">
        <v>89</v>
      </c>
      <c r="J19" s="413" t="s">
        <v>88</v>
      </c>
      <c r="K19" s="413" t="s">
        <v>87</v>
      </c>
      <c r="L19" s="413" t="s">
        <v>86</v>
      </c>
      <c r="M19" s="413" t="s">
        <v>85</v>
      </c>
      <c r="N19" s="413" t="s">
        <v>84</v>
      </c>
      <c r="O19" s="413" t="s">
        <v>83</v>
      </c>
      <c r="P19" s="413" t="s">
        <v>82</v>
      </c>
      <c r="Q19" s="413" t="s">
        <v>266</v>
      </c>
      <c r="R19" s="413"/>
      <c r="S19" s="416" t="s">
        <v>334</v>
      </c>
      <c r="T19" s="96"/>
      <c r="U19" s="96"/>
      <c r="V19" s="96"/>
      <c r="W19" s="96"/>
      <c r="X19" s="96"/>
      <c r="Y19" s="96"/>
    </row>
    <row r="20" spans="1:28" s="95" customFormat="1" ht="180.75" customHeight="1" x14ac:dyDescent="0.2">
      <c r="A20" s="413"/>
      <c r="B20" s="413"/>
      <c r="C20" s="415"/>
      <c r="D20" s="413"/>
      <c r="E20" s="413"/>
      <c r="F20" s="413"/>
      <c r="G20" s="413"/>
      <c r="H20" s="413"/>
      <c r="I20" s="413"/>
      <c r="J20" s="413"/>
      <c r="K20" s="413"/>
      <c r="L20" s="413"/>
      <c r="M20" s="413"/>
      <c r="N20" s="413"/>
      <c r="O20" s="413"/>
      <c r="P20" s="413"/>
      <c r="Q20" s="114" t="s">
        <v>264</v>
      </c>
      <c r="R20" s="115" t="s">
        <v>265</v>
      </c>
      <c r="S20" s="416"/>
      <c r="T20" s="102"/>
      <c r="U20" s="102"/>
      <c r="V20" s="102"/>
      <c r="W20" s="102"/>
      <c r="X20" s="102"/>
      <c r="Y20" s="102"/>
      <c r="Z20" s="103"/>
      <c r="AA20" s="103"/>
      <c r="AB20" s="103"/>
    </row>
    <row r="21" spans="1:28" s="95"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02"/>
      <c r="U21" s="102"/>
      <c r="V21" s="102"/>
      <c r="W21" s="102"/>
      <c r="X21" s="102"/>
      <c r="Y21" s="102"/>
      <c r="Z21" s="103"/>
      <c r="AA21" s="103"/>
      <c r="AB21" s="103"/>
    </row>
    <row r="22" spans="1:28" s="95" customFormat="1" ht="32.25" customHeight="1" x14ac:dyDescent="0.2">
      <c r="A22" s="114" t="s">
        <v>262</v>
      </c>
      <c r="B22" s="114" t="s">
        <v>262</v>
      </c>
      <c r="C22" s="114" t="s">
        <v>262</v>
      </c>
      <c r="D22" s="114" t="s">
        <v>262</v>
      </c>
      <c r="E22" s="114" t="s">
        <v>262</v>
      </c>
      <c r="F22" s="114" t="s">
        <v>262</v>
      </c>
      <c r="G22" s="114" t="s">
        <v>262</v>
      </c>
      <c r="H22" s="114" t="s">
        <v>262</v>
      </c>
      <c r="I22" s="114" t="s">
        <v>262</v>
      </c>
      <c r="J22" s="114" t="s">
        <v>262</v>
      </c>
      <c r="K22" s="114" t="s">
        <v>262</v>
      </c>
      <c r="L22" s="114" t="s">
        <v>262</v>
      </c>
      <c r="M22" s="114" t="s">
        <v>262</v>
      </c>
      <c r="N22" s="114" t="s">
        <v>262</v>
      </c>
      <c r="O22" s="114" t="s">
        <v>262</v>
      </c>
      <c r="P22" s="114" t="s">
        <v>262</v>
      </c>
      <c r="Q22" s="114" t="s">
        <v>262</v>
      </c>
      <c r="R22" s="114" t="s">
        <v>262</v>
      </c>
      <c r="S22" s="114" t="s">
        <v>262</v>
      </c>
      <c r="T22" s="102"/>
      <c r="U22" s="102"/>
      <c r="V22" s="102"/>
      <c r="W22" s="102"/>
      <c r="X22" s="102"/>
      <c r="Y22" s="102"/>
      <c r="Z22" s="103"/>
      <c r="AA22" s="103"/>
      <c r="AB22" s="103"/>
    </row>
    <row r="23" spans="1:28" x14ac:dyDescent="0.2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row>
    <row r="24" spans="1:28" x14ac:dyDescent="0.25">
      <c r="A24" s="113"/>
      <c r="B24" s="113"/>
      <c r="C24" s="113"/>
      <c r="D24" s="113"/>
      <c r="E24" s="113"/>
      <c r="F24" s="113"/>
      <c r="G24" s="113"/>
      <c r="H24" s="113"/>
      <c r="I24" s="113"/>
      <c r="J24" s="113"/>
      <c r="K24" s="113"/>
      <c r="L24" s="113"/>
      <c r="M24" s="113"/>
      <c r="N24" s="113"/>
      <c r="O24" s="113"/>
      <c r="P24" s="113"/>
      <c r="Q24" s="113"/>
      <c r="R24" s="113"/>
      <c r="S24" s="113"/>
      <c r="T24" s="113"/>
      <c r="U24" s="113"/>
      <c r="V24" s="113"/>
      <c r="W24" s="113"/>
      <c r="X24" s="113"/>
      <c r="Y24" s="113"/>
      <c r="Z24" s="113"/>
      <c r="AA24" s="113"/>
      <c r="AB24" s="113"/>
    </row>
    <row r="25" spans="1:28" x14ac:dyDescent="0.25">
      <c r="A25" s="113"/>
      <c r="B25" s="113"/>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row>
    <row r="26" spans="1:28" x14ac:dyDescent="0.25">
      <c r="A26" s="113"/>
      <c r="B26" s="113"/>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row>
    <row r="27" spans="1:28" x14ac:dyDescent="0.25">
      <c r="A27" s="113"/>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row>
    <row r="28" spans="1:28" x14ac:dyDescent="0.25">
      <c r="A28" s="113"/>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row>
    <row r="29" spans="1:28" x14ac:dyDescent="0.25">
      <c r="A29" s="113"/>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row>
    <row r="30" spans="1:28" x14ac:dyDescent="0.25">
      <c r="A30" s="113"/>
      <c r="B30" s="113"/>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row>
    <row r="31" spans="1:28" x14ac:dyDescent="0.25">
      <c r="A31" s="113"/>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row>
    <row r="32" spans="1:28" x14ac:dyDescent="0.25">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row>
    <row r="36" spans="1:28" x14ac:dyDescent="0.25">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row>
    <row r="37" spans="1:28" x14ac:dyDescent="0.25">
      <c r="A37" s="113"/>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row>
    <row r="38" spans="1:28" x14ac:dyDescent="0.25">
      <c r="A38" s="113"/>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row>
    <row r="39" spans="1:28" x14ac:dyDescent="0.25">
      <c r="A39" s="113"/>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row>
    <row r="40" spans="1:28"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row>
    <row r="41" spans="1:28" x14ac:dyDescent="0.25">
      <c r="A41" s="113"/>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row>
    <row r="42" spans="1:28" x14ac:dyDescent="0.25">
      <c r="A42" s="113"/>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row>
    <row r="43" spans="1:28" x14ac:dyDescent="0.25">
      <c r="A43" s="113"/>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row>
    <row r="44" spans="1:28" x14ac:dyDescent="0.25">
      <c r="A44" s="113"/>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row>
    <row r="45" spans="1:28" x14ac:dyDescent="0.25">
      <c r="A45" s="113"/>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row>
    <row r="46" spans="1:28"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row>
    <row r="47" spans="1:28" x14ac:dyDescent="0.25">
      <c r="A47" s="113"/>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row>
    <row r="48" spans="1:28" x14ac:dyDescent="0.25">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row>
    <row r="49" spans="1:28" x14ac:dyDescent="0.25">
      <c r="A49" s="113"/>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row>
    <row r="50" spans="1:28" x14ac:dyDescent="0.25">
      <c r="A50" s="113"/>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row>
    <row r="51" spans="1:28" x14ac:dyDescent="0.25">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row>
    <row r="52" spans="1:28" x14ac:dyDescent="0.25">
      <c r="A52" s="113"/>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row>
    <row r="53" spans="1:28" x14ac:dyDescent="0.25">
      <c r="A53" s="113"/>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row>
    <row r="54" spans="1:28" x14ac:dyDescent="0.25">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row>
    <row r="55" spans="1:28" x14ac:dyDescent="0.25">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row>
    <row r="56" spans="1:28" x14ac:dyDescent="0.25">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row>
    <row r="57" spans="1:28" x14ac:dyDescent="0.25">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row>
    <row r="58" spans="1:28" x14ac:dyDescent="0.25">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row>
    <row r="59" spans="1:28" x14ac:dyDescent="0.25">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row>
    <row r="60" spans="1:28" x14ac:dyDescent="0.25">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row>
    <row r="61" spans="1:28" x14ac:dyDescent="0.25">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row>
    <row r="62" spans="1:28" x14ac:dyDescent="0.25">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row>
    <row r="63" spans="1:28"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row>
    <row r="64" spans="1:28" x14ac:dyDescent="0.25">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row>
    <row r="65" spans="1:28" x14ac:dyDescent="0.25">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row>
    <row r="66" spans="1:28" x14ac:dyDescent="0.25">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row>
    <row r="67" spans="1:28" x14ac:dyDescent="0.25">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row>
    <row r="68" spans="1:28" x14ac:dyDescent="0.25">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row>
    <row r="69" spans="1:28" x14ac:dyDescent="0.25">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row>
    <row r="70" spans="1:28" x14ac:dyDescent="0.25">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row>
    <row r="71" spans="1:28" x14ac:dyDescent="0.25">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row>
    <row r="72" spans="1:28" x14ac:dyDescent="0.25">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row>
    <row r="73" spans="1:28" x14ac:dyDescent="0.25">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row>
    <row r="74" spans="1:28" x14ac:dyDescent="0.25">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row>
    <row r="75" spans="1:28" x14ac:dyDescent="0.25">
      <c r="A75" s="113"/>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row>
    <row r="76" spans="1:28" x14ac:dyDescent="0.25">
      <c r="A76" s="113"/>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row>
    <row r="77" spans="1:28" x14ac:dyDescent="0.25">
      <c r="A77" s="113"/>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row>
    <row r="78" spans="1:28" x14ac:dyDescent="0.25">
      <c r="A78" s="113"/>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row>
    <row r="79" spans="1:28" x14ac:dyDescent="0.25">
      <c r="A79" s="113"/>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row>
    <row r="80" spans="1:28" x14ac:dyDescent="0.25">
      <c r="A80" s="113"/>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row>
    <row r="81" spans="1:28" x14ac:dyDescent="0.25">
      <c r="A81" s="113"/>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row>
    <row r="82" spans="1:28" x14ac:dyDescent="0.25">
      <c r="A82" s="113"/>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row>
    <row r="83" spans="1:28" x14ac:dyDescent="0.25">
      <c r="A83" s="113"/>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row>
    <row r="84" spans="1:28" x14ac:dyDescent="0.25">
      <c r="A84" s="113"/>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row>
    <row r="85" spans="1:28" x14ac:dyDescent="0.25">
      <c r="A85" s="113"/>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row>
    <row r="86" spans="1:28" x14ac:dyDescent="0.25">
      <c r="A86" s="113"/>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row>
    <row r="87" spans="1:28" x14ac:dyDescent="0.25">
      <c r="A87" s="113"/>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row>
    <row r="88" spans="1:28" x14ac:dyDescent="0.25">
      <c r="A88" s="113"/>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row>
    <row r="89" spans="1:28" x14ac:dyDescent="0.25">
      <c r="A89" s="113"/>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row>
    <row r="90" spans="1:28" x14ac:dyDescent="0.2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row>
    <row r="91" spans="1:28"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row>
    <row r="92" spans="1:28" x14ac:dyDescent="0.25">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row>
    <row r="93" spans="1:28" x14ac:dyDescent="0.25">
      <c r="A93" s="113"/>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row>
    <row r="94" spans="1:28" x14ac:dyDescent="0.25">
      <c r="A94" s="113"/>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row>
    <row r="95" spans="1:28" x14ac:dyDescent="0.25">
      <c r="A95" s="113"/>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row>
    <row r="96" spans="1:28" x14ac:dyDescent="0.25">
      <c r="A96" s="113"/>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row>
    <row r="97" spans="1:28" x14ac:dyDescent="0.25">
      <c r="A97" s="113"/>
      <c r="B97" s="113"/>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row>
    <row r="98" spans="1:28" x14ac:dyDescent="0.25">
      <c r="A98" s="113"/>
      <c r="B98" s="113"/>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row>
    <row r="99" spans="1:28" x14ac:dyDescent="0.25">
      <c r="A99" s="113"/>
      <c r="B99" s="113"/>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row>
    <row r="100" spans="1:28" x14ac:dyDescent="0.25">
      <c r="A100" s="113"/>
      <c r="B100" s="113"/>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row>
    <row r="101" spans="1:28" x14ac:dyDescent="0.25">
      <c r="A101" s="113"/>
      <c r="B101" s="113"/>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row>
    <row r="102" spans="1:28" x14ac:dyDescent="0.25">
      <c r="A102" s="113"/>
      <c r="B102" s="113"/>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row>
    <row r="103" spans="1:28" x14ac:dyDescent="0.25">
      <c r="A103" s="113"/>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row>
    <row r="104" spans="1:28" x14ac:dyDescent="0.25">
      <c r="A104" s="113"/>
      <c r="B104" s="113"/>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row>
    <row r="105" spans="1:28" x14ac:dyDescent="0.25">
      <c r="A105" s="113"/>
      <c r="B105" s="113"/>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row>
    <row r="106" spans="1:28" x14ac:dyDescent="0.25">
      <c r="A106" s="113"/>
      <c r="B106" s="113"/>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row>
    <row r="107" spans="1:28" x14ac:dyDescent="0.25">
      <c r="A107" s="113"/>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row>
    <row r="108" spans="1:28" x14ac:dyDescent="0.25">
      <c r="A108" s="113"/>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row>
    <row r="109" spans="1:28" x14ac:dyDescent="0.25">
      <c r="A109" s="113"/>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row>
    <row r="110" spans="1:28" x14ac:dyDescent="0.25">
      <c r="A110" s="113"/>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row>
    <row r="111" spans="1:28" x14ac:dyDescent="0.25">
      <c r="A111" s="113"/>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3"/>
    </row>
    <row r="112" spans="1:28" x14ac:dyDescent="0.25">
      <c r="A112" s="113"/>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13"/>
    </row>
    <row r="113" spans="1:28" x14ac:dyDescent="0.25">
      <c r="A113" s="113"/>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row>
    <row r="114" spans="1:28" x14ac:dyDescent="0.25">
      <c r="A114" s="113"/>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row>
    <row r="115" spans="1:28" x14ac:dyDescent="0.25">
      <c r="A115" s="113"/>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13"/>
    </row>
    <row r="116" spans="1:28" x14ac:dyDescent="0.25">
      <c r="A116" s="113"/>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13"/>
    </row>
    <row r="117" spans="1:28" x14ac:dyDescent="0.25">
      <c r="A117" s="113"/>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c r="AA117" s="113"/>
      <c r="AB117" s="113"/>
    </row>
    <row r="118" spans="1:28" x14ac:dyDescent="0.25">
      <c r="A118" s="113"/>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c r="AA118" s="113"/>
      <c r="AB118" s="113"/>
    </row>
    <row r="119" spans="1:28" x14ac:dyDescent="0.25">
      <c r="A119" s="113"/>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c r="AA119" s="113"/>
      <c r="AB119" s="113"/>
    </row>
    <row r="120" spans="1:28" x14ac:dyDescent="0.25">
      <c r="A120" s="113"/>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row>
    <row r="121" spans="1:28" x14ac:dyDescent="0.2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row>
    <row r="122" spans="1:28" x14ac:dyDescent="0.2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row>
    <row r="123" spans="1:28" x14ac:dyDescent="0.2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row>
    <row r="124" spans="1:28" x14ac:dyDescent="0.25">
      <c r="A124" s="113"/>
      <c r="B124" s="113"/>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3"/>
      <c r="Z124" s="113"/>
      <c r="AA124" s="113"/>
      <c r="AB124" s="113"/>
    </row>
    <row r="125" spans="1:28" x14ac:dyDescent="0.25">
      <c r="A125" s="113"/>
      <c r="B125" s="113"/>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c r="Z125" s="113"/>
      <c r="AA125" s="113"/>
      <c r="AB125" s="113"/>
    </row>
    <row r="126" spans="1:28" x14ac:dyDescent="0.25">
      <c r="A126" s="113"/>
      <c r="B126" s="113"/>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c r="AA126" s="113"/>
      <c r="AB126" s="113"/>
    </row>
    <row r="127" spans="1:28" x14ac:dyDescent="0.2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row>
    <row r="128" spans="1:28" x14ac:dyDescent="0.25">
      <c r="A128" s="113"/>
      <c r="B128" s="113"/>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3"/>
      <c r="Z128" s="113"/>
      <c r="AA128" s="113"/>
      <c r="AB128" s="113"/>
    </row>
    <row r="129" spans="1:28" x14ac:dyDescent="0.25">
      <c r="A129" s="113"/>
      <c r="B129" s="113"/>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3"/>
      <c r="Z129" s="113"/>
      <c r="AA129" s="113"/>
      <c r="AB129" s="113"/>
    </row>
    <row r="130" spans="1:28" x14ac:dyDescent="0.25">
      <c r="A130" s="113"/>
      <c r="B130" s="113"/>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c r="AA130" s="113"/>
      <c r="AB130" s="113"/>
    </row>
    <row r="131" spans="1:28" x14ac:dyDescent="0.25">
      <c r="A131" s="113"/>
      <c r="B131" s="113"/>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c r="AA131" s="113"/>
      <c r="AB131" s="113"/>
    </row>
    <row r="132" spans="1:28" x14ac:dyDescent="0.25">
      <c r="A132" s="113"/>
      <c r="B132" s="113"/>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3"/>
      <c r="Z132" s="113"/>
      <c r="AA132" s="113"/>
      <c r="AB132" s="113"/>
    </row>
    <row r="133" spans="1:28" x14ac:dyDescent="0.25">
      <c r="A133" s="113"/>
      <c r="B133" s="113"/>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3"/>
      <c r="Z133" s="113"/>
      <c r="AA133" s="113"/>
      <c r="AB133" s="113"/>
    </row>
    <row r="134" spans="1:28" x14ac:dyDescent="0.25">
      <c r="A134" s="113"/>
      <c r="B134" s="113"/>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c r="AA134" s="113"/>
      <c r="AB134" s="113"/>
    </row>
    <row r="135" spans="1:28" x14ac:dyDescent="0.25">
      <c r="A135" s="113"/>
      <c r="B135" s="113"/>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c r="AA135" s="113"/>
      <c r="AB135" s="113"/>
    </row>
    <row r="136" spans="1:28" x14ac:dyDescent="0.25">
      <c r="A136" s="113"/>
      <c r="B136" s="113"/>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3"/>
      <c r="Z136" s="113"/>
      <c r="AA136" s="113"/>
      <c r="AB136" s="113"/>
    </row>
    <row r="137" spans="1:28" x14ac:dyDescent="0.25">
      <c r="A137" s="113"/>
      <c r="B137" s="113"/>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c r="Z137" s="113"/>
      <c r="AA137" s="113"/>
      <c r="AB137" s="113"/>
    </row>
    <row r="138" spans="1:28" x14ac:dyDescent="0.25">
      <c r="A138" s="113"/>
      <c r="B138" s="113"/>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3"/>
      <c r="Z138" s="113"/>
      <c r="AA138" s="113"/>
      <c r="AB138" s="113"/>
    </row>
    <row r="139" spans="1:28" x14ac:dyDescent="0.25">
      <c r="A139" s="113"/>
      <c r="B139" s="113"/>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c r="AA139" s="113"/>
      <c r="AB139" s="113"/>
    </row>
    <row r="140" spans="1:28" x14ac:dyDescent="0.25">
      <c r="A140" s="113"/>
      <c r="B140" s="113"/>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3"/>
      <c r="Z140" s="113"/>
      <c r="AA140" s="113"/>
      <c r="AB140" s="113"/>
    </row>
    <row r="141" spans="1:28" x14ac:dyDescent="0.25">
      <c r="A141" s="113"/>
      <c r="B141" s="113"/>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c r="AA141" s="113"/>
      <c r="AB141" s="113"/>
    </row>
    <row r="142" spans="1:28" x14ac:dyDescent="0.25">
      <c r="A142" s="113"/>
      <c r="B142" s="113"/>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c r="AA142" s="113"/>
      <c r="AB142" s="113"/>
    </row>
    <row r="143" spans="1:28" x14ac:dyDescent="0.25">
      <c r="A143" s="113"/>
      <c r="B143" s="113"/>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c r="AA143" s="113"/>
      <c r="AB143" s="113"/>
    </row>
    <row r="144" spans="1:28" x14ac:dyDescent="0.25">
      <c r="A144" s="113"/>
      <c r="B144" s="113"/>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3"/>
      <c r="Z144" s="113"/>
      <c r="AA144" s="113"/>
      <c r="AB144" s="113"/>
    </row>
    <row r="145" spans="1:28" x14ac:dyDescent="0.25">
      <c r="A145" s="113"/>
      <c r="B145" s="113"/>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c r="AA145" s="113"/>
      <c r="AB145" s="113"/>
    </row>
    <row r="146" spans="1:28" x14ac:dyDescent="0.25">
      <c r="A146" s="113"/>
      <c r="B146" s="113"/>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3"/>
      <c r="Z146" s="113"/>
      <c r="AA146" s="113"/>
      <c r="AB146" s="113"/>
    </row>
    <row r="147" spans="1:28" x14ac:dyDescent="0.25">
      <c r="A147" s="113"/>
      <c r="B147" s="113"/>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3"/>
      <c r="Z147" s="113"/>
      <c r="AA147" s="113"/>
      <c r="AB147" s="113"/>
    </row>
    <row r="148" spans="1:28" x14ac:dyDescent="0.25">
      <c r="A148" s="113"/>
      <c r="B148" s="113"/>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3"/>
      <c r="Z148" s="113"/>
      <c r="AA148" s="113"/>
      <c r="AB148" s="113"/>
    </row>
    <row r="149" spans="1:28" x14ac:dyDescent="0.25">
      <c r="A149" s="113"/>
      <c r="B149" s="113"/>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3"/>
      <c r="Z149" s="113"/>
      <c r="AA149" s="113"/>
      <c r="AB149" s="113"/>
    </row>
    <row r="150" spans="1:28" x14ac:dyDescent="0.25">
      <c r="A150" s="113"/>
      <c r="B150" s="113"/>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3"/>
      <c r="Z150" s="113"/>
      <c r="AA150" s="113"/>
      <c r="AB150" s="113"/>
    </row>
    <row r="151" spans="1:28" x14ac:dyDescent="0.25">
      <c r="A151" s="113"/>
      <c r="B151" s="113"/>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3"/>
      <c r="Z151" s="113"/>
      <c r="AA151" s="113"/>
      <c r="AB151" s="113"/>
    </row>
    <row r="152" spans="1:28" x14ac:dyDescent="0.25">
      <c r="A152" s="113"/>
      <c r="B152" s="113"/>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3"/>
      <c r="Z152" s="113"/>
      <c r="AA152" s="113"/>
      <c r="AB152" s="113"/>
    </row>
    <row r="153" spans="1:28" x14ac:dyDescent="0.25">
      <c r="A153" s="113"/>
      <c r="B153" s="113"/>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c r="Z153" s="113"/>
      <c r="AA153" s="113"/>
      <c r="AB153" s="113"/>
    </row>
    <row r="154" spans="1:28" x14ac:dyDescent="0.25">
      <c r="A154" s="113"/>
      <c r="B154" s="113"/>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3"/>
      <c r="Z154" s="113"/>
      <c r="AA154" s="113"/>
      <c r="AB154" s="113"/>
    </row>
    <row r="155" spans="1:28" x14ac:dyDescent="0.25">
      <c r="A155" s="113"/>
      <c r="B155" s="113"/>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3"/>
      <c r="Z155" s="113"/>
      <c r="AA155" s="113"/>
      <c r="AB155" s="113"/>
    </row>
    <row r="156" spans="1:28" x14ac:dyDescent="0.25">
      <c r="A156" s="113"/>
      <c r="B156" s="113"/>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c r="AA156" s="113"/>
      <c r="AB156" s="113"/>
    </row>
    <row r="157" spans="1:28" x14ac:dyDescent="0.25">
      <c r="A157" s="113"/>
      <c r="B157" s="113"/>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c r="AA157" s="113"/>
      <c r="AB157" s="113"/>
    </row>
    <row r="158" spans="1:28" x14ac:dyDescent="0.25">
      <c r="A158" s="113"/>
      <c r="B158" s="113"/>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3"/>
      <c r="Z158" s="113"/>
      <c r="AA158" s="113"/>
      <c r="AB158" s="113"/>
    </row>
    <row r="159" spans="1:28" x14ac:dyDescent="0.25">
      <c r="A159" s="113"/>
      <c r="B159" s="113"/>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3"/>
      <c r="Z159" s="113"/>
      <c r="AA159" s="113"/>
      <c r="AB159" s="113"/>
    </row>
    <row r="160" spans="1:28" x14ac:dyDescent="0.25">
      <c r="A160" s="113"/>
      <c r="B160" s="113"/>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3"/>
      <c r="Z160" s="113"/>
      <c r="AA160" s="113"/>
      <c r="AB160" s="113"/>
    </row>
    <row r="161" spans="1:28" x14ac:dyDescent="0.25">
      <c r="A161" s="113"/>
      <c r="B161" s="113"/>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c r="AA161" s="113"/>
      <c r="AB161" s="113"/>
    </row>
    <row r="162" spans="1:28" x14ac:dyDescent="0.25">
      <c r="A162" s="113"/>
      <c r="B162" s="113"/>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3"/>
      <c r="Z162" s="113"/>
      <c r="AA162" s="113"/>
      <c r="AB162" s="113"/>
    </row>
    <row r="163" spans="1:28" x14ac:dyDescent="0.25">
      <c r="A163" s="113"/>
      <c r="B163" s="113"/>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3"/>
      <c r="Z163" s="113"/>
      <c r="AA163" s="113"/>
      <c r="AB163" s="113"/>
    </row>
    <row r="164" spans="1:28" x14ac:dyDescent="0.25">
      <c r="A164" s="113"/>
      <c r="B164" s="113"/>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3"/>
      <c r="Z164" s="113"/>
      <c r="AA164" s="113"/>
      <c r="AB164" s="113"/>
    </row>
    <row r="165" spans="1:28" x14ac:dyDescent="0.25">
      <c r="A165" s="113"/>
      <c r="B165" s="113"/>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3"/>
      <c r="Z165" s="113"/>
      <c r="AA165" s="113"/>
      <c r="AB165" s="113"/>
    </row>
    <row r="166" spans="1:28" x14ac:dyDescent="0.25">
      <c r="A166" s="113"/>
      <c r="B166" s="113"/>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3"/>
      <c r="Z166" s="113"/>
      <c r="AA166" s="113"/>
      <c r="AB166" s="113"/>
    </row>
    <row r="167" spans="1:28" x14ac:dyDescent="0.25">
      <c r="A167" s="113"/>
      <c r="B167" s="113"/>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3"/>
      <c r="Z167" s="113"/>
      <c r="AA167" s="113"/>
      <c r="AB167" s="113"/>
    </row>
    <row r="168" spans="1:28" x14ac:dyDescent="0.25">
      <c r="A168" s="113"/>
      <c r="B168" s="113"/>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3"/>
      <c r="Z168" s="113"/>
      <c r="AA168" s="113"/>
      <c r="AB168" s="113"/>
    </row>
    <row r="169" spans="1:28" x14ac:dyDescent="0.25">
      <c r="A169" s="113"/>
      <c r="B169" s="113"/>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c r="AA169" s="113"/>
      <c r="AB169" s="113"/>
    </row>
    <row r="170" spans="1:28" x14ac:dyDescent="0.25">
      <c r="A170" s="113"/>
      <c r="B170" s="113"/>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3"/>
      <c r="Z170" s="113"/>
      <c r="AA170" s="113"/>
      <c r="AB170" s="113"/>
    </row>
    <row r="171" spans="1:28" x14ac:dyDescent="0.25">
      <c r="A171" s="113"/>
      <c r="B171" s="113"/>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c r="AA171" s="113"/>
      <c r="AB171" s="113"/>
    </row>
    <row r="172" spans="1:28" x14ac:dyDescent="0.25">
      <c r="A172" s="113"/>
      <c r="B172" s="113"/>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c r="AA172" s="113"/>
      <c r="AB172" s="113"/>
    </row>
    <row r="173" spans="1:28" x14ac:dyDescent="0.25">
      <c r="A173" s="113"/>
      <c r="B173" s="113"/>
      <c r="C173" s="113"/>
      <c r="D173" s="113"/>
      <c r="E173" s="113"/>
      <c r="F173" s="113"/>
      <c r="G173" s="113"/>
      <c r="H173" s="113"/>
      <c r="I173" s="113"/>
      <c r="J173" s="113"/>
      <c r="K173" s="113"/>
      <c r="L173" s="113"/>
      <c r="M173" s="113"/>
      <c r="N173" s="113"/>
      <c r="O173" s="113"/>
      <c r="P173" s="113"/>
      <c r="Q173" s="113"/>
      <c r="R173" s="113"/>
      <c r="S173" s="113"/>
      <c r="T173" s="113"/>
      <c r="U173" s="113"/>
      <c r="V173" s="113"/>
      <c r="W173" s="113"/>
      <c r="X173" s="113"/>
      <c r="Y173" s="113"/>
      <c r="Z173" s="113"/>
      <c r="AA173" s="113"/>
      <c r="AB173" s="113"/>
    </row>
    <row r="174" spans="1:28" x14ac:dyDescent="0.25">
      <c r="A174" s="113"/>
      <c r="B174" s="113"/>
      <c r="C174" s="113"/>
      <c r="D174" s="113"/>
      <c r="E174" s="113"/>
      <c r="F174" s="113"/>
      <c r="G174" s="113"/>
      <c r="H174" s="113"/>
      <c r="I174" s="113"/>
      <c r="J174" s="113"/>
      <c r="K174" s="113"/>
      <c r="L174" s="113"/>
      <c r="M174" s="113"/>
      <c r="N174" s="113"/>
      <c r="O174" s="113"/>
      <c r="P174" s="113"/>
      <c r="Q174" s="113"/>
      <c r="R174" s="113"/>
      <c r="S174" s="113"/>
      <c r="T174" s="113"/>
      <c r="U174" s="113"/>
      <c r="V174" s="113"/>
      <c r="W174" s="113"/>
      <c r="X174" s="113"/>
      <c r="Y174" s="113"/>
      <c r="Z174" s="113"/>
      <c r="AA174" s="113"/>
      <c r="AB174" s="113"/>
    </row>
    <row r="175" spans="1:28" x14ac:dyDescent="0.25">
      <c r="A175" s="113"/>
      <c r="B175" s="113"/>
      <c r="C175" s="113"/>
      <c r="D175" s="113"/>
      <c r="E175" s="113"/>
      <c r="F175" s="113"/>
      <c r="G175" s="113"/>
      <c r="H175" s="113"/>
      <c r="I175" s="113"/>
      <c r="J175" s="113"/>
      <c r="K175" s="113"/>
      <c r="L175" s="113"/>
      <c r="M175" s="113"/>
      <c r="N175" s="113"/>
      <c r="O175" s="113"/>
      <c r="P175" s="113"/>
      <c r="Q175" s="113"/>
      <c r="R175" s="113"/>
      <c r="S175" s="113"/>
      <c r="T175" s="113"/>
      <c r="U175" s="113"/>
      <c r="V175" s="113"/>
      <c r="W175" s="113"/>
      <c r="X175" s="113"/>
      <c r="Y175" s="113"/>
      <c r="Z175" s="113"/>
      <c r="AA175" s="113"/>
      <c r="AB175" s="113"/>
    </row>
    <row r="176" spans="1:28" x14ac:dyDescent="0.25">
      <c r="A176" s="113"/>
      <c r="B176" s="113"/>
      <c r="C176" s="113"/>
      <c r="D176" s="113"/>
      <c r="E176" s="113"/>
      <c r="F176" s="113"/>
      <c r="G176" s="113"/>
      <c r="H176" s="113"/>
      <c r="I176" s="113"/>
      <c r="J176" s="113"/>
      <c r="K176" s="113"/>
      <c r="L176" s="113"/>
      <c r="M176" s="113"/>
      <c r="N176" s="113"/>
      <c r="O176" s="113"/>
      <c r="P176" s="113"/>
      <c r="Q176" s="113"/>
      <c r="R176" s="113"/>
      <c r="S176" s="113"/>
      <c r="T176" s="113"/>
      <c r="U176" s="113"/>
      <c r="V176" s="113"/>
      <c r="W176" s="113"/>
      <c r="X176" s="113"/>
      <c r="Y176" s="113"/>
      <c r="Z176" s="113"/>
      <c r="AA176" s="113"/>
      <c r="AB176" s="113"/>
    </row>
    <row r="177" spans="1:28" x14ac:dyDescent="0.25">
      <c r="A177" s="113"/>
      <c r="B177" s="113"/>
      <c r="C177" s="113"/>
      <c r="D177" s="113"/>
      <c r="E177" s="113"/>
      <c r="F177" s="113"/>
      <c r="G177" s="113"/>
      <c r="H177" s="113"/>
      <c r="I177" s="113"/>
      <c r="J177" s="113"/>
      <c r="K177" s="113"/>
      <c r="L177" s="113"/>
      <c r="M177" s="113"/>
      <c r="N177" s="113"/>
      <c r="O177" s="113"/>
      <c r="P177" s="113"/>
      <c r="Q177" s="113"/>
      <c r="R177" s="113"/>
      <c r="S177" s="113"/>
      <c r="T177" s="113"/>
      <c r="U177" s="113"/>
      <c r="V177" s="113"/>
      <c r="W177" s="113"/>
      <c r="X177" s="113"/>
      <c r="Y177" s="113"/>
      <c r="Z177" s="113"/>
      <c r="AA177" s="113"/>
      <c r="AB177" s="113"/>
    </row>
    <row r="178" spans="1:28" x14ac:dyDescent="0.25">
      <c r="A178" s="113"/>
      <c r="B178" s="113"/>
      <c r="C178" s="113"/>
      <c r="D178" s="113"/>
      <c r="E178" s="113"/>
      <c r="F178" s="113"/>
      <c r="G178" s="113"/>
      <c r="H178" s="113"/>
      <c r="I178" s="113"/>
      <c r="J178" s="113"/>
      <c r="K178" s="113"/>
      <c r="L178" s="113"/>
      <c r="M178" s="113"/>
      <c r="N178" s="113"/>
      <c r="O178" s="113"/>
      <c r="P178" s="113"/>
      <c r="Q178" s="113"/>
      <c r="R178" s="113"/>
      <c r="S178" s="113"/>
      <c r="T178" s="113"/>
      <c r="U178" s="113"/>
      <c r="V178" s="113"/>
      <c r="W178" s="113"/>
      <c r="X178" s="113"/>
      <c r="Y178" s="113"/>
      <c r="Z178" s="113"/>
      <c r="AA178" s="113"/>
      <c r="AB178" s="113"/>
    </row>
    <row r="179" spans="1:28" x14ac:dyDescent="0.25">
      <c r="A179" s="113"/>
      <c r="B179" s="113"/>
      <c r="C179" s="113"/>
      <c r="D179" s="113"/>
      <c r="E179" s="113"/>
      <c r="F179" s="113"/>
      <c r="G179" s="113"/>
      <c r="H179" s="113"/>
      <c r="I179" s="113"/>
      <c r="J179" s="113"/>
      <c r="K179" s="113"/>
      <c r="L179" s="113"/>
      <c r="M179" s="113"/>
      <c r="N179" s="113"/>
      <c r="O179" s="113"/>
      <c r="P179" s="113"/>
      <c r="Q179" s="113"/>
      <c r="R179" s="113"/>
      <c r="S179" s="113"/>
      <c r="T179" s="113"/>
      <c r="U179" s="113"/>
      <c r="V179" s="113"/>
      <c r="W179" s="113"/>
      <c r="X179" s="113"/>
      <c r="Y179" s="113"/>
      <c r="Z179" s="113"/>
      <c r="AA179" s="113"/>
      <c r="AB179" s="113"/>
    </row>
    <row r="180" spans="1:28" x14ac:dyDescent="0.25">
      <c r="A180" s="113"/>
      <c r="B180" s="113"/>
      <c r="C180" s="113"/>
      <c r="D180" s="113"/>
      <c r="E180" s="113"/>
      <c r="F180" s="113"/>
      <c r="G180" s="113"/>
      <c r="H180" s="113"/>
      <c r="I180" s="113"/>
      <c r="J180" s="113"/>
      <c r="K180" s="113"/>
      <c r="L180" s="113"/>
      <c r="M180" s="113"/>
      <c r="N180" s="113"/>
      <c r="O180" s="113"/>
      <c r="P180" s="113"/>
      <c r="Q180" s="113"/>
      <c r="R180" s="113"/>
      <c r="S180" s="113"/>
      <c r="T180" s="113"/>
      <c r="U180" s="113"/>
      <c r="V180" s="113"/>
      <c r="W180" s="113"/>
      <c r="X180" s="113"/>
      <c r="Y180" s="113"/>
      <c r="Z180" s="113"/>
      <c r="AA180" s="113"/>
      <c r="AB180" s="113"/>
    </row>
    <row r="181" spans="1:28" x14ac:dyDescent="0.25">
      <c r="A181" s="113"/>
      <c r="B181" s="113"/>
      <c r="C181" s="113"/>
      <c r="D181" s="113"/>
      <c r="E181" s="113"/>
      <c r="F181" s="113"/>
      <c r="G181" s="113"/>
      <c r="H181" s="113"/>
      <c r="I181" s="113"/>
      <c r="J181" s="113"/>
      <c r="K181" s="113"/>
      <c r="L181" s="113"/>
      <c r="M181" s="113"/>
      <c r="N181" s="113"/>
      <c r="O181" s="113"/>
      <c r="P181" s="113"/>
      <c r="Q181" s="113"/>
      <c r="R181" s="113"/>
      <c r="S181" s="113"/>
      <c r="T181" s="113"/>
      <c r="U181" s="113"/>
      <c r="V181" s="113"/>
      <c r="W181" s="113"/>
      <c r="X181" s="113"/>
      <c r="Y181" s="113"/>
      <c r="Z181" s="113"/>
      <c r="AA181" s="113"/>
      <c r="AB181" s="113"/>
    </row>
    <row r="182" spans="1:28" x14ac:dyDescent="0.25">
      <c r="A182" s="113"/>
      <c r="B182" s="113"/>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c r="AA182" s="113"/>
      <c r="AB182" s="113"/>
    </row>
    <row r="183" spans="1:28" x14ac:dyDescent="0.25">
      <c r="A183" s="113"/>
      <c r="B183" s="113"/>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113"/>
      <c r="Y183" s="113"/>
      <c r="Z183" s="113"/>
      <c r="AA183" s="113"/>
      <c r="AB183" s="113"/>
    </row>
    <row r="184" spans="1:28"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113"/>
      <c r="Y184" s="113"/>
      <c r="Z184" s="113"/>
      <c r="AA184" s="113"/>
      <c r="AB184" s="113"/>
    </row>
    <row r="185" spans="1:28" x14ac:dyDescent="0.25">
      <c r="A185" s="113"/>
      <c r="B185" s="113"/>
      <c r="C185" s="113"/>
      <c r="D185" s="113"/>
      <c r="E185" s="113"/>
      <c r="F185" s="113"/>
      <c r="G185" s="113"/>
      <c r="H185" s="113"/>
      <c r="I185" s="113"/>
      <c r="J185" s="113"/>
      <c r="K185" s="113"/>
      <c r="L185" s="113"/>
      <c r="M185" s="113"/>
      <c r="N185" s="113"/>
      <c r="O185" s="113"/>
      <c r="P185" s="113"/>
      <c r="Q185" s="113"/>
      <c r="R185" s="113"/>
      <c r="S185" s="113"/>
      <c r="T185" s="113"/>
      <c r="U185" s="113"/>
      <c r="V185" s="113"/>
      <c r="W185" s="113"/>
      <c r="X185" s="113"/>
      <c r="Y185" s="113"/>
      <c r="Z185" s="113"/>
      <c r="AA185" s="113"/>
      <c r="AB185" s="113"/>
    </row>
    <row r="186" spans="1:28" x14ac:dyDescent="0.25">
      <c r="A186" s="113"/>
      <c r="B186" s="113"/>
      <c r="C186" s="113"/>
      <c r="D186" s="113"/>
      <c r="E186" s="113"/>
      <c r="F186" s="113"/>
      <c r="G186" s="113"/>
      <c r="H186" s="113"/>
      <c r="I186" s="113"/>
      <c r="J186" s="113"/>
      <c r="K186" s="113"/>
      <c r="L186" s="113"/>
      <c r="M186" s="113"/>
      <c r="N186" s="113"/>
      <c r="O186" s="113"/>
      <c r="P186" s="113"/>
      <c r="Q186" s="113"/>
      <c r="R186" s="113"/>
      <c r="S186" s="113"/>
      <c r="T186" s="113"/>
      <c r="U186" s="113"/>
      <c r="V186" s="113"/>
      <c r="W186" s="113"/>
      <c r="X186" s="113"/>
      <c r="Y186" s="113"/>
      <c r="Z186" s="113"/>
      <c r="AA186" s="113"/>
      <c r="AB186" s="113"/>
    </row>
    <row r="187" spans="1:28" x14ac:dyDescent="0.25">
      <c r="A187" s="113"/>
      <c r="B187" s="113"/>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c r="AA187" s="113"/>
      <c r="AB187" s="113"/>
    </row>
    <row r="188" spans="1:28" x14ac:dyDescent="0.25">
      <c r="A188" s="113"/>
      <c r="B188" s="113"/>
      <c r="C188" s="113"/>
      <c r="D188" s="113"/>
      <c r="E188" s="113"/>
      <c r="F188" s="113"/>
      <c r="G188" s="113"/>
      <c r="H188" s="113"/>
      <c r="I188" s="113"/>
      <c r="J188" s="113"/>
      <c r="K188" s="113"/>
      <c r="L188" s="113"/>
      <c r="M188" s="113"/>
      <c r="N188" s="113"/>
      <c r="O188" s="113"/>
      <c r="P188" s="113"/>
      <c r="Q188" s="113"/>
      <c r="R188" s="113"/>
      <c r="S188" s="113"/>
      <c r="T188" s="113"/>
      <c r="U188" s="113"/>
      <c r="V188" s="113"/>
      <c r="W188" s="113"/>
      <c r="X188" s="113"/>
      <c r="Y188" s="113"/>
      <c r="Z188" s="113"/>
      <c r="AA188" s="113"/>
      <c r="AB188" s="113"/>
    </row>
    <row r="189" spans="1:28" x14ac:dyDescent="0.25">
      <c r="A189" s="113"/>
      <c r="B189" s="113"/>
      <c r="C189" s="113"/>
      <c r="D189" s="113"/>
      <c r="E189" s="113"/>
      <c r="F189" s="113"/>
      <c r="G189" s="113"/>
      <c r="H189" s="113"/>
      <c r="I189" s="113"/>
      <c r="J189" s="113"/>
      <c r="K189" s="113"/>
      <c r="L189" s="113"/>
      <c r="M189" s="113"/>
      <c r="N189" s="113"/>
      <c r="O189" s="113"/>
      <c r="P189" s="113"/>
      <c r="Q189" s="113"/>
      <c r="R189" s="113"/>
      <c r="S189" s="113"/>
      <c r="T189" s="113"/>
      <c r="U189" s="113"/>
      <c r="V189" s="113"/>
      <c r="W189" s="113"/>
      <c r="X189" s="113"/>
      <c r="Y189" s="113"/>
      <c r="Z189" s="113"/>
      <c r="AA189" s="113"/>
      <c r="AB189" s="113"/>
    </row>
    <row r="190" spans="1:28" x14ac:dyDescent="0.25">
      <c r="A190" s="113"/>
      <c r="B190" s="113"/>
      <c r="C190" s="113"/>
      <c r="D190" s="113"/>
      <c r="E190" s="113"/>
      <c r="F190" s="113"/>
      <c r="G190" s="113"/>
      <c r="H190" s="113"/>
      <c r="I190" s="113"/>
      <c r="J190" s="113"/>
      <c r="K190" s="113"/>
      <c r="L190" s="113"/>
      <c r="M190" s="113"/>
      <c r="N190" s="113"/>
      <c r="O190" s="113"/>
      <c r="P190" s="113"/>
      <c r="Q190" s="113"/>
      <c r="R190" s="113"/>
      <c r="S190" s="113"/>
      <c r="T190" s="113"/>
      <c r="U190" s="113"/>
      <c r="V190" s="113"/>
      <c r="W190" s="113"/>
      <c r="X190" s="113"/>
      <c r="Y190" s="113"/>
      <c r="Z190" s="113"/>
      <c r="AA190" s="113"/>
      <c r="AB190" s="113"/>
    </row>
    <row r="191" spans="1:28" x14ac:dyDescent="0.25">
      <c r="A191" s="113"/>
      <c r="B191" s="113"/>
      <c r="C191" s="113"/>
      <c r="D191" s="113"/>
      <c r="E191" s="113"/>
      <c r="F191" s="113"/>
      <c r="G191" s="113"/>
      <c r="H191" s="113"/>
      <c r="I191" s="113"/>
      <c r="J191" s="113"/>
      <c r="K191" s="113"/>
      <c r="L191" s="113"/>
      <c r="M191" s="113"/>
      <c r="N191" s="113"/>
      <c r="O191" s="113"/>
      <c r="P191" s="113"/>
      <c r="Q191" s="113"/>
      <c r="R191" s="113"/>
      <c r="S191" s="113"/>
      <c r="T191" s="113"/>
      <c r="U191" s="113"/>
      <c r="V191" s="113"/>
      <c r="W191" s="113"/>
      <c r="X191" s="113"/>
      <c r="Y191" s="113"/>
      <c r="Z191" s="113"/>
      <c r="AA191" s="113"/>
      <c r="AB191" s="113"/>
    </row>
    <row r="192" spans="1:28" x14ac:dyDescent="0.25">
      <c r="A192" s="113"/>
      <c r="B192" s="113"/>
      <c r="C192" s="113"/>
      <c r="D192" s="113"/>
      <c r="E192" s="113"/>
      <c r="F192" s="113"/>
      <c r="G192" s="113"/>
      <c r="H192" s="113"/>
      <c r="I192" s="113"/>
      <c r="J192" s="113"/>
      <c r="K192" s="113"/>
      <c r="L192" s="113"/>
      <c r="M192" s="113"/>
      <c r="N192" s="113"/>
      <c r="O192" s="113"/>
      <c r="P192" s="113"/>
      <c r="Q192" s="113"/>
      <c r="R192" s="113"/>
      <c r="S192" s="113"/>
      <c r="T192" s="113"/>
      <c r="U192" s="113"/>
      <c r="V192" s="113"/>
      <c r="W192" s="113"/>
      <c r="X192" s="113"/>
      <c r="Y192" s="113"/>
      <c r="Z192" s="113"/>
      <c r="AA192" s="113"/>
      <c r="AB192" s="113"/>
    </row>
    <row r="193" spans="1:28" x14ac:dyDescent="0.25">
      <c r="A193" s="113"/>
      <c r="B193" s="113"/>
      <c r="C193" s="113"/>
      <c r="D193" s="113"/>
      <c r="E193" s="113"/>
      <c r="F193" s="113"/>
      <c r="G193" s="113"/>
      <c r="H193" s="113"/>
      <c r="I193" s="113"/>
      <c r="J193" s="113"/>
      <c r="K193" s="113"/>
      <c r="L193" s="113"/>
      <c r="M193" s="113"/>
      <c r="N193" s="113"/>
      <c r="O193" s="113"/>
      <c r="P193" s="113"/>
      <c r="Q193" s="113"/>
      <c r="R193" s="113"/>
      <c r="S193" s="113"/>
      <c r="T193" s="113"/>
      <c r="U193" s="113"/>
      <c r="V193" s="113"/>
      <c r="W193" s="113"/>
      <c r="X193" s="113"/>
      <c r="Y193" s="113"/>
      <c r="Z193" s="113"/>
      <c r="AA193" s="113"/>
      <c r="AB193" s="113"/>
    </row>
    <row r="194" spans="1:28" x14ac:dyDescent="0.25">
      <c r="A194" s="113"/>
      <c r="B194" s="113"/>
      <c r="C194" s="113"/>
      <c r="D194" s="113"/>
      <c r="E194" s="113"/>
      <c r="F194" s="113"/>
      <c r="G194" s="113"/>
      <c r="H194" s="113"/>
      <c r="I194" s="113"/>
      <c r="J194" s="113"/>
      <c r="K194" s="113"/>
      <c r="L194" s="113"/>
      <c r="M194" s="113"/>
      <c r="N194" s="113"/>
      <c r="O194" s="113"/>
      <c r="P194" s="113"/>
      <c r="Q194" s="113"/>
      <c r="R194" s="113"/>
      <c r="S194" s="113"/>
      <c r="T194" s="113"/>
      <c r="U194" s="113"/>
      <c r="V194" s="113"/>
      <c r="W194" s="113"/>
      <c r="X194" s="113"/>
      <c r="Y194" s="113"/>
      <c r="Z194" s="113"/>
      <c r="AA194" s="113"/>
      <c r="AB194" s="113"/>
    </row>
    <row r="195" spans="1:28" x14ac:dyDescent="0.25">
      <c r="A195" s="113"/>
      <c r="B195" s="113"/>
      <c r="C195" s="113"/>
      <c r="D195" s="113"/>
      <c r="E195" s="113"/>
      <c r="F195" s="113"/>
      <c r="G195" s="113"/>
      <c r="H195" s="113"/>
      <c r="I195" s="113"/>
      <c r="J195" s="113"/>
      <c r="K195" s="113"/>
      <c r="L195" s="113"/>
      <c r="M195" s="113"/>
      <c r="N195" s="113"/>
      <c r="O195" s="113"/>
      <c r="P195" s="113"/>
      <c r="Q195" s="113"/>
      <c r="R195" s="113"/>
      <c r="S195" s="113"/>
      <c r="T195" s="113"/>
      <c r="U195" s="113"/>
      <c r="V195" s="113"/>
      <c r="W195" s="113"/>
      <c r="X195" s="113"/>
      <c r="Y195" s="113"/>
      <c r="Z195" s="113"/>
      <c r="AA195" s="113"/>
      <c r="AB195" s="113"/>
    </row>
    <row r="196" spans="1:28" x14ac:dyDescent="0.25">
      <c r="A196" s="113"/>
      <c r="B196" s="113"/>
      <c r="C196" s="113"/>
      <c r="D196" s="113"/>
      <c r="E196" s="113"/>
      <c r="F196" s="113"/>
      <c r="G196" s="113"/>
      <c r="H196" s="113"/>
      <c r="I196" s="113"/>
      <c r="J196" s="113"/>
      <c r="K196" s="113"/>
      <c r="L196" s="113"/>
      <c r="M196" s="113"/>
      <c r="N196" s="113"/>
      <c r="O196" s="113"/>
      <c r="P196" s="113"/>
      <c r="Q196" s="113"/>
      <c r="R196" s="113"/>
      <c r="S196" s="113"/>
      <c r="T196" s="113"/>
      <c r="U196" s="113"/>
      <c r="V196" s="113"/>
      <c r="W196" s="113"/>
      <c r="X196" s="113"/>
      <c r="Y196" s="113"/>
      <c r="Z196" s="113"/>
      <c r="AA196" s="113"/>
      <c r="AB196" s="113"/>
    </row>
    <row r="197" spans="1:28" x14ac:dyDescent="0.25">
      <c r="A197" s="113"/>
      <c r="B197" s="113"/>
      <c r="C197" s="113"/>
      <c r="D197" s="113"/>
      <c r="E197" s="113"/>
      <c r="F197" s="113"/>
      <c r="G197" s="113"/>
      <c r="H197" s="113"/>
      <c r="I197" s="113"/>
      <c r="J197" s="113"/>
      <c r="K197" s="113"/>
      <c r="L197" s="113"/>
      <c r="M197" s="113"/>
      <c r="N197" s="113"/>
      <c r="O197" s="113"/>
      <c r="P197" s="113"/>
      <c r="Q197" s="113"/>
      <c r="R197" s="113"/>
      <c r="S197" s="113"/>
      <c r="T197" s="113"/>
      <c r="U197" s="113"/>
      <c r="V197" s="113"/>
      <c r="W197" s="113"/>
      <c r="X197" s="113"/>
      <c r="Y197" s="113"/>
      <c r="Z197" s="113"/>
      <c r="AA197" s="113"/>
      <c r="AB197" s="113"/>
    </row>
    <row r="198" spans="1:28" x14ac:dyDescent="0.25">
      <c r="A198" s="113"/>
      <c r="B198" s="113"/>
      <c r="C198" s="113"/>
      <c r="D198" s="113"/>
      <c r="E198" s="113"/>
      <c r="F198" s="113"/>
      <c r="G198" s="113"/>
      <c r="H198" s="113"/>
      <c r="I198" s="113"/>
      <c r="J198" s="113"/>
      <c r="K198" s="113"/>
      <c r="L198" s="113"/>
      <c r="M198" s="113"/>
      <c r="N198" s="113"/>
      <c r="O198" s="113"/>
      <c r="P198" s="113"/>
      <c r="Q198" s="113"/>
      <c r="R198" s="113"/>
      <c r="S198" s="113"/>
      <c r="T198" s="113"/>
      <c r="U198" s="113"/>
      <c r="V198" s="113"/>
      <c r="W198" s="113"/>
      <c r="X198" s="113"/>
      <c r="Y198" s="113"/>
      <c r="Z198" s="113"/>
      <c r="AA198" s="113"/>
      <c r="AB198" s="113"/>
    </row>
    <row r="199" spans="1:28" x14ac:dyDescent="0.25">
      <c r="A199" s="113"/>
      <c r="B199" s="113"/>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c r="AA199" s="113"/>
      <c r="AB199" s="113"/>
    </row>
    <row r="200" spans="1:28" x14ac:dyDescent="0.25">
      <c r="A200" s="113"/>
      <c r="B200" s="113"/>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c r="AA200" s="113"/>
      <c r="AB200" s="113"/>
    </row>
    <row r="201" spans="1:28" x14ac:dyDescent="0.25">
      <c r="A201" s="113"/>
      <c r="B201" s="113"/>
      <c r="C201" s="113"/>
      <c r="D201" s="113"/>
      <c r="E201" s="113"/>
      <c r="F201" s="113"/>
      <c r="G201" s="113"/>
      <c r="H201" s="113"/>
      <c r="I201" s="113"/>
      <c r="J201" s="113"/>
      <c r="K201" s="113"/>
      <c r="L201" s="113"/>
      <c r="M201" s="113"/>
      <c r="N201" s="113"/>
      <c r="O201" s="113"/>
      <c r="P201" s="113"/>
      <c r="Q201" s="113"/>
      <c r="R201" s="113"/>
      <c r="S201" s="113"/>
      <c r="T201" s="113"/>
      <c r="U201" s="113"/>
      <c r="V201" s="113"/>
      <c r="W201" s="113"/>
      <c r="X201" s="113"/>
      <c r="Y201" s="113"/>
      <c r="Z201" s="113"/>
      <c r="AA201" s="113"/>
      <c r="AB201" s="113"/>
    </row>
    <row r="202" spans="1:28" x14ac:dyDescent="0.25">
      <c r="A202" s="113"/>
      <c r="B202" s="113"/>
      <c r="C202" s="113"/>
      <c r="D202" s="113"/>
      <c r="E202" s="113"/>
      <c r="F202" s="113"/>
      <c r="G202" s="113"/>
      <c r="H202" s="113"/>
      <c r="I202" s="113"/>
      <c r="J202" s="113"/>
      <c r="K202" s="113"/>
      <c r="L202" s="113"/>
      <c r="M202" s="113"/>
      <c r="N202" s="113"/>
      <c r="O202" s="113"/>
      <c r="P202" s="113"/>
      <c r="Q202" s="113"/>
      <c r="R202" s="113"/>
      <c r="S202" s="113"/>
      <c r="T202" s="113"/>
      <c r="U202" s="113"/>
      <c r="V202" s="113"/>
      <c r="W202" s="113"/>
      <c r="X202" s="113"/>
      <c r="Y202" s="113"/>
      <c r="Z202" s="113"/>
      <c r="AA202" s="113"/>
      <c r="AB202" s="113"/>
    </row>
    <row r="203" spans="1:28" x14ac:dyDescent="0.25">
      <c r="A203" s="113"/>
      <c r="B203" s="113"/>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c r="AA203" s="113"/>
      <c r="AB203" s="113"/>
    </row>
    <row r="204" spans="1:28" x14ac:dyDescent="0.25">
      <c r="A204" s="113"/>
      <c r="B204" s="113"/>
      <c r="C204" s="113"/>
      <c r="D204" s="113"/>
      <c r="E204" s="113"/>
      <c r="F204" s="113"/>
      <c r="G204" s="113"/>
      <c r="H204" s="113"/>
      <c r="I204" s="113"/>
      <c r="J204" s="113"/>
      <c r="K204" s="113"/>
      <c r="L204" s="113"/>
      <c r="M204" s="113"/>
      <c r="N204" s="113"/>
      <c r="O204" s="113"/>
      <c r="P204" s="113"/>
      <c r="Q204" s="113"/>
      <c r="R204" s="113"/>
      <c r="S204" s="113"/>
      <c r="T204" s="113"/>
      <c r="U204" s="113"/>
      <c r="V204" s="113"/>
      <c r="W204" s="113"/>
      <c r="X204" s="113"/>
      <c r="Y204" s="113"/>
      <c r="Z204" s="113"/>
      <c r="AA204" s="113"/>
      <c r="AB204" s="113"/>
    </row>
    <row r="205" spans="1:28" x14ac:dyDescent="0.25">
      <c r="A205" s="113"/>
      <c r="B205" s="113"/>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c r="AA205" s="113"/>
      <c r="AB205" s="113"/>
    </row>
    <row r="206" spans="1:28" x14ac:dyDescent="0.25">
      <c r="A206" s="113"/>
      <c r="B206" s="113"/>
      <c r="C206" s="113"/>
      <c r="D206" s="113"/>
      <c r="E206" s="113"/>
      <c r="F206" s="113"/>
      <c r="G206" s="113"/>
      <c r="H206" s="113"/>
      <c r="I206" s="113"/>
      <c r="J206" s="113"/>
      <c r="K206" s="113"/>
      <c r="L206" s="113"/>
      <c r="M206" s="113"/>
      <c r="N206" s="113"/>
      <c r="O206" s="113"/>
      <c r="P206" s="113"/>
      <c r="Q206" s="113"/>
      <c r="R206" s="113"/>
      <c r="S206" s="113"/>
      <c r="T206" s="113"/>
      <c r="U206" s="113"/>
      <c r="V206" s="113"/>
      <c r="W206" s="113"/>
      <c r="X206" s="113"/>
      <c r="Y206" s="113"/>
      <c r="Z206" s="113"/>
      <c r="AA206" s="113"/>
      <c r="AB206" s="113"/>
    </row>
    <row r="207" spans="1:28" x14ac:dyDescent="0.25">
      <c r="A207" s="113"/>
      <c r="B207" s="113"/>
      <c r="C207" s="113"/>
      <c r="D207" s="113"/>
      <c r="E207" s="113"/>
      <c r="F207" s="113"/>
      <c r="G207" s="113"/>
      <c r="H207" s="113"/>
      <c r="I207" s="113"/>
      <c r="J207" s="113"/>
      <c r="K207" s="113"/>
      <c r="L207" s="113"/>
      <c r="M207" s="113"/>
      <c r="N207" s="113"/>
      <c r="O207" s="113"/>
      <c r="P207" s="113"/>
      <c r="Q207" s="113"/>
      <c r="R207" s="113"/>
      <c r="S207" s="113"/>
      <c r="T207" s="113"/>
      <c r="U207" s="113"/>
      <c r="V207" s="113"/>
      <c r="W207" s="113"/>
      <c r="X207" s="113"/>
      <c r="Y207" s="113"/>
      <c r="Z207" s="113"/>
      <c r="AA207" s="113"/>
      <c r="AB207" s="113"/>
    </row>
    <row r="208" spans="1:28" x14ac:dyDescent="0.25">
      <c r="A208" s="113"/>
      <c r="B208" s="113"/>
      <c r="C208" s="113"/>
      <c r="D208" s="113"/>
      <c r="E208" s="113"/>
      <c r="F208" s="113"/>
      <c r="G208" s="113"/>
      <c r="H208" s="113"/>
      <c r="I208" s="113"/>
      <c r="J208" s="113"/>
      <c r="K208" s="113"/>
      <c r="L208" s="113"/>
      <c r="M208" s="113"/>
      <c r="N208" s="113"/>
      <c r="O208" s="113"/>
      <c r="P208" s="113"/>
      <c r="Q208" s="113"/>
      <c r="R208" s="113"/>
      <c r="S208" s="113"/>
      <c r="T208" s="113"/>
      <c r="U208" s="113"/>
      <c r="V208" s="113"/>
      <c r="W208" s="113"/>
      <c r="X208" s="113"/>
      <c r="Y208" s="113"/>
      <c r="Z208" s="113"/>
      <c r="AA208" s="113"/>
      <c r="AB208" s="113"/>
    </row>
    <row r="209" spans="1:28" x14ac:dyDescent="0.25">
      <c r="A209" s="113"/>
      <c r="B209" s="113"/>
      <c r="C209" s="113"/>
      <c r="D209" s="113"/>
      <c r="E209" s="113"/>
      <c r="F209" s="113"/>
      <c r="G209" s="113"/>
      <c r="H209" s="113"/>
      <c r="I209" s="113"/>
      <c r="J209" s="113"/>
      <c r="K209" s="113"/>
      <c r="L209" s="113"/>
      <c r="M209" s="113"/>
      <c r="N209" s="113"/>
      <c r="O209" s="113"/>
      <c r="P209" s="113"/>
      <c r="Q209" s="113"/>
      <c r="R209" s="113"/>
      <c r="S209" s="113"/>
      <c r="T209" s="113"/>
      <c r="U209" s="113"/>
      <c r="V209" s="113"/>
      <c r="W209" s="113"/>
      <c r="X209" s="113"/>
      <c r="Y209" s="113"/>
      <c r="Z209" s="113"/>
      <c r="AA209" s="113"/>
      <c r="AB209" s="113"/>
    </row>
    <row r="210" spans="1:28" x14ac:dyDescent="0.25">
      <c r="A210" s="113"/>
      <c r="B210" s="113"/>
      <c r="C210" s="113"/>
      <c r="D210" s="113"/>
      <c r="E210" s="113"/>
      <c r="F210" s="113"/>
      <c r="G210" s="113"/>
      <c r="H210" s="113"/>
      <c r="I210" s="113"/>
      <c r="J210" s="113"/>
      <c r="K210" s="113"/>
      <c r="L210" s="113"/>
      <c r="M210" s="113"/>
      <c r="N210" s="113"/>
      <c r="O210" s="113"/>
      <c r="P210" s="113"/>
      <c r="Q210" s="113"/>
      <c r="R210" s="113"/>
      <c r="S210" s="113"/>
      <c r="T210" s="113"/>
      <c r="U210" s="113"/>
      <c r="V210" s="113"/>
      <c r="W210" s="113"/>
      <c r="X210" s="113"/>
      <c r="Y210" s="113"/>
      <c r="Z210" s="113"/>
      <c r="AA210" s="113"/>
      <c r="AB210" s="113"/>
    </row>
    <row r="211" spans="1:28" x14ac:dyDescent="0.25">
      <c r="A211" s="113"/>
      <c r="B211" s="113"/>
      <c r="C211" s="113"/>
      <c r="D211" s="113"/>
      <c r="E211" s="113"/>
      <c r="F211" s="113"/>
      <c r="G211" s="113"/>
      <c r="H211" s="113"/>
      <c r="I211" s="113"/>
      <c r="J211" s="113"/>
      <c r="K211" s="113"/>
      <c r="L211" s="113"/>
      <c r="M211" s="113"/>
      <c r="N211" s="113"/>
      <c r="O211" s="113"/>
      <c r="P211" s="113"/>
      <c r="Q211" s="113"/>
      <c r="R211" s="113"/>
      <c r="S211" s="113"/>
      <c r="T211" s="113"/>
      <c r="U211" s="113"/>
      <c r="V211" s="113"/>
      <c r="W211" s="113"/>
      <c r="X211" s="113"/>
      <c r="Y211" s="113"/>
      <c r="Z211" s="113"/>
      <c r="AA211" s="113"/>
      <c r="AB211" s="113"/>
    </row>
    <row r="212" spans="1:28" x14ac:dyDescent="0.25">
      <c r="A212" s="113"/>
      <c r="B212" s="113"/>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c r="AA212" s="113"/>
      <c r="AB212" s="113"/>
    </row>
    <row r="213" spans="1:28" x14ac:dyDescent="0.25">
      <c r="A213" s="113"/>
      <c r="B213" s="113"/>
      <c r="C213" s="113"/>
      <c r="D213" s="113"/>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c r="AA213" s="113"/>
      <c r="AB213" s="113"/>
    </row>
    <row r="214" spans="1:28" x14ac:dyDescent="0.25">
      <c r="A214" s="113"/>
      <c r="B214" s="113"/>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c r="AA214" s="113"/>
      <c r="AB214" s="113"/>
    </row>
    <row r="215" spans="1:28" x14ac:dyDescent="0.25">
      <c r="A215" s="113"/>
      <c r="B215" s="113"/>
      <c r="C215" s="113"/>
      <c r="D215" s="113"/>
      <c r="E215" s="113"/>
      <c r="F215" s="113"/>
      <c r="G215" s="113"/>
      <c r="H215" s="113"/>
      <c r="I215" s="113"/>
      <c r="J215" s="113"/>
      <c r="K215" s="113"/>
      <c r="L215" s="113"/>
      <c r="M215" s="113"/>
      <c r="N215" s="113"/>
      <c r="O215" s="113"/>
      <c r="P215" s="113"/>
      <c r="Q215" s="113"/>
      <c r="R215" s="113"/>
      <c r="S215" s="113"/>
      <c r="T215" s="113"/>
      <c r="U215" s="113"/>
      <c r="V215" s="113"/>
      <c r="W215" s="113"/>
      <c r="X215" s="113"/>
      <c r="Y215" s="113"/>
      <c r="Z215" s="113"/>
      <c r="AA215" s="113"/>
      <c r="AB215" s="113"/>
    </row>
    <row r="216" spans="1:28" x14ac:dyDescent="0.25">
      <c r="A216" s="113"/>
      <c r="B216" s="113"/>
      <c r="C216" s="113"/>
      <c r="D216" s="113"/>
      <c r="E216" s="113"/>
      <c r="F216" s="113"/>
      <c r="G216" s="113"/>
      <c r="H216" s="113"/>
      <c r="I216" s="113"/>
      <c r="J216" s="113"/>
      <c r="K216" s="113"/>
      <c r="L216" s="113"/>
      <c r="M216" s="113"/>
      <c r="N216" s="113"/>
      <c r="O216" s="113"/>
      <c r="P216" s="113"/>
      <c r="Q216" s="113"/>
      <c r="R216" s="113"/>
      <c r="S216" s="113"/>
      <c r="T216" s="113"/>
      <c r="U216" s="113"/>
      <c r="V216" s="113"/>
      <c r="W216" s="113"/>
      <c r="X216" s="113"/>
      <c r="Y216" s="113"/>
      <c r="Z216" s="113"/>
      <c r="AA216" s="113"/>
      <c r="AB216" s="113"/>
    </row>
    <row r="217" spans="1:28" x14ac:dyDescent="0.25">
      <c r="A217" s="113"/>
      <c r="B217" s="113"/>
      <c r="C217" s="113"/>
      <c r="D217" s="113"/>
      <c r="E217" s="113"/>
      <c r="F217" s="113"/>
      <c r="G217" s="113"/>
      <c r="H217" s="113"/>
      <c r="I217" s="113"/>
      <c r="J217" s="113"/>
      <c r="K217" s="113"/>
      <c r="L217" s="113"/>
      <c r="M217" s="113"/>
      <c r="N217" s="113"/>
      <c r="O217" s="113"/>
      <c r="P217" s="113"/>
      <c r="Q217" s="113"/>
      <c r="R217" s="113"/>
      <c r="S217" s="113"/>
      <c r="T217" s="113"/>
      <c r="U217" s="113"/>
      <c r="V217" s="113"/>
      <c r="W217" s="113"/>
      <c r="X217" s="113"/>
      <c r="Y217" s="113"/>
      <c r="Z217" s="113"/>
      <c r="AA217" s="113"/>
      <c r="AB217" s="113"/>
    </row>
    <row r="218" spans="1:28" x14ac:dyDescent="0.25">
      <c r="A218" s="113"/>
      <c r="B218" s="113"/>
      <c r="C218" s="113"/>
      <c r="D218" s="113"/>
      <c r="E218" s="113"/>
      <c r="F218" s="113"/>
      <c r="G218" s="113"/>
      <c r="H218" s="113"/>
      <c r="I218" s="113"/>
      <c r="J218" s="113"/>
      <c r="K218" s="113"/>
      <c r="L218" s="113"/>
      <c r="M218" s="113"/>
      <c r="N218" s="113"/>
      <c r="O218" s="113"/>
      <c r="P218" s="113"/>
      <c r="Q218" s="113"/>
      <c r="R218" s="113"/>
      <c r="S218" s="113"/>
      <c r="T218" s="113"/>
      <c r="U218" s="113"/>
      <c r="V218" s="113"/>
      <c r="W218" s="113"/>
      <c r="X218" s="113"/>
      <c r="Y218" s="113"/>
      <c r="Z218" s="113"/>
      <c r="AA218" s="113"/>
      <c r="AB218" s="113"/>
    </row>
    <row r="219" spans="1:28" x14ac:dyDescent="0.25">
      <c r="A219" s="113"/>
      <c r="B219" s="113"/>
      <c r="C219" s="113"/>
      <c r="D219" s="113"/>
      <c r="E219" s="113"/>
      <c r="F219" s="113"/>
      <c r="G219" s="113"/>
      <c r="H219" s="113"/>
      <c r="I219" s="113"/>
      <c r="J219" s="113"/>
      <c r="K219" s="113"/>
      <c r="L219" s="113"/>
      <c r="M219" s="113"/>
      <c r="N219" s="113"/>
      <c r="O219" s="113"/>
      <c r="P219" s="113"/>
      <c r="Q219" s="113"/>
      <c r="R219" s="113"/>
      <c r="S219" s="113"/>
      <c r="T219" s="113"/>
      <c r="U219" s="113"/>
      <c r="V219" s="113"/>
      <c r="W219" s="113"/>
      <c r="X219" s="113"/>
      <c r="Y219" s="113"/>
      <c r="Z219" s="113"/>
      <c r="AA219" s="113"/>
      <c r="AB219" s="113"/>
    </row>
    <row r="220" spans="1:28" x14ac:dyDescent="0.25">
      <c r="A220" s="113"/>
      <c r="B220" s="113"/>
      <c r="C220" s="113"/>
      <c r="D220" s="113"/>
      <c r="E220" s="113"/>
      <c r="F220" s="113"/>
      <c r="G220" s="113"/>
      <c r="H220" s="113"/>
      <c r="I220" s="113"/>
      <c r="J220" s="113"/>
      <c r="K220" s="113"/>
      <c r="L220" s="113"/>
      <c r="M220" s="113"/>
      <c r="N220" s="113"/>
      <c r="O220" s="113"/>
      <c r="P220" s="113"/>
      <c r="Q220" s="113"/>
      <c r="R220" s="113"/>
      <c r="S220" s="113"/>
      <c r="T220" s="113"/>
      <c r="U220" s="113"/>
      <c r="V220" s="113"/>
      <c r="W220" s="113"/>
      <c r="X220" s="113"/>
      <c r="Y220" s="113"/>
      <c r="Z220" s="113"/>
      <c r="AA220" s="113"/>
      <c r="AB220" s="113"/>
    </row>
    <row r="221" spans="1:28" x14ac:dyDescent="0.25">
      <c r="A221" s="113"/>
      <c r="B221" s="113"/>
      <c r="C221" s="113"/>
      <c r="D221" s="113"/>
      <c r="E221" s="113"/>
      <c r="F221" s="113"/>
      <c r="G221" s="113"/>
      <c r="H221" s="113"/>
      <c r="I221" s="113"/>
      <c r="J221" s="113"/>
      <c r="K221" s="113"/>
      <c r="L221" s="113"/>
      <c r="M221" s="113"/>
      <c r="N221" s="113"/>
      <c r="O221" s="113"/>
      <c r="P221" s="113"/>
      <c r="Q221" s="113"/>
      <c r="R221" s="113"/>
      <c r="S221" s="113"/>
      <c r="T221" s="113"/>
      <c r="U221" s="113"/>
      <c r="V221" s="113"/>
      <c r="W221" s="113"/>
      <c r="X221" s="113"/>
      <c r="Y221" s="113"/>
      <c r="Z221" s="113"/>
      <c r="AA221" s="113"/>
      <c r="AB221" s="113"/>
    </row>
    <row r="222" spans="1:28" x14ac:dyDescent="0.25">
      <c r="A222" s="113"/>
      <c r="B222" s="113"/>
      <c r="C222" s="113"/>
      <c r="D222" s="113"/>
      <c r="E222" s="113"/>
      <c r="F222" s="113"/>
      <c r="G222" s="113"/>
      <c r="H222" s="113"/>
      <c r="I222" s="113"/>
      <c r="J222" s="113"/>
      <c r="K222" s="113"/>
      <c r="L222" s="113"/>
      <c r="M222" s="113"/>
      <c r="N222" s="113"/>
      <c r="O222" s="113"/>
      <c r="P222" s="113"/>
      <c r="Q222" s="113"/>
      <c r="R222" s="113"/>
      <c r="S222" s="113"/>
      <c r="T222" s="113"/>
      <c r="U222" s="113"/>
      <c r="V222" s="113"/>
      <c r="W222" s="113"/>
      <c r="X222" s="113"/>
      <c r="Y222" s="113"/>
      <c r="Z222" s="113"/>
      <c r="AA222" s="113"/>
      <c r="AB222" s="113"/>
    </row>
    <row r="223" spans="1:28" x14ac:dyDescent="0.25">
      <c r="A223" s="113"/>
      <c r="B223" s="113"/>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c r="AA223" s="113"/>
      <c r="AB223" s="113"/>
    </row>
    <row r="224" spans="1:28" x14ac:dyDescent="0.25">
      <c r="A224" s="113"/>
      <c r="B224" s="113"/>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c r="AA224" s="113"/>
      <c r="AB224" s="113"/>
    </row>
    <row r="225" spans="1:28" x14ac:dyDescent="0.25">
      <c r="A225" s="113"/>
      <c r="B225" s="113"/>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c r="AA225" s="113"/>
      <c r="AB225" s="113"/>
    </row>
    <row r="226" spans="1:28" x14ac:dyDescent="0.25">
      <c r="A226" s="113"/>
      <c r="B226" s="113"/>
      <c r="C226" s="113"/>
      <c r="D226" s="113"/>
      <c r="E226" s="113"/>
      <c r="F226" s="113"/>
      <c r="G226" s="113"/>
      <c r="H226" s="113"/>
      <c r="I226" s="113"/>
      <c r="J226" s="113"/>
      <c r="K226" s="113"/>
      <c r="L226" s="113"/>
      <c r="M226" s="113"/>
      <c r="N226" s="113"/>
      <c r="O226" s="113"/>
      <c r="P226" s="113"/>
      <c r="Q226" s="113"/>
      <c r="R226" s="113"/>
      <c r="S226" s="113"/>
      <c r="T226" s="113"/>
      <c r="U226" s="113"/>
      <c r="V226" s="113"/>
      <c r="W226" s="113"/>
      <c r="X226" s="113"/>
      <c r="Y226" s="113"/>
      <c r="Z226" s="113"/>
      <c r="AA226" s="113"/>
      <c r="AB226" s="113"/>
    </row>
    <row r="227" spans="1:28" x14ac:dyDescent="0.25">
      <c r="A227" s="113"/>
      <c r="B227" s="113"/>
      <c r="C227" s="113"/>
      <c r="D227" s="113"/>
      <c r="E227" s="113"/>
      <c r="F227" s="113"/>
      <c r="G227" s="113"/>
      <c r="H227" s="113"/>
      <c r="I227" s="113"/>
      <c r="J227" s="113"/>
      <c r="K227" s="113"/>
      <c r="L227" s="113"/>
      <c r="M227" s="113"/>
      <c r="N227" s="113"/>
      <c r="O227" s="113"/>
      <c r="P227" s="113"/>
      <c r="Q227" s="113"/>
      <c r="R227" s="113"/>
      <c r="S227" s="113"/>
      <c r="T227" s="113"/>
      <c r="U227" s="113"/>
      <c r="V227" s="113"/>
      <c r="W227" s="113"/>
      <c r="X227" s="113"/>
      <c r="Y227" s="113"/>
      <c r="Z227" s="113"/>
      <c r="AA227" s="113"/>
      <c r="AB227" s="113"/>
    </row>
    <row r="228" spans="1:28" x14ac:dyDescent="0.25">
      <c r="A228" s="113"/>
      <c r="B228" s="113"/>
      <c r="C228" s="113"/>
      <c r="D228" s="113"/>
      <c r="E228" s="113"/>
      <c r="F228" s="113"/>
      <c r="G228" s="113"/>
      <c r="H228" s="113"/>
      <c r="I228" s="113"/>
      <c r="J228" s="113"/>
      <c r="K228" s="113"/>
      <c r="L228" s="113"/>
      <c r="M228" s="113"/>
      <c r="N228" s="113"/>
      <c r="O228" s="113"/>
      <c r="P228" s="113"/>
      <c r="Q228" s="113"/>
      <c r="R228" s="113"/>
      <c r="S228" s="113"/>
      <c r="T228" s="113"/>
      <c r="U228" s="113"/>
      <c r="V228" s="113"/>
      <c r="W228" s="113"/>
      <c r="X228" s="113"/>
      <c r="Y228" s="113"/>
      <c r="Z228" s="113"/>
      <c r="AA228" s="113"/>
      <c r="AB228" s="113"/>
    </row>
    <row r="229" spans="1:28" x14ac:dyDescent="0.25">
      <c r="A229" s="113"/>
      <c r="B229" s="113"/>
      <c r="C229" s="113"/>
      <c r="D229" s="113"/>
      <c r="E229" s="113"/>
      <c r="F229" s="113"/>
      <c r="G229" s="113"/>
      <c r="H229" s="113"/>
      <c r="I229" s="113"/>
      <c r="J229" s="113"/>
      <c r="K229" s="113"/>
      <c r="L229" s="113"/>
      <c r="M229" s="113"/>
      <c r="N229" s="113"/>
      <c r="O229" s="113"/>
      <c r="P229" s="113"/>
      <c r="Q229" s="113"/>
      <c r="R229" s="113"/>
      <c r="S229" s="113"/>
      <c r="T229" s="113"/>
      <c r="U229" s="113"/>
      <c r="V229" s="113"/>
      <c r="W229" s="113"/>
      <c r="X229" s="113"/>
      <c r="Y229" s="113"/>
      <c r="Z229" s="113"/>
      <c r="AA229" s="113"/>
      <c r="AB229" s="113"/>
    </row>
    <row r="230" spans="1:28" x14ac:dyDescent="0.25">
      <c r="A230" s="113"/>
      <c r="B230" s="113"/>
      <c r="C230" s="113"/>
      <c r="D230" s="113"/>
      <c r="E230" s="113"/>
      <c r="F230" s="113"/>
      <c r="G230" s="113"/>
      <c r="H230" s="113"/>
      <c r="I230" s="113"/>
      <c r="J230" s="113"/>
      <c r="K230" s="113"/>
      <c r="L230" s="113"/>
      <c r="M230" s="113"/>
      <c r="N230" s="113"/>
      <c r="O230" s="113"/>
      <c r="P230" s="113"/>
      <c r="Q230" s="113"/>
      <c r="R230" s="113"/>
      <c r="S230" s="113"/>
      <c r="T230" s="113"/>
      <c r="U230" s="113"/>
      <c r="V230" s="113"/>
      <c r="W230" s="113"/>
      <c r="X230" s="113"/>
      <c r="Y230" s="113"/>
      <c r="Z230" s="113"/>
      <c r="AA230" s="113"/>
      <c r="AB230" s="113"/>
    </row>
    <row r="231" spans="1:28" x14ac:dyDescent="0.25">
      <c r="A231" s="113"/>
      <c r="B231" s="113"/>
      <c r="C231" s="113"/>
      <c r="D231" s="113"/>
      <c r="E231" s="113"/>
      <c r="F231" s="113"/>
      <c r="G231" s="113"/>
      <c r="H231" s="113"/>
      <c r="I231" s="113"/>
      <c r="J231" s="113"/>
      <c r="K231" s="113"/>
      <c r="L231" s="113"/>
      <c r="M231" s="113"/>
      <c r="N231" s="113"/>
      <c r="O231" s="113"/>
      <c r="P231" s="113"/>
      <c r="Q231" s="113"/>
      <c r="R231" s="113"/>
      <c r="S231" s="113"/>
      <c r="T231" s="113"/>
      <c r="U231" s="113"/>
      <c r="V231" s="113"/>
      <c r="W231" s="113"/>
      <c r="X231" s="113"/>
      <c r="Y231" s="113"/>
      <c r="Z231" s="113"/>
      <c r="AA231" s="113"/>
      <c r="AB231" s="113"/>
    </row>
    <row r="232" spans="1:28" x14ac:dyDescent="0.25">
      <c r="A232" s="113"/>
      <c r="B232" s="113"/>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c r="AA232" s="113"/>
      <c r="AB232" s="113"/>
    </row>
    <row r="233" spans="1:28" x14ac:dyDescent="0.25">
      <c r="A233" s="113"/>
      <c r="B233" s="113"/>
      <c r="C233" s="113"/>
      <c r="D233" s="113"/>
      <c r="E233" s="113"/>
      <c r="F233" s="113"/>
      <c r="G233" s="113"/>
      <c r="H233" s="113"/>
      <c r="I233" s="113"/>
      <c r="J233" s="113"/>
      <c r="K233" s="113"/>
      <c r="L233" s="113"/>
      <c r="M233" s="113"/>
      <c r="N233" s="113"/>
      <c r="O233" s="113"/>
      <c r="P233" s="113"/>
      <c r="Q233" s="113"/>
      <c r="R233" s="113"/>
      <c r="S233" s="113"/>
      <c r="T233" s="113"/>
      <c r="U233" s="113"/>
      <c r="V233" s="113"/>
      <c r="W233" s="113"/>
      <c r="X233" s="113"/>
      <c r="Y233" s="113"/>
      <c r="Z233" s="113"/>
      <c r="AA233" s="113"/>
      <c r="AB233" s="113"/>
    </row>
    <row r="234" spans="1:28" x14ac:dyDescent="0.25">
      <c r="A234" s="113"/>
      <c r="B234" s="113"/>
      <c r="C234" s="113"/>
      <c r="D234" s="113"/>
      <c r="E234" s="113"/>
      <c r="F234" s="113"/>
      <c r="G234" s="113"/>
      <c r="H234" s="113"/>
      <c r="I234" s="113"/>
      <c r="J234" s="113"/>
      <c r="K234" s="113"/>
      <c r="L234" s="113"/>
      <c r="M234" s="113"/>
      <c r="N234" s="113"/>
      <c r="O234" s="113"/>
      <c r="P234" s="113"/>
      <c r="Q234" s="113"/>
      <c r="R234" s="113"/>
      <c r="S234" s="113"/>
      <c r="T234" s="113"/>
      <c r="U234" s="113"/>
      <c r="V234" s="113"/>
      <c r="W234" s="113"/>
      <c r="X234" s="113"/>
      <c r="Y234" s="113"/>
      <c r="Z234" s="113"/>
      <c r="AA234" s="113"/>
      <c r="AB234" s="113"/>
    </row>
    <row r="235" spans="1:28" x14ac:dyDescent="0.25">
      <c r="A235" s="113"/>
      <c r="B235" s="113"/>
      <c r="C235" s="113"/>
      <c r="D235" s="113"/>
      <c r="E235" s="113"/>
      <c r="F235" s="113"/>
      <c r="G235" s="113"/>
      <c r="H235" s="113"/>
      <c r="I235" s="113"/>
      <c r="J235" s="113"/>
      <c r="K235" s="113"/>
      <c r="L235" s="113"/>
      <c r="M235" s="113"/>
      <c r="N235" s="113"/>
      <c r="O235" s="113"/>
      <c r="P235" s="113"/>
      <c r="Q235" s="113"/>
      <c r="R235" s="113"/>
      <c r="S235" s="113"/>
      <c r="T235" s="113"/>
      <c r="U235" s="113"/>
      <c r="V235" s="113"/>
      <c r="W235" s="113"/>
      <c r="X235" s="113"/>
      <c r="Y235" s="113"/>
      <c r="Z235" s="113"/>
      <c r="AA235" s="113"/>
      <c r="AB235" s="113"/>
    </row>
    <row r="236" spans="1:28" x14ac:dyDescent="0.25">
      <c r="A236" s="113"/>
      <c r="B236" s="113"/>
      <c r="C236" s="113"/>
      <c r="D236" s="113"/>
      <c r="E236" s="113"/>
      <c r="F236" s="113"/>
      <c r="G236" s="113"/>
      <c r="H236" s="113"/>
      <c r="I236" s="113"/>
      <c r="J236" s="113"/>
      <c r="K236" s="113"/>
      <c r="L236" s="113"/>
      <c r="M236" s="113"/>
      <c r="N236" s="113"/>
      <c r="O236" s="113"/>
      <c r="P236" s="113"/>
      <c r="Q236" s="113"/>
      <c r="R236" s="113"/>
      <c r="S236" s="113"/>
      <c r="T236" s="113"/>
      <c r="U236" s="113"/>
      <c r="V236" s="113"/>
      <c r="W236" s="113"/>
      <c r="X236" s="113"/>
      <c r="Y236" s="113"/>
      <c r="Z236" s="113"/>
      <c r="AA236" s="113"/>
      <c r="AB236" s="113"/>
    </row>
    <row r="237" spans="1:28" x14ac:dyDescent="0.25">
      <c r="A237" s="113"/>
      <c r="B237" s="113"/>
      <c r="C237" s="113"/>
      <c r="D237" s="113"/>
      <c r="E237" s="113"/>
      <c r="F237" s="113"/>
      <c r="G237" s="113"/>
      <c r="H237" s="113"/>
      <c r="I237" s="113"/>
      <c r="J237" s="113"/>
      <c r="K237" s="113"/>
      <c r="L237" s="113"/>
      <c r="M237" s="113"/>
      <c r="N237" s="113"/>
      <c r="O237" s="113"/>
      <c r="P237" s="113"/>
      <c r="Q237" s="113"/>
      <c r="R237" s="113"/>
      <c r="S237" s="113"/>
      <c r="T237" s="113"/>
      <c r="U237" s="113"/>
      <c r="V237" s="113"/>
      <c r="W237" s="113"/>
      <c r="X237" s="113"/>
      <c r="Y237" s="113"/>
      <c r="Z237" s="113"/>
      <c r="AA237" s="113"/>
      <c r="AB237" s="113"/>
    </row>
    <row r="238" spans="1:28" x14ac:dyDescent="0.25">
      <c r="A238" s="113"/>
      <c r="B238" s="113"/>
      <c r="C238" s="113"/>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c r="Z238" s="113"/>
      <c r="AA238" s="113"/>
      <c r="AB238" s="113"/>
    </row>
    <row r="239" spans="1:28" x14ac:dyDescent="0.25">
      <c r="A239" s="113"/>
      <c r="B239" s="113"/>
      <c r="C239" s="113"/>
      <c r="D239" s="113"/>
      <c r="E239" s="113"/>
      <c r="F239" s="113"/>
      <c r="G239" s="113"/>
      <c r="H239" s="113"/>
      <c r="I239" s="113"/>
      <c r="J239" s="113"/>
      <c r="K239" s="113"/>
      <c r="L239" s="113"/>
      <c r="M239" s="113"/>
      <c r="N239" s="113"/>
      <c r="O239" s="113"/>
      <c r="P239" s="113"/>
      <c r="Q239" s="113"/>
      <c r="R239" s="113"/>
      <c r="S239" s="113"/>
      <c r="T239" s="113"/>
      <c r="U239" s="113"/>
      <c r="V239" s="113"/>
      <c r="W239" s="113"/>
      <c r="X239" s="113"/>
      <c r="Y239" s="113"/>
      <c r="Z239" s="113"/>
      <c r="AA239" s="113"/>
      <c r="AB239" s="113"/>
    </row>
    <row r="240" spans="1:28" x14ac:dyDescent="0.25">
      <c r="A240" s="113"/>
      <c r="B240" s="113"/>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c r="AA240" s="113"/>
      <c r="AB240" s="113"/>
    </row>
    <row r="241" spans="1:28" x14ac:dyDescent="0.25">
      <c r="A241" s="113"/>
      <c r="B241" s="113"/>
      <c r="C241" s="113"/>
      <c r="D241" s="113"/>
      <c r="E241" s="113"/>
      <c r="F241" s="113"/>
      <c r="G241" s="113"/>
      <c r="H241" s="113"/>
      <c r="I241" s="113"/>
      <c r="J241" s="113"/>
      <c r="K241" s="113"/>
      <c r="L241" s="113"/>
      <c r="M241" s="113"/>
      <c r="N241" s="113"/>
      <c r="O241" s="113"/>
      <c r="P241" s="113"/>
      <c r="Q241" s="113"/>
      <c r="R241" s="113"/>
      <c r="S241" s="113"/>
      <c r="T241" s="113"/>
      <c r="U241" s="113"/>
      <c r="V241" s="113"/>
      <c r="W241" s="113"/>
      <c r="X241" s="113"/>
      <c r="Y241" s="113"/>
      <c r="Z241" s="113"/>
      <c r="AA241" s="113"/>
      <c r="AB241" s="113"/>
    </row>
    <row r="242" spans="1:28" x14ac:dyDescent="0.25">
      <c r="A242" s="113"/>
      <c r="B242" s="113"/>
      <c r="C242" s="113"/>
      <c r="D242" s="113"/>
      <c r="E242" s="113"/>
      <c r="F242" s="113"/>
      <c r="G242" s="113"/>
      <c r="H242" s="113"/>
      <c r="I242" s="113"/>
      <c r="J242" s="113"/>
      <c r="K242" s="113"/>
      <c r="L242" s="113"/>
      <c r="M242" s="113"/>
      <c r="N242" s="113"/>
      <c r="O242" s="113"/>
      <c r="P242" s="113"/>
      <c r="Q242" s="113"/>
      <c r="R242" s="113"/>
      <c r="S242" s="113"/>
      <c r="T242" s="113"/>
      <c r="U242" s="113"/>
      <c r="V242" s="113"/>
      <c r="W242" s="113"/>
      <c r="X242" s="113"/>
      <c r="Y242" s="113"/>
      <c r="Z242" s="113"/>
      <c r="AA242" s="113"/>
      <c r="AB242" s="113"/>
    </row>
    <row r="243" spans="1:28" x14ac:dyDescent="0.25">
      <c r="A243" s="113"/>
      <c r="B243" s="113"/>
      <c r="C243" s="113"/>
      <c r="D243" s="113"/>
      <c r="E243" s="113"/>
      <c r="F243" s="113"/>
      <c r="G243" s="113"/>
      <c r="H243" s="113"/>
      <c r="I243" s="113"/>
      <c r="J243" s="113"/>
      <c r="K243" s="113"/>
      <c r="L243" s="113"/>
      <c r="M243" s="113"/>
      <c r="N243" s="113"/>
      <c r="O243" s="113"/>
      <c r="P243" s="113"/>
      <c r="Q243" s="113"/>
      <c r="R243" s="113"/>
      <c r="S243" s="113"/>
      <c r="T243" s="113"/>
      <c r="U243" s="113"/>
      <c r="V243" s="113"/>
      <c r="W243" s="113"/>
      <c r="X243" s="113"/>
      <c r="Y243" s="113"/>
      <c r="Z243" s="113"/>
      <c r="AA243" s="113"/>
      <c r="AB243" s="113"/>
    </row>
    <row r="244" spans="1:28" x14ac:dyDescent="0.25">
      <c r="A244" s="113"/>
      <c r="B244" s="113"/>
      <c r="C244" s="113"/>
      <c r="D244" s="113"/>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c r="AA244" s="113"/>
      <c r="AB244" s="113"/>
    </row>
    <row r="245" spans="1:28" x14ac:dyDescent="0.25">
      <c r="A245" s="113"/>
      <c r="B245" s="113"/>
      <c r="C245" s="113"/>
      <c r="D245" s="113"/>
      <c r="E245" s="113"/>
      <c r="F245" s="113"/>
      <c r="G245" s="113"/>
      <c r="H245" s="113"/>
      <c r="I245" s="113"/>
      <c r="J245" s="113"/>
      <c r="K245" s="113"/>
      <c r="L245" s="113"/>
      <c r="M245" s="113"/>
      <c r="N245" s="113"/>
      <c r="O245" s="113"/>
      <c r="P245" s="113"/>
      <c r="Q245" s="113"/>
      <c r="R245" s="113"/>
      <c r="S245" s="113"/>
      <c r="T245" s="113"/>
      <c r="U245" s="113"/>
      <c r="V245" s="113"/>
      <c r="W245" s="113"/>
      <c r="X245" s="113"/>
      <c r="Y245" s="113"/>
      <c r="Z245" s="113"/>
      <c r="AA245" s="113"/>
      <c r="AB245" s="113"/>
    </row>
    <row r="246" spans="1:28" x14ac:dyDescent="0.25">
      <c r="A246" s="113"/>
      <c r="B246" s="113"/>
      <c r="C246" s="113"/>
      <c r="D246" s="113"/>
      <c r="E246" s="113"/>
      <c r="F246" s="113"/>
      <c r="G246" s="113"/>
      <c r="H246" s="113"/>
      <c r="I246" s="113"/>
      <c r="J246" s="113"/>
      <c r="K246" s="113"/>
      <c r="L246" s="113"/>
      <c r="M246" s="113"/>
      <c r="N246" s="113"/>
      <c r="O246" s="113"/>
      <c r="P246" s="113"/>
      <c r="Q246" s="113"/>
      <c r="R246" s="113"/>
      <c r="S246" s="113"/>
      <c r="T246" s="113"/>
      <c r="U246" s="113"/>
      <c r="V246" s="113"/>
      <c r="W246" s="113"/>
      <c r="X246" s="113"/>
      <c r="Y246" s="113"/>
      <c r="Z246" s="113"/>
      <c r="AA246" s="113"/>
      <c r="AB246" s="113"/>
    </row>
    <row r="247" spans="1:28" x14ac:dyDescent="0.25">
      <c r="A247" s="113"/>
      <c r="B247" s="113"/>
      <c r="C247" s="113"/>
      <c r="D247" s="113"/>
      <c r="E247" s="113"/>
      <c r="F247" s="113"/>
      <c r="G247" s="113"/>
      <c r="H247" s="113"/>
      <c r="I247" s="113"/>
      <c r="J247" s="113"/>
      <c r="K247" s="113"/>
      <c r="L247" s="113"/>
      <c r="M247" s="113"/>
      <c r="N247" s="113"/>
      <c r="O247" s="113"/>
      <c r="P247" s="113"/>
      <c r="Q247" s="113"/>
      <c r="R247" s="113"/>
      <c r="S247" s="113"/>
      <c r="T247" s="113"/>
      <c r="U247" s="113"/>
      <c r="V247" s="113"/>
      <c r="W247" s="113"/>
      <c r="X247" s="113"/>
      <c r="Y247" s="113"/>
      <c r="Z247" s="113"/>
      <c r="AA247" s="113"/>
      <c r="AB247" s="113"/>
    </row>
    <row r="248" spans="1:28" x14ac:dyDescent="0.25">
      <c r="A248" s="113"/>
      <c r="B248" s="113"/>
      <c r="C248" s="113"/>
      <c r="D248" s="113"/>
      <c r="E248" s="113"/>
      <c r="F248" s="113"/>
      <c r="G248" s="113"/>
      <c r="H248" s="113"/>
      <c r="I248" s="113"/>
      <c r="J248" s="113"/>
      <c r="K248" s="113"/>
      <c r="L248" s="113"/>
      <c r="M248" s="113"/>
      <c r="N248" s="113"/>
      <c r="O248" s="113"/>
      <c r="P248" s="113"/>
      <c r="Q248" s="113"/>
      <c r="R248" s="113"/>
      <c r="S248" s="113"/>
      <c r="T248" s="113"/>
      <c r="U248" s="113"/>
      <c r="V248" s="113"/>
      <c r="W248" s="113"/>
      <c r="X248" s="113"/>
      <c r="Y248" s="113"/>
      <c r="Z248" s="113"/>
      <c r="AA248" s="113"/>
      <c r="AB248" s="113"/>
    </row>
    <row r="249" spans="1:28" x14ac:dyDescent="0.25">
      <c r="A249" s="113"/>
      <c r="B249" s="113"/>
      <c r="C249" s="113"/>
      <c r="D249" s="113"/>
      <c r="E249" s="113"/>
      <c r="F249" s="113"/>
      <c r="G249" s="113"/>
      <c r="H249" s="113"/>
      <c r="I249" s="113"/>
      <c r="J249" s="113"/>
      <c r="K249" s="113"/>
      <c r="L249" s="113"/>
      <c r="M249" s="113"/>
      <c r="N249" s="113"/>
      <c r="O249" s="113"/>
      <c r="P249" s="113"/>
      <c r="Q249" s="113"/>
      <c r="R249" s="113"/>
      <c r="S249" s="113"/>
      <c r="T249" s="113"/>
      <c r="U249" s="113"/>
      <c r="V249" s="113"/>
      <c r="W249" s="113"/>
      <c r="X249" s="113"/>
      <c r="Y249" s="113"/>
      <c r="Z249" s="113"/>
      <c r="AA249" s="113"/>
      <c r="AB249" s="113"/>
    </row>
    <row r="250" spans="1:28" x14ac:dyDescent="0.25">
      <c r="A250" s="113"/>
      <c r="B250" s="113"/>
      <c r="C250" s="113"/>
      <c r="D250" s="113"/>
      <c r="E250" s="113"/>
      <c r="F250" s="113"/>
      <c r="G250" s="113"/>
      <c r="H250" s="113"/>
      <c r="I250" s="113"/>
      <c r="J250" s="113"/>
      <c r="K250" s="113"/>
      <c r="L250" s="113"/>
      <c r="M250" s="113"/>
      <c r="N250" s="113"/>
      <c r="O250" s="113"/>
      <c r="P250" s="113"/>
      <c r="Q250" s="113"/>
      <c r="R250" s="113"/>
      <c r="S250" s="113"/>
      <c r="T250" s="113"/>
      <c r="U250" s="113"/>
      <c r="V250" s="113"/>
      <c r="W250" s="113"/>
      <c r="X250" s="113"/>
      <c r="Y250" s="113"/>
      <c r="Z250" s="113"/>
      <c r="AA250" s="113"/>
      <c r="AB250" s="113"/>
    </row>
    <row r="251" spans="1:28" x14ac:dyDescent="0.25">
      <c r="A251" s="113"/>
      <c r="B251" s="113"/>
      <c r="C251" s="113"/>
      <c r="D251" s="113"/>
      <c r="E251" s="113"/>
      <c r="F251" s="113"/>
      <c r="G251" s="113"/>
      <c r="H251" s="113"/>
      <c r="I251" s="113"/>
      <c r="J251" s="113"/>
      <c r="K251" s="113"/>
      <c r="L251" s="113"/>
      <c r="M251" s="113"/>
      <c r="N251" s="113"/>
      <c r="O251" s="113"/>
      <c r="P251" s="113"/>
      <c r="Q251" s="113"/>
      <c r="R251" s="113"/>
      <c r="S251" s="113"/>
      <c r="T251" s="113"/>
      <c r="U251" s="113"/>
      <c r="V251" s="113"/>
      <c r="W251" s="113"/>
      <c r="X251" s="113"/>
      <c r="Y251" s="113"/>
      <c r="Z251" s="113"/>
      <c r="AA251" s="113"/>
      <c r="AB251" s="113"/>
    </row>
    <row r="252" spans="1:28" x14ac:dyDescent="0.25">
      <c r="A252" s="113"/>
      <c r="B252" s="113"/>
      <c r="C252" s="113"/>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c r="Z252" s="113"/>
      <c r="AA252" s="113"/>
      <c r="AB252" s="113"/>
    </row>
    <row r="253" spans="1:28" x14ac:dyDescent="0.25">
      <c r="A253" s="113"/>
      <c r="B253" s="113"/>
      <c r="C253" s="113"/>
      <c r="D253" s="113"/>
      <c r="E253" s="113"/>
      <c r="F253" s="113"/>
      <c r="G253" s="113"/>
      <c r="H253" s="113"/>
      <c r="I253" s="113"/>
      <c r="J253" s="113"/>
      <c r="K253" s="113"/>
      <c r="L253" s="113"/>
      <c r="M253" s="113"/>
      <c r="N253" s="113"/>
      <c r="O253" s="113"/>
      <c r="P253" s="113"/>
      <c r="Q253" s="113"/>
      <c r="R253" s="113"/>
      <c r="S253" s="113"/>
      <c r="T253" s="113"/>
      <c r="U253" s="113"/>
      <c r="V253" s="113"/>
      <c r="W253" s="113"/>
      <c r="X253" s="113"/>
      <c r="Y253" s="113"/>
      <c r="Z253" s="113"/>
      <c r="AA253" s="113"/>
      <c r="AB253" s="113"/>
    </row>
    <row r="254" spans="1:28" x14ac:dyDescent="0.25">
      <c r="A254" s="113"/>
      <c r="B254" s="113"/>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c r="AA254" s="113"/>
      <c r="AB254" s="113"/>
    </row>
    <row r="255" spans="1:28" x14ac:dyDescent="0.25">
      <c r="A255" s="113"/>
      <c r="B255" s="113"/>
      <c r="C255" s="113"/>
      <c r="D255" s="113"/>
      <c r="E255" s="113"/>
      <c r="F255" s="113"/>
      <c r="G255" s="113"/>
      <c r="H255" s="113"/>
      <c r="I255" s="113"/>
      <c r="J255" s="113"/>
      <c r="K255" s="113"/>
      <c r="L255" s="113"/>
      <c r="M255" s="113"/>
      <c r="N255" s="113"/>
      <c r="O255" s="113"/>
      <c r="P255" s="113"/>
      <c r="Q255" s="113"/>
      <c r="R255" s="113"/>
      <c r="S255" s="113"/>
      <c r="T255" s="113"/>
      <c r="U255" s="113"/>
      <c r="V255" s="113"/>
      <c r="W255" s="113"/>
      <c r="X255" s="113"/>
      <c r="Y255" s="113"/>
      <c r="Z255" s="113"/>
      <c r="AA255" s="113"/>
      <c r="AB255" s="113"/>
    </row>
    <row r="256" spans="1:28" x14ac:dyDescent="0.25">
      <c r="A256" s="113"/>
      <c r="B256" s="113"/>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c r="AA256" s="113"/>
      <c r="AB256" s="113"/>
    </row>
    <row r="257" spans="1:28" x14ac:dyDescent="0.25">
      <c r="A257" s="113"/>
      <c r="B257" s="113"/>
      <c r="C257" s="113"/>
      <c r="D257" s="113"/>
      <c r="E257" s="113"/>
      <c r="F257" s="113"/>
      <c r="G257" s="113"/>
      <c r="H257" s="113"/>
      <c r="I257" s="113"/>
      <c r="J257" s="113"/>
      <c r="K257" s="113"/>
      <c r="L257" s="113"/>
      <c r="M257" s="113"/>
      <c r="N257" s="113"/>
      <c r="O257" s="113"/>
      <c r="P257" s="113"/>
      <c r="Q257" s="113"/>
      <c r="R257" s="113"/>
      <c r="S257" s="113"/>
      <c r="T257" s="113"/>
      <c r="U257" s="113"/>
      <c r="V257" s="113"/>
      <c r="W257" s="113"/>
      <c r="X257" s="113"/>
      <c r="Y257" s="113"/>
      <c r="Z257" s="113"/>
      <c r="AA257" s="113"/>
      <c r="AB257" s="113"/>
    </row>
    <row r="258" spans="1:28" x14ac:dyDescent="0.25">
      <c r="A258" s="113"/>
      <c r="B258" s="113"/>
      <c r="C258" s="113"/>
      <c r="D258" s="113"/>
      <c r="E258" s="113"/>
      <c r="F258" s="113"/>
      <c r="G258" s="113"/>
      <c r="H258" s="113"/>
      <c r="I258" s="113"/>
      <c r="J258" s="113"/>
      <c r="K258" s="113"/>
      <c r="L258" s="113"/>
      <c r="M258" s="113"/>
      <c r="N258" s="113"/>
      <c r="O258" s="113"/>
      <c r="P258" s="113"/>
      <c r="Q258" s="113"/>
      <c r="R258" s="113"/>
      <c r="S258" s="113"/>
      <c r="T258" s="113"/>
      <c r="U258" s="113"/>
      <c r="V258" s="113"/>
      <c r="W258" s="113"/>
      <c r="X258" s="113"/>
      <c r="Y258" s="113"/>
      <c r="Z258" s="113"/>
      <c r="AA258" s="113"/>
      <c r="AB258" s="113"/>
    </row>
    <row r="259" spans="1:28" x14ac:dyDescent="0.25">
      <c r="A259" s="113"/>
      <c r="B259" s="113"/>
      <c r="C259" s="113"/>
      <c r="D259" s="113"/>
      <c r="E259" s="113"/>
      <c r="F259" s="113"/>
      <c r="G259" s="113"/>
      <c r="H259" s="113"/>
      <c r="I259" s="113"/>
      <c r="J259" s="113"/>
      <c r="K259" s="113"/>
      <c r="L259" s="113"/>
      <c r="M259" s="113"/>
      <c r="N259" s="113"/>
      <c r="O259" s="113"/>
      <c r="P259" s="113"/>
      <c r="Q259" s="113"/>
      <c r="R259" s="113"/>
      <c r="S259" s="113"/>
      <c r="T259" s="113"/>
      <c r="U259" s="113"/>
      <c r="V259" s="113"/>
      <c r="W259" s="113"/>
      <c r="X259" s="113"/>
      <c r="Y259" s="113"/>
      <c r="Z259" s="113"/>
      <c r="AA259" s="113"/>
      <c r="AB259" s="113"/>
    </row>
    <row r="260" spans="1:28" x14ac:dyDescent="0.25">
      <c r="A260" s="113"/>
      <c r="B260" s="113"/>
      <c r="C260" s="113"/>
      <c r="D260" s="113"/>
      <c r="E260" s="113"/>
      <c r="F260" s="113"/>
      <c r="G260" s="113"/>
      <c r="H260" s="113"/>
      <c r="I260" s="113"/>
      <c r="J260" s="113"/>
      <c r="K260" s="113"/>
      <c r="L260" s="113"/>
      <c r="M260" s="113"/>
      <c r="N260" s="113"/>
      <c r="O260" s="113"/>
      <c r="P260" s="113"/>
      <c r="Q260" s="113"/>
      <c r="R260" s="113"/>
      <c r="S260" s="113"/>
      <c r="T260" s="113"/>
      <c r="U260" s="113"/>
      <c r="V260" s="113"/>
      <c r="W260" s="113"/>
      <c r="X260" s="113"/>
      <c r="Y260" s="113"/>
      <c r="Z260" s="113"/>
      <c r="AA260" s="113"/>
      <c r="AB260" s="113"/>
    </row>
    <row r="261" spans="1:28" x14ac:dyDescent="0.25">
      <c r="A261" s="113"/>
      <c r="B261" s="113"/>
      <c r="C261" s="113"/>
      <c r="D261" s="113"/>
      <c r="E261" s="113"/>
      <c r="F261" s="113"/>
      <c r="G261" s="113"/>
      <c r="H261" s="113"/>
      <c r="I261" s="113"/>
      <c r="J261" s="113"/>
      <c r="K261" s="113"/>
      <c r="L261" s="113"/>
      <c r="M261" s="113"/>
      <c r="N261" s="113"/>
      <c r="O261" s="113"/>
      <c r="P261" s="113"/>
      <c r="Q261" s="113"/>
      <c r="R261" s="113"/>
      <c r="S261" s="113"/>
      <c r="T261" s="113"/>
      <c r="U261" s="113"/>
      <c r="V261" s="113"/>
      <c r="W261" s="113"/>
      <c r="X261" s="113"/>
      <c r="Y261" s="113"/>
      <c r="Z261" s="113"/>
      <c r="AA261" s="113"/>
      <c r="AB261" s="113"/>
    </row>
    <row r="262" spans="1:28" x14ac:dyDescent="0.25">
      <c r="A262" s="113"/>
      <c r="B262" s="113"/>
      <c r="C262" s="113"/>
      <c r="D262" s="113"/>
      <c r="E262" s="113"/>
      <c r="F262" s="113"/>
      <c r="G262" s="113"/>
      <c r="H262" s="113"/>
      <c r="I262" s="113"/>
      <c r="J262" s="113"/>
      <c r="K262" s="113"/>
      <c r="L262" s="113"/>
      <c r="M262" s="113"/>
      <c r="N262" s="113"/>
      <c r="O262" s="113"/>
      <c r="P262" s="113"/>
      <c r="Q262" s="113"/>
      <c r="R262" s="113"/>
      <c r="S262" s="113"/>
      <c r="T262" s="113"/>
      <c r="U262" s="113"/>
      <c r="V262" s="113"/>
      <c r="W262" s="113"/>
      <c r="X262" s="113"/>
      <c r="Y262" s="113"/>
      <c r="Z262" s="113"/>
      <c r="AA262" s="113"/>
      <c r="AB262" s="113"/>
    </row>
    <row r="263" spans="1:28" x14ac:dyDescent="0.25">
      <c r="A263" s="113"/>
      <c r="B263" s="113"/>
      <c r="C263" s="113"/>
      <c r="D263" s="113"/>
      <c r="E263" s="113"/>
      <c r="F263" s="113"/>
      <c r="G263" s="113"/>
      <c r="H263" s="113"/>
      <c r="I263" s="113"/>
      <c r="J263" s="113"/>
      <c r="K263" s="113"/>
      <c r="L263" s="113"/>
      <c r="M263" s="113"/>
      <c r="N263" s="113"/>
      <c r="O263" s="113"/>
      <c r="P263" s="113"/>
      <c r="Q263" s="113"/>
      <c r="R263" s="113"/>
      <c r="S263" s="113"/>
      <c r="T263" s="113"/>
      <c r="U263" s="113"/>
      <c r="V263" s="113"/>
      <c r="W263" s="113"/>
      <c r="X263" s="113"/>
      <c r="Y263" s="113"/>
      <c r="Z263" s="113"/>
      <c r="AA263" s="113"/>
      <c r="AB263" s="113"/>
    </row>
    <row r="264" spans="1:28" x14ac:dyDescent="0.25">
      <c r="A264" s="113"/>
      <c r="B264" s="113"/>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c r="AA264" s="113"/>
      <c r="AB264" s="113"/>
    </row>
    <row r="265" spans="1:28" x14ac:dyDescent="0.25">
      <c r="A265" s="113"/>
      <c r="B265" s="113"/>
      <c r="C265" s="113"/>
      <c r="D265" s="113"/>
      <c r="E265" s="113"/>
      <c r="F265" s="113"/>
      <c r="G265" s="113"/>
      <c r="H265" s="113"/>
      <c r="I265" s="113"/>
      <c r="J265" s="113"/>
      <c r="K265" s="113"/>
      <c r="L265" s="113"/>
      <c r="M265" s="113"/>
      <c r="N265" s="113"/>
      <c r="O265" s="113"/>
      <c r="P265" s="113"/>
      <c r="Q265" s="113"/>
      <c r="R265" s="113"/>
      <c r="S265" s="113"/>
      <c r="T265" s="113"/>
      <c r="U265" s="113"/>
      <c r="V265" s="113"/>
      <c r="W265" s="113"/>
      <c r="X265" s="113"/>
      <c r="Y265" s="113"/>
      <c r="Z265" s="113"/>
      <c r="AA265" s="113"/>
      <c r="AB265" s="113"/>
    </row>
    <row r="266" spans="1:28" x14ac:dyDescent="0.25">
      <c r="A266" s="113"/>
      <c r="B266" s="113"/>
      <c r="C266" s="113"/>
      <c r="D266" s="113"/>
      <c r="E266" s="113"/>
      <c r="F266" s="113"/>
      <c r="G266" s="113"/>
      <c r="H266" s="113"/>
      <c r="I266" s="113"/>
      <c r="J266" s="113"/>
      <c r="K266" s="113"/>
      <c r="L266" s="113"/>
      <c r="M266" s="113"/>
      <c r="N266" s="113"/>
      <c r="O266" s="113"/>
      <c r="P266" s="113"/>
      <c r="Q266" s="113"/>
      <c r="R266" s="113"/>
      <c r="S266" s="113"/>
      <c r="T266" s="113"/>
      <c r="U266" s="113"/>
      <c r="V266" s="113"/>
      <c r="W266" s="113"/>
      <c r="X266" s="113"/>
      <c r="Y266" s="113"/>
      <c r="Z266" s="113"/>
      <c r="AA266" s="113"/>
      <c r="AB266" s="113"/>
    </row>
    <row r="267" spans="1:28" x14ac:dyDescent="0.25">
      <c r="A267" s="113"/>
      <c r="B267" s="113"/>
      <c r="C267" s="113"/>
      <c r="D267" s="113"/>
      <c r="E267" s="113"/>
      <c r="F267" s="113"/>
      <c r="G267" s="113"/>
      <c r="H267" s="113"/>
      <c r="I267" s="113"/>
      <c r="J267" s="113"/>
      <c r="K267" s="113"/>
      <c r="L267" s="113"/>
      <c r="M267" s="113"/>
      <c r="N267" s="113"/>
      <c r="O267" s="113"/>
      <c r="P267" s="113"/>
      <c r="Q267" s="113"/>
      <c r="R267" s="113"/>
      <c r="S267" s="113"/>
      <c r="T267" s="113"/>
      <c r="U267" s="113"/>
      <c r="V267" s="113"/>
      <c r="W267" s="113"/>
      <c r="X267" s="113"/>
      <c r="Y267" s="113"/>
      <c r="Z267" s="113"/>
      <c r="AA267" s="113"/>
      <c r="AB267" s="113"/>
    </row>
    <row r="268" spans="1:28" x14ac:dyDescent="0.25">
      <c r="A268" s="113"/>
      <c r="B268" s="113"/>
      <c r="C268" s="113"/>
      <c r="D268" s="113"/>
      <c r="E268" s="113"/>
      <c r="F268" s="113"/>
      <c r="G268" s="113"/>
      <c r="H268" s="113"/>
      <c r="I268" s="113"/>
      <c r="J268" s="113"/>
      <c r="K268" s="113"/>
      <c r="L268" s="113"/>
      <c r="M268" s="113"/>
      <c r="N268" s="113"/>
      <c r="O268" s="113"/>
      <c r="P268" s="113"/>
      <c r="Q268" s="113"/>
      <c r="R268" s="113"/>
      <c r="S268" s="113"/>
      <c r="T268" s="113"/>
      <c r="U268" s="113"/>
      <c r="V268" s="113"/>
      <c r="W268" s="113"/>
      <c r="X268" s="113"/>
      <c r="Y268" s="113"/>
      <c r="Z268" s="113"/>
      <c r="AA268" s="113"/>
      <c r="AB268" s="113"/>
    </row>
    <row r="269" spans="1:28" x14ac:dyDescent="0.25">
      <c r="A269" s="113"/>
      <c r="B269" s="113"/>
      <c r="C269" s="113"/>
      <c r="D269" s="113"/>
      <c r="E269" s="113"/>
      <c r="F269" s="113"/>
      <c r="G269" s="113"/>
      <c r="H269" s="113"/>
      <c r="I269" s="113"/>
      <c r="J269" s="113"/>
      <c r="K269" s="113"/>
      <c r="L269" s="113"/>
      <c r="M269" s="113"/>
      <c r="N269" s="113"/>
      <c r="O269" s="113"/>
      <c r="P269" s="113"/>
      <c r="Q269" s="113"/>
      <c r="R269" s="113"/>
      <c r="S269" s="113"/>
      <c r="T269" s="113"/>
      <c r="U269" s="113"/>
      <c r="V269" s="113"/>
      <c r="W269" s="113"/>
      <c r="X269" s="113"/>
      <c r="Y269" s="113"/>
      <c r="Z269" s="113"/>
      <c r="AA269" s="113"/>
      <c r="AB269" s="113"/>
    </row>
    <row r="270" spans="1:28" x14ac:dyDescent="0.25">
      <c r="A270" s="113"/>
      <c r="B270" s="113"/>
      <c r="C270" s="113"/>
      <c r="D270" s="113"/>
      <c r="E270" s="113"/>
      <c r="F270" s="113"/>
      <c r="G270" s="113"/>
      <c r="H270" s="113"/>
      <c r="I270" s="113"/>
      <c r="J270" s="113"/>
      <c r="K270" s="113"/>
      <c r="L270" s="113"/>
      <c r="M270" s="113"/>
      <c r="N270" s="113"/>
      <c r="O270" s="113"/>
      <c r="P270" s="113"/>
      <c r="Q270" s="113"/>
      <c r="R270" s="113"/>
      <c r="S270" s="113"/>
      <c r="T270" s="113"/>
      <c r="U270" s="113"/>
      <c r="V270" s="113"/>
      <c r="W270" s="113"/>
      <c r="X270" s="113"/>
      <c r="Y270" s="113"/>
      <c r="Z270" s="113"/>
      <c r="AA270" s="113"/>
      <c r="AB270" s="113"/>
    </row>
    <row r="271" spans="1:28" x14ac:dyDescent="0.25">
      <c r="A271" s="113"/>
      <c r="B271" s="113"/>
      <c r="C271" s="113"/>
      <c r="D271" s="113"/>
      <c r="E271" s="113"/>
      <c r="F271" s="113"/>
      <c r="G271" s="113"/>
      <c r="H271" s="113"/>
      <c r="I271" s="113"/>
      <c r="J271" s="113"/>
      <c r="K271" s="113"/>
      <c r="L271" s="113"/>
      <c r="M271" s="113"/>
      <c r="N271" s="113"/>
      <c r="O271" s="113"/>
      <c r="P271" s="113"/>
      <c r="Q271" s="113"/>
      <c r="R271" s="113"/>
      <c r="S271" s="113"/>
      <c r="T271" s="113"/>
      <c r="U271" s="113"/>
      <c r="V271" s="113"/>
      <c r="W271" s="113"/>
      <c r="X271" s="113"/>
      <c r="Y271" s="113"/>
      <c r="Z271" s="113"/>
      <c r="AA271" s="113"/>
      <c r="AB271" s="113"/>
    </row>
    <row r="272" spans="1:28" x14ac:dyDescent="0.25">
      <c r="A272" s="113"/>
      <c r="B272" s="113"/>
      <c r="C272" s="113"/>
      <c r="D272" s="113"/>
      <c r="E272" s="113"/>
      <c r="F272" s="113"/>
      <c r="G272" s="113"/>
      <c r="H272" s="113"/>
      <c r="I272" s="113"/>
      <c r="J272" s="113"/>
      <c r="K272" s="113"/>
      <c r="L272" s="113"/>
      <c r="M272" s="113"/>
      <c r="N272" s="113"/>
      <c r="O272" s="113"/>
      <c r="P272" s="113"/>
      <c r="Q272" s="113"/>
      <c r="R272" s="113"/>
      <c r="S272" s="113"/>
      <c r="T272" s="113"/>
      <c r="U272" s="113"/>
      <c r="V272" s="113"/>
      <c r="W272" s="113"/>
      <c r="X272" s="113"/>
      <c r="Y272" s="113"/>
      <c r="Z272" s="113"/>
      <c r="AA272" s="113"/>
      <c r="AB272" s="113"/>
    </row>
    <row r="273" spans="1:28" x14ac:dyDescent="0.25">
      <c r="A273" s="113"/>
      <c r="B273" s="113"/>
      <c r="C273" s="113"/>
      <c r="D273" s="113"/>
      <c r="E273" s="113"/>
      <c r="F273" s="113"/>
      <c r="G273" s="113"/>
      <c r="H273" s="113"/>
      <c r="I273" s="113"/>
      <c r="J273" s="113"/>
      <c r="K273" s="113"/>
      <c r="L273" s="113"/>
      <c r="M273" s="113"/>
      <c r="N273" s="113"/>
      <c r="O273" s="113"/>
      <c r="P273" s="113"/>
      <c r="Q273" s="113"/>
      <c r="R273" s="113"/>
      <c r="S273" s="113"/>
      <c r="T273" s="113"/>
      <c r="U273" s="113"/>
      <c r="V273" s="113"/>
      <c r="W273" s="113"/>
      <c r="X273" s="113"/>
      <c r="Y273" s="113"/>
      <c r="Z273" s="113"/>
      <c r="AA273" s="113"/>
      <c r="AB273" s="113"/>
    </row>
    <row r="274" spans="1:28" x14ac:dyDescent="0.25">
      <c r="A274" s="113"/>
      <c r="B274" s="113"/>
      <c r="C274" s="113"/>
      <c r="D274" s="113"/>
      <c r="E274" s="113"/>
      <c r="F274" s="113"/>
      <c r="G274" s="113"/>
      <c r="H274" s="113"/>
      <c r="I274" s="113"/>
      <c r="J274" s="113"/>
      <c r="K274" s="113"/>
      <c r="L274" s="113"/>
      <c r="M274" s="113"/>
      <c r="N274" s="113"/>
      <c r="O274" s="113"/>
      <c r="P274" s="113"/>
      <c r="Q274" s="113"/>
      <c r="R274" s="113"/>
      <c r="S274" s="113"/>
      <c r="T274" s="113"/>
      <c r="U274" s="113"/>
      <c r="V274" s="113"/>
      <c r="W274" s="113"/>
      <c r="X274" s="113"/>
      <c r="Y274" s="113"/>
      <c r="Z274" s="113"/>
      <c r="AA274" s="113"/>
      <c r="AB274" s="113"/>
    </row>
    <row r="275" spans="1:28" x14ac:dyDescent="0.25">
      <c r="A275" s="113"/>
      <c r="B275" s="113"/>
      <c r="C275" s="113"/>
      <c r="D275" s="113"/>
      <c r="E275" s="113"/>
      <c r="F275" s="113"/>
      <c r="G275" s="113"/>
      <c r="H275" s="113"/>
      <c r="I275" s="113"/>
      <c r="J275" s="113"/>
      <c r="K275" s="113"/>
      <c r="L275" s="113"/>
      <c r="M275" s="113"/>
      <c r="N275" s="113"/>
      <c r="O275" s="113"/>
      <c r="P275" s="113"/>
      <c r="Q275" s="113"/>
      <c r="R275" s="113"/>
      <c r="S275" s="113"/>
      <c r="T275" s="113"/>
      <c r="U275" s="113"/>
      <c r="V275" s="113"/>
      <c r="W275" s="113"/>
      <c r="X275" s="113"/>
      <c r="Y275" s="113"/>
      <c r="Z275" s="113"/>
      <c r="AA275" s="113"/>
      <c r="AB275" s="113"/>
    </row>
    <row r="276" spans="1:28" x14ac:dyDescent="0.25">
      <c r="A276" s="113"/>
      <c r="B276" s="113"/>
      <c r="C276" s="113"/>
      <c r="D276" s="113"/>
      <c r="E276" s="113"/>
      <c r="F276" s="113"/>
      <c r="G276" s="113"/>
      <c r="H276" s="113"/>
      <c r="I276" s="113"/>
      <c r="J276" s="113"/>
      <c r="K276" s="113"/>
      <c r="L276" s="113"/>
      <c r="M276" s="113"/>
      <c r="N276" s="113"/>
      <c r="O276" s="113"/>
      <c r="P276" s="113"/>
      <c r="Q276" s="113"/>
      <c r="R276" s="113"/>
      <c r="S276" s="113"/>
      <c r="T276" s="113"/>
      <c r="U276" s="113"/>
      <c r="V276" s="113"/>
      <c r="W276" s="113"/>
      <c r="X276" s="113"/>
      <c r="Y276" s="113"/>
      <c r="Z276" s="113"/>
      <c r="AA276" s="113"/>
      <c r="AB276" s="113"/>
    </row>
    <row r="277" spans="1:28" x14ac:dyDescent="0.25">
      <c r="A277" s="113"/>
      <c r="B277" s="113"/>
      <c r="C277" s="113"/>
      <c r="D277" s="113"/>
      <c r="E277" s="113"/>
      <c r="F277" s="113"/>
      <c r="G277" s="113"/>
      <c r="H277" s="113"/>
      <c r="I277" s="113"/>
      <c r="J277" s="113"/>
      <c r="K277" s="113"/>
      <c r="L277" s="113"/>
      <c r="M277" s="113"/>
      <c r="N277" s="113"/>
      <c r="O277" s="113"/>
      <c r="P277" s="113"/>
      <c r="Q277" s="113"/>
      <c r="R277" s="113"/>
      <c r="S277" s="113"/>
      <c r="T277" s="113"/>
      <c r="U277" s="113"/>
      <c r="V277" s="113"/>
      <c r="W277" s="113"/>
      <c r="X277" s="113"/>
      <c r="Y277" s="113"/>
      <c r="Z277" s="113"/>
      <c r="AA277" s="113"/>
      <c r="AB277" s="113"/>
    </row>
    <row r="278" spans="1:28" x14ac:dyDescent="0.25">
      <c r="A278" s="113"/>
      <c r="B278" s="113"/>
      <c r="C278" s="113"/>
      <c r="D278" s="113"/>
      <c r="E278" s="113"/>
      <c r="F278" s="113"/>
      <c r="G278" s="113"/>
      <c r="H278" s="113"/>
      <c r="I278" s="113"/>
      <c r="J278" s="113"/>
      <c r="K278" s="113"/>
      <c r="L278" s="113"/>
      <c r="M278" s="113"/>
      <c r="N278" s="113"/>
      <c r="O278" s="113"/>
      <c r="P278" s="113"/>
      <c r="Q278" s="113"/>
      <c r="R278" s="113"/>
      <c r="S278" s="113"/>
      <c r="T278" s="113"/>
      <c r="U278" s="113"/>
      <c r="V278" s="113"/>
      <c r="W278" s="113"/>
      <c r="X278" s="113"/>
      <c r="Y278" s="113"/>
      <c r="Z278" s="113"/>
      <c r="AA278" s="113"/>
      <c r="AB278" s="113"/>
    </row>
    <row r="279" spans="1:28" x14ac:dyDescent="0.25">
      <c r="A279" s="113"/>
      <c r="B279" s="113"/>
      <c r="C279" s="113"/>
      <c r="D279" s="113"/>
      <c r="E279" s="113"/>
      <c r="F279" s="113"/>
      <c r="G279" s="113"/>
      <c r="H279" s="113"/>
      <c r="I279" s="113"/>
      <c r="J279" s="113"/>
      <c r="K279" s="113"/>
      <c r="L279" s="113"/>
      <c r="M279" s="113"/>
      <c r="N279" s="113"/>
      <c r="O279" s="113"/>
      <c r="P279" s="113"/>
      <c r="Q279" s="113"/>
      <c r="R279" s="113"/>
      <c r="S279" s="113"/>
      <c r="T279" s="113"/>
      <c r="U279" s="113"/>
      <c r="V279" s="113"/>
      <c r="W279" s="113"/>
      <c r="X279" s="113"/>
      <c r="Y279" s="113"/>
      <c r="Z279" s="113"/>
      <c r="AA279" s="113"/>
      <c r="AB279" s="113"/>
    </row>
    <row r="280" spans="1:28" x14ac:dyDescent="0.25">
      <c r="A280" s="113"/>
      <c r="B280" s="113"/>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c r="AA280" s="113"/>
      <c r="AB280" s="113"/>
    </row>
    <row r="281" spans="1:28" x14ac:dyDescent="0.25">
      <c r="A281" s="113"/>
      <c r="B281" s="113"/>
      <c r="C281" s="113"/>
      <c r="D281" s="113"/>
      <c r="E281" s="113"/>
      <c r="F281" s="113"/>
      <c r="G281" s="113"/>
      <c r="H281" s="113"/>
      <c r="I281" s="113"/>
      <c r="J281" s="113"/>
      <c r="K281" s="113"/>
      <c r="L281" s="113"/>
      <c r="M281" s="113"/>
      <c r="N281" s="113"/>
      <c r="O281" s="113"/>
      <c r="P281" s="113"/>
      <c r="Q281" s="113"/>
      <c r="R281" s="113"/>
      <c r="S281" s="113"/>
      <c r="T281" s="113"/>
      <c r="U281" s="113"/>
      <c r="V281" s="113"/>
      <c r="W281" s="113"/>
      <c r="X281" s="113"/>
      <c r="Y281" s="113"/>
      <c r="Z281" s="113"/>
      <c r="AA281" s="113"/>
      <c r="AB281" s="113"/>
    </row>
    <row r="282" spans="1:28" x14ac:dyDescent="0.25">
      <c r="A282" s="113"/>
      <c r="B282" s="113"/>
      <c r="C282" s="113"/>
      <c r="D282" s="113"/>
      <c r="E282" s="113"/>
      <c r="F282" s="113"/>
      <c r="G282" s="113"/>
      <c r="H282" s="113"/>
      <c r="I282" s="113"/>
      <c r="J282" s="113"/>
      <c r="K282" s="113"/>
      <c r="L282" s="113"/>
      <c r="M282" s="113"/>
      <c r="N282" s="113"/>
      <c r="O282" s="113"/>
      <c r="P282" s="113"/>
      <c r="Q282" s="113"/>
      <c r="R282" s="113"/>
      <c r="S282" s="113"/>
      <c r="T282" s="113"/>
      <c r="U282" s="113"/>
      <c r="V282" s="113"/>
      <c r="W282" s="113"/>
      <c r="X282" s="113"/>
      <c r="Y282" s="113"/>
      <c r="Z282" s="113"/>
      <c r="AA282" s="113"/>
      <c r="AB282" s="113"/>
    </row>
    <row r="283" spans="1:28" x14ac:dyDescent="0.25">
      <c r="A283" s="113"/>
      <c r="B283" s="113"/>
      <c r="C283" s="113"/>
      <c r="D283" s="113"/>
      <c r="E283" s="113"/>
      <c r="F283" s="113"/>
      <c r="G283" s="113"/>
      <c r="H283" s="113"/>
      <c r="I283" s="113"/>
      <c r="J283" s="113"/>
      <c r="K283" s="113"/>
      <c r="L283" s="113"/>
      <c r="M283" s="113"/>
      <c r="N283" s="113"/>
      <c r="O283" s="113"/>
      <c r="P283" s="113"/>
      <c r="Q283" s="113"/>
      <c r="R283" s="113"/>
      <c r="S283" s="113"/>
      <c r="T283" s="113"/>
      <c r="U283" s="113"/>
      <c r="V283" s="113"/>
      <c r="W283" s="113"/>
      <c r="X283" s="113"/>
      <c r="Y283" s="113"/>
      <c r="Z283" s="113"/>
      <c r="AA283" s="113"/>
      <c r="AB283" s="113"/>
    </row>
    <row r="284" spans="1:28" x14ac:dyDescent="0.25">
      <c r="A284" s="113"/>
      <c r="B284" s="113"/>
      <c r="C284" s="113"/>
      <c r="D284" s="113"/>
      <c r="E284" s="113"/>
      <c r="F284" s="113"/>
      <c r="G284" s="113"/>
      <c r="H284" s="113"/>
      <c r="I284" s="113"/>
      <c r="J284" s="113"/>
      <c r="K284" s="113"/>
      <c r="L284" s="113"/>
      <c r="M284" s="113"/>
      <c r="N284" s="113"/>
      <c r="O284" s="113"/>
      <c r="P284" s="113"/>
      <c r="Q284" s="113"/>
      <c r="R284" s="113"/>
      <c r="S284" s="113"/>
      <c r="T284" s="113"/>
      <c r="U284" s="113"/>
      <c r="V284" s="113"/>
      <c r="W284" s="113"/>
      <c r="X284" s="113"/>
      <c r="Y284" s="113"/>
      <c r="Z284" s="113"/>
      <c r="AA284" s="113"/>
      <c r="AB284" s="113"/>
    </row>
    <row r="285" spans="1:28" x14ac:dyDescent="0.25">
      <c r="A285" s="113"/>
      <c r="B285" s="113"/>
      <c r="C285" s="113"/>
      <c r="D285" s="113"/>
      <c r="E285" s="113"/>
      <c r="F285" s="113"/>
      <c r="G285" s="113"/>
      <c r="H285" s="113"/>
      <c r="I285" s="113"/>
      <c r="J285" s="113"/>
      <c r="K285" s="113"/>
      <c r="L285" s="113"/>
      <c r="M285" s="113"/>
      <c r="N285" s="113"/>
      <c r="O285" s="113"/>
      <c r="P285" s="113"/>
      <c r="Q285" s="113"/>
      <c r="R285" s="113"/>
      <c r="S285" s="113"/>
      <c r="T285" s="113"/>
      <c r="U285" s="113"/>
      <c r="V285" s="113"/>
      <c r="W285" s="113"/>
      <c r="X285" s="113"/>
      <c r="Y285" s="113"/>
      <c r="Z285" s="113"/>
      <c r="AA285" s="113"/>
      <c r="AB285" s="113"/>
    </row>
    <row r="286" spans="1:28" x14ac:dyDescent="0.25">
      <c r="A286" s="113"/>
      <c r="B286" s="113"/>
      <c r="C286" s="113"/>
      <c r="D286" s="113"/>
      <c r="E286" s="113"/>
      <c r="F286" s="113"/>
      <c r="G286" s="113"/>
      <c r="H286" s="113"/>
      <c r="I286" s="113"/>
      <c r="J286" s="113"/>
      <c r="K286" s="113"/>
      <c r="L286" s="113"/>
      <c r="M286" s="113"/>
      <c r="N286" s="113"/>
      <c r="O286" s="113"/>
      <c r="P286" s="113"/>
      <c r="Q286" s="113"/>
      <c r="R286" s="113"/>
      <c r="S286" s="113"/>
      <c r="T286" s="113"/>
      <c r="U286" s="113"/>
      <c r="V286" s="113"/>
      <c r="W286" s="113"/>
      <c r="X286" s="113"/>
      <c r="Y286" s="113"/>
      <c r="Z286" s="113"/>
      <c r="AA286" s="113"/>
      <c r="AB286" s="113"/>
    </row>
    <row r="287" spans="1:28" x14ac:dyDescent="0.25">
      <c r="A287" s="113"/>
      <c r="B287" s="113"/>
      <c r="C287" s="113"/>
      <c r="D287" s="113"/>
      <c r="E287" s="113"/>
      <c r="F287" s="113"/>
      <c r="G287" s="113"/>
      <c r="H287" s="113"/>
      <c r="I287" s="113"/>
      <c r="J287" s="113"/>
      <c r="K287" s="113"/>
      <c r="L287" s="113"/>
      <c r="M287" s="113"/>
      <c r="N287" s="113"/>
      <c r="O287" s="113"/>
      <c r="P287" s="113"/>
      <c r="Q287" s="113"/>
      <c r="R287" s="113"/>
      <c r="S287" s="113"/>
      <c r="T287" s="113"/>
      <c r="U287" s="113"/>
      <c r="V287" s="113"/>
      <c r="W287" s="113"/>
      <c r="X287" s="113"/>
      <c r="Y287" s="113"/>
      <c r="Z287" s="113"/>
      <c r="AA287" s="113"/>
      <c r="AB287" s="113"/>
    </row>
    <row r="288" spans="1:28" x14ac:dyDescent="0.25">
      <c r="A288" s="113"/>
      <c r="B288" s="113"/>
      <c r="C288" s="113"/>
      <c r="D288" s="113"/>
      <c r="E288" s="113"/>
      <c r="F288" s="113"/>
      <c r="G288" s="113"/>
      <c r="H288" s="113"/>
      <c r="I288" s="113"/>
      <c r="J288" s="113"/>
      <c r="K288" s="113"/>
      <c r="L288" s="113"/>
      <c r="M288" s="113"/>
      <c r="N288" s="113"/>
      <c r="O288" s="113"/>
      <c r="P288" s="113"/>
      <c r="Q288" s="113"/>
      <c r="R288" s="113"/>
      <c r="S288" s="113"/>
      <c r="T288" s="113"/>
      <c r="U288" s="113"/>
      <c r="V288" s="113"/>
      <c r="W288" s="113"/>
      <c r="X288" s="113"/>
      <c r="Y288" s="113"/>
      <c r="Z288" s="113"/>
      <c r="AA288" s="113"/>
      <c r="AB288" s="113"/>
    </row>
    <row r="289" spans="1:28" x14ac:dyDescent="0.25">
      <c r="A289" s="113"/>
      <c r="B289" s="113"/>
      <c r="C289" s="113"/>
      <c r="D289" s="113"/>
      <c r="E289" s="113"/>
      <c r="F289" s="113"/>
      <c r="G289" s="113"/>
      <c r="H289" s="113"/>
      <c r="I289" s="113"/>
      <c r="J289" s="113"/>
      <c r="K289" s="113"/>
      <c r="L289" s="113"/>
      <c r="M289" s="113"/>
      <c r="N289" s="113"/>
      <c r="O289" s="113"/>
      <c r="P289" s="113"/>
      <c r="Q289" s="113"/>
      <c r="R289" s="113"/>
      <c r="S289" s="113"/>
      <c r="T289" s="113"/>
      <c r="U289" s="113"/>
      <c r="V289" s="113"/>
      <c r="W289" s="113"/>
      <c r="X289" s="113"/>
      <c r="Y289" s="113"/>
      <c r="Z289" s="113"/>
      <c r="AA289" s="113"/>
      <c r="AB289" s="113"/>
    </row>
    <row r="290" spans="1:28" x14ac:dyDescent="0.25">
      <c r="A290" s="113"/>
      <c r="B290" s="113"/>
      <c r="C290" s="113"/>
      <c r="D290" s="113"/>
      <c r="E290" s="113"/>
      <c r="F290" s="113"/>
      <c r="G290" s="113"/>
      <c r="H290" s="113"/>
      <c r="I290" s="113"/>
      <c r="J290" s="113"/>
      <c r="K290" s="113"/>
      <c r="L290" s="113"/>
      <c r="M290" s="113"/>
      <c r="N290" s="113"/>
      <c r="O290" s="113"/>
      <c r="P290" s="113"/>
      <c r="Q290" s="113"/>
      <c r="R290" s="113"/>
      <c r="S290" s="113"/>
      <c r="T290" s="113"/>
      <c r="U290" s="113"/>
      <c r="V290" s="113"/>
      <c r="W290" s="113"/>
      <c r="X290" s="113"/>
      <c r="Y290" s="113"/>
      <c r="Z290" s="113"/>
      <c r="AA290" s="113"/>
      <c r="AB290" s="113"/>
    </row>
    <row r="291" spans="1:28" x14ac:dyDescent="0.25">
      <c r="A291" s="113"/>
      <c r="B291" s="113"/>
      <c r="C291" s="113"/>
      <c r="D291" s="113"/>
      <c r="E291" s="113"/>
      <c r="F291" s="113"/>
      <c r="G291" s="113"/>
      <c r="H291" s="113"/>
      <c r="I291" s="113"/>
      <c r="J291" s="113"/>
      <c r="K291" s="113"/>
      <c r="L291" s="113"/>
      <c r="M291" s="113"/>
      <c r="N291" s="113"/>
      <c r="O291" s="113"/>
      <c r="P291" s="113"/>
      <c r="Q291" s="113"/>
      <c r="R291" s="113"/>
      <c r="S291" s="113"/>
      <c r="T291" s="113"/>
      <c r="U291" s="113"/>
      <c r="V291" s="113"/>
      <c r="W291" s="113"/>
      <c r="X291" s="113"/>
      <c r="Y291" s="113"/>
      <c r="Z291" s="113"/>
      <c r="AA291" s="113"/>
      <c r="AB291" s="113"/>
    </row>
    <row r="292" spans="1:28" x14ac:dyDescent="0.25">
      <c r="A292" s="113"/>
      <c r="B292" s="113"/>
      <c r="C292" s="113"/>
      <c r="D292" s="113"/>
      <c r="E292" s="113"/>
      <c r="F292" s="113"/>
      <c r="G292" s="113"/>
      <c r="H292" s="113"/>
      <c r="I292" s="113"/>
      <c r="J292" s="113"/>
      <c r="K292" s="113"/>
      <c r="L292" s="113"/>
      <c r="M292" s="113"/>
      <c r="N292" s="113"/>
      <c r="O292" s="113"/>
      <c r="P292" s="113"/>
      <c r="Q292" s="113"/>
      <c r="R292" s="113"/>
      <c r="S292" s="113"/>
      <c r="T292" s="113"/>
      <c r="U292" s="113"/>
      <c r="V292" s="113"/>
      <c r="W292" s="113"/>
      <c r="X292" s="113"/>
      <c r="Y292" s="113"/>
      <c r="Z292" s="113"/>
      <c r="AA292" s="113"/>
      <c r="AB292" s="113"/>
    </row>
    <row r="293" spans="1:28" x14ac:dyDescent="0.25">
      <c r="A293" s="113"/>
      <c r="B293" s="113"/>
      <c r="C293" s="113"/>
      <c r="D293" s="113"/>
      <c r="E293" s="113"/>
      <c r="F293" s="113"/>
      <c r="G293" s="113"/>
      <c r="H293" s="113"/>
      <c r="I293" s="113"/>
      <c r="J293" s="113"/>
      <c r="K293" s="113"/>
      <c r="L293" s="113"/>
      <c r="M293" s="113"/>
      <c r="N293" s="113"/>
      <c r="O293" s="113"/>
      <c r="P293" s="113"/>
      <c r="Q293" s="113"/>
      <c r="R293" s="113"/>
      <c r="S293" s="113"/>
      <c r="T293" s="113"/>
      <c r="U293" s="113"/>
      <c r="V293" s="113"/>
      <c r="W293" s="113"/>
      <c r="X293" s="113"/>
      <c r="Y293" s="113"/>
      <c r="Z293" s="113"/>
      <c r="AA293" s="113"/>
      <c r="AB293" s="113"/>
    </row>
    <row r="294" spans="1:28" x14ac:dyDescent="0.25">
      <c r="A294" s="113"/>
      <c r="B294" s="113"/>
      <c r="C294" s="113"/>
      <c r="D294" s="113"/>
      <c r="E294" s="113"/>
      <c r="F294" s="113"/>
      <c r="G294" s="113"/>
      <c r="H294" s="113"/>
      <c r="I294" s="113"/>
      <c r="J294" s="113"/>
      <c r="K294" s="113"/>
      <c r="L294" s="113"/>
      <c r="M294" s="113"/>
      <c r="N294" s="113"/>
      <c r="O294" s="113"/>
      <c r="P294" s="113"/>
      <c r="Q294" s="113"/>
      <c r="R294" s="113"/>
      <c r="S294" s="113"/>
      <c r="T294" s="113"/>
      <c r="U294" s="113"/>
      <c r="V294" s="113"/>
      <c r="W294" s="113"/>
      <c r="X294" s="113"/>
      <c r="Y294" s="113"/>
      <c r="Z294" s="113"/>
      <c r="AA294" s="113"/>
      <c r="AB294" s="113"/>
    </row>
    <row r="295" spans="1:28" x14ac:dyDescent="0.25">
      <c r="A295" s="113"/>
      <c r="B295" s="113"/>
      <c r="C295" s="113"/>
      <c r="D295" s="113"/>
      <c r="E295" s="113"/>
      <c r="F295" s="113"/>
      <c r="G295" s="113"/>
      <c r="H295" s="113"/>
      <c r="I295" s="113"/>
      <c r="J295" s="113"/>
      <c r="K295" s="113"/>
      <c r="L295" s="113"/>
      <c r="M295" s="113"/>
      <c r="N295" s="113"/>
      <c r="O295" s="113"/>
      <c r="P295" s="113"/>
      <c r="Q295" s="113"/>
      <c r="R295" s="113"/>
      <c r="S295" s="113"/>
      <c r="T295" s="113"/>
      <c r="U295" s="113"/>
      <c r="V295" s="113"/>
      <c r="W295" s="113"/>
      <c r="X295" s="113"/>
      <c r="Y295" s="113"/>
      <c r="Z295" s="113"/>
      <c r="AA295" s="113"/>
      <c r="AB295" s="113"/>
    </row>
    <row r="296" spans="1:28" x14ac:dyDescent="0.25">
      <c r="A296" s="113"/>
      <c r="B296" s="113"/>
      <c r="C296" s="113"/>
      <c r="D296" s="113"/>
      <c r="E296" s="113"/>
      <c r="F296" s="113"/>
      <c r="G296" s="113"/>
      <c r="H296" s="113"/>
      <c r="I296" s="113"/>
      <c r="J296" s="113"/>
      <c r="K296" s="113"/>
      <c r="L296" s="113"/>
      <c r="M296" s="113"/>
      <c r="N296" s="113"/>
      <c r="O296" s="113"/>
      <c r="P296" s="113"/>
      <c r="Q296" s="113"/>
      <c r="R296" s="113"/>
      <c r="S296" s="113"/>
      <c r="T296" s="113"/>
      <c r="U296" s="113"/>
      <c r="V296" s="113"/>
      <c r="W296" s="113"/>
      <c r="X296" s="113"/>
      <c r="Y296" s="113"/>
      <c r="Z296" s="113"/>
      <c r="AA296" s="113"/>
      <c r="AB296" s="113"/>
    </row>
    <row r="297" spans="1:28" x14ac:dyDescent="0.25">
      <c r="A297" s="113"/>
      <c r="B297" s="113"/>
      <c r="C297" s="113"/>
      <c r="D297" s="113"/>
      <c r="E297" s="113"/>
      <c r="F297" s="113"/>
      <c r="G297" s="113"/>
      <c r="H297" s="113"/>
      <c r="I297" s="113"/>
      <c r="J297" s="113"/>
      <c r="K297" s="113"/>
      <c r="L297" s="113"/>
      <c r="M297" s="113"/>
      <c r="N297" s="113"/>
      <c r="O297" s="113"/>
      <c r="P297" s="113"/>
      <c r="Q297" s="113"/>
      <c r="R297" s="113"/>
      <c r="S297" s="113"/>
      <c r="T297" s="113"/>
      <c r="U297" s="113"/>
      <c r="V297" s="113"/>
      <c r="W297" s="113"/>
      <c r="X297" s="113"/>
      <c r="Y297" s="113"/>
      <c r="Z297" s="113"/>
      <c r="AA297" s="113"/>
      <c r="AB297" s="113"/>
    </row>
    <row r="298" spans="1:28" x14ac:dyDescent="0.25">
      <c r="A298" s="113"/>
      <c r="B298" s="113"/>
      <c r="C298" s="113"/>
      <c r="D298" s="113"/>
      <c r="E298" s="113"/>
      <c r="F298" s="113"/>
      <c r="G298" s="113"/>
      <c r="H298" s="113"/>
      <c r="I298" s="113"/>
      <c r="J298" s="113"/>
      <c r="K298" s="113"/>
      <c r="L298" s="113"/>
      <c r="M298" s="113"/>
      <c r="N298" s="113"/>
      <c r="O298" s="113"/>
      <c r="P298" s="113"/>
      <c r="Q298" s="113"/>
      <c r="R298" s="113"/>
      <c r="S298" s="113"/>
      <c r="T298" s="113"/>
      <c r="U298" s="113"/>
      <c r="V298" s="113"/>
      <c r="W298" s="113"/>
      <c r="X298" s="113"/>
      <c r="Y298" s="113"/>
      <c r="Z298" s="113"/>
      <c r="AA298" s="113"/>
      <c r="AB298" s="113"/>
    </row>
    <row r="299" spans="1:28" x14ac:dyDescent="0.25">
      <c r="A299" s="113"/>
      <c r="B299" s="113"/>
      <c r="C299" s="113"/>
      <c r="D299" s="113"/>
      <c r="E299" s="113"/>
      <c r="F299" s="113"/>
      <c r="G299" s="113"/>
      <c r="H299" s="113"/>
      <c r="I299" s="113"/>
      <c r="J299" s="113"/>
      <c r="K299" s="113"/>
      <c r="L299" s="113"/>
      <c r="M299" s="113"/>
      <c r="N299" s="113"/>
      <c r="O299" s="113"/>
      <c r="P299" s="113"/>
      <c r="Q299" s="113"/>
      <c r="R299" s="113"/>
      <c r="S299" s="113"/>
      <c r="T299" s="113"/>
      <c r="U299" s="113"/>
      <c r="V299" s="113"/>
      <c r="W299" s="113"/>
      <c r="X299" s="113"/>
      <c r="Y299" s="113"/>
      <c r="Z299" s="113"/>
      <c r="AA299" s="113"/>
      <c r="AB299" s="113"/>
    </row>
    <row r="300" spans="1:28" x14ac:dyDescent="0.25">
      <c r="A300" s="113"/>
      <c r="B300" s="113"/>
      <c r="C300" s="113"/>
      <c r="D300" s="113"/>
      <c r="E300" s="113"/>
      <c r="F300" s="113"/>
      <c r="G300" s="113"/>
      <c r="H300" s="113"/>
      <c r="I300" s="113"/>
      <c r="J300" s="113"/>
      <c r="K300" s="113"/>
      <c r="L300" s="113"/>
      <c r="M300" s="113"/>
      <c r="N300" s="113"/>
      <c r="O300" s="113"/>
      <c r="P300" s="113"/>
      <c r="Q300" s="113"/>
      <c r="R300" s="113"/>
      <c r="S300" s="113"/>
      <c r="T300" s="113"/>
      <c r="U300" s="113"/>
      <c r="V300" s="113"/>
      <c r="W300" s="113"/>
      <c r="X300" s="113"/>
      <c r="Y300" s="113"/>
      <c r="Z300" s="113"/>
      <c r="AA300" s="113"/>
      <c r="AB300" s="113"/>
    </row>
    <row r="301" spans="1:28" x14ac:dyDescent="0.25">
      <c r="A301" s="113"/>
      <c r="B301" s="113"/>
      <c r="C301" s="113"/>
      <c r="D301" s="113"/>
      <c r="E301" s="113"/>
      <c r="F301" s="113"/>
      <c r="G301" s="113"/>
      <c r="H301" s="113"/>
      <c r="I301" s="113"/>
      <c r="J301" s="113"/>
      <c r="K301" s="113"/>
      <c r="L301" s="113"/>
      <c r="M301" s="113"/>
      <c r="N301" s="113"/>
      <c r="O301" s="113"/>
      <c r="P301" s="113"/>
      <c r="Q301" s="113"/>
      <c r="R301" s="113"/>
      <c r="S301" s="113"/>
      <c r="T301" s="113"/>
      <c r="U301" s="113"/>
      <c r="V301" s="113"/>
      <c r="W301" s="113"/>
      <c r="X301" s="113"/>
      <c r="Y301" s="113"/>
      <c r="Z301" s="113"/>
      <c r="AA301" s="113"/>
      <c r="AB301" s="113"/>
    </row>
    <row r="302" spans="1:28" x14ac:dyDescent="0.25">
      <c r="A302" s="113"/>
      <c r="B302" s="113"/>
      <c r="C302" s="113"/>
      <c r="D302" s="113"/>
      <c r="E302" s="113"/>
      <c r="F302" s="113"/>
      <c r="G302" s="113"/>
      <c r="H302" s="113"/>
      <c r="I302" s="113"/>
      <c r="J302" s="113"/>
      <c r="K302" s="113"/>
      <c r="L302" s="113"/>
      <c r="M302" s="113"/>
      <c r="N302" s="113"/>
      <c r="O302" s="113"/>
      <c r="P302" s="113"/>
      <c r="Q302" s="113"/>
      <c r="R302" s="113"/>
      <c r="S302" s="113"/>
      <c r="T302" s="113"/>
      <c r="U302" s="113"/>
      <c r="V302" s="113"/>
      <c r="W302" s="113"/>
      <c r="X302" s="113"/>
      <c r="Y302" s="113"/>
      <c r="Z302" s="113"/>
      <c r="AA302" s="113"/>
      <c r="AB302" s="113"/>
    </row>
    <row r="303" spans="1:28" x14ac:dyDescent="0.25">
      <c r="A303" s="113"/>
      <c r="B303" s="113"/>
      <c r="C303" s="113"/>
      <c r="D303" s="113"/>
      <c r="E303" s="113"/>
      <c r="F303" s="113"/>
      <c r="G303" s="113"/>
      <c r="H303" s="113"/>
      <c r="I303" s="113"/>
      <c r="J303" s="113"/>
      <c r="K303" s="113"/>
      <c r="L303" s="113"/>
      <c r="M303" s="113"/>
      <c r="N303" s="113"/>
      <c r="O303" s="113"/>
      <c r="P303" s="113"/>
      <c r="Q303" s="113"/>
      <c r="R303" s="113"/>
      <c r="S303" s="113"/>
      <c r="T303" s="113"/>
      <c r="U303" s="113"/>
      <c r="V303" s="113"/>
      <c r="W303" s="113"/>
      <c r="X303" s="113"/>
      <c r="Y303" s="113"/>
      <c r="Z303" s="113"/>
      <c r="AA303" s="113"/>
      <c r="AB303" s="113"/>
    </row>
    <row r="304" spans="1:28" x14ac:dyDescent="0.25">
      <c r="A304" s="113"/>
      <c r="B304" s="113"/>
      <c r="C304" s="113"/>
      <c r="D304" s="113"/>
      <c r="E304" s="113"/>
      <c r="F304" s="113"/>
      <c r="G304" s="113"/>
      <c r="H304" s="113"/>
      <c r="I304" s="113"/>
      <c r="J304" s="113"/>
      <c r="K304" s="113"/>
      <c r="L304" s="113"/>
      <c r="M304" s="113"/>
      <c r="N304" s="113"/>
      <c r="O304" s="113"/>
      <c r="P304" s="113"/>
      <c r="Q304" s="113"/>
      <c r="R304" s="113"/>
      <c r="S304" s="113"/>
      <c r="T304" s="113"/>
      <c r="U304" s="113"/>
      <c r="V304" s="113"/>
      <c r="W304" s="113"/>
      <c r="X304" s="113"/>
      <c r="Y304" s="113"/>
      <c r="Z304" s="113"/>
      <c r="AA304" s="113"/>
      <c r="AB304" s="113"/>
    </row>
    <row r="305" spans="1:28" x14ac:dyDescent="0.25">
      <c r="A305" s="113"/>
      <c r="B305" s="113"/>
      <c r="C305" s="113"/>
      <c r="D305" s="113"/>
      <c r="E305" s="113"/>
      <c r="F305" s="113"/>
      <c r="G305" s="113"/>
      <c r="H305" s="113"/>
      <c r="I305" s="113"/>
      <c r="J305" s="113"/>
      <c r="K305" s="113"/>
      <c r="L305" s="113"/>
      <c r="M305" s="113"/>
      <c r="N305" s="113"/>
      <c r="O305" s="113"/>
      <c r="P305" s="113"/>
      <c r="Q305" s="113"/>
      <c r="R305" s="113"/>
      <c r="S305" s="113"/>
      <c r="T305" s="113"/>
      <c r="U305" s="113"/>
      <c r="V305" s="113"/>
      <c r="W305" s="113"/>
      <c r="X305" s="113"/>
      <c r="Y305" s="113"/>
      <c r="Z305" s="113"/>
      <c r="AA305" s="113"/>
      <c r="AB305" s="113"/>
    </row>
    <row r="306" spans="1:28" x14ac:dyDescent="0.25">
      <c r="A306" s="113"/>
      <c r="B306" s="113"/>
      <c r="C306" s="113"/>
      <c r="D306" s="113"/>
      <c r="E306" s="113"/>
      <c r="F306" s="113"/>
      <c r="G306" s="113"/>
      <c r="H306" s="113"/>
      <c r="I306" s="113"/>
      <c r="J306" s="113"/>
      <c r="K306" s="113"/>
      <c r="L306" s="113"/>
      <c r="M306" s="113"/>
      <c r="N306" s="113"/>
      <c r="O306" s="113"/>
      <c r="P306" s="113"/>
      <c r="Q306" s="113"/>
      <c r="R306" s="113"/>
      <c r="S306" s="113"/>
      <c r="T306" s="113"/>
      <c r="U306" s="113"/>
      <c r="V306" s="113"/>
      <c r="W306" s="113"/>
      <c r="X306" s="113"/>
      <c r="Y306" s="113"/>
      <c r="Z306" s="113"/>
      <c r="AA306" s="113"/>
      <c r="AB306" s="113"/>
    </row>
    <row r="307" spans="1:28" x14ac:dyDescent="0.25">
      <c r="A307" s="113"/>
      <c r="B307" s="113"/>
      <c r="C307" s="113"/>
      <c r="D307" s="113"/>
      <c r="E307" s="113"/>
      <c r="F307" s="113"/>
      <c r="G307" s="113"/>
      <c r="H307" s="113"/>
      <c r="I307" s="113"/>
      <c r="J307" s="113"/>
      <c r="K307" s="113"/>
      <c r="L307" s="113"/>
      <c r="M307" s="113"/>
      <c r="N307" s="113"/>
      <c r="O307" s="113"/>
      <c r="P307" s="113"/>
      <c r="Q307" s="113"/>
      <c r="R307" s="113"/>
      <c r="S307" s="113"/>
      <c r="T307" s="113"/>
      <c r="U307" s="113"/>
      <c r="V307" s="113"/>
      <c r="W307" s="113"/>
      <c r="X307" s="113"/>
      <c r="Y307" s="113"/>
      <c r="Z307" s="113"/>
      <c r="AA307" s="113"/>
      <c r="AB307" s="113"/>
    </row>
    <row r="308" spans="1:28" x14ac:dyDescent="0.25">
      <c r="A308" s="113"/>
      <c r="B308" s="113"/>
      <c r="C308" s="113"/>
      <c r="D308" s="113"/>
      <c r="E308" s="113"/>
      <c r="F308" s="113"/>
      <c r="G308" s="113"/>
      <c r="H308" s="113"/>
      <c r="I308" s="113"/>
      <c r="J308" s="113"/>
      <c r="K308" s="113"/>
      <c r="L308" s="113"/>
      <c r="M308" s="113"/>
      <c r="N308" s="113"/>
      <c r="O308" s="113"/>
      <c r="P308" s="113"/>
      <c r="Q308" s="113"/>
      <c r="R308" s="113"/>
      <c r="S308" s="113"/>
      <c r="T308" s="113"/>
      <c r="U308" s="113"/>
      <c r="V308" s="113"/>
      <c r="W308" s="113"/>
      <c r="X308" s="113"/>
      <c r="Y308" s="113"/>
      <c r="Z308" s="113"/>
      <c r="AA308" s="113"/>
      <c r="AB308" s="113"/>
    </row>
    <row r="309" spans="1:28" x14ac:dyDescent="0.25">
      <c r="A309" s="113"/>
      <c r="B309" s="113"/>
      <c r="C309" s="113"/>
      <c r="D309" s="113"/>
      <c r="E309" s="113"/>
      <c r="F309" s="113"/>
      <c r="G309" s="113"/>
      <c r="H309" s="113"/>
      <c r="I309" s="113"/>
      <c r="J309" s="113"/>
      <c r="K309" s="113"/>
      <c r="L309" s="113"/>
      <c r="M309" s="113"/>
      <c r="N309" s="113"/>
      <c r="O309" s="113"/>
      <c r="P309" s="113"/>
      <c r="Q309" s="113"/>
      <c r="R309" s="113"/>
      <c r="S309" s="113"/>
      <c r="T309" s="113"/>
      <c r="U309" s="113"/>
      <c r="V309" s="113"/>
      <c r="W309" s="113"/>
      <c r="X309" s="113"/>
      <c r="Y309" s="113"/>
      <c r="Z309" s="113"/>
      <c r="AA309" s="113"/>
      <c r="AB309" s="113"/>
    </row>
    <row r="310" spans="1:28" x14ac:dyDescent="0.25">
      <c r="A310" s="113"/>
      <c r="B310" s="113"/>
      <c r="C310" s="113"/>
      <c r="D310" s="113"/>
      <c r="E310" s="113"/>
      <c r="F310" s="113"/>
      <c r="G310" s="113"/>
      <c r="H310" s="113"/>
      <c r="I310" s="113"/>
      <c r="J310" s="113"/>
      <c r="K310" s="113"/>
      <c r="L310" s="113"/>
      <c r="M310" s="113"/>
      <c r="N310" s="113"/>
      <c r="O310" s="113"/>
      <c r="P310" s="113"/>
      <c r="Q310" s="113"/>
      <c r="R310" s="113"/>
      <c r="S310" s="113"/>
      <c r="T310" s="113"/>
      <c r="U310" s="113"/>
      <c r="V310" s="113"/>
      <c r="W310" s="113"/>
      <c r="X310" s="113"/>
      <c r="Y310" s="113"/>
      <c r="Z310" s="113"/>
      <c r="AA310" s="113"/>
      <c r="AB310" s="113"/>
    </row>
    <row r="311" spans="1:28" x14ac:dyDescent="0.25">
      <c r="A311" s="113"/>
      <c r="B311" s="113"/>
      <c r="C311" s="113"/>
      <c r="D311" s="113"/>
      <c r="E311" s="113"/>
      <c r="F311" s="113"/>
      <c r="G311" s="113"/>
      <c r="H311" s="113"/>
      <c r="I311" s="113"/>
      <c r="J311" s="113"/>
      <c r="K311" s="113"/>
      <c r="L311" s="113"/>
      <c r="M311" s="113"/>
      <c r="N311" s="113"/>
      <c r="O311" s="113"/>
      <c r="P311" s="113"/>
      <c r="Q311" s="113"/>
      <c r="R311" s="113"/>
      <c r="S311" s="113"/>
      <c r="T311" s="113"/>
      <c r="U311" s="113"/>
      <c r="V311" s="113"/>
      <c r="W311" s="113"/>
      <c r="X311" s="113"/>
      <c r="Y311" s="113"/>
      <c r="Z311" s="113"/>
      <c r="AA311" s="113"/>
      <c r="AB311" s="113"/>
    </row>
    <row r="312" spans="1:28" x14ac:dyDescent="0.25">
      <c r="A312" s="113"/>
      <c r="B312" s="113"/>
      <c r="C312" s="113"/>
      <c r="D312" s="113"/>
      <c r="E312" s="113"/>
      <c r="F312" s="113"/>
      <c r="G312" s="113"/>
      <c r="H312" s="113"/>
      <c r="I312" s="113"/>
      <c r="J312" s="113"/>
      <c r="K312" s="113"/>
      <c r="L312" s="113"/>
      <c r="M312" s="113"/>
      <c r="N312" s="113"/>
      <c r="O312" s="113"/>
      <c r="P312" s="113"/>
      <c r="Q312" s="113"/>
      <c r="R312" s="113"/>
      <c r="S312" s="113"/>
      <c r="T312" s="113"/>
      <c r="U312" s="113"/>
      <c r="V312" s="113"/>
      <c r="W312" s="113"/>
      <c r="X312" s="113"/>
      <c r="Y312" s="113"/>
      <c r="Z312" s="113"/>
      <c r="AA312" s="113"/>
      <c r="AB312" s="113"/>
    </row>
    <row r="313" spans="1:28" x14ac:dyDescent="0.25">
      <c r="A313" s="113"/>
      <c r="B313" s="113"/>
      <c r="C313" s="113"/>
      <c r="D313" s="113"/>
      <c r="E313" s="113"/>
      <c r="F313" s="113"/>
      <c r="G313" s="113"/>
      <c r="H313" s="113"/>
      <c r="I313" s="113"/>
      <c r="J313" s="113"/>
      <c r="K313" s="113"/>
      <c r="L313" s="113"/>
      <c r="M313" s="113"/>
      <c r="N313" s="113"/>
      <c r="O313" s="113"/>
      <c r="P313" s="113"/>
      <c r="Q313" s="113"/>
      <c r="R313" s="113"/>
      <c r="S313" s="113"/>
      <c r="T313" s="113"/>
      <c r="U313" s="113"/>
      <c r="V313" s="113"/>
      <c r="W313" s="113"/>
      <c r="X313" s="113"/>
      <c r="Y313" s="113"/>
      <c r="Z313" s="113"/>
      <c r="AA313" s="113"/>
      <c r="AB313" s="113"/>
    </row>
    <row r="314" spans="1:28" x14ac:dyDescent="0.25">
      <c r="A314" s="113"/>
      <c r="B314" s="113"/>
      <c r="C314" s="113"/>
      <c r="D314" s="113"/>
      <c r="E314" s="113"/>
      <c r="F314" s="113"/>
      <c r="G314" s="113"/>
      <c r="H314" s="113"/>
      <c r="I314" s="113"/>
      <c r="J314" s="113"/>
      <c r="K314" s="113"/>
      <c r="L314" s="113"/>
      <c r="M314" s="113"/>
      <c r="N314" s="113"/>
      <c r="O314" s="113"/>
      <c r="P314" s="113"/>
      <c r="Q314" s="113"/>
      <c r="R314" s="113"/>
      <c r="S314" s="113"/>
      <c r="T314" s="113"/>
      <c r="U314" s="113"/>
      <c r="V314" s="113"/>
      <c r="W314" s="113"/>
      <c r="X314" s="113"/>
      <c r="Y314" s="113"/>
      <c r="Z314" s="113"/>
      <c r="AA314" s="113"/>
      <c r="AB314" s="113"/>
    </row>
    <row r="315" spans="1:28" x14ac:dyDescent="0.25">
      <c r="A315" s="113"/>
      <c r="B315" s="113"/>
      <c r="C315" s="113"/>
      <c r="D315" s="113"/>
      <c r="E315" s="113"/>
      <c r="F315" s="113"/>
      <c r="G315" s="113"/>
      <c r="H315" s="113"/>
      <c r="I315" s="113"/>
      <c r="J315" s="113"/>
      <c r="K315" s="113"/>
      <c r="L315" s="113"/>
      <c r="M315" s="113"/>
      <c r="N315" s="113"/>
      <c r="O315" s="113"/>
      <c r="P315" s="113"/>
      <c r="Q315" s="113"/>
      <c r="R315" s="113"/>
      <c r="S315" s="113"/>
      <c r="T315" s="113"/>
      <c r="U315" s="113"/>
      <c r="V315" s="113"/>
      <c r="W315" s="113"/>
      <c r="X315" s="113"/>
      <c r="Y315" s="113"/>
      <c r="Z315" s="113"/>
      <c r="AA315" s="113"/>
      <c r="AB315" s="113"/>
    </row>
    <row r="316" spans="1:28" x14ac:dyDescent="0.25">
      <c r="A316" s="113"/>
      <c r="B316" s="113"/>
      <c r="C316" s="113"/>
      <c r="D316" s="113"/>
      <c r="E316" s="113"/>
      <c r="F316" s="113"/>
      <c r="G316" s="113"/>
      <c r="H316" s="113"/>
      <c r="I316" s="113"/>
      <c r="J316" s="113"/>
      <c r="K316" s="113"/>
      <c r="L316" s="113"/>
      <c r="M316" s="113"/>
      <c r="N316" s="113"/>
      <c r="O316" s="113"/>
      <c r="P316" s="113"/>
      <c r="Q316" s="113"/>
      <c r="R316" s="113"/>
      <c r="S316" s="113"/>
      <c r="T316" s="113"/>
      <c r="U316" s="113"/>
      <c r="V316" s="113"/>
      <c r="W316" s="113"/>
      <c r="X316" s="113"/>
      <c r="Y316" s="113"/>
      <c r="Z316" s="113"/>
      <c r="AA316" s="113"/>
      <c r="AB316" s="113"/>
    </row>
    <row r="317" spans="1:28" x14ac:dyDescent="0.25">
      <c r="A317" s="113"/>
      <c r="B317" s="113"/>
      <c r="C317" s="113"/>
      <c r="D317" s="113"/>
      <c r="E317" s="113"/>
      <c r="F317" s="113"/>
      <c r="G317" s="113"/>
      <c r="H317" s="113"/>
      <c r="I317" s="113"/>
      <c r="J317" s="113"/>
      <c r="K317" s="113"/>
      <c r="L317" s="113"/>
      <c r="M317" s="113"/>
      <c r="N317" s="113"/>
      <c r="O317" s="113"/>
      <c r="P317" s="113"/>
      <c r="Q317" s="113"/>
      <c r="R317" s="113"/>
      <c r="S317" s="113"/>
      <c r="T317" s="113"/>
      <c r="U317" s="113"/>
      <c r="V317" s="113"/>
      <c r="W317" s="113"/>
      <c r="X317" s="113"/>
      <c r="Y317" s="113"/>
      <c r="Z317" s="113"/>
      <c r="AA317" s="113"/>
      <c r="AB317" s="113"/>
    </row>
    <row r="318" spans="1:28" x14ac:dyDescent="0.25">
      <c r="A318" s="113"/>
      <c r="B318" s="113"/>
      <c r="C318" s="113"/>
      <c r="D318" s="113"/>
      <c r="E318" s="113"/>
      <c r="F318" s="113"/>
      <c r="G318" s="113"/>
      <c r="H318" s="113"/>
      <c r="I318" s="113"/>
      <c r="J318" s="113"/>
      <c r="K318" s="113"/>
      <c r="L318" s="113"/>
      <c r="M318" s="113"/>
      <c r="N318" s="113"/>
      <c r="O318" s="113"/>
      <c r="P318" s="113"/>
      <c r="Q318" s="113"/>
      <c r="R318" s="113"/>
      <c r="S318" s="113"/>
      <c r="T318" s="113"/>
      <c r="U318" s="113"/>
      <c r="V318" s="113"/>
      <c r="W318" s="113"/>
      <c r="X318" s="113"/>
      <c r="Y318" s="113"/>
      <c r="Z318" s="113"/>
      <c r="AA318" s="113"/>
      <c r="AB318" s="113"/>
    </row>
    <row r="319" spans="1:28" x14ac:dyDescent="0.25">
      <c r="A319" s="113"/>
      <c r="B319" s="113"/>
      <c r="C319" s="113"/>
      <c r="D319" s="113"/>
      <c r="E319" s="113"/>
      <c r="F319" s="113"/>
      <c r="G319" s="113"/>
      <c r="H319" s="113"/>
      <c r="I319" s="113"/>
      <c r="J319" s="113"/>
      <c r="K319" s="113"/>
      <c r="L319" s="113"/>
      <c r="M319" s="113"/>
      <c r="N319" s="113"/>
      <c r="O319" s="113"/>
      <c r="P319" s="113"/>
      <c r="Q319" s="113"/>
      <c r="R319" s="113"/>
      <c r="S319" s="113"/>
      <c r="T319" s="113"/>
      <c r="U319" s="113"/>
      <c r="V319" s="113"/>
      <c r="W319" s="113"/>
      <c r="X319" s="113"/>
      <c r="Y319" s="113"/>
      <c r="Z319" s="113"/>
      <c r="AA319" s="113"/>
      <c r="AB319" s="113"/>
    </row>
    <row r="320" spans="1:28" x14ac:dyDescent="0.25">
      <c r="A320" s="113"/>
      <c r="B320" s="113"/>
      <c r="C320" s="113"/>
      <c r="D320" s="113"/>
      <c r="E320" s="113"/>
      <c r="F320" s="113"/>
      <c r="G320" s="113"/>
      <c r="H320" s="113"/>
      <c r="I320" s="113"/>
      <c r="J320" s="113"/>
      <c r="K320" s="113"/>
      <c r="L320" s="113"/>
      <c r="M320" s="113"/>
      <c r="N320" s="113"/>
      <c r="O320" s="113"/>
      <c r="P320" s="113"/>
      <c r="Q320" s="113"/>
      <c r="R320" s="113"/>
      <c r="S320" s="113"/>
      <c r="T320" s="113"/>
      <c r="U320" s="113"/>
      <c r="V320" s="113"/>
      <c r="W320" s="113"/>
      <c r="X320" s="113"/>
      <c r="Y320" s="113"/>
      <c r="Z320" s="113"/>
      <c r="AA320" s="113"/>
      <c r="AB320" s="113"/>
    </row>
    <row r="321" spans="1:28" x14ac:dyDescent="0.25">
      <c r="A321" s="113"/>
      <c r="B321" s="113"/>
      <c r="C321" s="113"/>
      <c r="D321" s="113"/>
      <c r="E321" s="113"/>
      <c r="F321" s="113"/>
      <c r="G321" s="113"/>
      <c r="H321" s="113"/>
      <c r="I321" s="113"/>
      <c r="J321" s="113"/>
      <c r="K321" s="113"/>
      <c r="L321" s="113"/>
      <c r="M321" s="113"/>
      <c r="N321" s="113"/>
      <c r="O321" s="113"/>
      <c r="P321" s="113"/>
      <c r="Q321" s="113"/>
      <c r="R321" s="113"/>
      <c r="S321" s="113"/>
      <c r="T321" s="113"/>
      <c r="U321" s="113"/>
      <c r="V321" s="113"/>
      <c r="W321" s="113"/>
      <c r="X321" s="113"/>
      <c r="Y321" s="113"/>
      <c r="Z321" s="113"/>
      <c r="AA321" s="113"/>
      <c r="AB321" s="113"/>
    </row>
    <row r="322" spans="1:28" x14ac:dyDescent="0.25">
      <c r="A322" s="113"/>
      <c r="B322" s="113"/>
      <c r="C322" s="113"/>
      <c r="D322" s="113"/>
      <c r="E322" s="113"/>
      <c r="F322" s="113"/>
      <c r="G322" s="113"/>
      <c r="H322" s="113"/>
      <c r="I322" s="113"/>
      <c r="J322" s="113"/>
      <c r="K322" s="113"/>
      <c r="L322" s="113"/>
      <c r="M322" s="113"/>
      <c r="N322" s="113"/>
      <c r="O322" s="113"/>
      <c r="P322" s="113"/>
      <c r="Q322" s="113"/>
      <c r="R322" s="113"/>
      <c r="S322" s="113"/>
      <c r="T322" s="113"/>
      <c r="U322" s="113"/>
      <c r="V322" s="113"/>
      <c r="W322" s="113"/>
      <c r="X322" s="113"/>
      <c r="Y322" s="113"/>
      <c r="Z322" s="113"/>
      <c r="AA322" s="113"/>
      <c r="AB322" s="113"/>
    </row>
    <row r="323" spans="1:28" x14ac:dyDescent="0.25">
      <c r="A323" s="113"/>
      <c r="B323" s="113"/>
      <c r="C323" s="113"/>
      <c r="D323" s="113"/>
      <c r="E323" s="113"/>
      <c r="F323" s="113"/>
      <c r="G323" s="113"/>
      <c r="H323" s="113"/>
      <c r="I323" s="113"/>
      <c r="J323" s="113"/>
      <c r="K323" s="113"/>
      <c r="L323" s="113"/>
      <c r="M323" s="113"/>
      <c r="N323" s="113"/>
      <c r="O323" s="113"/>
      <c r="P323" s="113"/>
      <c r="Q323" s="113"/>
      <c r="R323" s="113"/>
      <c r="S323" s="113"/>
      <c r="T323" s="113"/>
      <c r="U323" s="113"/>
      <c r="V323" s="113"/>
      <c r="W323" s="113"/>
      <c r="X323" s="113"/>
      <c r="Y323" s="113"/>
      <c r="Z323" s="113"/>
      <c r="AA323" s="113"/>
      <c r="AB323" s="113"/>
    </row>
    <row r="324" spans="1:28" x14ac:dyDescent="0.25">
      <c r="A324" s="113"/>
      <c r="B324" s="113"/>
      <c r="C324" s="113"/>
      <c r="D324" s="113"/>
      <c r="E324" s="113"/>
      <c r="F324" s="113"/>
      <c r="G324" s="113"/>
      <c r="H324" s="113"/>
      <c r="I324" s="113"/>
      <c r="J324" s="113"/>
      <c r="K324" s="113"/>
      <c r="L324" s="113"/>
      <c r="M324" s="113"/>
      <c r="N324" s="113"/>
      <c r="O324" s="113"/>
      <c r="P324" s="113"/>
      <c r="Q324" s="113"/>
      <c r="R324" s="113"/>
      <c r="S324" s="113"/>
      <c r="T324" s="113"/>
      <c r="U324" s="113"/>
      <c r="V324" s="113"/>
      <c r="W324" s="113"/>
      <c r="X324" s="113"/>
      <c r="Y324" s="113"/>
      <c r="Z324" s="113"/>
      <c r="AA324" s="113"/>
      <c r="AB324" s="113"/>
    </row>
    <row r="325" spans="1:28" x14ac:dyDescent="0.25">
      <c r="A325" s="113"/>
      <c r="B325" s="113"/>
      <c r="C325" s="113"/>
      <c r="D325" s="113"/>
      <c r="E325" s="113"/>
      <c r="F325" s="113"/>
      <c r="G325" s="113"/>
      <c r="H325" s="113"/>
      <c r="I325" s="113"/>
      <c r="J325" s="113"/>
      <c r="K325" s="113"/>
      <c r="L325" s="113"/>
      <c r="M325" s="113"/>
      <c r="N325" s="113"/>
      <c r="O325" s="113"/>
      <c r="P325" s="113"/>
      <c r="Q325" s="113"/>
      <c r="R325" s="113"/>
      <c r="S325" s="113"/>
      <c r="T325" s="113"/>
      <c r="U325" s="113"/>
      <c r="V325" s="113"/>
      <c r="W325" s="113"/>
      <c r="X325" s="113"/>
      <c r="Y325" s="113"/>
      <c r="Z325" s="113"/>
      <c r="AA325" s="113"/>
      <c r="AB325" s="113"/>
    </row>
    <row r="326" spans="1:28" x14ac:dyDescent="0.25">
      <c r="A326" s="113"/>
      <c r="B326" s="113"/>
      <c r="C326" s="113"/>
      <c r="D326" s="113"/>
      <c r="E326" s="113"/>
      <c r="F326" s="113"/>
      <c r="G326" s="113"/>
      <c r="H326" s="113"/>
      <c r="I326" s="113"/>
      <c r="J326" s="113"/>
      <c r="K326" s="113"/>
      <c r="L326" s="113"/>
      <c r="M326" s="113"/>
      <c r="N326" s="113"/>
      <c r="O326" s="113"/>
      <c r="P326" s="113"/>
      <c r="Q326" s="113"/>
      <c r="R326" s="113"/>
      <c r="S326" s="113"/>
      <c r="T326" s="113"/>
      <c r="U326" s="113"/>
      <c r="V326" s="113"/>
      <c r="W326" s="113"/>
      <c r="X326" s="113"/>
      <c r="Y326" s="113"/>
      <c r="Z326" s="113"/>
      <c r="AA326" s="113"/>
      <c r="AB326" s="113"/>
    </row>
    <row r="327" spans="1:28" x14ac:dyDescent="0.25">
      <c r="A327" s="113"/>
      <c r="B327" s="113"/>
      <c r="C327" s="113"/>
      <c r="D327" s="113"/>
      <c r="E327" s="113"/>
      <c r="F327" s="113"/>
      <c r="G327" s="113"/>
      <c r="H327" s="113"/>
      <c r="I327" s="113"/>
      <c r="J327" s="113"/>
      <c r="K327" s="113"/>
      <c r="L327" s="113"/>
      <c r="M327" s="113"/>
      <c r="N327" s="113"/>
      <c r="O327" s="113"/>
      <c r="P327" s="113"/>
      <c r="Q327" s="113"/>
      <c r="R327" s="113"/>
      <c r="S327" s="113"/>
      <c r="T327" s="113"/>
      <c r="U327" s="113"/>
      <c r="V327" s="113"/>
      <c r="W327" s="113"/>
      <c r="X327" s="113"/>
      <c r="Y327" s="113"/>
      <c r="Z327" s="113"/>
      <c r="AA327" s="113"/>
      <c r="AB327" s="113"/>
    </row>
    <row r="328" spans="1:28" x14ac:dyDescent="0.25">
      <c r="A328" s="113"/>
      <c r="B328" s="113"/>
      <c r="C328" s="113"/>
      <c r="D328" s="113"/>
      <c r="E328" s="113"/>
      <c r="F328" s="113"/>
      <c r="G328" s="113"/>
      <c r="H328" s="113"/>
      <c r="I328" s="113"/>
      <c r="J328" s="113"/>
      <c r="K328" s="113"/>
      <c r="L328" s="113"/>
      <c r="M328" s="113"/>
      <c r="N328" s="113"/>
      <c r="O328" s="113"/>
      <c r="P328" s="113"/>
      <c r="Q328" s="113"/>
      <c r="R328" s="113"/>
      <c r="S328" s="113"/>
      <c r="T328" s="113"/>
      <c r="U328" s="113"/>
      <c r="V328" s="113"/>
      <c r="W328" s="113"/>
      <c r="X328" s="113"/>
      <c r="Y328" s="113"/>
      <c r="Z328" s="113"/>
      <c r="AA328" s="113"/>
      <c r="AB328" s="113"/>
    </row>
    <row r="329" spans="1:28" x14ac:dyDescent="0.25">
      <c r="A329" s="113"/>
      <c r="B329" s="113"/>
      <c r="C329" s="113"/>
      <c r="D329" s="113"/>
      <c r="E329" s="113"/>
      <c r="F329" s="113"/>
      <c r="G329" s="113"/>
      <c r="H329" s="113"/>
      <c r="I329" s="113"/>
      <c r="J329" s="113"/>
      <c r="K329" s="113"/>
      <c r="L329" s="113"/>
      <c r="M329" s="113"/>
      <c r="N329" s="113"/>
      <c r="O329" s="113"/>
      <c r="P329" s="113"/>
      <c r="Q329" s="113"/>
      <c r="R329" s="113"/>
      <c r="S329" s="113"/>
      <c r="T329" s="113"/>
      <c r="U329" s="113"/>
      <c r="V329" s="113"/>
      <c r="W329" s="113"/>
      <c r="X329" s="113"/>
      <c r="Y329" s="113"/>
      <c r="Z329" s="113"/>
      <c r="AA329" s="113"/>
      <c r="AB329" s="113"/>
    </row>
    <row r="330" spans="1:28" x14ac:dyDescent="0.25">
      <c r="A330" s="113"/>
      <c r="B330" s="113"/>
      <c r="C330" s="113"/>
      <c r="D330" s="113"/>
      <c r="E330" s="113"/>
      <c r="F330" s="113"/>
      <c r="G330" s="113"/>
      <c r="H330" s="113"/>
      <c r="I330" s="113"/>
      <c r="J330" s="113"/>
      <c r="K330" s="113"/>
      <c r="L330" s="113"/>
      <c r="M330" s="113"/>
      <c r="N330" s="113"/>
      <c r="O330" s="113"/>
      <c r="P330" s="113"/>
      <c r="Q330" s="113"/>
      <c r="R330" s="113"/>
      <c r="S330" s="113"/>
      <c r="T330" s="113"/>
      <c r="U330" s="113"/>
      <c r="V330" s="113"/>
      <c r="W330" s="113"/>
      <c r="X330" s="113"/>
      <c r="Y330" s="113"/>
      <c r="Z330" s="113"/>
      <c r="AA330" s="113"/>
      <c r="AB330" s="113"/>
    </row>
    <row r="331" spans="1:28" x14ac:dyDescent="0.25">
      <c r="A331" s="113"/>
      <c r="B331" s="113"/>
      <c r="C331" s="113"/>
      <c r="D331" s="113"/>
      <c r="E331" s="113"/>
      <c r="F331" s="113"/>
      <c r="G331" s="113"/>
      <c r="H331" s="113"/>
      <c r="I331" s="113"/>
      <c r="J331" s="113"/>
      <c r="K331" s="113"/>
      <c r="L331" s="113"/>
      <c r="M331" s="113"/>
      <c r="N331" s="113"/>
      <c r="O331" s="113"/>
      <c r="P331" s="113"/>
      <c r="Q331" s="113"/>
      <c r="R331" s="113"/>
      <c r="S331" s="113"/>
      <c r="T331" s="113"/>
      <c r="U331" s="113"/>
      <c r="V331" s="113"/>
      <c r="W331" s="113"/>
      <c r="X331" s="113"/>
      <c r="Y331" s="113"/>
      <c r="Z331" s="113"/>
      <c r="AA331" s="113"/>
      <c r="AB331" s="113"/>
    </row>
    <row r="332" spans="1:28" x14ac:dyDescent="0.25">
      <c r="A332" s="113"/>
      <c r="B332" s="113"/>
      <c r="C332" s="113"/>
      <c r="D332" s="113"/>
      <c r="E332" s="113"/>
      <c r="F332" s="113"/>
      <c r="G332" s="113"/>
      <c r="H332" s="113"/>
      <c r="I332" s="113"/>
      <c r="J332" s="113"/>
      <c r="K332" s="113"/>
      <c r="L332" s="113"/>
      <c r="M332" s="113"/>
      <c r="N332" s="113"/>
      <c r="O332" s="113"/>
      <c r="P332" s="113"/>
      <c r="Q332" s="113"/>
      <c r="R332" s="113"/>
      <c r="S332" s="113"/>
      <c r="T332" s="113"/>
      <c r="U332" s="113"/>
      <c r="V332" s="113"/>
      <c r="W332" s="113"/>
      <c r="X332" s="113"/>
      <c r="Y332" s="113"/>
      <c r="Z332" s="113"/>
      <c r="AA332" s="113"/>
      <c r="AB332" s="113"/>
    </row>
    <row r="333" spans="1:28" x14ac:dyDescent="0.25">
      <c r="A333" s="113"/>
      <c r="B333" s="113"/>
      <c r="C333" s="113"/>
      <c r="D333" s="113"/>
      <c r="E333" s="113"/>
      <c r="F333" s="113"/>
      <c r="G333" s="113"/>
      <c r="H333" s="113"/>
      <c r="I333" s="113"/>
      <c r="J333" s="113"/>
      <c r="K333" s="113"/>
      <c r="L333" s="113"/>
      <c r="M333" s="113"/>
      <c r="N333" s="113"/>
      <c r="O333" s="113"/>
      <c r="P333" s="113"/>
      <c r="Q333" s="113"/>
      <c r="R333" s="113"/>
      <c r="S333" s="113"/>
      <c r="T333" s="113"/>
      <c r="U333" s="113"/>
      <c r="V333" s="113"/>
      <c r="W333" s="113"/>
      <c r="X333" s="113"/>
      <c r="Y333" s="113"/>
      <c r="Z333" s="113"/>
      <c r="AA333" s="113"/>
      <c r="AB333" s="113"/>
    </row>
    <row r="334" spans="1:28" x14ac:dyDescent="0.25">
      <c r="A334" s="113"/>
      <c r="B334" s="113"/>
      <c r="C334" s="113"/>
      <c r="D334" s="113"/>
      <c r="E334" s="113"/>
      <c r="F334" s="113"/>
      <c r="G334" s="113"/>
      <c r="H334" s="113"/>
      <c r="I334" s="113"/>
      <c r="J334" s="113"/>
      <c r="K334" s="113"/>
      <c r="L334" s="113"/>
      <c r="M334" s="113"/>
      <c r="N334" s="113"/>
      <c r="O334" s="113"/>
      <c r="P334" s="113"/>
      <c r="Q334" s="113"/>
      <c r="R334" s="113"/>
      <c r="S334" s="113"/>
      <c r="T334" s="113"/>
      <c r="U334" s="113"/>
      <c r="V334" s="113"/>
      <c r="W334" s="113"/>
      <c r="X334" s="113"/>
      <c r="Y334" s="113"/>
      <c r="Z334" s="113"/>
      <c r="AA334" s="113"/>
      <c r="AB334" s="113"/>
    </row>
    <row r="335" spans="1:28" x14ac:dyDescent="0.25">
      <c r="A335" s="113"/>
      <c r="B335" s="113"/>
      <c r="C335" s="113"/>
      <c r="D335" s="113"/>
      <c r="E335" s="113"/>
      <c r="F335" s="113"/>
      <c r="G335" s="113"/>
      <c r="H335" s="113"/>
      <c r="I335" s="113"/>
      <c r="J335" s="113"/>
      <c r="K335" s="113"/>
      <c r="L335" s="113"/>
      <c r="M335" s="113"/>
      <c r="N335" s="113"/>
      <c r="O335" s="113"/>
      <c r="P335" s="113"/>
      <c r="Q335" s="113"/>
      <c r="R335" s="113"/>
      <c r="S335" s="113"/>
      <c r="T335" s="113"/>
      <c r="U335" s="113"/>
      <c r="V335" s="113"/>
      <c r="W335" s="113"/>
      <c r="X335" s="113"/>
      <c r="Y335" s="113"/>
      <c r="Z335" s="113"/>
      <c r="AA335" s="113"/>
      <c r="AB335" s="113"/>
    </row>
    <row r="336" spans="1:28" x14ac:dyDescent="0.25">
      <c r="A336" s="113"/>
      <c r="B336" s="113"/>
      <c r="C336" s="113"/>
      <c r="D336" s="113"/>
      <c r="E336" s="113"/>
      <c r="F336" s="113"/>
      <c r="G336" s="113"/>
      <c r="H336" s="113"/>
      <c r="I336" s="113"/>
      <c r="J336" s="113"/>
      <c r="K336" s="113"/>
      <c r="L336" s="113"/>
      <c r="M336" s="113"/>
      <c r="N336" s="113"/>
      <c r="O336" s="113"/>
      <c r="P336" s="113"/>
      <c r="Q336" s="113"/>
      <c r="R336" s="113"/>
      <c r="S336" s="113"/>
      <c r="T336" s="113"/>
      <c r="U336" s="113"/>
      <c r="V336" s="113"/>
      <c r="W336" s="113"/>
      <c r="X336" s="113"/>
      <c r="Y336" s="113"/>
      <c r="Z336" s="113"/>
      <c r="AA336" s="113"/>
      <c r="AB336" s="113"/>
    </row>
    <row r="337" spans="1:28" x14ac:dyDescent="0.25">
      <c r="A337" s="113"/>
      <c r="B337" s="113"/>
      <c r="C337" s="113"/>
      <c r="D337" s="113"/>
      <c r="E337" s="113"/>
      <c r="F337" s="113"/>
      <c r="G337" s="113"/>
      <c r="H337" s="113"/>
      <c r="I337" s="113"/>
      <c r="J337" s="113"/>
      <c r="K337" s="113"/>
      <c r="L337" s="113"/>
      <c r="M337" s="113"/>
      <c r="N337" s="113"/>
      <c r="O337" s="113"/>
      <c r="P337" s="113"/>
      <c r="Q337" s="113"/>
      <c r="R337" s="113"/>
      <c r="S337" s="113"/>
      <c r="T337" s="113"/>
      <c r="U337" s="113"/>
      <c r="V337" s="113"/>
      <c r="W337" s="113"/>
      <c r="X337" s="113"/>
      <c r="Y337" s="113"/>
      <c r="Z337" s="113"/>
      <c r="AA337" s="113"/>
      <c r="AB337" s="113"/>
    </row>
    <row r="338" spans="1:28" x14ac:dyDescent="0.25">
      <c r="A338" s="113"/>
      <c r="B338" s="113"/>
      <c r="C338" s="113"/>
      <c r="D338" s="113"/>
      <c r="E338" s="113"/>
      <c r="F338" s="113"/>
      <c r="G338" s="113"/>
      <c r="H338" s="113"/>
      <c r="I338" s="113"/>
      <c r="J338" s="113"/>
      <c r="K338" s="113"/>
      <c r="L338" s="113"/>
      <c r="M338" s="113"/>
      <c r="N338" s="113"/>
      <c r="O338" s="113"/>
      <c r="P338" s="113"/>
      <c r="Q338" s="113"/>
      <c r="R338" s="113"/>
      <c r="S338" s="113"/>
      <c r="T338" s="113"/>
      <c r="U338" s="113"/>
      <c r="V338" s="113"/>
      <c r="W338" s="113"/>
      <c r="X338" s="113"/>
      <c r="Y338" s="113"/>
      <c r="Z338" s="113"/>
      <c r="AA338" s="113"/>
      <c r="AB338" s="113"/>
    </row>
    <row r="339" spans="1:28" x14ac:dyDescent="0.25">
      <c r="A339" s="113"/>
      <c r="B339" s="113"/>
      <c r="C339" s="113"/>
      <c r="D339" s="113"/>
      <c r="E339" s="113"/>
      <c r="F339" s="113"/>
      <c r="G339" s="113"/>
      <c r="H339" s="113"/>
      <c r="I339" s="113"/>
      <c r="J339" s="113"/>
      <c r="K339" s="113"/>
      <c r="L339" s="113"/>
      <c r="M339" s="113"/>
      <c r="N339" s="113"/>
      <c r="O339" s="113"/>
      <c r="P339" s="113"/>
      <c r="Q339" s="113"/>
      <c r="R339" s="113"/>
      <c r="S339" s="113"/>
      <c r="T339" s="113"/>
      <c r="U339" s="113"/>
      <c r="V339" s="113"/>
      <c r="W339" s="113"/>
      <c r="X339" s="113"/>
      <c r="Y339" s="113"/>
      <c r="Z339" s="113"/>
      <c r="AA339" s="113"/>
      <c r="AB339" s="113"/>
    </row>
    <row r="340" spans="1:28" x14ac:dyDescent="0.25">
      <c r="A340" s="113"/>
      <c r="B340" s="113"/>
      <c r="C340" s="113"/>
      <c r="D340" s="113"/>
      <c r="E340" s="113"/>
      <c r="F340" s="113"/>
      <c r="G340" s="113"/>
      <c r="H340" s="113"/>
      <c r="I340" s="113"/>
      <c r="J340" s="113"/>
      <c r="K340" s="113"/>
      <c r="L340" s="113"/>
      <c r="M340" s="113"/>
      <c r="N340" s="113"/>
      <c r="O340" s="113"/>
      <c r="P340" s="113"/>
      <c r="Q340" s="113"/>
      <c r="R340" s="113"/>
      <c r="S340" s="113"/>
      <c r="T340" s="113"/>
      <c r="U340" s="113"/>
      <c r="V340" s="113"/>
      <c r="W340" s="113"/>
      <c r="X340" s="113"/>
      <c r="Y340" s="113"/>
      <c r="Z340" s="113"/>
      <c r="AA340" s="113"/>
      <c r="AB340" s="113"/>
    </row>
    <row r="341" spans="1:28" x14ac:dyDescent="0.25">
      <c r="A341" s="113"/>
      <c r="B341" s="113"/>
      <c r="C341" s="113"/>
      <c r="D341" s="113"/>
      <c r="E341" s="113"/>
      <c r="F341" s="113"/>
      <c r="G341" s="113"/>
      <c r="H341" s="113"/>
      <c r="I341" s="113"/>
      <c r="J341" s="113"/>
      <c r="K341" s="113"/>
      <c r="L341" s="113"/>
      <c r="M341" s="113"/>
      <c r="N341" s="113"/>
      <c r="O341" s="113"/>
      <c r="P341" s="113"/>
      <c r="Q341" s="113"/>
      <c r="R341" s="113"/>
      <c r="S341" s="113"/>
      <c r="T341" s="113"/>
      <c r="U341" s="113"/>
      <c r="V341" s="113"/>
      <c r="W341" s="113"/>
      <c r="X341" s="113"/>
      <c r="Y341" s="113"/>
      <c r="Z341" s="113"/>
      <c r="AA341" s="113"/>
      <c r="AB341" s="113"/>
    </row>
    <row r="342" spans="1:28" x14ac:dyDescent="0.25">
      <c r="A342" s="113"/>
      <c r="B342" s="113"/>
      <c r="C342" s="113"/>
      <c r="D342" s="113"/>
      <c r="E342" s="113"/>
      <c r="F342" s="113"/>
      <c r="G342" s="113"/>
      <c r="H342" s="113"/>
      <c r="I342" s="113"/>
      <c r="J342" s="113"/>
      <c r="K342" s="113"/>
      <c r="L342" s="113"/>
      <c r="M342" s="113"/>
      <c r="N342" s="113"/>
      <c r="O342" s="113"/>
      <c r="P342" s="113"/>
      <c r="Q342" s="113"/>
      <c r="R342" s="113"/>
      <c r="S342" s="113"/>
      <c r="T342" s="113"/>
      <c r="U342" s="113"/>
      <c r="V342" s="113"/>
      <c r="W342" s="113"/>
      <c r="X342" s="113"/>
      <c r="Y342" s="113"/>
      <c r="Z342" s="113"/>
      <c r="AA342" s="113"/>
      <c r="AB342" s="113"/>
    </row>
    <row r="343" spans="1:28" x14ac:dyDescent="0.25">
      <c r="A343" s="113"/>
      <c r="B343" s="113"/>
      <c r="C343" s="113"/>
      <c r="D343" s="113"/>
      <c r="E343" s="113"/>
      <c r="F343" s="113"/>
      <c r="G343" s="113"/>
      <c r="H343" s="113"/>
      <c r="I343" s="113"/>
      <c r="J343" s="113"/>
      <c r="K343" s="113"/>
      <c r="L343" s="113"/>
      <c r="M343" s="113"/>
      <c r="N343" s="113"/>
      <c r="O343" s="113"/>
      <c r="P343" s="113"/>
      <c r="Q343" s="113"/>
      <c r="R343" s="113"/>
      <c r="S343" s="113"/>
      <c r="T343" s="113"/>
      <c r="U343" s="113"/>
      <c r="V343" s="113"/>
      <c r="W343" s="113"/>
      <c r="X343" s="113"/>
      <c r="Y343" s="113"/>
      <c r="Z343" s="113"/>
      <c r="AA343" s="113"/>
      <c r="AB343" s="113"/>
    </row>
    <row r="344" spans="1:28" x14ac:dyDescent="0.25">
      <c r="A344" s="113"/>
      <c r="B344" s="113"/>
      <c r="C344" s="113"/>
      <c r="D344" s="113"/>
      <c r="E344" s="113"/>
      <c r="F344" s="113"/>
      <c r="G344" s="113"/>
      <c r="H344" s="113"/>
      <c r="I344" s="113"/>
      <c r="J344" s="113"/>
      <c r="K344" s="113"/>
      <c r="L344" s="113"/>
      <c r="M344" s="113"/>
      <c r="N344" s="113"/>
      <c r="O344" s="113"/>
      <c r="P344" s="113"/>
      <c r="Q344" s="113"/>
      <c r="R344" s="113"/>
      <c r="S344" s="113"/>
      <c r="T344" s="113"/>
      <c r="U344" s="113"/>
      <c r="V344" s="113"/>
      <c r="W344" s="113"/>
      <c r="X344" s="113"/>
      <c r="Y344" s="113"/>
      <c r="Z344" s="113"/>
      <c r="AA344" s="113"/>
      <c r="AB344" s="113"/>
    </row>
    <row r="345" spans="1:28" x14ac:dyDescent="0.25">
      <c r="A345" s="113"/>
      <c r="B345" s="113"/>
      <c r="C345" s="113"/>
      <c r="D345" s="113"/>
      <c r="E345" s="113"/>
      <c r="F345" s="113"/>
      <c r="G345" s="113"/>
      <c r="H345" s="113"/>
      <c r="I345" s="113"/>
      <c r="J345" s="113"/>
      <c r="K345" s="113"/>
      <c r="L345" s="113"/>
      <c r="M345" s="113"/>
      <c r="N345" s="113"/>
      <c r="O345" s="113"/>
      <c r="P345" s="113"/>
      <c r="Q345" s="113"/>
      <c r="R345" s="113"/>
      <c r="S345" s="113"/>
      <c r="T345" s="113"/>
      <c r="U345" s="113"/>
      <c r="V345" s="113"/>
      <c r="W345" s="113"/>
      <c r="X345" s="113"/>
      <c r="Y345" s="113"/>
      <c r="Z345" s="113"/>
      <c r="AA345" s="113"/>
      <c r="AB345" s="113"/>
    </row>
    <row r="346" spans="1:28" x14ac:dyDescent="0.25">
      <c r="A346" s="113"/>
      <c r="B346" s="113"/>
      <c r="C346" s="113"/>
      <c r="D346" s="113"/>
      <c r="E346" s="113"/>
      <c r="F346" s="113"/>
      <c r="G346" s="113"/>
      <c r="H346" s="113"/>
      <c r="I346" s="113"/>
      <c r="J346" s="113"/>
      <c r="K346" s="113"/>
      <c r="L346" s="113"/>
      <c r="M346" s="113"/>
      <c r="N346" s="113"/>
      <c r="O346" s="113"/>
      <c r="P346" s="113"/>
      <c r="Q346" s="113"/>
      <c r="R346" s="113"/>
      <c r="S346" s="113"/>
      <c r="T346" s="113"/>
      <c r="U346" s="113"/>
      <c r="V346" s="113"/>
      <c r="W346" s="113"/>
      <c r="X346" s="113"/>
      <c r="Y346" s="113"/>
      <c r="Z346" s="113"/>
      <c r="AA346" s="113"/>
      <c r="AB346" s="113"/>
    </row>
    <row r="347" spans="1:28" x14ac:dyDescent="0.25">
      <c r="A347" s="113"/>
      <c r="B347" s="113"/>
      <c r="C347" s="113"/>
      <c r="D347" s="113"/>
      <c r="E347" s="113"/>
      <c r="F347" s="113"/>
      <c r="G347" s="113"/>
      <c r="H347" s="113"/>
      <c r="I347" s="113"/>
      <c r="J347" s="113"/>
      <c r="K347" s="113"/>
      <c r="L347" s="113"/>
      <c r="M347" s="113"/>
      <c r="N347" s="113"/>
      <c r="O347" s="113"/>
      <c r="P347" s="113"/>
      <c r="Q347" s="113"/>
      <c r="R347" s="113"/>
      <c r="S347" s="113"/>
      <c r="T347" s="113"/>
      <c r="U347" s="113"/>
      <c r="V347" s="113"/>
      <c r="W347" s="113"/>
      <c r="X347" s="113"/>
      <c r="Y347" s="113"/>
      <c r="Z347" s="113"/>
      <c r="AA347" s="113"/>
      <c r="AB347" s="113"/>
    </row>
    <row r="348" spans="1:28" x14ac:dyDescent="0.25">
      <c r="A348" s="113"/>
      <c r="B348" s="113"/>
      <c r="C348" s="113"/>
      <c r="D348" s="113"/>
      <c r="E348" s="113"/>
      <c r="F348" s="113"/>
      <c r="G348" s="113"/>
      <c r="H348" s="113"/>
      <c r="I348" s="113"/>
      <c r="J348" s="113"/>
      <c r="K348" s="113"/>
      <c r="L348" s="113"/>
      <c r="M348" s="113"/>
      <c r="N348" s="113"/>
      <c r="O348" s="113"/>
      <c r="P348" s="113"/>
      <c r="Q348" s="113"/>
      <c r="R348" s="113"/>
      <c r="S348" s="113"/>
      <c r="T348" s="113"/>
      <c r="U348" s="113"/>
      <c r="V348" s="113"/>
      <c r="W348" s="113"/>
      <c r="X348" s="113"/>
      <c r="Y348" s="113"/>
      <c r="Z348" s="113"/>
      <c r="AA348" s="113"/>
      <c r="AB348" s="113"/>
    </row>
    <row r="349" spans="1:28" x14ac:dyDescent="0.25">
      <c r="A349" s="113"/>
      <c r="B349" s="113"/>
      <c r="C349" s="113"/>
      <c r="D349" s="113"/>
      <c r="E349" s="113"/>
      <c r="F349" s="113"/>
      <c r="G349" s="113"/>
      <c r="H349" s="113"/>
      <c r="I349" s="113"/>
      <c r="J349" s="113"/>
      <c r="K349" s="113"/>
      <c r="L349" s="113"/>
      <c r="M349" s="113"/>
      <c r="N349" s="113"/>
      <c r="O349" s="113"/>
      <c r="P349" s="113"/>
      <c r="Q349" s="113"/>
      <c r="R349" s="113"/>
      <c r="S349" s="113"/>
      <c r="T349" s="113"/>
      <c r="U349" s="113"/>
      <c r="V349" s="113"/>
      <c r="W349" s="113"/>
      <c r="X349" s="113"/>
      <c r="Y349" s="113"/>
      <c r="Z349" s="113"/>
      <c r="AA349" s="113"/>
      <c r="AB349" s="113"/>
    </row>
    <row r="350" spans="1:28" x14ac:dyDescent="0.25">
      <c r="A350" s="113"/>
      <c r="B350" s="113"/>
      <c r="C350" s="113"/>
      <c r="D350" s="113"/>
      <c r="E350" s="113"/>
      <c r="F350" s="113"/>
      <c r="G350" s="113"/>
      <c r="H350" s="113"/>
      <c r="I350" s="113"/>
      <c r="J350" s="113"/>
      <c r="K350" s="113"/>
      <c r="L350" s="113"/>
      <c r="M350" s="113"/>
      <c r="N350" s="113"/>
      <c r="O350" s="113"/>
      <c r="P350" s="113"/>
      <c r="Q350" s="113"/>
      <c r="R350" s="113"/>
      <c r="S350" s="113"/>
      <c r="T350" s="113"/>
      <c r="U350" s="113"/>
      <c r="V350" s="113"/>
      <c r="W350" s="113"/>
      <c r="X350" s="113"/>
      <c r="Y350" s="113"/>
      <c r="Z350" s="113"/>
      <c r="AA350" s="113"/>
      <c r="AB350" s="113"/>
    </row>
    <row r="351" spans="1:28" x14ac:dyDescent="0.25">
      <c r="A351" s="113"/>
      <c r="B351" s="113"/>
      <c r="C351" s="113"/>
      <c r="D351" s="113"/>
      <c r="E351" s="113"/>
      <c r="F351" s="113"/>
      <c r="G351" s="113"/>
      <c r="H351" s="113"/>
      <c r="I351" s="113"/>
      <c r="J351" s="113"/>
      <c r="K351" s="113"/>
      <c r="L351" s="113"/>
      <c r="M351" s="113"/>
      <c r="N351" s="113"/>
      <c r="O351" s="113"/>
      <c r="P351" s="113"/>
      <c r="Q351" s="113"/>
      <c r="R351" s="113"/>
      <c r="S351" s="113"/>
      <c r="T351" s="113"/>
      <c r="U351" s="113"/>
      <c r="V351" s="113"/>
      <c r="W351" s="113"/>
      <c r="X351" s="113"/>
      <c r="Y351" s="113"/>
      <c r="Z351" s="113"/>
      <c r="AA351" s="113"/>
      <c r="AB351" s="113"/>
    </row>
    <row r="352" spans="1:28" x14ac:dyDescent="0.25">
      <c r="A352" s="113"/>
      <c r="B352" s="113"/>
      <c r="C352" s="113"/>
      <c r="D352" s="113"/>
      <c r="E352" s="113"/>
      <c r="F352" s="113"/>
      <c r="G352" s="113"/>
      <c r="H352" s="113"/>
      <c r="I352" s="113"/>
      <c r="J352" s="113"/>
      <c r="K352" s="113"/>
      <c r="L352" s="113"/>
      <c r="M352" s="113"/>
      <c r="N352" s="113"/>
      <c r="O352" s="113"/>
      <c r="P352" s="113"/>
      <c r="Q352" s="113"/>
      <c r="R352" s="113"/>
      <c r="S352" s="113"/>
      <c r="T352" s="113"/>
      <c r="U352" s="113"/>
      <c r="V352" s="113"/>
      <c r="W352" s="113"/>
      <c r="X352" s="113"/>
      <c r="Y352" s="113"/>
      <c r="Z352" s="113"/>
      <c r="AA352" s="113"/>
      <c r="AB352" s="113"/>
    </row>
    <row r="353" spans="1:28" x14ac:dyDescent="0.25">
      <c r="A353" s="113"/>
      <c r="B353" s="113"/>
      <c r="C353" s="113"/>
      <c r="D353" s="113"/>
      <c r="E353" s="113"/>
      <c r="F353" s="113"/>
      <c r="G353" s="113"/>
      <c r="H353" s="113"/>
      <c r="I353" s="113"/>
      <c r="J353" s="113"/>
      <c r="K353" s="113"/>
      <c r="L353" s="113"/>
      <c r="M353" s="113"/>
      <c r="N353" s="113"/>
      <c r="O353" s="113"/>
      <c r="P353" s="113"/>
      <c r="Q353" s="113"/>
      <c r="R353" s="113"/>
      <c r="S353" s="113"/>
      <c r="T353" s="113"/>
      <c r="U353" s="113"/>
      <c r="V353" s="113"/>
      <c r="W353" s="113"/>
      <c r="X353" s="113"/>
      <c r="Y353" s="113"/>
      <c r="Z353" s="113"/>
      <c r="AA353" s="113"/>
      <c r="AB353" s="113"/>
    </row>
    <row r="354" spans="1:28" x14ac:dyDescent="0.25">
      <c r="A354" s="113"/>
      <c r="B354" s="113"/>
      <c r="C354" s="113"/>
      <c r="D354" s="113"/>
      <c r="E354" s="113"/>
      <c r="F354" s="113"/>
      <c r="G354" s="113"/>
      <c r="H354" s="113"/>
      <c r="I354" s="113"/>
      <c r="J354" s="113"/>
      <c r="K354" s="113"/>
      <c r="L354" s="113"/>
      <c r="M354" s="113"/>
      <c r="N354" s="113"/>
      <c r="O354" s="113"/>
      <c r="P354" s="113"/>
      <c r="Q354" s="113"/>
      <c r="R354" s="113"/>
      <c r="S354" s="113"/>
      <c r="T354" s="113"/>
      <c r="U354" s="113"/>
      <c r="V354" s="113"/>
      <c r="W354" s="113"/>
      <c r="X354" s="113"/>
      <c r="Y354" s="113"/>
      <c r="Z354" s="113"/>
      <c r="AA354" s="113"/>
      <c r="AB354" s="113"/>
    </row>
    <row r="355" spans="1:28" x14ac:dyDescent="0.25">
      <c r="A355" s="113"/>
      <c r="B355" s="113"/>
      <c r="C355" s="113"/>
      <c r="D355" s="113"/>
      <c r="E355" s="113"/>
      <c r="F355" s="113"/>
      <c r="G355" s="113"/>
      <c r="H355" s="113"/>
      <c r="I355" s="113"/>
      <c r="J355" s="113"/>
      <c r="K355" s="113"/>
      <c r="L355" s="113"/>
      <c r="M355" s="113"/>
      <c r="N355" s="113"/>
      <c r="O355" s="113"/>
      <c r="P355" s="113"/>
      <c r="Q355" s="113"/>
      <c r="R355" s="113"/>
      <c r="S355" s="113"/>
      <c r="T355" s="113"/>
      <c r="U355" s="113"/>
      <c r="V355" s="113"/>
      <c r="W355" s="113"/>
      <c r="X355" s="113"/>
      <c r="Y355" s="113"/>
      <c r="Z355" s="113"/>
      <c r="AA355" s="113"/>
      <c r="AB355" s="113"/>
    </row>
    <row r="356" spans="1:28" x14ac:dyDescent="0.25">
      <c r="A356" s="113"/>
      <c r="B356" s="113"/>
      <c r="C356" s="113"/>
      <c r="D356" s="113"/>
      <c r="E356" s="113"/>
      <c r="F356" s="113"/>
      <c r="G356" s="113"/>
      <c r="H356" s="113"/>
      <c r="I356" s="113"/>
      <c r="J356" s="113"/>
      <c r="K356" s="113"/>
      <c r="L356" s="113"/>
      <c r="M356" s="113"/>
      <c r="N356" s="113"/>
      <c r="O356" s="113"/>
      <c r="P356" s="113"/>
      <c r="Q356" s="113"/>
      <c r="R356" s="113"/>
      <c r="S356" s="113"/>
      <c r="T356" s="113"/>
      <c r="U356" s="113"/>
      <c r="V356" s="113"/>
      <c r="W356" s="113"/>
      <c r="X356" s="113"/>
      <c r="Y356" s="113"/>
      <c r="Z356" s="113"/>
      <c r="AA356" s="113"/>
      <c r="AB356" s="113"/>
    </row>
    <row r="357" spans="1:28" x14ac:dyDescent="0.25">
      <c r="A357" s="113"/>
      <c r="B357" s="113"/>
      <c r="C357" s="113"/>
      <c r="D357" s="113"/>
      <c r="E357" s="113"/>
      <c r="F357" s="113"/>
      <c r="G357" s="113"/>
      <c r="H357" s="113"/>
      <c r="I357" s="113"/>
      <c r="J357" s="113"/>
      <c r="K357" s="113"/>
      <c r="L357" s="113"/>
      <c r="M357" s="113"/>
      <c r="N357" s="113"/>
      <c r="O357" s="113"/>
      <c r="P357" s="113"/>
      <c r="Q357" s="113"/>
      <c r="R357" s="113"/>
      <c r="S357" s="113"/>
      <c r="T357" s="113"/>
      <c r="U357" s="113"/>
      <c r="V357" s="113"/>
      <c r="W357" s="113"/>
      <c r="X357" s="113"/>
      <c r="Y357" s="113"/>
      <c r="Z357" s="113"/>
      <c r="AA357" s="113"/>
      <c r="AB357" s="113"/>
    </row>
    <row r="358" spans="1:28" x14ac:dyDescent="0.25">
      <c r="A358" s="113"/>
      <c r="B358" s="113"/>
      <c r="C358" s="113"/>
      <c r="D358" s="113"/>
      <c r="E358" s="113"/>
      <c r="F358" s="113"/>
      <c r="G358" s="113"/>
      <c r="H358" s="113"/>
      <c r="I358" s="113"/>
      <c r="J358" s="113"/>
      <c r="K358" s="113"/>
      <c r="L358" s="113"/>
      <c r="M358" s="113"/>
      <c r="N358" s="113"/>
      <c r="O358" s="113"/>
      <c r="P358" s="113"/>
      <c r="Q358" s="113"/>
      <c r="R358" s="113"/>
      <c r="S358" s="113"/>
      <c r="T358" s="113"/>
      <c r="U358" s="113"/>
      <c r="V358" s="113"/>
      <c r="W358" s="113"/>
      <c r="X358" s="113"/>
      <c r="Y358" s="113"/>
      <c r="Z358" s="113"/>
      <c r="AA358" s="113"/>
      <c r="AB358" s="113"/>
    </row>
    <row r="359" spans="1:28" x14ac:dyDescent="0.25">
      <c r="A359" s="113"/>
      <c r="B359" s="113"/>
      <c r="C359" s="113"/>
      <c r="D359" s="113"/>
      <c r="E359" s="113"/>
      <c r="F359" s="113"/>
      <c r="G359" s="113"/>
      <c r="H359" s="113"/>
      <c r="I359" s="113"/>
      <c r="J359" s="113"/>
      <c r="K359" s="113"/>
      <c r="L359" s="113"/>
      <c r="M359" s="113"/>
      <c r="N359" s="113"/>
      <c r="O359" s="113"/>
      <c r="P359" s="113"/>
      <c r="Q359" s="113"/>
      <c r="R359" s="113"/>
      <c r="S359" s="113"/>
      <c r="T359" s="113"/>
      <c r="U359" s="113"/>
      <c r="V359" s="113"/>
      <c r="W359" s="113"/>
      <c r="X359" s="113"/>
      <c r="Y359" s="113"/>
      <c r="Z359" s="113"/>
      <c r="AA359" s="113"/>
      <c r="AB359" s="11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9" zoomScale="90" zoomScaleNormal="60" zoomScaleSheetLayoutView="90" workbookViewId="0">
      <selection activeCell="A24" sqref="A24:T28"/>
    </sheetView>
  </sheetViews>
  <sheetFormatPr defaultColWidth="10.7109375" defaultRowHeight="15.75" x14ac:dyDescent="0.25"/>
  <cols>
    <col min="1" max="1" width="9.5703125" style="12" customWidth="1"/>
    <col min="2" max="3" width="15" style="12" customWidth="1"/>
    <col min="4" max="4" width="19.85546875" style="12" customWidth="1"/>
    <col min="5" max="5" width="26.140625" style="12" customWidth="1"/>
    <col min="6" max="6" width="28" style="12" customWidth="1"/>
    <col min="7" max="8" width="27.42578125" style="12" customWidth="1"/>
    <col min="9" max="9" width="7.28515625" style="12" customWidth="1"/>
    <col min="10" max="10" width="9.28515625" style="12" customWidth="1"/>
    <col min="11" max="11" width="10.28515625" style="12" customWidth="1"/>
    <col min="12" max="15" width="8.7109375" style="12" customWidth="1"/>
    <col min="16" max="16" width="19.42578125" style="12" customWidth="1"/>
    <col min="17" max="17" width="21.7109375" style="12" customWidth="1"/>
    <col min="18" max="18" width="22" style="12" customWidth="1"/>
    <col min="19" max="19" width="19.7109375" style="12" customWidth="1"/>
    <col min="20" max="20" width="18.42578125" style="12" customWidth="1"/>
    <col min="21" max="237" width="10.7109375" style="12"/>
    <col min="238" max="242" width="15.7109375" style="12" customWidth="1"/>
    <col min="243" max="246" width="12.7109375" style="12" customWidth="1"/>
    <col min="247" max="250" width="15.7109375" style="12" customWidth="1"/>
    <col min="251" max="251" width="22.85546875" style="12" customWidth="1"/>
    <col min="252" max="252" width="20.7109375" style="12" customWidth="1"/>
    <col min="253" max="253" width="16.7109375" style="12" customWidth="1"/>
    <col min="254" max="493" width="10.7109375" style="12"/>
    <col min="494" max="498" width="15.7109375" style="12" customWidth="1"/>
    <col min="499" max="502" width="12.7109375" style="12" customWidth="1"/>
    <col min="503" max="506" width="15.7109375" style="12" customWidth="1"/>
    <col min="507" max="507" width="22.85546875" style="12" customWidth="1"/>
    <col min="508" max="508" width="20.7109375" style="12" customWidth="1"/>
    <col min="509" max="509" width="16.7109375" style="12" customWidth="1"/>
    <col min="510" max="749" width="10.7109375" style="12"/>
    <col min="750" max="754" width="15.7109375" style="12" customWidth="1"/>
    <col min="755" max="758" width="12.7109375" style="12" customWidth="1"/>
    <col min="759" max="762" width="15.7109375" style="12" customWidth="1"/>
    <col min="763" max="763" width="22.85546875" style="12" customWidth="1"/>
    <col min="764" max="764" width="20.7109375" style="12" customWidth="1"/>
    <col min="765" max="765" width="16.7109375" style="12" customWidth="1"/>
    <col min="766" max="1005" width="10.7109375" style="12"/>
    <col min="1006" max="1010" width="15.7109375" style="12" customWidth="1"/>
    <col min="1011" max="1014" width="12.7109375" style="12" customWidth="1"/>
    <col min="1015" max="1018" width="15.7109375" style="12" customWidth="1"/>
    <col min="1019" max="1019" width="22.85546875" style="12" customWidth="1"/>
    <col min="1020" max="1020" width="20.7109375" style="12" customWidth="1"/>
    <col min="1021" max="1021" width="16.7109375" style="12" customWidth="1"/>
    <col min="1022" max="1261" width="10.7109375" style="12"/>
    <col min="1262" max="1266" width="15.7109375" style="12" customWidth="1"/>
    <col min="1267" max="1270" width="12.7109375" style="12" customWidth="1"/>
    <col min="1271" max="1274" width="15.7109375" style="12" customWidth="1"/>
    <col min="1275" max="1275" width="22.85546875" style="12" customWidth="1"/>
    <col min="1276" max="1276" width="20.7109375" style="12" customWidth="1"/>
    <col min="1277" max="1277" width="16.7109375" style="12" customWidth="1"/>
    <col min="1278" max="1517" width="10.7109375" style="12"/>
    <col min="1518" max="1522" width="15.7109375" style="12" customWidth="1"/>
    <col min="1523" max="1526" width="12.7109375" style="12" customWidth="1"/>
    <col min="1527" max="1530" width="15.7109375" style="12" customWidth="1"/>
    <col min="1531" max="1531" width="22.85546875" style="12" customWidth="1"/>
    <col min="1532" max="1532" width="20.7109375" style="12" customWidth="1"/>
    <col min="1533" max="1533" width="16.7109375" style="12" customWidth="1"/>
    <col min="1534" max="1773" width="10.7109375" style="12"/>
    <col min="1774" max="1778" width="15.7109375" style="12" customWidth="1"/>
    <col min="1779" max="1782" width="12.7109375" style="12" customWidth="1"/>
    <col min="1783" max="1786" width="15.7109375" style="12" customWidth="1"/>
    <col min="1787" max="1787" width="22.85546875" style="12" customWidth="1"/>
    <col min="1788" max="1788" width="20.7109375" style="12" customWidth="1"/>
    <col min="1789" max="1789" width="16.7109375" style="12" customWidth="1"/>
    <col min="1790" max="2029" width="10.7109375" style="12"/>
    <col min="2030" max="2034" width="15.7109375" style="12" customWidth="1"/>
    <col min="2035" max="2038" width="12.7109375" style="12" customWidth="1"/>
    <col min="2039" max="2042" width="15.7109375" style="12" customWidth="1"/>
    <col min="2043" max="2043" width="22.85546875" style="12" customWidth="1"/>
    <col min="2044" max="2044" width="20.7109375" style="12" customWidth="1"/>
    <col min="2045" max="2045" width="16.7109375" style="12" customWidth="1"/>
    <col min="2046" max="2285" width="10.7109375" style="12"/>
    <col min="2286" max="2290" width="15.7109375" style="12" customWidth="1"/>
    <col min="2291" max="2294" width="12.7109375" style="12" customWidth="1"/>
    <col min="2295" max="2298" width="15.7109375" style="12" customWidth="1"/>
    <col min="2299" max="2299" width="22.85546875" style="12" customWidth="1"/>
    <col min="2300" max="2300" width="20.7109375" style="12" customWidth="1"/>
    <col min="2301" max="2301" width="16.7109375" style="12" customWidth="1"/>
    <col min="2302" max="2541" width="10.7109375" style="12"/>
    <col min="2542" max="2546" width="15.7109375" style="12" customWidth="1"/>
    <col min="2547" max="2550" width="12.7109375" style="12" customWidth="1"/>
    <col min="2551" max="2554" width="15.7109375" style="12" customWidth="1"/>
    <col min="2555" max="2555" width="22.85546875" style="12" customWidth="1"/>
    <col min="2556" max="2556" width="20.7109375" style="12" customWidth="1"/>
    <col min="2557" max="2557" width="16.7109375" style="12" customWidth="1"/>
    <col min="2558" max="2797" width="10.7109375" style="12"/>
    <col min="2798" max="2802" width="15.7109375" style="12" customWidth="1"/>
    <col min="2803" max="2806" width="12.7109375" style="12" customWidth="1"/>
    <col min="2807" max="2810" width="15.7109375" style="12" customWidth="1"/>
    <col min="2811" max="2811" width="22.85546875" style="12" customWidth="1"/>
    <col min="2812" max="2812" width="20.7109375" style="12" customWidth="1"/>
    <col min="2813" max="2813" width="16.7109375" style="12" customWidth="1"/>
    <col min="2814" max="3053" width="10.7109375" style="12"/>
    <col min="3054" max="3058" width="15.7109375" style="12" customWidth="1"/>
    <col min="3059" max="3062" width="12.7109375" style="12" customWidth="1"/>
    <col min="3063" max="3066" width="15.7109375" style="12" customWidth="1"/>
    <col min="3067" max="3067" width="22.85546875" style="12" customWidth="1"/>
    <col min="3068" max="3068" width="20.7109375" style="12" customWidth="1"/>
    <col min="3069" max="3069" width="16.7109375" style="12" customWidth="1"/>
    <col min="3070" max="3309" width="10.7109375" style="12"/>
    <col min="3310" max="3314" width="15.7109375" style="12" customWidth="1"/>
    <col min="3315" max="3318" width="12.7109375" style="12" customWidth="1"/>
    <col min="3319" max="3322" width="15.7109375" style="12" customWidth="1"/>
    <col min="3323" max="3323" width="22.85546875" style="12" customWidth="1"/>
    <col min="3324" max="3324" width="20.7109375" style="12" customWidth="1"/>
    <col min="3325" max="3325" width="16.7109375" style="12" customWidth="1"/>
    <col min="3326" max="3565" width="10.7109375" style="12"/>
    <col min="3566" max="3570" width="15.7109375" style="12" customWidth="1"/>
    <col min="3571" max="3574" width="12.7109375" style="12" customWidth="1"/>
    <col min="3575" max="3578" width="15.7109375" style="12" customWidth="1"/>
    <col min="3579" max="3579" width="22.85546875" style="12" customWidth="1"/>
    <col min="3580" max="3580" width="20.7109375" style="12" customWidth="1"/>
    <col min="3581" max="3581" width="16.7109375" style="12" customWidth="1"/>
    <col min="3582" max="3821" width="10.7109375" style="12"/>
    <col min="3822" max="3826" width="15.7109375" style="12" customWidth="1"/>
    <col min="3827" max="3830" width="12.7109375" style="12" customWidth="1"/>
    <col min="3831" max="3834" width="15.7109375" style="12" customWidth="1"/>
    <col min="3835" max="3835" width="22.85546875" style="12" customWidth="1"/>
    <col min="3836" max="3836" width="20.7109375" style="12" customWidth="1"/>
    <col min="3837" max="3837" width="16.7109375" style="12" customWidth="1"/>
    <col min="3838" max="4077" width="10.7109375" style="12"/>
    <col min="4078" max="4082" width="15.7109375" style="12" customWidth="1"/>
    <col min="4083" max="4086" width="12.7109375" style="12" customWidth="1"/>
    <col min="4087" max="4090" width="15.7109375" style="12" customWidth="1"/>
    <col min="4091" max="4091" width="22.85546875" style="12" customWidth="1"/>
    <col min="4092" max="4092" width="20.7109375" style="12" customWidth="1"/>
    <col min="4093" max="4093" width="16.7109375" style="12" customWidth="1"/>
    <col min="4094" max="4333" width="10.7109375" style="12"/>
    <col min="4334" max="4338" width="15.7109375" style="12" customWidth="1"/>
    <col min="4339" max="4342" width="12.7109375" style="12" customWidth="1"/>
    <col min="4343" max="4346" width="15.7109375" style="12" customWidth="1"/>
    <col min="4347" max="4347" width="22.85546875" style="12" customWidth="1"/>
    <col min="4348" max="4348" width="20.7109375" style="12" customWidth="1"/>
    <col min="4349" max="4349" width="16.7109375" style="12" customWidth="1"/>
    <col min="4350" max="4589" width="10.7109375" style="12"/>
    <col min="4590" max="4594" width="15.7109375" style="12" customWidth="1"/>
    <col min="4595" max="4598" width="12.7109375" style="12" customWidth="1"/>
    <col min="4599" max="4602" width="15.7109375" style="12" customWidth="1"/>
    <col min="4603" max="4603" width="22.85546875" style="12" customWidth="1"/>
    <col min="4604" max="4604" width="20.7109375" style="12" customWidth="1"/>
    <col min="4605" max="4605" width="16.7109375" style="12" customWidth="1"/>
    <col min="4606" max="4845" width="10.7109375" style="12"/>
    <col min="4846" max="4850" width="15.7109375" style="12" customWidth="1"/>
    <col min="4851" max="4854" width="12.7109375" style="12" customWidth="1"/>
    <col min="4855" max="4858" width="15.7109375" style="12" customWidth="1"/>
    <col min="4859" max="4859" width="22.85546875" style="12" customWidth="1"/>
    <col min="4860" max="4860" width="20.7109375" style="12" customWidth="1"/>
    <col min="4861" max="4861" width="16.7109375" style="12" customWidth="1"/>
    <col min="4862" max="5101" width="10.7109375" style="12"/>
    <col min="5102" max="5106" width="15.7109375" style="12" customWidth="1"/>
    <col min="5107" max="5110" width="12.7109375" style="12" customWidth="1"/>
    <col min="5111" max="5114" width="15.7109375" style="12" customWidth="1"/>
    <col min="5115" max="5115" width="22.85546875" style="12" customWidth="1"/>
    <col min="5116" max="5116" width="20.7109375" style="12" customWidth="1"/>
    <col min="5117" max="5117" width="16.7109375" style="12" customWidth="1"/>
    <col min="5118" max="5357" width="10.7109375" style="12"/>
    <col min="5358" max="5362" width="15.7109375" style="12" customWidth="1"/>
    <col min="5363" max="5366" width="12.7109375" style="12" customWidth="1"/>
    <col min="5367" max="5370" width="15.7109375" style="12" customWidth="1"/>
    <col min="5371" max="5371" width="22.85546875" style="12" customWidth="1"/>
    <col min="5372" max="5372" width="20.7109375" style="12" customWidth="1"/>
    <col min="5373" max="5373" width="16.7109375" style="12" customWidth="1"/>
    <col min="5374" max="5613" width="10.7109375" style="12"/>
    <col min="5614" max="5618" width="15.7109375" style="12" customWidth="1"/>
    <col min="5619" max="5622" width="12.7109375" style="12" customWidth="1"/>
    <col min="5623" max="5626" width="15.7109375" style="12" customWidth="1"/>
    <col min="5627" max="5627" width="22.85546875" style="12" customWidth="1"/>
    <col min="5628" max="5628" width="20.7109375" style="12" customWidth="1"/>
    <col min="5629" max="5629" width="16.7109375" style="12" customWidth="1"/>
    <col min="5630" max="5869" width="10.7109375" style="12"/>
    <col min="5870" max="5874" width="15.7109375" style="12" customWidth="1"/>
    <col min="5875" max="5878" width="12.7109375" style="12" customWidth="1"/>
    <col min="5879" max="5882" width="15.7109375" style="12" customWidth="1"/>
    <col min="5883" max="5883" width="22.85546875" style="12" customWidth="1"/>
    <col min="5884" max="5884" width="20.7109375" style="12" customWidth="1"/>
    <col min="5885" max="5885" width="16.7109375" style="12" customWidth="1"/>
    <col min="5886" max="6125" width="10.7109375" style="12"/>
    <col min="6126" max="6130" width="15.7109375" style="12" customWidth="1"/>
    <col min="6131" max="6134" width="12.7109375" style="12" customWidth="1"/>
    <col min="6135" max="6138" width="15.7109375" style="12" customWidth="1"/>
    <col min="6139" max="6139" width="22.85546875" style="12" customWidth="1"/>
    <col min="6140" max="6140" width="20.7109375" style="12" customWidth="1"/>
    <col min="6141" max="6141" width="16.7109375" style="12" customWidth="1"/>
    <col min="6142" max="6381" width="10.7109375" style="12"/>
    <col min="6382" max="6386" width="15.7109375" style="12" customWidth="1"/>
    <col min="6387" max="6390" width="12.7109375" style="12" customWidth="1"/>
    <col min="6391" max="6394" width="15.7109375" style="12" customWidth="1"/>
    <col min="6395" max="6395" width="22.85546875" style="12" customWidth="1"/>
    <col min="6396" max="6396" width="20.7109375" style="12" customWidth="1"/>
    <col min="6397" max="6397" width="16.7109375" style="12" customWidth="1"/>
    <col min="6398" max="6637" width="10.7109375" style="12"/>
    <col min="6638" max="6642" width="15.7109375" style="12" customWidth="1"/>
    <col min="6643" max="6646" width="12.7109375" style="12" customWidth="1"/>
    <col min="6647" max="6650" width="15.7109375" style="12" customWidth="1"/>
    <col min="6651" max="6651" width="22.85546875" style="12" customWidth="1"/>
    <col min="6652" max="6652" width="20.7109375" style="12" customWidth="1"/>
    <col min="6653" max="6653" width="16.7109375" style="12" customWidth="1"/>
    <col min="6654" max="6893" width="10.7109375" style="12"/>
    <col min="6894" max="6898" width="15.7109375" style="12" customWidth="1"/>
    <col min="6899" max="6902" width="12.7109375" style="12" customWidth="1"/>
    <col min="6903" max="6906" width="15.7109375" style="12" customWidth="1"/>
    <col min="6907" max="6907" width="22.85546875" style="12" customWidth="1"/>
    <col min="6908" max="6908" width="20.7109375" style="12" customWidth="1"/>
    <col min="6909" max="6909" width="16.7109375" style="12" customWidth="1"/>
    <col min="6910" max="7149" width="10.7109375" style="12"/>
    <col min="7150" max="7154" width="15.7109375" style="12" customWidth="1"/>
    <col min="7155" max="7158" width="12.7109375" style="12" customWidth="1"/>
    <col min="7159" max="7162" width="15.7109375" style="12" customWidth="1"/>
    <col min="7163" max="7163" width="22.85546875" style="12" customWidth="1"/>
    <col min="7164" max="7164" width="20.7109375" style="12" customWidth="1"/>
    <col min="7165" max="7165" width="16.7109375" style="12" customWidth="1"/>
    <col min="7166" max="7405" width="10.7109375" style="12"/>
    <col min="7406" max="7410" width="15.7109375" style="12" customWidth="1"/>
    <col min="7411" max="7414" width="12.7109375" style="12" customWidth="1"/>
    <col min="7415" max="7418" width="15.7109375" style="12" customWidth="1"/>
    <col min="7419" max="7419" width="22.85546875" style="12" customWidth="1"/>
    <col min="7420" max="7420" width="20.7109375" style="12" customWidth="1"/>
    <col min="7421" max="7421" width="16.7109375" style="12" customWidth="1"/>
    <col min="7422" max="7661" width="10.7109375" style="12"/>
    <col min="7662" max="7666" width="15.7109375" style="12" customWidth="1"/>
    <col min="7667" max="7670" width="12.7109375" style="12" customWidth="1"/>
    <col min="7671" max="7674" width="15.7109375" style="12" customWidth="1"/>
    <col min="7675" max="7675" width="22.85546875" style="12" customWidth="1"/>
    <col min="7676" max="7676" width="20.7109375" style="12" customWidth="1"/>
    <col min="7677" max="7677" width="16.7109375" style="12" customWidth="1"/>
    <col min="7678" max="7917" width="10.7109375" style="12"/>
    <col min="7918" max="7922" width="15.7109375" style="12" customWidth="1"/>
    <col min="7923" max="7926" width="12.7109375" style="12" customWidth="1"/>
    <col min="7927" max="7930" width="15.7109375" style="12" customWidth="1"/>
    <col min="7931" max="7931" width="22.85546875" style="12" customWidth="1"/>
    <col min="7932" max="7932" width="20.7109375" style="12" customWidth="1"/>
    <col min="7933" max="7933" width="16.7109375" style="12" customWidth="1"/>
    <col min="7934" max="8173" width="10.7109375" style="12"/>
    <col min="8174" max="8178" width="15.7109375" style="12" customWidth="1"/>
    <col min="8179" max="8182" width="12.7109375" style="12" customWidth="1"/>
    <col min="8183" max="8186" width="15.7109375" style="12" customWidth="1"/>
    <col min="8187" max="8187" width="22.85546875" style="12" customWidth="1"/>
    <col min="8188" max="8188" width="20.7109375" style="12" customWidth="1"/>
    <col min="8189" max="8189" width="16.7109375" style="12" customWidth="1"/>
    <col min="8190" max="8429" width="10.7109375" style="12"/>
    <col min="8430" max="8434" width="15.7109375" style="12" customWidth="1"/>
    <col min="8435" max="8438" width="12.7109375" style="12" customWidth="1"/>
    <col min="8439" max="8442" width="15.7109375" style="12" customWidth="1"/>
    <col min="8443" max="8443" width="22.85546875" style="12" customWidth="1"/>
    <col min="8444" max="8444" width="20.7109375" style="12" customWidth="1"/>
    <col min="8445" max="8445" width="16.7109375" style="12" customWidth="1"/>
    <col min="8446" max="8685" width="10.7109375" style="12"/>
    <col min="8686" max="8690" width="15.7109375" style="12" customWidth="1"/>
    <col min="8691" max="8694" width="12.7109375" style="12" customWidth="1"/>
    <col min="8695" max="8698" width="15.7109375" style="12" customWidth="1"/>
    <col min="8699" max="8699" width="22.85546875" style="12" customWidth="1"/>
    <col min="8700" max="8700" width="20.7109375" style="12" customWidth="1"/>
    <col min="8701" max="8701" width="16.7109375" style="12" customWidth="1"/>
    <col min="8702" max="8941" width="10.7109375" style="12"/>
    <col min="8942" max="8946" width="15.7109375" style="12" customWidth="1"/>
    <col min="8947" max="8950" width="12.7109375" style="12" customWidth="1"/>
    <col min="8951" max="8954" width="15.7109375" style="12" customWidth="1"/>
    <col min="8955" max="8955" width="22.85546875" style="12" customWidth="1"/>
    <col min="8956" max="8956" width="20.7109375" style="12" customWidth="1"/>
    <col min="8957" max="8957" width="16.7109375" style="12" customWidth="1"/>
    <col min="8958" max="9197" width="10.7109375" style="12"/>
    <col min="9198" max="9202" width="15.7109375" style="12" customWidth="1"/>
    <col min="9203" max="9206" width="12.7109375" style="12" customWidth="1"/>
    <col min="9207" max="9210" width="15.7109375" style="12" customWidth="1"/>
    <col min="9211" max="9211" width="22.85546875" style="12" customWidth="1"/>
    <col min="9212" max="9212" width="20.7109375" style="12" customWidth="1"/>
    <col min="9213" max="9213" width="16.7109375" style="12" customWidth="1"/>
    <col min="9214" max="9453" width="10.7109375" style="12"/>
    <col min="9454" max="9458" width="15.7109375" style="12" customWidth="1"/>
    <col min="9459" max="9462" width="12.7109375" style="12" customWidth="1"/>
    <col min="9463" max="9466" width="15.7109375" style="12" customWidth="1"/>
    <col min="9467" max="9467" width="22.85546875" style="12" customWidth="1"/>
    <col min="9468" max="9468" width="20.7109375" style="12" customWidth="1"/>
    <col min="9469" max="9469" width="16.7109375" style="12" customWidth="1"/>
    <col min="9470" max="9709" width="10.7109375" style="12"/>
    <col min="9710" max="9714" width="15.7109375" style="12" customWidth="1"/>
    <col min="9715" max="9718" width="12.7109375" style="12" customWidth="1"/>
    <col min="9719" max="9722" width="15.7109375" style="12" customWidth="1"/>
    <col min="9723" max="9723" width="22.85546875" style="12" customWidth="1"/>
    <col min="9724" max="9724" width="20.7109375" style="12" customWidth="1"/>
    <col min="9725" max="9725" width="16.7109375" style="12" customWidth="1"/>
    <col min="9726" max="9965" width="10.7109375" style="12"/>
    <col min="9966" max="9970" width="15.7109375" style="12" customWidth="1"/>
    <col min="9971" max="9974" width="12.7109375" style="12" customWidth="1"/>
    <col min="9975" max="9978" width="15.7109375" style="12" customWidth="1"/>
    <col min="9979" max="9979" width="22.85546875" style="12" customWidth="1"/>
    <col min="9980" max="9980" width="20.7109375" style="12" customWidth="1"/>
    <col min="9981" max="9981" width="16.7109375" style="12" customWidth="1"/>
    <col min="9982" max="10221" width="10.7109375" style="12"/>
    <col min="10222" max="10226" width="15.7109375" style="12" customWidth="1"/>
    <col min="10227" max="10230" width="12.7109375" style="12" customWidth="1"/>
    <col min="10231" max="10234" width="15.7109375" style="12" customWidth="1"/>
    <col min="10235" max="10235" width="22.85546875" style="12" customWidth="1"/>
    <col min="10236" max="10236" width="20.7109375" style="12" customWidth="1"/>
    <col min="10237" max="10237" width="16.7109375" style="12" customWidth="1"/>
    <col min="10238" max="10477" width="10.7109375" style="12"/>
    <col min="10478" max="10482" width="15.7109375" style="12" customWidth="1"/>
    <col min="10483" max="10486" width="12.7109375" style="12" customWidth="1"/>
    <col min="10487" max="10490" width="15.7109375" style="12" customWidth="1"/>
    <col min="10491" max="10491" width="22.85546875" style="12" customWidth="1"/>
    <col min="10492" max="10492" width="20.7109375" style="12" customWidth="1"/>
    <col min="10493" max="10493" width="16.7109375" style="12" customWidth="1"/>
    <col min="10494" max="10733" width="10.7109375" style="12"/>
    <col min="10734" max="10738" width="15.7109375" style="12" customWidth="1"/>
    <col min="10739" max="10742" width="12.7109375" style="12" customWidth="1"/>
    <col min="10743" max="10746" width="15.7109375" style="12" customWidth="1"/>
    <col min="10747" max="10747" width="22.85546875" style="12" customWidth="1"/>
    <col min="10748" max="10748" width="20.7109375" style="12" customWidth="1"/>
    <col min="10749" max="10749" width="16.7109375" style="12" customWidth="1"/>
    <col min="10750" max="10989" width="10.7109375" style="12"/>
    <col min="10990" max="10994" width="15.7109375" style="12" customWidth="1"/>
    <col min="10995" max="10998" width="12.7109375" style="12" customWidth="1"/>
    <col min="10999" max="11002" width="15.7109375" style="12" customWidth="1"/>
    <col min="11003" max="11003" width="22.85546875" style="12" customWidth="1"/>
    <col min="11004" max="11004" width="20.7109375" style="12" customWidth="1"/>
    <col min="11005" max="11005" width="16.7109375" style="12" customWidth="1"/>
    <col min="11006" max="11245" width="10.7109375" style="12"/>
    <col min="11246" max="11250" width="15.7109375" style="12" customWidth="1"/>
    <col min="11251" max="11254" width="12.7109375" style="12" customWidth="1"/>
    <col min="11255" max="11258" width="15.7109375" style="12" customWidth="1"/>
    <col min="11259" max="11259" width="22.85546875" style="12" customWidth="1"/>
    <col min="11260" max="11260" width="20.7109375" style="12" customWidth="1"/>
    <col min="11261" max="11261" width="16.7109375" style="12" customWidth="1"/>
    <col min="11262" max="11501" width="10.7109375" style="12"/>
    <col min="11502" max="11506" width="15.7109375" style="12" customWidth="1"/>
    <col min="11507" max="11510" width="12.7109375" style="12" customWidth="1"/>
    <col min="11511" max="11514" width="15.7109375" style="12" customWidth="1"/>
    <col min="11515" max="11515" width="22.85546875" style="12" customWidth="1"/>
    <col min="11516" max="11516" width="20.7109375" style="12" customWidth="1"/>
    <col min="11517" max="11517" width="16.7109375" style="12" customWidth="1"/>
    <col min="11518" max="11757" width="10.7109375" style="12"/>
    <col min="11758" max="11762" width="15.7109375" style="12" customWidth="1"/>
    <col min="11763" max="11766" width="12.7109375" style="12" customWidth="1"/>
    <col min="11767" max="11770" width="15.7109375" style="12" customWidth="1"/>
    <col min="11771" max="11771" width="22.85546875" style="12" customWidth="1"/>
    <col min="11772" max="11772" width="20.7109375" style="12" customWidth="1"/>
    <col min="11773" max="11773" width="16.7109375" style="12" customWidth="1"/>
    <col min="11774" max="12013" width="10.7109375" style="12"/>
    <col min="12014" max="12018" width="15.7109375" style="12" customWidth="1"/>
    <col min="12019" max="12022" width="12.7109375" style="12" customWidth="1"/>
    <col min="12023" max="12026" width="15.7109375" style="12" customWidth="1"/>
    <col min="12027" max="12027" width="22.85546875" style="12" customWidth="1"/>
    <col min="12028" max="12028" width="20.7109375" style="12" customWidth="1"/>
    <col min="12029" max="12029" width="16.7109375" style="12" customWidth="1"/>
    <col min="12030" max="12269" width="10.7109375" style="12"/>
    <col min="12270" max="12274" width="15.7109375" style="12" customWidth="1"/>
    <col min="12275" max="12278" width="12.7109375" style="12" customWidth="1"/>
    <col min="12279" max="12282" width="15.7109375" style="12" customWidth="1"/>
    <col min="12283" max="12283" width="22.85546875" style="12" customWidth="1"/>
    <col min="12284" max="12284" width="20.7109375" style="12" customWidth="1"/>
    <col min="12285" max="12285" width="16.7109375" style="12" customWidth="1"/>
    <col min="12286" max="12525" width="10.7109375" style="12"/>
    <col min="12526" max="12530" width="15.7109375" style="12" customWidth="1"/>
    <col min="12531" max="12534" width="12.7109375" style="12" customWidth="1"/>
    <col min="12535" max="12538" width="15.7109375" style="12" customWidth="1"/>
    <col min="12539" max="12539" width="22.85546875" style="12" customWidth="1"/>
    <col min="12540" max="12540" width="20.7109375" style="12" customWidth="1"/>
    <col min="12541" max="12541" width="16.7109375" style="12" customWidth="1"/>
    <col min="12542" max="12781" width="10.7109375" style="12"/>
    <col min="12782" max="12786" width="15.7109375" style="12" customWidth="1"/>
    <col min="12787" max="12790" width="12.7109375" style="12" customWidth="1"/>
    <col min="12791" max="12794" width="15.7109375" style="12" customWidth="1"/>
    <col min="12795" max="12795" width="22.85546875" style="12" customWidth="1"/>
    <col min="12796" max="12796" width="20.7109375" style="12" customWidth="1"/>
    <col min="12797" max="12797" width="16.7109375" style="12" customWidth="1"/>
    <col min="12798" max="13037" width="10.7109375" style="12"/>
    <col min="13038" max="13042" width="15.7109375" style="12" customWidth="1"/>
    <col min="13043" max="13046" width="12.7109375" style="12" customWidth="1"/>
    <col min="13047" max="13050" width="15.7109375" style="12" customWidth="1"/>
    <col min="13051" max="13051" width="22.85546875" style="12" customWidth="1"/>
    <col min="13052" max="13052" width="20.7109375" style="12" customWidth="1"/>
    <col min="13053" max="13053" width="16.7109375" style="12" customWidth="1"/>
    <col min="13054" max="13293" width="10.7109375" style="12"/>
    <col min="13294" max="13298" width="15.7109375" style="12" customWidth="1"/>
    <col min="13299" max="13302" width="12.7109375" style="12" customWidth="1"/>
    <col min="13303" max="13306" width="15.7109375" style="12" customWidth="1"/>
    <col min="13307" max="13307" width="22.85546875" style="12" customWidth="1"/>
    <col min="13308" max="13308" width="20.7109375" style="12" customWidth="1"/>
    <col min="13309" max="13309" width="16.7109375" style="12" customWidth="1"/>
    <col min="13310" max="13549" width="10.7109375" style="12"/>
    <col min="13550" max="13554" width="15.7109375" style="12" customWidth="1"/>
    <col min="13555" max="13558" width="12.7109375" style="12" customWidth="1"/>
    <col min="13559" max="13562" width="15.7109375" style="12" customWidth="1"/>
    <col min="13563" max="13563" width="22.85546875" style="12" customWidth="1"/>
    <col min="13564" max="13564" width="20.7109375" style="12" customWidth="1"/>
    <col min="13565" max="13565" width="16.7109375" style="12" customWidth="1"/>
    <col min="13566" max="13805" width="10.7109375" style="12"/>
    <col min="13806" max="13810" width="15.7109375" style="12" customWidth="1"/>
    <col min="13811" max="13814" width="12.7109375" style="12" customWidth="1"/>
    <col min="13815" max="13818" width="15.7109375" style="12" customWidth="1"/>
    <col min="13819" max="13819" width="22.85546875" style="12" customWidth="1"/>
    <col min="13820" max="13820" width="20.7109375" style="12" customWidth="1"/>
    <col min="13821" max="13821" width="16.7109375" style="12" customWidth="1"/>
    <col min="13822" max="14061" width="10.7109375" style="12"/>
    <col min="14062" max="14066" width="15.7109375" style="12" customWidth="1"/>
    <col min="14067" max="14070" width="12.7109375" style="12" customWidth="1"/>
    <col min="14071" max="14074" width="15.7109375" style="12" customWidth="1"/>
    <col min="14075" max="14075" width="22.85546875" style="12" customWidth="1"/>
    <col min="14076" max="14076" width="20.7109375" style="12" customWidth="1"/>
    <col min="14077" max="14077" width="16.7109375" style="12" customWidth="1"/>
    <col min="14078" max="14317" width="10.7109375" style="12"/>
    <col min="14318" max="14322" width="15.7109375" style="12" customWidth="1"/>
    <col min="14323" max="14326" width="12.7109375" style="12" customWidth="1"/>
    <col min="14327" max="14330" width="15.7109375" style="12" customWidth="1"/>
    <col min="14331" max="14331" width="22.85546875" style="12" customWidth="1"/>
    <col min="14332" max="14332" width="20.7109375" style="12" customWidth="1"/>
    <col min="14333" max="14333" width="16.7109375" style="12" customWidth="1"/>
    <col min="14334" max="14573" width="10.7109375" style="12"/>
    <col min="14574" max="14578" width="15.7109375" style="12" customWidth="1"/>
    <col min="14579" max="14582" width="12.7109375" style="12" customWidth="1"/>
    <col min="14583" max="14586" width="15.7109375" style="12" customWidth="1"/>
    <col min="14587" max="14587" width="22.85546875" style="12" customWidth="1"/>
    <col min="14588" max="14588" width="20.7109375" style="12" customWidth="1"/>
    <col min="14589" max="14589" width="16.7109375" style="12" customWidth="1"/>
    <col min="14590" max="14829" width="10.7109375" style="12"/>
    <col min="14830" max="14834" width="15.7109375" style="12" customWidth="1"/>
    <col min="14835" max="14838" width="12.7109375" style="12" customWidth="1"/>
    <col min="14839" max="14842" width="15.7109375" style="12" customWidth="1"/>
    <col min="14843" max="14843" width="22.85546875" style="12" customWidth="1"/>
    <col min="14844" max="14844" width="20.7109375" style="12" customWidth="1"/>
    <col min="14845" max="14845" width="16.7109375" style="12" customWidth="1"/>
    <col min="14846" max="15085" width="10.7109375" style="12"/>
    <col min="15086" max="15090" width="15.7109375" style="12" customWidth="1"/>
    <col min="15091" max="15094" width="12.7109375" style="12" customWidth="1"/>
    <col min="15095" max="15098" width="15.7109375" style="12" customWidth="1"/>
    <col min="15099" max="15099" width="22.85546875" style="12" customWidth="1"/>
    <col min="15100" max="15100" width="20.7109375" style="12" customWidth="1"/>
    <col min="15101" max="15101" width="16.7109375" style="12" customWidth="1"/>
    <col min="15102" max="15341" width="10.7109375" style="12"/>
    <col min="15342" max="15346" width="15.7109375" style="12" customWidth="1"/>
    <col min="15347" max="15350" width="12.7109375" style="12" customWidth="1"/>
    <col min="15351" max="15354" width="15.7109375" style="12" customWidth="1"/>
    <col min="15355" max="15355" width="22.85546875" style="12" customWidth="1"/>
    <col min="15356" max="15356" width="20.7109375" style="12" customWidth="1"/>
    <col min="15357" max="15357" width="16.7109375" style="12" customWidth="1"/>
    <col min="15358" max="15597" width="10.7109375" style="12"/>
    <col min="15598" max="15602" width="15.7109375" style="12" customWidth="1"/>
    <col min="15603" max="15606" width="12.7109375" style="12" customWidth="1"/>
    <col min="15607" max="15610" width="15.7109375" style="12" customWidth="1"/>
    <col min="15611" max="15611" width="22.85546875" style="12" customWidth="1"/>
    <col min="15612" max="15612" width="20.7109375" style="12" customWidth="1"/>
    <col min="15613" max="15613" width="16.7109375" style="12" customWidth="1"/>
    <col min="15614" max="15853" width="10.7109375" style="12"/>
    <col min="15854" max="15858" width="15.7109375" style="12" customWidth="1"/>
    <col min="15859" max="15862" width="12.7109375" style="12" customWidth="1"/>
    <col min="15863" max="15866" width="15.7109375" style="12" customWidth="1"/>
    <col min="15867" max="15867" width="22.85546875" style="12" customWidth="1"/>
    <col min="15868" max="15868" width="20.7109375" style="12" customWidth="1"/>
    <col min="15869" max="15869" width="16.7109375" style="12" customWidth="1"/>
    <col min="15870" max="16109" width="10.7109375" style="12"/>
    <col min="16110" max="16114" width="15.7109375" style="12" customWidth="1"/>
    <col min="16115" max="16118" width="12.7109375" style="12" customWidth="1"/>
    <col min="16119" max="16122" width="15.7109375" style="12" customWidth="1"/>
    <col min="16123" max="16123" width="22.85546875" style="12" customWidth="1"/>
    <col min="16124" max="16124" width="20.7109375" style="12" customWidth="1"/>
    <col min="16125" max="16125" width="16.7109375" style="12" customWidth="1"/>
    <col min="16126" max="16384" width="10.7109375" style="12"/>
  </cols>
  <sheetData>
    <row r="1" spans="1:20" ht="15" customHeight="1" x14ac:dyDescent="0.25">
      <c r="T1" s="10" t="s">
        <v>65</v>
      </c>
    </row>
    <row r="2" spans="1:20" s="8" customFormat="1" ht="18.75" customHeight="1" x14ac:dyDescent="0.3">
      <c r="H2" s="89"/>
      <c r="T2" s="5" t="s">
        <v>7</v>
      </c>
    </row>
    <row r="3" spans="1:20" s="8" customFormat="1" ht="18.75" customHeight="1" x14ac:dyDescent="0.3">
      <c r="H3" s="89"/>
      <c r="T3" s="5" t="s">
        <v>64</v>
      </c>
    </row>
    <row r="4" spans="1:20" s="8" customFormat="1" ht="18.75" customHeight="1" x14ac:dyDescent="0.3">
      <c r="H4" s="89"/>
      <c r="T4" s="5"/>
    </row>
    <row r="5" spans="1:20" s="8" customFormat="1" x14ac:dyDescent="0.2">
      <c r="A5" s="399" t="str">
        <f>'2. паспорт  ТП'!A4</f>
        <v>Год раскрытия информации: 2022 год</v>
      </c>
      <c r="B5" s="399"/>
      <c r="C5" s="399"/>
      <c r="D5" s="399"/>
      <c r="E5" s="399"/>
      <c r="F5" s="399"/>
      <c r="G5" s="399"/>
      <c r="H5" s="399"/>
      <c r="I5" s="399"/>
      <c r="J5" s="399"/>
      <c r="K5" s="399"/>
      <c r="L5" s="399"/>
      <c r="M5" s="399"/>
      <c r="N5" s="399"/>
      <c r="O5" s="399"/>
      <c r="P5" s="399"/>
      <c r="Q5" s="399"/>
      <c r="R5" s="399"/>
      <c r="S5" s="399"/>
      <c r="T5" s="399"/>
    </row>
    <row r="6" spans="1:20" s="8" customFormat="1" x14ac:dyDescent="0.2">
      <c r="A6" s="90"/>
      <c r="H6" s="89"/>
    </row>
    <row r="7" spans="1:20" s="8" customFormat="1" ht="18.75" x14ac:dyDescent="0.2">
      <c r="A7" s="406" t="s">
        <v>6</v>
      </c>
      <c r="B7" s="406"/>
      <c r="C7" s="406"/>
      <c r="D7" s="406"/>
      <c r="E7" s="406"/>
      <c r="F7" s="406"/>
      <c r="G7" s="406"/>
      <c r="H7" s="406"/>
      <c r="I7" s="406"/>
      <c r="J7" s="406"/>
      <c r="K7" s="406"/>
      <c r="L7" s="406"/>
      <c r="M7" s="406"/>
      <c r="N7" s="406"/>
      <c r="O7" s="406"/>
      <c r="P7" s="406"/>
      <c r="Q7" s="406"/>
      <c r="R7" s="406"/>
      <c r="S7" s="406"/>
      <c r="T7" s="406"/>
    </row>
    <row r="8" spans="1:20" s="8" customFormat="1" ht="18.75" x14ac:dyDescent="0.2">
      <c r="A8" s="406"/>
      <c r="B8" s="406"/>
      <c r="C8" s="406"/>
      <c r="D8" s="406"/>
      <c r="E8" s="406"/>
      <c r="F8" s="406"/>
      <c r="G8" s="406"/>
      <c r="H8" s="406"/>
      <c r="I8" s="406"/>
      <c r="J8" s="406"/>
      <c r="K8" s="406"/>
      <c r="L8" s="406"/>
      <c r="M8" s="406"/>
      <c r="N8" s="406"/>
      <c r="O8" s="406"/>
      <c r="P8" s="406"/>
      <c r="Q8" s="406"/>
      <c r="R8" s="406"/>
      <c r="S8" s="406"/>
      <c r="T8" s="406"/>
    </row>
    <row r="9" spans="1:20" s="8" customFormat="1" ht="18.75" customHeight="1" x14ac:dyDescent="0.2">
      <c r="A9" s="411" t="str">
        <f>'2. паспорт  ТП'!A8</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row>
    <row r="10" spans="1:20" s="8" customFormat="1" ht="18.75" customHeight="1" x14ac:dyDescent="0.2">
      <c r="A10" s="403" t="s">
        <v>5</v>
      </c>
      <c r="B10" s="403"/>
      <c r="C10" s="403"/>
      <c r="D10" s="403"/>
      <c r="E10" s="403"/>
      <c r="F10" s="403"/>
      <c r="G10" s="403"/>
      <c r="H10" s="403"/>
      <c r="I10" s="403"/>
      <c r="J10" s="403"/>
      <c r="K10" s="403"/>
      <c r="L10" s="403"/>
      <c r="M10" s="403"/>
      <c r="N10" s="403"/>
      <c r="O10" s="403"/>
      <c r="P10" s="403"/>
      <c r="Q10" s="403"/>
      <c r="R10" s="403"/>
      <c r="S10" s="403"/>
      <c r="T10" s="403"/>
    </row>
    <row r="11" spans="1:20" s="8" customFormat="1" ht="18.75" x14ac:dyDescent="0.2">
      <c r="A11" s="406"/>
      <c r="B11" s="406"/>
      <c r="C11" s="406"/>
      <c r="D11" s="406"/>
      <c r="E11" s="406"/>
      <c r="F11" s="406"/>
      <c r="G11" s="406"/>
      <c r="H11" s="406"/>
      <c r="I11" s="406"/>
      <c r="J11" s="406"/>
      <c r="K11" s="406"/>
      <c r="L11" s="406"/>
      <c r="M11" s="406"/>
      <c r="N11" s="406"/>
      <c r="O11" s="406"/>
      <c r="P11" s="406"/>
      <c r="Q11" s="406"/>
      <c r="R11" s="406"/>
      <c r="S11" s="406"/>
      <c r="T11" s="406"/>
    </row>
    <row r="12" spans="1:20" s="8" customFormat="1" ht="18.75" customHeight="1" x14ac:dyDescent="0.2">
      <c r="A12" s="411" t="str">
        <f>'2. паспорт  ТП'!A11</f>
        <v>H_50</v>
      </c>
      <c r="B12" s="411"/>
      <c r="C12" s="411"/>
      <c r="D12" s="411"/>
      <c r="E12" s="411"/>
      <c r="F12" s="411"/>
      <c r="G12" s="411"/>
      <c r="H12" s="411"/>
      <c r="I12" s="411"/>
      <c r="J12" s="411"/>
      <c r="K12" s="411"/>
      <c r="L12" s="411"/>
      <c r="M12" s="411"/>
      <c r="N12" s="411"/>
      <c r="O12" s="411"/>
      <c r="P12" s="411"/>
      <c r="Q12" s="411"/>
      <c r="R12" s="411"/>
      <c r="S12" s="411"/>
      <c r="T12" s="411"/>
    </row>
    <row r="13" spans="1:20" s="8" customFormat="1" ht="18.75" customHeight="1" x14ac:dyDescent="0.2">
      <c r="A13" s="403" t="s">
        <v>4</v>
      </c>
      <c r="B13" s="403"/>
      <c r="C13" s="403"/>
      <c r="D13" s="403"/>
      <c r="E13" s="403"/>
      <c r="F13" s="403"/>
      <c r="G13" s="403"/>
      <c r="H13" s="403"/>
      <c r="I13" s="403"/>
      <c r="J13" s="403"/>
      <c r="K13" s="403"/>
      <c r="L13" s="403"/>
      <c r="M13" s="403"/>
      <c r="N13" s="403"/>
      <c r="O13" s="403"/>
      <c r="P13" s="403"/>
      <c r="Q13" s="403"/>
      <c r="R13" s="403"/>
      <c r="S13" s="403"/>
      <c r="T13" s="403"/>
    </row>
    <row r="14" spans="1:20" s="94" customFormat="1" ht="15.75" customHeight="1" x14ac:dyDescent="0.2">
      <c r="A14" s="412"/>
      <c r="B14" s="412"/>
      <c r="C14" s="412"/>
      <c r="D14" s="412"/>
      <c r="E14" s="412"/>
      <c r="F14" s="412"/>
      <c r="G14" s="412"/>
      <c r="H14" s="412"/>
      <c r="I14" s="412"/>
      <c r="J14" s="412"/>
      <c r="K14" s="412"/>
      <c r="L14" s="412"/>
      <c r="M14" s="412"/>
      <c r="N14" s="412"/>
      <c r="O14" s="412"/>
      <c r="P14" s="412"/>
      <c r="Q14" s="412"/>
      <c r="R14" s="412"/>
      <c r="S14" s="412"/>
      <c r="T14" s="412"/>
    </row>
    <row r="15" spans="1:20" s="95" customFormat="1" ht="34.5" customHeight="1" x14ac:dyDescent="0.2">
      <c r="A15" s="408" t="str">
        <f>'2. паспорт  ТП'!A14</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B15" s="408"/>
      <c r="C15" s="408"/>
      <c r="D15" s="408"/>
      <c r="E15" s="408"/>
      <c r="F15" s="408"/>
      <c r="G15" s="408"/>
      <c r="H15" s="408"/>
      <c r="I15" s="408"/>
      <c r="J15" s="408"/>
      <c r="K15" s="408"/>
      <c r="L15" s="408"/>
      <c r="M15" s="408"/>
      <c r="N15" s="408"/>
      <c r="O15" s="408"/>
      <c r="P15" s="408"/>
      <c r="Q15" s="408"/>
      <c r="R15" s="408"/>
      <c r="S15" s="408"/>
      <c r="T15" s="408"/>
    </row>
    <row r="16" spans="1:20" s="95" customFormat="1" ht="15" customHeight="1" x14ac:dyDescent="0.2">
      <c r="A16" s="403" t="s">
        <v>3</v>
      </c>
      <c r="B16" s="403"/>
      <c r="C16" s="403"/>
      <c r="D16" s="403"/>
      <c r="E16" s="403"/>
      <c r="F16" s="403"/>
      <c r="G16" s="403"/>
      <c r="H16" s="403"/>
      <c r="I16" s="403"/>
      <c r="J16" s="403"/>
      <c r="K16" s="403"/>
      <c r="L16" s="403"/>
      <c r="M16" s="403"/>
      <c r="N16" s="403"/>
      <c r="O16" s="403"/>
      <c r="P16" s="403"/>
      <c r="Q16" s="403"/>
      <c r="R16" s="403"/>
      <c r="S16" s="403"/>
      <c r="T16" s="403"/>
    </row>
    <row r="17" spans="1:20" s="95" customFormat="1" ht="15" customHeight="1" x14ac:dyDescent="0.2">
      <c r="A17" s="409"/>
      <c r="B17" s="409"/>
      <c r="C17" s="409"/>
      <c r="D17" s="409"/>
      <c r="E17" s="409"/>
      <c r="F17" s="409"/>
      <c r="G17" s="409"/>
      <c r="H17" s="409"/>
      <c r="I17" s="409"/>
      <c r="J17" s="409"/>
      <c r="K17" s="409"/>
      <c r="L17" s="409"/>
      <c r="M17" s="409"/>
      <c r="N17" s="409"/>
      <c r="O17" s="409"/>
      <c r="P17" s="409"/>
      <c r="Q17" s="409"/>
      <c r="R17" s="409"/>
      <c r="S17" s="409"/>
      <c r="T17" s="409"/>
    </row>
    <row r="18" spans="1:20" s="95" customFormat="1" ht="15" customHeight="1" x14ac:dyDescent="0.2">
      <c r="A18" s="405" t="s">
        <v>345</v>
      </c>
      <c r="B18" s="405"/>
      <c r="C18" s="405"/>
      <c r="D18" s="405"/>
      <c r="E18" s="405"/>
      <c r="F18" s="405"/>
      <c r="G18" s="405"/>
      <c r="H18" s="405"/>
      <c r="I18" s="405"/>
      <c r="J18" s="405"/>
      <c r="K18" s="405"/>
      <c r="L18" s="405"/>
      <c r="M18" s="405"/>
      <c r="N18" s="405"/>
      <c r="O18" s="405"/>
      <c r="P18" s="405"/>
      <c r="Q18" s="405"/>
      <c r="R18" s="405"/>
      <c r="S18" s="405"/>
      <c r="T18" s="405"/>
    </row>
    <row r="19" spans="1:20" s="19" customFormat="1" ht="21" customHeight="1" x14ac:dyDescent="0.25">
      <c r="A19" s="422"/>
      <c r="B19" s="422"/>
      <c r="C19" s="422"/>
      <c r="D19" s="422"/>
      <c r="E19" s="422"/>
      <c r="F19" s="422"/>
      <c r="G19" s="422"/>
      <c r="H19" s="422"/>
      <c r="I19" s="422"/>
      <c r="J19" s="422"/>
      <c r="K19" s="422"/>
      <c r="L19" s="422"/>
      <c r="M19" s="422"/>
      <c r="N19" s="422"/>
      <c r="O19" s="422"/>
      <c r="P19" s="422"/>
      <c r="Q19" s="422"/>
      <c r="R19" s="422"/>
      <c r="S19" s="422"/>
      <c r="T19" s="422"/>
    </row>
    <row r="20" spans="1:20" ht="46.5" customHeight="1" x14ac:dyDescent="0.25">
      <c r="A20" s="423" t="s">
        <v>2</v>
      </c>
      <c r="B20" s="426" t="s">
        <v>192</v>
      </c>
      <c r="C20" s="427"/>
      <c r="D20" s="430" t="s">
        <v>115</v>
      </c>
      <c r="E20" s="426" t="s">
        <v>373</v>
      </c>
      <c r="F20" s="427"/>
      <c r="G20" s="426" t="s">
        <v>210</v>
      </c>
      <c r="H20" s="427"/>
      <c r="I20" s="426" t="s">
        <v>114</v>
      </c>
      <c r="J20" s="427"/>
      <c r="K20" s="430" t="s">
        <v>113</v>
      </c>
      <c r="L20" s="426" t="s">
        <v>112</v>
      </c>
      <c r="M20" s="427"/>
      <c r="N20" s="426" t="s">
        <v>405</v>
      </c>
      <c r="O20" s="427"/>
      <c r="P20" s="430" t="s">
        <v>111</v>
      </c>
      <c r="Q20" s="419" t="s">
        <v>110</v>
      </c>
      <c r="R20" s="420"/>
      <c r="S20" s="419" t="s">
        <v>109</v>
      </c>
      <c r="T20" s="421"/>
    </row>
    <row r="21" spans="1:20" ht="204.75" customHeight="1" x14ac:dyDescent="0.25">
      <c r="A21" s="424"/>
      <c r="B21" s="428"/>
      <c r="C21" s="429"/>
      <c r="D21" s="436"/>
      <c r="E21" s="428"/>
      <c r="F21" s="429"/>
      <c r="G21" s="428"/>
      <c r="H21" s="429"/>
      <c r="I21" s="428"/>
      <c r="J21" s="429"/>
      <c r="K21" s="431"/>
      <c r="L21" s="428"/>
      <c r="M21" s="429"/>
      <c r="N21" s="428"/>
      <c r="O21" s="429"/>
      <c r="P21" s="431"/>
      <c r="Q21" s="31" t="s">
        <v>108</v>
      </c>
      <c r="R21" s="31" t="s">
        <v>344</v>
      </c>
      <c r="S21" s="31" t="s">
        <v>107</v>
      </c>
      <c r="T21" s="31" t="s">
        <v>106</v>
      </c>
    </row>
    <row r="22" spans="1:20" ht="51.75" customHeight="1" x14ac:dyDescent="0.25">
      <c r="A22" s="425"/>
      <c r="B22" s="56" t="s">
        <v>104</v>
      </c>
      <c r="C22" s="56" t="s">
        <v>105</v>
      </c>
      <c r="D22" s="431"/>
      <c r="E22" s="56" t="s">
        <v>104</v>
      </c>
      <c r="F22" s="56" t="s">
        <v>105</v>
      </c>
      <c r="G22" s="56" t="s">
        <v>104</v>
      </c>
      <c r="H22" s="56" t="s">
        <v>105</v>
      </c>
      <c r="I22" s="56" t="s">
        <v>104</v>
      </c>
      <c r="J22" s="56" t="s">
        <v>105</v>
      </c>
      <c r="K22" s="56" t="s">
        <v>104</v>
      </c>
      <c r="L22" s="56" t="s">
        <v>104</v>
      </c>
      <c r="M22" s="56" t="s">
        <v>105</v>
      </c>
      <c r="N22" s="56" t="s">
        <v>104</v>
      </c>
      <c r="O22" s="56" t="s">
        <v>105</v>
      </c>
      <c r="P22" s="78" t="s">
        <v>104</v>
      </c>
      <c r="Q22" s="31" t="s">
        <v>104</v>
      </c>
      <c r="R22" s="31" t="s">
        <v>104</v>
      </c>
      <c r="S22" s="31" t="s">
        <v>104</v>
      </c>
      <c r="T22" s="31" t="s">
        <v>104</v>
      </c>
    </row>
    <row r="23" spans="1:20" x14ac:dyDescent="0.25">
      <c r="A23" s="20">
        <v>1</v>
      </c>
      <c r="B23" s="20">
        <v>2</v>
      </c>
      <c r="C23" s="20">
        <v>3</v>
      </c>
      <c r="D23" s="20">
        <v>4</v>
      </c>
      <c r="E23" s="20">
        <v>5</v>
      </c>
      <c r="F23" s="20">
        <v>6</v>
      </c>
      <c r="G23" s="20">
        <v>7</v>
      </c>
      <c r="H23" s="20">
        <v>8</v>
      </c>
      <c r="I23" s="20">
        <v>9</v>
      </c>
      <c r="J23" s="20">
        <v>10</v>
      </c>
      <c r="K23" s="20">
        <v>11</v>
      </c>
      <c r="L23" s="20">
        <v>12</v>
      </c>
      <c r="M23" s="20">
        <v>13</v>
      </c>
      <c r="N23" s="20">
        <v>14</v>
      </c>
      <c r="O23" s="20">
        <v>15</v>
      </c>
      <c r="P23" s="20">
        <v>16</v>
      </c>
      <c r="Q23" s="20">
        <v>17</v>
      </c>
      <c r="R23" s="20">
        <v>18</v>
      </c>
      <c r="S23" s="20">
        <v>19</v>
      </c>
      <c r="T23" s="20">
        <v>20</v>
      </c>
    </row>
    <row r="24" spans="1:20" ht="31.5" customHeight="1" x14ac:dyDescent="0.25">
      <c r="A24" s="432">
        <v>1</v>
      </c>
      <c r="B24" s="437" t="s">
        <v>398</v>
      </c>
      <c r="C24" s="437" t="s">
        <v>398</v>
      </c>
      <c r="D24" s="333" t="s">
        <v>534</v>
      </c>
      <c r="E24" s="333" t="s">
        <v>399</v>
      </c>
      <c r="F24" s="333" t="s">
        <v>642</v>
      </c>
      <c r="G24" s="334" t="s">
        <v>400</v>
      </c>
      <c r="H24" s="334" t="s">
        <v>400</v>
      </c>
      <c r="I24" s="333" t="s">
        <v>401</v>
      </c>
      <c r="J24" s="333">
        <v>2019</v>
      </c>
      <c r="K24" s="333" t="s">
        <v>401</v>
      </c>
      <c r="L24" s="418">
        <v>110</v>
      </c>
      <c r="M24" s="418">
        <v>110</v>
      </c>
      <c r="N24" s="418">
        <v>12.6</v>
      </c>
      <c r="O24" s="418">
        <v>20</v>
      </c>
      <c r="P24" s="418">
        <v>2013</v>
      </c>
      <c r="Q24" s="418" t="s">
        <v>402</v>
      </c>
      <c r="R24" s="418" t="s">
        <v>402</v>
      </c>
      <c r="S24" s="417" t="s">
        <v>403</v>
      </c>
      <c r="T24" s="418" t="s">
        <v>404</v>
      </c>
    </row>
    <row r="25" spans="1:20" ht="31.5" x14ac:dyDescent="0.25">
      <c r="A25" s="433"/>
      <c r="B25" s="438"/>
      <c r="C25" s="438"/>
      <c r="D25" s="333" t="s">
        <v>629</v>
      </c>
      <c r="E25" s="333" t="s">
        <v>262</v>
      </c>
      <c r="F25" s="333" t="s">
        <v>628</v>
      </c>
      <c r="G25" s="334" t="s">
        <v>396</v>
      </c>
      <c r="H25" s="333" t="s">
        <v>511</v>
      </c>
      <c r="I25" s="333" t="s">
        <v>396</v>
      </c>
      <c r="J25" s="333">
        <v>2019</v>
      </c>
      <c r="K25" s="333" t="s">
        <v>396</v>
      </c>
      <c r="L25" s="418"/>
      <c r="M25" s="418"/>
      <c r="N25" s="418"/>
      <c r="O25" s="418"/>
      <c r="P25" s="418"/>
      <c r="Q25" s="418"/>
      <c r="R25" s="418"/>
      <c r="S25" s="417"/>
      <c r="T25" s="418"/>
    </row>
    <row r="26" spans="1:20" ht="126" x14ac:dyDescent="0.25">
      <c r="A26" s="433"/>
      <c r="B26" s="438"/>
      <c r="C26" s="438"/>
      <c r="D26" s="333" t="s">
        <v>630</v>
      </c>
      <c r="E26" s="333" t="s">
        <v>631</v>
      </c>
      <c r="F26" s="333" t="s">
        <v>632</v>
      </c>
      <c r="G26" s="333" t="s">
        <v>520</v>
      </c>
      <c r="H26" s="333" t="s">
        <v>643</v>
      </c>
      <c r="I26" s="334">
        <v>1971</v>
      </c>
      <c r="J26" s="333">
        <v>2019</v>
      </c>
      <c r="K26" s="334">
        <v>1971</v>
      </c>
      <c r="L26" s="418"/>
      <c r="M26" s="418"/>
      <c r="N26" s="418"/>
      <c r="O26" s="418"/>
      <c r="P26" s="418"/>
      <c r="Q26" s="418"/>
      <c r="R26" s="418"/>
      <c r="S26" s="417"/>
      <c r="T26" s="418"/>
    </row>
    <row r="27" spans="1:20" x14ac:dyDescent="0.25">
      <c r="A27" s="433"/>
      <c r="B27" s="438"/>
      <c r="C27" s="438"/>
      <c r="D27" s="333" t="s">
        <v>535</v>
      </c>
      <c r="E27" s="333" t="s">
        <v>537</v>
      </c>
      <c r="F27" s="333" t="s">
        <v>644</v>
      </c>
      <c r="G27" s="333" t="s">
        <v>536</v>
      </c>
      <c r="H27" s="333" t="s">
        <v>536</v>
      </c>
      <c r="I27" s="334">
        <v>1971</v>
      </c>
      <c r="J27" s="333">
        <v>2019</v>
      </c>
      <c r="K27" s="334">
        <v>1971</v>
      </c>
      <c r="L27" s="418"/>
      <c r="M27" s="418"/>
      <c r="N27" s="418"/>
      <c r="O27" s="418"/>
      <c r="P27" s="418"/>
      <c r="Q27" s="418"/>
      <c r="R27" s="418"/>
      <c r="S27" s="417"/>
      <c r="T27" s="418"/>
    </row>
    <row r="28" spans="1:20" s="19" customFormat="1" ht="31.5" x14ac:dyDescent="0.25">
      <c r="A28" s="434"/>
      <c r="B28" s="439"/>
      <c r="C28" s="439"/>
      <c r="D28" s="333" t="s">
        <v>538</v>
      </c>
      <c r="E28" s="333" t="s">
        <v>539</v>
      </c>
      <c r="F28" s="333" t="s">
        <v>627</v>
      </c>
      <c r="G28" s="333" t="s">
        <v>533</v>
      </c>
      <c r="H28" s="333" t="s">
        <v>533</v>
      </c>
      <c r="I28" s="334">
        <v>1971</v>
      </c>
      <c r="J28" s="333">
        <v>2019</v>
      </c>
      <c r="K28" s="334">
        <v>1971</v>
      </c>
      <c r="L28" s="418"/>
      <c r="M28" s="418"/>
      <c r="N28" s="418"/>
      <c r="O28" s="418"/>
      <c r="P28" s="418"/>
      <c r="Q28" s="418"/>
      <c r="R28" s="418"/>
      <c r="S28" s="417"/>
      <c r="T28" s="418"/>
    </row>
    <row r="30" spans="1:20" s="18" customFormat="1" ht="12.75" x14ac:dyDescent="0.2"/>
    <row r="31" spans="1:20" s="18" customFormat="1" x14ac:dyDescent="0.25">
      <c r="B31" s="16" t="s">
        <v>103</v>
      </c>
      <c r="C31" s="16"/>
      <c r="D31" s="16"/>
      <c r="E31" s="16"/>
      <c r="F31" s="16"/>
      <c r="G31" s="16"/>
      <c r="H31" s="16"/>
      <c r="I31" s="16"/>
      <c r="J31" s="16"/>
      <c r="K31" s="16"/>
      <c r="L31" s="16"/>
      <c r="M31" s="16"/>
      <c r="N31" s="16"/>
      <c r="O31" s="16"/>
      <c r="P31" s="16"/>
      <c r="Q31" s="16"/>
      <c r="R31" s="16"/>
    </row>
    <row r="32" spans="1:20" x14ac:dyDescent="0.25">
      <c r="B32" s="435" t="s">
        <v>379</v>
      </c>
      <c r="C32" s="435"/>
      <c r="D32" s="435"/>
      <c r="E32" s="435"/>
      <c r="F32" s="435"/>
      <c r="G32" s="435"/>
      <c r="H32" s="435"/>
      <c r="I32" s="435"/>
      <c r="J32" s="435"/>
      <c r="K32" s="435"/>
      <c r="L32" s="435"/>
      <c r="M32" s="435"/>
      <c r="N32" s="435"/>
      <c r="O32" s="435"/>
      <c r="P32" s="435"/>
      <c r="Q32" s="435"/>
      <c r="R32" s="435"/>
    </row>
    <row r="33" spans="2:113" x14ac:dyDescent="0.25">
      <c r="B33" s="16"/>
      <c r="C33" s="16"/>
      <c r="D33" s="16"/>
      <c r="E33" s="16"/>
      <c r="F33" s="16"/>
      <c r="G33" s="16"/>
      <c r="H33" s="16"/>
      <c r="I33" s="16"/>
      <c r="J33" s="16"/>
      <c r="K33" s="16"/>
      <c r="L33" s="16"/>
      <c r="M33" s="16"/>
      <c r="N33" s="16"/>
      <c r="O33" s="16"/>
      <c r="P33" s="16"/>
      <c r="Q33" s="16"/>
      <c r="R33" s="16"/>
      <c r="S33" s="16"/>
      <c r="T33" s="16"/>
      <c r="U33" s="16"/>
      <c r="V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row>
    <row r="34" spans="2:113" x14ac:dyDescent="0.25">
      <c r="B34" s="15" t="s">
        <v>343</v>
      </c>
      <c r="C34" s="15"/>
      <c r="D34" s="15"/>
      <c r="E34" s="15"/>
      <c r="F34" s="13"/>
      <c r="G34" s="13"/>
      <c r="H34" s="15"/>
      <c r="I34" s="15"/>
      <c r="J34" s="15"/>
      <c r="K34" s="15"/>
      <c r="L34" s="15"/>
      <c r="M34" s="15"/>
      <c r="N34" s="15"/>
      <c r="O34" s="15"/>
      <c r="P34" s="15"/>
      <c r="Q34" s="15"/>
      <c r="R34" s="15"/>
      <c r="S34" s="17"/>
      <c r="T34" s="17"/>
      <c r="U34" s="17"/>
      <c r="V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row>
    <row r="35" spans="2:113" x14ac:dyDescent="0.25">
      <c r="B35" s="15" t="s">
        <v>102</v>
      </c>
      <c r="C35" s="15"/>
      <c r="D35" s="15"/>
      <c r="E35" s="15"/>
      <c r="F35" s="13"/>
      <c r="G35" s="13"/>
      <c r="H35" s="15"/>
      <c r="I35" s="15"/>
      <c r="J35" s="15"/>
      <c r="K35" s="15"/>
      <c r="L35" s="15"/>
      <c r="M35" s="15"/>
      <c r="N35" s="15"/>
      <c r="O35" s="15"/>
      <c r="P35" s="15"/>
      <c r="Q35" s="15"/>
      <c r="R35" s="15"/>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row>
    <row r="36" spans="2:113" s="13" customFormat="1" x14ac:dyDescent="0.25">
      <c r="B36" s="15" t="s">
        <v>101</v>
      </c>
      <c r="C36" s="15"/>
      <c r="D36" s="15"/>
      <c r="E36" s="15"/>
      <c r="H36" s="15"/>
      <c r="I36" s="15"/>
      <c r="J36" s="15"/>
      <c r="K36" s="15"/>
      <c r="L36" s="15"/>
      <c r="M36" s="15"/>
      <c r="N36" s="15"/>
      <c r="O36" s="15"/>
      <c r="P36" s="15"/>
      <c r="Q36" s="15"/>
      <c r="R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row>
    <row r="37" spans="2:113" s="13" customFormat="1" x14ac:dyDescent="0.25">
      <c r="B37" s="15" t="s">
        <v>100</v>
      </c>
      <c r="C37" s="15"/>
      <c r="D37" s="15"/>
      <c r="E37" s="15"/>
      <c r="H37" s="15"/>
      <c r="I37" s="15"/>
      <c r="J37" s="15"/>
      <c r="K37" s="15"/>
      <c r="L37" s="15"/>
      <c r="M37" s="15"/>
      <c r="N37" s="15"/>
      <c r="O37" s="15"/>
      <c r="P37" s="15"/>
      <c r="Q37" s="15"/>
      <c r="R37" s="15"/>
      <c r="S37" s="15"/>
      <c r="T37" s="15"/>
      <c r="U37" s="15"/>
      <c r="V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row>
    <row r="38" spans="2:113" s="13" customFormat="1" x14ac:dyDescent="0.25">
      <c r="B38" s="15" t="s">
        <v>99</v>
      </c>
      <c r="C38" s="15"/>
      <c r="D38" s="15"/>
      <c r="E38" s="15"/>
      <c r="H38" s="15"/>
      <c r="I38" s="15"/>
      <c r="J38" s="15"/>
      <c r="K38" s="15"/>
      <c r="L38" s="15"/>
      <c r="M38" s="15"/>
      <c r="N38" s="15"/>
      <c r="O38" s="15"/>
      <c r="P38" s="15"/>
      <c r="Q38" s="15"/>
      <c r="R38" s="15"/>
      <c r="S38" s="15"/>
      <c r="T38" s="15"/>
      <c r="U38" s="15"/>
      <c r="V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row>
    <row r="39" spans="2:113" s="13" customFormat="1" x14ac:dyDescent="0.25">
      <c r="B39" s="15" t="s">
        <v>98</v>
      </c>
      <c r="C39" s="15"/>
      <c r="D39" s="15"/>
      <c r="E39" s="15"/>
      <c r="H39" s="15"/>
      <c r="I39" s="15"/>
      <c r="J39" s="15"/>
      <c r="K39" s="15"/>
      <c r="L39" s="15"/>
      <c r="M39" s="15"/>
      <c r="N39" s="15"/>
      <c r="O39" s="15"/>
      <c r="P39" s="15"/>
      <c r="Q39" s="15"/>
      <c r="R39" s="15"/>
      <c r="S39" s="15"/>
      <c r="T39" s="15"/>
      <c r="U39" s="15"/>
      <c r="V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row>
    <row r="40" spans="2:113" s="13" customFormat="1" x14ac:dyDescent="0.25">
      <c r="B40" s="15" t="s">
        <v>97</v>
      </c>
      <c r="C40" s="15"/>
      <c r="D40" s="15"/>
      <c r="E40" s="15"/>
      <c r="H40" s="15"/>
      <c r="I40" s="15"/>
      <c r="J40" s="15"/>
      <c r="K40" s="15"/>
      <c r="L40" s="15"/>
      <c r="M40" s="15"/>
      <c r="N40" s="15"/>
      <c r="O40" s="15"/>
      <c r="P40" s="15"/>
      <c r="Q40" s="15"/>
      <c r="R40" s="15"/>
      <c r="S40" s="15"/>
      <c r="T40" s="15"/>
      <c r="U40" s="15"/>
      <c r="V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row>
    <row r="41" spans="2:113" s="13" customFormat="1" x14ac:dyDescent="0.25">
      <c r="B41" s="15" t="s">
        <v>96</v>
      </c>
      <c r="C41" s="15"/>
      <c r="D41" s="15"/>
      <c r="E41" s="15"/>
      <c r="H41" s="15"/>
      <c r="I41" s="15"/>
      <c r="J41" s="15"/>
      <c r="K41" s="15"/>
      <c r="L41" s="15"/>
      <c r="M41" s="15"/>
      <c r="N41" s="15"/>
      <c r="O41" s="15"/>
      <c r="P41" s="15"/>
      <c r="Q41" s="15"/>
      <c r="R41" s="15"/>
      <c r="S41" s="15"/>
      <c r="T41" s="15"/>
      <c r="U41" s="15"/>
      <c r="V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row>
    <row r="42" spans="2:113" s="13" customFormat="1" x14ac:dyDescent="0.25">
      <c r="B42" s="15" t="s">
        <v>95</v>
      </c>
      <c r="C42" s="15"/>
      <c r="D42" s="15"/>
      <c r="E42" s="15"/>
      <c r="H42" s="15"/>
      <c r="I42" s="15"/>
      <c r="J42" s="15"/>
      <c r="K42" s="15"/>
      <c r="L42" s="15"/>
      <c r="M42" s="15"/>
      <c r="N42" s="15"/>
      <c r="O42" s="15"/>
      <c r="P42" s="15"/>
      <c r="Q42" s="15"/>
      <c r="R42" s="15"/>
      <c r="S42" s="15"/>
      <c r="T42" s="15"/>
      <c r="U42" s="15"/>
      <c r="V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row>
    <row r="43" spans="2:113" s="13" customFormat="1" x14ac:dyDescent="0.25">
      <c r="B43" s="15" t="s">
        <v>94</v>
      </c>
      <c r="C43" s="15"/>
      <c r="D43" s="15"/>
      <c r="E43" s="15"/>
      <c r="H43" s="15"/>
      <c r="I43" s="15"/>
      <c r="J43" s="15"/>
      <c r="K43" s="15"/>
      <c r="L43" s="15"/>
      <c r="M43" s="15"/>
      <c r="N43" s="15"/>
      <c r="O43" s="15"/>
      <c r="P43" s="15"/>
      <c r="Q43" s="15"/>
      <c r="R43" s="15"/>
      <c r="S43" s="15"/>
      <c r="T43" s="15"/>
      <c r="U43" s="15"/>
      <c r="V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row>
    <row r="44" spans="2:113" s="13" customFormat="1" x14ac:dyDescent="0.25">
      <c r="Q44" s="15"/>
      <c r="R44" s="15"/>
      <c r="S44" s="15"/>
      <c r="T44" s="15"/>
      <c r="U44" s="15"/>
      <c r="V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row>
    <row r="45" spans="2:113" s="13" customFormat="1" x14ac:dyDescent="0.2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row>
  </sheetData>
  <mergeCells count="39">
    <mergeCell ref="A24:A28"/>
    <mergeCell ref="B32:R32"/>
    <mergeCell ref="L20:M21"/>
    <mergeCell ref="N20:O21"/>
    <mergeCell ref="P20:P21"/>
    <mergeCell ref="D20:D22"/>
    <mergeCell ref="B20:C21"/>
    <mergeCell ref="B24:B28"/>
    <mergeCell ref="C24:C28"/>
    <mergeCell ref="L24:L28"/>
    <mergeCell ref="M24:M28"/>
    <mergeCell ref="N24:N28"/>
    <mergeCell ref="O24:O28"/>
    <mergeCell ref="P24:P28"/>
    <mergeCell ref="Q24:Q28"/>
    <mergeCell ref="R24:R28"/>
    <mergeCell ref="A18:T18"/>
    <mergeCell ref="A19:T19"/>
    <mergeCell ref="A20:A22"/>
    <mergeCell ref="E20:F21"/>
    <mergeCell ref="G20:H21"/>
    <mergeCell ref="I20:J21"/>
    <mergeCell ref="K20:K21"/>
    <mergeCell ref="S24:S28"/>
    <mergeCell ref="T24:T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16" zoomScale="80" zoomScaleSheetLayoutView="80" workbookViewId="0">
      <selection activeCell="R32" sqref="R32"/>
    </sheetView>
  </sheetViews>
  <sheetFormatPr defaultColWidth="10.7109375" defaultRowHeight="15.75" x14ac:dyDescent="0.25"/>
  <cols>
    <col min="1" max="3" width="10.7109375" style="12"/>
    <col min="4" max="4" width="21.5703125" style="12" customWidth="1"/>
    <col min="5" max="5" width="22.42578125" style="12" customWidth="1"/>
    <col min="6" max="6" width="8.7109375" style="12" customWidth="1"/>
    <col min="7" max="7" width="10.28515625" style="12" customWidth="1"/>
    <col min="8" max="8" width="8.7109375" style="12" customWidth="1"/>
    <col min="9" max="9" width="8.28515625" style="12" customWidth="1"/>
    <col min="10" max="10" width="20.140625" style="12" customWidth="1"/>
    <col min="11" max="11" width="11.140625" style="12" customWidth="1"/>
    <col min="12" max="12" width="8.85546875" style="12" customWidth="1"/>
    <col min="13" max="13" width="8.7109375" style="12" customWidth="1"/>
    <col min="14" max="14" width="13.7109375" style="12" customWidth="1"/>
    <col min="15" max="16" width="8.7109375" style="12" customWidth="1"/>
    <col min="17" max="17" width="11.85546875" style="12" customWidth="1"/>
    <col min="18" max="18" width="12" style="12" customWidth="1"/>
    <col min="19" max="19" width="18.28515625" style="12" customWidth="1"/>
    <col min="20" max="20" width="22.42578125" style="12" customWidth="1"/>
    <col min="21" max="21" width="30.7109375" style="12" customWidth="1"/>
    <col min="22" max="23" width="8.7109375" style="12" customWidth="1"/>
    <col min="24" max="24" width="24.5703125" style="12" customWidth="1"/>
    <col min="25" max="25" width="15.28515625" style="12" customWidth="1"/>
    <col min="26" max="26" width="18.5703125" style="12" customWidth="1"/>
    <col min="27" max="27" width="19.140625" style="12" customWidth="1"/>
    <col min="28" max="240" width="10.7109375" style="12"/>
    <col min="241" max="242" width="15.7109375" style="12" customWidth="1"/>
    <col min="243" max="245" width="14.7109375" style="12" customWidth="1"/>
    <col min="246" max="249" width="13.7109375" style="12" customWidth="1"/>
    <col min="250" max="253" width="15.7109375" style="12" customWidth="1"/>
    <col min="254" max="254" width="22.85546875" style="12" customWidth="1"/>
    <col min="255" max="255" width="20.7109375" style="12" customWidth="1"/>
    <col min="256" max="256" width="17.7109375" style="12" customWidth="1"/>
    <col min="257" max="265" width="14.7109375" style="12" customWidth="1"/>
    <col min="266" max="496" width="10.7109375" style="12"/>
    <col min="497" max="498" width="15.7109375" style="12" customWidth="1"/>
    <col min="499" max="501" width="14.7109375" style="12" customWidth="1"/>
    <col min="502" max="505" width="13.7109375" style="12" customWidth="1"/>
    <col min="506" max="509" width="15.7109375" style="12" customWidth="1"/>
    <col min="510" max="510" width="22.85546875" style="12" customWidth="1"/>
    <col min="511" max="511" width="20.7109375" style="12" customWidth="1"/>
    <col min="512" max="512" width="17.7109375" style="12" customWidth="1"/>
    <col min="513" max="521" width="14.7109375" style="12" customWidth="1"/>
    <col min="522" max="752" width="10.7109375" style="12"/>
    <col min="753" max="754" width="15.7109375" style="12" customWidth="1"/>
    <col min="755" max="757" width="14.7109375" style="12" customWidth="1"/>
    <col min="758" max="761" width="13.7109375" style="12" customWidth="1"/>
    <col min="762" max="765" width="15.7109375" style="12" customWidth="1"/>
    <col min="766" max="766" width="22.85546875" style="12" customWidth="1"/>
    <col min="767" max="767" width="20.7109375" style="12" customWidth="1"/>
    <col min="768" max="768" width="17.7109375" style="12" customWidth="1"/>
    <col min="769" max="777" width="14.7109375" style="12" customWidth="1"/>
    <col min="778" max="1008" width="10.7109375" style="12"/>
    <col min="1009" max="1010" width="15.7109375" style="12" customWidth="1"/>
    <col min="1011" max="1013" width="14.7109375" style="12" customWidth="1"/>
    <col min="1014" max="1017" width="13.7109375" style="12" customWidth="1"/>
    <col min="1018" max="1021" width="15.7109375" style="12" customWidth="1"/>
    <col min="1022" max="1022" width="22.85546875" style="12" customWidth="1"/>
    <col min="1023" max="1023" width="20.7109375" style="12" customWidth="1"/>
    <col min="1024" max="1024" width="17.7109375" style="12" customWidth="1"/>
    <col min="1025" max="1033" width="14.7109375" style="12" customWidth="1"/>
    <col min="1034" max="1264" width="10.7109375" style="12"/>
    <col min="1265" max="1266" width="15.7109375" style="12" customWidth="1"/>
    <col min="1267" max="1269" width="14.7109375" style="12" customWidth="1"/>
    <col min="1270" max="1273" width="13.7109375" style="12" customWidth="1"/>
    <col min="1274" max="1277" width="15.7109375" style="12" customWidth="1"/>
    <col min="1278" max="1278" width="22.85546875" style="12" customWidth="1"/>
    <col min="1279" max="1279" width="20.7109375" style="12" customWidth="1"/>
    <col min="1280" max="1280" width="17.7109375" style="12" customWidth="1"/>
    <col min="1281" max="1289" width="14.7109375" style="12" customWidth="1"/>
    <col min="1290" max="1520" width="10.7109375" style="12"/>
    <col min="1521" max="1522" width="15.7109375" style="12" customWidth="1"/>
    <col min="1523" max="1525" width="14.7109375" style="12" customWidth="1"/>
    <col min="1526" max="1529" width="13.7109375" style="12" customWidth="1"/>
    <col min="1530" max="1533" width="15.7109375" style="12" customWidth="1"/>
    <col min="1534" max="1534" width="22.85546875" style="12" customWidth="1"/>
    <col min="1535" max="1535" width="20.7109375" style="12" customWidth="1"/>
    <col min="1536" max="1536" width="17.7109375" style="12" customWidth="1"/>
    <col min="1537" max="1545" width="14.7109375" style="12" customWidth="1"/>
    <col min="1546" max="1776" width="10.7109375" style="12"/>
    <col min="1777" max="1778" width="15.7109375" style="12" customWidth="1"/>
    <col min="1779" max="1781" width="14.7109375" style="12" customWidth="1"/>
    <col min="1782" max="1785" width="13.7109375" style="12" customWidth="1"/>
    <col min="1786" max="1789" width="15.7109375" style="12" customWidth="1"/>
    <col min="1790" max="1790" width="22.85546875" style="12" customWidth="1"/>
    <col min="1791" max="1791" width="20.7109375" style="12" customWidth="1"/>
    <col min="1792" max="1792" width="17.7109375" style="12" customWidth="1"/>
    <col min="1793" max="1801" width="14.7109375" style="12" customWidth="1"/>
    <col min="1802" max="2032" width="10.7109375" style="12"/>
    <col min="2033" max="2034" width="15.7109375" style="12" customWidth="1"/>
    <col min="2035" max="2037" width="14.7109375" style="12" customWidth="1"/>
    <col min="2038" max="2041" width="13.7109375" style="12" customWidth="1"/>
    <col min="2042" max="2045" width="15.7109375" style="12" customWidth="1"/>
    <col min="2046" max="2046" width="22.85546875" style="12" customWidth="1"/>
    <col min="2047" max="2047" width="20.7109375" style="12" customWidth="1"/>
    <col min="2048" max="2048" width="17.7109375" style="12" customWidth="1"/>
    <col min="2049" max="2057" width="14.7109375" style="12" customWidth="1"/>
    <col min="2058" max="2288" width="10.7109375" style="12"/>
    <col min="2289" max="2290" width="15.7109375" style="12" customWidth="1"/>
    <col min="2291" max="2293" width="14.7109375" style="12" customWidth="1"/>
    <col min="2294" max="2297" width="13.7109375" style="12" customWidth="1"/>
    <col min="2298" max="2301" width="15.7109375" style="12" customWidth="1"/>
    <col min="2302" max="2302" width="22.85546875" style="12" customWidth="1"/>
    <col min="2303" max="2303" width="20.7109375" style="12" customWidth="1"/>
    <col min="2304" max="2304" width="17.7109375" style="12" customWidth="1"/>
    <col min="2305" max="2313" width="14.7109375" style="12" customWidth="1"/>
    <col min="2314" max="2544" width="10.7109375" style="12"/>
    <col min="2545" max="2546" width="15.7109375" style="12" customWidth="1"/>
    <col min="2547" max="2549" width="14.7109375" style="12" customWidth="1"/>
    <col min="2550" max="2553" width="13.7109375" style="12" customWidth="1"/>
    <col min="2554" max="2557" width="15.7109375" style="12" customWidth="1"/>
    <col min="2558" max="2558" width="22.85546875" style="12" customWidth="1"/>
    <col min="2559" max="2559" width="20.7109375" style="12" customWidth="1"/>
    <col min="2560" max="2560" width="17.7109375" style="12" customWidth="1"/>
    <col min="2561" max="2569" width="14.7109375" style="12" customWidth="1"/>
    <col min="2570" max="2800" width="10.7109375" style="12"/>
    <col min="2801" max="2802" width="15.7109375" style="12" customWidth="1"/>
    <col min="2803" max="2805" width="14.7109375" style="12" customWidth="1"/>
    <col min="2806" max="2809" width="13.7109375" style="12" customWidth="1"/>
    <col min="2810" max="2813" width="15.7109375" style="12" customWidth="1"/>
    <col min="2814" max="2814" width="22.85546875" style="12" customWidth="1"/>
    <col min="2815" max="2815" width="20.7109375" style="12" customWidth="1"/>
    <col min="2816" max="2816" width="17.7109375" style="12" customWidth="1"/>
    <col min="2817" max="2825" width="14.7109375" style="12" customWidth="1"/>
    <col min="2826" max="3056" width="10.7109375" style="12"/>
    <col min="3057" max="3058" width="15.7109375" style="12" customWidth="1"/>
    <col min="3059" max="3061" width="14.7109375" style="12" customWidth="1"/>
    <col min="3062" max="3065" width="13.7109375" style="12" customWidth="1"/>
    <col min="3066" max="3069" width="15.7109375" style="12" customWidth="1"/>
    <col min="3070" max="3070" width="22.85546875" style="12" customWidth="1"/>
    <col min="3071" max="3071" width="20.7109375" style="12" customWidth="1"/>
    <col min="3072" max="3072" width="17.7109375" style="12" customWidth="1"/>
    <col min="3073" max="3081" width="14.7109375" style="12" customWidth="1"/>
    <col min="3082" max="3312" width="10.7109375" style="12"/>
    <col min="3313" max="3314" width="15.7109375" style="12" customWidth="1"/>
    <col min="3315" max="3317" width="14.7109375" style="12" customWidth="1"/>
    <col min="3318" max="3321" width="13.7109375" style="12" customWidth="1"/>
    <col min="3322" max="3325" width="15.7109375" style="12" customWidth="1"/>
    <col min="3326" max="3326" width="22.85546875" style="12" customWidth="1"/>
    <col min="3327" max="3327" width="20.7109375" style="12" customWidth="1"/>
    <col min="3328" max="3328" width="17.7109375" style="12" customWidth="1"/>
    <col min="3329" max="3337" width="14.7109375" style="12" customWidth="1"/>
    <col min="3338" max="3568" width="10.7109375" style="12"/>
    <col min="3569" max="3570" width="15.7109375" style="12" customWidth="1"/>
    <col min="3571" max="3573" width="14.7109375" style="12" customWidth="1"/>
    <col min="3574" max="3577" width="13.7109375" style="12" customWidth="1"/>
    <col min="3578" max="3581" width="15.7109375" style="12" customWidth="1"/>
    <col min="3582" max="3582" width="22.85546875" style="12" customWidth="1"/>
    <col min="3583" max="3583" width="20.7109375" style="12" customWidth="1"/>
    <col min="3584" max="3584" width="17.7109375" style="12" customWidth="1"/>
    <col min="3585" max="3593" width="14.7109375" style="12" customWidth="1"/>
    <col min="3594" max="3824" width="10.7109375" style="12"/>
    <col min="3825" max="3826" width="15.7109375" style="12" customWidth="1"/>
    <col min="3827" max="3829" width="14.7109375" style="12" customWidth="1"/>
    <col min="3830" max="3833" width="13.7109375" style="12" customWidth="1"/>
    <col min="3834" max="3837" width="15.7109375" style="12" customWidth="1"/>
    <col min="3838" max="3838" width="22.85546875" style="12" customWidth="1"/>
    <col min="3839" max="3839" width="20.7109375" style="12" customWidth="1"/>
    <col min="3840" max="3840" width="17.7109375" style="12" customWidth="1"/>
    <col min="3841" max="3849" width="14.7109375" style="12" customWidth="1"/>
    <col min="3850" max="4080" width="10.7109375" style="12"/>
    <col min="4081" max="4082" width="15.7109375" style="12" customWidth="1"/>
    <col min="4083" max="4085" width="14.7109375" style="12" customWidth="1"/>
    <col min="4086" max="4089" width="13.7109375" style="12" customWidth="1"/>
    <col min="4090" max="4093" width="15.7109375" style="12" customWidth="1"/>
    <col min="4094" max="4094" width="22.85546875" style="12" customWidth="1"/>
    <col min="4095" max="4095" width="20.7109375" style="12" customWidth="1"/>
    <col min="4096" max="4096" width="17.7109375" style="12" customWidth="1"/>
    <col min="4097" max="4105" width="14.7109375" style="12" customWidth="1"/>
    <col min="4106" max="4336" width="10.7109375" style="12"/>
    <col min="4337" max="4338" width="15.7109375" style="12" customWidth="1"/>
    <col min="4339" max="4341" width="14.7109375" style="12" customWidth="1"/>
    <col min="4342" max="4345" width="13.7109375" style="12" customWidth="1"/>
    <col min="4346" max="4349" width="15.7109375" style="12" customWidth="1"/>
    <col min="4350" max="4350" width="22.85546875" style="12" customWidth="1"/>
    <col min="4351" max="4351" width="20.7109375" style="12" customWidth="1"/>
    <col min="4352" max="4352" width="17.7109375" style="12" customWidth="1"/>
    <col min="4353" max="4361" width="14.7109375" style="12" customWidth="1"/>
    <col min="4362" max="4592" width="10.7109375" style="12"/>
    <col min="4593" max="4594" width="15.7109375" style="12" customWidth="1"/>
    <col min="4595" max="4597" width="14.7109375" style="12" customWidth="1"/>
    <col min="4598" max="4601" width="13.7109375" style="12" customWidth="1"/>
    <col min="4602" max="4605" width="15.7109375" style="12" customWidth="1"/>
    <col min="4606" max="4606" width="22.85546875" style="12" customWidth="1"/>
    <col min="4607" max="4607" width="20.7109375" style="12" customWidth="1"/>
    <col min="4608" max="4608" width="17.7109375" style="12" customWidth="1"/>
    <col min="4609" max="4617" width="14.7109375" style="12" customWidth="1"/>
    <col min="4618" max="4848" width="10.7109375" style="12"/>
    <col min="4849" max="4850" width="15.7109375" style="12" customWidth="1"/>
    <col min="4851" max="4853" width="14.7109375" style="12" customWidth="1"/>
    <col min="4854" max="4857" width="13.7109375" style="12" customWidth="1"/>
    <col min="4858" max="4861" width="15.7109375" style="12" customWidth="1"/>
    <col min="4862" max="4862" width="22.85546875" style="12" customWidth="1"/>
    <col min="4863" max="4863" width="20.7109375" style="12" customWidth="1"/>
    <col min="4864" max="4864" width="17.7109375" style="12" customWidth="1"/>
    <col min="4865" max="4873" width="14.7109375" style="12" customWidth="1"/>
    <col min="4874" max="5104" width="10.7109375" style="12"/>
    <col min="5105" max="5106" width="15.7109375" style="12" customWidth="1"/>
    <col min="5107" max="5109" width="14.7109375" style="12" customWidth="1"/>
    <col min="5110" max="5113" width="13.7109375" style="12" customWidth="1"/>
    <col min="5114" max="5117" width="15.7109375" style="12" customWidth="1"/>
    <col min="5118" max="5118" width="22.85546875" style="12" customWidth="1"/>
    <col min="5119" max="5119" width="20.7109375" style="12" customWidth="1"/>
    <col min="5120" max="5120" width="17.7109375" style="12" customWidth="1"/>
    <col min="5121" max="5129" width="14.7109375" style="12" customWidth="1"/>
    <col min="5130" max="5360" width="10.7109375" style="12"/>
    <col min="5361" max="5362" width="15.7109375" style="12" customWidth="1"/>
    <col min="5363" max="5365" width="14.7109375" style="12" customWidth="1"/>
    <col min="5366" max="5369" width="13.7109375" style="12" customWidth="1"/>
    <col min="5370" max="5373" width="15.7109375" style="12" customWidth="1"/>
    <col min="5374" max="5374" width="22.85546875" style="12" customWidth="1"/>
    <col min="5375" max="5375" width="20.7109375" style="12" customWidth="1"/>
    <col min="5376" max="5376" width="17.7109375" style="12" customWidth="1"/>
    <col min="5377" max="5385" width="14.7109375" style="12" customWidth="1"/>
    <col min="5386" max="5616" width="10.7109375" style="12"/>
    <col min="5617" max="5618" width="15.7109375" style="12" customWidth="1"/>
    <col min="5619" max="5621" width="14.7109375" style="12" customWidth="1"/>
    <col min="5622" max="5625" width="13.7109375" style="12" customWidth="1"/>
    <col min="5626" max="5629" width="15.7109375" style="12" customWidth="1"/>
    <col min="5630" max="5630" width="22.85546875" style="12" customWidth="1"/>
    <col min="5631" max="5631" width="20.7109375" style="12" customWidth="1"/>
    <col min="5632" max="5632" width="17.7109375" style="12" customWidth="1"/>
    <col min="5633" max="5641" width="14.7109375" style="12" customWidth="1"/>
    <col min="5642" max="5872" width="10.7109375" style="12"/>
    <col min="5873" max="5874" width="15.7109375" style="12" customWidth="1"/>
    <col min="5875" max="5877" width="14.7109375" style="12" customWidth="1"/>
    <col min="5878" max="5881" width="13.7109375" style="12" customWidth="1"/>
    <col min="5882" max="5885" width="15.7109375" style="12" customWidth="1"/>
    <col min="5886" max="5886" width="22.85546875" style="12" customWidth="1"/>
    <col min="5887" max="5887" width="20.7109375" style="12" customWidth="1"/>
    <col min="5888" max="5888" width="17.7109375" style="12" customWidth="1"/>
    <col min="5889" max="5897" width="14.7109375" style="12" customWidth="1"/>
    <col min="5898" max="6128" width="10.7109375" style="12"/>
    <col min="6129" max="6130" width="15.7109375" style="12" customWidth="1"/>
    <col min="6131" max="6133" width="14.7109375" style="12" customWidth="1"/>
    <col min="6134" max="6137" width="13.7109375" style="12" customWidth="1"/>
    <col min="6138" max="6141" width="15.7109375" style="12" customWidth="1"/>
    <col min="6142" max="6142" width="22.85546875" style="12" customWidth="1"/>
    <col min="6143" max="6143" width="20.7109375" style="12" customWidth="1"/>
    <col min="6144" max="6144" width="17.7109375" style="12" customWidth="1"/>
    <col min="6145" max="6153" width="14.7109375" style="12" customWidth="1"/>
    <col min="6154" max="6384" width="10.7109375" style="12"/>
    <col min="6385" max="6386" width="15.7109375" style="12" customWidth="1"/>
    <col min="6387" max="6389" width="14.7109375" style="12" customWidth="1"/>
    <col min="6390" max="6393" width="13.7109375" style="12" customWidth="1"/>
    <col min="6394" max="6397" width="15.7109375" style="12" customWidth="1"/>
    <col min="6398" max="6398" width="22.85546875" style="12" customWidth="1"/>
    <col min="6399" max="6399" width="20.7109375" style="12" customWidth="1"/>
    <col min="6400" max="6400" width="17.7109375" style="12" customWidth="1"/>
    <col min="6401" max="6409" width="14.7109375" style="12" customWidth="1"/>
    <col min="6410" max="6640" width="10.7109375" style="12"/>
    <col min="6641" max="6642" width="15.7109375" style="12" customWidth="1"/>
    <col min="6643" max="6645" width="14.7109375" style="12" customWidth="1"/>
    <col min="6646" max="6649" width="13.7109375" style="12" customWidth="1"/>
    <col min="6650" max="6653" width="15.7109375" style="12" customWidth="1"/>
    <col min="6654" max="6654" width="22.85546875" style="12" customWidth="1"/>
    <col min="6655" max="6655" width="20.7109375" style="12" customWidth="1"/>
    <col min="6656" max="6656" width="17.7109375" style="12" customWidth="1"/>
    <col min="6657" max="6665" width="14.7109375" style="12" customWidth="1"/>
    <col min="6666" max="6896" width="10.7109375" style="12"/>
    <col min="6897" max="6898" width="15.7109375" style="12" customWidth="1"/>
    <col min="6899" max="6901" width="14.7109375" style="12" customWidth="1"/>
    <col min="6902" max="6905" width="13.7109375" style="12" customWidth="1"/>
    <col min="6906" max="6909" width="15.7109375" style="12" customWidth="1"/>
    <col min="6910" max="6910" width="22.85546875" style="12" customWidth="1"/>
    <col min="6911" max="6911" width="20.7109375" style="12" customWidth="1"/>
    <col min="6912" max="6912" width="17.7109375" style="12" customWidth="1"/>
    <col min="6913" max="6921" width="14.7109375" style="12" customWidth="1"/>
    <col min="6922" max="7152" width="10.7109375" style="12"/>
    <col min="7153" max="7154" width="15.7109375" style="12" customWidth="1"/>
    <col min="7155" max="7157" width="14.7109375" style="12" customWidth="1"/>
    <col min="7158" max="7161" width="13.7109375" style="12" customWidth="1"/>
    <col min="7162" max="7165" width="15.7109375" style="12" customWidth="1"/>
    <col min="7166" max="7166" width="22.85546875" style="12" customWidth="1"/>
    <col min="7167" max="7167" width="20.7109375" style="12" customWidth="1"/>
    <col min="7168" max="7168" width="17.7109375" style="12" customWidth="1"/>
    <col min="7169" max="7177" width="14.7109375" style="12" customWidth="1"/>
    <col min="7178" max="7408" width="10.7109375" style="12"/>
    <col min="7409" max="7410" width="15.7109375" style="12" customWidth="1"/>
    <col min="7411" max="7413" width="14.7109375" style="12" customWidth="1"/>
    <col min="7414" max="7417" width="13.7109375" style="12" customWidth="1"/>
    <col min="7418" max="7421" width="15.7109375" style="12" customWidth="1"/>
    <col min="7422" max="7422" width="22.85546875" style="12" customWidth="1"/>
    <col min="7423" max="7423" width="20.7109375" style="12" customWidth="1"/>
    <col min="7424" max="7424" width="17.7109375" style="12" customWidth="1"/>
    <col min="7425" max="7433" width="14.7109375" style="12" customWidth="1"/>
    <col min="7434" max="7664" width="10.7109375" style="12"/>
    <col min="7665" max="7666" width="15.7109375" style="12" customWidth="1"/>
    <col min="7667" max="7669" width="14.7109375" style="12" customWidth="1"/>
    <col min="7670" max="7673" width="13.7109375" style="12" customWidth="1"/>
    <col min="7674" max="7677" width="15.7109375" style="12" customWidth="1"/>
    <col min="7678" max="7678" width="22.85546875" style="12" customWidth="1"/>
    <col min="7679" max="7679" width="20.7109375" style="12" customWidth="1"/>
    <col min="7680" max="7680" width="17.7109375" style="12" customWidth="1"/>
    <col min="7681" max="7689" width="14.7109375" style="12" customWidth="1"/>
    <col min="7690" max="7920" width="10.7109375" style="12"/>
    <col min="7921" max="7922" width="15.7109375" style="12" customWidth="1"/>
    <col min="7923" max="7925" width="14.7109375" style="12" customWidth="1"/>
    <col min="7926" max="7929" width="13.7109375" style="12" customWidth="1"/>
    <col min="7930" max="7933" width="15.7109375" style="12" customWidth="1"/>
    <col min="7934" max="7934" width="22.85546875" style="12" customWidth="1"/>
    <col min="7935" max="7935" width="20.7109375" style="12" customWidth="1"/>
    <col min="7936" max="7936" width="17.7109375" style="12" customWidth="1"/>
    <col min="7937" max="7945" width="14.7109375" style="12" customWidth="1"/>
    <col min="7946" max="8176" width="10.7109375" style="12"/>
    <col min="8177" max="8178" width="15.7109375" style="12" customWidth="1"/>
    <col min="8179" max="8181" width="14.7109375" style="12" customWidth="1"/>
    <col min="8182" max="8185" width="13.7109375" style="12" customWidth="1"/>
    <col min="8186" max="8189" width="15.7109375" style="12" customWidth="1"/>
    <col min="8190" max="8190" width="22.85546875" style="12" customWidth="1"/>
    <col min="8191" max="8191" width="20.7109375" style="12" customWidth="1"/>
    <col min="8192" max="8192" width="17.7109375" style="12" customWidth="1"/>
    <col min="8193" max="8201" width="14.7109375" style="12" customWidth="1"/>
    <col min="8202" max="8432" width="10.7109375" style="12"/>
    <col min="8433" max="8434" width="15.7109375" style="12" customWidth="1"/>
    <col min="8435" max="8437" width="14.7109375" style="12" customWidth="1"/>
    <col min="8438" max="8441" width="13.7109375" style="12" customWidth="1"/>
    <col min="8442" max="8445" width="15.7109375" style="12" customWidth="1"/>
    <col min="8446" max="8446" width="22.85546875" style="12" customWidth="1"/>
    <col min="8447" max="8447" width="20.7109375" style="12" customWidth="1"/>
    <col min="8448" max="8448" width="17.7109375" style="12" customWidth="1"/>
    <col min="8449" max="8457" width="14.7109375" style="12" customWidth="1"/>
    <col min="8458" max="8688" width="10.7109375" style="12"/>
    <col min="8689" max="8690" width="15.7109375" style="12" customWidth="1"/>
    <col min="8691" max="8693" width="14.7109375" style="12" customWidth="1"/>
    <col min="8694" max="8697" width="13.7109375" style="12" customWidth="1"/>
    <col min="8698" max="8701" width="15.7109375" style="12" customWidth="1"/>
    <col min="8702" max="8702" width="22.85546875" style="12" customWidth="1"/>
    <col min="8703" max="8703" width="20.7109375" style="12" customWidth="1"/>
    <col min="8704" max="8704" width="17.7109375" style="12" customWidth="1"/>
    <col min="8705" max="8713" width="14.7109375" style="12" customWidth="1"/>
    <col min="8714" max="8944" width="10.7109375" style="12"/>
    <col min="8945" max="8946" width="15.7109375" style="12" customWidth="1"/>
    <col min="8947" max="8949" width="14.7109375" style="12" customWidth="1"/>
    <col min="8950" max="8953" width="13.7109375" style="12" customWidth="1"/>
    <col min="8954" max="8957" width="15.7109375" style="12" customWidth="1"/>
    <col min="8958" max="8958" width="22.85546875" style="12" customWidth="1"/>
    <col min="8959" max="8959" width="20.7109375" style="12" customWidth="1"/>
    <col min="8960" max="8960" width="17.7109375" style="12" customWidth="1"/>
    <col min="8961" max="8969" width="14.7109375" style="12" customWidth="1"/>
    <col min="8970" max="9200" width="10.7109375" style="12"/>
    <col min="9201" max="9202" width="15.7109375" style="12" customWidth="1"/>
    <col min="9203" max="9205" width="14.7109375" style="12" customWidth="1"/>
    <col min="9206" max="9209" width="13.7109375" style="12" customWidth="1"/>
    <col min="9210" max="9213" width="15.7109375" style="12" customWidth="1"/>
    <col min="9214" max="9214" width="22.85546875" style="12" customWidth="1"/>
    <col min="9215" max="9215" width="20.7109375" style="12" customWidth="1"/>
    <col min="9216" max="9216" width="17.7109375" style="12" customWidth="1"/>
    <col min="9217" max="9225" width="14.7109375" style="12" customWidth="1"/>
    <col min="9226" max="9456" width="10.7109375" style="12"/>
    <col min="9457" max="9458" width="15.7109375" style="12" customWidth="1"/>
    <col min="9459" max="9461" width="14.7109375" style="12" customWidth="1"/>
    <col min="9462" max="9465" width="13.7109375" style="12" customWidth="1"/>
    <col min="9466" max="9469" width="15.7109375" style="12" customWidth="1"/>
    <col min="9470" max="9470" width="22.85546875" style="12" customWidth="1"/>
    <col min="9471" max="9471" width="20.7109375" style="12" customWidth="1"/>
    <col min="9472" max="9472" width="17.7109375" style="12" customWidth="1"/>
    <col min="9473" max="9481" width="14.7109375" style="12" customWidth="1"/>
    <col min="9482" max="9712" width="10.7109375" style="12"/>
    <col min="9713" max="9714" width="15.7109375" style="12" customWidth="1"/>
    <col min="9715" max="9717" width="14.7109375" style="12" customWidth="1"/>
    <col min="9718" max="9721" width="13.7109375" style="12" customWidth="1"/>
    <col min="9722" max="9725" width="15.7109375" style="12" customWidth="1"/>
    <col min="9726" max="9726" width="22.85546875" style="12" customWidth="1"/>
    <col min="9727" max="9727" width="20.7109375" style="12" customWidth="1"/>
    <col min="9728" max="9728" width="17.7109375" style="12" customWidth="1"/>
    <col min="9729" max="9737" width="14.7109375" style="12" customWidth="1"/>
    <col min="9738" max="9968" width="10.7109375" style="12"/>
    <col min="9969" max="9970" width="15.7109375" style="12" customWidth="1"/>
    <col min="9971" max="9973" width="14.7109375" style="12" customWidth="1"/>
    <col min="9974" max="9977" width="13.7109375" style="12" customWidth="1"/>
    <col min="9978" max="9981" width="15.7109375" style="12" customWidth="1"/>
    <col min="9982" max="9982" width="22.85546875" style="12" customWidth="1"/>
    <col min="9983" max="9983" width="20.7109375" style="12" customWidth="1"/>
    <col min="9984" max="9984" width="17.7109375" style="12" customWidth="1"/>
    <col min="9985" max="9993" width="14.7109375" style="12" customWidth="1"/>
    <col min="9994" max="10224" width="10.7109375" style="12"/>
    <col min="10225" max="10226" width="15.7109375" style="12" customWidth="1"/>
    <col min="10227" max="10229" width="14.7109375" style="12" customWidth="1"/>
    <col min="10230" max="10233" width="13.7109375" style="12" customWidth="1"/>
    <col min="10234" max="10237" width="15.7109375" style="12" customWidth="1"/>
    <col min="10238" max="10238" width="22.85546875" style="12" customWidth="1"/>
    <col min="10239" max="10239" width="20.7109375" style="12" customWidth="1"/>
    <col min="10240" max="10240" width="17.7109375" style="12" customWidth="1"/>
    <col min="10241" max="10249" width="14.7109375" style="12" customWidth="1"/>
    <col min="10250" max="10480" width="10.7109375" style="12"/>
    <col min="10481" max="10482" width="15.7109375" style="12" customWidth="1"/>
    <col min="10483" max="10485" width="14.7109375" style="12" customWidth="1"/>
    <col min="10486" max="10489" width="13.7109375" style="12" customWidth="1"/>
    <col min="10490" max="10493" width="15.7109375" style="12" customWidth="1"/>
    <col min="10494" max="10494" width="22.85546875" style="12" customWidth="1"/>
    <col min="10495" max="10495" width="20.7109375" style="12" customWidth="1"/>
    <col min="10496" max="10496" width="17.7109375" style="12" customWidth="1"/>
    <col min="10497" max="10505" width="14.7109375" style="12" customWidth="1"/>
    <col min="10506" max="10736" width="10.7109375" style="12"/>
    <col min="10737" max="10738" width="15.7109375" style="12" customWidth="1"/>
    <col min="10739" max="10741" width="14.7109375" style="12" customWidth="1"/>
    <col min="10742" max="10745" width="13.7109375" style="12" customWidth="1"/>
    <col min="10746" max="10749" width="15.7109375" style="12" customWidth="1"/>
    <col min="10750" max="10750" width="22.85546875" style="12" customWidth="1"/>
    <col min="10751" max="10751" width="20.7109375" style="12" customWidth="1"/>
    <col min="10752" max="10752" width="17.7109375" style="12" customWidth="1"/>
    <col min="10753" max="10761" width="14.7109375" style="12" customWidth="1"/>
    <col min="10762" max="10992" width="10.7109375" style="12"/>
    <col min="10993" max="10994" width="15.7109375" style="12" customWidth="1"/>
    <col min="10995" max="10997" width="14.7109375" style="12" customWidth="1"/>
    <col min="10998" max="11001" width="13.7109375" style="12" customWidth="1"/>
    <col min="11002" max="11005" width="15.7109375" style="12" customWidth="1"/>
    <col min="11006" max="11006" width="22.85546875" style="12" customWidth="1"/>
    <col min="11007" max="11007" width="20.7109375" style="12" customWidth="1"/>
    <col min="11008" max="11008" width="17.7109375" style="12" customWidth="1"/>
    <col min="11009" max="11017" width="14.7109375" style="12" customWidth="1"/>
    <col min="11018" max="11248" width="10.7109375" style="12"/>
    <col min="11249" max="11250" width="15.7109375" style="12" customWidth="1"/>
    <col min="11251" max="11253" width="14.7109375" style="12" customWidth="1"/>
    <col min="11254" max="11257" width="13.7109375" style="12" customWidth="1"/>
    <col min="11258" max="11261" width="15.7109375" style="12" customWidth="1"/>
    <col min="11262" max="11262" width="22.85546875" style="12" customWidth="1"/>
    <col min="11263" max="11263" width="20.7109375" style="12" customWidth="1"/>
    <col min="11264" max="11264" width="17.7109375" style="12" customWidth="1"/>
    <col min="11265" max="11273" width="14.7109375" style="12" customWidth="1"/>
    <col min="11274" max="11504" width="10.7109375" style="12"/>
    <col min="11505" max="11506" width="15.7109375" style="12" customWidth="1"/>
    <col min="11507" max="11509" width="14.7109375" style="12" customWidth="1"/>
    <col min="11510" max="11513" width="13.7109375" style="12" customWidth="1"/>
    <col min="11514" max="11517" width="15.7109375" style="12" customWidth="1"/>
    <col min="11518" max="11518" width="22.85546875" style="12" customWidth="1"/>
    <col min="11519" max="11519" width="20.7109375" style="12" customWidth="1"/>
    <col min="11520" max="11520" width="17.7109375" style="12" customWidth="1"/>
    <col min="11521" max="11529" width="14.7109375" style="12" customWidth="1"/>
    <col min="11530" max="11760" width="10.7109375" style="12"/>
    <col min="11761" max="11762" width="15.7109375" style="12" customWidth="1"/>
    <col min="11763" max="11765" width="14.7109375" style="12" customWidth="1"/>
    <col min="11766" max="11769" width="13.7109375" style="12" customWidth="1"/>
    <col min="11770" max="11773" width="15.7109375" style="12" customWidth="1"/>
    <col min="11774" max="11774" width="22.85546875" style="12" customWidth="1"/>
    <col min="11775" max="11775" width="20.7109375" style="12" customWidth="1"/>
    <col min="11776" max="11776" width="17.7109375" style="12" customWidth="1"/>
    <col min="11777" max="11785" width="14.7109375" style="12" customWidth="1"/>
    <col min="11786" max="12016" width="10.7109375" style="12"/>
    <col min="12017" max="12018" width="15.7109375" style="12" customWidth="1"/>
    <col min="12019" max="12021" width="14.7109375" style="12" customWidth="1"/>
    <col min="12022" max="12025" width="13.7109375" style="12" customWidth="1"/>
    <col min="12026" max="12029" width="15.7109375" style="12" customWidth="1"/>
    <col min="12030" max="12030" width="22.85546875" style="12" customWidth="1"/>
    <col min="12031" max="12031" width="20.7109375" style="12" customWidth="1"/>
    <col min="12032" max="12032" width="17.7109375" style="12" customWidth="1"/>
    <col min="12033" max="12041" width="14.7109375" style="12" customWidth="1"/>
    <col min="12042" max="12272" width="10.7109375" style="12"/>
    <col min="12273" max="12274" width="15.7109375" style="12" customWidth="1"/>
    <col min="12275" max="12277" width="14.7109375" style="12" customWidth="1"/>
    <col min="12278" max="12281" width="13.7109375" style="12" customWidth="1"/>
    <col min="12282" max="12285" width="15.7109375" style="12" customWidth="1"/>
    <col min="12286" max="12286" width="22.85546875" style="12" customWidth="1"/>
    <col min="12287" max="12287" width="20.7109375" style="12" customWidth="1"/>
    <col min="12288" max="12288" width="17.7109375" style="12" customWidth="1"/>
    <col min="12289" max="12297" width="14.7109375" style="12" customWidth="1"/>
    <col min="12298" max="12528" width="10.7109375" style="12"/>
    <col min="12529" max="12530" width="15.7109375" style="12" customWidth="1"/>
    <col min="12531" max="12533" width="14.7109375" style="12" customWidth="1"/>
    <col min="12534" max="12537" width="13.7109375" style="12" customWidth="1"/>
    <col min="12538" max="12541" width="15.7109375" style="12" customWidth="1"/>
    <col min="12542" max="12542" width="22.85546875" style="12" customWidth="1"/>
    <col min="12543" max="12543" width="20.7109375" style="12" customWidth="1"/>
    <col min="12544" max="12544" width="17.7109375" style="12" customWidth="1"/>
    <col min="12545" max="12553" width="14.7109375" style="12" customWidth="1"/>
    <col min="12554" max="12784" width="10.7109375" style="12"/>
    <col min="12785" max="12786" width="15.7109375" style="12" customWidth="1"/>
    <col min="12787" max="12789" width="14.7109375" style="12" customWidth="1"/>
    <col min="12790" max="12793" width="13.7109375" style="12" customWidth="1"/>
    <col min="12794" max="12797" width="15.7109375" style="12" customWidth="1"/>
    <col min="12798" max="12798" width="22.85546875" style="12" customWidth="1"/>
    <col min="12799" max="12799" width="20.7109375" style="12" customWidth="1"/>
    <col min="12800" max="12800" width="17.7109375" style="12" customWidth="1"/>
    <col min="12801" max="12809" width="14.7109375" style="12" customWidth="1"/>
    <col min="12810" max="13040" width="10.7109375" style="12"/>
    <col min="13041" max="13042" width="15.7109375" style="12" customWidth="1"/>
    <col min="13043" max="13045" width="14.7109375" style="12" customWidth="1"/>
    <col min="13046" max="13049" width="13.7109375" style="12" customWidth="1"/>
    <col min="13050" max="13053" width="15.7109375" style="12" customWidth="1"/>
    <col min="13054" max="13054" width="22.85546875" style="12" customWidth="1"/>
    <col min="13055" max="13055" width="20.7109375" style="12" customWidth="1"/>
    <col min="13056" max="13056" width="17.7109375" style="12" customWidth="1"/>
    <col min="13057" max="13065" width="14.7109375" style="12" customWidth="1"/>
    <col min="13066" max="13296" width="10.7109375" style="12"/>
    <col min="13297" max="13298" width="15.7109375" style="12" customWidth="1"/>
    <col min="13299" max="13301" width="14.7109375" style="12" customWidth="1"/>
    <col min="13302" max="13305" width="13.7109375" style="12" customWidth="1"/>
    <col min="13306" max="13309" width="15.7109375" style="12" customWidth="1"/>
    <col min="13310" max="13310" width="22.85546875" style="12" customWidth="1"/>
    <col min="13311" max="13311" width="20.7109375" style="12" customWidth="1"/>
    <col min="13312" max="13312" width="17.7109375" style="12" customWidth="1"/>
    <col min="13313" max="13321" width="14.7109375" style="12" customWidth="1"/>
    <col min="13322" max="13552" width="10.7109375" style="12"/>
    <col min="13553" max="13554" width="15.7109375" style="12" customWidth="1"/>
    <col min="13555" max="13557" width="14.7109375" style="12" customWidth="1"/>
    <col min="13558" max="13561" width="13.7109375" style="12" customWidth="1"/>
    <col min="13562" max="13565" width="15.7109375" style="12" customWidth="1"/>
    <col min="13566" max="13566" width="22.85546875" style="12" customWidth="1"/>
    <col min="13567" max="13567" width="20.7109375" style="12" customWidth="1"/>
    <col min="13568" max="13568" width="17.7109375" style="12" customWidth="1"/>
    <col min="13569" max="13577" width="14.7109375" style="12" customWidth="1"/>
    <col min="13578" max="13808" width="10.7109375" style="12"/>
    <col min="13809" max="13810" width="15.7109375" style="12" customWidth="1"/>
    <col min="13811" max="13813" width="14.7109375" style="12" customWidth="1"/>
    <col min="13814" max="13817" width="13.7109375" style="12" customWidth="1"/>
    <col min="13818" max="13821" width="15.7109375" style="12" customWidth="1"/>
    <col min="13822" max="13822" width="22.85546875" style="12" customWidth="1"/>
    <col min="13823" max="13823" width="20.7109375" style="12" customWidth="1"/>
    <col min="13824" max="13824" width="17.7109375" style="12" customWidth="1"/>
    <col min="13825" max="13833" width="14.7109375" style="12" customWidth="1"/>
    <col min="13834" max="14064" width="10.7109375" style="12"/>
    <col min="14065" max="14066" width="15.7109375" style="12" customWidth="1"/>
    <col min="14067" max="14069" width="14.7109375" style="12" customWidth="1"/>
    <col min="14070" max="14073" width="13.7109375" style="12" customWidth="1"/>
    <col min="14074" max="14077" width="15.7109375" style="12" customWidth="1"/>
    <col min="14078" max="14078" width="22.85546875" style="12" customWidth="1"/>
    <col min="14079" max="14079" width="20.7109375" style="12" customWidth="1"/>
    <col min="14080" max="14080" width="17.7109375" style="12" customWidth="1"/>
    <col min="14081" max="14089" width="14.7109375" style="12" customWidth="1"/>
    <col min="14090" max="14320" width="10.7109375" style="12"/>
    <col min="14321" max="14322" width="15.7109375" style="12" customWidth="1"/>
    <col min="14323" max="14325" width="14.7109375" style="12" customWidth="1"/>
    <col min="14326" max="14329" width="13.7109375" style="12" customWidth="1"/>
    <col min="14330" max="14333" width="15.7109375" style="12" customWidth="1"/>
    <col min="14334" max="14334" width="22.85546875" style="12" customWidth="1"/>
    <col min="14335" max="14335" width="20.7109375" style="12" customWidth="1"/>
    <col min="14336" max="14336" width="17.7109375" style="12" customWidth="1"/>
    <col min="14337" max="14345" width="14.7109375" style="12" customWidth="1"/>
    <col min="14346" max="14576" width="10.7109375" style="12"/>
    <col min="14577" max="14578" width="15.7109375" style="12" customWidth="1"/>
    <col min="14579" max="14581" width="14.7109375" style="12" customWidth="1"/>
    <col min="14582" max="14585" width="13.7109375" style="12" customWidth="1"/>
    <col min="14586" max="14589" width="15.7109375" style="12" customWidth="1"/>
    <col min="14590" max="14590" width="22.85546875" style="12" customWidth="1"/>
    <col min="14591" max="14591" width="20.7109375" style="12" customWidth="1"/>
    <col min="14592" max="14592" width="17.7109375" style="12" customWidth="1"/>
    <col min="14593" max="14601" width="14.7109375" style="12" customWidth="1"/>
    <col min="14602" max="14832" width="10.7109375" style="12"/>
    <col min="14833" max="14834" width="15.7109375" style="12" customWidth="1"/>
    <col min="14835" max="14837" width="14.7109375" style="12" customWidth="1"/>
    <col min="14838" max="14841" width="13.7109375" style="12" customWidth="1"/>
    <col min="14842" max="14845" width="15.7109375" style="12" customWidth="1"/>
    <col min="14846" max="14846" width="22.85546875" style="12" customWidth="1"/>
    <col min="14847" max="14847" width="20.7109375" style="12" customWidth="1"/>
    <col min="14848" max="14848" width="17.7109375" style="12" customWidth="1"/>
    <col min="14849" max="14857" width="14.7109375" style="12" customWidth="1"/>
    <col min="14858" max="15088" width="10.7109375" style="12"/>
    <col min="15089" max="15090" width="15.7109375" style="12" customWidth="1"/>
    <col min="15091" max="15093" width="14.7109375" style="12" customWidth="1"/>
    <col min="15094" max="15097" width="13.7109375" style="12" customWidth="1"/>
    <col min="15098" max="15101" width="15.7109375" style="12" customWidth="1"/>
    <col min="15102" max="15102" width="22.85546875" style="12" customWidth="1"/>
    <col min="15103" max="15103" width="20.7109375" style="12" customWidth="1"/>
    <col min="15104" max="15104" width="17.7109375" style="12" customWidth="1"/>
    <col min="15105" max="15113" width="14.7109375" style="12" customWidth="1"/>
    <col min="15114" max="15344" width="10.7109375" style="12"/>
    <col min="15345" max="15346" width="15.7109375" style="12" customWidth="1"/>
    <col min="15347" max="15349" width="14.7109375" style="12" customWidth="1"/>
    <col min="15350" max="15353" width="13.7109375" style="12" customWidth="1"/>
    <col min="15354" max="15357" width="15.7109375" style="12" customWidth="1"/>
    <col min="15358" max="15358" width="22.85546875" style="12" customWidth="1"/>
    <col min="15359" max="15359" width="20.7109375" style="12" customWidth="1"/>
    <col min="15360" max="15360" width="17.7109375" style="12" customWidth="1"/>
    <col min="15361" max="15369" width="14.7109375" style="12" customWidth="1"/>
    <col min="15370" max="15600" width="10.7109375" style="12"/>
    <col min="15601" max="15602" width="15.7109375" style="12" customWidth="1"/>
    <col min="15603" max="15605" width="14.7109375" style="12" customWidth="1"/>
    <col min="15606" max="15609" width="13.7109375" style="12" customWidth="1"/>
    <col min="15610" max="15613" width="15.7109375" style="12" customWidth="1"/>
    <col min="15614" max="15614" width="22.85546875" style="12" customWidth="1"/>
    <col min="15615" max="15615" width="20.7109375" style="12" customWidth="1"/>
    <col min="15616" max="15616" width="17.7109375" style="12" customWidth="1"/>
    <col min="15617" max="15625" width="14.7109375" style="12" customWidth="1"/>
    <col min="15626" max="15856" width="10.7109375" style="12"/>
    <col min="15857" max="15858" width="15.7109375" style="12" customWidth="1"/>
    <col min="15859" max="15861" width="14.7109375" style="12" customWidth="1"/>
    <col min="15862" max="15865" width="13.7109375" style="12" customWidth="1"/>
    <col min="15866" max="15869" width="15.7109375" style="12" customWidth="1"/>
    <col min="15870" max="15870" width="22.85546875" style="12" customWidth="1"/>
    <col min="15871" max="15871" width="20.7109375" style="12" customWidth="1"/>
    <col min="15872" max="15872" width="17.7109375" style="12" customWidth="1"/>
    <col min="15873" max="15881" width="14.7109375" style="12" customWidth="1"/>
    <col min="15882" max="16112" width="10.7109375" style="12"/>
    <col min="16113" max="16114" width="15.7109375" style="12" customWidth="1"/>
    <col min="16115" max="16117" width="14.7109375" style="12" customWidth="1"/>
    <col min="16118" max="16121" width="13.7109375" style="12" customWidth="1"/>
    <col min="16122" max="16125" width="15.7109375" style="12" customWidth="1"/>
    <col min="16126" max="16126" width="22.85546875" style="12" customWidth="1"/>
    <col min="16127" max="16127" width="20.7109375" style="12" customWidth="1"/>
    <col min="16128" max="16128" width="17.7109375" style="12" customWidth="1"/>
    <col min="16129" max="16137" width="14.7109375" style="12" customWidth="1"/>
    <col min="16138" max="16384" width="10.7109375" style="12"/>
  </cols>
  <sheetData>
    <row r="1" spans="1:27" ht="25.5" customHeight="1" x14ac:dyDescent="0.25">
      <c r="AA1" s="10" t="s">
        <v>65</v>
      </c>
    </row>
    <row r="2" spans="1:27" s="8" customFormat="1" ht="18.75" customHeight="1" x14ac:dyDescent="0.3">
      <c r="Q2" s="89"/>
      <c r="R2" s="89"/>
      <c r="AA2" s="5" t="s">
        <v>7</v>
      </c>
    </row>
    <row r="3" spans="1:27" s="8" customFormat="1" ht="18.75" customHeight="1" x14ac:dyDescent="0.3">
      <c r="Q3" s="89"/>
      <c r="R3" s="89"/>
      <c r="AA3" s="5" t="s">
        <v>64</v>
      </c>
    </row>
    <row r="4" spans="1:27" s="8" customFormat="1" x14ac:dyDescent="0.2">
      <c r="E4" s="90"/>
      <c r="Q4" s="89"/>
      <c r="R4" s="89"/>
    </row>
    <row r="5" spans="1:27" s="8" customFormat="1" x14ac:dyDescent="0.2">
      <c r="A5" s="399" t="str">
        <f>'3.1. паспорт Техсостояние ПС'!A5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8" customFormat="1" x14ac:dyDescent="0.2">
      <c r="A6" s="58"/>
      <c r="B6" s="58"/>
      <c r="C6" s="58"/>
      <c r="D6" s="58"/>
      <c r="E6" s="58"/>
      <c r="F6" s="58"/>
      <c r="G6" s="58"/>
      <c r="H6" s="58"/>
      <c r="I6" s="58"/>
      <c r="J6" s="58"/>
      <c r="K6" s="58"/>
      <c r="L6" s="58"/>
      <c r="M6" s="58"/>
      <c r="N6" s="58"/>
      <c r="O6" s="58"/>
      <c r="P6" s="58"/>
      <c r="Q6" s="58"/>
      <c r="R6" s="58"/>
      <c r="S6" s="58"/>
      <c r="T6" s="58"/>
    </row>
    <row r="7" spans="1:27" s="8" customFormat="1" ht="18.75" x14ac:dyDescent="0.2">
      <c r="E7" s="406" t="s">
        <v>6</v>
      </c>
      <c r="F7" s="406"/>
      <c r="G7" s="406"/>
      <c r="H7" s="406"/>
      <c r="I7" s="406"/>
      <c r="J7" s="406"/>
      <c r="K7" s="406"/>
      <c r="L7" s="406"/>
      <c r="M7" s="406"/>
      <c r="N7" s="406"/>
      <c r="O7" s="406"/>
      <c r="P7" s="406"/>
      <c r="Q7" s="406"/>
      <c r="R7" s="406"/>
      <c r="S7" s="406"/>
      <c r="T7" s="406"/>
      <c r="U7" s="406"/>
      <c r="V7" s="406"/>
      <c r="W7" s="406"/>
      <c r="X7" s="406"/>
      <c r="Y7" s="406"/>
    </row>
    <row r="8" spans="1:27" s="8" customFormat="1" ht="18.75" x14ac:dyDescent="0.2">
      <c r="E8" s="91"/>
      <c r="F8" s="91"/>
      <c r="G8" s="91"/>
      <c r="H8" s="91"/>
      <c r="I8" s="91"/>
      <c r="J8" s="91"/>
      <c r="K8" s="91"/>
      <c r="L8" s="91"/>
      <c r="M8" s="91"/>
      <c r="N8" s="91"/>
      <c r="O8" s="91"/>
      <c r="P8" s="91"/>
      <c r="Q8" s="91"/>
      <c r="R8" s="91"/>
      <c r="S8" s="84"/>
      <c r="T8" s="84"/>
      <c r="U8" s="84"/>
      <c r="V8" s="84"/>
      <c r="W8" s="84"/>
    </row>
    <row r="9" spans="1:27" s="8" customFormat="1" ht="18.75" customHeight="1" x14ac:dyDescent="0.2">
      <c r="E9" s="411" t="str">
        <f>'3.1. паспорт Техсостояние ПС'!A9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8" customFormat="1" ht="18.75" customHeight="1" x14ac:dyDescent="0.2">
      <c r="E10" s="403" t="s">
        <v>5</v>
      </c>
      <c r="F10" s="403"/>
      <c r="G10" s="403"/>
      <c r="H10" s="403"/>
      <c r="I10" s="403"/>
      <c r="J10" s="403"/>
      <c r="K10" s="403"/>
      <c r="L10" s="403"/>
      <c r="M10" s="403"/>
      <c r="N10" s="403"/>
      <c r="O10" s="403"/>
      <c r="P10" s="403"/>
      <c r="Q10" s="403"/>
      <c r="R10" s="403"/>
      <c r="S10" s="403"/>
      <c r="T10" s="403"/>
      <c r="U10" s="403"/>
      <c r="V10" s="403"/>
      <c r="W10" s="403"/>
      <c r="X10" s="403"/>
      <c r="Y10" s="403"/>
    </row>
    <row r="11" spans="1:27" s="8" customFormat="1" ht="18.75" x14ac:dyDescent="0.2">
      <c r="E11" s="91"/>
      <c r="F11" s="91"/>
      <c r="G11" s="91"/>
      <c r="H11" s="91"/>
      <c r="I11" s="91"/>
      <c r="J11" s="91"/>
      <c r="K11" s="91"/>
      <c r="L11" s="91"/>
      <c r="M11" s="91"/>
      <c r="N11" s="91"/>
      <c r="O11" s="91"/>
      <c r="P11" s="91"/>
      <c r="Q11" s="91"/>
      <c r="R11" s="91"/>
      <c r="S11" s="84"/>
      <c r="T11" s="84"/>
      <c r="U11" s="84"/>
      <c r="V11" s="84"/>
      <c r="W11" s="84"/>
    </row>
    <row r="12" spans="1:27" s="8" customFormat="1" ht="18.75" customHeight="1" x14ac:dyDescent="0.2">
      <c r="E12" s="411" t="str">
        <f>'1. паспорт местоположение'!A12</f>
        <v>H_50</v>
      </c>
      <c r="F12" s="411"/>
      <c r="G12" s="411"/>
      <c r="H12" s="411"/>
      <c r="I12" s="411"/>
      <c r="J12" s="411"/>
      <c r="K12" s="411"/>
      <c r="L12" s="411"/>
      <c r="M12" s="411"/>
      <c r="N12" s="411"/>
      <c r="O12" s="411"/>
      <c r="P12" s="411"/>
      <c r="Q12" s="411"/>
      <c r="R12" s="411"/>
      <c r="S12" s="411"/>
      <c r="T12" s="411"/>
      <c r="U12" s="411"/>
      <c r="V12" s="411"/>
      <c r="W12" s="411"/>
      <c r="X12" s="411"/>
      <c r="Y12" s="411"/>
    </row>
    <row r="13" spans="1:27" s="8" customFormat="1" ht="18.75" customHeight="1" x14ac:dyDescent="0.2">
      <c r="E13" s="403" t="s">
        <v>4</v>
      </c>
      <c r="F13" s="403"/>
      <c r="G13" s="403"/>
      <c r="H13" s="403"/>
      <c r="I13" s="403"/>
      <c r="J13" s="403"/>
      <c r="K13" s="403"/>
      <c r="L13" s="403"/>
      <c r="M13" s="403"/>
      <c r="N13" s="403"/>
      <c r="O13" s="403"/>
      <c r="P13" s="403"/>
      <c r="Q13" s="403"/>
      <c r="R13" s="403"/>
      <c r="S13" s="403"/>
      <c r="T13" s="403"/>
      <c r="U13" s="403"/>
      <c r="V13" s="403"/>
      <c r="W13" s="403"/>
      <c r="X13" s="403"/>
      <c r="Y13" s="403"/>
    </row>
    <row r="14" spans="1:27" s="94" customFormat="1" ht="15.75" customHeight="1" x14ac:dyDescent="0.2">
      <c r="E14" s="93"/>
      <c r="F14" s="93"/>
      <c r="G14" s="93"/>
      <c r="H14" s="93"/>
      <c r="I14" s="93"/>
      <c r="J14" s="93"/>
      <c r="K14" s="93"/>
      <c r="L14" s="93"/>
      <c r="M14" s="93"/>
      <c r="N14" s="93"/>
      <c r="O14" s="93"/>
      <c r="P14" s="93"/>
      <c r="Q14" s="93"/>
      <c r="R14" s="93"/>
      <c r="S14" s="93"/>
      <c r="T14" s="93"/>
      <c r="U14" s="93"/>
      <c r="V14" s="93"/>
      <c r="W14" s="93"/>
    </row>
    <row r="15" spans="1:27" s="95" customFormat="1" ht="39" customHeight="1" x14ac:dyDescent="0.2">
      <c r="E15" s="408" t="str">
        <f>'3.1. паспорт Техсостояние ПС'!A15</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F15" s="408"/>
      <c r="G15" s="408"/>
      <c r="H15" s="408"/>
      <c r="I15" s="408"/>
      <c r="J15" s="408"/>
      <c r="K15" s="408"/>
      <c r="L15" s="408"/>
      <c r="M15" s="408"/>
      <c r="N15" s="408"/>
      <c r="O15" s="408"/>
      <c r="P15" s="408"/>
      <c r="Q15" s="408"/>
      <c r="R15" s="408"/>
      <c r="S15" s="408"/>
      <c r="T15" s="408"/>
      <c r="U15" s="408"/>
      <c r="V15" s="408"/>
      <c r="W15" s="408"/>
      <c r="X15" s="408"/>
      <c r="Y15" s="408"/>
    </row>
    <row r="16" spans="1:27" s="95" customFormat="1" ht="15" customHeight="1" x14ac:dyDescent="0.2">
      <c r="E16" s="403" t="s">
        <v>3</v>
      </c>
      <c r="F16" s="403"/>
      <c r="G16" s="403"/>
      <c r="H16" s="403"/>
      <c r="I16" s="403"/>
      <c r="J16" s="403"/>
      <c r="K16" s="403"/>
      <c r="L16" s="403"/>
      <c r="M16" s="403"/>
      <c r="N16" s="403"/>
      <c r="O16" s="403"/>
      <c r="P16" s="403"/>
      <c r="Q16" s="403"/>
      <c r="R16" s="403"/>
      <c r="S16" s="403"/>
      <c r="T16" s="403"/>
      <c r="U16" s="403"/>
      <c r="V16" s="403"/>
      <c r="W16" s="403"/>
      <c r="X16" s="403"/>
      <c r="Y16" s="403"/>
    </row>
    <row r="17" spans="1:27" s="95" customFormat="1" ht="15" customHeight="1" x14ac:dyDescent="0.2">
      <c r="E17" s="96"/>
      <c r="F17" s="96"/>
      <c r="G17" s="96"/>
      <c r="H17" s="96"/>
      <c r="I17" s="96"/>
      <c r="J17" s="96"/>
      <c r="K17" s="96"/>
      <c r="L17" s="96"/>
      <c r="M17" s="96"/>
      <c r="N17" s="96"/>
      <c r="O17" s="96"/>
      <c r="P17" s="96"/>
      <c r="Q17" s="96"/>
      <c r="R17" s="96"/>
      <c r="S17" s="96"/>
      <c r="T17" s="96"/>
      <c r="U17" s="96"/>
      <c r="V17" s="96"/>
      <c r="W17" s="96"/>
    </row>
    <row r="18" spans="1:27" s="95"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347</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19" customFormat="1" ht="21" customHeight="1" x14ac:dyDescent="0.25"/>
    <row r="21" spans="1:27" ht="15.75" customHeight="1" x14ac:dyDescent="0.25">
      <c r="A21" s="440" t="s">
        <v>2</v>
      </c>
      <c r="B21" s="442" t="s">
        <v>354</v>
      </c>
      <c r="C21" s="443"/>
      <c r="D21" s="442" t="s">
        <v>356</v>
      </c>
      <c r="E21" s="443"/>
      <c r="F21" s="419" t="s">
        <v>87</v>
      </c>
      <c r="G21" s="421"/>
      <c r="H21" s="421"/>
      <c r="I21" s="420"/>
      <c r="J21" s="440" t="s">
        <v>357</v>
      </c>
      <c r="K21" s="442" t="s">
        <v>358</v>
      </c>
      <c r="L21" s="443"/>
      <c r="M21" s="442" t="s">
        <v>359</v>
      </c>
      <c r="N21" s="443"/>
      <c r="O21" s="442" t="s">
        <v>346</v>
      </c>
      <c r="P21" s="443"/>
      <c r="Q21" s="442" t="s">
        <v>120</v>
      </c>
      <c r="R21" s="443"/>
      <c r="S21" s="440" t="s">
        <v>119</v>
      </c>
      <c r="T21" s="440" t="s">
        <v>360</v>
      </c>
      <c r="U21" s="440" t="s">
        <v>355</v>
      </c>
      <c r="V21" s="442" t="s">
        <v>118</v>
      </c>
      <c r="W21" s="443"/>
      <c r="X21" s="419" t="s">
        <v>110</v>
      </c>
      <c r="Y21" s="421"/>
      <c r="Z21" s="419" t="s">
        <v>109</v>
      </c>
      <c r="AA21" s="421"/>
    </row>
    <row r="22" spans="1:27" ht="216" customHeight="1" x14ac:dyDescent="0.25">
      <c r="A22" s="446"/>
      <c r="B22" s="444"/>
      <c r="C22" s="445"/>
      <c r="D22" s="444"/>
      <c r="E22" s="445"/>
      <c r="F22" s="419" t="s">
        <v>117</v>
      </c>
      <c r="G22" s="420"/>
      <c r="H22" s="419" t="s">
        <v>116</v>
      </c>
      <c r="I22" s="420"/>
      <c r="J22" s="441"/>
      <c r="K22" s="444"/>
      <c r="L22" s="445"/>
      <c r="M22" s="444"/>
      <c r="N22" s="445"/>
      <c r="O22" s="444"/>
      <c r="P22" s="445"/>
      <c r="Q22" s="444"/>
      <c r="R22" s="445"/>
      <c r="S22" s="441"/>
      <c r="T22" s="441"/>
      <c r="U22" s="441"/>
      <c r="V22" s="444"/>
      <c r="W22" s="445"/>
      <c r="X22" s="31" t="s">
        <v>108</v>
      </c>
      <c r="Y22" s="31" t="s">
        <v>344</v>
      </c>
      <c r="Z22" s="31" t="s">
        <v>107</v>
      </c>
      <c r="AA22" s="31" t="s">
        <v>106</v>
      </c>
    </row>
    <row r="23" spans="1:27" ht="60" customHeight="1" x14ac:dyDescent="0.25">
      <c r="A23" s="441"/>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31" t="s">
        <v>104</v>
      </c>
      <c r="AA23" s="31" t="s">
        <v>104</v>
      </c>
    </row>
    <row r="24" spans="1:27" x14ac:dyDescent="0.25">
      <c r="A24" s="32">
        <v>1</v>
      </c>
      <c r="B24" s="32">
        <v>2</v>
      </c>
      <c r="C24" s="32">
        <v>3</v>
      </c>
      <c r="D24" s="32">
        <v>4</v>
      </c>
      <c r="E24" s="32">
        <v>5</v>
      </c>
      <c r="F24" s="32">
        <v>6</v>
      </c>
      <c r="G24" s="32">
        <v>7</v>
      </c>
      <c r="H24" s="32">
        <v>8</v>
      </c>
      <c r="I24" s="32">
        <v>9</v>
      </c>
      <c r="J24" s="32">
        <v>10</v>
      </c>
      <c r="K24" s="32">
        <v>11</v>
      </c>
      <c r="L24" s="32">
        <v>12</v>
      </c>
      <c r="M24" s="32">
        <v>13</v>
      </c>
      <c r="N24" s="32">
        <v>14</v>
      </c>
      <c r="O24" s="32">
        <v>15</v>
      </c>
      <c r="P24" s="32">
        <v>16</v>
      </c>
      <c r="Q24" s="32">
        <v>19</v>
      </c>
      <c r="R24" s="32">
        <v>20</v>
      </c>
      <c r="S24" s="32">
        <v>21</v>
      </c>
      <c r="T24" s="32">
        <v>22</v>
      </c>
      <c r="U24" s="32">
        <v>23</v>
      </c>
      <c r="V24" s="32">
        <v>24</v>
      </c>
      <c r="W24" s="32">
        <v>25</v>
      </c>
      <c r="X24" s="32">
        <v>26</v>
      </c>
      <c r="Y24" s="32">
        <v>27</v>
      </c>
      <c r="Z24" s="32">
        <v>28</v>
      </c>
      <c r="AA24" s="32">
        <v>29</v>
      </c>
    </row>
    <row r="25" spans="1:27" s="19" customFormat="1" ht="31.5" x14ac:dyDescent="0.25">
      <c r="A25" s="334">
        <v>1</v>
      </c>
      <c r="B25" s="334" t="s">
        <v>647</v>
      </c>
      <c r="C25" s="334" t="str">
        <f t="shared" ref="C25:C31" si="0">B25</f>
        <v>Л 15-29</v>
      </c>
      <c r="D25" s="333" t="s">
        <v>648</v>
      </c>
      <c r="E25" s="333" t="str">
        <f t="shared" ref="E25:E31" si="1">D25</f>
        <v>ЗРУ 15 кВ ПС О-18 - ВЛ Л 15-29</v>
      </c>
      <c r="F25" s="334">
        <v>15</v>
      </c>
      <c r="G25" s="334">
        <v>15</v>
      </c>
      <c r="H25" s="334">
        <v>15</v>
      </c>
      <c r="I25" s="334">
        <v>15</v>
      </c>
      <c r="J25" s="334" t="s">
        <v>262</v>
      </c>
      <c r="K25" s="334">
        <v>1</v>
      </c>
      <c r="L25" s="334">
        <v>1</v>
      </c>
      <c r="M25" s="334">
        <v>400</v>
      </c>
      <c r="N25" s="334">
        <v>400</v>
      </c>
      <c r="O25" s="334" t="s">
        <v>649</v>
      </c>
      <c r="P25" s="334" t="s">
        <v>649</v>
      </c>
      <c r="Q25" s="334">
        <v>4.9000000000000002E-2</v>
      </c>
      <c r="R25" s="334">
        <v>4.9000000000000002E-2</v>
      </c>
      <c r="S25" s="334" t="s">
        <v>262</v>
      </c>
      <c r="T25" s="334" t="s">
        <v>262</v>
      </c>
      <c r="U25" s="334" t="s">
        <v>262</v>
      </c>
      <c r="V25" s="334" t="s">
        <v>262</v>
      </c>
      <c r="W25" s="334" t="s">
        <v>262</v>
      </c>
      <c r="X25" s="334" t="s">
        <v>262</v>
      </c>
      <c r="Y25" s="334" t="s">
        <v>262</v>
      </c>
      <c r="Z25" s="334" t="s">
        <v>262</v>
      </c>
      <c r="AA25" s="334" t="s">
        <v>262</v>
      </c>
    </row>
    <row r="26" spans="1:27" s="19" customFormat="1" ht="31.5" x14ac:dyDescent="0.25">
      <c r="A26" s="334">
        <v>2</v>
      </c>
      <c r="B26" s="334" t="s">
        <v>650</v>
      </c>
      <c r="C26" s="334" t="str">
        <f t="shared" si="0"/>
        <v>Л 15-17</v>
      </c>
      <c r="D26" s="333" t="s">
        <v>651</v>
      </c>
      <c r="E26" s="333" t="str">
        <f t="shared" si="1"/>
        <v>ЗРУ 15 кВ ПС О-18 - ВЛ Л 15-17</v>
      </c>
      <c r="F26" s="334">
        <v>15</v>
      </c>
      <c r="G26" s="334">
        <v>15</v>
      </c>
      <c r="H26" s="334">
        <v>15</v>
      </c>
      <c r="I26" s="334">
        <v>15</v>
      </c>
      <c r="J26" s="334" t="s">
        <v>262</v>
      </c>
      <c r="K26" s="334">
        <v>1</v>
      </c>
      <c r="L26" s="334">
        <v>1</v>
      </c>
      <c r="M26" s="334">
        <v>150</v>
      </c>
      <c r="N26" s="334">
        <v>150</v>
      </c>
      <c r="O26" s="334" t="s">
        <v>649</v>
      </c>
      <c r="P26" s="334" t="s">
        <v>649</v>
      </c>
      <c r="Q26" s="334">
        <v>0.05</v>
      </c>
      <c r="R26" s="334">
        <v>0.05</v>
      </c>
      <c r="S26" s="334" t="s">
        <v>262</v>
      </c>
      <c r="T26" s="334" t="s">
        <v>262</v>
      </c>
      <c r="U26" s="334" t="s">
        <v>262</v>
      </c>
      <c r="V26" s="334" t="s">
        <v>262</v>
      </c>
      <c r="W26" s="334" t="s">
        <v>262</v>
      </c>
      <c r="X26" s="334" t="s">
        <v>262</v>
      </c>
      <c r="Y26" s="334" t="s">
        <v>262</v>
      </c>
      <c r="Z26" s="334" t="s">
        <v>262</v>
      </c>
      <c r="AA26" s="334" t="s">
        <v>262</v>
      </c>
    </row>
    <row r="27" spans="1:27" s="19" customFormat="1" ht="31.5" x14ac:dyDescent="0.25">
      <c r="A27" s="334">
        <v>3</v>
      </c>
      <c r="B27" s="334" t="s">
        <v>652</v>
      </c>
      <c r="C27" s="334" t="str">
        <f t="shared" si="0"/>
        <v>Л 15-18</v>
      </c>
      <c r="D27" s="333" t="s">
        <v>653</v>
      </c>
      <c r="E27" s="333" t="str">
        <f t="shared" si="1"/>
        <v>ЗРУ 15 кВ ПС О-18 - ВЛ Л 15-18</v>
      </c>
      <c r="F27" s="334">
        <v>15</v>
      </c>
      <c r="G27" s="334">
        <v>15</v>
      </c>
      <c r="H27" s="334">
        <v>15</v>
      </c>
      <c r="I27" s="334">
        <v>15</v>
      </c>
      <c r="J27" s="334" t="s">
        <v>262</v>
      </c>
      <c r="K27" s="334">
        <v>1</v>
      </c>
      <c r="L27" s="334">
        <v>1</v>
      </c>
      <c r="M27" s="334">
        <v>400</v>
      </c>
      <c r="N27" s="334">
        <v>400</v>
      </c>
      <c r="O27" s="334" t="s">
        <v>649</v>
      </c>
      <c r="P27" s="334" t="s">
        <v>649</v>
      </c>
      <c r="Q27" s="334">
        <v>6.7000000000000004E-2</v>
      </c>
      <c r="R27" s="334">
        <v>6.7000000000000004E-2</v>
      </c>
      <c r="S27" s="334" t="s">
        <v>262</v>
      </c>
      <c r="T27" s="334" t="s">
        <v>262</v>
      </c>
      <c r="U27" s="334" t="s">
        <v>262</v>
      </c>
      <c r="V27" s="334" t="s">
        <v>262</v>
      </c>
      <c r="W27" s="334" t="s">
        <v>262</v>
      </c>
      <c r="X27" s="334" t="s">
        <v>262</v>
      </c>
      <c r="Y27" s="334" t="s">
        <v>262</v>
      </c>
      <c r="Z27" s="334" t="s">
        <v>262</v>
      </c>
      <c r="AA27" s="334" t="s">
        <v>262</v>
      </c>
    </row>
    <row r="28" spans="1:27" s="19" customFormat="1" ht="31.5" x14ac:dyDescent="0.25">
      <c r="A28" s="334">
        <v>4</v>
      </c>
      <c r="B28" s="334" t="s">
        <v>654</v>
      </c>
      <c r="C28" s="334" t="str">
        <f t="shared" si="0"/>
        <v>Л 15-136</v>
      </c>
      <c r="D28" s="333" t="s">
        <v>655</v>
      </c>
      <c r="E28" s="333" t="str">
        <f t="shared" si="1"/>
        <v>ЗРУ 15 кВ ПС О-18 - ВЛ Л 15-136</v>
      </c>
      <c r="F28" s="334">
        <v>15</v>
      </c>
      <c r="G28" s="334">
        <v>15</v>
      </c>
      <c r="H28" s="334">
        <v>15</v>
      </c>
      <c r="I28" s="334">
        <v>15</v>
      </c>
      <c r="J28" s="334" t="s">
        <v>262</v>
      </c>
      <c r="K28" s="334">
        <v>1</v>
      </c>
      <c r="L28" s="334">
        <v>1</v>
      </c>
      <c r="M28" s="334">
        <v>150</v>
      </c>
      <c r="N28" s="334">
        <v>150</v>
      </c>
      <c r="O28" s="334" t="s">
        <v>649</v>
      </c>
      <c r="P28" s="334" t="s">
        <v>649</v>
      </c>
      <c r="Q28" s="334">
        <v>6.9000000000000006E-2</v>
      </c>
      <c r="R28" s="334">
        <v>6.9000000000000006E-2</v>
      </c>
      <c r="S28" s="334" t="s">
        <v>262</v>
      </c>
      <c r="T28" s="334" t="s">
        <v>262</v>
      </c>
      <c r="U28" s="334" t="s">
        <v>262</v>
      </c>
      <c r="V28" s="334" t="s">
        <v>262</v>
      </c>
      <c r="W28" s="334" t="s">
        <v>262</v>
      </c>
      <c r="X28" s="334" t="s">
        <v>262</v>
      </c>
      <c r="Y28" s="334" t="s">
        <v>262</v>
      </c>
      <c r="Z28" s="334" t="s">
        <v>262</v>
      </c>
      <c r="AA28" s="334" t="s">
        <v>262</v>
      </c>
    </row>
    <row r="29" spans="1:27" s="19" customFormat="1" ht="31.5" x14ac:dyDescent="0.25">
      <c r="A29" s="334">
        <v>5</v>
      </c>
      <c r="B29" s="334" t="s">
        <v>656</v>
      </c>
      <c r="C29" s="334" t="str">
        <f t="shared" si="0"/>
        <v>Л 15-25</v>
      </c>
      <c r="D29" s="333" t="s">
        <v>657</v>
      </c>
      <c r="E29" s="333" t="str">
        <f t="shared" si="1"/>
        <v>ЗРУ 15 кВ ПС О-18 - ВЛ Л 15-25</v>
      </c>
      <c r="F29" s="334">
        <v>15</v>
      </c>
      <c r="G29" s="334">
        <v>15</v>
      </c>
      <c r="H29" s="334">
        <v>15</v>
      </c>
      <c r="I29" s="334">
        <v>15</v>
      </c>
      <c r="J29" s="334" t="s">
        <v>262</v>
      </c>
      <c r="K29" s="334">
        <v>1</v>
      </c>
      <c r="L29" s="334">
        <v>1</v>
      </c>
      <c r="M29" s="334">
        <v>400</v>
      </c>
      <c r="N29" s="334">
        <v>400</v>
      </c>
      <c r="O29" s="334" t="s">
        <v>649</v>
      </c>
      <c r="P29" s="334" t="s">
        <v>649</v>
      </c>
      <c r="Q29" s="334">
        <v>8.1000000000000003E-2</v>
      </c>
      <c r="R29" s="334">
        <v>8.1000000000000003E-2</v>
      </c>
      <c r="S29" s="334" t="s">
        <v>262</v>
      </c>
      <c r="T29" s="334" t="s">
        <v>262</v>
      </c>
      <c r="U29" s="334" t="s">
        <v>262</v>
      </c>
      <c r="V29" s="334" t="s">
        <v>262</v>
      </c>
      <c r="W29" s="334" t="s">
        <v>262</v>
      </c>
      <c r="X29" s="334" t="s">
        <v>262</v>
      </c>
      <c r="Y29" s="334" t="s">
        <v>262</v>
      </c>
      <c r="Z29" s="334" t="s">
        <v>262</v>
      </c>
      <c r="AA29" s="334" t="s">
        <v>262</v>
      </c>
    </row>
    <row r="30" spans="1:27" s="19" customFormat="1" ht="31.5" x14ac:dyDescent="0.25">
      <c r="A30" s="334">
        <v>6</v>
      </c>
      <c r="B30" s="334" t="s">
        <v>658</v>
      </c>
      <c r="C30" s="334" t="str">
        <f t="shared" si="0"/>
        <v>Л 15-30</v>
      </c>
      <c r="D30" s="333" t="s">
        <v>659</v>
      </c>
      <c r="E30" s="333" t="str">
        <f t="shared" si="1"/>
        <v>ЗРУ 15 кВ ПС О-18 - ВЛ Л 15-30</v>
      </c>
      <c r="F30" s="334">
        <v>15</v>
      </c>
      <c r="G30" s="334">
        <v>15</v>
      </c>
      <c r="H30" s="334">
        <v>15</v>
      </c>
      <c r="I30" s="334">
        <v>15</v>
      </c>
      <c r="J30" s="334" t="s">
        <v>262</v>
      </c>
      <c r="K30" s="334">
        <v>1</v>
      </c>
      <c r="L30" s="334">
        <v>1</v>
      </c>
      <c r="M30" s="334">
        <v>120</v>
      </c>
      <c r="N30" s="334">
        <v>120</v>
      </c>
      <c r="O30" s="334" t="s">
        <v>649</v>
      </c>
      <c r="P30" s="334" t="s">
        <v>649</v>
      </c>
      <c r="Q30" s="334">
        <v>4.5999999999999999E-2</v>
      </c>
      <c r="R30" s="334">
        <v>4.5999999999999999E-2</v>
      </c>
      <c r="S30" s="334" t="s">
        <v>262</v>
      </c>
      <c r="T30" s="334" t="s">
        <v>262</v>
      </c>
      <c r="U30" s="334" t="s">
        <v>262</v>
      </c>
      <c r="V30" s="334" t="s">
        <v>262</v>
      </c>
      <c r="W30" s="334" t="s">
        <v>262</v>
      </c>
      <c r="X30" s="334" t="s">
        <v>262</v>
      </c>
      <c r="Y30" s="334" t="s">
        <v>262</v>
      </c>
      <c r="Z30" s="334" t="s">
        <v>262</v>
      </c>
      <c r="AA30" s="334" t="s">
        <v>262</v>
      </c>
    </row>
    <row r="31" spans="1:27" s="19" customFormat="1" ht="31.5" x14ac:dyDescent="0.25">
      <c r="A31" s="334">
        <v>7</v>
      </c>
      <c r="B31" s="334" t="s">
        <v>660</v>
      </c>
      <c r="C31" s="334" t="str">
        <f t="shared" si="0"/>
        <v>Л 15-120</v>
      </c>
      <c r="D31" s="333" t="s">
        <v>661</v>
      </c>
      <c r="E31" s="333" t="str">
        <f t="shared" si="1"/>
        <v>ЗРУ 15 кВ ПС О-18 - ВЛ Л 15-120</v>
      </c>
      <c r="F31" s="334">
        <v>15</v>
      </c>
      <c r="G31" s="334">
        <v>15</v>
      </c>
      <c r="H31" s="334">
        <v>15</v>
      </c>
      <c r="I31" s="334">
        <v>15</v>
      </c>
      <c r="J31" s="334" t="s">
        <v>262</v>
      </c>
      <c r="K31" s="334">
        <v>1</v>
      </c>
      <c r="L31" s="334">
        <v>1</v>
      </c>
      <c r="M31" s="334">
        <v>150</v>
      </c>
      <c r="N31" s="334">
        <v>150</v>
      </c>
      <c r="O31" s="334" t="s">
        <v>649</v>
      </c>
      <c r="P31" s="334" t="s">
        <v>649</v>
      </c>
      <c r="Q31" s="334">
        <v>7.3400000000000007E-2</v>
      </c>
      <c r="R31" s="334">
        <v>7.3400000000000007E-2</v>
      </c>
      <c r="S31" s="334" t="s">
        <v>262</v>
      </c>
      <c r="T31" s="334" t="s">
        <v>262</v>
      </c>
      <c r="U31" s="334" t="s">
        <v>262</v>
      </c>
      <c r="V31" s="334" t="s">
        <v>262</v>
      </c>
      <c r="W31" s="334" t="s">
        <v>262</v>
      </c>
      <c r="X31" s="334" t="s">
        <v>262</v>
      </c>
      <c r="Y31" s="334" t="s">
        <v>262</v>
      </c>
      <c r="Z31" s="334" t="s">
        <v>262</v>
      </c>
      <c r="AA31" s="334" t="s">
        <v>262</v>
      </c>
    </row>
    <row r="32" spans="1:27" x14ac:dyDescent="0.25">
      <c r="Q32" s="12">
        <f>SUM(Q25:Q31)</f>
        <v>0.43540000000000001</v>
      </c>
      <c r="R32" s="12">
        <f>SUM(R25:R31)</f>
        <v>0.43540000000000001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81" customWidth="1"/>
    <col min="2" max="2" width="53.5703125" style="81" customWidth="1"/>
    <col min="3" max="3" width="98.28515625" style="81" customWidth="1"/>
    <col min="4" max="4" width="14.42578125" style="81" customWidth="1"/>
    <col min="5" max="5" width="36.5703125" style="81" customWidth="1"/>
    <col min="6" max="6" width="20" style="81" customWidth="1"/>
    <col min="7" max="7" width="25.5703125" style="81" customWidth="1"/>
    <col min="8" max="8" width="16.42578125" style="81" customWidth="1"/>
    <col min="9" max="16384" width="9.140625" style="81"/>
  </cols>
  <sheetData>
    <row r="1" spans="1:29" s="8" customFormat="1" ht="18.75" customHeight="1" x14ac:dyDescent="0.2">
      <c r="C1" s="10" t="s">
        <v>65</v>
      </c>
      <c r="E1" s="89"/>
      <c r="F1" s="89"/>
    </row>
    <row r="2" spans="1:29" s="8" customFormat="1" ht="18.75" customHeight="1" x14ac:dyDescent="0.3">
      <c r="C2" s="5" t="s">
        <v>7</v>
      </c>
      <c r="E2" s="89"/>
      <c r="F2" s="89"/>
    </row>
    <row r="3" spans="1:29" s="8" customFormat="1" ht="18.75" x14ac:dyDescent="0.3">
      <c r="A3" s="90"/>
      <c r="C3" s="5" t="s">
        <v>64</v>
      </c>
      <c r="E3" s="89"/>
      <c r="F3" s="89"/>
    </row>
    <row r="4" spans="1:29" s="8" customFormat="1" ht="18.75" x14ac:dyDescent="0.3">
      <c r="A4" s="90"/>
      <c r="C4" s="5"/>
      <c r="E4" s="89"/>
      <c r="F4" s="89"/>
    </row>
    <row r="5" spans="1:29" s="8" customFormat="1" ht="15.75" x14ac:dyDescent="0.2">
      <c r="A5" s="399" t="str">
        <f>'3.2 паспорт Техсостояние ЛЭП'!A5</f>
        <v>Год раскрытия информации: 2022 год</v>
      </c>
      <c r="B5" s="399"/>
      <c r="C5" s="399"/>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8" customFormat="1" ht="18.75" x14ac:dyDescent="0.3">
      <c r="A6" s="90"/>
      <c r="E6" s="89"/>
      <c r="F6" s="89"/>
      <c r="G6" s="5"/>
    </row>
    <row r="7" spans="1:29" s="8" customFormat="1" ht="18.75" x14ac:dyDescent="0.2">
      <c r="A7" s="406" t="s">
        <v>6</v>
      </c>
      <c r="B7" s="406"/>
      <c r="C7" s="406"/>
      <c r="D7" s="84"/>
      <c r="E7" s="84"/>
      <c r="F7" s="84"/>
      <c r="G7" s="84"/>
      <c r="H7" s="84"/>
      <c r="I7" s="84"/>
      <c r="J7" s="84"/>
      <c r="K7" s="84"/>
      <c r="L7" s="84"/>
      <c r="M7" s="84"/>
      <c r="N7" s="84"/>
      <c r="O7" s="84"/>
      <c r="P7" s="84"/>
      <c r="Q7" s="84"/>
      <c r="R7" s="84"/>
      <c r="S7" s="84"/>
      <c r="T7" s="84"/>
      <c r="U7" s="84"/>
    </row>
    <row r="8" spans="1:29" s="8" customFormat="1" ht="18.75" x14ac:dyDescent="0.2">
      <c r="A8" s="406"/>
      <c r="B8" s="406"/>
      <c r="C8" s="406"/>
      <c r="D8" s="91"/>
      <c r="E8" s="91"/>
      <c r="F8" s="91"/>
      <c r="G8" s="91"/>
      <c r="H8" s="84"/>
      <c r="I8" s="84"/>
      <c r="J8" s="84"/>
      <c r="K8" s="84"/>
      <c r="L8" s="84"/>
      <c r="M8" s="84"/>
      <c r="N8" s="84"/>
      <c r="O8" s="84"/>
      <c r="P8" s="84"/>
      <c r="Q8" s="84"/>
      <c r="R8" s="84"/>
      <c r="S8" s="84"/>
      <c r="T8" s="84"/>
      <c r="U8" s="84"/>
    </row>
    <row r="9" spans="1:29" s="8" customFormat="1" ht="18.75" x14ac:dyDescent="0.2">
      <c r="A9" s="411" t="str">
        <f>'3.2 паспорт Техсостояние ЛЭП'!E9</f>
        <v>Акционерное общество "Янтарьэнерго" ДЗО  ПАО "Россети"</v>
      </c>
      <c r="B9" s="411"/>
      <c r="C9" s="411"/>
      <c r="D9" s="92"/>
      <c r="E9" s="92"/>
      <c r="F9" s="92"/>
      <c r="G9" s="92"/>
      <c r="H9" s="84"/>
      <c r="I9" s="84"/>
      <c r="J9" s="84"/>
      <c r="K9" s="84"/>
      <c r="L9" s="84"/>
      <c r="M9" s="84"/>
      <c r="N9" s="84"/>
      <c r="O9" s="84"/>
      <c r="P9" s="84"/>
      <c r="Q9" s="84"/>
      <c r="R9" s="84"/>
      <c r="S9" s="84"/>
      <c r="T9" s="84"/>
      <c r="U9" s="84"/>
    </row>
    <row r="10" spans="1:29" s="8" customFormat="1" ht="18.75" x14ac:dyDescent="0.2">
      <c r="A10" s="403" t="s">
        <v>5</v>
      </c>
      <c r="B10" s="403"/>
      <c r="C10" s="403"/>
      <c r="D10" s="86"/>
      <c r="E10" s="86"/>
      <c r="F10" s="86"/>
      <c r="G10" s="86"/>
      <c r="H10" s="84"/>
      <c r="I10" s="84"/>
      <c r="J10" s="84"/>
      <c r="K10" s="84"/>
      <c r="L10" s="84"/>
      <c r="M10" s="84"/>
      <c r="N10" s="84"/>
      <c r="O10" s="84"/>
      <c r="P10" s="84"/>
      <c r="Q10" s="84"/>
      <c r="R10" s="84"/>
      <c r="S10" s="84"/>
      <c r="T10" s="84"/>
      <c r="U10" s="84"/>
    </row>
    <row r="11" spans="1:29" s="8" customFormat="1" ht="18.75" x14ac:dyDescent="0.2">
      <c r="A11" s="406"/>
      <c r="B11" s="406"/>
      <c r="C11" s="406"/>
      <c r="D11" s="91"/>
      <c r="E11" s="91"/>
      <c r="F11" s="91"/>
      <c r="G11" s="91"/>
      <c r="H11" s="84"/>
      <c r="I11" s="84"/>
      <c r="J11" s="84"/>
      <c r="K11" s="84"/>
      <c r="L11" s="84"/>
      <c r="M11" s="84"/>
      <c r="N11" s="84"/>
      <c r="O11" s="84"/>
      <c r="P11" s="84"/>
      <c r="Q11" s="84"/>
      <c r="R11" s="84"/>
      <c r="S11" s="84"/>
      <c r="T11" s="84"/>
      <c r="U11" s="84"/>
    </row>
    <row r="12" spans="1:29" s="8" customFormat="1" ht="18.75" x14ac:dyDescent="0.2">
      <c r="A12" s="411" t="str">
        <f>'3.2 паспорт Техсостояние ЛЭП'!E12</f>
        <v>H_50</v>
      </c>
      <c r="B12" s="411"/>
      <c r="C12" s="411"/>
      <c r="D12" s="92"/>
      <c r="E12" s="92"/>
      <c r="F12" s="92"/>
      <c r="G12" s="92"/>
      <c r="H12" s="84"/>
      <c r="I12" s="84"/>
      <c r="J12" s="84"/>
      <c r="K12" s="84"/>
      <c r="L12" s="84"/>
      <c r="M12" s="84"/>
      <c r="N12" s="84"/>
      <c r="O12" s="84"/>
      <c r="P12" s="84"/>
      <c r="Q12" s="84"/>
      <c r="R12" s="84"/>
      <c r="S12" s="84"/>
      <c r="T12" s="84"/>
      <c r="U12" s="84"/>
    </row>
    <row r="13" spans="1:29" s="8" customFormat="1" ht="18.75" x14ac:dyDescent="0.2">
      <c r="A13" s="403" t="s">
        <v>4</v>
      </c>
      <c r="B13" s="403"/>
      <c r="C13" s="403"/>
      <c r="D13" s="86"/>
      <c r="E13" s="86"/>
      <c r="F13" s="86"/>
      <c r="G13" s="86"/>
      <c r="H13" s="84"/>
      <c r="I13" s="84"/>
      <c r="J13" s="84"/>
      <c r="K13" s="84"/>
      <c r="L13" s="84"/>
      <c r="M13" s="84"/>
      <c r="N13" s="84"/>
      <c r="O13" s="84"/>
      <c r="P13" s="84"/>
      <c r="Q13" s="84"/>
      <c r="R13" s="84"/>
      <c r="S13" s="84"/>
      <c r="T13" s="84"/>
      <c r="U13" s="84"/>
    </row>
    <row r="14" spans="1:29" s="94" customFormat="1" ht="15.75" customHeight="1" x14ac:dyDescent="0.2">
      <c r="A14" s="412"/>
      <c r="B14" s="412"/>
      <c r="C14" s="412"/>
      <c r="D14" s="93"/>
      <c r="E14" s="93"/>
      <c r="F14" s="93"/>
      <c r="G14" s="93"/>
      <c r="H14" s="93"/>
      <c r="I14" s="93"/>
      <c r="J14" s="93"/>
      <c r="K14" s="93"/>
      <c r="L14" s="93"/>
      <c r="M14" s="93"/>
      <c r="N14" s="93"/>
      <c r="O14" s="93"/>
      <c r="P14" s="93"/>
      <c r="Q14" s="93"/>
      <c r="R14" s="93"/>
      <c r="S14" s="93"/>
      <c r="T14" s="93"/>
      <c r="U14" s="93"/>
    </row>
    <row r="15" spans="1:29" s="95" customFormat="1" ht="55.5" customHeight="1" x14ac:dyDescent="0.2">
      <c r="A15" s="408" t="str">
        <f>'3.2 паспорт Техсостояние ЛЭП'!E15</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B15" s="408"/>
      <c r="C15" s="408"/>
      <c r="D15" s="92"/>
      <c r="E15" s="92"/>
      <c r="F15" s="92"/>
      <c r="G15" s="92"/>
      <c r="H15" s="92"/>
      <c r="I15" s="92"/>
      <c r="J15" s="92"/>
      <c r="K15" s="92"/>
      <c r="L15" s="92"/>
      <c r="M15" s="92"/>
      <c r="N15" s="92"/>
      <c r="O15" s="92"/>
      <c r="P15" s="92"/>
      <c r="Q15" s="92"/>
      <c r="R15" s="92"/>
      <c r="S15" s="92"/>
      <c r="T15" s="92"/>
      <c r="U15" s="92"/>
    </row>
    <row r="16" spans="1:29" s="95" customFormat="1" ht="15" customHeight="1" x14ac:dyDescent="0.2">
      <c r="A16" s="403" t="s">
        <v>3</v>
      </c>
      <c r="B16" s="403"/>
      <c r="C16" s="403"/>
      <c r="D16" s="86"/>
      <c r="E16" s="86"/>
      <c r="F16" s="86"/>
      <c r="G16" s="86"/>
      <c r="H16" s="86"/>
      <c r="I16" s="86"/>
      <c r="J16" s="86"/>
      <c r="K16" s="86"/>
      <c r="L16" s="86"/>
      <c r="M16" s="86"/>
      <c r="N16" s="86"/>
      <c r="O16" s="86"/>
      <c r="P16" s="86"/>
      <c r="Q16" s="86"/>
      <c r="R16" s="86"/>
      <c r="S16" s="86"/>
      <c r="T16" s="86"/>
      <c r="U16" s="86"/>
    </row>
    <row r="17" spans="1:21" s="95" customFormat="1" ht="15" customHeight="1" x14ac:dyDescent="0.2">
      <c r="A17" s="409"/>
      <c r="B17" s="409"/>
      <c r="C17" s="409"/>
      <c r="D17" s="96"/>
      <c r="E17" s="96"/>
      <c r="F17" s="96"/>
      <c r="G17" s="96"/>
      <c r="H17" s="96"/>
      <c r="I17" s="96"/>
      <c r="J17" s="96"/>
      <c r="K17" s="96"/>
      <c r="L17" s="96"/>
      <c r="M17" s="96"/>
      <c r="N17" s="96"/>
      <c r="O17" s="96"/>
      <c r="P17" s="96"/>
      <c r="Q17" s="96"/>
      <c r="R17" s="96"/>
    </row>
    <row r="18" spans="1:21" s="95" customFormat="1" ht="27.75" customHeight="1" x14ac:dyDescent="0.2">
      <c r="A18" s="404" t="s">
        <v>339</v>
      </c>
      <c r="B18" s="404"/>
      <c r="C18" s="404"/>
      <c r="D18" s="97"/>
      <c r="E18" s="97"/>
      <c r="F18" s="97"/>
      <c r="G18" s="97"/>
      <c r="H18" s="97"/>
      <c r="I18" s="97"/>
      <c r="J18" s="97"/>
      <c r="K18" s="97"/>
      <c r="L18" s="97"/>
      <c r="M18" s="97"/>
      <c r="N18" s="97"/>
      <c r="O18" s="97"/>
      <c r="P18" s="97"/>
      <c r="Q18" s="97"/>
      <c r="R18" s="97"/>
      <c r="S18" s="97"/>
      <c r="T18" s="97"/>
      <c r="U18" s="97"/>
    </row>
    <row r="19" spans="1:21" s="95" customFormat="1" ht="15" customHeight="1" x14ac:dyDescent="0.2">
      <c r="A19" s="86"/>
      <c r="B19" s="86"/>
      <c r="C19" s="86"/>
      <c r="D19" s="86"/>
      <c r="E19" s="86"/>
      <c r="F19" s="86"/>
      <c r="G19" s="86"/>
      <c r="H19" s="96"/>
      <c r="I19" s="96"/>
      <c r="J19" s="96"/>
      <c r="K19" s="96"/>
      <c r="L19" s="96"/>
      <c r="M19" s="96"/>
      <c r="N19" s="96"/>
      <c r="O19" s="96"/>
      <c r="P19" s="96"/>
      <c r="Q19" s="96"/>
      <c r="R19" s="96"/>
    </row>
    <row r="20" spans="1:21" s="95" customFormat="1" ht="39.75" customHeight="1" x14ac:dyDescent="0.2">
      <c r="A20" s="98" t="s">
        <v>2</v>
      </c>
      <c r="B20" s="99" t="s">
        <v>63</v>
      </c>
      <c r="C20" s="100" t="s">
        <v>62</v>
      </c>
      <c r="D20" s="101"/>
      <c r="E20" s="101"/>
      <c r="F20" s="101"/>
      <c r="G20" s="101"/>
      <c r="H20" s="102"/>
      <c r="I20" s="102"/>
      <c r="J20" s="102"/>
      <c r="K20" s="102"/>
      <c r="L20" s="102"/>
      <c r="M20" s="102"/>
      <c r="N20" s="102"/>
      <c r="O20" s="102"/>
      <c r="P20" s="102"/>
      <c r="Q20" s="102"/>
      <c r="R20" s="102"/>
      <c r="S20" s="103"/>
      <c r="T20" s="103"/>
      <c r="U20" s="103"/>
    </row>
    <row r="21" spans="1:21" s="95" customFormat="1" ht="16.5" customHeight="1" x14ac:dyDescent="0.2">
      <c r="A21" s="100">
        <v>1</v>
      </c>
      <c r="B21" s="99">
        <v>2</v>
      </c>
      <c r="C21" s="100">
        <v>3</v>
      </c>
      <c r="D21" s="101"/>
      <c r="E21" s="101"/>
      <c r="F21" s="101"/>
      <c r="G21" s="101"/>
      <c r="H21" s="102"/>
      <c r="I21" s="102"/>
      <c r="J21" s="102"/>
      <c r="K21" s="102"/>
      <c r="L21" s="102"/>
      <c r="M21" s="102"/>
      <c r="N21" s="102"/>
      <c r="O21" s="102"/>
      <c r="P21" s="102"/>
      <c r="Q21" s="102"/>
      <c r="R21" s="102"/>
      <c r="S21" s="103"/>
      <c r="T21" s="103"/>
      <c r="U21" s="103"/>
    </row>
    <row r="22" spans="1:21" s="95" customFormat="1" ht="68.25" customHeight="1" x14ac:dyDescent="0.2">
      <c r="A22" s="104" t="s">
        <v>61</v>
      </c>
      <c r="B22" s="9" t="s">
        <v>352</v>
      </c>
      <c r="C22" s="258" t="s">
        <v>521</v>
      </c>
      <c r="D22" s="101"/>
      <c r="E22" s="101"/>
      <c r="F22" s="102"/>
      <c r="G22" s="102"/>
      <c r="H22" s="102"/>
      <c r="I22" s="102"/>
      <c r="J22" s="102"/>
      <c r="K22" s="102"/>
      <c r="L22" s="102"/>
      <c r="M22" s="102"/>
      <c r="N22" s="102"/>
      <c r="O22" s="102"/>
      <c r="P22" s="102"/>
      <c r="Q22" s="103"/>
      <c r="R22" s="103"/>
      <c r="S22" s="103"/>
      <c r="T22" s="103"/>
      <c r="U22" s="103"/>
    </row>
    <row r="23" spans="1:21" ht="146.25" customHeight="1" x14ac:dyDescent="0.25">
      <c r="A23" s="104" t="s">
        <v>60</v>
      </c>
      <c r="B23" s="117" t="s">
        <v>57</v>
      </c>
      <c r="C23" s="112" t="s">
        <v>498</v>
      </c>
      <c r="D23" s="113"/>
      <c r="E23" s="113"/>
      <c r="F23" s="113"/>
      <c r="G23" s="113"/>
      <c r="H23" s="113"/>
      <c r="I23" s="113"/>
      <c r="J23" s="113"/>
      <c r="K23" s="113"/>
      <c r="L23" s="113"/>
      <c r="M23" s="113"/>
      <c r="N23" s="113"/>
      <c r="O23" s="113"/>
      <c r="P23" s="113"/>
      <c r="Q23" s="113"/>
      <c r="R23" s="113"/>
      <c r="S23" s="113"/>
      <c r="T23" s="113"/>
      <c r="U23" s="113"/>
    </row>
    <row r="24" spans="1:21" ht="244.5" customHeight="1" x14ac:dyDescent="0.25">
      <c r="A24" s="104" t="s">
        <v>59</v>
      </c>
      <c r="B24" s="117" t="s">
        <v>371</v>
      </c>
      <c r="C24" s="335" t="s">
        <v>663</v>
      </c>
      <c r="D24" s="113"/>
      <c r="E24" s="113"/>
      <c r="F24" s="113"/>
      <c r="G24" s="113"/>
      <c r="H24" s="113"/>
      <c r="I24" s="113"/>
      <c r="J24" s="113"/>
      <c r="K24" s="113"/>
      <c r="L24" s="113"/>
      <c r="M24" s="113"/>
      <c r="N24" s="113"/>
      <c r="O24" s="113"/>
      <c r="P24" s="113"/>
      <c r="Q24" s="113"/>
      <c r="R24" s="113"/>
      <c r="S24" s="113"/>
      <c r="T24" s="113"/>
      <c r="U24" s="113"/>
    </row>
    <row r="25" spans="1:21" ht="51.75" customHeight="1" x14ac:dyDescent="0.25">
      <c r="A25" s="104" t="s">
        <v>58</v>
      </c>
      <c r="B25" s="117" t="s">
        <v>372</v>
      </c>
      <c r="C25" s="112" t="s">
        <v>525</v>
      </c>
      <c r="D25" s="113"/>
      <c r="E25" s="113"/>
      <c r="F25" s="113"/>
      <c r="G25" s="113"/>
      <c r="H25" s="113"/>
      <c r="I25" s="113"/>
      <c r="J25" s="113"/>
      <c r="K25" s="113"/>
      <c r="L25" s="113"/>
      <c r="M25" s="113"/>
      <c r="N25" s="113"/>
      <c r="O25" s="113"/>
      <c r="P25" s="113"/>
      <c r="Q25" s="113"/>
      <c r="R25" s="113"/>
      <c r="S25" s="113"/>
      <c r="T25" s="113"/>
      <c r="U25" s="113"/>
    </row>
    <row r="26" spans="1:21" ht="42.75" customHeight="1" x14ac:dyDescent="0.25">
      <c r="A26" s="104" t="s">
        <v>56</v>
      </c>
      <c r="B26" s="117" t="s">
        <v>200</v>
      </c>
      <c r="C26" s="112" t="s">
        <v>395</v>
      </c>
      <c r="D26" s="113"/>
      <c r="E26" s="113"/>
      <c r="F26" s="113"/>
      <c r="G26" s="113"/>
      <c r="H26" s="113"/>
      <c r="I26" s="113"/>
      <c r="J26" s="113"/>
      <c r="K26" s="113"/>
      <c r="L26" s="113"/>
      <c r="M26" s="113"/>
      <c r="N26" s="113"/>
      <c r="O26" s="113"/>
      <c r="P26" s="113"/>
      <c r="Q26" s="113"/>
      <c r="R26" s="113"/>
      <c r="S26" s="113"/>
      <c r="T26" s="113"/>
      <c r="U26" s="113"/>
    </row>
    <row r="27" spans="1:21" ht="190.5" customHeight="1" x14ac:dyDescent="0.25">
      <c r="A27" s="104" t="s">
        <v>55</v>
      </c>
      <c r="B27" s="117" t="s">
        <v>353</v>
      </c>
      <c r="C27" s="112" t="s">
        <v>611</v>
      </c>
      <c r="D27" s="113"/>
      <c r="E27" s="113"/>
      <c r="F27" s="113"/>
      <c r="G27" s="113"/>
      <c r="H27" s="113"/>
      <c r="I27" s="113"/>
      <c r="J27" s="113"/>
      <c r="K27" s="113"/>
      <c r="L27" s="113"/>
      <c r="M27" s="113"/>
      <c r="N27" s="113"/>
      <c r="O27" s="113"/>
      <c r="P27" s="113"/>
      <c r="Q27" s="113"/>
      <c r="R27" s="113"/>
      <c r="S27" s="113"/>
      <c r="T27" s="113"/>
      <c r="U27" s="113"/>
    </row>
    <row r="28" spans="1:21" ht="42.75" customHeight="1" x14ac:dyDescent="0.25">
      <c r="A28" s="104" t="s">
        <v>53</v>
      </c>
      <c r="B28" s="117" t="s">
        <v>54</v>
      </c>
      <c r="C28" s="112">
        <v>2008</v>
      </c>
      <c r="D28" s="113"/>
      <c r="E28" s="113"/>
      <c r="F28" s="113"/>
      <c r="G28" s="113"/>
      <c r="H28" s="113"/>
      <c r="I28" s="113"/>
      <c r="J28" s="113"/>
      <c r="K28" s="113"/>
      <c r="L28" s="113"/>
      <c r="M28" s="113"/>
      <c r="N28" s="113"/>
      <c r="O28" s="113"/>
      <c r="P28" s="113"/>
      <c r="Q28" s="113"/>
      <c r="R28" s="113"/>
      <c r="S28" s="113"/>
      <c r="T28" s="113"/>
      <c r="U28" s="113"/>
    </row>
    <row r="29" spans="1:21" ht="42.75" customHeight="1" x14ac:dyDescent="0.25">
      <c r="A29" s="104" t="s">
        <v>51</v>
      </c>
      <c r="B29" s="98" t="s">
        <v>52</v>
      </c>
      <c r="C29" s="112">
        <v>2021</v>
      </c>
      <c r="D29" s="113"/>
      <c r="E29" s="113"/>
      <c r="F29" s="113"/>
      <c r="G29" s="113"/>
      <c r="H29" s="113"/>
      <c r="I29" s="113"/>
      <c r="J29" s="113"/>
      <c r="K29" s="113"/>
      <c r="L29" s="113"/>
      <c r="M29" s="113"/>
      <c r="N29" s="113"/>
      <c r="O29" s="113"/>
      <c r="P29" s="113"/>
      <c r="Q29" s="113"/>
      <c r="R29" s="113"/>
      <c r="S29" s="113"/>
      <c r="T29" s="113"/>
      <c r="U29" s="113"/>
    </row>
    <row r="30" spans="1:21" ht="42.75" customHeight="1" x14ac:dyDescent="0.25">
      <c r="A30" s="104" t="s">
        <v>69</v>
      </c>
      <c r="B30" s="98" t="s">
        <v>50</v>
      </c>
      <c r="C30" s="112" t="s">
        <v>662</v>
      </c>
      <c r="D30" s="113"/>
      <c r="E30" s="113"/>
      <c r="F30" s="113"/>
      <c r="G30" s="113"/>
      <c r="H30" s="113"/>
      <c r="I30" s="113"/>
      <c r="J30" s="113"/>
      <c r="K30" s="113"/>
      <c r="L30" s="113"/>
      <c r="M30" s="113"/>
      <c r="N30" s="113"/>
      <c r="O30" s="113"/>
      <c r="P30" s="113"/>
      <c r="Q30" s="113"/>
      <c r="R30" s="113"/>
      <c r="S30" s="113"/>
      <c r="T30" s="113"/>
      <c r="U30" s="113"/>
    </row>
    <row r="31" spans="1:21" x14ac:dyDescent="0.25">
      <c r="A31" s="113"/>
      <c r="B31" s="113"/>
      <c r="C31" s="113"/>
      <c r="D31" s="113"/>
      <c r="E31" s="113"/>
      <c r="F31" s="113"/>
      <c r="G31" s="113"/>
      <c r="H31" s="113"/>
      <c r="I31" s="113"/>
      <c r="J31" s="113"/>
      <c r="K31" s="113"/>
      <c r="L31" s="113"/>
      <c r="M31" s="113"/>
      <c r="N31" s="113"/>
      <c r="O31" s="113"/>
      <c r="P31" s="113"/>
      <c r="Q31" s="113"/>
      <c r="R31" s="113"/>
      <c r="S31" s="113"/>
      <c r="T31" s="113"/>
      <c r="U31" s="113"/>
    </row>
    <row r="32" spans="1:21" x14ac:dyDescent="0.25">
      <c r="A32" s="113"/>
      <c r="B32" s="113"/>
      <c r="C32" s="113"/>
      <c r="D32" s="113"/>
      <c r="E32" s="113"/>
      <c r="F32" s="113"/>
      <c r="G32" s="113"/>
      <c r="H32" s="113"/>
      <c r="I32" s="113"/>
      <c r="J32" s="113"/>
      <c r="K32" s="113"/>
      <c r="L32" s="113"/>
      <c r="M32" s="113"/>
      <c r="N32" s="113"/>
      <c r="O32" s="113"/>
      <c r="P32" s="113"/>
      <c r="Q32" s="113"/>
      <c r="R32" s="113"/>
      <c r="S32" s="113"/>
      <c r="T32" s="113"/>
      <c r="U32" s="113"/>
    </row>
    <row r="33" spans="1:21" x14ac:dyDescent="0.25">
      <c r="A33" s="113"/>
      <c r="B33" s="113"/>
      <c r="C33" s="113"/>
      <c r="D33" s="113"/>
      <c r="E33" s="113"/>
      <c r="F33" s="113"/>
      <c r="G33" s="113"/>
      <c r="H33" s="113"/>
      <c r="I33" s="113"/>
      <c r="J33" s="113"/>
      <c r="K33" s="113"/>
      <c r="L33" s="113"/>
      <c r="M33" s="113"/>
      <c r="N33" s="113"/>
      <c r="O33" s="113"/>
      <c r="P33" s="113"/>
      <c r="Q33" s="113"/>
      <c r="R33" s="113"/>
      <c r="S33" s="113"/>
      <c r="T33" s="113"/>
      <c r="U33" s="113"/>
    </row>
    <row r="34" spans="1:21" x14ac:dyDescent="0.25">
      <c r="A34" s="113"/>
      <c r="B34" s="113"/>
      <c r="C34" s="113"/>
      <c r="D34" s="113"/>
      <c r="E34" s="113"/>
      <c r="F34" s="113"/>
      <c r="G34" s="113"/>
      <c r="H34" s="113"/>
      <c r="I34" s="113"/>
      <c r="J34" s="113"/>
      <c r="K34" s="113"/>
      <c r="L34" s="113"/>
      <c r="M34" s="113"/>
      <c r="N34" s="113"/>
      <c r="O34" s="113"/>
      <c r="P34" s="113"/>
      <c r="Q34" s="113"/>
      <c r="R34" s="113"/>
      <c r="S34" s="113"/>
      <c r="T34" s="113"/>
      <c r="U34" s="113"/>
    </row>
    <row r="35" spans="1:21" x14ac:dyDescent="0.25">
      <c r="A35" s="113"/>
      <c r="B35" s="113"/>
      <c r="C35" s="113"/>
      <c r="D35" s="113"/>
      <c r="E35" s="113"/>
      <c r="F35" s="113"/>
      <c r="G35" s="113"/>
      <c r="H35" s="113"/>
      <c r="I35" s="113"/>
      <c r="J35" s="113"/>
      <c r="K35" s="113"/>
      <c r="L35" s="113"/>
      <c r="M35" s="113"/>
      <c r="N35" s="113"/>
      <c r="O35" s="113"/>
      <c r="P35" s="113"/>
      <c r="Q35" s="113"/>
      <c r="R35" s="113"/>
      <c r="S35" s="113"/>
      <c r="T35" s="113"/>
      <c r="U35" s="113"/>
    </row>
    <row r="36" spans="1:21" x14ac:dyDescent="0.25">
      <c r="A36" s="113"/>
      <c r="B36" s="113"/>
      <c r="C36" s="113"/>
      <c r="D36" s="113"/>
      <c r="E36" s="113"/>
      <c r="F36" s="113"/>
      <c r="G36" s="113"/>
      <c r="H36" s="113"/>
      <c r="I36" s="113"/>
      <c r="J36" s="113"/>
      <c r="K36" s="113"/>
      <c r="L36" s="113"/>
      <c r="M36" s="113"/>
      <c r="N36" s="113"/>
      <c r="O36" s="113"/>
      <c r="P36" s="113"/>
      <c r="Q36" s="113"/>
      <c r="R36" s="113"/>
      <c r="S36" s="113"/>
      <c r="T36" s="113"/>
      <c r="U36" s="113"/>
    </row>
    <row r="37" spans="1:21" x14ac:dyDescent="0.25">
      <c r="A37" s="113"/>
      <c r="B37" s="113"/>
      <c r="C37" s="113"/>
      <c r="D37" s="113"/>
      <c r="E37" s="113"/>
      <c r="F37" s="113"/>
      <c r="G37" s="113"/>
      <c r="H37" s="113"/>
      <c r="I37" s="113"/>
      <c r="J37" s="113"/>
      <c r="K37" s="113"/>
      <c r="L37" s="113"/>
      <c r="M37" s="113"/>
      <c r="N37" s="113"/>
      <c r="O37" s="113"/>
      <c r="P37" s="113"/>
      <c r="Q37" s="113"/>
      <c r="R37" s="113"/>
      <c r="S37" s="113"/>
      <c r="T37" s="113"/>
      <c r="U37" s="113"/>
    </row>
    <row r="38" spans="1:21" x14ac:dyDescent="0.25">
      <c r="A38" s="113"/>
      <c r="B38" s="113"/>
      <c r="C38" s="113"/>
      <c r="D38" s="113"/>
      <c r="E38" s="113"/>
      <c r="F38" s="113"/>
      <c r="G38" s="113"/>
      <c r="H38" s="113"/>
      <c r="I38" s="113"/>
      <c r="J38" s="113"/>
      <c r="K38" s="113"/>
      <c r="L38" s="113"/>
      <c r="M38" s="113"/>
      <c r="N38" s="113"/>
      <c r="O38" s="113"/>
      <c r="P38" s="113"/>
      <c r="Q38" s="113"/>
      <c r="R38" s="113"/>
      <c r="S38" s="113"/>
      <c r="T38" s="113"/>
      <c r="U38" s="113"/>
    </row>
    <row r="39" spans="1:21" x14ac:dyDescent="0.25">
      <c r="A39" s="113"/>
      <c r="B39" s="113"/>
      <c r="C39" s="113"/>
      <c r="D39" s="113"/>
      <c r="E39" s="113"/>
      <c r="F39" s="113"/>
      <c r="G39" s="113"/>
      <c r="H39" s="113"/>
      <c r="I39" s="113"/>
      <c r="J39" s="113"/>
      <c r="K39" s="113"/>
      <c r="L39" s="113"/>
      <c r="M39" s="113"/>
      <c r="N39" s="113"/>
      <c r="O39" s="113"/>
      <c r="P39" s="113"/>
      <c r="Q39" s="113"/>
      <c r="R39" s="113"/>
      <c r="S39" s="113"/>
      <c r="T39" s="113"/>
      <c r="U39" s="113"/>
    </row>
    <row r="40" spans="1:21" x14ac:dyDescent="0.25">
      <c r="A40" s="113"/>
      <c r="B40" s="113"/>
      <c r="C40" s="113"/>
      <c r="D40" s="113"/>
      <c r="E40" s="113"/>
      <c r="F40" s="113"/>
      <c r="G40" s="113"/>
      <c r="H40" s="113"/>
      <c r="I40" s="113"/>
      <c r="J40" s="113"/>
      <c r="K40" s="113"/>
      <c r="L40" s="113"/>
      <c r="M40" s="113"/>
      <c r="N40" s="113"/>
      <c r="O40" s="113"/>
      <c r="P40" s="113"/>
      <c r="Q40" s="113"/>
      <c r="R40" s="113"/>
      <c r="S40" s="113"/>
      <c r="T40" s="113"/>
      <c r="U40" s="113"/>
    </row>
    <row r="41" spans="1:21" x14ac:dyDescent="0.25">
      <c r="A41" s="113"/>
      <c r="B41" s="113"/>
      <c r="C41" s="113"/>
      <c r="D41" s="113"/>
      <c r="E41" s="113"/>
      <c r="F41" s="113"/>
      <c r="G41" s="113"/>
      <c r="H41" s="113"/>
      <c r="I41" s="113"/>
      <c r="J41" s="113"/>
      <c r="K41" s="113"/>
      <c r="L41" s="113"/>
      <c r="M41" s="113"/>
      <c r="N41" s="113"/>
      <c r="O41" s="113"/>
      <c r="P41" s="113"/>
      <c r="Q41" s="113"/>
      <c r="R41" s="113"/>
      <c r="S41" s="113"/>
      <c r="T41" s="113"/>
      <c r="U41" s="113"/>
    </row>
    <row r="42" spans="1:21" x14ac:dyDescent="0.25">
      <c r="A42" s="113"/>
      <c r="B42" s="113"/>
      <c r="C42" s="113"/>
      <c r="D42" s="113"/>
      <c r="E42" s="113"/>
      <c r="F42" s="113"/>
      <c r="G42" s="113"/>
      <c r="H42" s="113"/>
      <c r="I42" s="113"/>
      <c r="J42" s="113"/>
      <c r="K42" s="113"/>
      <c r="L42" s="113"/>
      <c r="M42" s="113"/>
      <c r="N42" s="113"/>
      <c r="O42" s="113"/>
      <c r="P42" s="113"/>
      <c r="Q42" s="113"/>
      <c r="R42" s="113"/>
      <c r="S42" s="113"/>
      <c r="T42" s="113"/>
      <c r="U42" s="113"/>
    </row>
    <row r="43" spans="1:21" x14ac:dyDescent="0.25">
      <c r="A43" s="113"/>
      <c r="B43" s="113"/>
      <c r="C43" s="113"/>
      <c r="D43" s="113"/>
      <c r="E43" s="113"/>
      <c r="F43" s="113"/>
      <c r="G43" s="113"/>
      <c r="H43" s="113"/>
      <c r="I43" s="113"/>
      <c r="J43" s="113"/>
      <c r="K43" s="113"/>
      <c r="L43" s="113"/>
      <c r="M43" s="113"/>
      <c r="N43" s="113"/>
      <c r="O43" s="113"/>
      <c r="P43" s="113"/>
      <c r="Q43" s="113"/>
      <c r="R43" s="113"/>
      <c r="S43" s="113"/>
      <c r="T43" s="113"/>
      <c r="U43" s="113"/>
    </row>
    <row r="44" spans="1:21" x14ac:dyDescent="0.25">
      <c r="A44" s="113"/>
      <c r="B44" s="113"/>
      <c r="C44" s="113"/>
      <c r="D44" s="113"/>
      <c r="E44" s="113"/>
      <c r="F44" s="113"/>
      <c r="G44" s="113"/>
      <c r="H44" s="113"/>
      <c r="I44" s="113"/>
      <c r="J44" s="113"/>
      <c r="K44" s="113"/>
      <c r="L44" s="113"/>
      <c r="M44" s="113"/>
      <c r="N44" s="113"/>
      <c r="O44" s="113"/>
      <c r="P44" s="113"/>
      <c r="Q44" s="113"/>
      <c r="R44" s="113"/>
      <c r="S44" s="113"/>
      <c r="T44" s="113"/>
      <c r="U44" s="113"/>
    </row>
    <row r="45" spans="1:21" x14ac:dyDescent="0.25">
      <c r="A45" s="113"/>
      <c r="B45" s="113"/>
      <c r="C45" s="113"/>
      <c r="D45" s="113"/>
      <c r="E45" s="113"/>
      <c r="F45" s="113"/>
      <c r="G45" s="113"/>
      <c r="H45" s="113"/>
      <c r="I45" s="113"/>
      <c r="J45" s="113"/>
      <c r="K45" s="113"/>
      <c r="L45" s="113"/>
      <c r="M45" s="113"/>
      <c r="N45" s="113"/>
      <c r="O45" s="113"/>
      <c r="P45" s="113"/>
      <c r="Q45" s="113"/>
      <c r="R45" s="113"/>
      <c r="S45" s="113"/>
      <c r="T45" s="113"/>
      <c r="U45" s="113"/>
    </row>
    <row r="46" spans="1:21" x14ac:dyDescent="0.25">
      <c r="A46" s="113"/>
      <c r="B46" s="113"/>
      <c r="C46" s="113"/>
      <c r="D46" s="113"/>
      <c r="E46" s="113"/>
      <c r="F46" s="113"/>
      <c r="G46" s="113"/>
      <c r="H46" s="113"/>
      <c r="I46" s="113"/>
      <c r="J46" s="113"/>
      <c r="K46" s="113"/>
      <c r="L46" s="113"/>
      <c r="M46" s="113"/>
      <c r="N46" s="113"/>
      <c r="O46" s="113"/>
      <c r="P46" s="113"/>
      <c r="Q46" s="113"/>
      <c r="R46" s="113"/>
      <c r="S46" s="113"/>
      <c r="T46" s="113"/>
      <c r="U46" s="113"/>
    </row>
    <row r="47" spans="1:21" x14ac:dyDescent="0.25">
      <c r="A47" s="113"/>
      <c r="B47" s="113"/>
      <c r="C47" s="113"/>
      <c r="D47" s="113"/>
      <c r="E47" s="113"/>
      <c r="F47" s="113"/>
      <c r="G47" s="113"/>
      <c r="H47" s="113"/>
      <c r="I47" s="113"/>
      <c r="J47" s="113"/>
      <c r="K47" s="113"/>
      <c r="L47" s="113"/>
      <c r="M47" s="113"/>
      <c r="N47" s="113"/>
      <c r="O47" s="113"/>
      <c r="P47" s="113"/>
      <c r="Q47" s="113"/>
      <c r="R47" s="113"/>
      <c r="S47" s="113"/>
      <c r="T47" s="113"/>
      <c r="U47" s="113"/>
    </row>
    <row r="48" spans="1:21" x14ac:dyDescent="0.25">
      <c r="A48" s="113"/>
      <c r="B48" s="113"/>
      <c r="C48" s="113"/>
      <c r="D48" s="113"/>
      <c r="E48" s="113"/>
      <c r="F48" s="113"/>
      <c r="G48" s="113"/>
      <c r="H48" s="113"/>
      <c r="I48" s="113"/>
      <c r="J48" s="113"/>
      <c r="K48" s="113"/>
      <c r="L48" s="113"/>
      <c r="M48" s="113"/>
      <c r="N48" s="113"/>
      <c r="O48" s="113"/>
      <c r="P48" s="113"/>
      <c r="Q48" s="113"/>
      <c r="R48" s="113"/>
      <c r="S48" s="113"/>
      <c r="T48" s="113"/>
      <c r="U48" s="113"/>
    </row>
    <row r="49" spans="1:21" x14ac:dyDescent="0.25">
      <c r="A49" s="113"/>
      <c r="B49" s="113"/>
      <c r="C49" s="113"/>
      <c r="D49" s="113"/>
      <c r="E49" s="113"/>
      <c r="F49" s="113"/>
      <c r="G49" s="113"/>
      <c r="H49" s="113"/>
      <c r="I49" s="113"/>
      <c r="J49" s="113"/>
      <c r="K49" s="113"/>
      <c r="L49" s="113"/>
      <c r="M49" s="113"/>
      <c r="N49" s="113"/>
      <c r="O49" s="113"/>
      <c r="P49" s="113"/>
      <c r="Q49" s="113"/>
      <c r="R49" s="113"/>
      <c r="S49" s="113"/>
      <c r="T49" s="113"/>
      <c r="U49" s="113"/>
    </row>
    <row r="50" spans="1:21" x14ac:dyDescent="0.25">
      <c r="A50" s="113"/>
      <c r="B50" s="113"/>
      <c r="C50" s="113"/>
      <c r="D50" s="113"/>
      <c r="E50" s="113"/>
      <c r="F50" s="113"/>
      <c r="G50" s="113"/>
      <c r="H50" s="113"/>
      <c r="I50" s="113"/>
      <c r="J50" s="113"/>
      <c r="K50" s="113"/>
      <c r="L50" s="113"/>
      <c r="M50" s="113"/>
      <c r="N50" s="113"/>
      <c r="O50" s="113"/>
      <c r="P50" s="113"/>
      <c r="Q50" s="113"/>
      <c r="R50" s="113"/>
      <c r="S50" s="113"/>
      <c r="T50" s="113"/>
      <c r="U50" s="113"/>
    </row>
    <row r="51" spans="1:21" x14ac:dyDescent="0.25">
      <c r="A51" s="113"/>
      <c r="B51" s="113"/>
      <c r="C51" s="113"/>
      <c r="D51" s="113"/>
      <c r="E51" s="113"/>
      <c r="F51" s="113"/>
      <c r="G51" s="113"/>
      <c r="H51" s="113"/>
      <c r="I51" s="113"/>
      <c r="J51" s="113"/>
      <c r="K51" s="113"/>
      <c r="L51" s="113"/>
      <c r="M51" s="113"/>
      <c r="N51" s="113"/>
      <c r="O51" s="113"/>
      <c r="P51" s="113"/>
      <c r="Q51" s="113"/>
      <c r="R51" s="113"/>
      <c r="S51" s="113"/>
      <c r="T51" s="113"/>
      <c r="U51" s="113"/>
    </row>
    <row r="52" spans="1:21" x14ac:dyDescent="0.25">
      <c r="A52" s="113"/>
      <c r="B52" s="113"/>
      <c r="C52" s="113"/>
      <c r="D52" s="113"/>
      <c r="E52" s="113"/>
      <c r="F52" s="113"/>
      <c r="G52" s="113"/>
      <c r="H52" s="113"/>
      <c r="I52" s="113"/>
      <c r="J52" s="113"/>
      <c r="K52" s="113"/>
      <c r="L52" s="113"/>
      <c r="M52" s="113"/>
      <c r="N52" s="113"/>
      <c r="O52" s="113"/>
      <c r="P52" s="113"/>
      <c r="Q52" s="113"/>
      <c r="R52" s="113"/>
      <c r="S52" s="113"/>
      <c r="T52" s="113"/>
      <c r="U52" s="113"/>
    </row>
    <row r="53" spans="1:21" x14ac:dyDescent="0.25">
      <c r="A53" s="113"/>
      <c r="B53" s="113"/>
      <c r="C53" s="113"/>
      <c r="D53" s="113"/>
      <c r="E53" s="113"/>
      <c r="F53" s="113"/>
      <c r="G53" s="113"/>
      <c r="H53" s="113"/>
      <c r="I53" s="113"/>
      <c r="J53" s="113"/>
      <c r="K53" s="113"/>
      <c r="L53" s="113"/>
      <c r="M53" s="113"/>
      <c r="N53" s="113"/>
      <c r="O53" s="113"/>
      <c r="P53" s="113"/>
      <c r="Q53" s="113"/>
      <c r="R53" s="113"/>
      <c r="S53" s="113"/>
      <c r="T53" s="113"/>
      <c r="U53" s="113"/>
    </row>
    <row r="54" spans="1:21" x14ac:dyDescent="0.25">
      <c r="A54" s="113"/>
      <c r="B54" s="113"/>
      <c r="C54" s="113"/>
      <c r="D54" s="113"/>
      <c r="E54" s="113"/>
      <c r="F54" s="113"/>
      <c r="G54" s="113"/>
      <c r="H54" s="113"/>
      <c r="I54" s="113"/>
      <c r="J54" s="113"/>
      <c r="K54" s="113"/>
      <c r="L54" s="113"/>
      <c r="M54" s="113"/>
      <c r="N54" s="113"/>
      <c r="O54" s="113"/>
      <c r="P54" s="113"/>
      <c r="Q54" s="113"/>
      <c r="R54" s="113"/>
      <c r="S54" s="113"/>
      <c r="T54" s="113"/>
      <c r="U54" s="113"/>
    </row>
    <row r="55" spans="1:21" x14ac:dyDescent="0.25">
      <c r="A55" s="113"/>
      <c r="B55" s="113"/>
      <c r="C55" s="113"/>
      <c r="D55" s="113"/>
      <c r="E55" s="113"/>
      <c r="F55" s="113"/>
      <c r="G55" s="113"/>
      <c r="H55" s="113"/>
      <c r="I55" s="113"/>
      <c r="J55" s="113"/>
      <c r="K55" s="113"/>
      <c r="L55" s="113"/>
      <c r="M55" s="113"/>
      <c r="N55" s="113"/>
      <c r="O55" s="113"/>
      <c r="P55" s="113"/>
      <c r="Q55" s="113"/>
      <c r="R55" s="113"/>
      <c r="S55" s="113"/>
      <c r="T55" s="113"/>
      <c r="U55" s="113"/>
    </row>
    <row r="56" spans="1:21" x14ac:dyDescent="0.25">
      <c r="A56" s="113"/>
      <c r="B56" s="113"/>
      <c r="C56" s="113"/>
      <c r="D56" s="113"/>
      <c r="E56" s="113"/>
      <c r="F56" s="113"/>
      <c r="G56" s="113"/>
      <c r="H56" s="113"/>
      <c r="I56" s="113"/>
      <c r="J56" s="113"/>
      <c r="K56" s="113"/>
      <c r="L56" s="113"/>
      <c r="M56" s="113"/>
      <c r="N56" s="113"/>
      <c r="O56" s="113"/>
      <c r="P56" s="113"/>
      <c r="Q56" s="113"/>
      <c r="R56" s="113"/>
      <c r="S56" s="113"/>
      <c r="T56" s="113"/>
      <c r="U56" s="113"/>
    </row>
    <row r="57" spans="1:21" x14ac:dyDescent="0.25">
      <c r="A57" s="113"/>
      <c r="B57" s="113"/>
      <c r="C57" s="113"/>
      <c r="D57" s="113"/>
      <c r="E57" s="113"/>
      <c r="F57" s="113"/>
      <c r="G57" s="113"/>
      <c r="H57" s="113"/>
      <c r="I57" s="113"/>
      <c r="J57" s="113"/>
      <c r="K57" s="113"/>
      <c r="L57" s="113"/>
      <c r="M57" s="113"/>
      <c r="N57" s="113"/>
      <c r="O57" s="113"/>
      <c r="P57" s="113"/>
      <c r="Q57" s="113"/>
      <c r="R57" s="113"/>
      <c r="S57" s="113"/>
      <c r="T57" s="113"/>
      <c r="U57" s="113"/>
    </row>
    <row r="58" spans="1:21" x14ac:dyDescent="0.25">
      <c r="A58" s="113"/>
      <c r="B58" s="113"/>
      <c r="C58" s="113"/>
      <c r="D58" s="113"/>
      <c r="E58" s="113"/>
      <c r="F58" s="113"/>
      <c r="G58" s="113"/>
      <c r="H58" s="113"/>
      <c r="I58" s="113"/>
      <c r="J58" s="113"/>
      <c r="K58" s="113"/>
      <c r="L58" s="113"/>
      <c r="M58" s="113"/>
      <c r="N58" s="113"/>
      <c r="O58" s="113"/>
      <c r="P58" s="113"/>
      <c r="Q58" s="113"/>
      <c r="R58" s="113"/>
      <c r="S58" s="113"/>
      <c r="T58" s="113"/>
      <c r="U58" s="113"/>
    </row>
    <row r="59" spans="1:21" x14ac:dyDescent="0.25">
      <c r="A59" s="113"/>
      <c r="B59" s="113"/>
      <c r="C59" s="113"/>
      <c r="D59" s="113"/>
      <c r="E59" s="113"/>
      <c r="F59" s="113"/>
      <c r="G59" s="113"/>
      <c r="H59" s="113"/>
      <c r="I59" s="113"/>
      <c r="J59" s="113"/>
      <c r="K59" s="113"/>
      <c r="L59" s="113"/>
      <c r="M59" s="113"/>
      <c r="N59" s="113"/>
      <c r="O59" s="113"/>
      <c r="P59" s="113"/>
      <c r="Q59" s="113"/>
      <c r="R59" s="113"/>
      <c r="S59" s="113"/>
      <c r="T59" s="113"/>
      <c r="U59" s="113"/>
    </row>
    <row r="60" spans="1:21" x14ac:dyDescent="0.25">
      <c r="A60" s="113"/>
      <c r="B60" s="113"/>
      <c r="C60" s="113"/>
      <c r="D60" s="113"/>
      <c r="E60" s="113"/>
      <c r="F60" s="113"/>
      <c r="G60" s="113"/>
      <c r="H60" s="113"/>
      <c r="I60" s="113"/>
      <c r="J60" s="113"/>
      <c r="K60" s="113"/>
      <c r="L60" s="113"/>
      <c r="M60" s="113"/>
      <c r="N60" s="113"/>
      <c r="O60" s="113"/>
      <c r="P60" s="113"/>
      <c r="Q60" s="113"/>
      <c r="R60" s="113"/>
      <c r="S60" s="113"/>
      <c r="T60" s="113"/>
      <c r="U60" s="113"/>
    </row>
    <row r="61" spans="1:21" x14ac:dyDescent="0.25">
      <c r="A61" s="113"/>
      <c r="B61" s="113"/>
      <c r="C61" s="113"/>
      <c r="D61" s="113"/>
      <c r="E61" s="113"/>
      <c r="F61" s="113"/>
      <c r="G61" s="113"/>
      <c r="H61" s="113"/>
      <c r="I61" s="113"/>
      <c r="J61" s="113"/>
      <c r="K61" s="113"/>
      <c r="L61" s="113"/>
      <c r="M61" s="113"/>
      <c r="N61" s="113"/>
      <c r="O61" s="113"/>
      <c r="P61" s="113"/>
      <c r="Q61" s="113"/>
      <c r="R61" s="113"/>
      <c r="S61" s="113"/>
      <c r="T61" s="113"/>
      <c r="U61" s="113"/>
    </row>
    <row r="62" spans="1:21" x14ac:dyDescent="0.25">
      <c r="A62" s="113"/>
      <c r="B62" s="113"/>
      <c r="C62" s="113"/>
      <c r="D62" s="113"/>
      <c r="E62" s="113"/>
      <c r="F62" s="113"/>
      <c r="G62" s="113"/>
      <c r="H62" s="113"/>
      <c r="I62" s="113"/>
      <c r="J62" s="113"/>
      <c r="K62" s="113"/>
      <c r="L62" s="113"/>
      <c r="M62" s="113"/>
      <c r="N62" s="113"/>
      <c r="O62" s="113"/>
      <c r="P62" s="113"/>
      <c r="Q62" s="113"/>
      <c r="R62" s="113"/>
      <c r="S62" s="113"/>
      <c r="T62" s="113"/>
      <c r="U62" s="113"/>
    </row>
    <row r="63" spans="1:21" x14ac:dyDescent="0.25">
      <c r="A63" s="113"/>
      <c r="B63" s="113"/>
      <c r="C63" s="113"/>
      <c r="D63" s="113"/>
      <c r="E63" s="113"/>
      <c r="F63" s="113"/>
      <c r="G63" s="113"/>
      <c r="H63" s="113"/>
      <c r="I63" s="113"/>
      <c r="J63" s="113"/>
      <c r="K63" s="113"/>
      <c r="L63" s="113"/>
      <c r="M63" s="113"/>
      <c r="N63" s="113"/>
      <c r="O63" s="113"/>
      <c r="P63" s="113"/>
      <c r="Q63" s="113"/>
      <c r="R63" s="113"/>
      <c r="S63" s="113"/>
      <c r="T63" s="113"/>
      <c r="U63" s="113"/>
    </row>
    <row r="64" spans="1:21" x14ac:dyDescent="0.25">
      <c r="A64" s="113"/>
      <c r="B64" s="113"/>
      <c r="C64" s="113"/>
      <c r="D64" s="113"/>
      <c r="E64" s="113"/>
      <c r="F64" s="113"/>
      <c r="G64" s="113"/>
      <c r="H64" s="113"/>
      <c r="I64" s="113"/>
      <c r="J64" s="113"/>
      <c r="K64" s="113"/>
      <c r="L64" s="113"/>
      <c r="M64" s="113"/>
      <c r="N64" s="113"/>
      <c r="O64" s="113"/>
      <c r="P64" s="113"/>
      <c r="Q64" s="113"/>
      <c r="R64" s="113"/>
      <c r="S64" s="113"/>
      <c r="T64" s="113"/>
      <c r="U64" s="113"/>
    </row>
    <row r="65" spans="1:21" x14ac:dyDescent="0.25">
      <c r="A65" s="113"/>
      <c r="B65" s="113"/>
      <c r="C65" s="113"/>
      <c r="D65" s="113"/>
      <c r="E65" s="113"/>
      <c r="F65" s="113"/>
      <c r="G65" s="113"/>
      <c r="H65" s="113"/>
      <c r="I65" s="113"/>
      <c r="J65" s="113"/>
      <c r="K65" s="113"/>
      <c r="L65" s="113"/>
      <c r="M65" s="113"/>
      <c r="N65" s="113"/>
      <c r="O65" s="113"/>
      <c r="P65" s="113"/>
      <c r="Q65" s="113"/>
      <c r="R65" s="113"/>
      <c r="S65" s="113"/>
      <c r="T65" s="113"/>
      <c r="U65" s="113"/>
    </row>
    <row r="66" spans="1:21" x14ac:dyDescent="0.25">
      <c r="A66" s="113"/>
      <c r="B66" s="113"/>
      <c r="C66" s="113"/>
      <c r="D66" s="113"/>
      <c r="E66" s="113"/>
      <c r="F66" s="113"/>
      <c r="G66" s="113"/>
      <c r="H66" s="113"/>
      <c r="I66" s="113"/>
      <c r="J66" s="113"/>
      <c r="K66" s="113"/>
      <c r="L66" s="113"/>
      <c r="M66" s="113"/>
      <c r="N66" s="113"/>
      <c r="O66" s="113"/>
      <c r="P66" s="113"/>
      <c r="Q66" s="113"/>
      <c r="R66" s="113"/>
      <c r="S66" s="113"/>
      <c r="T66" s="113"/>
      <c r="U66" s="113"/>
    </row>
    <row r="67" spans="1:21" x14ac:dyDescent="0.25">
      <c r="A67" s="113"/>
      <c r="B67" s="113"/>
      <c r="C67" s="113"/>
      <c r="D67" s="113"/>
      <c r="E67" s="113"/>
      <c r="F67" s="113"/>
      <c r="G67" s="113"/>
      <c r="H67" s="113"/>
      <c r="I67" s="113"/>
      <c r="J67" s="113"/>
      <c r="K67" s="113"/>
      <c r="L67" s="113"/>
      <c r="M67" s="113"/>
      <c r="N67" s="113"/>
      <c r="O67" s="113"/>
      <c r="P67" s="113"/>
      <c r="Q67" s="113"/>
      <c r="R67" s="113"/>
      <c r="S67" s="113"/>
      <c r="T67" s="113"/>
      <c r="U67" s="113"/>
    </row>
    <row r="68" spans="1:21" x14ac:dyDescent="0.25">
      <c r="A68" s="113"/>
      <c r="B68" s="113"/>
      <c r="C68" s="113"/>
      <c r="D68" s="113"/>
      <c r="E68" s="113"/>
      <c r="F68" s="113"/>
      <c r="G68" s="113"/>
      <c r="H68" s="113"/>
      <c r="I68" s="113"/>
      <c r="J68" s="113"/>
      <c r="K68" s="113"/>
      <c r="L68" s="113"/>
      <c r="M68" s="113"/>
      <c r="N68" s="113"/>
      <c r="O68" s="113"/>
      <c r="P68" s="113"/>
      <c r="Q68" s="113"/>
      <c r="R68" s="113"/>
      <c r="S68" s="113"/>
      <c r="T68" s="113"/>
      <c r="U68" s="113"/>
    </row>
    <row r="69" spans="1:21" x14ac:dyDescent="0.25">
      <c r="A69" s="113"/>
      <c r="B69" s="113"/>
      <c r="C69" s="113"/>
      <c r="D69" s="113"/>
      <c r="E69" s="113"/>
      <c r="F69" s="113"/>
      <c r="G69" s="113"/>
      <c r="H69" s="113"/>
      <c r="I69" s="113"/>
      <c r="J69" s="113"/>
      <c r="K69" s="113"/>
      <c r="L69" s="113"/>
      <c r="M69" s="113"/>
      <c r="N69" s="113"/>
      <c r="O69" s="113"/>
      <c r="P69" s="113"/>
      <c r="Q69" s="113"/>
      <c r="R69" s="113"/>
      <c r="S69" s="113"/>
      <c r="T69" s="113"/>
      <c r="U69" s="113"/>
    </row>
    <row r="70" spans="1:21" x14ac:dyDescent="0.25">
      <c r="A70" s="113"/>
      <c r="B70" s="113"/>
      <c r="C70" s="113"/>
      <c r="D70" s="113"/>
      <c r="E70" s="113"/>
      <c r="F70" s="113"/>
      <c r="G70" s="113"/>
      <c r="H70" s="113"/>
      <c r="I70" s="113"/>
      <c r="J70" s="113"/>
      <c r="K70" s="113"/>
      <c r="L70" s="113"/>
      <c r="M70" s="113"/>
      <c r="N70" s="113"/>
      <c r="O70" s="113"/>
      <c r="P70" s="113"/>
      <c r="Q70" s="113"/>
      <c r="R70" s="113"/>
      <c r="S70" s="113"/>
      <c r="T70" s="113"/>
      <c r="U70" s="113"/>
    </row>
    <row r="71" spans="1:21" x14ac:dyDescent="0.25">
      <c r="A71" s="113"/>
      <c r="B71" s="113"/>
      <c r="C71" s="113"/>
      <c r="D71" s="113"/>
      <c r="E71" s="113"/>
      <c r="F71" s="113"/>
      <c r="G71" s="113"/>
      <c r="H71" s="113"/>
      <c r="I71" s="113"/>
      <c r="J71" s="113"/>
      <c r="K71" s="113"/>
      <c r="L71" s="113"/>
      <c r="M71" s="113"/>
      <c r="N71" s="113"/>
      <c r="O71" s="113"/>
      <c r="P71" s="113"/>
      <c r="Q71" s="113"/>
      <c r="R71" s="113"/>
      <c r="S71" s="113"/>
      <c r="T71" s="113"/>
      <c r="U71" s="113"/>
    </row>
    <row r="72" spans="1:21" x14ac:dyDescent="0.25">
      <c r="A72" s="113"/>
      <c r="B72" s="113"/>
      <c r="C72" s="113"/>
      <c r="D72" s="113"/>
      <c r="E72" s="113"/>
      <c r="F72" s="113"/>
      <c r="G72" s="113"/>
      <c r="H72" s="113"/>
      <c r="I72" s="113"/>
      <c r="J72" s="113"/>
      <c r="K72" s="113"/>
      <c r="L72" s="113"/>
      <c r="M72" s="113"/>
      <c r="N72" s="113"/>
      <c r="O72" s="113"/>
      <c r="P72" s="113"/>
      <c r="Q72" s="113"/>
      <c r="R72" s="113"/>
      <c r="S72" s="113"/>
      <c r="T72" s="113"/>
      <c r="U72" s="113"/>
    </row>
    <row r="73" spans="1:21" x14ac:dyDescent="0.25">
      <c r="A73" s="113"/>
      <c r="B73" s="113"/>
      <c r="C73" s="113"/>
      <c r="D73" s="113"/>
      <c r="E73" s="113"/>
      <c r="F73" s="113"/>
      <c r="G73" s="113"/>
      <c r="H73" s="113"/>
      <c r="I73" s="113"/>
      <c r="J73" s="113"/>
      <c r="K73" s="113"/>
      <c r="L73" s="113"/>
      <c r="M73" s="113"/>
      <c r="N73" s="113"/>
      <c r="O73" s="113"/>
      <c r="P73" s="113"/>
      <c r="Q73" s="113"/>
      <c r="R73" s="113"/>
      <c r="S73" s="113"/>
      <c r="T73" s="113"/>
      <c r="U73" s="113"/>
    </row>
    <row r="74" spans="1:21" x14ac:dyDescent="0.25">
      <c r="A74" s="113"/>
      <c r="B74" s="113"/>
      <c r="C74" s="113"/>
      <c r="D74" s="113"/>
      <c r="E74" s="113"/>
      <c r="F74" s="113"/>
      <c r="G74" s="113"/>
      <c r="H74" s="113"/>
      <c r="I74" s="113"/>
      <c r="J74" s="113"/>
      <c r="K74" s="113"/>
      <c r="L74" s="113"/>
      <c r="M74" s="113"/>
      <c r="N74" s="113"/>
      <c r="O74" s="113"/>
      <c r="P74" s="113"/>
      <c r="Q74" s="113"/>
      <c r="R74" s="113"/>
      <c r="S74" s="113"/>
      <c r="T74" s="113"/>
      <c r="U74" s="113"/>
    </row>
    <row r="75" spans="1:21" x14ac:dyDescent="0.25">
      <c r="A75" s="113"/>
      <c r="B75" s="113"/>
      <c r="C75" s="113"/>
      <c r="D75" s="113"/>
      <c r="E75" s="113"/>
      <c r="F75" s="113"/>
      <c r="G75" s="113"/>
      <c r="H75" s="113"/>
      <c r="I75" s="113"/>
      <c r="J75" s="113"/>
      <c r="K75" s="113"/>
      <c r="L75" s="113"/>
      <c r="M75" s="113"/>
      <c r="N75" s="113"/>
      <c r="O75" s="113"/>
      <c r="P75" s="113"/>
      <c r="Q75" s="113"/>
      <c r="R75" s="113"/>
      <c r="S75" s="113"/>
      <c r="T75" s="113"/>
      <c r="U75" s="113"/>
    </row>
    <row r="76" spans="1:21" x14ac:dyDescent="0.25">
      <c r="A76" s="113"/>
      <c r="B76" s="113"/>
      <c r="C76" s="113"/>
      <c r="D76" s="113"/>
      <c r="E76" s="113"/>
      <c r="F76" s="113"/>
      <c r="G76" s="113"/>
      <c r="H76" s="113"/>
      <c r="I76" s="113"/>
      <c r="J76" s="113"/>
      <c r="K76" s="113"/>
      <c r="L76" s="113"/>
      <c r="M76" s="113"/>
      <c r="N76" s="113"/>
      <c r="O76" s="113"/>
      <c r="P76" s="113"/>
      <c r="Q76" s="113"/>
      <c r="R76" s="113"/>
      <c r="S76" s="113"/>
      <c r="T76" s="113"/>
      <c r="U76" s="113"/>
    </row>
    <row r="77" spans="1:21" x14ac:dyDescent="0.25">
      <c r="A77" s="113"/>
      <c r="B77" s="113"/>
      <c r="C77" s="113"/>
      <c r="D77" s="113"/>
      <c r="E77" s="113"/>
      <c r="F77" s="113"/>
      <c r="G77" s="113"/>
      <c r="H77" s="113"/>
      <c r="I77" s="113"/>
      <c r="J77" s="113"/>
      <c r="K77" s="113"/>
      <c r="L77" s="113"/>
      <c r="M77" s="113"/>
      <c r="N77" s="113"/>
      <c r="O77" s="113"/>
      <c r="P77" s="113"/>
      <c r="Q77" s="113"/>
      <c r="R77" s="113"/>
      <c r="S77" s="113"/>
      <c r="T77" s="113"/>
      <c r="U77" s="113"/>
    </row>
    <row r="78" spans="1:21" x14ac:dyDescent="0.25">
      <c r="A78" s="113"/>
      <c r="B78" s="113"/>
      <c r="C78" s="113"/>
      <c r="D78" s="113"/>
      <c r="E78" s="113"/>
      <c r="F78" s="113"/>
      <c r="G78" s="113"/>
      <c r="H78" s="113"/>
      <c r="I78" s="113"/>
      <c r="J78" s="113"/>
      <c r="K78" s="113"/>
      <c r="L78" s="113"/>
      <c r="M78" s="113"/>
      <c r="N78" s="113"/>
      <c r="O78" s="113"/>
      <c r="P78" s="113"/>
      <c r="Q78" s="113"/>
      <c r="R78" s="113"/>
      <c r="S78" s="113"/>
      <c r="T78" s="113"/>
      <c r="U78" s="113"/>
    </row>
    <row r="79" spans="1:21" x14ac:dyDescent="0.25">
      <c r="A79" s="113"/>
      <c r="B79" s="113"/>
      <c r="C79" s="113"/>
      <c r="D79" s="113"/>
      <c r="E79" s="113"/>
      <c r="F79" s="113"/>
      <c r="G79" s="113"/>
      <c r="H79" s="113"/>
      <c r="I79" s="113"/>
      <c r="J79" s="113"/>
      <c r="K79" s="113"/>
      <c r="L79" s="113"/>
      <c r="M79" s="113"/>
      <c r="N79" s="113"/>
      <c r="O79" s="113"/>
      <c r="P79" s="113"/>
      <c r="Q79" s="113"/>
      <c r="R79" s="113"/>
      <c r="S79" s="113"/>
      <c r="T79" s="113"/>
      <c r="U79" s="113"/>
    </row>
    <row r="80" spans="1:21" x14ac:dyDescent="0.25">
      <c r="A80" s="113"/>
      <c r="B80" s="113"/>
      <c r="C80" s="113"/>
      <c r="D80" s="113"/>
      <c r="E80" s="113"/>
      <c r="F80" s="113"/>
      <c r="G80" s="113"/>
      <c r="H80" s="113"/>
      <c r="I80" s="113"/>
      <c r="J80" s="113"/>
      <c r="K80" s="113"/>
      <c r="L80" s="113"/>
      <c r="M80" s="113"/>
      <c r="N80" s="113"/>
      <c r="O80" s="113"/>
      <c r="P80" s="113"/>
      <c r="Q80" s="113"/>
      <c r="R80" s="113"/>
      <c r="S80" s="113"/>
      <c r="T80" s="113"/>
      <c r="U80" s="113"/>
    </row>
    <row r="81" spans="1:21" x14ac:dyDescent="0.25">
      <c r="A81" s="113"/>
      <c r="B81" s="113"/>
      <c r="C81" s="113"/>
      <c r="D81" s="113"/>
      <c r="E81" s="113"/>
      <c r="F81" s="113"/>
      <c r="G81" s="113"/>
      <c r="H81" s="113"/>
      <c r="I81" s="113"/>
      <c r="J81" s="113"/>
      <c r="K81" s="113"/>
      <c r="L81" s="113"/>
      <c r="M81" s="113"/>
      <c r="N81" s="113"/>
      <c r="O81" s="113"/>
      <c r="P81" s="113"/>
      <c r="Q81" s="113"/>
      <c r="R81" s="113"/>
      <c r="S81" s="113"/>
      <c r="T81" s="113"/>
      <c r="U81" s="113"/>
    </row>
    <row r="82" spans="1:21" x14ac:dyDescent="0.25">
      <c r="A82" s="113"/>
      <c r="B82" s="113"/>
      <c r="C82" s="113"/>
      <c r="D82" s="113"/>
      <c r="E82" s="113"/>
      <c r="F82" s="113"/>
      <c r="G82" s="113"/>
      <c r="H82" s="113"/>
      <c r="I82" s="113"/>
      <c r="J82" s="113"/>
      <c r="K82" s="113"/>
      <c r="L82" s="113"/>
      <c r="M82" s="113"/>
      <c r="N82" s="113"/>
      <c r="O82" s="113"/>
      <c r="P82" s="113"/>
      <c r="Q82" s="113"/>
      <c r="R82" s="113"/>
      <c r="S82" s="113"/>
      <c r="T82" s="113"/>
      <c r="U82" s="113"/>
    </row>
    <row r="83" spans="1:21" x14ac:dyDescent="0.25">
      <c r="A83" s="113"/>
      <c r="B83" s="113"/>
      <c r="C83" s="113"/>
      <c r="D83" s="113"/>
      <c r="E83" s="113"/>
      <c r="F83" s="113"/>
      <c r="G83" s="113"/>
      <c r="H83" s="113"/>
      <c r="I83" s="113"/>
      <c r="J83" s="113"/>
      <c r="K83" s="113"/>
      <c r="L83" s="113"/>
      <c r="M83" s="113"/>
      <c r="N83" s="113"/>
      <c r="O83" s="113"/>
      <c r="P83" s="113"/>
      <c r="Q83" s="113"/>
      <c r="R83" s="113"/>
      <c r="S83" s="113"/>
      <c r="T83" s="113"/>
      <c r="U83" s="113"/>
    </row>
    <row r="84" spans="1:21" x14ac:dyDescent="0.25">
      <c r="A84" s="113"/>
      <c r="B84" s="113"/>
      <c r="C84" s="113"/>
      <c r="D84" s="113"/>
      <c r="E84" s="113"/>
      <c r="F84" s="113"/>
      <c r="G84" s="113"/>
      <c r="H84" s="113"/>
      <c r="I84" s="113"/>
      <c r="J84" s="113"/>
      <c r="K84" s="113"/>
      <c r="L84" s="113"/>
      <c r="M84" s="113"/>
      <c r="N84" s="113"/>
      <c r="O84" s="113"/>
      <c r="P84" s="113"/>
      <c r="Q84" s="113"/>
      <c r="R84" s="113"/>
      <c r="S84" s="113"/>
      <c r="T84" s="113"/>
      <c r="U84" s="113"/>
    </row>
    <row r="85" spans="1:21" x14ac:dyDescent="0.25">
      <c r="A85" s="113"/>
      <c r="B85" s="113"/>
      <c r="C85" s="113"/>
      <c r="D85" s="113"/>
      <c r="E85" s="113"/>
      <c r="F85" s="113"/>
      <c r="G85" s="113"/>
      <c r="H85" s="113"/>
      <c r="I85" s="113"/>
      <c r="J85" s="113"/>
      <c r="K85" s="113"/>
      <c r="L85" s="113"/>
      <c r="M85" s="113"/>
      <c r="N85" s="113"/>
      <c r="O85" s="113"/>
      <c r="P85" s="113"/>
      <c r="Q85" s="113"/>
      <c r="R85" s="113"/>
      <c r="S85" s="113"/>
      <c r="T85" s="113"/>
      <c r="U85" s="113"/>
    </row>
    <row r="86" spans="1:21" x14ac:dyDescent="0.25">
      <c r="A86" s="113"/>
      <c r="B86" s="113"/>
      <c r="C86" s="113"/>
      <c r="D86" s="113"/>
      <c r="E86" s="113"/>
      <c r="F86" s="113"/>
      <c r="G86" s="113"/>
      <c r="H86" s="113"/>
      <c r="I86" s="113"/>
      <c r="J86" s="113"/>
      <c r="K86" s="113"/>
      <c r="L86" s="113"/>
      <c r="M86" s="113"/>
      <c r="N86" s="113"/>
      <c r="O86" s="113"/>
      <c r="P86" s="113"/>
      <c r="Q86" s="113"/>
      <c r="R86" s="113"/>
      <c r="S86" s="113"/>
      <c r="T86" s="113"/>
      <c r="U86" s="113"/>
    </row>
    <row r="87" spans="1:21" x14ac:dyDescent="0.25">
      <c r="A87" s="113"/>
      <c r="B87" s="113"/>
      <c r="C87" s="113"/>
      <c r="D87" s="113"/>
      <c r="E87" s="113"/>
      <c r="F87" s="113"/>
      <c r="G87" s="113"/>
      <c r="H87" s="113"/>
      <c r="I87" s="113"/>
      <c r="J87" s="113"/>
      <c r="K87" s="113"/>
      <c r="L87" s="113"/>
      <c r="M87" s="113"/>
      <c r="N87" s="113"/>
      <c r="O87" s="113"/>
      <c r="P87" s="113"/>
      <c r="Q87" s="113"/>
      <c r="R87" s="113"/>
      <c r="S87" s="113"/>
      <c r="T87" s="113"/>
      <c r="U87" s="113"/>
    </row>
    <row r="88" spans="1:21" x14ac:dyDescent="0.25">
      <c r="A88" s="113"/>
      <c r="B88" s="113"/>
      <c r="C88" s="113"/>
      <c r="D88" s="113"/>
      <c r="E88" s="113"/>
      <c r="F88" s="113"/>
      <c r="G88" s="113"/>
      <c r="H88" s="113"/>
      <c r="I88" s="113"/>
      <c r="J88" s="113"/>
      <c r="K88" s="113"/>
      <c r="L88" s="113"/>
      <c r="M88" s="113"/>
      <c r="N88" s="113"/>
      <c r="O88" s="113"/>
      <c r="P88" s="113"/>
      <c r="Q88" s="113"/>
      <c r="R88" s="113"/>
      <c r="S88" s="113"/>
      <c r="T88" s="113"/>
      <c r="U88" s="113"/>
    </row>
    <row r="89" spans="1:21" x14ac:dyDescent="0.25">
      <c r="A89" s="113"/>
      <c r="B89" s="113"/>
      <c r="C89" s="113"/>
      <c r="D89" s="113"/>
      <c r="E89" s="113"/>
      <c r="F89" s="113"/>
      <c r="G89" s="113"/>
      <c r="H89" s="113"/>
      <c r="I89" s="113"/>
      <c r="J89" s="113"/>
      <c r="K89" s="113"/>
      <c r="L89" s="113"/>
      <c r="M89" s="113"/>
      <c r="N89" s="113"/>
      <c r="O89" s="113"/>
      <c r="P89" s="113"/>
      <c r="Q89" s="113"/>
      <c r="R89" s="113"/>
      <c r="S89" s="113"/>
      <c r="T89" s="113"/>
      <c r="U89" s="113"/>
    </row>
    <row r="90" spans="1:21" x14ac:dyDescent="0.25">
      <c r="A90" s="113"/>
      <c r="B90" s="113"/>
      <c r="C90" s="113"/>
      <c r="D90" s="113"/>
      <c r="E90" s="113"/>
      <c r="F90" s="113"/>
      <c r="G90" s="113"/>
      <c r="H90" s="113"/>
      <c r="I90" s="113"/>
      <c r="J90" s="113"/>
      <c r="K90" s="113"/>
      <c r="L90" s="113"/>
      <c r="M90" s="113"/>
      <c r="N90" s="113"/>
      <c r="O90" s="113"/>
      <c r="P90" s="113"/>
      <c r="Q90" s="113"/>
      <c r="R90" s="113"/>
      <c r="S90" s="113"/>
      <c r="T90" s="113"/>
      <c r="U90" s="113"/>
    </row>
    <row r="91" spans="1:21" x14ac:dyDescent="0.25">
      <c r="A91" s="113"/>
      <c r="B91" s="113"/>
      <c r="C91" s="113"/>
      <c r="D91" s="113"/>
      <c r="E91" s="113"/>
      <c r="F91" s="113"/>
      <c r="G91" s="113"/>
      <c r="H91" s="113"/>
      <c r="I91" s="113"/>
      <c r="J91" s="113"/>
      <c r="K91" s="113"/>
      <c r="L91" s="113"/>
      <c r="M91" s="113"/>
      <c r="N91" s="113"/>
      <c r="O91" s="113"/>
      <c r="P91" s="113"/>
      <c r="Q91" s="113"/>
      <c r="R91" s="113"/>
      <c r="S91" s="113"/>
      <c r="T91" s="113"/>
      <c r="U91" s="113"/>
    </row>
    <row r="92" spans="1:21" x14ac:dyDescent="0.25">
      <c r="A92" s="113"/>
      <c r="B92" s="113"/>
      <c r="C92" s="113"/>
      <c r="D92" s="113"/>
      <c r="E92" s="113"/>
      <c r="F92" s="113"/>
      <c r="G92" s="113"/>
      <c r="H92" s="113"/>
      <c r="I92" s="113"/>
      <c r="J92" s="113"/>
      <c r="K92" s="113"/>
      <c r="L92" s="113"/>
      <c r="M92" s="113"/>
      <c r="N92" s="113"/>
      <c r="O92" s="113"/>
      <c r="P92" s="113"/>
      <c r="Q92" s="113"/>
      <c r="R92" s="113"/>
      <c r="S92" s="113"/>
      <c r="T92" s="113"/>
      <c r="U92" s="113"/>
    </row>
    <row r="93" spans="1:21" x14ac:dyDescent="0.25">
      <c r="A93" s="113"/>
      <c r="B93" s="113"/>
      <c r="C93" s="113"/>
      <c r="D93" s="113"/>
      <c r="E93" s="113"/>
      <c r="F93" s="113"/>
      <c r="G93" s="113"/>
      <c r="H93" s="113"/>
      <c r="I93" s="113"/>
      <c r="J93" s="113"/>
      <c r="K93" s="113"/>
      <c r="L93" s="113"/>
      <c r="M93" s="113"/>
      <c r="N93" s="113"/>
      <c r="O93" s="113"/>
      <c r="P93" s="113"/>
      <c r="Q93" s="113"/>
      <c r="R93" s="113"/>
      <c r="S93" s="113"/>
      <c r="T93" s="113"/>
      <c r="U93" s="113"/>
    </row>
    <row r="94" spans="1:21" x14ac:dyDescent="0.25">
      <c r="A94" s="113"/>
      <c r="B94" s="113"/>
      <c r="C94" s="113"/>
      <c r="D94" s="113"/>
      <c r="E94" s="113"/>
      <c r="F94" s="113"/>
      <c r="G94" s="113"/>
      <c r="H94" s="113"/>
      <c r="I94" s="113"/>
      <c r="J94" s="113"/>
      <c r="K94" s="113"/>
      <c r="L94" s="113"/>
      <c r="M94" s="113"/>
      <c r="N94" s="113"/>
      <c r="O94" s="113"/>
      <c r="P94" s="113"/>
      <c r="Q94" s="113"/>
      <c r="R94" s="113"/>
      <c r="S94" s="113"/>
      <c r="T94" s="113"/>
      <c r="U94" s="113"/>
    </row>
    <row r="95" spans="1:21" x14ac:dyDescent="0.25">
      <c r="A95" s="113"/>
      <c r="B95" s="113"/>
      <c r="C95" s="113"/>
      <c r="D95" s="113"/>
      <c r="E95" s="113"/>
      <c r="F95" s="113"/>
      <c r="G95" s="113"/>
      <c r="H95" s="113"/>
      <c r="I95" s="113"/>
      <c r="J95" s="113"/>
      <c r="K95" s="113"/>
      <c r="L95" s="113"/>
      <c r="M95" s="113"/>
      <c r="N95" s="113"/>
      <c r="O95" s="113"/>
      <c r="P95" s="113"/>
      <c r="Q95" s="113"/>
      <c r="R95" s="113"/>
      <c r="S95" s="113"/>
      <c r="T95" s="113"/>
      <c r="U95" s="113"/>
    </row>
    <row r="96" spans="1:21" x14ac:dyDescent="0.25">
      <c r="A96" s="113"/>
      <c r="B96" s="113"/>
      <c r="C96" s="113"/>
      <c r="D96" s="113"/>
      <c r="E96" s="113"/>
      <c r="F96" s="113"/>
      <c r="G96" s="113"/>
      <c r="H96" s="113"/>
      <c r="I96" s="113"/>
      <c r="J96" s="113"/>
      <c r="K96" s="113"/>
      <c r="L96" s="113"/>
      <c r="M96" s="113"/>
      <c r="N96" s="113"/>
      <c r="O96" s="113"/>
      <c r="P96" s="113"/>
      <c r="Q96" s="113"/>
      <c r="R96" s="113"/>
      <c r="S96" s="113"/>
      <c r="T96" s="113"/>
      <c r="U96" s="113"/>
    </row>
    <row r="97" spans="1:21" x14ac:dyDescent="0.25">
      <c r="A97" s="113"/>
      <c r="B97" s="113"/>
      <c r="C97" s="113"/>
      <c r="D97" s="113"/>
      <c r="E97" s="113"/>
      <c r="F97" s="113"/>
      <c r="G97" s="113"/>
      <c r="H97" s="113"/>
      <c r="I97" s="113"/>
      <c r="J97" s="113"/>
      <c r="K97" s="113"/>
      <c r="L97" s="113"/>
      <c r="M97" s="113"/>
      <c r="N97" s="113"/>
      <c r="O97" s="113"/>
      <c r="P97" s="113"/>
      <c r="Q97" s="113"/>
      <c r="R97" s="113"/>
      <c r="S97" s="113"/>
      <c r="T97" s="113"/>
      <c r="U97" s="113"/>
    </row>
    <row r="98" spans="1:21" x14ac:dyDescent="0.25">
      <c r="A98" s="113"/>
      <c r="B98" s="113"/>
      <c r="C98" s="113"/>
      <c r="D98" s="113"/>
      <c r="E98" s="113"/>
      <c r="F98" s="113"/>
      <c r="G98" s="113"/>
      <c r="H98" s="113"/>
      <c r="I98" s="113"/>
      <c r="J98" s="113"/>
      <c r="K98" s="113"/>
      <c r="L98" s="113"/>
      <c r="M98" s="113"/>
      <c r="N98" s="113"/>
      <c r="O98" s="113"/>
      <c r="P98" s="113"/>
      <c r="Q98" s="113"/>
      <c r="R98" s="113"/>
      <c r="S98" s="113"/>
      <c r="T98" s="113"/>
      <c r="U98" s="113"/>
    </row>
    <row r="99" spans="1:21" x14ac:dyDescent="0.25">
      <c r="A99" s="113"/>
      <c r="B99" s="113"/>
      <c r="C99" s="113"/>
      <c r="D99" s="113"/>
      <c r="E99" s="113"/>
      <c r="F99" s="113"/>
      <c r="G99" s="113"/>
      <c r="H99" s="113"/>
      <c r="I99" s="113"/>
      <c r="J99" s="113"/>
      <c r="K99" s="113"/>
      <c r="L99" s="113"/>
      <c r="M99" s="113"/>
      <c r="N99" s="113"/>
      <c r="O99" s="113"/>
      <c r="P99" s="113"/>
      <c r="Q99" s="113"/>
      <c r="R99" s="113"/>
      <c r="S99" s="113"/>
      <c r="T99" s="113"/>
      <c r="U99" s="113"/>
    </row>
    <row r="100" spans="1:21" x14ac:dyDescent="0.25">
      <c r="A100" s="113"/>
      <c r="B100" s="113"/>
      <c r="C100" s="113"/>
      <c r="D100" s="113"/>
      <c r="E100" s="113"/>
      <c r="F100" s="113"/>
      <c r="G100" s="113"/>
      <c r="H100" s="113"/>
      <c r="I100" s="113"/>
      <c r="J100" s="113"/>
      <c r="K100" s="113"/>
      <c r="L100" s="113"/>
      <c r="M100" s="113"/>
      <c r="N100" s="113"/>
      <c r="O100" s="113"/>
      <c r="P100" s="113"/>
      <c r="Q100" s="113"/>
      <c r="R100" s="113"/>
      <c r="S100" s="113"/>
      <c r="T100" s="113"/>
      <c r="U100" s="113"/>
    </row>
    <row r="101" spans="1:21" x14ac:dyDescent="0.25">
      <c r="A101" s="113"/>
      <c r="B101" s="113"/>
      <c r="C101" s="113"/>
      <c r="D101" s="113"/>
      <c r="E101" s="113"/>
      <c r="F101" s="113"/>
      <c r="G101" s="113"/>
      <c r="H101" s="113"/>
      <c r="I101" s="113"/>
      <c r="J101" s="113"/>
      <c r="K101" s="113"/>
      <c r="L101" s="113"/>
      <c r="M101" s="113"/>
      <c r="N101" s="113"/>
      <c r="O101" s="113"/>
      <c r="P101" s="113"/>
      <c r="Q101" s="113"/>
      <c r="R101" s="113"/>
      <c r="S101" s="113"/>
      <c r="T101" s="113"/>
      <c r="U101" s="113"/>
    </row>
    <row r="102" spans="1:21" x14ac:dyDescent="0.25">
      <c r="A102" s="113"/>
      <c r="B102" s="113"/>
      <c r="C102" s="113"/>
      <c r="D102" s="113"/>
      <c r="E102" s="113"/>
      <c r="F102" s="113"/>
      <c r="G102" s="113"/>
      <c r="H102" s="113"/>
      <c r="I102" s="113"/>
      <c r="J102" s="113"/>
      <c r="K102" s="113"/>
      <c r="L102" s="113"/>
      <c r="M102" s="113"/>
      <c r="N102" s="113"/>
      <c r="O102" s="113"/>
      <c r="P102" s="113"/>
      <c r="Q102" s="113"/>
      <c r="R102" s="113"/>
      <c r="S102" s="113"/>
      <c r="T102" s="113"/>
      <c r="U102" s="113"/>
    </row>
    <row r="103" spans="1:21" x14ac:dyDescent="0.25">
      <c r="A103" s="113"/>
      <c r="B103" s="113"/>
      <c r="C103" s="113"/>
      <c r="D103" s="113"/>
      <c r="E103" s="113"/>
      <c r="F103" s="113"/>
      <c r="G103" s="113"/>
      <c r="H103" s="113"/>
      <c r="I103" s="113"/>
      <c r="J103" s="113"/>
      <c r="K103" s="113"/>
      <c r="L103" s="113"/>
      <c r="M103" s="113"/>
      <c r="N103" s="113"/>
      <c r="O103" s="113"/>
      <c r="P103" s="113"/>
      <c r="Q103" s="113"/>
      <c r="R103" s="113"/>
      <c r="S103" s="113"/>
      <c r="T103" s="113"/>
      <c r="U103" s="113"/>
    </row>
    <row r="104" spans="1:21" x14ac:dyDescent="0.25">
      <c r="A104" s="113"/>
      <c r="B104" s="113"/>
      <c r="C104" s="113"/>
      <c r="D104" s="113"/>
      <c r="E104" s="113"/>
      <c r="F104" s="113"/>
      <c r="G104" s="113"/>
      <c r="H104" s="113"/>
      <c r="I104" s="113"/>
      <c r="J104" s="113"/>
      <c r="K104" s="113"/>
      <c r="L104" s="113"/>
      <c r="M104" s="113"/>
      <c r="N104" s="113"/>
      <c r="O104" s="113"/>
      <c r="P104" s="113"/>
      <c r="Q104" s="113"/>
      <c r="R104" s="113"/>
      <c r="S104" s="113"/>
      <c r="T104" s="113"/>
      <c r="U104" s="113"/>
    </row>
    <row r="105" spans="1:21" x14ac:dyDescent="0.25">
      <c r="A105" s="113"/>
      <c r="B105" s="113"/>
      <c r="C105" s="113"/>
      <c r="D105" s="113"/>
      <c r="E105" s="113"/>
      <c r="F105" s="113"/>
      <c r="G105" s="113"/>
      <c r="H105" s="113"/>
      <c r="I105" s="113"/>
      <c r="J105" s="113"/>
      <c r="K105" s="113"/>
      <c r="L105" s="113"/>
      <c r="M105" s="113"/>
      <c r="N105" s="113"/>
      <c r="O105" s="113"/>
      <c r="P105" s="113"/>
      <c r="Q105" s="113"/>
      <c r="R105" s="113"/>
      <c r="S105" s="113"/>
      <c r="T105" s="113"/>
      <c r="U105" s="113"/>
    </row>
    <row r="106" spans="1:21" x14ac:dyDescent="0.25">
      <c r="A106" s="113"/>
      <c r="B106" s="113"/>
      <c r="C106" s="113"/>
      <c r="D106" s="113"/>
      <c r="E106" s="113"/>
      <c r="F106" s="113"/>
      <c r="G106" s="113"/>
      <c r="H106" s="113"/>
      <c r="I106" s="113"/>
      <c r="J106" s="113"/>
      <c r="K106" s="113"/>
      <c r="L106" s="113"/>
      <c r="M106" s="113"/>
      <c r="N106" s="113"/>
      <c r="O106" s="113"/>
      <c r="P106" s="113"/>
      <c r="Q106" s="113"/>
      <c r="R106" s="113"/>
      <c r="S106" s="113"/>
      <c r="T106" s="113"/>
      <c r="U106" s="113"/>
    </row>
    <row r="107" spans="1:21" x14ac:dyDescent="0.25">
      <c r="A107" s="113"/>
      <c r="B107" s="113"/>
      <c r="C107" s="113"/>
      <c r="D107" s="113"/>
      <c r="E107" s="113"/>
      <c r="F107" s="113"/>
      <c r="G107" s="113"/>
      <c r="H107" s="113"/>
      <c r="I107" s="113"/>
      <c r="J107" s="113"/>
      <c r="K107" s="113"/>
      <c r="L107" s="113"/>
      <c r="M107" s="113"/>
      <c r="N107" s="113"/>
      <c r="O107" s="113"/>
      <c r="P107" s="113"/>
      <c r="Q107" s="113"/>
      <c r="R107" s="113"/>
      <c r="S107" s="113"/>
      <c r="T107" s="113"/>
      <c r="U107" s="113"/>
    </row>
    <row r="108" spans="1:21" x14ac:dyDescent="0.25">
      <c r="A108" s="113"/>
      <c r="B108" s="113"/>
      <c r="C108" s="113"/>
      <c r="D108" s="113"/>
      <c r="E108" s="113"/>
      <c r="F108" s="113"/>
      <c r="G108" s="113"/>
      <c r="H108" s="113"/>
      <c r="I108" s="113"/>
      <c r="J108" s="113"/>
      <c r="K108" s="113"/>
      <c r="L108" s="113"/>
      <c r="M108" s="113"/>
      <c r="N108" s="113"/>
      <c r="O108" s="113"/>
      <c r="P108" s="113"/>
      <c r="Q108" s="113"/>
      <c r="R108" s="113"/>
      <c r="S108" s="113"/>
      <c r="T108" s="113"/>
      <c r="U108" s="113"/>
    </row>
    <row r="109" spans="1:21" x14ac:dyDescent="0.25">
      <c r="A109" s="113"/>
      <c r="B109" s="113"/>
      <c r="C109" s="113"/>
      <c r="D109" s="113"/>
      <c r="E109" s="113"/>
      <c r="F109" s="113"/>
      <c r="G109" s="113"/>
      <c r="H109" s="113"/>
      <c r="I109" s="113"/>
      <c r="J109" s="113"/>
      <c r="K109" s="113"/>
      <c r="L109" s="113"/>
      <c r="M109" s="113"/>
      <c r="N109" s="113"/>
      <c r="O109" s="113"/>
      <c r="P109" s="113"/>
      <c r="Q109" s="113"/>
      <c r="R109" s="113"/>
      <c r="S109" s="113"/>
      <c r="T109" s="113"/>
      <c r="U109" s="113"/>
    </row>
    <row r="110" spans="1:21" x14ac:dyDescent="0.25">
      <c r="A110" s="113"/>
      <c r="B110" s="113"/>
      <c r="C110" s="113"/>
      <c r="D110" s="113"/>
      <c r="E110" s="113"/>
      <c r="F110" s="113"/>
      <c r="G110" s="113"/>
      <c r="H110" s="113"/>
      <c r="I110" s="113"/>
      <c r="J110" s="113"/>
      <c r="K110" s="113"/>
      <c r="L110" s="113"/>
      <c r="M110" s="113"/>
      <c r="N110" s="113"/>
      <c r="O110" s="113"/>
      <c r="P110" s="113"/>
      <c r="Q110" s="113"/>
      <c r="R110" s="113"/>
      <c r="S110" s="113"/>
      <c r="T110" s="113"/>
      <c r="U110" s="113"/>
    </row>
    <row r="111" spans="1:21" x14ac:dyDescent="0.25">
      <c r="A111" s="113"/>
      <c r="B111" s="113"/>
      <c r="C111" s="113"/>
      <c r="D111" s="113"/>
      <c r="E111" s="113"/>
      <c r="F111" s="113"/>
      <c r="G111" s="113"/>
      <c r="H111" s="113"/>
      <c r="I111" s="113"/>
      <c r="J111" s="113"/>
      <c r="K111" s="113"/>
      <c r="L111" s="113"/>
      <c r="M111" s="113"/>
      <c r="N111" s="113"/>
      <c r="O111" s="113"/>
      <c r="P111" s="113"/>
      <c r="Q111" s="113"/>
      <c r="R111" s="113"/>
      <c r="S111" s="113"/>
      <c r="T111" s="113"/>
      <c r="U111" s="113"/>
    </row>
    <row r="112" spans="1:21" x14ac:dyDescent="0.25">
      <c r="A112" s="113"/>
      <c r="B112" s="113"/>
      <c r="C112" s="113"/>
      <c r="D112" s="113"/>
      <c r="E112" s="113"/>
      <c r="F112" s="113"/>
      <c r="G112" s="113"/>
      <c r="H112" s="113"/>
      <c r="I112" s="113"/>
      <c r="J112" s="113"/>
      <c r="K112" s="113"/>
      <c r="L112" s="113"/>
      <c r="M112" s="113"/>
      <c r="N112" s="113"/>
      <c r="O112" s="113"/>
      <c r="P112" s="113"/>
      <c r="Q112" s="113"/>
      <c r="R112" s="113"/>
      <c r="S112" s="113"/>
      <c r="T112" s="113"/>
      <c r="U112" s="113"/>
    </row>
    <row r="113" spans="1:21" x14ac:dyDescent="0.25">
      <c r="A113" s="113"/>
      <c r="B113" s="113"/>
      <c r="C113" s="113"/>
      <c r="D113" s="113"/>
      <c r="E113" s="113"/>
      <c r="F113" s="113"/>
      <c r="G113" s="113"/>
      <c r="H113" s="113"/>
      <c r="I113" s="113"/>
      <c r="J113" s="113"/>
      <c r="K113" s="113"/>
      <c r="L113" s="113"/>
      <c r="M113" s="113"/>
      <c r="N113" s="113"/>
      <c r="O113" s="113"/>
      <c r="P113" s="113"/>
      <c r="Q113" s="113"/>
      <c r="R113" s="113"/>
      <c r="S113" s="113"/>
      <c r="T113" s="113"/>
      <c r="U113" s="113"/>
    </row>
    <row r="114" spans="1:21" x14ac:dyDescent="0.25">
      <c r="A114" s="113"/>
      <c r="B114" s="113"/>
      <c r="C114" s="113"/>
      <c r="D114" s="113"/>
      <c r="E114" s="113"/>
      <c r="F114" s="113"/>
      <c r="G114" s="113"/>
      <c r="H114" s="113"/>
      <c r="I114" s="113"/>
      <c r="J114" s="113"/>
      <c r="K114" s="113"/>
      <c r="L114" s="113"/>
      <c r="M114" s="113"/>
      <c r="N114" s="113"/>
      <c r="O114" s="113"/>
      <c r="P114" s="113"/>
      <c r="Q114" s="113"/>
      <c r="R114" s="113"/>
      <c r="S114" s="113"/>
      <c r="T114" s="113"/>
      <c r="U114" s="113"/>
    </row>
    <row r="115" spans="1:21" x14ac:dyDescent="0.25">
      <c r="A115" s="113"/>
      <c r="B115" s="113"/>
      <c r="C115" s="113"/>
      <c r="D115" s="113"/>
      <c r="E115" s="113"/>
      <c r="F115" s="113"/>
      <c r="G115" s="113"/>
      <c r="H115" s="113"/>
      <c r="I115" s="113"/>
      <c r="J115" s="113"/>
      <c r="K115" s="113"/>
      <c r="L115" s="113"/>
      <c r="M115" s="113"/>
      <c r="N115" s="113"/>
      <c r="O115" s="113"/>
      <c r="P115" s="113"/>
      <c r="Q115" s="113"/>
      <c r="R115" s="113"/>
      <c r="S115" s="113"/>
      <c r="T115" s="113"/>
      <c r="U115" s="113"/>
    </row>
    <row r="116" spans="1:21" x14ac:dyDescent="0.25">
      <c r="A116" s="113"/>
      <c r="B116" s="113"/>
      <c r="C116" s="113"/>
      <c r="D116" s="113"/>
      <c r="E116" s="113"/>
      <c r="F116" s="113"/>
      <c r="G116" s="113"/>
      <c r="H116" s="113"/>
      <c r="I116" s="113"/>
      <c r="J116" s="113"/>
      <c r="K116" s="113"/>
      <c r="L116" s="113"/>
      <c r="M116" s="113"/>
      <c r="N116" s="113"/>
      <c r="O116" s="113"/>
      <c r="P116" s="113"/>
      <c r="Q116" s="113"/>
      <c r="R116" s="113"/>
      <c r="S116" s="113"/>
      <c r="T116" s="113"/>
      <c r="U116" s="113"/>
    </row>
    <row r="117" spans="1:21" x14ac:dyDescent="0.25">
      <c r="A117" s="113"/>
      <c r="B117" s="113"/>
      <c r="C117" s="113"/>
      <c r="D117" s="113"/>
      <c r="E117" s="113"/>
      <c r="F117" s="113"/>
      <c r="G117" s="113"/>
      <c r="H117" s="113"/>
      <c r="I117" s="113"/>
      <c r="J117" s="113"/>
      <c r="K117" s="113"/>
      <c r="L117" s="113"/>
      <c r="M117" s="113"/>
      <c r="N117" s="113"/>
      <c r="O117" s="113"/>
      <c r="P117" s="113"/>
      <c r="Q117" s="113"/>
      <c r="R117" s="113"/>
      <c r="S117" s="113"/>
      <c r="T117" s="113"/>
      <c r="U117" s="113"/>
    </row>
    <row r="118" spans="1:21" x14ac:dyDescent="0.25">
      <c r="A118" s="113"/>
      <c r="B118" s="113"/>
      <c r="C118" s="113"/>
      <c r="D118" s="113"/>
      <c r="E118" s="113"/>
      <c r="F118" s="113"/>
      <c r="G118" s="113"/>
      <c r="H118" s="113"/>
      <c r="I118" s="113"/>
      <c r="J118" s="113"/>
      <c r="K118" s="113"/>
      <c r="L118" s="113"/>
      <c r="M118" s="113"/>
      <c r="N118" s="113"/>
      <c r="O118" s="113"/>
      <c r="P118" s="113"/>
      <c r="Q118" s="113"/>
      <c r="R118" s="113"/>
      <c r="S118" s="113"/>
      <c r="T118" s="113"/>
      <c r="U118" s="113"/>
    </row>
    <row r="119" spans="1:21" x14ac:dyDescent="0.25">
      <c r="A119" s="113"/>
      <c r="B119" s="113"/>
      <c r="C119" s="113"/>
      <c r="D119" s="113"/>
      <c r="E119" s="113"/>
      <c r="F119" s="113"/>
      <c r="G119" s="113"/>
      <c r="H119" s="113"/>
      <c r="I119" s="113"/>
      <c r="J119" s="113"/>
      <c r="K119" s="113"/>
      <c r="L119" s="113"/>
      <c r="M119" s="113"/>
      <c r="N119" s="113"/>
      <c r="O119" s="113"/>
      <c r="P119" s="113"/>
      <c r="Q119" s="113"/>
      <c r="R119" s="113"/>
      <c r="S119" s="113"/>
      <c r="T119" s="113"/>
      <c r="U119" s="113"/>
    </row>
    <row r="120" spans="1:21" x14ac:dyDescent="0.25">
      <c r="A120" s="113"/>
      <c r="B120" s="113"/>
      <c r="C120" s="113"/>
      <c r="D120" s="113"/>
      <c r="E120" s="113"/>
      <c r="F120" s="113"/>
      <c r="G120" s="113"/>
      <c r="H120" s="113"/>
      <c r="I120" s="113"/>
      <c r="J120" s="113"/>
      <c r="K120" s="113"/>
      <c r="L120" s="113"/>
      <c r="M120" s="113"/>
      <c r="N120" s="113"/>
      <c r="O120" s="113"/>
      <c r="P120" s="113"/>
      <c r="Q120" s="113"/>
      <c r="R120" s="113"/>
      <c r="S120" s="113"/>
      <c r="T120" s="113"/>
      <c r="U120" s="113"/>
    </row>
    <row r="121" spans="1:21" x14ac:dyDescent="0.25">
      <c r="A121" s="113"/>
      <c r="B121" s="113"/>
      <c r="C121" s="113"/>
      <c r="D121" s="113"/>
      <c r="E121" s="113"/>
      <c r="F121" s="113"/>
      <c r="G121" s="113"/>
      <c r="H121" s="113"/>
      <c r="I121" s="113"/>
      <c r="J121" s="113"/>
      <c r="K121" s="113"/>
      <c r="L121" s="113"/>
      <c r="M121" s="113"/>
      <c r="N121" s="113"/>
      <c r="O121" s="113"/>
      <c r="P121" s="113"/>
      <c r="Q121" s="113"/>
      <c r="R121" s="113"/>
      <c r="S121" s="113"/>
      <c r="T121" s="113"/>
      <c r="U121" s="113"/>
    </row>
    <row r="122" spans="1:21" x14ac:dyDescent="0.25">
      <c r="A122" s="113"/>
      <c r="B122" s="113"/>
      <c r="C122" s="113"/>
      <c r="D122" s="113"/>
      <c r="E122" s="113"/>
      <c r="F122" s="113"/>
      <c r="G122" s="113"/>
      <c r="H122" s="113"/>
      <c r="I122" s="113"/>
      <c r="J122" s="113"/>
      <c r="K122" s="113"/>
      <c r="L122" s="113"/>
      <c r="M122" s="113"/>
      <c r="N122" s="113"/>
      <c r="O122" s="113"/>
      <c r="P122" s="113"/>
      <c r="Q122" s="113"/>
      <c r="R122" s="113"/>
      <c r="S122" s="113"/>
      <c r="T122" s="113"/>
      <c r="U122" s="113"/>
    </row>
    <row r="123" spans="1:21" x14ac:dyDescent="0.25">
      <c r="A123" s="113"/>
      <c r="B123" s="113"/>
      <c r="C123" s="113"/>
      <c r="D123" s="113"/>
      <c r="E123" s="113"/>
      <c r="F123" s="113"/>
      <c r="G123" s="113"/>
      <c r="H123" s="113"/>
      <c r="I123" s="113"/>
      <c r="J123" s="113"/>
      <c r="K123" s="113"/>
      <c r="L123" s="113"/>
      <c r="M123" s="113"/>
      <c r="N123" s="113"/>
      <c r="O123" s="113"/>
      <c r="P123" s="113"/>
      <c r="Q123" s="113"/>
      <c r="R123" s="113"/>
      <c r="S123" s="113"/>
      <c r="T123" s="113"/>
      <c r="U123" s="113"/>
    </row>
    <row r="124" spans="1:21" x14ac:dyDescent="0.25">
      <c r="A124" s="113"/>
      <c r="B124" s="113"/>
      <c r="C124" s="113"/>
      <c r="D124" s="113"/>
      <c r="E124" s="113"/>
      <c r="F124" s="113"/>
      <c r="G124" s="113"/>
      <c r="H124" s="113"/>
      <c r="I124" s="113"/>
      <c r="J124" s="113"/>
      <c r="K124" s="113"/>
      <c r="L124" s="113"/>
      <c r="M124" s="113"/>
      <c r="N124" s="113"/>
      <c r="O124" s="113"/>
      <c r="P124" s="113"/>
      <c r="Q124" s="113"/>
      <c r="R124" s="113"/>
      <c r="S124" s="113"/>
      <c r="T124" s="113"/>
      <c r="U124" s="113"/>
    </row>
    <row r="125" spans="1:21" x14ac:dyDescent="0.25">
      <c r="A125" s="113"/>
      <c r="B125" s="113"/>
      <c r="C125" s="113"/>
      <c r="D125" s="113"/>
      <c r="E125" s="113"/>
      <c r="F125" s="113"/>
      <c r="G125" s="113"/>
      <c r="H125" s="113"/>
      <c r="I125" s="113"/>
      <c r="J125" s="113"/>
      <c r="K125" s="113"/>
      <c r="L125" s="113"/>
      <c r="M125" s="113"/>
      <c r="N125" s="113"/>
      <c r="O125" s="113"/>
      <c r="P125" s="113"/>
      <c r="Q125" s="113"/>
      <c r="R125" s="113"/>
      <c r="S125" s="113"/>
      <c r="T125" s="113"/>
      <c r="U125" s="113"/>
    </row>
    <row r="126" spans="1:21" x14ac:dyDescent="0.25">
      <c r="A126" s="113"/>
      <c r="B126" s="113"/>
      <c r="C126" s="113"/>
      <c r="D126" s="113"/>
      <c r="E126" s="113"/>
      <c r="F126" s="113"/>
      <c r="G126" s="113"/>
      <c r="H126" s="113"/>
      <c r="I126" s="113"/>
      <c r="J126" s="113"/>
      <c r="K126" s="113"/>
      <c r="L126" s="113"/>
      <c r="M126" s="113"/>
      <c r="N126" s="113"/>
      <c r="O126" s="113"/>
      <c r="P126" s="113"/>
      <c r="Q126" s="113"/>
      <c r="R126" s="113"/>
      <c r="S126" s="113"/>
      <c r="T126" s="113"/>
      <c r="U126" s="113"/>
    </row>
    <row r="127" spans="1:21" x14ac:dyDescent="0.25">
      <c r="A127" s="113"/>
      <c r="B127" s="113"/>
      <c r="C127" s="113"/>
      <c r="D127" s="113"/>
      <c r="E127" s="113"/>
      <c r="F127" s="113"/>
      <c r="G127" s="113"/>
      <c r="H127" s="113"/>
      <c r="I127" s="113"/>
      <c r="J127" s="113"/>
      <c r="K127" s="113"/>
      <c r="L127" s="113"/>
      <c r="M127" s="113"/>
      <c r="N127" s="113"/>
      <c r="O127" s="113"/>
      <c r="P127" s="113"/>
      <c r="Q127" s="113"/>
      <c r="R127" s="113"/>
      <c r="S127" s="113"/>
      <c r="T127" s="113"/>
      <c r="U127" s="113"/>
    </row>
    <row r="128" spans="1:21" x14ac:dyDescent="0.25">
      <c r="A128" s="113"/>
      <c r="B128" s="113"/>
      <c r="C128" s="113"/>
      <c r="D128" s="113"/>
      <c r="E128" s="113"/>
      <c r="F128" s="113"/>
      <c r="G128" s="113"/>
      <c r="H128" s="113"/>
      <c r="I128" s="113"/>
      <c r="J128" s="113"/>
      <c r="K128" s="113"/>
      <c r="L128" s="113"/>
      <c r="M128" s="113"/>
      <c r="N128" s="113"/>
      <c r="O128" s="113"/>
      <c r="P128" s="113"/>
      <c r="Q128" s="113"/>
      <c r="R128" s="113"/>
      <c r="S128" s="113"/>
      <c r="T128" s="113"/>
      <c r="U128" s="113"/>
    </row>
    <row r="129" spans="1:21" x14ac:dyDescent="0.25">
      <c r="A129" s="113"/>
      <c r="B129" s="113"/>
      <c r="C129" s="113"/>
      <c r="D129" s="113"/>
      <c r="E129" s="113"/>
      <c r="F129" s="113"/>
      <c r="G129" s="113"/>
      <c r="H129" s="113"/>
      <c r="I129" s="113"/>
      <c r="J129" s="113"/>
      <c r="K129" s="113"/>
      <c r="L129" s="113"/>
      <c r="M129" s="113"/>
      <c r="N129" s="113"/>
      <c r="O129" s="113"/>
      <c r="P129" s="113"/>
      <c r="Q129" s="113"/>
      <c r="R129" s="113"/>
      <c r="S129" s="113"/>
      <c r="T129" s="113"/>
      <c r="U129" s="113"/>
    </row>
    <row r="130" spans="1:21" x14ac:dyDescent="0.25">
      <c r="A130" s="113"/>
      <c r="B130" s="113"/>
      <c r="C130" s="113"/>
      <c r="D130" s="113"/>
      <c r="E130" s="113"/>
      <c r="F130" s="113"/>
      <c r="G130" s="113"/>
      <c r="H130" s="113"/>
      <c r="I130" s="113"/>
      <c r="J130" s="113"/>
      <c r="K130" s="113"/>
      <c r="L130" s="113"/>
      <c r="M130" s="113"/>
      <c r="N130" s="113"/>
      <c r="O130" s="113"/>
      <c r="P130" s="113"/>
      <c r="Q130" s="113"/>
      <c r="R130" s="113"/>
      <c r="S130" s="113"/>
      <c r="T130" s="113"/>
      <c r="U130" s="113"/>
    </row>
    <row r="131" spans="1:21" x14ac:dyDescent="0.25">
      <c r="A131" s="113"/>
      <c r="B131" s="113"/>
      <c r="C131" s="113"/>
      <c r="D131" s="113"/>
      <c r="E131" s="113"/>
      <c r="F131" s="113"/>
      <c r="G131" s="113"/>
      <c r="H131" s="113"/>
      <c r="I131" s="113"/>
      <c r="J131" s="113"/>
      <c r="K131" s="113"/>
      <c r="L131" s="113"/>
      <c r="M131" s="113"/>
      <c r="N131" s="113"/>
      <c r="O131" s="113"/>
      <c r="P131" s="113"/>
      <c r="Q131" s="113"/>
      <c r="R131" s="113"/>
      <c r="S131" s="113"/>
      <c r="T131" s="113"/>
      <c r="U131" s="113"/>
    </row>
    <row r="132" spans="1:21" x14ac:dyDescent="0.25">
      <c r="A132" s="113"/>
      <c r="B132" s="113"/>
      <c r="C132" s="113"/>
      <c r="D132" s="113"/>
      <c r="E132" s="113"/>
      <c r="F132" s="113"/>
      <c r="G132" s="113"/>
      <c r="H132" s="113"/>
      <c r="I132" s="113"/>
      <c r="J132" s="113"/>
      <c r="K132" s="113"/>
      <c r="L132" s="113"/>
      <c r="M132" s="113"/>
      <c r="N132" s="113"/>
      <c r="O132" s="113"/>
      <c r="P132" s="113"/>
      <c r="Q132" s="113"/>
      <c r="R132" s="113"/>
      <c r="S132" s="113"/>
      <c r="T132" s="113"/>
      <c r="U132" s="113"/>
    </row>
    <row r="133" spans="1:21" x14ac:dyDescent="0.25">
      <c r="A133" s="113"/>
      <c r="B133" s="113"/>
      <c r="C133" s="113"/>
      <c r="D133" s="113"/>
      <c r="E133" s="113"/>
      <c r="F133" s="113"/>
      <c r="G133" s="113"/>
      <c r="H133" s="113"/>
      <c r="I133" s="113"/>
      <c r="J133" s="113"/>
      <c r="K133" s="113"/>
      <c r="L133" s="113"/>
      <c r="M133" s="113"/>
      <c r="N133" s="113"/>
      <c r="O133" s="113"/>
      <c r="P133" s="113"/>
      <c r="Q133" s="113"/>
      <c r="R133" s="113"/>
      <c r="S133" s="113"/>
      <c r="T133" s="113"/>
      <c r="U133" s="113"/>
    </row>
    <row r="134" spans="1:21" x14ac:dyDescent="0.25">
      <c r="A134" s="113"/>
      <c r="B134" s="113"/>
      <c r="C134" s="113"/>
      <c r="D134" s="113"/>
      <c r="E134" s="113"/>
      <c r="F134" s="113"/>
      <c r="G134" s="113"/>
      <c r="H134" s="113"/>
      <c r="I134" s="113"/>
      <c r="J134" s="113"/>
      <c r="K134" s="113"/>
      <c r="L134" s="113"/>
      <c r="M134" s="113"/>
      <c r="N134" s="113"/>
      <c r="O134" s="113"/>
      <c r="P134" s="113"/>
      <c r="Q134" s="113"/>
      <c r="R134" s="113"/>
      <c r="S134" s="113"/>
      <c r="T134" s="113"/>
      <c r="U134" s="113"/>
    </row>
    <row r="135" spans="1:21" x14ac:dyDescent="0.25">
      <c r="A135" s="113"/>
      <c r="B135" s="113"/>
      <c r="C135" s="113"/>
      <c r="D135" s="113"/>
      <c r="E135" s="113"/>
      <c r="F135" s="113"/>
      <c r="G135" s="113"/>
      <c r="H135" s="113"/>
      <c r="I135" s="113"/>
      <c r="J135" s="113"/>
      <c r="K135" s="113"/>
      <c r="L135" s="113"/>
      <c r="M135" s="113"/>
      <c r="N135" s="113"/>
      <c r="O135" s="113"/>
      <c r="P135" s="113"/>
      <c r="Q135" s="113"/>
      <c r="R135" s="113"/>
      <c r="S135" s="113"/>
      <c r="T135" s="113"/>
      <c r="U135" s="113"/>
    </row>
    <row r="136" spans="1:21" x14ac:dyDescent="0.25">
      <c r="A136" s="113"/>
      <c r="B136" s="113"/>
      <c r="C136" s="113"/>
      <c r="D136" s="113"/>
      <c r="E136" s="113"/>
      <c r="F136" s="113"/>
      <c r="G136" s="113"/>
      <c r="H136" s="113"/>
      <c r="I136" s="113"/>
      <c r="J136" s="113"/>
      <c r="K136" s="113"/>
      <c r="L136" s="113"/>
      <c r="M136" s="113"/>
      <c r="N136" s="113"/>
      <c r="O136" s="113"/>
      <c r="P136" s="113"/>
      <c r="Q136" s="113"/>
      <c r="R136" s="113"/>
      <c r="S136" s="113"/>
      <c r="T136" s="113"/>
      <c r="U136" s="113"/>
    </row>
    <row r="137" spans="1:21" x14ac:dyDescent="0.25">
      <c r="A137" s="113"/>
      <c r="B137" s="113"/>
      <c r="C137" s="113"/>
      <c r="D137" s="113"/>
      <c r="E137" s="113"/>
      <c r="F137" s="113"/>
      <c r="G137" s="113"/>
      <c r="H137" s="113"/>
      <c r="I137" s="113"/>
      <c r="J137" s="113"/>
      <c r="K137" s="113"/>
      <c r="L137" s="113"/>
      <c r="M137" s="113"/>
      <c r="N137" s="113"/>
      <c r="O137" s="113"/>
      <c r="P137" s="113"/>
      <c r="Q137" s="113"/>
      <c r="R137" s="113"/>
      <c r="S137" s="113"/>
      <c r="T137" s="113"/>
      <c r="U137" s="113"/>
    </row>
    <row r="138" spans="1:21" x14ac:dyDescent="0.25">
      <c r="A138" s="113"/>
      <c r="B138" s="113"/>
      <c r="C138" s="113"/>
      <c r="D138" s="113"/>
      <c r="E138" s="113"/>
      <c r="F138" s="113"/>
      <c r="G138" s="113"/>
      <c r="H138" s="113"/>
      <c r="I138" s="113"/>
      <c r="J138" s="113"/>
      <c r="K138" s="113"/>
      <c r="L138" s="113"/>
      <c r="M138" s="113"/>
      <c r="N138" s="113"/>
      <c r="O138" s="113"/>
      <c r="P138" s="113"/>
      <c r="Q138" s="113"/>
      <c r="R138" s="113"/>
      <c r="S138" s="113"/>
      <c r="T138" s="113"/>
      <c r="U138" s="113"/>
    </row>
    <row r="139" spans="1:21" x14ac:dyDescent="0.25">
      <c r="A139" s="113"/>
      <c r="B139" s="113"/>
      <c r="C139" s="113"/>
      <c r="D139" s="113"/>
      <c r="E139" s="113"/>
      <c r="F139" s="113"/>
      <c r="G139" s="113"/>
      <c r="H139" s="113"/>
      <c r="I139" s="113"/>
      <c r="J139" s="113"/>
      <c r="K139" s="113"/>
      <c r="L139" s="113"/>
      <c r="M139" s="113"/>
      <c r="N139" s="113"/>
      <c r="O139" s="113"/>
      <c r="P139" s="113"/>
      <c r="Q139" s="113"/>
      <c r="R139" s="113"/>
      <c r="S139" s="113"/>
      <c r="T139" s="113"/>
      <c r="U139" s="113"/>
    </row>
    <row r="140" spans="1:21" x14ac:dyDescent="0.25">
      <c r="A140" s="113"/>
      <c r="B140" s="113"/>
      <c r="C140" s="113"/>
      <c r="D140" s="113"/>
      <c r="E140" s="113"/>
      <c r="F140" s="113"/>
      <c r="G140" s="113"/>
      <c r="H140" s="113"/>
      <c r="I140" s="113"/>
      <c r="J140" s="113"/>
      <c r="K140" s="113"/>
      <c r="L140" s="113"/>
      <c r="M140" s="113"/>
      <c r="N140" s="113"/>
      <c r="O140" s="113"/>
      <c r="P140" s="113"/>
      <c r="Q140" s="113"/>
      <c r="R140" s="113"/>
      <c r="S140" s="113"/>
      <c r="T140" s="113"/>
      <c r="U140" s="113"/>
    </row>
    <row r="141" spans="1:21" x14ac:dyDescent="0.25">
      <c r="A141" s="113"/>
      <c r="B141" s="113"/>
      <c r="C141" s="113"/>
      <c r="D141" s="113"/>
      <c r="E141" s="113"/>
      <c r="F141" s="113"/>
      <c r="G141" s="113"/>
      <c r="H141" s="113"/>
      <c r="I141" s="113"/>
      <c r="J141" s="113"/>
      <c r="K141" s="113"/>
      <c r="L141" s="113"/>
      <c r="M141" s="113"/>
      <c r="N141" s="113"/>
      <c r="O141" s="113"/>
      <c r="P141" s="113"/>
      <c r="Q141" s="113"/>
      <c r="R141" s="113"/>
      <c r="S141" s="113"/>
      <c r="T141" s="113"/>
      <c r="U141" s="113"/>
    </row>
    <row r="142" spans="1:21" x14ac:dyDescent="0.25">
      <c r="A142" s="113"/>
      <c r="B142" s="113"/>
      <c r="C142" s="113"/>
      <c r="D142" s="113"/>
      <c r="E142" s="113"/>
      <c r="F142" s="113"/>
      <c r="G142" s="113"/>
      <c r="H142" s="113"/>
      <c r="I142" s="113"/>
      <c r="J142" s="113"/>
      <c r="K142" s="113"/>
      <c r="L142" s="113"/>
      <c r="M142" s="113"/>
      <c r="N142" s="113"/>
      <c r="O142" s="113"/>
      <c r="P142" s="113"/>
      <c r="Q142" s="113"/>
      <c r="R142" s="113"/>
      <c r="S142" s="113"/>
      <c r="T142" s="113"/>
      <c r="U142" s="113"/>
    </row>
    <row r="143" spans="1:21" x14ac:dyDescent="0.25">
      <c r="A143" s="113"/>
      <c r="B143" s="113"/>
      <c r="C143" s="113"/>
      <c r="D143" s="113"/>
      <c r="E143" s="113"/>
      <c r="F143" s="113"/>
      <c r="G143" s="113"/>
      <c r="H143" s="113"/>
      <c r="I143" s="113"/>
      <c r="J143" s="113"/>
      <c r="K143" s="113"/>
      <c r="L143" s="113"/>
      <c r="M143" s="113"/>
      <c r="N143" s="113"/>
      <c r="O143" s="113"/>
      <c r="P143" s="113"/>
      <c r="Q143" s="113"/>
      <c r="R143" s="113"/>
      <c r="S143" s="113"/>
      <c r="T143" s="113"/>
      <c r="U143" s="113"/>
    </row>
    <row r="144" spans="1:21" x14ac:dyDescent="0.25">
      <c r="A144" s="113"/>
      <c r="B144" s="113"/>
      <c r="C144" s="113"/>
      <c r="D144" s="113"/>
      <c r="E144" s="113"/>
      <c r="F144" s="113"/>
      <c r="G144" s="113"/>
      <c r="H144" s="113"/>
      <c r="I144" s="113"/>
      <c r="J144" s="113"/>
      <c r="K144" s="113"/>
      <c r="L144" s="113"/>
      <c r="M144" s="113"/>
      <c r="N144" s="113"/>
      <c r="O144" s="113"/>
      <c r="P144" s="113"/>
      <c r="Q144" s="113"/>
      <c r="R144" s="113"/>
      <c r="S144" s="113"/>
      <c r="T144" s="113"/>
      <c r="U144" s="113"/>
    </row>
    <row r="145" spans="1:21" x14ac:dyDescent="0.25">
      <c r="A145" s="113"/>
      <c r="B145" s="113"/>
      <c r="C145" s="113"/>
      <c r="D145" s="113"/>
      <c r="E145" s="113"/>
      <c r="F145" s="113"/>
      <c r="G145" s="113"/>
      <c r="H145" s="113"/>
      <c r="I145" s="113"/>
      <c r="J145" s="113"/>
      <c r="K145" s="113"/>
      <c r="L145" s="113"/>
      <c r="M145" s="113"/>
      <c r="N145" s="113"/>
      <c r="O145" s="113"/>
      <c r="P145" s="113"/>
      <c r="Q145" s="113"/>
      <c r="R145" s="113"/>
      <c r="S145" s="113"/>
      <c r="T145" s="113"/>
      <c r="U145" s="113"/>
    </row>
    <row r="146" spans="1:21" x14ac:dyDescent="0.25">
      <c r="A146" s="113"/>
      <c r="B146" s="113"/>
      <c r="C146" s="113"/>
      <c r="D146" s="113"/>
      <c r="E146" s="113"/>
      <c r="F146" s="113"/>
      <c r="G146" s="113"/>
      <c r="H146" s="113"/>
      <c r="I146" s="113"/>
      <c r="J146" s="113"/>
      <c r="K146" s="113"/>
      <c r="L146" s="113"/>
      <c r="M146" s="113"/>
      <c r="N146" s="113"/>
      <c r="O146" s="113"/>
      <c r="P146" s="113"/>
      <c r="Q146" s="113"/>
      <c r="R146" s="113"/>
      <c r="S146" s="113"/>
      <c r="T146" s="113"/>
      <c r="U146" s="113"/>
    </row>
    <row r="147" spans="1:21" x14ac:dyDescent="0.25">
      <c r="A147" s="113"/>
      <c r="B147" s="113"/>
      <c r="C147" s="113"/>
      <c r="D147" s="113"/>
      <c r="E147" s="113"/>
      <c r="F147" s="113"/>
      <c r="G147" s="113"/>
      <c r="H147" s="113"/>
      <c r="I147" s="113"/>
      <c r="J147" s="113"/>
      <c r="K147" s="113"/>
      <c r="L147" s="113"/>
      <c r="M147" s="113"/>
      <c r="N147" s="113"/>
      <c r="O147" s="113"/>
      <c r="P147" s="113"/>
      <c r="Q147" s="113"/>
      <c r="R147" s="113"/>
      <c r="S147" s="113"/>
      <c r="T147" s="113"/>
      <c r="U147" s="113"/>
    </row>
    <row r="148" spans="1:21" x14ac:dyDescent="0.25">
      <c r="A148" s="113"/>
      <c r="B148" s="113"/>
      <c r="C148" s="113"/>
      <c r="D148" s="113"/>
      <c r="E148" s="113"/>
      <c r="F148" s="113"/>
      <c r="G148" s="113"/>
      <c r="H148" s="113"/>
      <c r="I148" s="113"/>
      <c r="J148" s="113"/>
      <c r="K148" s="113"/>
      <c r="L148" s="113"/>
      <c r="M148" s="113"/>
      <c r="N148" s="113"/>
      <c r="O148" s="113"/>
      <c r="P148" s="113"/>
      <c r="Q148" s="113"/>
      <c r="R148" s="113"/>
      <c r="S148" s="113"/>
      <c r="T148" s="113"/>
      <c r="U148" s="113"/>
    </row>
    <row r="149" spans="1:21" x14ac:dyDescent="0.25">
      <c r="A149" s="113"/>
      <c r="B149" s="113"/>
      <c r="C149" s="113"/>
      <c r="D149" s="113"/>
      <c r="E149" s="113"/>
      <c r="F149" s="113"/>
      <c r="G149" s="113"/>
      <c r="H149" s="113"/>
      <c r="I149" s="113"/>
      <c r="J149" s="113"/>
      <c r="K149" s="113"/>
      <c r="L149" s="113"/>
      <c r="M149" s="113"/>
      <c r="N149" s="113"/>
      <c r="O149" s="113"/>
      <c r="P149" s="113"/>
      <c r="Q149" s="113"/>
      <c r="R149" s="113"/>
      <c r="S149" s="113"/>
      <c r="T149" s="113"/>
      <c r="U149" s="113"/>
    </row>
    <row r="150" spans="1:21" x14ac:dyDescent="0.25">
      <c r="A150" s="113"/>
      <c r="B150" s="113"/>
      <c r="C150" s="113"/>
      <c r="D150" s="113"/>
      <c r="E150" s="113"/>
      <c r="F150" s="113"/>
      <c r="G150" s="113"/>
      <c r="H150" s="113"/>
      <c r="I150" s="113"/>
      <c r="J150" s="113"/>
      <c r="K150" s="113"/>
      <c r="L150" s="113"/>
      <c r="M150" s="113"/>
      <c r="N150" s="113"/>
      <c r="O150" s="113"/>
      <c r="P150" s="113"/>
      <c r="Q150" s="113"/>
      <c r="R150" s="113"/>
      <c r="S150" s="113"/>
      <c r="T150" s="113"/>
      <c r="U150" s="113"/>
    </row>
    <row r="151" spans="1:21" x14ac:dyDescent="0.25">
      <c r="A151" s="113"/>
      <c r="B151" s="113"/>
      <c r="C151" s="113"/>
      <c r="D151" s="113"/>
      <c r="E151" s="113"/>
      <c r="F151" s="113"/>
      <c r="G151" s="113"/>
      <c r="H151" s="113"/>
      <c r="I151" s="113"/>
      <c r="J151" s="113"/>
      <c r="K151" s="113"/>
      <c r="L151" s="113"/>
      <c r="M151" s="113"/>
      <c r="N151" s="113"/>
      <c r="O151" s="113"/>
      <c r="P151" s="113"/>
      <c r="Q151" s="113"/>
      <c r="R151" s="113"/>
      <c r="S151" s="113"/>
      <c r="T151" s="113"/>
      <c r="U151" s="113"/>
    </row>
    <row r="152" spans="1:21" x14ac:dyDescent="0.25">
      <c r="A152" s="113"/>
      <c r="B152" s="113"/>
      <c r="C152" s="113"/>
      <c r="D152" s="113"/>
      <c r="E152" s="113"/>
      <c r="F152" s="113"/>
      <c r="G152" s="113"/>
      <c r="H152" s="113"/>
      <c r="I152" s="113"/>
      <c r="J152" s="113"/>
      <c r="K152" s="113"/>
      <c r="L152" s="113"/>
      <c r="M152" s="113"/>
      <c r="N152" s="113"/>
      <c r="O152" s="113"/>
      <c r="P152" s="113"/>
      <c r="Q152" s="113"/>
      <c r="R152" s="113"/>
      <c r="S152" s="113"/>
      <c r="T152" s="113"/>
      <c r="U152" s="113"/>
    </row>
    <row r="153" spans="1:21" x14ac:dyDescent="0.25">
      <c r="A153" s="113"/>
      <c r="B153" s="113"/>
      <c r="C153" s="113"/>
      <c r="D153" s="113"/>
      <c r="E153" s="113"/>
      <c r="F153" s="113"/>
      <c r="G153" s="113"/>
      <c r="H153" s="113"/>
      <c r="I153" s="113"/>
      <c r="J153" s="113"/>
      <c r="K153" s="113"/>
      <c r="L153" s="113"/>
      <c r="M153" s="113"/>
      <c r="N153" s="113"/>
      <c r="O153" s="113"/>
      <c r="P153" s="113"/>
      <c r="Q153" s="113"/>
      <c r="R153" s="113"/>
      <c r="S153" s="113"/>
      <c r="T153" s="113"/>
      <c r="U153" s="113"/>
    </row>
    <row r="154" spans="1:21" x14ac:dyDescent="0.25">
      <c r="A154" s="113"/>
      <c r="B154" s="113"/>
      <c r="C154" s="113"/>
      <c r="D154" s="113"/>
      <c r="E154" s="113"/>
      <c r="F154" s="113"/>
      <c r="G154" s="113"/>
      <c r="H154" s="113"/>
      <c r="I154" s="113"/>
      <c r="J154" s="113"/>
      <c r="K154" s="113"/>
      <c r="L154" s="113"/>
      <c r="M154" s="113"/>
      <c r="N154" s="113"/>
      <c r="O154" s="113"/>
      <c r="P154" s="113"/>
      <c r="Q154" s="113"/>
      <c r="R154" s="113"/>
      <c r="S154" s="113"/>
      <c r="T154" s="113"/>
      <c r="U154" s="113"/>
    </row>
    <row r="155" spans="1:21" x14ac:dyDescent="0.25">
      <c r="A155" s="113"/>
      <c r="B155" s="113"/>
      <c r="C155" s="113"/>
      <c r="D155" s="113"/>
      <c r="E155" s="113"/>
      <c r="F155" s="113"/>
      <c r="G155" s="113"/>
      <c r="H155" s="113"/>
      <c r="I155" s="113"/>
      <c r="J155" s="113"/>
      <c r="K155" s="113"/>
      <c r="L155" s="113"/>
      <c r="M155" s="113"/>
      <c r="N155" s="113"/>
      <c r="O155" s="113"/>
      <c r="P155" s="113"/>
      <c r="Q155" s="113"/>
      <c r="R155" s="113"/>
      <c r="S155" s="113"/>
      <c r="T155" s="113"/>
      <c r="U155" s="113"/>
    </row>
    <row r="156" spans="1:21" x14ac:dyDescent="0.25">
      <c r="A156" s="113"/>
      <c r="B156" s="113"/>
      <c r="C156" s="113"/>
      <c r="D156" s="113"/>
      <c r="E156" s="113"/>
      <c r="F156" s="113"/>
      <c r="G156" s="113"/>
      <c r="H156" s="113"/>
      <c r="I156" s="113"/>
      <c r="J156" s="113"/>
      <c r="K156" s="113"/>
      <c r="L156" s="113"/>
      <c r="M156" s="113"/>
      <c r="N156" s="113"/>
      <c r="O156" s="113"/>
      <c r="P156" s="113"/>
      <c r="Q156" s="113"/>
      <c r="R156" s="113"/>
      <c r="S156" s="113"/>
      <c r="T156" s="113"/>
      <c r="U156" s="113"/>
    </row>
    <row r="157" spans="1:21" x14ac:dyDescent="0.25">
      <c r="A157" s="113"/>
      <c r="B157" s="113"/>
      <c r="C157" s="113"/>
      <c r="D157" s="113"/>
      <c r="E157" s="113"/>
      <c r="F157" s="113"/>
      <c r="G157" s="113"/>
      <c r="H157" s="113"/>
      <c r="I157" s="113"/>
      <c r="J157" s="113"/>
      <c r="K157" s="113"/>
      <c r="L157" s="113"/>
      <c r="M157" s="113"/>
      <c r="N157" s="113"/>
      <c r="O157" s="113"/>
      <c r="P157" s="113"/>
      <c r="Q157" s="113"/>
      <c r="R157" s="113"/>
      <c r="S157" s="113"/>
      <c r="T157" s="113"/>
      <c r="U157" s="113"/>
    </row>
    <row r="158" spans="1:21" x14ac:dyDescent="0.25">
      <c r="A158" s="113"/>
      <c r="B158" s="113"/>
      <c r="C158" s="113"/>
      <c r="D158" s="113"/>
      <c r="E158" s="113"/>
      <c r="F158" s="113"/>
      <c r="G158" s="113"/>
      <c r="H158" s="113"/>
      <c r="I158" s="113"/>
      <c r="J158" s="113"/>
      <c r="K158" s="113"/>
      <c r="L158" s="113"/>
      <c r="M158" s="113"/>
      <c r="N158" s="113"/>
      <c r="O158" s="113"/>
      <c r="P158" s="113"/>
      <c r="Q158" s="113"/>
      <c r="R158" s="113"/>
      <c r="S158" s="113"/>
      <c r="T158" s="113"/>
      <c r="U158" s="113"/>
    </row>
    <row r="159" spans="1:21" x14ac:dyDescent="0.25">
      <c r="A159" s="113"/>
      <c r="B159" s="113"/>
      <c r="C159" s="113"/>
      <c r="D159" s="113"/>
      <c r="E159" s="113"/>
      <c r="F159" s="113"/>
      <c r="G159" s="113"/>
      <c r="H159" s="113"/>
      <c r="I159" s="113"/>
      <c r="J159" s="113"/>
      <c r="K159" s="113"/>
      <c r="L159" s="113"/>
      <c r="M159" s="113"/>
      <c r="N159" s="113"/>
      <c r="O159" s="113"/>
      <c r="P159" s="113"/>
      <c r="Q159" s="113"/>
      <c r="R159" s="113"/>
      <c r="S159" s="113"/>
      <c r="T159" s="113"/>
      <c r="U159" s="113"/>
    </row>
    <row r="160" spans="1:21" x14ac:dyDescent="0.25">
      <c r="A160" s="113"/>
      <c r="B160" s="113"/>
      <c r="C160" s="113"/>
      <c r="D160" s="113"/>
      <c r="E160" s="113"/>
      <c r="F160" s="113"/>
      <c r="G160" s="113"/>
      <c r="H160" s="113"/>
      <c r="I160" s="113"/>
      <c r="J160" s="113"/>
      <c r="K160" s="113"/>
      <c r="L160" s="113"/>
      <c r="M160" s="113"/>
      <c r="N160" s="113"/>
      <c r="O160" s="113"/>
      <c r="P160" s="113"/>
      <c r="Q160" s="113"/>
      <c r="R160" s="113"/>
      <c r="S160" s="113"/>
      <c r="T160" s="113"/>
      <c r="U160" s="113"/>
    </row>
    <row r="161" spans="1:21" x14ac:dyDescent="0.25">
      <c r="A161" s="113"/>
      <c r="B161" s="113"/>
      <c r="C161" s="113"/>
      <c r="D161" s="113"/>
      <c r="E161" s="113"/>
      <c r="F161" s="113"/>
      <c r="G161" s="113"/>
      <c r="H161" s="113"/>
      <c r="I161" s="113"/>
      <c r="J161" s="113"/>
      <c r="K161" s="113"/>
      <c r="L161" s="113"/>
      <c r="M161" s="113"/>
      <c r="N161" s="113"/>
      <c r="O161" s="113"/>
      <c r="P161" s="113"/>
      <c r="Q161" s="113"/>
      <c r="R161" s="113"/>
      <c r="S161" s="113"/>
      <c r="T161" s="113"/>
      <c r="U161" s="113"/>
    </row>
    <row r="162" spans="1:21" x14ac:dyDescent="0.25">
      <c r="A162" s="113"/>
      <c r="B162" s="113"/>
      <c r="C162" s="113"/>
      <c r="D162" s="113"/>
      <c r="E162" s="113"/>
      <c r="F162" s="113"/>
      <c r="G162" s="113"/>
      <c r="H162" s="113"/>
      <c r="I162" s="113"/>
      <c r="J162" s="113"/>
      <c r="K162" s="113"/>
      <c r="L162" s="113"/>
      <c r="M162" s="113"/>
      <c r="N162" s="113"/>
      <c r="O162" s="113"/>
      <c r="P162" s="113"/>
      <c r="Q162" s="113"/>
      <c r="R162" s="113"/>
      <c r="S162" s="113"/>
      <c r="T162" s="113"/>
      <c r="U162" s="113"/>
    </row>
    <row r="163" spans="1:21" x14ac:dyDescent="0.25">
      <c r="A163" s="113"/>
      <c r="B163" s="113"/>
      <c r="C163" s="113"/>
      <c r="D163" s="113"/>
      <c r="E163" s="113"/>
      <c r="F163" s="113"/>
      <c r="G163" s="113"/>
      <c r="H163" s="113"/>
      <c r="I163" s="113"/>
      <c r="J163" s="113"/>
      <c r="K163" s="113"/>
      <c r="L163" s="113"/>
      <c r="M163" s="113"/>
      <c r="N163" s="113"/>
      <c r="O163" s="113"/>
      <c r="P163" s="113"/>
      <c r="Q163" s="113"/>
      <c r="R163" s="113"/>
      <c r="S163" s="113"/>
      <c r="T163" s="113"/>
      <c r="U163" s="113"/>
    </row>
    <row r="164" spans="1:21" x14ac:dyDescent="0.25">
      <c r="A164" s="113"/>
      <c r="B164" s="113"/>
      <c r="C164" s="113"/>
      <c r="D164" s="113"/>
      <c r="E164" s="113"/>
      <c r="F164" s="113"/>
      <c r="G164" s="113"/>
      <c r="H164" s="113"/>
      <c r="I164" s="113"/>
      <c r="J164" s="113"/>
      <c r="K164" s="113"/>
      <c r="L164" s="113"/>
      <c r="M164" s="113"/>
      <c r="N164" s="113"/>
      <c r="O164" s="113"/>
      <c r="P164" s="113"/>
      <c r="Q164" s="113"/>
      <c r="R164" s="113"/>
      <c r="S164" s="113"/>
      <c r="T164" s="113"/>
      <c r="U164" s="113"/>
    </row>
    <row r="165" spans="1:21" x14ac:dyDescent="0.25">
      <c r="A165" s="113"/>
      <c r="B165" s="113"/>
      <c r="C165" s="113"/>
      <c r="D165" s="113"/>
      <c r="E165" s="113"/>
      <c r="F165" s="113"/>
      <c r="G165" s="113"/>
      <c r="H165" s="113"/>
      <c r="I165" s="113"/>
      <c r="J165" s="113"/>
      <c r="K165" s="113"/>
      <c r="L165" s="113"/>
      <c r="M165" s="113"/>
      <c r="N165" s="113"/>
      <c r="O165" s="113"/>
      <c r="P165" s="113"/>
      <c r="Q165" s="113"/>
      <c r="R165" s="113"/>
      <c r="S165" s="113"/>
      <c r="T165" s="113"/>
      <c r="U165" s="113"/>
    </row>
    <row r="166" spans="1:21" x14ac:dyDescent="0.25">
      <c r="A166" s="113"/>
      <c r="B166" s="113"/>
      <c r="C166" s="113"/>
      <c r="D166" s="113"/>
      <c r="E166" s="113"/>
      <c r="F166" s="113"/>
      <c r="G166" s="113"/>
      <c r="H166" s="113"/>
      <c r="I166" s="113"/>
      <c r="J166" s="113"/>
      <c r="K166" s="113"/>
      <c r="L166" s="113"/>
      <c r="M166" s="113"/>
      <c r="N166" s="113"/>
      <c r="O166" s="113"/>
      <c r="P166" s="113"/>
      <c r="Q166" s="113"/>
      <c r="R166" s="113"/>
      <c r="S166" s="113"/>
      <c r="T166" s="113"/>
      <c r="U166" s="113"/>
    </row>
    <row r="167" spans="1:21" x14ac:dyDescent="0.25">
      <c r="A167" s="113"/>
      <c r="B167" s="113"/>
      <c r="C167" s="113"/>
      <c r="D167" s="113"/>
      <c r="E167" s="113"/>
      <c r="F167" s="113"/>
      <c r="G167" s="113"/>
      <c r="H167" s="113"/>
      <c r="I167" s="113"/>
      <c r="J167" s="113"/>
      <c r="K167" s="113"/>
      <c r="L167" s="113"/>
      <c r="M167" s="113"/>
      <c r="N167" s="113"/>
      <c r="O167" s="113"/>
      <c r="P167" s="113"/>
      <c r="Q167" s="113"/>
      <c r="R167" s="113"/>
      <c r="S167" s="113"/>
      <c r="T167" s="113"/>
      <c r="U167" s="113"/>
    </row>
    <row r="168" spans="1:21" x14ac:dyDescent="0.25">
      <c r="A168" s="113"/>
      <c r="B168" s="113"/>
      <c r="C168" s="113"/>
      <c r="D168" s="113"/>
      <c r="E168" s="113"/>
      <c r="F168" s="113"/>
      <c r="G168" s="113"/>
      <c r="H168" s="113"/>
      <c r="I168" s="113"/>
      <c r="J168" s="113"/>
      <c r="K168" s="113"/>
      <c r="L168" s="113"/>
      <c r="M168" s="113"/>
      <c r="N168" s="113"/>
      <c r="O168" s="113"/>
      <c r="P168" s="113"/>
      <c r="Q168" s="113"/>
      <c r="R168" s="113"/>
      <c r="S168" s="113"/>
      <c r="T168" s="113"/>
      <c r="U168" s="113"/>
    </row>
    <row r="169" spans="1:21" x14ac:dyDescent="0.25">
      <c r="A169" s="113"/>
      <c r="B169" s="113"/>
      <c r="C169" s="113"/>
      <c r="D169" s="113"/>
      <c r="E169" s="113"/>
      <c r="F169" s="113"/>
      <c r="G169" s="113"/>
      <c r="H169" s="113"/>
      <c r="I169" s="113"/>
      <c r="J169" s="113"/>
      <c r="K169" s="113"/>
      <c r="L169" s="113"/>
      <c r="M169" s="113"/>
      <c r="N169" s="113"/>
      <c r="O169" s="113"/>
      <c r="P169" s="113"/>
      <c r="Q169" s="113"/>
      <c r="R169" s="113"/>
      <c r="S169" s="113"/>
      <c r="T169" s="113"/>
      <c r="U169" s="113"/>
    </row>
    <row r="170" spans="1:21" x14ac:dyDescent="0.25">
      <c r="A170" s="113"/>
      <c r="B170" s="113"/>
      <c r="C170" s="113"/>
      <c r="D170" s="113"/>
      <c r="E170" s="113"/>
      <c r="F170" s="113"/>
      <c r="G170" s="113"/>
      <c r="H170" s="113"/>
      <c r="I170" s="113"/>
      <c r="J170" s="113"/>
      <c r="K170" s="113"/>
      <c r="L170" s="113"/>
      <c r="M170" s="113"/>
      <c r="N170" s="113"/>
      <c r="O170" s="113"/>
      <c r="P170" s="113"/>
      <c r="Q170" s="113"/>
      <c r="R170" s="113"/>
      <c r="S170" s="113"/>
      <c r="T170" s="113"/>
      <c r="U170" s="113"/>
    </row>
    <row r="171" spans="1:21" x14ac:dyDescent="0.25">
      <c r="A171" s="113"/>
      <c r="B171" s="113"/>
      <c r="C171" s="113"/>
      <c r="D171" s="113"/>
      <c r="E171" s="113"/>
      <c r="F171" s="113"/>
      <c r="G171" s="113"/>
      <c r="H171" s="113"/>
      <c r="I171" s="113"/>
      <c r="J171" s="113"/>
      <c r="K171" s="113"/>
      <c r="L171" s="113"/>
      <c r="M171" s="113"/>
      <c r="N171" s="113"/>
      <c r="O171" s="113"/>
      <c r="P171" s="113"/>
      <c r="Q171" s="113"/>
      <c r="R171" s="113"/>
      <c r="S171" s="113"/>
      <c r="T171" s="113"/>
      <c r="U171" s="113"/>
    </row>
    <row r="172" spans="1:21" x14ac:dyDescent="0.25">
      <c r="A172" s="113"/>
      <c r="B172" s="113"/>
      <c r="C172" s="113"/>
      <c r="D172" s="113"/>
      <c r="E172" s="113"/>
      <c r="F172" s="113"/>
      <c r="G172" s="113"/>
      <c r="H172" s="113"/>
      <c r="I172" s="113"/>
      <c r="J172" s="113"/>
      <c r="K172" s="113"/>
      <c r="L172" s="113"/>
      <c r="M172" s="113"/>
      <c r="N172" s="113"/>
      <c r="O172" s="113"/>
      <c r="P172" s="113"/>
      <c r="Q172" s="113"/>
      <c r="R172" s="113"/>
      <c r="S172" s="113"/>
      <c r="T172" s="113"/>
      <c r="U172" s="113"/>
    </row>
    <row r="173" spans="1:21" x14ac:dyDescent="0.25">
      <c r="A173" s="113"/>
      <c r="B173" s="113"/>
      <c r="C173" s="113"/>
      <c r="D173" s="113"/>
      <c r="E173" s="113"/>
      <c r="F173" s="113"/>
      <c r="G173" s="113"/>
      <c r="H173" s="113"/>
      <c r="I173" s="113"/>
      <c r="J173" s="113"/>
      <c r="K173" s="113"/>
      <c r="L173" s="113"/>
      <c r="M173" s="113"/>
      <c r="N173" s="113"/>
      <c r="O173" s="113"/>
      <c r="P173" s="113"/>
      <c r="Q173" s="113"/>
      <c r="R173" s="113"/>
      <c r="S173" s="113"/>
      <c r="T173" s="113"/>
      <c r="U173" s="113"/>
    </row>
    <row r="174" spans="1:21" x14ac:dyDescent="0.25">
      <c r="A174" s="113"/>
      <c r="B174" s="113"/>
      <c r="C174" s="113"/>
      <c r="D174" s="113"/>
      <c r="E174" s="113"/>
      <c r="F174" s="113"/>
      <c r="G174" s="113"/>
      <c r="H174" s="113"/>
      <c r="I174" s="113"/>
      <c r="J174" s="113"/>
      <c r="K174" s="113"/>
      <c r="L174" s="113"/>
      <c r="M174" s="113"/>
      <c r="N174" s="113"/>
      <c r="O174" s="113"/>
      <c r="P174" s="113"/>
      <c r="Q174" s="113"/>
      <c r="R174" s="113"/>
      <c r="S174" s="113"/>
      <c r="T174" s="113"/>
      <c r="U174" s="113"/>
    </row>
    <row r="175" spans="1:21" x14ac:dyDescent="0.25">
      <c r="A175" s="113"/>
      <c r="B175" s="113"/>
      <c r="C175" s="113"/>
      <c r="D175" s="113"/>
      <c r="E175" s="113"/>
      <c r="F175" s="113"/>
      <c r="G175" s="113"/>
      <c r="H175" s="113"/>
      <c r="I175" s="113"/>
      <c r="J175" s="113"/>
      <c r="K175" s="113"/>
      <c r="L175" s="113"/>
      <c r="M175" s="113"/>
      <c r="N175" s="113"/>
      <c r="O175" s="113"/>
      <c r="P175" s="113"/>
      <c r="Q175" s="113"/>
      <c r="R175" s="113"/>
      <c r="S175" s="113"/>
      <c r="T175" s="113"/>
      <c r="U175" s="113"/>
    </row>
    <row r="176" spans="1:21" x14ac:dyDescent="0.25">
      <c r="A176" s="113"/>
      <c r="B176" s="113"/>
      <c r="C176" s="113"/>
      <c r="D176" s="113"/>
      <c r="E176" s="113"/>
      <c r="F176" s="113"/>
      <c r="G176" s="113"/>
      <c r="H176" s="113"/>
      <c r="I176" s="113"/>
      <c r="J176" s="113"/>
      <c r="K176" s="113"/>
      <c r="L176" s="113"/>
      <c r="M176" s="113"/>
      <c r="N176" s="113"/>
      <c r="O176" s="113"/>
      <c r="P176" s="113"/>
      <c r="Q176" s="113"/>
      <c r="R176" s="113"/>
      <c r="S176" s="113"/>
      <c r="T176" s="113"/>
      <c r="U176" s="113"/>
    </row>
    <row r="177" spans="1:21" x14ac:dyDescent="0.25">
      <c r="A177" s="113"/>
      <c r="B177" s="113"/>
      <c r="C177" s="113"/>
      <c r="D177" s="113"/>
      <c r="E177" s="113"/>
      <c r="F177" s="113"/>
      <c r="G177" s="113"/>
      <c r="H177" s="113"/>
      <c r="I177" s="113"/>
      <c r="J177" s="113"/>
      <c r="K177" s="113"/>
      <c r="L177" s="113"/>
      <c r="M177" s="113"/>
      <c r="N177" s="113"/>
      <c r="O177" s="113"/>
      <c r="P177" s="113"/>
      <c r="Q177" s="113"/>
      <c r="R177" s="113"/>
      <c r="S177" s="113"/>
      <c r="T177" s="113"/>
      <c r="U177" s="113"/>
    </row>
    <row r="178" spans="1:21" x14ac:dyDescent="0.25">
      <c r="A178" s="113"/>
      <c r="B178" s="113"/>
      <c r="C178" s="113"/>
      <c r="D178" s="113"/>
      <c r="E178" s="113"/>
      <c r="F178" s="113"/>
      <c r="G178" s="113"/>
      <c r="H178" s="113"/>
      <c r="I178" s="113"/>
      <c r="J178" s="113"/>
      <c r="K178" s="113"/>
      <c r="L178" s="113"/>
      <c r="M178" s="113"/>
      <c r="N178" s="113"/>
      <c r="O178" s="113"/>
      <c r="P178" s="113"/>
      <c r="Q178" s="113"/>
      <c r="R178" s="113"/>
      <c r="S178" s="113"/>
      <c r="T178" s="113"/>
      <c r="U178" s="113"/>
    </row>
    <row r="179" spans="1:21" x14ac:dyDescent="0.25">
      <c r="A179" s="113"/>
      <c r="B179" s="113"/>
      <c r="C179" s="113"/>
      <c r="D179" s="113"/>
      <c r="E179" s="113"/>
      <c r="F179" s="113"/>
      <c r="G179" s="113"/>
      <c r="H179" s="113"/>
      <c r="I179" s="113"/>
      <c r="J179" s="113"/>
      <c r="K179" s="113"/>
      <c r="L179" s="113"/>
      <c r="M179" s="113"/>
      <c r="N179" s="113"/>
      <c r="O179" s="113"/>
      <c r="P179" s="113"/>
      <c r="Q179" s="113"/>
      <c r="R179" s="113"/>
      <c r="S179" s="113"/>
      <c r="T179" s="113"/>
      <c r="U179" s="113"/>
    </row>
    <row r="180" spans="1:21" x14ac:dyDescent="0.25">
      <c r="A180" s="113"/>
      <c r="B180" s="113"/>
      <c r="C180" s="113"/>
      <c r="D180" s="113"/>
      <c r="E180" s="113"/>
      <c r="F180" s="113"/>
      <c r="G180" s="113"/>
      <c r="H180" s="113"/>
      <c r="I180" s="113"/>
      <c r="J180" s="113"/>
      <c r="K180" s="113"/>
      <c r="L180" s="113"/>
      <c r="M180" s="113"/>
      <c r="N180" s="113"/>
      <c r="O180" s="113"/>
      <c r="P180" s="113"/>
      <c r="Q180" s="113"/>
      <c r="R180" s="113"/>
      <c r="S180" s="113"/>
      <c r="T180" s="113"/>
      <c r="U180" s="113"/>
    </row>
    <row r="181" spans="1:21" x14ac:dyDescent="0.25">
      <c r="A181" s="113"/>
      <c r="B181" s="113"/>
      <c r="C181" s="113"/>
      <c r="D181" s="113"/>
      <c r="E181" s="113"/>
      <c r="F181" s="113"/>
      <c r="G181" s="113"/>
      <c r="H181" s="113"/>
      <c r="I181" s="113"/>
      <c r="J181" s="113"/>
      <c r="K181" s="113"/>
      <c r="L181" s="113"/>
      <c r="M181" s="113"/>
      <c r="N181" s="113"/>
      <c r="O181" s="113"/>
      <c r="P181" s="113"/>
      <c r="Q181" s="113"/>
      <c r="R181" s="113"/>
      <c r="S181" s="113"/>
      <c r="T181" s="113"/>
      <c r="U181" s="113"/>
    </row>
    <row r="182" spans="1:21" x14ac:dyDescent="0.25">
      <c r="A182" s="113"/>
      <c r="B182" s="113"/>
      <c r="C182" s="113"/>
      <c r="D182" s="113"/>
      <c r="E182" s="113"/>
      <c r="F182" s="113"/>
      <c r="G182" s="113"/>
      <c r="H182" s="113"/>
      <c r="I182" s="113"/>
      <c r="J182" s="113"/>
      <c r="K182" s="113"/>
      <c r="L182" s="113"/>
      <c r="M182" s="113"/>
      <c r="N182" s="113"/>
      <c r="O182" s="113"/>
      <c r="P182" s="113"/>
      <c r="Q182" s="113"/>
      <c r="R182" s="113"/>
      <c r="S182" s="113"/>
      <c r="T182" s="113"/>
      <c r="U182" s="113"/>
    </row>
    <row r="183" spans="1:21" x14ac:dyDescent="0.25">
      <c r="A183" s="113"/>
      <c r="B183" s="113"/>
      <c r="C183" s="113"/>
      <c r="D183" s="113"/>
      <c r="E183" s="113"/>
      <c r="F183" s="113"/>
      <c r="G183" s="113"/>
      <c r="H183" s="113"/>
      <c r="I183" s="113"/>
      <c r="J183" s="113"/>
      <c r="K183" s="113"/>
      <c r="L183" s="113"/>
      <c r="M183" s="113"/>
      <c r="N183" s="113"/>
      <c r="O183" s="113"/>
      <c r="P183" s="113"/>
      <c r="Q183" s="113"/>
      <c r="R183" s="113"/>
      <c r="S183" s="113"/>
      <c r="T183" s="113"/>
      <c r="U183" s="113"/>
    </row>
    <row r="184" spans="1:21"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row>
    <row r="185" spans="1:21" x14ac:dyDescent="0.25">
      <c r="A185" s="113"/>
      <c r="B185" s="113"/>
      <c r="C185" s="113"/>
      <c r="D185" s="113"/>
      <c r="E185" s="113"/>
      <c r="F185" s="113"/>
      <c r="G185" s="113"/>
      <c r="H185" s="113"/>
      <c r="I185" s="113"/>
      <c r="J185" s="113"/>
      <c r="K185" s="113"/>
      <c r="L185" s="113"/>
      <c r="M185" s="113"/>
      <c r="N185" s="113"/>
      <c r="O185" s="113"/>
      <c r="P185" s="113"/>
      <c r="Q185" s="113"/>
      <c r="R185" s="113"/>
      <c r="S185" s="113"/>
      <c r="T185" s="113"/>
      <c r="U185" s="113"/>
    </row>
    <row r="186" spans="1:21" x14ac:dyDescent="0.25">
      <c r="A186" s="113"/>
      <c r="B186" s="113"/>
      <c r="C186" s="113"/>
      <c r="D186" s="113"/>
      <c r="E186" s="113"/>
      <c r="F186" s="113"/>
      <c r="G186" s="113"/>
      <c r="H186" s="113"/>
      <c r="I186" s="113"/>
      <c r="J186" s="113"/>
      <c r="K186" s="113"/>
      <c r="L186" s="113"/>
      <c r="M186" s="113"/>
      <c r="N186" s="113"/>
      <c r="O186" s="113"/>
      <c r="P186" s="113"/>
      <c r="Q186" s="113"/>
      <c r="R186" s="113"/>
      <c r="S186" s="113"/>
      <c r="T186" s="113"/>
      <c r="U186" s="113"/>
    </row>
    <row r="187" spans="1:21" x14ac:dyDescent="0.25">
      <c r="A187" s="113"/>
      <c r="B187" s="113"/>
      <c r="C187" s="113"/>
      <c r="D187" s="113"/>
      <c r="E187" s="113"/>
      <c r="F187" s="113"/>
      <c r="G187" s="113"/>
      <c r="H187" s="113"/>
      <c r="I187" s="113"/>
      <c r="J187" s="113"/>
      <c r="K187" s="113"/>
      <c r="L187" s="113"/>
      <c r="M187" s="113"/>
      <c r="N187" s="113"/>
      <c r="O187" s="113"/>
      <c r="P187" s="113"/>
      <c r="Q187" s="113"/>
      <c r="R187" s="113"/>
      <c r="S187" s="113"/>
      <c r="T187" s="113"/>
      <c r="U187" s="113"/>
    </row>
    <row r="188" spans="1:21" x14ac:dyDescent="0.25">
      <c r="A188" s="113"/>
      <c r="B188" s="113"/>
      <c r="C188" s="113"/>
      <c r="D188" s="113"/>
      <c r="E188" s="113"/>
      <c r="F188" s="113"/>
      <c r="G188" s="113"/>
      <c r="H188" s="113"/>
      <c r="I188" s="113"/>
      <c r="J188" s="113"/>
      <c r="K188" s="113"/>
      <c r="L188" s="113"/>
      <c r="M188" s="113"/>
      <c r="N188" s="113"/>
      <c r="O188" s="113"/>
      <c r="P188" s="113"/>
      <c r="Q188" s="113"/>
      <c r="R188" s="113"/>
      <c r="S188" s="113"/>
      <c r="T188" s="113"/>
      <c r="U188" s="113"/>
    </row>
    <row r="189" spans="1:21" x14ac:dyDescent="0.25">
      <c r="A189" s="113"/>
      <c r="B189" s="113"/>
      <c r="C189" s="113"/>
      <c r="D189" s="113"/>
      <c r="E189" s="113"/>
      <c r="F189" s="113"/>
      <c r="G189" s="113"/>
      <c r="H189" s="113"/>
      <c r="I189" s="113"/>
      <c r="J189" s="113"/>
      <c r="K189" s="113"/>
      <c r="L189" s="113"/>
      <c r="M189" s="113"/>
      <c r="N189" s="113"/>
      <c r="O189" s="113"/>
      <c r="P189" s="113"/>
      <c r="Q189" s="113"/>
      <c r="R189" s="113"/>
      <c r="S189" s="113"/>
      <c r="T189" s="113"/>
      <c r="U189" s="113"/>
    </row>
    <row r="190" spans="1:21" x14ac:dyDescent="0.25">
      <c r="A190" s="113"/>
      <c r="B190" s="113"/>
      <c r="C190" s="113"/>
      <c r="D190" s="113"/>
      <c r="E190" s="113"/>
      <c r="F190" s="113"/>
      <c r="G190" s="113"/>
      <c r="H190" s="113"/>
      <c r="I190" s="113"/>
      <c r="J190" s="113"/>
      <c r="K190" s="113"/>
      <c r="L190" s="113"/>
      <c r="M190" s="113"/>
      <c r="N190" s="113"/>
      <c r="O190" s="113"/>
      <c r="P190" s="113"/>
      <c r="Q190" s="113"/>
      <c r="R190" s="113"/>
      <c r="S190" s="113"/>
      <c r="T190" s="113"/>
      <c r="U190" s="113"/>
    </row>
    <row r="191" spans="1:21" x14ac:dyDescent="0.25">
      <c r="A191" s="113"/>
      <c r="B191" s="113"/>
      <c r="C191" s="113"/>
      <c r="D191" s="113"/>
      <c r="E191" s="113"/>
      <c r="F191" s="113"/>
      <c r="G191" s="113"/>
      <c r="H191" s="113"/>
      <c r="I191" s="113"/>
      <c r="J191" s="113"/>
      <c r="K191" s="113"/>
      <c r="L191" s="113"/>
      <c r="M191" s="113"/>
      <c r="N191" s="113"/>
      <c r="O191" s="113"/>
      <c r="P191" s="113"/>
      <c r="Q191" s="113"/>
      <c r="R191" s="113"/>
      <c r="S191" s="113"/>
      <c r="T191" s="113"/>
      <c r="U191" s="113"/>
    </row>
    <row r="192" spans="1:21" x14ac:dyDescent="0.25">
      <c r="A192" s="113"/>
      <c r="B192" s="113"/>
      <c r="C192" s="113"/>
      <c r="D192" s="113"/>
      <c r="E192" s="113"/>
      <c r="F192" s="113"/>
      <c r="G192" s="113"/>
      <c r="H192" s="113"/>
      <c r="I192" s="113"/>
      <c r="J192" s="113"/>
      <c r="K192" s="113"/>
      <c r="L192" s="113"/>
      <c r="M192" s="113"/>
      <c r="N192" s="113"/>
      <c r="O192" s="113"/>
      <c r="P192" s="113"/>
      <c r="Q192" s="113"/>
      <c r="R192" s="113"/>
      <c r="S192" s="113"/>
      <c r="T192" s="113"/>
      <c r="U192" s="113"/>
    </row>
    <row r="193" spans="1:21" x14ac:dyDescent="0.25">
      <c r="A193" s="113"/>
      <c r="B193" s="113"/>
      <c r="C193" s="113"/>
      <c r="D193" s="113"/>
      <c r="E193" s="113"/>
      <c r="F193" s="113"/>
      <c r="G193" s="113"/>
      <c r="H193" s="113"/>
      <c r="I193" s="113"/>
      <c r="J193" s="113"/>
      <c r="K193" s="113"/>
      <c r="L193" s="113"/>
      <c r="M193" s="113"/>
      <c r="N193" s="113"/>
      <c r="O193" s="113"/>
      <c r="P193" s="113"/>
      <c r="Q193" s="113"/>
      <c r="R193" s="113"/>
      <c r="S193" s="113"/>
      <c r="T193" s="113"/>
      <c r="U193" s="113"/>
    </row>
    <row r="194" spans="1:21" x14ac:dyDescent="0.25">
      <c r="A194" s="113"/>
      <c r="B194" s="113"/>
      <c r="C194" s="113"/>
      <c r="D194" s="113"/>
      <c r="E194" s="113"/>
      <c r="F194" s="113"/>
      <c r="G194" s="113"/>
      <c r="H194" s="113"/>
      <c r="I194" s="113"/>
      <c r="J194" s="113"/>
      <c r="K194" s="113"/>
      <c r="L194" s="113"/>
      <c r="M194" s="113"/>
      <c r="N194" s="113"/>
      <c r="O194" s="113"/>
      <c r="P194" s="113"/>
      <c r="Q194" s="113"/>
      <c r="R194" s="113"/>
      <c r="S194" s="113"/>
      <c r="T194" s="113"/>
      <c r="U194" s="113"/>
    </row>
    <row r="195" spans="1:21" x14ac:dyDescent="0.25">
      <c r="A195" s="113"/>
      <c r="B195" s="113"/>
      <c r="C195" s="113"/>
      <c r="D195" s="113"/>
      <c r="E195" s="113"/>
      <c r="F195" s="113"/>
      <c r="G195" s="113"/>
      <c r="H195" s="113"/>
      <c r="I195" s="113"/>
      <c r="J195" s="113"/>
      <c r="K195" s="113"/>
      <c r="L195" s="113"/>
      <c r="M195" s="113"/>
      <c r="N195" s="113"/>
      <c r="O195" s="113"/>
      <c r="P195" s="113"/>
      <c r="Q195" s="113"/>
      <c r="R195" s="113"/>
      <c r="S195" s="113"/>
      <c r="T195" s="113"/>
      <c r="U195" s="113"/>
    </row>
    <row r="196" spans="1:21" x14ac:dyDescent="0.25">
      <c r="A196" s="113"/>
      <c r="B196" s="113"/>
      <c r="C196" s="113"/>
      <c r="D196" s="113"/>
      <c r="E196" s="113"/>
      <c r="F196" s="113"/>
      <c r="G196" s="113"/>
      <c r="H196" s="113"/>
      <c r="I196" s="113"/>
      <c r="J196" s="113"/>
      <c r="K196" s="113"/>
      <c r="L196" s="113"/>
      <c r="M196" s="113"/>
      <c r="N196" s="113"/>
      <c r="O196" s="113"/>
      <c r="P196" s="113"/>
      <c r="Q196" s="113"/>
      <c r="R196" s="113"/>
      <c r="S196" s="113"/>
      <c r="T196" s="113"/>
      <c r="U196" s="113"/>
    </row>
    <row r="197" spans="1:21" x14ac:dyDescent="0.25">
      <c r="A197" s="113"/>
      <c r="B197" s="113"/>
      <c r="C197" s="113"/>
      <c r="D197" s="113"/>
      <c r="E197" s="113"/>
      <c r="F197" s="113"/>
      <c r="G197" s="113"/>
      <c r="H197" s="113"/>
      <c r="I197" s="113"/>
      <c r="J197" s="113"/>
      <c r="K197" s="113"/>
      <c r="L197" s="113"/>
      <c r="M197" s="113"/>
      <c r="N197" s="113"/>
      <c r="O197" s="113"/>
      <c r="P197" s="113"/>
      <c r="Q197" s="113"/>
      <c r="R197" s="113"/>
      <c r="S197" s="113"/>
      <c r="T197" s="113"/>
      <c r="U197" s="113"/>
    </row>
    <row r="198" spans="1:21" x14ac:dyDescent="0.25">
      <c r="A198" s="113"/>
      <c r="B198" s="113"/>
      <c r="C198" s="113"/>
      <c r="D198" s="113"/>
      <c r="E198" s="113"/>
      <c r="F198" s="113"/>
      <c r="G198" s="113"/>
      <c r="H198" s="113"/>
      <c r="I198" s="113"/>
      <c r="J198" s="113"/>
      <c r="K198" s="113"/>
      <c r="L198" s="113"/>
      <c r="M198" s="113"/>
      <c r="N198" s="113"/>
      <c r="O198" s="113"/>
      <c r="P198" s="113"/>
      <c r="Q198" s="113"/>
      <c r="R198" s="113"/>
      <c r="S198" s="113"/>
      <c r="T198" s="113"/>
      <c r="U198" s="113"/>
    </row>
    <row r="199" spans="1:21" x14ac:dyDescent="0.25">
      <c r="A199" s="113"/>
      <c r="B199" s="113"/>
      <c r="C199" s="113"/>
      <c r="D199" s="113"/>
      <c r="E199" s="113"/>
      <c r="F199" s="113"/>
      <c r="G199" s="113"/>
      <c r="H199" s="113"/>
      <c r="I199" s="113"/>
      <c r="J199" s="113"/>
      <c r="K199" s="113"/>
      <c r="L199" s="113"/>
      <c r="M199" s="113"/>
      <c r="N199" s="113"/>
      <c r="O199" s="113"/>
      <c r="P199" s="113"/>
      <c r="Q199" s="113"/>
      <c r="R199" s="113"/>
      <c r="S199" s="113"/>
      <c r="T199" s="113"/>
      <c r="U199" s="113"/>
    </row>
    <row r="200" spans="1:21" x14ac:dyDescent="0.25">
      <c r="A200" s="113"/>
      <c r="B200" s="113"/>
      <c r="C200" s="113"/>
      <c r="D200" s="113"/>
      <c r="E200" s="113"/>
      <c r="F200" s="113"/>
      <c r="G200" s="113"/>
      <c r="H200" s="113"/>
      <c r="I200" s="113"/>
      <c r="J200" s="113"/>
      <c r="K200" s="113"/>
      <c r="L200" s="113"/>
      <c r="M200" s="113"/>
      <c r="N200" s="113"/>
      <c r="O200" s="113"/>
      <c r="P200" s="113"/>
      <c r="Q200" s="113"/>
      <c r="R200" s="113"/>
      <c r="S200" s="113"/>
      <c r="T200" s="113"/>
      <c r="U200" s="113"/>
    </row>
    <row r="201" spans="1:21" x14ac:dyDescent="0.25">
      <c r="A201" s="113"/>
      <c r="B201" s="113"/>
      <c r="C201" s="113"/>
      <c r="D201" s="113"/>
      <c r="E201" s="113"/>
      <c r="F201" s="113"/>
      <c r="G201" s="113"/>
      <c r="H201" s="113"/>
      <c r="I201" s="113"/>
      <c r="J201" s="113"/>
      <c r="K201" s="113"/>
      <c r="L201" s="113"/>
      <c r="M201" s="113"/>
      <c r="N201" s="113"/>
      <c r="O201" s="113"/>
      <c r="P201" s="113"/>
      <c r="Q201" s="113"/>
      <c r="R201" s="113"/>
      <c r="S201" s="113"/>
      <c r="T201" s="113"/>
      <c r="U201" s="113"/>
    </row>
    <row r="202" spans="1:21" x14ac:dyDescent="0.25">
      <c r="A202" s="113"/>
      <c r="B202" s="113"/>
      <c r="C202" s="113"/>
      <c r="D202" s="113"/>
      <c r="E202" s="113"/>
      <c r="F202" s="113"/>
      <c r="G202" s="113"/>
      <c r="H202" s="113"/>
      <c r="I202" s="113"/>
      <c r="J202" s="113"/>
      <c r="K202" s="113"/>
      <c r="L202" s="113"/>
      <c r="M202" s="113"/>
      <c r="N202" s="113"/>
      <c r="O202" s="113"/>
      <c r="P202" s="113"/>
      <c r="Q202" s="113"/>
      <c r="R202" s="113"/>
      <c r="S202" s="113"/>
      <c r="T202" s="113"/>
      <c r="U202" s="113"/>
    </row>
    <row r="203" spans="1:21" x14ac:dyDescent="0.25">
      <c r="A203" s="113"/>
      <c r="B203" s="113"/>
      <c r="C203" s="113"/>
      <c r="D203" s="113"/>
      <c r="E203" s="113"/>
      <c r="F203" s="113"/>
      <c r="G203" s="113"/>
      <c r="H203" s="113"/>
      <c r="I203" s="113"/>
      <c r="J203" s="113"/>
      <c r="K203" s="113"/>
      <c r="L203" s="113"/>
      <c r="M203" s="113"/>
      <c r="N203" s="113"/>
      <c r="O203" s="113"/>
      <c r="P203" s="113"/>
      <c r="Q203" s="113"/>
      <c r="R203" s="113"/>
      <c r="S203" s="113"/>
      <c r="T203" s="113"/>
      <c r="U203" s="113"/>
    </row>
    <row r="204" spans="1:21" x14ac:dyDescent="0.25">
      <c r="A204" s="113"/>
      <c r="B204" s="113"/>
      <c r="C204" s="113"/>
      <c r="D204" s="113"/>
      <c r="E204" s="113"/>
      <c r="F204" s="113"/>
      <c r="G204" s="113"/>
      <c r="H204" s="113"/>
      <c r="I204" s="113"/>
      <c r="J204" s="113"/>
      <c r="K204" s="113"/>
      <c r="L204" s="113"/>
      <c r="M204" s="113"/>
      <c r="N204" s="113"/>
      <c r="O204" s="113"/>
      <c r="P204" s="113"/>
      <c r="Q204" s="113"/>
      <c r="R204" s="113"/>
      <c r="S204" s="113"/>
      <c r="T204" s="113"/>
      <c r="U204" s="113"/>
    </row>
    <row r="205" spans="1:21" x14ac:dyDescent="0.25">
      <c r="A205" s="113"/>
      <c r="B205" s="113"/>
      <c r="C205" s="113"/>
      <c r="D205" s="113"/>
      <c r="E205" s="113"/>
      <c r="F205" s="113"/>
      <c r="G205" s="113"/>
      <c r="H205" s="113"/>
      <c r="I205" s="113"/>
      <c r="J205" s="113"/>
      <c r="K205" s="113"/>
      <c r="L205" s="113"/>
      <c r="M205" s="113"/>
      <c r="N205" s="113"/>
      <c r="O205" s="113"/>
      <c r="P205" s="113"/>
      <c r="Q205" s="113"/>
      <c r="R205" s="113"/>
      <c r="S205" s="113"/>
      <c r="T205" s="113"/>
      <c r="U205" s="113"/>
    </row>
    <row r="206" spans="1:21" x14ac:dyDescent="0.25">
      <c r="A206" s="113"/>
      <c r="B206" s="113"/>
      <c r="C206" s="113"/>
      <c r="D206" s="113"/>
      <c r="E206" s="113"/>
      <c r="F206" s="113"/>
      <c r="G206" s="113"/>
      <c r="H206" s="113"/>
      <c r="I206" s="113"/>
      <c r="J206" s="113"/>
      <c r="K206" s="113"/>
      <c r="L206" s="113"/>
      <c r="M206" s="113"/>
      <c r="N206" s="113"/>
      <c r="O206" s="113"/>
      <c r="P206" s="113"/>
      <c r="Q206" s="113"/>
      <c r="R206" s="113"/>
      <c r="S206" s="113"/>
      <c r="T206" s="113"/>
      <c r="U206" s="113"/>
    </row>
    <row r="207" spans="1:21" x14ac:dyDescent="0.25">
      <c r="A207" s="113"/>
      <c r="B207" s="113"/>
      <c r="C207" s="113"/>
      <c r="D207" s="113"/>
      <c r="E207" s="113"/>
      <c r="F207" s="113"/>
      <c r="G207" s="113"/>
      <c r="H207" s="113"/>
      <c r="I207" s="113"/>
      <c r="J207" s="113"/>
      <c r="K207" s="113"/>
      <c r="L207" s="113"/>
      <c r="M207" s="113"/>
      <c r="N207" s="113"/>
      <c r="O207" s="113"/>
      <c r="P207" s="113"/>
      <c r="Q207" s="113"/>
      <c r="R207" s="113"/>
      <c r="S207" s="113"/>
      <c r="T207" s="113"/>
      <c r="U207" s="113"/>
    </row>
    <row r="208" spans="1:21" x14ac:dyDescent="0.25">
      <c r="A208" s="113"/>
      <c r="B208" s="113"/>
      <c r="C208" s="113"/>
      <c r="D208" s="113"/>
      <c r="E208" s="113"/>
      <c r="F208" s="113"/>
      <c r="G208" s="113"/>
      <c r="H208" s="113"/>
      <c r="I208" s="113"/>
      <c r="J208" s="113"/>
      <c r="K208" s="113"/>
      <c r="L208" s="113"/>
      <c r="M208" s="113"/>
      <c r="N208" s="113"/>
      <c r="O208" s="113"/>
      <c r="P208" s="113"/>
      <c r="Q208" s="113"/>
      <c r="R208" s="113"/>
      <c r="S208" s="113"/>
      <c r="T208" s="113"/>
      <c r="U208" s="113"/>
    </row>
    <row r="209" spans="1:21" x14ac:dyDescent="0.25">
      <c r="A209" s="113"/>
      <c r="B209" s="113"/>
      <c r="C209" s="113"/>
      <c r="D209" s="113"/>
      <c r="E209" s="113"/>
      <c r="F209" s="113"/>
      <c r="G209" s="113"/>
      <c r="H209" s="113"/>
      <c r="I209" s="113"/>
      <c r="J209" s="113"/>
      <c r="K209" s="113"/>
      <c r="L209" s="113"/>
      <c r="M209" s="113"/>
      <c r="N209" s="113"/>
      <c r="O209" s="113"/>
      <c r="P209" s="113"/>
      <c r="Q209" s="113"/>
      <c r="R209" s="113"/>
      <c r="S209" s="113"/>
      <c r="T209" s="113"/>
      <c r="U209" s="113"/>
    </row>
    <row r="210" spans="1:21" x14ac:dyDescent="0.25">
      <c r="A210" s="113"/>
      <c r="B210" s="113"/>
      <c r="C210" s="113"/>
      <c r="D210" s="113"/>
      <c r="E210" s="113"/>
      <c r="F210" s="113"/>
      <c r="G210" s="113"/>
      <c r="H210" s="113"/>
      <c r="I210" s="113"/>
      <c r="J210" s="113"/>
      <c r="K210" s="113"/>
      <c r="L210" s="113"/>
      <c r="M210" s="113"/>
      <c r="N210" s="113"/>
      <c r="O210" s="113"/>
      <c r="P210" s="113"/>
      <c r="Q210" s="113"/>
      <c r="R210" s="113"/>
      <c r="S210" s="113"/>
      <c r="T210" s="113"/>
      <c r="U210" s="113"/>
    </row>
    <row r="211" spans="1:21" x14ac:dyDescent="0.25">
      <c r="A211" s="113"/>
      <c r="B211" s="113"/>
      <c r="C211" s="113"/>
      <c r="D211" s="113"/>
      <c r="E211" s="113"/>
      <c r="F211" s="113"/>
      <c r="G211" s="113"/>
      <c r="H211" s="113"/>
      <c r="I211" s="113"/>
      <c r="J211" s="113"/>
      <c r="K211" s="113"/>
      <c r="L211" s="113"/>
      <c r="M211" s="113"/>
      <c r="N211" s="113"/>
      <c r="O211" s="113"/>
      <c r="P211" s="113"/>
      <c r="Q211" s="113"/>
      <c r="R211" s="113"/>
      <c r="S211" s="113"/>
      <c r="T211" s="113"/>
      <c r="U211" s="113"/>
    </row>
    <row r="212" spans="1:21" x14ac:dyDescent="0.25">
      <c r="A212" s="113"/>
      <c r="B212" s="113"/>
      <c r="C212" s="113"/>
      <c r="D212" s="113"/>
      <c r="E212" s="113"/>
      <c r="F212" s="113"/>
      <c r="G212" s="113"/>
      <c r="H212" s="113"/>
      <c r="I212" s="113"/>
      <c r="J212" s="113"/>
      <c r="K212" s="113"/>
      <c r="L212" s="113"/>
      <c r="M212" s="113"/>
      <c r="N212" s="113"/>
      <c r="O212" s="113"/>
      <c r="P212" s="113"/>
      <c r="Q212" s="113"/>
      <c r="R212" s="113"/>
      <c r="S212" s="113"/>
      <c r="T212" s="113"/>
      <c r="U212" s="113"/>
    </row>
    <row r="213" spans="1:21" x14ac:dyDescent="0.25">
      <c r="A213" s="113"/>
      <c r="B213" s="113"/>
      <c r="C213" s="113"/>
      <c r="D213" s="113"/>
      <c r="E213" s="113"/>
      <c r="F213" s="113"/>
      <c r="G213" s="113"/>
      <c r="H213" s="113"/>
      <c r="I213" s="113"/>
      <c r="J213" s="113"/>
      <c r="K213" s="113"/>
      <c r="L213" s="113"/>
      <c r="M213" s="113"/>
      <c r="N213" s="113"/>
      <c r="O213" s="113"/>
      <c r="P213" s="113"/>
      <c r="Q213" s="113"/>
      <c r="R213" s="113"/>
      <c r="S213" s="113"/>
      <c r="T213" s="113"/>
      <c r="U213" s="113"/>
    </row>
    <row r="214" spans="1:21" x14ac:dyDescent="0.25">
      <c r="A214" s="113"/>
      <c r="B214" s="113"/>
      <c r="C214" s="113"/>
      <c r="D214" s="113"/>
      <c r="E214" s="113"/>
      <c r="F214" s="113"/>
      <c r="G214" s="113"/>
      <c r="H214" s="113"/>
      <c r="I214" s="113"/>
      <c r="J214" s="113"/>
      <c r="K214" s="113"/>
      <c r="L214" s="113"/>
      <c r="M214" s="113"/>
      <c r="N214" s="113"/>
      <c r="O214" s="113"/>
      <c r="P214" s="113"/>
      <c r="Q214" s="113"/>
      <c r="R214" s="113"/>
      <c r="S214" s="113"/>
      <c r="T214" s="113"/>
      <c r="U214" s="113"/>
    </row>
    <row r="215" spans="1:21" x14ac:dyDescent="0.25">
      <c r="A215" s="113"/>
      <c r="B215" s="113"/>
      <c r="C215" s="113"/>
      <c r="D215" s="113"/>
      <c r="E215" s="113"/>
      <c r="F215" s="113"/>
      <c r="G215" s="113"/>
      <c r="H215" s="113"/>
      <c r="I215" s="113"/>
      <c r="J215" s="113"/>
      <c r="K215" s="113"/>
      <c r="L215" s="113"/>
      <c r="M215" s="113"/>
      <c r="N215" s="113"/>
      <c r="O215" s="113"/>
      <c r="P215" s="113"/>
      <c r="Q215" s="113"/>
      <c r="R215" s="113"/>
      <c r="S215" s="113"/>
      <c r="T215" s="113"/>
      <c r="U215" s="113"/>
    </row>
    <row r="216" spans="1:21" x14ac:dyDescent="0.25">
      <c r="A216" s="113"/>
      <c r="B216" s="113"/>
      <c r="C216" s="113"/>
      <c r="D216" s="113"/>
      <c r="E216" s="113"/>
      <c r="F216" s="113"/>
      <c r="G216" s="113"/>
      <c r="H216" s="113"/>
      <c r="I216" s="113"/>
      <c r="J216" s="113"/>
      <c r="K216" s="113"/>
      <c r="L216" s="113"/>
      <c r="M216" s="113"/>
      <c r="N216" s="113"/>
      <c r="O216" s="113"/>
      <c r="P216" s="113"/>
      <c r="Q216" s="113"/>
      <c r="R216" s="113"/>
      <c r="S216" s="113"/>
      <c r="T216" s="113"/>
      <c r="U216" s="113"/>
    </row>
    <row r="217" spans="1:21" x14ac:dyDescent="0.25">
      <c r="A217" s="113"/>
      <c r="B217" s="113"/>
      <c r="C217" s="113"/>
      <c r="D217" s="113"/>
      <c r="E217" s="113"/>
      <c r="F217" s="113"/>
      <c r="G217" s="113"/>
      <c r="H217" s="113"/>
      <c r="I217" s="113"/>
      <c r="J217" s="113"/>
      <c r="K217" s="113"/>
      <c r="L217" s="113"/>
      <c r="M217" s="113"/>
      <c r="N217" s="113"/>
      <c r="O217" s="113"/>
      <c r="P217" s="113"/>
      <c r="Q217" s="113"/>
      <c r="R217" s="113"/>
      <c r="S217" s="113"/>
      <c r="T217" s="113"/>
      <c r="U217" s="113"/>
    </row>
    <row r="218" spans="1:21" x14ac:dyDescent="0.25">
      <c r="A218" s="113"/>
      <c r="B218" s="113"/>
      <c r="C218" s="113"/>
      <c r="D218" s="113"/>
      <c r="E218" s="113"/>
      <c r="F218" s="113"/>
      <c r="G218" s="113"/>
      <c r="H218" s="113"/>
      <c r="I218" s="113"/>
      <c r="J218" s="113"/>
      <c r="K218" s="113"/>
      <c r="L218" s="113"/>
      <c r="M218" s="113"/>
      <c r="N218" s="113"/>
      <c r="O218" s="113"/>
      <c r="P218" s="113"/>
      <c r="Q218" s="113"/>
      <c r="R218" s="113"/>
      <c r="S218" s="113"/>
      <c r="T218" s="113"/>
      <c r="U218" s="113"/>
    </row>
    <row r="219" spans="1:21" x14ac:dyDescent="0.25">
      <c r="A219" s="113"/>
      <c r="B219" s="113"/>
      <c r="C219" s="113"/>
      <c r="D219" s="113"/>
      <c r="E219" s="113"/>
      <c r="F219" s="113"/>
      <c r="G219" s="113"/>
      <c r="H219" s="113"/>
      <c r="I219" s="113"/>
      <c r="J219" s="113"/>
      <c r="K219" s="113"/>
      <c r="L219" s="113"/>
      <c r="M219" s="113"/>
      <c r="N219" s="113"/>
      <c r="O219" s="113"/>
      <c r="P219" s="113"/>
      <c r="Q219" s="113"/>
      <c r="R219" s="113"/>
      <c r="S219" s="113"/>
      <c r="T219" s="113"/>
      <c r="U219" s="113"/>
    </row>
    <row r="220" spans="1:21" x14ac:dyDescent="0.25">
      <c r="A220" s="113"/>
      <c r="B220" s="113"/>
      <c r="C220" s="113"/>
      <c r="D220" s="113"/>
      <c r="E220" s="113"/>
      <c r="F220" s="113"/>
      <c r="G220" s="113"/>
      <c r="H220" s="113"/>
      <c r="I220" s="113"/>
      <c r="J220" s="113"/>
      <c r="K220" s="113"/>
      <c r="L220" s="113"/>
      <c r="M220" s="113"/>
      <c r="N220" s="113"/>
      <c r="O220" s="113"/>
      <c r="P220" s="113"/>
      <c r="Q220" s="113"/>
      <c r="R220" s="113"/>
      <c r="S220" s="113"/>
      <c r="T220" s="113"/>
      <c r="U220" s="113"/>
    </row>
    <row r="221" spans="1:21" x14ac:dyDescent="0.25">
      <c r="A221" s="113"/>
      <c r="B221" s="113"/>
      <c r="C221" s="113"/>
      <c r="D221" s="113"/>
      <c r="E221" s="113"/>
      <c r="F221" s="113"/>
      <c r="G221" s="113"/>
      <c r="H221" s="113"/>
      <c r="I221" s="113"/>
      <c r="J221" s="113"/>
      <c r="K221" s="113"/>
      <c r="L221" s="113"/>
      <c r="M221" s="113"/>
      <c r="N221" s="113"/>
      <c r="O221" s="113"/>
      <c r="P221" s="113"/>
      <c r="Q221" s="113"/>
      <c r="R221" s="113"/>
      <c r="S221" s="113"/>
      <c r="T221" s="113"/>
      <c r="U221" s="113"/>
    </row>
    <row r="222" spans="1:21" x14ac:dyDescent="0.25">
      <c r="A222" s="113"/>
      <c r="B222" s="113"/>
      <c r="C222" s="113"/>
      <c r="D222" s="113"/>
      <c r="E222" s="113"/>
      <c r="F222" s="113"/>
      <c r="G222" s="113"/>
      <c r="H222" s="113"/>
      <c r="I222" s="113"/>
      <c r="J222" s="113"/>
      <c r="K222" s="113"/>
      <c r="L222" s="113"/>
      <c r="M222" s="113"/>
      <c r="N222" s="113"/>
      <c r="O222" s="113"/>
      <c r="P222" s="113"/>
      <c r="Q222" s="113"/>
      <c r="R222" s="113"/>
      <c r="S222" s="113"/>
      <c r="T222" s="113"/>
      <c r="U222" s="113"/>
    </row>
    <row r="223" spans="1:21" x14ac:dyDescent="0.25">
      <c r="A223" s="113"/>
      <c r="B223" s="113"/>
      <c r="C223" s="113"/>
      <c r="D223" s="113"/>
      <c r="E223" s="113"/>
      <c r="F223" s="113"/>
      <c r="G223" s="113"/>
      <c r="H223" s="113"/>
      <c r="I223" s="113"/>
      <c r="J223" s="113"/>
      <c r="K223" s="113"/>
      <c r="L223" s="113"/>
      <c r="M223" s="113"/>
      <c r="N223" s="113"/>
      <c r="O223" s="113"/>
      <c r="P223" s="113"/>
      <c r="Q223" s="113"/>
      <c r="R223" s="113"/>
      <c r="S223" s="113"/>
      <c r="T223" s="113"/>
      <c r="U223" s="113"/>
    </row>
    <row r="224" spans="1:21" x14ac:dyDescent="0.25">
      <c r="A224" s="113"/>
      <c r="B224" s="113"/>
      <c r="C224" s="113"/>
      <c r="D224" s="113"/>
      <c r="E224" s="113"/>
      <c r="F224" s="113"/>
      <c r="G224" s="113"/>
      <c r="H224" s="113"/>
      <c r="I224" s="113"/>
      <c r="J224" s="113"/>
      <c r="K224" s="113"/>
      <c r="L224" s="113"/>
      <c r="M224" s="113"/>
      <c r="N224" s="113"/>
      <c r="O224" s="113"/>
      <c r="P224" s="113"/>
      <c r="Q224" s="113"/>
      <c r="R224" s="113"/>
      <c r="S224" s="113"/>
      <c r="T224" s="113"/>
      <c r="U224" s="113"/>
    </row>
    <row r="225" spans="1:21" x14ac:dyDescent="0.25">
      <c r="A225" s="113"/>
      <c r="B225" s="113"/>
      <c r="C225" s="113"/>
      <c r="D225" s="113"/>
      <c r="E225" s="113"/>
      <c r="F225" s="113"/>
      <c r="G225" s="113"/>
      <c r="H225" s="113"/>
      <c r="I225" s="113"/>
      <c r="J225" s="113"/>
      <c r="K225" s="113"/>
      <c r="L225" s="113"/>
      <c r="M225" s="113"/>
      <c r="N225" s="113"/>
      <c r="O225" s="113"/>
      <c r="P225" s="113"/>
      <c r="Q225" s="113"/>
      <c r="R225" s="113"/>
      <c r="S225" s="113"/>
      <c r="T225" s="113"/>
      <c r="U225" s="113"/>
    </row>
    <row r="226" spans="1:21" x14ac:dyDescent="0.25">
      <c r="A226" s="113"/>
      <c r="B226" s="113"/>
      <c r="C226" s="113"/>
      <c r="D226" s="113"/>
      <c r="E226" s="113"/>
      <c r="F226" s="113"/>
      <c r="G226" s="113"/>
      <c r="H226" s="113"/>
      <c r="I226" s="113"/>
      <c r="J226" s="113"/>
      <c r="K226" s="113"/>
      <c r="L226" s="113"/>
      <c r="M226" s="113"/>
      <c r="N226" s="113"/>
      <c r="O226" s="113"/>
      <c r="P226" s="113"/>
      <c r="Q226" s="113"/>
      <c r="R226" s="113"/>
      <c r="S226" s="113"/>
      <c r="T226" s="113"/>
      <c r="U226" s="113"/>
    </row>
    <row r="227" spans="1:21" x14ac:dyDescent="0.25">
      <c r="A227" s="113"/>
      <c r="B227" s="113"/>
      <c r="C227" s="113"/>
      <c r="D227" s="113"/>
      <c r="E227" s="113"/>
      <c r="F227" s="113"/>
      <c r="G227" s="113"/>
      <c r="H227" s="113"/>
      <c r="I227" s="113"/>
      <c r="J227" s="113"/>
      <c r="K227" s="113"/>
      <c r="L227" s="113"/>
      <c r="M227" s="113"/>
      <c r="N227" s="113"/>
      <c r="O227" s="113"/>
      <c r="P227" s="113"/>
      <c r="Q227" s="113"/>
      <c r="R227" s="113"/>
      <c r="S227" s="113"/>
      <c r="T227" s="113"/>
      <c r="U227" s="113"/>
    </row>
    <row r="228" spans="1:21" x14ac:dyDescent="0.25">
      <c r="A228" s="113"/>
      <c r="B228" s="113"/>
      <c r="C228" s="113"/>
      <c r="D228" s="113"/>
      <c r="E228" s="113"/>
      <c r="F228" s="113"/>
      <c r="G228" s="113"/>
      <c r="H228" s="113"/>
      <c r="I228" s="113"/>
      <c r="J228" s="113"/>
      <c r="K228" s="113"/>
      <c r="L228" s="113"/>
      <c r="M228" s="113"/>
      <c r="N228" s="113"/>
      <c r="O228" s="113"/>
      <c r="P228" s="113"/>
      <c r="Q228" s="113"/>
      <c r="R228" s="113"/>
      <c r="S228" s="113"/>
      <c r="T228" s="113"/>
      <c r="U228" s="113"/>
    </row>
    <row r="229" spans="1:21" x14ac:dyDescent="0.25">
      <c r="A229" s="113"/>
      <c r="B229" s="113"/>
      <c r="C229" s="113"/>
      <c r="D229" s="113"/>
      <c r="E229" s="113"/>
      <c r="F229" s="113"/>
      <c r="G229" s="113"/>
      <c r="H229" s="113"/>
      <c r="I229" s="113"/>
      <c r="J229" s="113"/>
      <c r="K229" s="113"/>
      <c r="L229" s="113"/>
      <c r="M229" s="113"/>
      <c r="N229" s="113"/>
      <c r="O229" s="113"/>
      <c r="P229" s="113"/>
      <c r="Q229" s="113"/>
      <c r="R229" s="113"/>
      <c r="S229" s="113"/>
      <c r="T229" s="113"/>
      <c r="U229" s="113"/>
    </row>
    <row r="230" spans="1:21" x14ac:dyDescent="0.25">
      <c r="A230" s="113"/>
      <c r="B230" s="113"/>
      <c r="C230" s="113"/>
      <c r="D230" s="113"/>
      <c r="E230" s="113"/>
      <c r="F230" s="113"/>
      <c r="G230" s="113"/>
      <c r="H230" s="113"/>
      <c r="I230" s="113"/>
      <c r="J230" s="113"/>
      <c r="K230" s="113"/>
      <c r="L230" s="113"/>
      <c r="M230" s="113"/>
      <c r="N230" s="113"/>
      <c r="O230" s="113"/>
      <c r="P230" s="113"/>
      <c r="Q230" s="113"/>
      <c r="R230" s="113"/>
      <c r="S230" s="113"/>
      <c r="T230" s="113"/>
      <c r="U230" s="113"/>
    </row>
    <row r="231" spans="1:21" x14ac:dyDescent="0.25">
      <c r="A231" s="113"/>
      <c r="B231" s="113"/>
      <c r="C231" s="113"/>
      <c r="D231" s="113"/>
      <c r="E231" s="113"/>
      <c r="F231" s="113"/>
      <c r="G231" s="113"/>
      <c r="H231" s="113"/>
      <c r="I231" s="113"/>
      <c r="J231" s="113"/>
      <c r="K231" s="113"/>
      <c r="L231" s="113"/>
      <c r="M231" s="113"/>
      <c r="N231" s="113"/>
      <c r="O231" s="113"/>
      <c r="P231" s="113"/>
      <c r="Q231" s="113"/>
      <c r="R231" s="113"/>
      <c r="S231" s="113"/>
      <c r="T231" s="113"/>
      <c r="U231" s="113"/>
    </row>
    <row r="232" spans="1:21" x14ac:dyDescent="0.25">
      <c r="A232" s="113"/>
      <c r="B232" s="113"/>
      <c r="C232" s="113"/>
      <c r="D232" s="113"/>
      <c r="E232" s="113"/>
      <c r="F232" s="113"/>
      <c r="G232" s="113"/>
      <c r="H232" s="113"/>
      <c r="I232" s="113"/>
      <c r="J232" s="113"/>
      <c r="K232" s="113"/>
      <c r="L232" s="113"/>
      <c r="M232" s="113"/>
      <c r="N232" s="113"/>
      <c r="O232" s="113"/>
      <c r="P232" s="113"/>
      <c r="Q232" s="113"/>
      <c r="R232" s="113"/>
      <c r="S232" s="113"/>
      <c r="T232" s="113"/>
      <c r="U232" s="113"/>
    </row>
    <row r="233" spans="1:21" x14ac:dyDescent="0.25">
      <c r="A233" s="113"/>
      <c r="B233" s="113"/>
      <c r="C233" s="113"/>
      <c r="D233" s="113"/>
      <c r="E233" s="113"/>
      <c r="F233" s="113"/>
      <c r="G233" s="113"/>
      <c r="H233" s="113"/>
      <c r="I233" s="113"/>
      <c r="J233" s="113"/>
      <c r="K233" s="113"/>
      <c r="L233" s="113"/>
      <c r="M233" s="113"/>
      <c r="N233" s="113"/>
      <c r="O233" s="113"/>
      <c r="P233" s="113"/>
      <c r="Q233" s="113"/>
      <c r="R233" s="113"/>
      <c r="S233" s="113"/>
      <c r="T233" s="113"/>
      <c r="U233" s="113"/>
    </row>
    <row r="234" spans="1:21" x14ac:dyDescent="0.25">
      <c r="A234" s="113"/>
      <c r="B234" s="113"/>
      <c r="C234" s="113"/>
      <c r="D234" s="113"/>
      <c r="E234" s="113"/>
      <c r="F234" s="113"/>
      <c r="G234" s="113"/>
      <c r="H234" s="113"/>
      <c r="I234" s="113"/>
      <c r="J234" s="113"/>
      <c r="K234" s="113"/>
      <c r="L234" s="113"/>
      <c r="M234" s="113"/>
      <c r="N234" s="113"/>
      <c r="O234" s="113"/>
      <c r="P234" s="113"/>
      <c r="Q234" s="113"/>
      <c r="R234" s="113"/>
      <c r="S234" s="113"/>
      <c r="T234" s="113"/>
      <c r="U234" s="113"/>
    </row>
    <row r="235" spans="1:21" x14ac:dyDescent="0.25">
      <c r="A235" s="113"/>
      <c r="B235" s="113"/>
      <c r="C235" s="113"/>
      <c r="D235" s="113"/>
      <c r="E235" s="113"/>
      <c r="F235" s="113"/>
      <c r="G235" s="113"/>
      <c r="H235" s="113"/>
      <c r="I235" s="113"/>
      <c r="J235" s="113"/>
      <c r="K235" s="113"/>
      <c r="L235" s="113"/>
      <c r="M235" s="113"/>
      <c r="N235" s="113"/>
      <c r="O235" s="113"/>
      <c r="P235" s="113"/>
      <c r="Q235" s="113"/>
      <c r="R235" s="113"/>
      <c r="S235" s="113"/>
      <c r="T235" s="113"/>
      <c r="U235" s="113"/>
    </row>
    <row r="236" spans="1:21" x14ac:dyDescent="0.25">
      <c r="A236" s="113"/>
      <c r="B236" s="113"/>
      <c r="C236" s="113"/>
      <c r="D236" s="113"/>
      <c r="E236" s="113"/>
      <c r="F236" s="113"/>
      <c r="G236" s="113"/>
      <c r="H236" s="113"/>
      <c r="I236" s="113"/>
      <c r="J236" s="113"/>
      <c r="K236" s="113"/>
      <c r="L236" s="113"/>
      <c r="M236" s="113"/>
      <c r="N236" s="113"/>
      <c r="O236" s="113"/>
      <c r="P236" s="113"/>
      <c r="Q236" s="113"/>
      <c r="R236" s="113"/>
      <c r="S236" s="113"/>
      <c r="T236" s="113"/>
      <c r="U236" s="113"/>
    </row>
    <row r="237" spans="1:21" x14ac:dyDescent="0.25">
      <c r="A237" s="113"/>
      <c r="B237" s="113"/>
      <c r="C237" s="113"/>
      <c r="D237" s="113"/>
      <c r="E237" s="113"/>
      <c r="F237" s="113"/>
      <c r="G237" s="113"/>
      <c r="H237" s="113"/>
      <c r="I237" s="113"/>
      <c r="J237" s="113"/>
      <c r="K237" s="113"/>
      <c r="L237" s="113"/>
      <c r="M237" s="113"/>
      <c r="N237" s="113"/>
      <c r="O237" s="113"/>
      <c r="P237" s="113"/>
      <c r="Q237" s="113"/>
      <c r="R237" s="113"/>
      <c r="S237" s="113"/>
      <c r="T237" s="113"/>
      <c r="U237" s="113"/>
    </row>
    <row r="238" spans="1:21" x14ac:dyDescent="0.25">
      <c r="A238" s="113"/>
      <c r="B238" s="113"/>
      <c r="C238" s="113"/>
      <c r="D238" s="113"/>
      <c r="E238" s="113"/>
      <c r="F238" s="113"/>
      <c r="G238" s="113"/>
      <c r="H238" s="113"/>
      <c r="I238" s="113"/>
      <c r="J238" s="113"/>
      <c r="K238" s="113"/>
      <c r="L238" s="113"/>
      <c r="M238" s="113"/>
      <c r="N238" s="113"/>
      <c r="O238" s="113"/>
      <c r="P238" s="113"/>
      <c r="Q238" s="113"/>
      <c r="R238" s="113"/>
      <c r="S238" s="113"/>
      <c r="T238" s="113"/>
      <c r="U238" s="113"/>
    </row>
    <row r="239" spans="1:21" x14ac:dyDescent="0.25">
      <c r="A239" s="113"/>
      <c r="B239" s="113"/>
      <c r="C239" s="113"/>
      <c r="D239" s="113"/>
      <c r="E239" s="113"/>
      <c r="F239" s="113"/>
      <c r="G239" s="113"/>
      <c r="H239" s="113"/>
      <c r="I239" s="113"/>
      <c r="J239" s="113"/>
      <c r="K239" s="113"/>
      <c r="L239" s="113"/>
      <c r="M239" s="113"/>
      <c r="N239" s="113"/>
      <c r="O239" s="113"/>
      <c r="P239" s="113"/>
      <c r="Q239" s="113"/>
      <c r="R239" s="113"/>
      <c r="S239" s="113"/>
      <c r="T239" s="113"/>
      <c r="U239" s="113"/>
    </row>
    <row r="240" spans="1:21" x14ac:dyDescent="0.25">
      <c r="A240" s="113"/>
      <c r="B240" s="113"/>
      <c r="C240" s="113"/>
      <c r="D240" s="113"/>
      <c r="E240" s="113"/>
      <c r="F240" s="113"/>
      <c r="G240" s="113"/>
      <c r="H240" s="113"/>
      <c r="I240" s="113"/>
      <c r="J240" s="113"/>
      <c r="K240" s="113"/>
      <c r="L240" s="113"/>
      <c r="M240" s="113"/>
      <c r="N240" s="113"/>
      <c r="O240" s="113"/>
      <c r="P240" s="113"/>
      <c r="Q240" s="113"/>
      <c r="R240" s="113"/>
      <c r="S240" s="113"/>
      <c r="T240" s="113"/>
      <c r="U240" s="113"/>
    </row>
    <row r="241" spans="1:21" x14ac:dyDescent="0.25">
      <c r="A241" s="113"/>
      <c r="B241" s="113"/>
      <c r="C241" s="113"/>
      <c r="D241" s="113"/>
      <c r="E241" s="113"/>
      <c r="F241" s="113"/>
      <c r="G241" s="113"/>
      <c r="H241" s="113"/>
      <c r="I241" s="113"/>
      <c r="J241" s="113"/>
      <c r="K241" s="113"/>
      <c r="L241" s="113"/>
      <c r="M241" s="113"/>
      <c r="N241" s="113"/>
      <c r="O241" s="113"/>
      <c r="P241" s="113"/>
      <c r="Q241" s="113"/>
      <c r="R241" s="113"/>
      <c r="S241" s="113"/>
      <c r="T241" s="113"/>
      <c r="U241" s="113"/>
    </row>
    <row r="242" spans="1:21" x14ac:dyDescent="0.25">
      <c r="A242" s="113"/>
      <c r="B242" s="113"/>
      <c r="C242" s="113"/>
      <c r="D242" s="113"/>
      <c r="E242" s="113"/>
      <c r="F242" s="113"/>
      <c r="G242" s="113"/>
      <c r="H242" s="113"/>
      <c r="I242" s="113"/>
      <c r="J242" s="113"/>
      <c r="K242" s="113"/>
      <c r="L242" s="113"/>
      <c r="M242" s="113"/>
      <c r="N242" s="113"/>
      <c r="O242" s="113"/>
      <c r="P242" s="113"/>
      <c r="Q242" s="113"/>
      <c r="R242" s="113"/>
      <c r="S242" s="113"/>
      <c r="T242" s="113"/>
      <c r="U242" s="113"/>
    </row>
    <row r="243" spans="1:21" x14ac:dyDescent="0.25">
      <c r="A243" s="113"/>
      <c r="B243" s="113"/>
      <c r="C243" s="113"/>
      <c r="D243" s="113"/>
      <c r="E243" s="113"/>
      <c r="F243" s="113"/>
      <c r="G243" s="113"/>
      <c r="H243" s="113"/>
      <c r="I243" s="113"/>
      <c r="J243" s="113"/>
      <c r="K243" s="113"/>
      <c r="L243" s="113"/>
      <c r="M243" s="113"/>
      <c r="N243" s="113"/>
      <c r="O243" s="113"/>
      <c r="P243" s="113"/>
      <c r="Q243" s="113"/>
      <c r="R243" s="113"/>
      <c r="S243" s="113"/>
      <c r="T243" s="113"/>
      <c r="U243" s="113"/>
    </row>
    <row r="244" spans="1:21" x14ac:dyDescent="0.25">
      <c r="A244" s="113"/>
      <c r="B244" s="113"/>
      <c r="C244" s="113"/>
      <c r="D244" s="113"/>
      <c r="E244" s="113"/>
      <c r="F244" s="113"/>
      <c r="G244" s="113"/>
      <c r="H244" s="113"/>
      <c r="I244" s="113"/>
      <c r="J244" s="113"/>
      <c r="K244" s="113"/>
      <c r="L244" s="113"/>
      <c r="M244" s="113"/>
      <c r="N244" s="113"/>
      <c r="O244" s="113"/>
      <c r="P244" s="113"/>
      <c r="Q244" s="113"/>
      <c r="R244" s="113"/>
      <c r="S244" s="113"/>
      <c r="T244" s="113"/>
      <c r="U244" s="113"/>
    </row>
    <row r="245" spans="1:21" x14ac:dyDescent="0.25">
      <c r="A245" s="113"/>
      <c r="B245" s="113"/>
      <c r="C245" s="113"/>
      <c r="D245" s="113"/>
      <c r="E245" s="113"/>
      <c r="F245" s="113"/>
      <c r="G245" s="113"/>
      <c r="H245" s="113"/>
      <c r="I245" s="113"/>
      <c r="J245" s="113"/>
      <c r="K245" s="113"/>
      <c r="L245" s="113"/>
      <c r="M245" s="113"/>
      <c r="N245" s="113"/>
      <c r="O245" s="113"/>
      <c r="P245" s="113"/>
      <c r="Q245" s="113"/>
      <c r="R245" s="113"/>
      <c r="S245" s="113"/>
      <c r="T245" s="113"/>
      <c r="U245" s="113"/>
    </row>
    <row r="246" spans="1:21" x14ac:dyDescent="0.25">
      <c r="A246" s="113"/>
      <c r="B246" s="113"/>
      <c r="C246" s="113"/>
      <c r="D246" s="113"/>
      <c r="E246" s="113"/>
      <c r="F246" s="113"/>
      <c r="G246" s="113"/>
      <c r="H246" s="113"/>
      <c r="I246" s="113"/>
      <c r="J246" s="113"/>
      <c r="K246" s="113"/>
      <c r="L246" s="113"/>
      <c r="M246" s="113"/>
      <c r="N246" s="113"/>
      <c r="O246" s="113"/>
      <c r="P246" s="113"/>
      <c r="Q246" s="113"/>
      <c r="R246" s="113"/>
      <c r="S246" s="113"/>
      <c r="T246" s="113"/>
      <c r="U246" s="113"/>
    </row>
    <row r="247" spans="1:21" x14ac:dyDescent="0.25">
      <c r="A247" s="113"/>
      <c r="B247" s="113"/>
      <c r="C247" s="113"/>
      <c r="D247" s="113"/>
      <c r="E247" s="113"/>
      <c r="F247" s="113"/>
      <c r="G247" s="113"/>
      <c r="H247" s="113"/>
      <c r="I247" s="113"/>
      <c r="J247" s="113"/>
      <c r="K247" s="113"/>
      <c r="L247" s="113"/>
      <c r="M247" s="113"/>
      <c r="N247" s="113"/>
      <c r="O247" s="113"/>
      <c r="P247" s="113"/>
      <c r="Q247" s="113"/>
      <c r="R247" s="113"/>
      <c r="S247" s="113"/>
      <c r="T247" s="113"/>
      <c r="U247" s="113"/>
    </row>
    <row r="248" spans="1:21" x14ac:dyDescent="0.25">
      <c r="A248" s="113"/>
      <c r="B248" s="113"/>
      <c r="C248" s="113"/>
      <c r="D248" s="113"/>
      <c r="E248" s="113"/>
      <c r="F248" s="113"/>
      <c r="G248" s="113"/>
      <c r="H248" s="113"/>
      <c r="I248" s="113"/>
      <c r="J248" s="113"/>
      <c r="K248" s="113"/>
      <c r="L248" s="113"/>
      <c r="M248" s="113"/>
      <c r="N248" s="113"/>
      <c r="O248" s="113"/>
      <c r="P248" s="113"/>
      <c r="Q248" s="113"/>
      <c r="R248" s="113"/>
      <c r="S248" s="113"/>
      <c r="T248" s="113"/>
      <c r="U248" s="113"/>
    </row>
    <row r="249" spans="1:21" x14ac:dyDescent="0.25">
      <c r="A249" s="113"/>
      <c r="B249" s="113"/>
      <c r="C249" s="113"/>
      <c r="D249" s="113"/>
      <c r="E249" s="113"/>
      <c r="F249" s="113"/>
      <c r="G249" s="113"/>
      <c r="H249" s="113"/>
      <c r="I249" s="113"/>
      <c r="J249" s="113"/>
      <c r="K249" s="113"/>
      <c r="L249" s="113"/>
      <c r="M249" s="113"/>
      <c r="N249" s="113"/>
      <c r="O249" s="113"/>
      <c r="P249" s="113"/>
      <c r="Q249" s="113"/>
      <c r="R249" s="113"/>
      <c r="S249" s="113"/>
      <c r="T249" s="113"/>
      <c r="U249" s="113"/>
    </row>
    <row r="250" spans="1:21" x14ac:dyDescent="0.25">
      <c r="A250" s="113"/>
      <c r="B250" s="113"/>
      <c r="C250" s="113"/>
      <c r="D250" s="113"/>
      <c r="E250" s="113"/>
      <c r="F250" s="113"/>
      <c r="G250" s="113"/>
      <c r="H250" s="113"/>
      <c r="I250" s="113"/>
      <c r="J250" s="113"/>
      <c r="K250" s="113"/>
      <c r="L250" s="113"/>
      <c r="M250" s="113"/>
      <c r="N250" s="113"/>
      <c r="O250" s="113"/>
      <c r="P250" s="113"/>
      <c r="Q250" s="113"/>
      <c r="R250" s="113"/>
      <c r="S250" s="113"/>
      <c r="T250" s="113"/>
      <c r="U250" s="113"/>
    </row>
    <row r="251" spans="1:21" x14ac:dyDescent="0.25">
      <c r="A251" s="113"/>
      <c r="B251" s="113"/>
      <c r="C251" s="113"/>
      <c r="D251" s="113"/>
      <c r="E251" s="113"/>
      <c r="F251" s="113"/>
      <c r="G251" s="113"/>
      <c r="H251" s="113"/>
      <c r="I251" s="113"/>
      <c r="J251" s="113"/>
      <c r="K251" s="113"/>
      <c r="L251" s="113"/>
      <c r="M251" s="113"/>
      <c r="N251" s="113"/>
      <c r="O251" s="113"/>
      <c r="P251" s="113"/>
      <c r="Q251" s="113"/>
      <c r="R251" s="113"/>
      <c r="S251" s="113"/>
      <c r="T251" s="113"/>
      <c r="U251" s="113"/>
    </row>
    <row r="252" spans="1:21" x14ac:dyDescent="0.25">
      <c r="A252" s="113"/>
      <c r="B252" s="113"/>
      <c r="C252" s="113"/>
      <c r="D252" s="113"/>
      <c r="E252" s="113"/>
      <c r="F252" s="113"/>
      <c r="G252" s="113"/>
      <c r="H252" s="113"/>
      <c r="I252" s="113"/>
      <c r="J252" s="113"/>
      <c r="K252" s="113"/>
      <c r="L252" s="113"/>
      <c r="M252" s="113"/>
      <c r="N252" s="113"/>
      <c r="O252" s="113"/>
      <c r="P252" s="113"/>
      <c r="Q252" s="113"/>
      <c r="R252" s="113"/>
      <c r="S252" s="113"/>
      <c r="T252" s="113"/>
      <c r="U252" s="113"/>
    </row>
    <row r="253" spans="1:21" x14ac:dyDescent="0.25">
      <c r="A253" s="113"/>
      <c r="B253" s="113"/>
      <c r="C253" s="113"/>
      <c r="D253" s="113"/>
      <c r="E253" s="113"/>
      <c r="F253" s="113"/>
      <c r="G253" s="113"/>
      <c r="H253" s="113"/>
      <c r="I253" s="113"/>
      <c r="J253" s="113"/>
      <c r="K253" s="113"/>
      <c r="L253" s="113"/>
      <c r="M253" s="113"/>
      <c r="N253" s="113"/>
      <c r="O253" s="113"/>
      <c r="P253" s="113"/>
      <c r="Q253" s="113"/>
      <c r="R253" s="113"/>
      <c r="S253" s="113"/>
      <c r="T253" s="113"/>
      <c r="U253" s="113"/>
    </row>
    <row r="254" spans="1:21" x14ac:dyDescent="0.25">
      <c r="A254" s="113"/>
      <c r="B254" s="113"/>
      <c r="C254" s="113"/>
      <c r="D254" s="113"/>
      <c r="E254" s="113"/>
      <c r="F254" s="113"/>
      <c r="G254" s="113"/>
      <c r="H254" s="113"/>
      <c r="I254" s="113"/>
      <c r="J254" s="113"/>
      <c r="K254" s="113"/>
      <c r="L254" s="113"/>
      <c r="M254" s="113"/>
      <c r="N254" s="113"/>
      <c r="O254" s="113"/>
      <c r="P254" s="113"/>
      <c r="Q254" s="113"/>
      <c r="R254" s="113"/>
      <c r="S254" s="113"/>
      <c r="T254" s="113"/>
      <c r="U254" s="113"/>
    </row>
    <row r="255" spans="1:21" x14ac:dyDescent="0.25">
      <c r="A255" s="113"/>
      <c r="B255" s="113"/>
      <c r="C255" s="113"/>
      <c r="D255" s="113"/>
      <c r="E255" s="113"/>
      <c r="F255" s="113"/>
      <c r="G255" s="113"/>
      <c r="H255" s="113"/>
      <c r="I255" s="113"/>
      <c r="J255" s="113"/>
      <c r="K255" s="113"/>
      <c r="L255" s="113"/>
      <c r="M255" s="113"/>
      <c r="N255" s="113"/>
      <c r="O255" s="113"/>
      <c r="P255" s="113"/>
      <c r="Q255" s="113"/>
      <c r="R255" s="113"/>
      <c r="S255" s="113"/>
      <c r="T255" s="113"/>
      <c r="U255" s="113"/>
    </row>
    <row r="256" spans="1:21" x14ac:dyDescent="0.25">
      <c r="A256" s="113"/>
      <c r="B256" s="113"/>
      <c r="C256" s="113"/>
      <c r="D256" s="113"/>
      <c r="E256" s="113"/>
      <c r="F256" s="113"/>
      <c r="G256" s="113"/>
      <c r="H256" s="113"/>
      <c r="I256" s="113"/>
      <c r="J256" s="113"/>
      <c r="K256" s="113"/>
      <c r="L256" s="113"/>
      <c r="M256" s="113"/>
      <c r="N256" s="113"/>
      <c r="O256" s="113"/>
      <c r="P256" s="113"/>
      <c r="Q256" s="113"/>
      <c r="R256" s="113"/>
      <c r="S256" s="113"/>
      <c r="T256" s="113"/>
      <c r="U256" s="113"/>
    </row>
    <row r="257" spans="1:21" x14ac:dyDescent="0.25">
      <c r="A257" s="113"/>
      <c r="B257" s="113"/>
      <c r="C257" s="113"/>
      <c r="D257" s="113"/>
      <c r="E257" s="113"/>
      <c r="F257" s="113"/>
      <c r="G257" s="113"/>
      <c r="H257" s="113"/>
      <c r="I257" s="113"/>
      <c r="J257" s="113"/>
      <c r="K257" s="113"/>
      <c r="L257" s="113"/>
      <c r="M257" s="113"/>
      <c r="N257" s="113"/>
      <c r="O257" s="113"/>
      <c r="P257" s="113"/>
      <c r="Q257" s="113"/>
      <c r="R257" s="113"/>
      <c r="S257" s="113"/>
      <c r="T257" s="113"/>
      <c r="U257" s="113"/>
    </row>
    <row r="258" spans="1:21" x14ac:dyDescent="0.25">
      <c r="A258" s="113"/>
      <c r="B258" s="113"/>
      <c r="C258" s="113"/>
      <c r="D258" s="113"/>
      <c r="E258" s="113"/>
      <c r="F258" s="113"/>
      <c r="G258" s="113"/>
      <c r="H258" s="113"/>
      <c r="I258" s="113"/>
      <c r="J258" s="113"/>
      <c r="K258" s="113"/>
      <c r="L258" s="113"/>
      <c r="M258" s="113"/>
      <c r="N258" s="113"/>
      <c r="O258" s="113"/>
      <c r="P258" s="113"/>
      <c r="Q258" s="113"/>
      <c r="R258" s="113"/>
      <c r="S258" s="113"/>
      <c r="T258" s="113"/>
      <c r="U258" s="113"/>
    </row>
    <row r="259" spans="1:21" x14ac:dyDescent="0.25">
      <c r="A259" s="113"/>
      <c r="B259" s="113"/>
      <c r="C259" s="113"/>
      <c r="D259" s="113"/>
      <c r="E259" s="113"/>
      <c r="F259" s="113"/>
      <c r="G259" s="113"/>
      <c r="H259" s="113"/>
      <c r="I259" s="113"/>
      <c r="J259" s="113"/>
      <c r="K259" s="113"/>
      <c r="L259" s="113"/>
      <c r="M259" s="113"/>
      <c r="N259" s="113"/>
      <c r="O259" s="113"/>
      <c r="P259" s="113"/>
      <c r="Q259" s="113"/>
      <c r="R259" s="113"/>
      <c r="S259" s="113"/>
      <c r="T259" s="113"/>
      <c r="U259" s="113"/>
    </row>
    <row r="260" spans="1:21" x14ac:dyDescent="0.25">
      <c r="A260" s="113"/>
      <c r="B260" s="113"/>
      <c r="C260" s="113"/>
      <c r="D260" s="113"/>
      <c r="E260" s="113"/>
      <c r="F260" s="113"/>
      <c r="G260" s="113"/>
      <c r="H260" s="113"/>
      <c r="I260" s="113"/>
      <c r="J260" s="113"/>
      <c r="K260" s="113"/>
      <c r="L260" s="113"/>
      <c r="M260" s="113"/>
      <c r="N260" s="113"/>
      <c r="O260" s="113"/>
      <c r="P260" s="113"/>
      <c r="Q260" s="113"/>
      <c r="R260" s="113"/>
      <c r="S260" s="113"/>
      <c r="T260" s="113"/>
      <c r="U260" s="113"/>
    </row>
    <row r="261" spans="1:21" x14ac:dyDescent="0.25">
      <c r="A261" s="113"/>
      <c r="B261" s="113"/>
      <c r="C261" s="113"/>
      <c r="D261" s="113"/>
      <c r="E261" s="113"/>
      <c r="F261" s="113"/>
      <c r="G261" s="113"/>
      <c r="H261" s="113"/>
      <c r="I261" s="113"/>
      <c r="J261" s="113"/>
      <c r="K261" s="113"/>
      <c r="L261" s="113"/>
      <c r="M261" s="113"/>
      <c r="N261" s="113"/>
      <c r="O261" s="113"/>
      <c r="P261" s="113"/>
      <c r="Q261" s="113"/>
      <c r="R261" s="113"/>
      <c r="S261" s="113"/>
      <c r="T261" s="113"/>
      <c r="U261" s="113"/>
    </row>
    <row r="262" spans="1:21" x14ac:dyDescent="0.25">
      <c r="A262" s="113"/>
      <c r="B262" s="113"/>
      <c r="C262" s="113"/>
      <c r="D262" s="113"/>
      <c r="E262" s="113"/>
      <c r="F262" s="113"/>
      <c r="G262" s="113"/>
      <c r="H262" s="113"/>
      <c r="I262" s="113"/>
      <c r="J262" s="113"/>
      <c r="K262" s="113"/>
      <c r="L262" s="113"/>
      <c r="M262" s="113"/>
      <c r="N262" s="113"/>
      <c r="O262" s="113"/>
      <c r="P262" s="113"/>
      <c r="Q262" s="113"/>
      <c r="R262" s="113"/>
      <c r="S262" s="113"/>
      <c r="T262" s="113"/>
      <c r="U262" s="113"/>
    </row>
    <row r="263" spans="1:21" x14ac:dyDescent="0.25">
      <c r="A263" s="113"/>
      <c r="B263" s="113"/>
      <c r="C263" s="113"/>
      <c r="D263" s="113"/>
      <c r="E263" s="113"/>
      <c r="F263" s="113"/>
      <c r="G263" s="113"/>
      <c r="H263" s="113"/>
      <c r="I263" s="113"/>
      <c r="J263" s="113"/>
      <c r="K263" s="113"/>
      <c r="L263" s="113"/>
      <c r="M263" s="113"/>
      <c r="N263" s="113"/>
      <c r="O263" s="113"/>
      <c r="P263" s="113"/>
      <c r="Q263" s="113"/>
      <c r="R263" s="113"/>
      <c r="S263" s="113"/>
      <c r="T263" s="113"/>
      <c r="U263" s="113"/>
    </row>
    <row r="264" spans="1:21" x14ac:dyDescent="0.25">
      <c r="A264" s="113"/>
      <c r="B264" s="113"/>
      <c r="C264" s="113"/>
      <c r="D264" s="113"/>
      <c r="E264" s="113"/>
      <c r="F264" s="113"/>
      <c r="G264" s="113"/>
      <c r="H264" s="113"/>
      <c r="I264" s="113"/>
      <c r="J264" s="113"/>
      <c r="K264" s="113"/>
      <c r="L264" s="113"/>
      <c r="M264" s="113"/>
      <c r="N264" s="113"/>
      <c r="O264" s="113"/>
      <c r="P264" s="113"/>
      <c r="Q264" s="113"/>
      <c r="R264" s="113"/>
      <c r="S264" s="113"/>
      <c r="T264" s="113"/>
      <c r="U264" s="113"/>
    </row>
    <row r="265" spans="1:21" x14ac:dyDescent="0.25">
      <c r="A265" s="113"/>
      <c r="B265" s="113"/>
      <c r="C265" s="113"/>
      <c r="D265" s="113"/>
      <c r="E265" s="113"/>
      <c r="F265" s="113"/>
      <c r="G265" s="113"/>
      <c r="H265" s="113"/>
      <c r="I265" s="113"/>
      <c r="J265" s="113"/>
      <c r="K265" s="113"/>
      <c r="L265" s="113"/>
      <c r="M265" s="113"/>
      <c r="N265" s="113"/>
      <c r="O265" s="113"/>
      <c r="P265" s="113"/>
      <c r="Q265" s="113"/>
      <c r="R265" s="113"/>
      <c r="S265" s="113"/>
      <c r="T265" s="113"/>
      <c r="U265" s="113"/>
    </row>
    <row r="266" spans="1:21" x14ac:dyDescent="0.25">
      <c r="A266" s="113"/>
      <c r="B266" s="113"/>
      <c r="C266" s="113"/>
      <c r="D266" s="113"/>
      <c r="E266" s="113"/>
      <c r="F266" s="113"/>
      <c r="G266" s="113"/>
      <c r="H266" s="113"/>
      <c r="I266" s="113"/>
      <c r="J266" s="113"/>
      <c r="K266" s="113"/>
      <c r="L266" s="113"/>
      <c r="M266" s="113"/>
      <c r="N266" s="113"/>
      <c r="O266" s="113"/>
      <c r="P266" s="113"/>
      <c r="Q266" s="113"/>
      <c r="R266" s="113"/>
      <c r="S266" s="113"/>
      <c r="T266" s="113"/>
      <c r="U266" s="113"/>
    </row>
    <row r="267" spans="1:21" x14ac:dyDescent="0.25">
      <c r="A267" s="113"/>
      <c r="B267" s="113"/>
      <c r="C267" s="113"/>
      <c r="D267" s="113"/>
      <c r="E267" s="113"/>
      <c r="F267" s="113"/>
      <c r="G267" s="113"/>
      <c r="H267" s="113"/>
      <c r="I267" s="113"/>
      <c r="J267" s="113"/>
      <c r="K267" s="113"/>
      <c r="L267" s="113"/>
      <c r="M267" s="113"/>
      <c r="N267" s="113"/>
      <c r="O267" s="113"/>
      <c r="P267" s="113"/>
      <c r="Q267" s="113"/>
      <c r="R267" s="113"/>
      <c r="S267" s="113"/>
      <c r="T267" s="113"/>
      <c r="U267" s="113"/>
    </row>
    <row r="268" spans="1:21" x14ac:dyDescent="0.25">
      <c r="A268" s="113"/>
      <c r="B268" s="113"/>
      <c r="C268" s="113"/>
      <c r="D268" s="113"/>
      <c r="E268" s="113"/>
      <c r="F268" s="113"/>
      <c r="G268" s="113"/>
      <c r="H268" s="113"/>
      <c r="I268" s="113"/>
      <c r="J268" s="113"/>
      <c r="K268" s="113"/>
      <c r="L268" s="113"/>
      <c r="M268" s="113"/>
      <c r="N268" s="113"/>
      <c r="O268" s="113"/>
      <c r="P268" s="113"/>
      <c r="Q268" s="113"/>
      <c r="R268" s="113"/>
      <c r="S268" s="113"/>
      <c r="T268" s="113"/>
      <c r="U268" s="113"/>
    </row>
    <row r="269" spans="1:21" x14ac:dyDescent="0.25">
      <c r="A269" s="113"/>
      <c r="B269" s="113"/>
      <c r="C269" s="113"/>
      <c r="D269" s="113"/>
      <c r="E269" s="113"/>
      <c r="F269" s="113"/>
      <c r="G269" s="113"/>
      <c r="H269" s="113"/>
      <c r="I269" s="113"/>
      <c r="J269" s="113"/>
      <c r="K269" s="113"/>
      <c r="L269" s="113"/>
      <c r="M269" s="113"/>
      <c r="N269" s="113"/>
      <c r="O269" s="113"/>
      <c r="P269" s="113"/>
      <c r="Q269" s="113"/>
      <c r="R269" s="113"/>
      <c r="S269" s="113"/>
      <c r="T269" s="113"/>
      <c r="U269" s="113"/>
    </row>
    <row r="270" spans="1:21" x14ac:dyDescent="0.25">
      <c r="A270" s="113"/>
      <c r="B270" s="113"/>
      <c r="C270" s="113"/>
      <c r="D270" s="113"/>
      <c r="E270" s="113"/>
      <c r="F270" s="113"/>
      <c r="G270" s="113"/>
      <c r="H270" s="113"/>
      <c r="I270" s="113"/>
      <c r="J270" s="113"/>
      <c r="K270" s="113"/>
      <c r="L270" s="113"/>
      <c r="M270" s="113"/>
      <c r="N270" s="113"/>
      <c r="O270" s="113"/>
      <c r="P270" s="113"/>
      <c r="Q270" s="113"/>
      <c r="R270" s="113"/>
      <c r="S270" s="113"/>
      <c r="T270" s="113"/>
      <c r="U270" s="113"/>
    </row>
    <row r="271" spans="1:21" x14ac:dyDescent="0.25">
      <c r="A271" s="113"/>
      <c r="B271" s="113"/>
      <c r="C271" s="113"/>
      <c r="D271" s="113"/>
      <c r="E271" s="113"/>
      <c r="F271" s="113"/>
      <c r="G271" s="113"/>
      <c r="H271" s="113"/>
      <c r="I271" s="113"/>
      <c r="J271" s="113"/>
      <c r="K271" s="113"/>
      <c r="L271" s="113"/>
      <c r="M271" s="113"/>
      <c r="N271" s="113"/>
      <c r="O271" s="113"/>
      <c r="P271" s="113"/>
      <c r="Q271" s="113"/>
      <c r="R271" s="113"/>
      <c r="S271" s="113"/>
      <c r="T271" s="113"/>
      <c r="U271" s="113"/>
    </row>
    <row r="272" spans="1:21" x14ac:dyDescent="0.25">
      <c r="A272" s="113"/>
      <c r="B272" s="113"/>
      <c r="C272" s="113"/>
      <c r="D272" s="113"/>
      <c r="E272" s="113"/>
      <c r="F272" s="113"/>
      <c r="G272" s="113"/>
      <c r="H272" s="113"/>
      <c r="I272" s="113"/>
      <c r="J272" s="113"/>
      <c r="K272" s="113"/>
      <c r="L272" s="113"/>
      <c r="M272" s="113"/>
      <c r="N272" s="113"/>
      <c r="O272" s="113"/>
      <c r="P272" s="113"/>
      <c r="Q272" s="113"/>
      <c r="R272" s="113"/>
      <c r="S272" s="113"/>
      <c r="T272" s="113"/>
      <c r="U272" s="113"/>
    </row>
    <row r="273" spans="1:21" x14ac:dyDescent="0.25">
      <c r="A273" s="113"/>
      <c r="B273" s="113"/>
      <c r="C273" s="113"/>
      <c r="D273" s="113"/>
      <c r="E273" s="113"/>
      <c r="F273" s="113"/>
      <c r="G273" s="113"/>
      <c r="H273" s="113"/>
      <c r="I273" s="113"/>
      <c r="J273" s="113"/>
      <c r="K273" s="113"/>
      <c r="L273" s="113"/>
      <c r="M273" s="113"/>
      <c r="N273" s="113"/>
      <c r="O273" s="113"/>
      <c r="P273" s="113"/>
      <c r="Q273" s="113"/>
      <c r="R273" s="113"/>
      <c r="S273" s="113"/>
      <c r="T273" s="113"/>
      <c r="U273" s="113"/>
    </row>
    <row r="274" spans="1:21" x14ac:dyDescent="0.25">
      <c r="A274" s="113"/>
      <c r="B274" s="113"/>
      <c r="C274" s="113"/>
      <c r="D274" s="113"/>
      <c r="E274" s="113"/>
      <c r="F274" s="113"/>
      <c r="G274" s="113"/>
      <c r="H274" s="113"/>
      <c r="I274" s="113"/>
      <c r="J274" s="113"/>
      <c r="K274" s="113"/>
      <c r="L274" s="113"/>
      <c r="M274" s="113"/>
      <c r="N274" s="113"/>
      <c r="O274" s="113"/>
      <c r="P274" s="113"/>
      <c r="Q274" s="113"/>
      <c r="R274" s="113"/>
      <c r="S274" s="113"/>
      <c r="T274" s="113"/>
      <c r="U274" s="113"/>
    </row>
    <row r="275" spans="1:21" x14ac:dyDescent="0.25">
      <c r="A275" s="113"/>
      <c r="B275" s="113"/>
      <c r="C275" s="113"/>
      <c r="D275" s="113"/>
      <c r="E275" s="113"/>
      <c r="F275" s="113"/>
      <c r="G275" s="113"/>
      <c r="H275" s="113"/>
      <c r="I275" s="113"/>
      <c r="J275" s="113"/>
      <c r="K275" s="113"/>
      <c r="L275" s="113"/>
      <c r="M275" s="113"/>
      <c r="N275" s="113"/>
      <c r="O275" s="113"/>
      <c r="P275" s="113"/>
      <c r="Q275" s="113"/>
      <c r="R275" s="113"/>
      <c r="S275" s="113"/>
      <c r="T275" s="113"/>
      <c r="U275" s="113"/>
    </row>
    <row r="276" spans="1:21" x14ac:dyDescent="0.25">
      <c r="A276" s="113"/>
      <c r="B276" s="113"/>
      <c r="C276" s="113"/>
      <c r="D276" s="113"/>
      <c r="E276" s="113"/>
      <c r="F276" s="113"/>
      <c r="G276" s="113"/>
      <c r="H276" s="113"/>
      <c r="I276" s="113"/>
      <c r="J276" s="113"/>
      <c r="K276" s="113"/>
      <c r="L276" s="113"/>
      <c r="M276" s="113"/>
      <c r="N276" s="113"/>
      <c r="O276" s="113"/>
      <c r="P276" s="113"/>
      <c r="Q276" s="113"/>
      <c r="R276" s="113"/>
      <c r="S276" s="113"/>
      <c r="T276" s="113"/>
      <c r="U276" s="113"/>
    </row>
    <row r="277" spans="1:21" x14ac:dyDescent="0.25">
      <c r="A277" s="113"/>
      <c r="B277" s="113"/>
      <c r="C277" s="113"/>
      <c r="D277" s="113"/>
      <c r="E277" s="113"/>
      <c r="F277" s="113"/>
      <c r="G277" s="113"/>
      <c r="H277" s="113"/>
      <c r="I277" s="113"/>
      <c r="J277" s="113"/>
      <c r="K277" s="113"/>
      <c r="L277" s="113"/>
      <c r="M277" s="113"/>
      <c r="N277" s="113"/>
      <c r="O277" s="113"/>
      <c r="P277" s="113"/>
      <c r="Q277" s="113"/>
      <c r="R277" s="113"/>
      <c r="S277" s="113"/>
      <c r="T277" s="113"/>
      <c r="U277" s="113"/>
    </row>
    <row r="278" spans="1:21" x14ac:dyDescent="0.25">
      <c r="A278" s="113"/>
      <c r="B278" s="113"/>
      <c r="C278" s="113"/>
      <c r="D278" s="113"/>
      <c r="E278" s="113"/>
      <c r="F278" s="113"/>
      <c r="G278" s="113"/>
      <c r="H278" s="113"/>
      <c r="I278" s="113"/>
      <c r="J278" s="113"/>
      <c r="K278" s="113"/>
      <c r="L278" s="113"/>
      <c r="M278" s="113"/>
      <c r="N278" s="113"/>
      <c r="O278" s="113"/>
      <c r="P278" s="113"/>
      <c r="Q278" s="113"/>
      <c r="R278" s="113"/>
      <c r="S278" s="113"/>
      <c r="T278" s="113"/>
      <c r="U278" s="113"/>
    </row>
    <row r="279" spans="1:21" x14ac:dyDescent="0.25">
      <c r="A279" s="113"/>
      <c r="B279" s="113"/>
      <c r="C279" s="113"/>
      <c r="D279" s="113"/>
      <c r="E279" s="113"/>
      <c r="F279" s="113"/>
      <c r="G279" s="113"/>
      <c r="H279" s="113"/>
      <c r="I279" s="113"/>
      <c r="J279" s="113"/>
      <c r="K279" s="113"/>
      <c r="L279" s="113"/>
      <c r="M279" s="113"/>
      <c r="N279" s="113"/>
      <c r="O279" s="113"/>
      <c r="P279" s="113"/>
      <c r="Q279" s="113"/>
      <c r="R279" s="113"/>
      <c r="S279" s="113"/>
      <c r="T279" s="113"/>
      <c r="U279" s="113"/>
    </row>
    <row r="280" spans="1:21" x14ac:dyDescent="0.25">
      <c r="A280" s="113"/>
      <c r="B280" s="113"/>
      <c r="C280" s="113"/>
      <c r="D280" s="113"/>
      <c r="E280" s="113"/>
      <c r="F280" s="113"/>
      <c r="G280" s="113"/>
      <c r="H280" s="113"/>
      <c r="I280" s="113"/>
      <c r="J280" s="113"/>
      <c r="K280" s="113"/>
      <c r="L280" s="113"/>
      <c r="M280" s="113"/>
      <c r="N280" s="113"/>
      <c r="O280" s="113"/>
      <c r="P280" s="113"/>
      <c r="Q280" s="113"/>
      <c r="R280" s="113"/>
      <c r="S280" s="113"/>
      <c r="T280" s="113"/>
      <c r="U280" s="113"/>
    </row>
    <row r="281" spans="1:21" x14ac:dyDescent="0.25">
      <c r="A281" s="113"/>
      <c r="B281" s="113"/>
      <c r="C281" s="113"/>
      <c r="D281" s="113"/>
      <c r="E281" s="113"/>
      <c r="F281" s="113"/>
      <c r="G281" s="113"/>
      <c r="H281" s="113"/>
      <c r="I281" s="113"/>
      <c r="J281" s="113"/>
      <c r="K281" s="113"/>
      <c r="L281" s="113"/>
      <c r="M281" s="113"/>
      <c r="N281" s="113"/>
      <c r="O281" s="113"/>
      <c r="P281" s="113"/>
      <c r="Q281" s="113"/>
      <c r="R281" s="113"/>
      <c r="S281" s="113"/>
      <c r="T281" s="113"/>
      <c r="U281" s="113"/>
    </row>
    <row r="282" spans="1:21" x14ac:dyDescent="0.25">
      <c r="A282" s="113"/>
      <c r="B282" s="113"/>
      <c r="C282" s="113"/>
      <c r="D282" s="113"/>
      <c r="E282" s="113"/>
      <c r="F282" s="113"/>
      <c r="G282" s="113"/>
      <c r="H282" s="113"/>
      <c r="I282" s="113"/>
      <c r="J282" s="113"/>
      <c r="K282" s="113"/>
      <c r="L282" s="113"/>
      <c r="M282" s="113"/>
      <c r="N282" s="113"/>
      <c r="O282" s="113"/>
      <c r="P282" s="113"/>
      <c r="Q282" s="113"/>
      <c r="R282" s="113"/>
      <c r="S282" s="113"/>
      <c r="T282" s="113"/>
      <c r="U282" s="113"/>
    </row>
    <row r="283" spans="1:21" x14ac:dyDescent="0.25">
      <c r="A283" s="113"/>
      <c r="B283" s="113"/>
      <c r="C283" s="113"/>
      <c r="D283" s="113"/>
      <c r="E283" s="113"/>
      <c r="F283" s="113"/>
      <c r="G283" s="113"/>
      <c r="H283" s="113"/>
      <c r="I283" s="113"/>
      <c r="J283" s="113"/>
      <c r="K283" s="113"/>
      <c r="L283" s="113"/>
      <c r="M283" s="113"/>
      <c r="N283" s="113"/>
      <c r="O283" s="113"/>
      <c r="P283" s="113"/>
      <c r="Q283" s="113"/>
      <c r="R283" s="113"/>
      <c r="S283" s="113"/>
      <c r="T283" s="113"/>
      <c r="U283" s="113"/>
    </row>
    <row r="284" spans="1:21" x14ac:dyDescent="0.25">
      <c r="A284" s="113"/>
      <c r="B284" s="113"/>
      <c r="C284" s="113"/>
      <c r="D284" s="113"/>
      <c r="E284" s="113"/>
      <c r="F284" s="113"/>
      <c r="G284" s="113"/>
      <c r="H284" s="113"/>
      <c r="I284" s="113"/>
      <c r="J284" s="113"/>
      <c r="K284" s="113"/>
      <c r="L284" s="113"/>
      <c r="M284" s="113"/>
      <c r="N284" s="113"/>
      <c r="O284" s="113"/>
      <c r="P284" s="113"/>
      <c r="Q284" s="113"/>
      <c r="R284" s="113"/>
      <c r="S284" s="113"/>
      <c r="T284" s="113"/>
      <c r="U284" s="113"/>
    </row>
    <row r="285" spans="1:21" x14ac:dyDescent="0.25">
      <c r="A285" s="113"/>
      <c r="B285" s="113"/>
      <c r="C285" s="113"/>
      <c r="D285" s="113"/>
      <c r="E285" s="113"/>
      <c r="F285" s="113"/>
      <c r="G285" s="113"/>
      <c r="H285" s="113"/>
      <c r="I285" s="113"/>
      <c r="J285" s="113"/>
      <c r="K285" s="113"/>
      <c r="L285" s="113"/>
      <c r="M285" s="113"/>
      <c r="N285" s="113"/>
      <c r="O285" s="113"/>
      <c r="P285" s="113"/>
      <c r="Q285" s="113"/>
      <c r="R285" s="113"/>
      <c r="S285" s="113"/>
      <c r="T285" s="113"/>
      <c r="U285" s="113"/>
    </row>
    <row r="286" spans="1:21" x14ac:dyDescent="0.25">
      <c r="A286" s="113"/>
      <c r="B286" s="113"/>
      <c r="C286" s="113"/>
      <c r="D286" s="113"/>
      <c r="E286" s="113"/>
      <c r="F286" s="113"/>
      <c r="G286" s="113"/>
      <c r="H286" s="113"/>
      <c r="I286" s="113"/>
      <c r="J286" s="113"/>
      <c r="K286" s="113"/>
      <c r="L286" s="113"/>
      <c r="M286" s="113"/>
      <c r="N286" s="113"/>
      <c r="O286" s="113"/>
      <c r="P286" s="113"/>
      <c r="Q286" s="113"/>
      <c r="R286" s="113"/>
      <c r="S286" s="113"/>
      <c r="T286" s="113"/>
      <c r="U286" s="113"/>
    </row>
    <row r="287" spans="1:21" x14ac:dyDescent="0.25">
      <c r="A287" s="113"/>
      <c r="B287" s="113"/>
      <c r="C287" s="113"/>
      <c r="D287" s="113"/>
      <c r="E287" s="113"/>
      <c r="F287" s="113"/>
      <c r="G287" s="113"/>
      <c r="H287" s="113"/>
      <c r="I287" s="113"/>
      <c r="J287" s="113"/>
      <c r="K287" s="113"/>
      <c r="L287" s="113"/>
      <c r="M287" s="113"/>
      <c r="N287" s="113"/>
      <c r="O287" s="113"/>
      <c r="P287" s="113"/>
      <c r="Q287" s="113"/>
      <c r="R287" s="113"/>
      <c r="S287" s="113"/>
      <c r="T287" s="113"/>
      <c r="U287" s="113"/>
    </row>
    <row r="288" spans="1:21" x14ac:dyDescent="0.25">
      <c r="A288" s="113"/>
      <c r="B288" s="113"/>
      <c r="C288" s="113"/>
      <c r="D288" s="113"/>
      <c r="E288" s="113"/>
      <c r="F288" s="113"/>
      <c r="G288" s="113"/>
      <c r="H288" s="113"/>
      <c r="I288" s="113"/>
      <c r="J288" s="113"/>
      <c r="K288" s="113"/>
      <c r="L288" s="113"/>
      <c r="M288" s="113"/>
      <c r="N288" s="113"/>
      <c r="O288" s="113"/>
      <c r="P288" s="113"/>
      <c r="Q288" s="113"/>
      <c r="R288" s="113"/>
      <c r="S288" s="113"/>
      <c r="T288" s="113"/>
      <c r="U288" s="113"/>
    </row>
    <row r="289" spans="1:21" x14ac:dyDescent="0.25">
      <c r="A289" s="113"/>
      <c r="B289" s="113"/>
      <c r="C289" s="113"/>
      <c r="D289" s="113"/>
      <c r="E289" s="113"/>
      <c r="F289" s="113"/>
      <c r="G289" s="113"/>
      <c r="H289" s="113"/>
      <c r="I289" s="113"/>
      <c r="J289" s="113"/>
      <c r="K289" s="113"/>
      <c r="L289" s="113"/>
      <c r="M289" s="113"/>
      <c r="N289" s="113"/>
      <c r="O289" s="113"/>
      <c r="P289" s="113"/>
      <c r="Q289" s="113"/>
      <c r="R289" s="113"/>
      <c r="S289" s="113"/>
      <c r="T289" s="113"/>
      <c r="U289" s="113"/>
    </row>
    <row r="290" spans="1:21" x14ac:dyDescent="0.25">
      <c r="A290" s="113"/>
      <c r="B290" s="113"/>
      <c r="C290" s="113"/>
      <c r="D290" s="113"/>
      <c r="E290" s="113"/>
      <c r="F290" s="113"/>
      <c r="G290" s="113"/>
      <c r="H290" s="113"/>
      <c r="I290" s="113"/>
      <c r="J290" s="113"/>
      <c r="K290" s="113"/>
      <c r="L290" s="113"/>
      <c r="M290" s="113"/>
      <c r="N290" s="113"/>
      <c r="O290" s="113"/>
      <c r="P290" s="113"/>
      <c r="Q290" s="113"/>
      <c r="R290" s="113"/>
      <c r="S290" s="113"/>
      <c r="T290" s="113"/>
      <c r="U290" s="113"/>
    </row>
    <row r="291" spans="1:21" x14ac:dyDescent="0.25">
      <c r="A291" s="113"/>
      <c r="B291" s="113"/>
      <c r="C291" s="113"/>
      <c r="D291" s="113"/>
      <c r="E291" s="113"/>
      <c r="F291" s="113"/>
      <c r="G291" s="113"/>
      <c r="H291" s="113"/>
      <c r="I291" s="113"/>
      <c r="J291" s="113"/>
      <c r="K291" s="113"/>
      <c r="L291" s="113"/>
      <c r="M291" s="113"/>
      <c r="N291" s="113"/>
      <c r="O291" s="113"/>
      <c r="P291" s="113"/>
      <c r="Q291" s="113"/>
      <c r="R291" s="113"/>
      <c r="S291" s="113"/>
      <c r="T291" s="113"/>
      <c r="U291" s="113"/>
    </row>
    <row r="292" spans="1:21" x14ac:dyDescent="0.25">
      <c r="A292" s="113"/>
      <c r="B292" s="113"/>
      <c r="C292" s="113"/>
      <c r="D292" s="113"/>
      <c r="E292" s="113"/>
      <c r="F292" s="113"/>
      <c r="G292" s="113"/>
      <c r="H292" s="113"/>
      <c r="I292" s="113"/>
      <c r="J292" s="113"/>
      <c r="K292" s="113"/>
      <c r="L292" s="113"/>
      <c r="M292" s="113"/>
      <c r="N292" s="113"/>
      <c r="O292" s="113"/>
      <c r="P292" s="113"/>
      <c r="Q292" s="113"/>
      <c r="R292" s="113"/>
      <c r="S292" s="113"/>
      <c r="T292" s="113"/>
      <c r="U292" s="113"/>
    </row>
    <row r="293" spans="1:21" x14ac:dyDescent="0.25">
      <c r="A293" s="113"/>
      <c r="B293" s="113"/>
      <c r="C293" s="113"/>
      <c r="D293" s="113"/>
      <c r="E293" s="113"/>
      <c r="F293" s="113"/>
      <c r="G293" s="113"/>
      <c r="H293" s="113"/>
      <c r="I293" s="113"/>
      <c r="J293" s="113"/>
      <c r="K293" s="113"/>
      <c r="L293" s="113"/>
      <c r="M293" s="113"/>
      <c r="N293" s="113"/>
      <c r="O293" s="113"/>
      <c r="P293" s="113"/>
      <c r="Q293" s="113"/>
      <c r="R293" s="113"/>
      <c r="S293" s="113"/>
      <c r="T293" s="113"/>
      <c r="U293" s="113"/>
    </row>
    <row r="294" spans="1:21" x14ac:dyDescent="0.25">
      <c r="A294" s="113"/>
      <c r="B294" s="113"/>
      <c r="C294" s="113"/>
      <c r="D294" s="113"/>
      <c r="E294" s="113"/>
      <c r="F294" s="113"/>
      <c r="G294" s="113"/>
      <c r="H294" s="113"/>
      <c r="I294" s="113"/>
      <c r="J294" s="113"/>
      <c r="K294" s="113"/>
      <c r="L294" s="113"/>
      <c r="M294" s="113"/>
      <c r="N294" s="113"/>
      <c r="O294" s="113"/>
      <c r="P294" s="113"/>
      <c r="Q294" s="113"/>
      <c r="R294" s="113"/>
      <c r="S294" s="113"/>
      <c r="T294" s="113"/>
      <c r="U294" s="113"/>
    </row>
    <row r="295" spans="1:21" x14ac:dyDescent="0.25">
      <c r="A295" s="113"/>
      <c r="B295" s="113"/>
      <c r="C295" s="113"/>
      <c r="D295" s="113"/>
      <c r="E295" s="113"/>
      <c r="F295" s="113"/>
      <c r="G295" s="113"/>
      <c r="H295" s="113"/>
      <c r="I295" s="113"/>
      <c r="J295" s="113"/>
      <c r="K295" s="113"/>
      <c r="L295" s="113"/>
      <c r="M295" s="113"/>
      <c r="N295" s="113"/>
      <c r="O295" s="113"/>
      <c r="P295" s="113"/>
      <c r="Q295" s="113"/>
      <c r="R295" s="113"/>
      <c r="S295" s="113"/>
      <c r="T295" s="113"/>
      <c r="U295" s="113"/>
    </row>
    <row r="296" spans="1:21" x14ac:dyDescent="0.25">
      <c r="A296" s="113"/>
      <c r="B296" s="113"/>
      <c r="C296" s="113"/>
      <c r="D296" s="113"/>
      <c r="E296" s="113"/>
      <c r="F296" s="113"/>
      <c r="G296" s="113"/>
      <c r="H296" s="113"/>
      <c r="I296" s="113"/>
      <c r="J296" s="113"/>
      <c r="K296" s="113"/>
      <c r="L296" s="113"/>
      <c r="M296" s="113"/>
      <c r="N296" s="113"/>
      <c r="O296" s="113"/>
      <c r="P296" s="113"/>
      <c r="Q296" s="113"/>
      <c r="R296" s="113"/>
      <c r="S296" s="113"/>
      <c r="T296" s="113"/>
      <c r="U296" s="113"/>
    </row>
    <row r="297" spans="1:21" x14ac:dyDescent="0.25">
      <c r="A297" s="113"/>
      <c r="B297" s="113"/>
      <c r="C297" s="113"/>
      <c r="D297" s="113"/>
      <c r="E297" s="113"/>
      <c r="F297" s="113"/>
      <c r="G297" s="113"/>
      <c r="H297" s="113"/>
      <c r="I297" s="113"/>
      <c r="J297" s="113"/>
      <c r="K297" s="113"/>
      <c r="L297" s="113"/>
      <c r="M297" s="113"/>
      <c r="N297" s="113"/>
      <c r="O297" s="113"/>
      <c r="P297" s="113"/>
      <c r="Q297" s="113"/>
      <c r="R297" s="113"/>
      <c r="S297" s="113"/>
      <c r="T297" s="113"/>
      <c r="U297" s="113"/>
    </row>
    <row r="298" spans="1:21" x14ac:dyDescent="0.25">
      <c r="A298" s="113"/>
      <c r="B298" s="113"/>
      <c r="C298" s="113"/>
      <c r="D298" s="113"/>
      <c r="E298" s="113"/>
      <c r="F298" s="113"/>
      <c r="G298" s="113"/>
      <c r="H298" s="113"/>
      <c r="I298" s="113"/>
      <c r="J298" s="113"/>
      <c r="K298" s="113"/>
      <c r="L298" s="113"/>
      <c r="M298" s="113"/>
      <c r="N298" s="113"/>
      <c r="O298" s="113"/>
      <c r="P298" s="113"/>
      <c r="Q298" s="113"/>
      <c r="R298" s="113"/>
      <c r="S298" s="113"/>
      <c r="T298" s="113"/>
      <c r="U298" s="113"/>
    </row>
    <row r="299" spans="1:21" x14ac:dyDescent="0.25">
      <c r="A299" s="113"/>
      <c r="B299" s="113"/>
      <c r="C299" s="113"/>
      <c r="D299" s="113"/>
      <c r="E299" s="113"/>
      <c r="F299" s="113"/>
      <c r="G299" s="113"/>
      <c r="H299" s="113"/>
      <c r="I299" s="113"/>
      <c r="J299" s="113"/>
      <c r="K299" s="113"/>
      <c r="L299" s="113"/>
      <c r="M299" s="113"/>
      <c r="N299" s="113"/>
      <c r="O299" s="113"/>
      <c r="P299" s="113"/>
      <c r="Q299" s="113"/>
      <c r="R299" s="113"/>
      <c r="S299" s="113"/>
      <c r="T299" s="113"/>
      <c r="U299" s="113"/>
    </row>
    <row r="300" spans="1:21" x14ac:dyDescent="0.25">
      <c r="A300" s="113"/>
      <c r="B300" s="113"/>
      <c r="C300" s="113"/>
      <c r="D300" s="113"/>
      <c r="E300" s="113"/>
      <c r="F300" s="113"/>
      <c r="G300" s="113"/>
      <c r="H300" s="113"/>
      <c r="I300" s="113"/>
      <c r="J300" s="113"/>
      <c r="K300" s="113"/>
      <c r="L300" s="113"/>
      <c r="M300" s="113"/>
      <c r="N300" s="113"/>
      <c r="O300" s="113"/>
      <c r="P300" s="113"/>
      <c r="Q300" s="113"/>
      <c r="R300" s="113"/>
      <c r="S300" s="113"/>
      <c r="T300" s="113"/>
      <c r="U300" s="113"/>
    </row>
    <row r="301" spans="1:21" x14ac:dyDescent="0.25">
      <c r="A301" s="113"/>
      <c r="B301" s="113"/>
      <c r="C301" s="113"/>
      <c r="D301" s="113"/>
      <c r="E301" s="113"/>
      <c r="F301" s="113"/>
      <c r="G301" s="113"/>
      <c r="H301" s="113"/>
      <c r="I301" s="113"/>
      <c r="J301" s="113"/>
      <c r="K301" s="113"/>
      <c r="L301" s="113"/>
      <c r="M301" s="113"/>
      <c r="N301" s="113"/>
      <c r="O301" s="113"/>
      <c r="P301" s="113"/>
      <c r="Q301" s="113"/>
      <c r="R301" s="113"/>
      <c r="S301" s="113"/>
      <c r="T301" s="113"/>
      <c r="U301" s="113"/>
    </row>
    <row r="302" spans="1:21" x14ac:dyDescent="0.25">
      <c r="A302" s="113"/>
      <c r="B302" s="113"/>
      <c r="C302" s="113"/>
      <c r="D302" s="113"/>
      <c r="E302" s="113"/>
      <c r="F302" s="113"/>
      <c r="G302" s="113"/>
      <c r="H302" s="113"/>
      <c r="I302" s="113"/>
      <c r="J302" s="113"/>
      <c r="K302" s="113"/>
      <c r="L302" s="113"/>
      <c r="M302" s="113"/>
      <c r="N302" s="113"/>
      <c r="O302" s="113"/>
      <c r="P302" s="113"/>
      <c r="Q302" s="113"/>
      <c r="R302" s="113"/>
      <c r="S302" s="113"/>
      <c r="T302" s="113"/>
      <c r="U302" s="113"/>
    </row>
    <row r="303" spans="1:21" x14ac:dyDescent="0.25">
      <c r="A303" s="113"/>
      <c r="B303" s="113"/>
      <c r="C303" s="113"/>
      <c r="D303" s="113"/>
      <c r="E303" s="113"/>
      <c r="F303" s="113"/>
      <c r="G303" s="113"/>
      <c r="H303" s="113"/>
      <c r="I303" s="113"/>
      <c r="J303" s="113"/>
      <c r="K303" s="113"/>
      <c r="L303" s="113"/>
      <c r="M303" s="113"/>
      <c r="N303" s="113"/>
      <c r="O303" s="113"/>
      <c r="P303" s="113"/>
      <c r="Q303" s="113"/>
      <c r="R303" s="113"/>
      <c r="S303" s="113"/>
      <c r="T303" s="113"/>
      <c r="U303" s="113"/>
    </row>
    <row r="304" spans="1:21" x14ac:dyDescent="0.25">
      <c r="A304" s="113"/>
      <c r="B304" s="113"/>
      <c r="C304" s="113"/>
      <c r="D304" s="113"/>
      <c r="E304" s="113"/>
      <c r="F304" s="113"/>
      <c r="G304" s="113"/>
      <c r="H304" s="113"/>
      <c r="I304" s="113"/>
      <c r="J304" s="113"/>
      <c r="K304" s="113"/>
      <c r="L304" s="113"/>
      <c r="M304" s="113"/>
      <c r="N304" s="113"/>
      <c r="O304" s="113"/>
      <c r="P304" s="113"/>
      <c r="Q304" s="113"/>
      <c r="R304" s="113"/>
      <c r="S304" s="113"/>
      <c r="T304" s="113"/>
      <c r="U304" s="113"/>
    </row>
    <row r="305" spans="1:21" x14ac:dyDescent="0.25">
      <c r="A305" s="113"/>
      <c r="B305" s="113"/>
      <c r="C305" s="113"/>
      <c r="D305" s="113"/>
      <c r="E305" s="113"/>
      <c r="F305" s="113"/>
      <c r="G305" s="113"/>
      <c r="H305" s="113"/>
      <c r="I305" s="113"/>
      <c r="J305" s="113"/>
      <c r="K305" s="113"/>
      <c r="L305" s="113"/>
      <c r="M305" s="113"/>
      <c r="N305" s="113"/>
      <c r="O305" s="113"/>
      <c r="P305" s="113"/>
      <c r="Q305" s="113"/>
      <c r="R305" s="113"/>
      <c r="S305" s="113"/>
      <c r="T305" s="113"/>
      <c r="U305" s="113"/>
    </row>
    <row r="306" spans="1:21" x14ac:dyDescent="0.25">
      <c r="A306" s="113"/>
      <c r="B306" s="113"/>
      <c r="C306" s="113"/>
      <c r="D306" s="113"/>
      <c r="E306" s="113"/>
      <c r="F306" s="113"/>
      <c r="G306" s="113"/>
      <c r="H306" s="113"/>
      <c r="I306" s="113"/>
      <c r="J306" s="113"/>
      <c r="K306" s="113"/>
      <c r="L306" s="113"/>
      <c r="M306" s="113"/>
      <c r="N306" s="113"/>
      <c r="O306" s="113"/>
      <c r="P306" s="113"/>
      <c r="Q306" s="113"/>
      <c r="R306" s="113"/>
      <c r="S306" s="113"/>
      <c r="T306" s="113"/>
      <c r="U306" s="113"/>
    </row>
    <row r="307" spans="1:21" x14ac:dyDescent="0.25">
      <c r="A307" s="113"/>
      <c r="B307" s="113"/>
      <c r="C307" s="113"/>
      <c r="D307" s="113"/>
      <c r="E307" s="113"/>
      <c r="F307" s="113"/>
      <c r="G307" s="113"/>
      <c r="H307" s="113"/>
      <c r="I307" s="113"/>
      <c r="J307" s="113"/>
      <c r="K307" s="113"/>
      <c r="L307" s="113"/>
      <c r="M307" s="113"/>
      <c r="N307" s="113"/>
      <c r="O307" s="113"/>
      <c r="P307" s="113"/>
      <c r="Q307" s="113"/>
      <c r="R307" s="113"/>
      <c r="S307" s="113"/>
      <c r="T307" s="113"/>
      <c r="U307" s="113"/>
    </row>
    <row r="308" spans="1:21" x14ac:dyDescent="0.25">
      <c r="A308" s="113"/>
      <c r="B308" s="113"/>
      <c r="C308" s="113"/>
      <c r="D308" s="113"/>
      <c r="E308" s="113"/>
      <c r="F308" s="113"/>
      <c r="G308" s="113"/>
      <c r="H308" s="113"/>
      <c r="I308" s="113"/>
      <c r="J308" s="113"/>
      <c r="K308" s="113"/>
      <c r="L308" s="113"/>
      <c r="M308" s="113"/>
      <c r="N308" s="113"/>
      <c r="O308" s="113"/>
      <c r="P308" s="113"/>
      <c r="Q308" s="113"/>
      <c r="R308" s="113"/>
      <c r="S308" s="113"/>
      <c r="T308" s="113"/>
      <c r="U308" s="113"/>
    </row>
    <row r="309" spans="1:21" x14ac:dyDescent="0.25">
      <c r="A309" s="113"/>
      <c r="B309" s="113"/>
      <c r="C309" s="113"/>
      <c r="D309" s="113"/>
      <c r="E309" s="113"/>
      <c r="F309" s="113"/>
      <c r="G309" s="113"/>
      <c r="H309" s="113"/>
      <c r="I309" s="113"/>
      <c r="J309" s="113"/>
      <c r="K309" s="113"/>
      <c r="L309" s="113"/>
      <c r="M309" s="113"/>
      <c r="N309" s="113"/>
      <c r="O309" s="113"/>
      <c r="P309" s="113"/>
      <c r="Q309" s="113"/>
      <c r="R309" s="113"/>
      <c r="S309" s="113"/>
      <c r="T309" s="113"/>
      <c r="U309" s="113"/>
    </row>
    <row r="310" spans="1:21" x14ac:dyDescent="0.25">
      <c r="A310" s="113"/>
      <c r="B310" s="113"/>
      <c r="C310" s="113"/>
      <c r="D310" s="113"/>
      <c r="E310" s="113"/>
      <c r="F310" s="113"/>
      <c r="G310" s="113"/>
      <c r="H310" s="113"/>
      <c r="I310" s="113"/>
      <c r="J310" s="113"/>
      <c r="K310" s="113"/>
      <c r="L310" s="113"/>
      <c r="M310" s="113"/>
      <c r="N310" s="113"/>
      <c r="O310" s="113"/>
      <c r="P310" s="113"/>
      <c r="Q310" s="113"/>
      <c r="R310" s="113"/>
      <c r="S310" s="113"/>
      <c r="T310" s="113"/>
      <c r="U310" s="113"/>
    </row>
    <row r="311" spans="1:21" x14ac:dyDescent="0.25">
      <c r="A311" s="113"/>
      <c r="B311" s="113"/>
      <c r="C311" s="113"/>
      <c r="D311" s="113"/>
      <c r="E311" s="113"/>
      <c r="F311" s="113"/>
      <c r="G311" s="113"/>
      <c r="H311" s="113"/>
      <c r="I311" s="113"/>
      <c r="J311" s="113"/>
      <c r="K311" s="113"/>
      <c r="L311" s="113"/>
      <c r="M311" s="113"/>
      <c r="N311" s="113"/>
      <c r="O311" s="113"/>
      <c r="P311" s="113"/>
      <c r="Q311" s="113"/>
      <c r="R311" s="113"/>
      <c r="S311" s="113"/>
      <c r="T311" s="113"/>
      <c r="U311" s="113"/>
    </row>
    <row r="312" spans="1:21" x14ac:dyDescent="0.25">
      <c r="A312" s="113"/>
      <c r="B312" s="113"/>
      <c r="C312" s="113"/>
      <c r="D312" s="113"/>
      <c r="E312" s="113"/>
      <c r="F312" s="113"/>
      <c r="G312" s="113"/>
      <c r="H312" s="113"/>
      <c r="I312" s="113"/>
      <c r="J312" s="113"/>
      <c r="K312" s="113"/>
      <c r="L312" s="113"/>
      <c r="M312" s="113"/>
      <c r="N312" s="113"/>
      <c r="O312" s="113"/>
      <c r="P312" s="113"/>
      <c r="Q312" s="113"/>
      <c r="R312" s="113"/>
      <c r="S312" s="113"/>
      <c r="T312" s="113"/>
      <c r="U312" s="113"/>
    </row>
    <row r="313" spans="1:21" x14ac:dyDescent="0.25">
      <c r="A313" s="113"/>
      <c r="B313" s="113"/>
      <c r="C313" s="113"/>
      <c r="D313" s="113"/>
      <c r="E313" s="113"/>
      <c r="F313" s="113"/>
      <c r="G313" s="113"/>
      <c r="H313" s="113"/>
      <c r="I313" s="113"/>
      <c r="J313" s="113"/>
      <c r="K313" s="113"/>
      <c r="L313" s="113"/>
      <c r="M313" s="113"/>
      <c r="N313" s="113"/>
      <c r="O313" s="113"/>
      <c r="P313" s="113"/>
      <c r="Q313" s="113"/>
      <c r="R313" s="113"/>
      <c r="S313" s="113"/>
      <c r="T313" s="113"/>
      <c r="U313" s="113"/>
    </row>
    <row r="314" spans="1:21" x14ac:dyDescent="0.25">
      <c r="A314" s="113"/>
      <c r="B314" s="113"/>
      <c r="C314" s="113"/>
      <c r="D314" s="113"/>
      <c r="E314" s="113"/>
      <c r="F314" s="113"/>
      <c r="G314" s="113"/>
      <c r="H314" s="113"/>
      <c r="I314" s="113"/>
      <c r="J314" s="113"/>
      <c r="K314" s="113"/>
      <c r="L314" s="113"/>
      <c r="M314" s="113"/>
      <c r="N314" s="113"/>
      <c r="O314" s="113"/>
      <c r="P314" s="113"/>
      <c r="Q314" s="113"/>
      <c r="R314" s="113"/>
      <c r="S314" s="113"/>
      <c r="T314" s="113"/>
      <c r="U314" s="113"/>
    </row>
    <row r="315" spans="1:21" x14ac:dyDescent="0.25">
      <c r="A315" s="113"/>
      <c r="B315" s="113"/>
      <c r="C315" s="113"/>
      <c r="D315" s="113"/>
      <c r="E315" s="113"/>
      <c r="F315" s="113"/>
      <c r="G315" s="113"/>
      <c r="H315" s="113"/>
      <c r="I315" s="113"/>
      <c r="J315" s="113"/>
      <c r="K315" s="113"/>
      <c r="L315" s="113"/>
      <c r="M315" s="113"/>
      <c r="N315" s="113"/>
      <c r="O315" s="113"/>
      <c r="P315" s="113"/>
      <c r="Q315" s="113"/>
      <c r="R315" s="113"/>
      <c r="S315" s="113"/>
      <c r="T315" s="113"/>
      <c r="U315" s="113"/>
    </row>
    <row r="316" spans="1:21" x14ac:dyDescent="0.25">
      <c r="A316" s="113"/>
      <c r="B316" s="113"/>
      <c r="C316" s="113"/>
      <c r="D316" s="113"/>
      <c r="E316" s="113"/>
      <c r="F316" s="113"/>
      <c r="G316" s="113"/>
      <c r="H316" s="113"/>
      <c r="I316" s="113"/>
      <c r="J316" s="113"/>
      <c r="K316" s="113"/>
      <c r="L316" s="113"/>
      <c r="M316" s="113"/>
      <c r="N316" s="113"/>
      <c r="O316" s="113"/>
      <c r="P316" s="113"/>
      <c r="Q316" s="113"/>
      <c r="R316" s="113"/>
      <c r="S316" s="113"/>
      <c r="T316" s="113"/>
      <c r="U316" s="113"/>
    </row>
    <row r="317" spans="1:21" x14ac:dyDescent="0.25">
      <c r="A317" s="113"/>
      <c r="B317" s="113"/>
      <c r="C317" s="113"/>
      <c r="D317" s="113"/>
      <c r="E317" s="113"/>
      <c r="F317" s="113"/>
      <c r="G317" s="113"/>
      <c r="H317" s="113"/>
      <c r="I317" s="113"/>
      <c r="J317" s="113"/>
      <c r="K317" s="113"/>
      <c r="L317" s="113"/>
      <c r="M317" s="113"/>
      <c r="N317" s="113"/>
      <c r="O317" s="113"/>
      <c r="P317" s="113"/>
      <c r="Q317" s="113"/>
      <c r="R317" s="113"/>
      <c r="S317" s="113"/>
      <c r="T317" s="113"/>
      <c r="U317" s="113"/>
    </row>
    <row r="318" spans="1:21" x14ac:dyDescent="0.25">
      <c r="A318" s="113"/>
      <c r="B318" s="113"/>
      <c r="C318" s="113"/>
      <c r="D318" s="113"/>
      <c r="E318" s="113"/>
      <c r="F318" s="113"/>
      <c r="G318" s="113"/>
      <c r="H318" s="113"/>
      <c r="I318" s="113"/>
      <c r="J318" s="113"/>
      <c r="K318" s="113"/>
      <c r="L318" s="113"/>
      <c r="M318" s="113"/>
      <c r="N318" s="113"/>
      <c r="O318" s="113"/>
      <c r="P318" s="113"/>
      <c r="Q318" s="113"/>
      <c r="R318" s="113"/>
      <c r="S318" s="113"/>
      <c r="T318" s="113"/>
      <c r="U318" s="113"/>
    </row>
    <row r="319" spans="1:21" x14ac:dyDescent="0.25">
      <c r="A319" s="113"/>
      <c r="B319" s="113"/>
      <c r="C319" s="113"/>
      <c r="D319" s="113"/>
      <c r="E319" s="113"/>
      <c r="F319" s="113"/>
      <c r="G319" s="113"/>
      <c r="H319" s="113"/>
      <c r="I319" s="113"/>
      <c r="J319" s="113"/>
      <c r="K319" s="113"/>
      <c r="L319" s="113"/>
      <c r="M319" s="113"/>
      <c r="N319" s="113"/>
      <c r="O319" s="113"/>
      <c r="P319" s="113"/>
      <c r="Q319" s="113"/>
      <c r="R319" s="113"/>
      <c r="S319" s="113"/>
      <c r="T319" s="113"/>
      <c r="U319" s="113"/>
    </row>
    <row r="320" spans="1:21" x14ac:dyDescent="0.25">
      <c r="A320" s="113"/>
      <c r="B320" s="113"/>
      <c r="C320" s="113"/>
      <c r="D320" s="113"/>
      <c r="E320" s="113"/>
      <c r="F320" s="113"/>
      <c r="G320" s="113"/>
      <c r="H320" s="113"/>
      <c r="I320" s="113"/>
      <c r="J320" s="113"/>
      <c r="K320" s="113"/>
      <c r="L320" s="113"/>
      <c r="M320" s="113"/>
      <c r="N320" s="113"/>
      <c r="O320" s="113"/>
      <c r="P320" s="113"/>
      <c r="Q320" s="113"/>
      <c r="R320" s="113"/>
      <c r="S320" s="113"/>
      <c r="T320" s="113"/>
      <c r="U320" s="113"/>
    </row>
    <row r="321" spans="1:21" x14ac:dyDescent="0.25">
      <c r="A321" s="113"/>
      <c r="B321" s="113"/>
      <c r="C321" s="113"/>
      <c r="D321" s="113"/>
      <c r="E321" s="113"/>
      <c r="F321" s="113"/>
      <c r="G321" s="113"/>
      <c r="H321" s="113"/>
      <c r="I321" s="113"/>
      <c r="J321" s="113"/>
      <c r="K321" s="113"/>
      <c r="L321" s="113"/>
      <c r="M321" s="113"/>
      <c r="N321" s="113"/>
      <c r="O321" s="113"/>
      <c r="P321" s="113"/>
      <c r="Q321" s="113"/>
      <c r="R321" s="113"/>
      <c r="S321" s="113"/>
      <c r="T321" s="113"/>
      <c r="U321" s="113"/>
    </row>
    <row r="322" spans="1:21" x14ac:dyDescent="0.25">
      <c r="A322" s="113"/>
      <c r="B322" s="113"/>
      <c r="C322" s="113"/>
      <c r="D322" s="113"/>
      <c r="E322" s="113"/>
      <c r="F322" s="113"/>
      <c r="G322" s="113"/>
      <c r="H322" s="113"/>
      <c r="I322" s="113"/>
      <c r="J322" s="113"/>
      <c r="K322" s="113"/>
      <c r="L322" s="113"/>
      <c r="M322" s="113"/>
      <c r="N322" s="113"/>
      <c r="O322" s="113"/>
      <c r="P322" s="113"/>
      <c r="Q322" s="113"/>
      <c r="R322" s="113"/>
      <c r="S322" s="113"/>
      <c r="T322" s="113"/>
      <c r="U322" s="113"/>
    </row>
    <row r="323" spans="1:21" x14ac:dyDescent="0.25">
      <c r="A323" s="113"/>
      <c r="B323" s="113"/>
      <c r="C323" s="113"/>
      <c r="D323" s="113"/>
      <c r="E323" s="113"/>
      <c r="F323" s="113"/>
      <c r="G323" s="113"/>
      <c r="H323" s="113"/>
      <c r="I323" s="113"/>
      <c r="J323" s="113"/>
      <c r="K323" s="113"/>
      <c r="L323" s="113"/>
      <c r="M323" s="113"/>
      <c r="N323" s="113"/>
      <c r="O323" s="113"/>
      <c r="P323" s="113"/>
      <c r="Q323" s="113"/>
      <c r="R323" s="113"/>
      <c r="S323" s="113"/>
      <c r="T323" s="113"/>
      <c r="U323" s="113"/>
    </row>
    <row r="324" spans="1:21" x14ac:dyDescent="0.25">
      <c r="A324" s="113"/>
      <c r="B324" s="113"/>
      <c r="C324" s="113"/>
      <c r="D324" s="113"/>
      <c r="E324" s="113"/>
      <c r="F324" s="113"/>
      <c r="G324" s="113"/>
      <c r="H324" s="113"/>
      <c r="I324" s="113"/>
      <c r="J324" s="113"/>
      <c r="K324" s="113"/>
      <c r="L324" s="113"/>
      <c r="M324" s="113"/>
      <c r="N324" s="113"/>
      <c r="O324" s="113"/>
      <c r="P324" s="113"/>
      <c r="Q324" s="113"/>
      <c r="R324" s="113"/>
      <c r="S324" s="113"/>
      <c r="T324" s="113"/>
      <c r="U324" s="113"/>
    </row>
    <row r="325" spans="1:21" x14ac:dyDescent="0.25">
      <c r="A325" s="113"/>
      <c r="B325" s="113"/>
      <c r="C325" s="113"/>
      <c r="D325" s="113"/>
      <c r="E325" s="113"/>
      <c r="F325" s="113"/>
      <c r="G325" s="113"/>
      <c r="H325" s="113"/>
      <c r="I325" s="113"/>
      <c r="J325" s="113"/>
      <c r="K325" s="113"/>
      <c r="L325" s="113"/>
      <c r="M325" s="113"/>
      <c r="N325" s="113"/>
      <c r="O325" s="113"/>
      <c r="P325" s="113"/>
      <c r="Q325" s="113"/>
      <c r="R325" s="113"/>
      <c r="S325" s="113"/>
      <c r="T325" s="113"/>
      <c r="U325" s="113"/>
    </row>
    <row r="326" spans="1:21" x14ac:dyDescent="0.25">
      <c r="A326" s="113"/>
      <c r="B326" s="113"/>
      <c r="C326" s="113"/>
      <c r="D326" s="113"/>
      <c r="E326" s="113"/>
      <c r="F326" s="113"/>
      <c r="G326" s="113"/>
      <c r="H326" s="113"/>
      <c r="I326" s="113"/>
      <c r="J326" s="113"/>
      <c r="K326" s="113"/>
      <c r="L326" s="113"/>
      <c r="M326" s="113"/>
      <c r="N326" s="113"/>
      <c r="O326" s="113"/>
      <c r="P326" s="113"/>
      <c r="Q326" s="113"/>
      <c r="R326" s="113"/>
      <c r="S326" s="113"/>
      <c r="T326" s="113"/>
      <c r="U326" s="113"/>
    </row>
    <row r="327" spans="1:21" x14ac:dyDescent="0.25">
      <c r="A327" s="113"/>
      <c r="B327" s="113"/>
      <c r="C327" s="113"/>
      <c r="D327" s="113"/>
      <c r="E327" s="113"/>
      <c r="F327" s="113"/>
      <c r="G327" s="113"/>
      <c r="H327" s="113"/>
      <c r="I327" s="113"/>
      <c r="J327" s="113"/>
      <c r="K327" s="113"/>
      <c r="L327" s="113"/>
      <c r="M327" s="113"/>
      <c r="N327" s="113"/>
      <c r="O327" s="113"/>
      <c r="P327" s="113"/>
      <c r="Q327" s="113"/>
      <c r="R327" s="113"/>
      <c r="S327" s="113"/>
      <c r="T327" s="113"/>
      <c r="U327" s="113"/>
    </row>
    <row r="328" spans="1:21" x14ac:dyDescent="0.25">
      <c r="A328" s="113"/>
      <c r="B328" s="113"/>
      <c r="C328" s="113"/>
      <c r="D328" s="113"/>
      <c r="E328" s="113"/>
      <c r="F328" s="113"/>
      <c r="G328" s="113"/>
      <c r="H328" s="113"/>
      <c r="I328" s="113"/>
      <c r="J328" s="113"/>
      <c r="K328" s="113"/>
      <c r="L328" s="113"/>
      <c r="M328" s="113"/>
      <c r="N328" s="113"/>
      <c r="O328" s="113"/>
      <c r="P328" s="113"/>
      <c r="Q328" s="113"/>
      <c r="R328" s="113"/>
      <c r="S328" s="113"/>
      <c r="T328" s="113"/>
      <c r="U328" s="113"/>
    </row>
    <row r="329" spans="1:21" x14ac:dyDescent="0.25">
      <c r="A329" s="113"/>
      <c r="B329" s="113"/>
      <c r="C329" s="113"/>
      <c r="D329" s="113"/>
      <c r="E329" s="113"/>
      <c r="F329" s="113"/>
      <c r="G329" s="113"/>
      <c r="H329" s="113"/>
      <c r="I329" s="113"/>
      <c r="J329" s="113"/>
      <c r="K329" s="113"/>
      <c r="L329" s="113"/>
      <c r="M329" s="113"/>
      <c r="N329" s="113"/>
      <c r="O329" s="113"/>
      <c r="P329" s="113"/>
      <c r="Q329" s="113"/>
      <c r="R329" s="113"/>
      <c r="S329" s="113"/>
      <c r="T329" s="113"/>
      <c r="U329" s="113"/>
    </row>
    <row r="330" spans="1:21" x14ac:dyDescent="0.25">
      <c r="A330" s="113"/>
      <c r="B330" s="113"/>
      <c r="C330" s="113"/>
      <c r="D330" s="113"/>
      <c r="E330" s="113"/>
      <c r="F330" s="113"/>
      <c r="G330" s="113"/>
      <c r="H330" s="113"/>
      <c r="I330" s="113"/>
      <c r="J330" s="113"/>
      <c r="K330" s="113"/>
      <c r="L330" s="113"/>
      <c r="M330" s="113"/>
      <c r="N330" s="113"/>
      <c r="O330" s="113"/>
      <c r="P330" s="113"/>
      <c r="Q330" s="113"/>
      <c r="R330" s="113"/>
      <c r="S330" s="113"/>
      <c r="T330" s="113"/>
      <c r="U330" s="113"/>
    </row>
    <row r="331" spans="1:21" x14ac:dyDescent="0.25">
      <c r="A331" s="113"/>
      <c r="B331" s="113"/>
      <c r="C331" s="113"/>
      <c r="D331" s="113"/>
      <c r="E331" s="113"/>
      <c r="F331" s="113"/>
      <c r="G331" s="113"/>
      <c r="H331" s="113"/>
      <c r="I331" s="113"/>
      <c r="J331" s="113"/>
      <c r="K331" s="113"/>
      <c r="L331" s="113"/>
      <c r="M331" s="113"/>
      <c r="N331" s="113"/>
      <c r="O331" s="113"/>
      <c r="P331" s="113"/>
      <c r="Q331" s="113"/>
      <c r="R331" s="113"/>
      <c r="S331" s="113"/>
      <c r="T331" s="113"/>
      <c r="U331" s="113"/>
    </row>
    <row r="332" spans="1:21" x14ac:dyDescent="0.25">
      <c r="A332" s="113"/>
      <c r="B332" s="113"/>
      <c r="C332" s="113"/>
      <c r="D332" s="113"/>
      <c r="E332" s="113"/>
      <c r="F332" s="113"/>
      <c r="G332" s="113"/>
      <c r="H332" s="113"/>
      <c r="I332" s="113"/>
      <c r="J332" s="113"/>
      <c r="K332" s="113"/>
      <c r="L332" s="113"/>
      <c r="M332" s="113"/>
      <c r="N332" s="113"/>
      <c r="O332" s="113"/>
      <c r="P332" s="113"/>
      <c r="Q332" s="113"/>
      <c r="R332" s="113"/>
      <c r="S332" s="113"/>
      <c r="T332" s="113"/>
      <c r="U332" s="113"/>
    </row>
    <row r="333" spans="1:21" x14ac:dyDescent="0.25">
      <c r="A333" s="113"/>
      <c r="B333" s="113"/>
      <c r="C333" s="113"/>
      <c r="D333" s="113"/>
      <c r="E333" s="113"/>
      <c r="F333" s="113"/>
      <c r="G333" s="113"/>
      <c r="H333" s="113"/>
      <c r="I333" s="113"/>
      <c r="J333" s="113"/>
      <c r="K333" s="113"/>
      <c r="L333" s="113"/>
      <c r="M333" s="113"/>
      <c r="N333" s="113"/>
      <c r="O333" s="113"/>
      <c r="P333" s="113"/>
      <c r="Q333" s="113"/>
      <c r="R333" s="113"/>
      <c r="S333" s="113"/>
      <c r="T333" s="113"/>
      <c r="U333" s="113"/>
    </row>
    <row r="334" spans="1:21" x14ac:dyDescent="0.25">
      <c r="A334" s="113"/>
      <c r="B334" s="113"/>
      <c r="C334" s="113"/>
      <c r="D334" s="113"/>
      <c r="E334" s="113"/>
      <c r="F334" s="113"/>
      <c r="G334" s="113"/>
      <c r="H334" s="113"/>
      <c r="I334" s="113"/>
      <c r="J334" s="113"/>
      <c r="K334" s="113"/>
      <c r="L334" s="113"/>
      <c r="M334" s="113"/>
      <c r="N334" s="113"/>
      <c r="O334" s="113"/>
      <c r="P334" s="113"/>
      <c r="Q334" s="113"/>
      <c r="R334" s="113"/>
      <c r="S334" s="113"/>
      <c r="T334" s="113"/>
      <c r="U334" s="113"/>
    </row>
    <row r="335" spans="1:21" x14ac:dyDescent="0.25">
      <c r="A335" s="113"/>
      <c r="B335" s="113"/>
      <c r="C335" s="113"/>
      <c r="D335" s="113"/>
      <c r="E335" s="113"/>
      <c r="F335" s="113"/>
      <c r="G335" s="113"/>
      <c r="H335" s="113"/>
      <c r="I335" s="113"/>
      <c r="J335" s="113"/>
      <c r="K335" s="113"/>
      <c r="L335" s="113"/>
      <c r="M335" s="113"/>
      <c r="N335" s="113"/>
      <c r="O335" s="113"/>
      <c r="P335" s="113"/>
      <c r="Q335" s="113"/>
      <c r="R335" s="113"/>
      <c r="S335" s="113"/>
      <c r="T335" s="113"/>
      <c r="U335" s="113"/>
    </row>
    <row r="336" spans="1:21" x14ac:dyDescent="0.25">
      <c r="A336" s="113"/>
      <c r="B336" s="113"/>
      <c r="C336" s="113"/>
      <c r="D336" s="113"/>
      <c r="E336" s="113"/>
      <c r="F336" s="113"/>
      <c r="G336" s="113"/>
      <c r="H336" s="113"/>
      <c r="I336" s="113"/>
      <c r="J336" s="113"/>
      <c r="K336" s="113"/>
      <c r="L336" s="113"/>
      <c r="M336" s="113"/>
      <c r="N336" s="113"/>
      <c r="O336" s="113"/>
      <c r="P336" s="113"/>
      <c r="Q336" s="113"/>
      <c r="R336" s="113"/>
      <c r="S336" s="113"/>
      <c r="T336" s="113"/>
      <c r="U336" s="113"/>
    </row>
    <row r="337" spans="1:21" x14ac:dyDescent="0.25">
      <c r="A337" s="113"/>
      <c r="B337" s="113"/>
      <c r="C337" s="113"/>
      <c r="D337" s="113"/>
      <c r="E337" s="113"/>
      <c r="F337" s="113"/>
      <c r="G337" s="113"/>
      <c r="H337" s="113"/>
      <c r="I337" s="113"/>
      <c r="J337" s="113"/>
      <c r="K337" s="113"/>
      <c r="L337" s="113"/>
      <c r="M337" s="113"/>
      <c r="N337" s="113"/>
      <c r="O337" s="113"/>
      <c r="P337" s="113"/>
      <c r="Q337" s="113"/>
      <c r="R337" s="113"/>
      <c r="S337" s="113"/>
      <c r="T337" s="113"/>
      <c r="U337" s="113"/>
    </row>
    <row r="338" spans="1:21" x14ac:dyDescent="0.25">
      <c r="A338" s="113"/>
      <c r="B338" s="113"/>
      <c r="C338" s="113"/>
      <c r="D338" s="113"/>
      <c r="E338" s="113"/>
      <c r="F338" s="113"/>
      <c r="G338" s="113"/>
      <c r="H338" s="113"/>
      <c r="I338" s="113"/>
      <c r="J338" s="113"/>
      <c r="K338" s="113"/>
      <c r="L338" s="113"/>
      <c r="M338" s="113"/>
      <c r="N338" s="113"/>
      <c r="O338" s="113"/>
      <c r="P338" s="113"/>
      <c r="Q338" s="113"/>
      <c r="R338" s="113"/>
      <c r="S338" s="113"/>
      <c r="T338" s="113"/>
      <c r="U338" s="113"/>
    </row>
    <row r="339" spans="1:21" x14ac:dyDescent="0.25">
      <c r="A339" s="113"/>
      <c r="B339" s="113"/>
      <c r="C339" s="113"/>
      <c r="D339" s="113"/>
      <c r="E339" s="113"/>
      <c r="F339" s="113"/>
      <c r="G339" s="113"/>
      <c r="H339" s="113"/>
      <c r="I339" s="113"/>
      <c r="J339" s="113"/>
      <c r="K339" s="113"/>
      <c r="L339" s="113"/>
      <c r="M339" s="113"/>
      <c r="N339" s="113"/>
      <c r="O339" s="113"/>
      <c r="P339" s="113"/>
      <c r="Q339" s="113"/>
      <c r="R339" s="113"/>
      <c r="S339" s="113"/>
      <c r="T339" s="113"/>
      <c r="U339" s="113"/>
    </row>
    <row r="340" spans="1:21" x14ac:dyDescent="0.25">
      <c r="A340" s="113"/>
      <c r="B340" s="113"/>
      <c r="C340" s="113"/>
      <c r="D340" s="113"/>
      <c r="E340" s="113"/>
      <c r="F340" s="113"/>
      <c r="G340" s="113"/>
      <c r="H340" s="113"/>
      <c r="I340" s="113"/>
      <c r="J340" s="113"/>
      <c r="K340" s="113"/>
      <c r="L340" s="113"/>
      <c r="M340" s="113"/>
      <c r="N340" s="113"/>
      <c r="O340" s="113"/>
      <c r="P340" s="113"/>
      <c r="Q340" s="113"/>
      <c r="R340" s="113"/>
      <c r="S340" s="113"/>
      <c r="T340" s="113"/>
      <c r="U340" s="113"/>
    </row>
    <row r="341" spans="1:21" x14ac:dyDescent="0.25">
      <c r="A341" s="113"/>
      <c r="B341" s="113"/>
      <c r="C341" s="113"/>
      <c r="D341" s="113"/>
      <c r="E341" s="113"/>
      <c r="F341" s="113"/>
      <c r="G341" s="113"/>
      <c r="H341" s="113"/>
      <c r="I341" s="113"/>
      <c r="J341" s="113"/>
      <c r="K341" s="113"/>
      <c r="L341" s="113"/>
      <c r="M341" s="113"/>
      <c r="N341" s="113"/>
      <c r="O341" s="113"/>
      <c r="P341" s="113"/>
      <c r="Q341" s="113"/>
      <c r="R341" s="113"/>
      <c r="S341" s="113"/>
      <c r="T341" s="113"/>
      <c r="U341" s="113"/>
    </row>
    <row r="342" spans="1:21" x14ac:dyDescent="0.25">
      <c r="A342" s="113"/>
      <c r="B342" s="113"/>
      <c r="C342" s="113"/>
      <c r="D342" s="113"/>
      <c r="E342" s="113"/>
      <c r="F342" s="113"/>
      <c r="G342" s="113"/>
      <c r="H342" s="113"/>
      <c r="I342" s="113"/>
      <c r="J342" s="113"/>
      <c r="K342" s="113"/>
      <c r="L342" s="113"/>
      <c r="M342" s="113"/>
      <c r="N342" s="113"/>
      <c r="O342" s="113"/>
      <c r="P342" s="113"/>
      <c r="Q342" s="113"/>
      <c r="R342" s="113"/>
      <c r="S342" s="113"/>
      <c r="T342" s="113"/>
      <c r="U342" s="113"/>
    </row>
    <row r="343" spans="1:21" x14ac:dyDescent="0.25">
      <c r="A343" s="113"/>
      <c r="B343" s="113"/>
      <c r="C343" s="113"/>
      <c r="D343" s="113"/>
      <c r="E343" s="113"/>
      <c r="F343" s="113"/>
      <c r="G343" s="113"/>
      <c r="H343" s="113"/>
      <c r="I343" s="113"/>
      <c r="J343" s="113"/>
      <c r="K343" s="113"/>
      <c r="L343" s="113"/>
      <c r="M343" s="113"/>
      <c r="N343" s="113"/>
      <c r="O343" s="113"/>
      <c r="P343" s="113"/>
      <c r="Q343" s="113"/>
      <c r="R343" s="113"/>
      <c r="S343" s="113"/>
      <c r="T343" s="113"/>
      <c r="U343" s="113"/>
    </row>
    <row r="344" spans="1:21" x14ac:dyDescent="0.25">
      <c r="A344" s="113"/>
      <c r="B344" s="113"/>
      <c r="C344" s="113"/>
      <c r="D344" s="113"/>
      <c r="E344" s="113"/>
      <c r="F344" s="113"/>
      <c r="G344" s="113"/>
      <c r="H344" s="113"/>
      <c r="I344" s="113"/>
      <c r="J344" s="113"/>
      <c r="K344" s="113"/>
      <c r="L344" s="113"/>
      <c r="M344" s="113"/>
      <c r="N344" s="113"/>
      <c r="O344" s="113"/>
      <c r="P344" s="113"/>
      <c r="Q344" s="113"/>
      <c r="R344" s="113"/>
      <c r="S344" s="113"/>
      <c r="T344" s="113"/>
      <c r="U344" s="113"/>
    </row>
    <row r="345" spans="1:21" x14ac:dyDescent="0.25">
      <c r="A345" s="113"/>
      <c r="B345" s="113"/>
      <c r="C345" s="113"/>
      <c r="D345" s="113"/>
      <c r="E345" s="113"/>
      <c r="F345" s="113"/>
      <c r="G345" s="113"/>
      <c r="H345" s="113"/>
      <c r="I345" s="113"/>
      <c r="J345" s="113"/>
      <c r="K345" s="113"/>
      <c r="L345" s="113"/>
      <c r="M345" s="113"/>
      <c r="N345" s="113"/>
      <c r="O345" s="113"/>
      <c r="P345" s="113"/>
      <c r="Q345" s="113"/>
      <c r="R345" s="113"/>
      <c r="S345" s="113"/>
      <c r="T345" s="113"/>
      <c r="U345" s="113"/>
    </row>
    <row r="346" spans="1:21" x14ac:dyDescent="0.25">
      <c r="A346" s="113"/>
      <c r="B346" s="113"/>
      <c r="C346" s="113"/>
      <c r="D346" s="113"/>
      <c r="E346" s="113"/>
      <c r="F346" s="113"/>
      <c r="G346" s="113"/>
      <c r="H346" s="113"/>
      <c r="I346" s="113"/>
      <c r="J346" s="113"/>
      <c r="K346" s="113"/>
      <c r="L346" s="113"/>
      <c r="M346" s="113"/>
      <c r="N346" s="113"/>
      <c r="O346" s="113"/>
      <c r="P346" s="113"/>
      <c r="Q346" s="113"/>
      <c r="R346" s="113"/>
      <c r="S346" s="113"/>
      <c r="T346" s="113"/>
      <c r="U346" s="113"/>
    </row>
    <row r="347" spans="1:21" x14ac:dyDescent="0.25">
      <c r="A347" s="113"/>
      <c r="B347" s="113"/>
      <c r="C347" s="113"/>
      <c r="D347" s="113"/>
      <c r="E347" s="113"/>
      <c r="F347" s="113"/>
      <c r="G347" s="113"/>
      <c r="H347" s="113"/>
      <c r="I347" s="113"/>
      <c r="J347" s="113"/>
      <c r="K347" s="113"/>
      <c r="L347" s="113"/>
      <c r="M347" s="113"/>
      <c r="N347" s="113"/>
      <c r="O347" s="113"/>
      <c r="P347" s="113"/>
      <c r="Q347" s="113"/>
      <c r="R347" s="113"/>
      <c r="S347" s="113"/>
      <c r="T347" s="113"/>
      <c r="U347" s="113"/>
    </row>
    <row r="348" spans="1:21" x14ac:dyDescent="0.25">
      <c r="A348" s="113"/>
      <c r="B348" s="113"/>
      <c r="C348" s="113"/>
      <c r="D348" s="113"/>
      <c r="E348" s="113"/>
      <c r="F348" s="113"/>
      <c r="G348" s="113"/>
      <c r="H348" s="113"/>
      <c r="I348" s="113"/>
      <c r="J348" s="113"/>
      <c r="K348" s="113"/>
      <c r="L348" s="113"/>
      <c r="M348" s="113"/>
      <c r="N348" s="113"/>
      <c r="O348" s="113"/>
      <c r="P348" s="113"/>
      <c r="Q348" s="113"/>
      <c r="R348" s="113"/>
      <c r="S348" s="113"/>
      <c r="T348" s="113"/>
      <c r="U348" s="113"/>
    </row>
    <row r="349" spans="1:21" x14ac:dyDescent="0.25">
      <c r="A349" s="113"/>
      <c r="B349" s="113"/>
      <c r="C349" s="113"/>
      <c r="D349" s="113"/>
      <c r="E349" s="113"/>
      <c r="F349" s="113"/>
      <c r="G349" s="113"/>
      <c r="H349" s="113"/>
      <c r="I349" s="113"/>
      <c r="J349" s="113"/>
      <c r="K349" s="113"/>
      <c r="L349" s="113"/>
      <c r="M349" s="113"/>
      <c r="N349" s="113"/>
      <c r="O349" s="113"/>
      <c r="P349" s="113"/>
      <c r="Q349" s="113"/>
      <c r="R349" s="113"/>
      <c r="S349" s="113"/>
      <c r="T349" s="113"/>
      <c r="U349" s="113"/>
    </row>
    <row r="350" spans="1:21" x14ac:dyDescent="0.25">
      <c r="A350" s="113"/>
      <c r="B350" s="113"/>
      <c r="C350" s="113"/>
      <c r="D350" s="113"/>
      <c r="E350" s="113"/>
      <c r="F350" s="113"/>
      <c r="G350" s="113"/>
      <c r="H350" s="113"/>
      <c r="I350" s="113"/>
      <c r="J350" s="113"/>
      <c r="K350" s="113"/>
      <c r="L350" s="113"/>
      <c r="M350" s="113"/>
      <c r="N350" s="113"/>
      <c r="O350" s="113"/>
      <c r="P350" s="113"/>
      <c r="Q350" s="113"/>
      <c r="R350" s="113"/>
      <c r="S350" s="113"/>
      <c r="T350" s="113"/>
      <c r="U350" s="113"/>
    </row>
    <row r="351" spans="1:21" x14ac:dyDescent="0.25">
      <c r="A351" s="113"/>
      <c r="B351" s="113"/>
      <c r="C351" s="113"/>
      <c r="D351" s="113"/>
      <c r="E351" s="113"/>
      <c r="F351" s="113"/>
      <c r="G351" s="113"/>
      <c r="H351" s="113"/>
      <c r="I351" s="113"/>
      <c r="J351" s="113"/>
      <c r="K351" s="113"/>
      <c r="L351" s="113"/>
      <c r="M351" s="113"/>
      <c r="N351" s="113"/>
      <c r="O351" s="113"/>
      <c r="P351" s="113"/>
      <c r="Q351" s="113"/>
      <c r="R351" s="113"/>
      <c r="S351" s="113"/>
      <c r="T351" s="113"/>
      <c r="U351" s="113"/>
    </row>
    <row r="352" spans="1:21" x14ac:dyDescent="0.25">
      <c r="A352" s="113"/>
      <c r="B352" s="113"/>
      <c r="C352" s="113"/>
      <c r="D352" s="113"/>
      <c r="E352" s="113"/>
      <c r="F352" s="113"/>
      <c r="G352" s="113"/>
      <c r="H352" s="113"/>
      <c r="I352" s="113"/>
      <c r="J352" s="113"/>
      <c r="K352" s="113"/>
      <c r="L352" s="113"/>
      <c r="M352" s="113"/>
      <c r="N352" s="113"/>
      <c r="O352" s="113"/>
      <c r="P352" s="113"/>
      <c r="Q352" s="113"/>
      <c r="R352" s="113"/>
      <c r="S352" s="113"/>
      <c r="T352" s="113"/>
      <c r="U352" s="113"/>
    </row>
    <row r="353" spans="1:21" x14ac:dyDescent="0.25">
      <c r="A353" s="113"/>
      <c r="B353" s="113"/>
      <c r="C353" s="113"/>
      <c r="D353" s="113"/>
      <c r="E353" s="113"/>
      <c r="F353" s="113"/>
      <c r="G353" s="113"/>
      <c r="H353" s="113"/>
      <c r="I353" s="113"/>
      <c r="J353" s="113"/>
      <c r="K353" s="113"/>
      <c r="L353" s="113"/>
      <c r="M353" s="113"/>
      <c r="N353" s="113"/>
      <c r="O353" s="113"/>
      <c r="P353" s="113"/>
      <c r="Q353" s="113"/>
      <c r="R353" s="113"/>
      <c r="S353" s="113"/>
      <c r="T353" s="113"/>
      <c r="U353" s="113"/>
    </row>
    <row r="354" spans="1:21" x14ac:dyDescent="0.25">
      <c r="A354" s="113"/>
      <c r="B354" s="113"/>
      <c r="C354" s="113"/>
      <c r="D354" s="113"/>
      <c r="E354" s="113"/>
      <c r="F354" s="113"/>
      <c r="G354" s="113"/>
      <c r="H354" s="113"/>
      <c r="I354" s="113"/>
      <c r="J354" s="113"/>
      <c r="K354" s="113"/>
      <c r="L354" s="113"/>
      <c r="M354" s="113"/>
      <c r="N354" s="113"/>
      <c r="O354" s="113"/>
      <c r="P354" s="113"/>
      <c r="Q354" s="113"/>
      <c r="R354" s="113"/>
      <c r="S354" s="113"/>
      <c r="T354" s="113"/>
      <c r="U354" s="113"/>
    </row>
    <row r="355" spans="1:21" x14ac:dyDescent="0.25">
      <c r="A355" s="113"/>
      <c r="B355" s="113"/>
      <c r="C355" s="113"/>
      <c r="D355" s="113"/>
      <c r="E355" s="113"/>
      <c r="F355" s="113"/>
      <c r="G355" s="113"/>
      <c r="H355" s="113"/>
      <c r="I355" s="113"/>
      <c r="J355" s="113"/>
      <c r="K355" s="113"/>
      <c r="L355" s="113"/>
      <c r="M355" s="113"/>
      <c r="N355" s="113"/>
      <c r="O355" s="113"/>
      <c r="P355" s="113"/>
      <c r="Q355" s="113"/>
      <c r="R355" s="113"/>
      <c r="S355" s="113"/>
      <c r="T355" s="113"/>
      <c r="U355" s="113"/>
    </row>
    <row r="356" spans="1:21" x14ac:dyDescent="0.25">
      <c r="A356" s="113"/>
      <c r="B356" s="113"/>
      <c r="C356" s="113"/>
      <c r="D356" s="113"/>
      <c r="E356" s="113"/>
      <c r="F356" s="113"/>
      <c r="G356" s="113"/>
      <c r="H356" s="113"/>
      <c r="I356" s="113"/>
      <c r="J356" s="113"/>
      <c r="K356" s="113"/>
      <c r="L356" s="113"/>
      <c r="M356" s="113"/>
      <c r="N356" s="113"/>
      <c r="O356" s="113"/>
      <c r="P356" s="113"/>
      <c r="Q356" s="113"/>
      <c r="R356" s="113"/>
      <c r="S356" s="113"/>
      <c r="T356" s="113"/>
      <c r="U356" s="113"/>
    </row>
    <row r="357" spans="1:21" x14ac:dyDescent="0.25">
      <c r="A357" s="113"/>
      <c r="B357" s="113"/>
      <c r="C357" s="113"/>
      <c r="D357" s="113"/>
      <c r="E357" s="113"/>
      <c r="F357" s="113"/>
      <c r="G357" s="113"/>
      <c r="H357" s="113"/>
      <c r="I357" s="113"/>
      <c r="J357" s="113"/>
      <c r="K357" s="113"/>
      <c r="L357" s="113"/>
      <c r="M357" s="113"/>
      <c r="N357" s="113"/>
      <c r="O357" s="113"/>
      <c r="P357" s="113"/>
      <c r="Q357" s="113"/>
      <c r="R357" s="113"/>
      <c r="S357" s="113"/>
      <c r="T357" s="113"/>
      <c r="U357" s="113"/>
    </row>
    <row r="358" spans="1:21" x14ac:dyDescent="0.25">
      <c r="A358" s="113"/>
      <c r="B358" s="113"/>
      <c r="C358" s="113"/>
      <c r="D358" s="113"/>
      <c r="E358" s="113"/>
      <c r="F358" s="113"/>
      <c r="G358" s="113"/>
      <c r="H358" s="113"/>
      <c r="I358" s="113"/>
      <c r="J358" s="113"/>
      <c r="K358" s="113"/>
      <c r="L358" s="113"/>
      <c r="M358" s="113"/>
      <c r="N358" s="113"/>
      <c r="O358" s="113"/>
      <c r="P358" s="113"/>
      <c r="Q358" s="113"/>
      <c r="R358" s="113"/>
      <c r="S358" s="113"/>
      <c r="T358" s="113"/>
      <c r="U358" s="113"/>
    </row>
    <row r="359" spans="1:21" x14ac:dyDescent="0.25">
      <c r="A359" s="113"/>
      <c r="B359" s="113"/>
      <c r="C359" s="113"/>
      <c r="D359" s="113"/>
      <c r="E359" s="113"/>
      <c r="F359" s="113"/>
      <c r="G359" s="113"/>
      <c r="H359" s="113"/>
      <c r="I359" s="113"/>
      <c r="J359" s="113"/>
      <c r="K359" s="113"/>
      <c r="L359" s="113"/>
      <c r="M359" s="113"/>
      <c r="N359" s="113"/>
      <c r="O359" s="113"/>
      <c r="P359" s="113"/>
      <c r="Q359" s="113"/>
      <c r="R359" s="113"/>
      <c r="S359" s="113"/>
      <c r="T359" s="113"/>
      <c r="U359" s="113"/>
    </row>
    <row r="360" spans="1:21" x14ac:dyDescent="0.25">
      <c r="A360" s="113"/>
      <c r="B360" s="113"/>
      <c r="C360" s="113"/>
      <c r="D360" s="113"/>
      <c r="E360" s="113"/>
      <c r="F360" s="113"/>
      <c r="G360" s="113"/>
      <c r="H360" s="113"/>
      <c r="I360" s="113"/>
      <c r="J360" s="113"/>
      <c r="K360" s="113"/>
      <c r="L360" s="113"/>
      <c r="M360" s="113"/>
      <c r="N360" s="113"/>
      <c r="O360" s="113"/>
      <c r="P360" s="113"/>
      <c r="Q360" s="113"/>
      <c r="R360" s="113"/>
      <c r="S360" s="113"/>
      <c r="T360" s="113"/>
      <c r="U360" s="113"/>
    </row>
    <row r="361" spans="1:21" x14ac:dyDescent="0.25">
      <c r="A361" s="113"/>
      <c r="B361" s="113"/>
      <c r="C361" s="113"/>
      <c r="D361" s="113"/>
      <c r="E361" s="113"/>
      <c r="F361" s="113"/>
      <c r="G361" s="113"/>
      <c r="H361" s="113"/>
      <c r="I361" s="113"/>
      <c r="J361" s="113"/>
      <c r="K361" s="113"/>
      <c r="L361" s="113"/>
      <c r="M361" s="113"/>
      <c r="N361" s="113"/>
      <c r="O361" s="113"/>
      <c r="P361" s="113"/>
      <c r="Q361" s="113"/>
      <c r="R361" s="113"/>
      <c r="S361" s="113"/>
      <c r="T361" s="113"/>
      <c r="U361" s="113"/>
    </row>
    <row r="362" spans="1:21" x14ac:dyDescent="0.25">
      <c r="A362" s="113"/>
      <c r="B362" s="113"/>
      <c r="C362" s="113"/>
      <c r="D362" s="113"/>
      <c r="E362" s="113"/>
      <c r="F362" s="113"/>
      <c r="G362" s="113"/>
      <c r="H362" s="113"/>
      <c r="I362" s="113"/>
      <c r="J362" s="113"/>
      <c r="K362" s="113"/>
      <c r="L362" s="113"/>
      <c r="M362" s="113"/>
      <c r="N362" s="113"/>
      <c r="O362" s="113"/>
      <c r="P362" s="113"/>
      <c r="Q362" s="113"/>
      <c r="R362" s="113"/>
      <c r="S362" s="113"/>
      <c r="T362" s="113"/>
      <c r="U362" s="113"/>
    </row>
    <row r="363" spans="1:21" x14ac:dyDescent="0.25">
      <c r="A363" s="113"/>
      <c r="B363" s="113"/>
      <c r="C363" s="113"/>
      <c r="D363" s="113"/>
      <c r="E363" s="113"/>
      <c r="F363" s="113"/>
      <c r="G363" s="113"/>
      <c r="H363" s="113"/>
      <c r="I363" s="113"/>
      <c r="J363" s="113"/>
      <c r="K363" s="113"/>
      <c r="L363" s="113"/>
      <c r="M363" s="113"/>
      <c r="N363" s="113"/>
      <c r="O363" s="113"/>
      <c r="P363" s="113"/>
      <c r="Q363" s="113"/>
      <c r="R363" s="113"/>
      <c r="S363" s="113"/>
      <c r="T363" s="113"/>
      <c r="U363" s="113"/>
    </row>
    <row r="364" spans="1:21" x14ac:dyDescent="0.25">
      <c r="A364" s="113"/>
      <c r="B364" s="113"/>
      <c r="C364" s="113"/>
      <c r="D364" s="113"/>
      <c r="E364" s="113"/>
      <c r="F364" s="113"/>
      <c r="G364" s="113"/>
      <c r="H364" s="113"/>
      <c r="I364" s="113"/>
      <c r="J364" s="113"/>
      <c r="K364" s="113"/>
      <c r="L364" s="113"/>
      <c r="M364" s="113"/>
      <c r="N364" s="113"/>
      <c r="O364" s="113"/>
      <c r="P364" s="113"/>
      <c r="Q364" s="113"/>
      <c r="R364" s="113"/>
      <c r="S364" s="113"/>
      <c r="T364" s="113"/>
      <c r="U364" s="113"/>
    </row>
    <row r="365" spans="1:21" x14ac:dyDescent="0.25">
      <c r="A365" s="113"/>
      <c r="B365" s="113"/>
      <c r="C365" s="113"/>
      <c r="D365" s="113"/>
      <c r="E365" s="113"/>
      <c r="F365" s="113"/>
      <c r="G365" s="113"/>
      <c r="H365" s="113"/>
      <c r="I365" s="113"/>
      <c r="J365" s="113"/>
      <c r="K365" s="113"/>
      <c r="L365" s="113"/>
      <c r="M365" s="113"/>
      <c r="N365" s="113"/>
      <c r="O365" s="113"/>
      <c r="P365" s="113"/>
      <c r="Q365" s="113"/>
      <c r="R365" s="113"/>
      <c r="S365" s="113"/>
      <c r="T365" s="113"/>
      <c r="U365" s="113"/>
    </row>
    <row r="366" spans="1:21" x14ac:dyDescent="0.25">
      <c r="A366" s="113"/>
      <c r="B366" s="113"/>
      <c r="C366" s="113"/>
      <c r="D366" s="113"/>
      <c r="E366" s="113"/>
      <c r="F366" s="113"/>
      <c r="G366" s="113"/>
      <c r="H366" s="113"/>
      <c r="I366" s="113"/>
      <c r="J366" s="113"/>
      <c r="K366" s="113"/>
      <c r="L366" s="113"/>
      <c r="M366" s="113"/>
      <c r="N366" s="113"/>
      <c r="O366" s="113"/>
      <c r="P366" s="113"/>
      <c r="Q366" s="113"/>
      <c r="R366" s="113"/>
      <c r="S366" s="113"/>
      <c r="T366" s="113"/>
      <c r="U366" s="113"/>
    </row>
    <row r="367" spans="1:21" x14ac:dyDescent="0.25">
      <c r="A367" s="113"/>
      <c r="B367" s="113"/>
      <c r="C367" s="113"/>
      <c r="D367" s="113"/>
      <c r="E367" s="113"/>
      <c r="F367" s="113"/>
      <c r="G367" s="113"/>
      <c r="H367" s="113"/>
      <c r="I367" s="113"/>
      <c r="J367" s="113"/>
      <c r="K367" s="113"/>
      <c r="L367" s="113"/>
      <c r="M367" s="113"/>
      <c r="N367" s="113"/>
      <c r="O367" s="113"/>
      <c r="P367" s="113"/>
      <c r="Q367" s="113"/>
      <c r="R367" s="113"/>
      <c r="S367" s="113"/>
      <c r="T367" s="113"/>
      <c r="U367" s="113"/>
    </row>
    <row r="368" spans="1:21" x14ac:dyDescent="0.25">
      <c r="A368" s="113"/>
      <c r="B368" s="113"/>
      <c r="C368" s="113"/>
      <c r="D368" s="113"/>
      <c r="E368" s="113"/>
      <c r="F368" s="113"/>
      <c r="G368" s="113"/>
      <c r="H368" s="113"/>
      <c r="I368" s="113"/>
      <c r="J368" s="113"/>
      <c r="K368" s="113"/>
      <c r="L368" s="113"/>
      <c r="M368" s="113"/>
      <c r="N368" s="113"/>
      <c r="O368" s="113"/>
      <c r="P368" s="113"/>
      <c r="Q368" s="113"/>
      <c r="R368" s="113"/>
      <c r="S368" s="113"/>
      <c r="T368" s="113"/>
      <c r="U368" s="113"/>
    </row>
    <row r="369" spans="1:21" x14ac:dyDescent="0.25">
      <c r="A369" s="113"/>
      <c r="B369" s="113"/>
      <c r="C369" s="113"/>
      <c r="D369" s="113"/>
      <c r="E369" s="113"/>
      <c r="F369" s="113"/>
      <c r="G369" s="113"/>
      <c r="H369" s="113"/>
      <c r="I369" s="113"/>
      <c r="J369" s="113"/>
      <c r="K369" s="113"/>
      <c r="L369" s="113"/>
      <c r="M369" s="113"/>
      <c r="N369" s="113"/>
      <c r="O369" s="113"/>
      <c r="P369" s="113"/>
      <c r="Q369" s="113"/>
      <c r="R369" s="113"/>
      <c r="S369" s="113"/>
      <c r="T369" s="113"/>
      <c r="U369" s="113"/>
    </row>
    <row r="370" spans="1:21" x14ac:dyDescent="0.25">
      <c r="A370" s="113"/>
      <c r="B370" s="113"/>
      <c r="C370" s="113"/>
      <c r="D370" s="113"/>
      <c r="E370" s="113"/>
      <c r="F370" s="113"/>
      <c r="G370" s="113"/>
      <c r="H370" s="113"/>
      <c r="I370" s="113"/>
      <c r="J370" s="113"/>
      <c r="K370" s="113"/>
      <c r="L370" s="113"/>
      <c r="M370" s="113"/>
      <c r="N370" s="113"/>
      <c r="O370" s="113"/>
      <c r="P370" s="113"/>
      <c r="Q370" s="113"/>
      <c r="R370" s="113"/>
      <c r="S370" s="113"/>
      <c r="T370" s="113"/>
      <c r="U370" s="113"/>
    </row>
    <row r="371" spans="1:21" x14ac:dyDescent="0.25">
      <c r="A371" s="113"/>
      <c r="B371" s="113"/>
      <c r="C371" s="113"/>
      <c r="D371" s="113"/>
      <c r="E371" s="113"/>
      <c r="F371" s="113"/>
      <c r="G371" s="113"/>
      <c r="H371" s="113"/>
      <c r="I371" s="113"/>
      <c r="J371" s="113"/>
      <c r="K371" s="113"/>
      <c r="L371" s="113"/>
      <c r="M371" s="113"/>
      <c r="N371" s="113"/>
      <c r="O371" s="113"/>
      <c r="P371" s="113"/>
      <c r="Q371" s="113"/>
      <c r="R371" s="113"/>
      <c r="S371" s="113"/>
      <c r="T371" s="113"/>
      <c r="U371" s="113"/>
    </row>
    <row r="372" spans="1:21" x14ac:dyDescent="0.25">
      <c r="A372" s="113"/>
      <c r="B372" s="113"/>
      <c r="C372" s="113"/>
      <c r="D372" s="113"/>
      <c r="E372" s="113"/>
      <c r="F372" s="113"/>
      <c r="G372" s="113"/>
      <c r="H372" s="113"/>
      <c r="I372" s="113"/>
      <c r="J372" s="113"/>
      <c r="K372" s="113"/>
      <c r="L372" s="113"/>
      <c r="M372" s="113"/>
      <c r="N372" s="113"/>
      <c r="O372" s="113"/>
      <c r="P372" s="113"/>
      <c r="Q372" s="113"/>
      <c r="R372" s="113"/>
      <c r="S372" s="113"/>
      <c r="T372" s="113"/>
      <c r="U372" s="113"/>
    </row>
    <row r="373" spans="1:21" x14ac:dyDescent="0.25">
      <c r="A373" s="113"/>
      <c r="B373" s="113"/>
      <c r="C373" s="113"/>
      <c r="D373" s="113"/>
      <c r="E373" s="113"/>
      <c r="F373" s="113"/>
      <c r="G373" s="113"/>
      <c r="H373" s="113"/>
      <c r="I373" s="113"/>
      <c r="J373" s="113"/>
      <c r="K373" s="113"/>
      <c r="L373" s="113"/>
      <c r="M373" s="113"/>
      <c r="N373" s="113"/>
      <c r="O373" s="113"/>
      <c r="P373" s="113"/>
      <c r="Q373" s="113"/>
      <c r="R373" s="113"/>
      <c r="S373" s="113"/>
      <c r="T373" s="113"/>
      <c r="U373" s="113"/>
    </row>
    <row r="374" spans="1:21" x14ac:dyDescent="0.25">
      <c r="A374" s="113"/>
      <c r="B374" s="113"/>
      <c r="C374" s="113"/>
      <c r="D374" s="113"/>
      <c r="E374" s="113"/>
      <c r="F374" s="113"/>
      <c r="G374" s="113"/>
      <c r="H374" s="113"/>
      <c r="I374" s="113"/>
      <c r="J374" s="113"/>
      <c r="K374" s="113"/>
      <c r="L374" s="113"/>
      <c r="M374" s="113"/>
      <c r="N374" s="113"/>
      <c r="O374" s="113"/>
      <c r="P374" s="113"/>
      <c r="Q374" s="113"/>
      <c r="R374" s="113"/>
      <c r="S374" s="113"/>
      <c r="T374" s="113"/>
      <c r="U374" s="113"/>
    </row>
    <row r="375" spans="1:21" x14ac:dyDescent="0.25">
      <c r="A375" s="113"/>
      <c r="B375" s="113"/>
      <c r="C375" s="113"/>
      <c r="D375" s="113"/>
      <c r="E375" s="113"/>
      <c r="F375" s="113"/>
      <c r="G375" s="113"/>
      <c r="H375" s="113"/>
      <c r="I375" s="113"/>
      <c r="J375" s="113"/>
      <c r="K375" s="113"/>
      <c r="L375" s="113"/>
      <c r="M375" s="113"/>
      <c r="N375" s="113"/>
      <c r="O375" s="113"/>
      <c r="P375" s="113"/>
      <c r="Q375" s="113"/>
      <c r="R375" s="113"/>
      <c r="S375" s="113"/>
      <c r="T375" s="113"/>
      <c r="U375" s="113"/>
    </row>
    <row r="376" spans="1:21" x14ac:dyDescent="0.25">
      <c r="A376" s="113"/>
      <c r="B376" s="113"/>
      <c r="C376" s="113"/>
      <c r="D376" s="113"/>
      <c r="E376" s="113"/>
      <c r="F376" s="113"/>
      <c r="G376" s="113"/>
      <c r="H376" s="113"/>
      <c r="I376" s="113"/>
      <c r="J376" s="113"/>
      <c r="K376" s="113"/>
      <c r="L376" s="113"/>
      <c r="M376" s="113"/>
      <c r="N376" s="113"/>
      <c r="O376" s="113"/>
      <c r="P376" s="113"/>
      <c r="Q376" s="113"/>
      <c r="R376" s="113"/>
      <c r="S376" s="113"/>
      <c r="T376" s="113"/>
      <c r="U376" s="113"/>
    </row>
    <row r="377" spans="1:21" x14ac:dyDescent="0.25">
      <c r="A377" s="113"/>
      <c r="B377" s="113"/>
      <c r="C377" s="113"/>
      <c r="D377" s="113"/>
      <c r="E377" s="113"/>
      <c r="F377" s="113"/>
      <c r="G377" s="113"/>
      <c r="H377" s="113"/>
      <c r="I377" s="113"/>
      <c r="J377" s="113"/>
      <c r="K377" s="113"/>
      <c r="L377" s="113"/>
      <c r="M377" s="113"/>
      <c r="N377" s="113"/>
      <c r="O377" s="113"/>
      <c r="P377" s="113"/>
      <c r="Q377" s="113"/>
      <c r="R377" s="113"/>
      <c r="S377" s="113"/>
      <c r="T377" s="113"/>
      <c r="U377" s="113"/>
    </row>
    <row r="378" spans="1:21" x14ac:dyDescent="0.25">
      <c r="A378" s="113"/>
      <c r="B378" s="113"/>
      <c r="C378" s="113"/>
      <c r="D378" s="113"/>
      <c r="E378" s="113"/>
      <c r="F378" s="113"/>
      <c r="G378" s="113"/>
      <c r="H378" s="113"/>
      <c r="I378" s="113"/>
      <c r="J378" s="113"/>
      <c r="K378" s="113"/>
      <c r="L378" s="113"/>
      <c r="M378" s="113"/>
      <c r="N378" s="113"/>
      <c r="O378" s="113"/>
      <c r="P378" s="113"/>
      <c r="Q378" s="113"/>
      <c r="R378" s="113"/>
      <c r="S378" s="113"/>
      <c r="T378" s="113"/>
      <c r="U378" s="113"/>
    </row>
    <row r="379" spans="1:21" x14ac:dyDescent="0.25">
      <c r="A379" s="113"/>
      <c r="B379" s="113"/>
      <c r="C379" s="113"/>
      <c r="D379" s="113"/>
      <c r="E379" s="113"/>
      <c r="F379" s="113"/>
      <c r="G379" s="113"/>
      <c r="H379" s="113"/>
      <c r="I379" s="113"/>
      <c r="J379" s="113"/>
      <c r="K379" s="113"/>
      <c r="L379" s="113"/>
      <c r="M379" s="113"/>
      <c r="N379" s="113"/>
      <c r="O379" s="113"/>
      <c r="P379" s="113"/>
      <c r="Q379" s="113"/>
      <c r="R379" s="113"/>
      <c r="S379" s="113"/>
      <c r="T379" s="113"/>
      <c r="U379" s="113"/>
    </row>
    <row r="380" spans="1:21" x14ac:dyDescent="0.25">
      <c r="A380" s="113"/>
      <c r="B380" s="113"/>
      <c r="C380" s="113"/>
      <c r="D380" s="113"/>
      <c r="E380" s="113"/>
      <c r="F380" s="113"/>
      <c r="G380" s="113"/>
      <c r="H380" s="113"/>
      <c r="I380" s="113"/>
      <c r="J380" s="113"/>
      <c r="K380" s="113"/>
      <c r="L380" s="113"/>
      <c r="M380" s="113"/>
      <c r="N380" s="113"/>
      <c r="O380" s="113"/>
      <c r="P380" s="113"/>
      <c r="Q380" s="113"/>
      <c r="R380" s="113"/>
      <c r="S380" s="113"/>
      <c r="T380" s="113"/>
      <c r="U380" s="113"/>
    </row>
    <row r="381" spans="1:21" x14ac:dyDescent="0.25">
      <c r="A381" s="113"/>
      <c r="B381" s="113"/>
      <c r="C381" s="113"/>
      <c r="D381" s="113"/>
      <c r="E381" s="113"/>
      <c r="F381" s="113"/>
      <c r="G381" s="113"/>
      <c r="H381" s="113"/>
      <c r="I381" s="113"/>
      <c r="J381" s="113"/>
      <c r="K381" s="113"/>
      <c r="L381" s="113"/>
      <c r="M381" s="113"/>
      <c r="N381" s="113"/>
      <c r="O381" s="113"/>
      <c r="P381" s="113"/>
      <c r="Q381" s="113"/>
      <c r="R381" s="113"/>
      <c r="S381" s="113"/>
      <c r="T381" s="113"/>
      <c r="U381" s="113"/>
    </row>
    <row r="382" spans="1:21" x14ac:dyDescent="0.25">
      <c r="A382" s="113"/>
      <c r="B382" s="113"/>
      <c r="C382" s="113"/>
      <c r="D382" s="113"/>
      <c r="E382" s="113"/>
      <c r="F382" s="113"/>
      <c r="G382" s="113"/>
      <c r="H382" s="113"/>
      <c r="I382" s="113"/>
      <c r="J382" s="113"/>
      <c r="K382" s="113"/>
      <c r="L382" s="113"/>
      <c r="M382" s="113"/>
      <c r="N382" s="113"/>
      <c r="O382" s="113"/>
      <c r="P382" s="113"/>
      <c r="Q382" s="113"/>
      <c r="R382" s="113"/>
      <c r="S382" s="113"/>
      <c r="T382" s="113"/>
      <c r="U382" s="11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0" zoomScale="80" zoomScaleNormal="80" zoomScaleSheetLayoutView="80" workbookViewId="0">
      <selection activeCell="H36" sqref="H35:H36"/>
    </sheetView>
  </sheetViews>
  <sheetFormatPr defaultColWidth="9.140625" defaultRowHeight="15" x14ac:dyDescent="0.25"/>
  <cols>
    <col min="1" max="1" width="17.7109375" style="83" customWidth="1"/>
    <col min="2" max="2" width="30.140625" style="83" customWidth="1"/>
    <col min="3" max="3" width="12.28515625" style="83" customWidth="1"/>
    <col min="4" max="5" width="15" style="83" customWidth="1"/>
    <col min="6" max="7" width="13.28515625" style="83" customWidth="1"/>
    <col min="8" max="8" width="12.28515625" style="83" customWidth="1"/>
    <col min="9" max="9" width="17.85546875" style="83" customWidth="1"/>
    <col min="10" max="10" width="16.7109375" style="83" customWidth="1"/>
    <col min="11" max="11" width="24.5703125" style="83" customWidth="1"/>
    <col min="12" max="12" width="30.85546875" style="83" customWidth="1"/>
    <col min="13" max="13" width="27.140625" style="83" customWidth="1"/>
    <col min="14" max="14" width="32.42578125" style="83" customWidth="1"/>
    <col min="15" max="15" width="13.28515625" style="83" customWidth="1"/>
    <col min="16" max="16" width="8.7109375" style="83" customWidth="1"/>
    <col min="17" max="17" width="12.7109375" style="83" customWidth="1"/>
    <col min="18" max="18" width="9.140625" style="83"/>
    <col min="19" max="19" width="17" style="83" customWidth="1"/>
    <col min="20" max="21" width="12" style="83" customWidth="1"/>
    <col min="22" max="22" width="11" style="83" customWidth="1"/>
    <col min="23" max="25" width="17.7109375" style="83" customWidth="1"/>
    <col min="26" max="26" width="46.5703125" style="83" customWidth="1"/>
    <col min="27" max="28" width="12.28515625" style="83" customWidth="1"/>
    <col min="29" max="16384" width="9.140625" style="83"/>
  </cols>
  <sheetData>
    <row r="1" spans="1:28" ht="18.75" x14ac:dyDescent="0.25">
      <c r="Z1" s="10" t="s">
        <v>65</v>
      </c>
    </row>
    <row r="2" spans="1:28" ht="18.75" x14ac:dyDescent="0.3">
      <c r="Z2" s="5" t="s">
        <v>7</v>
      </c>
    </row>
    <row r="3" spans="1:28" ht="18.75" x14ac:dyDescent="0.3">
      <c r="Z3" s="5" t="s">
        <v>64</v>
      </c>
    </row>
    <row r="4" spans="1:28" ht="18.75" customHeight="1" x14ac:dyDescent="0.25">
      <c r="A4" s="399" t="str">
        <f>'3.3 паспорт описание'!A5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06" t="s">
        <v>6</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84"/>
      <c r="AB6" s="84"/>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84"/>
      <c r="AB7" s="84"/>
    </row>
    <row r="8" spans="1:28" ht="15.75" x14ac:dyDescent="0.25">
      <c r="A8" s="411" t="str">
        <f>'3.3 паспорт описание'!A9:C9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92"/>
      <c r="AB8" s="92"/>
    </row>
    <row r="9" spans="1:28" ht="15.75" x14ac:dyDescent="0.25">
      <c r="A9" s="403" t="s">
        <v>5</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86"/>
      <c r="AB9" s="86"/>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84"/>
      <c r="AB10" s="84"/>
    </row>
    <row r="11" spans="1:28" ht="15.75" x14ac:dyDescent="0.25">
      <c r="A11" s="411" t="str">
        <f>'3.3 паспорт описание'!A12:C12</f>
        <v>H_50</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92"/>
      <c r="AB11" s="92"/>
    </row>
    <row r="12" spans="1:28" ht="15.75" x14ac:dyDescent="0.25">
      <c r="A12" s="403" t="s">
        <v>4</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86"/>
      <c r="AB12" s="86"/>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8"/>
      <c r="AB13" s="118"/>
    </row>
    <row r="14" spans="1:28" ht="24.75" customHeight="1" x14ac:dyDescent="0.25">
      <c r="A14" s="408" t="str">
        <f>'3.3 паспорт описание'!A15:C15</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92"/>
      <c r="AB14" s="92"/>
    </row>
    <row r="15" spans="1:28" ht="15.75" x14ac:dyDescent="0.25">
      <c r="A15" s="403" t="s">
        <v>3</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86"/>
      <c r="AB15" s="86"/>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19"/>
      <c r="AB16" s="119"/>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19"/>
      <c r="AB17" s="119"/>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19"/>
      <c r="AB18" s="119"/>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19"/>
      <c r="AB19" s="119"/>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20"/>
      <c r="AB20" s="120"/>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20"/>
      <c r="AB21" s="120"/>
    </row>
    <row r="22" spans="1:28" x14ac:dyDescent="0.25">
      <c r="A22" s="449" t="s">
        <v>370</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1"/>
      <c r="AB22" s="121"/>
    </row>
    <row r="23" spans="1:28" ht="32.25" customHeight="1" x14ac:dyDescent="0.25">
      <c r="A23" s="451" t="s">
        <v>260</v>
      </c>
      <c r="B23" s="452"/>
      <c r="C23" s="452"/>
      <c r="D23" s="452"/>
      <c r="E23" s="452"/>
      <c r="F23" s="452"/>
      <c r="G23" s="452"/>
      <c r="H23" s="452"/>
      <c r="I23" s="452"/>
      <c r="J23" s="452"/>
      <c r="K23" s="452"/>
      <c r="L23" s="453"/>
      <c r="M23" s="450" t="s">
        <v>261</v>
      </c>
      <c r="N23" s="450"/>
      <c r="O23" s="450"/>
      <c r="P23" s="450"/>
      <c r="Q23" s="450"/>
      <c r="R23" s="450"/>
      <c r="S23" s="450"/>
      <c r="T23" s="450"/>
      <c r="U23" s="450"/>
      <c r="V23" s="450"/>
      <c r="W23" s="450"/>
      <c r="X23" s="450"/>
      <c r="Y23" s="450"/>
      <c r="Z23" s="450"/>
    </row>
    <row r="24" spans="1:28" ht="151.5" customHeight="1" x14ac:dyDescent="0.25">
      <c r="A24" s="122" t="s">
        <v>202</v>
      </c>
      <c r="B24" s="123" t="s">
        <v>208</v>
      </c>
      <c r="C24" s="122" t="s">
        <v>258</v>
      </c>
      <c r="D24" s="122" t="s">
        <v>203</v>
      </c>
      <c r="E24" s="122" t="s">
        <v>259</v>
      </c>
      <c r="F24" s="122" t="s">
        <v>406</v>
      </c>
      <c r="G24" s="122" t="s">
        <v>407</v>
      </c>
      <c r="H24" s="122" t="s">
        <v>204</v>
      </c>
      <c r="I24" s="122" t="s">
        <v>408</v>
      </c>
      <c r="J24" s="122" t="s">
        <v>209</v>
      </c>
      <c r="K24" s="123" t="s">
        <v>207</v>
      </c>
      <c r="L24" s="123" t="s">
        <v>205</v>
      </c>
      <c r="M24" s="124" t="s">
        <v>211</v>
      </c>
      <c r="N24" s="123" t="s">
        <v>409</v>
      </c>
      <c r="O24" s="122" t="s">
        <v>410</v>
      </c>
      <c r="P24" s="122" t="s">
        <v>411</v>
      </c>
      <c r="Q24" s="122" t="s">
        <v>412</v>
      </c>
      <c r="R24" s="122" t="s">
        <v>204</v>
      </c>
      <c r="S24" s="122" t="s">
        <v>413</v>
      </c>
      <c r="T24" s="122" t="s">
        <v>414</v>
      </c>
      <c r="U24" s="122" t="s">
        <v>415</v>
      </c>
      <c r="V24" s="122" t="s">
        <v>412</v>
      </c>
      <c r="W24" s="125" t="s">
        <v>416</v>
      </c>
      <c r="X24" s="125" t="s">
        <v>417</v>
      </c>
      <c r="Y24" s="125" t="s">
        <v>418</v>
      </c>
      <c r="Z24" s="126" t="s">
        <v>212</v>
      </c>
    </row>
    <row r="25" spans="1:28" ht="16.5" customHeight="1" x14ac:dyDescent="0.25">
      <c r="A25" s="122">
        <v>1</v>
      </c>
      <c r="B25" s="123">
        <v>2</v>
      </c>
      <c r="C25" s="122">
        <v>3</v>
      </c>
      <c r="D25" s="123">
        <v>4</v>
      </c>
      <c r="E25" s="122">
        <v>5</v>
      </c>
      <c r="F25" s="123">
        <v>6</v>
      </c>
      <c r="G25" s="122">
        <v>7</v>
      </c>
      <c r="H25" s="123">
        <v>8</v>
      </c>
      <c r="I25" s="122">
        <v>9</v>
      </c>
      <c r="J25" s="123">
        <v>10</v>
      </c>
      <c r="K25" s="122">
        <v>11</v>
      </c>
      <c r="L25" s="123">
        <v>12</v>
      </c>
      <c r="M25" s="122">
        <v>13</v>
      </c>
      <c r="N25" s="123">
        <v>14</v>
      </c>
      <c r="O25" s="122">
        <v>15</v>
      </c>
      <c r="P25" s="123">
        <v>16</v>
      </c>
      <c r="Q25" s="122">
        <v>17</v>
      </c>
      <c r="R25" s="123">
        <v>18</v>
      </c>
      <c r="S25" s="122">
        <v>19</v>
      </c>
      <c r="T25" s="123">
        <v>20</v>
      </c>
      <c r="U25" s="122">
        <v>21</v>
      </c>
      <c r="V25" s="123">
        <v>22</v>
      </c>
      <c r="W25" s="122">
        <v>23</v>
      </c>
      <c r="X25" s="123">
        <v>24</v>
      </c>
      <c r="Y25" s="122">
        <v>25</v>
      </c>
      <c r="Z25" s="123">
        <v>26</v>
      </c>
    </row>
    <row r="26" spans="1:28" ht="45.75" customHeight="1" x14ac:dyDescent="0.25">
      <c r="A26" s="127" t="s">
        <v>256</v>
      </c>
      <c r="B26" s="128"/>
      <c r="C26" s="129"/>
      <c r="D26" s="129"/>
      <c r="E26" s="129"/>
      <c r="F26" s="129"/>
      <c r="G26" s="129"/>
      <c r="H26" s="129"/>
      <c r="I26" s="129"/>
      <c r="J26" s="129"/>
      <c r="K26" s="130"/>
      <c r="L26" s="131"/>
      <c r="M26" s="132">
        <v>2018</v>
      </c>
      <c r="N26" s="130"/>
      <c r="O26" s="130"/>
      <c r="P26" s="130"/>
      <c r="Q26" s="130"/>
      <c r="R26" s="130"/>
      <c r="S26" s="130"/>
      <c r="T26" s="130"/>
      <c r="U26" s="130"/>
      <c r="V26" s="130"/>
      <c r="W26" s="130"/>
      <c r="X26" s="130"/>
      <c r="Y26" s="130"/>
      <c r="Z26" s="133"/>
    </row>
    <row r="27" spans="1:28" x14ac:dyDescent="0.25">
      <c r="A27" s="130">
        <v>2016</v>
      </c>
      <c r="B27" s="130" t="s">
        <v>397</v>
      </c>
      <c r="C27" s="130" t="s">
        <v>532</v>
      </c>
      <c r="D27" s="130"/>
      <c r="E27" s="130"/>
      <c r="F27" s="129"/>
      <c r="G27" s="129"/>
      <c r="H27" s="130"/>
      <c r="I27" s="129"/>
      <c r="J27" s="129"/>
      <c r="K27" s="131"/>
      <c r="L27" s="130"/>
      <c r="M27" s="131"/>
      <c r="N27" s="130"/>
      <c r="O27" s="130"/>
      <c r="P27" s="130"/>
      <c r="Q27" s="130"/>
      <c r="R27" s="130"/>
      <c r="S27" s="130"/>
      <c r="T27" s="130"/>
      <c r="U27" s="130"/>
      <c r="V27" s="130"/>
      <c r="W27" s="130"/>
      <c r="X27" s="130"/>
      <c r="Y27" s="130"/>
      <c r="Z27" s="130"/>
    </row>
    <row r="28" spans="1:28" x14ac:dyDescent="0.25">
      <c r="A28" s="130" t="s">
        <v>257</v>
      </c>
      <c r="B28" s="130"/>
      <c r="C28" s="130"/>
      <c r="D28" s="130"/>
      <c r="E28" s="130"/>
      <c r="F28" s="129"/>
      <c r="G28" s="129"/>
      <c r="H28" s="130"/>
      <c r="I28" s="129"/>
      <c r="J28" s="129"/>
      <c r="K28" s="131"/>
      <c r="L28" s="134"/>
      <c r="M28" s="131"/>
      <c r="N28" s="131"/>
      <c r="O28" s="131"/>
      <c r="P28" s="131"/>
      <c r="Q28" s="131"/>
      <c r="R28" s="131"/>
      <c r="S28" s="131"/>
      <c r="T28" s="131"/>
      <c r="U28" s="131"/>
      <c r="V28" s="131"/>
      <c r="W28" s="131"/>
      <c r="X28" s="131"/>
      <c r="Y28" s="131"/>
      <c r="Z28" s="131"/>
    </row>
    <row r="29" spans="1:28" x14ac:dyDescent="0.25">
      <c r="A29" s="130">
        <v>2015</v>
      </c>
      <c r="B29" s="130" t="s">
        <v>397</v>
      </c>
      <c r="C29" s="130" t="s">
        <v>532</v>
      </c>
      <c r="D29" s="130"/>
      <c r="E29" s="130"/>
      <c r="F29" s="129"/>
      <c r="G29" s="129"/>
      <c r="H29" s="130"/>
      <c r="I29" s="129"/>
      <c r="J29" s="129"/>
      <c r="K29" s="131"/>
      <c r="L29" s="134"/>
      <c r="M29" s="130"/>
      <c r="N29" s="130"/>
      <c r="O29" s="130"/>
      <c r="P29" s="130"/>
      <c r="Q29" s="130"/>
      <c r="R29" s="130"/>
      <c r="S29" s="130"/>
      <c r="T29" s="130"/>
      <c r="U29" s="130"/>
      <c r="V29" s="130"/>
      <c r="W29" s="130"/>
      <c r="X29" s="130"/>
      <c r="Y29" s="130"/>
      <c r="Z29" s="130"/>
    </row>
    <row r="33" spans="1:1" x14ac:dyDescent="0.25">
      <c r="A33" s="13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343" customWidth="1"/>
    <col min="2" max="2" width="25.5703125" style="343" customWidth="1"/>
    <col min="3" max="3" width="71.28515625" style="343" customWidth="1"/>
    <col min="4" max="4" width="16.140625" style="343" customWidth="1"/>
    <col min="5" max="5" width="9.42578125" style="343" customWidth="1"/>
    <col min="6" max="6" width="8.7109375" style="343" customWidth="1"/>
    <col min="7" max="7" width="9" style="343" customWidth="1"/>
    <col min="8" max="8" width="8.42578125" style="343" customWidth="1"/>
    <col min="9" max="9" width="33.85546875" style="343" customWidth="1"/>
    <col min="10" max="11" width="19.140625" style="343" customWidth="1"/>
    <col min="12" max="12" width="16" style="343" customWidth="1"/>
    <col min="13" max="13" width="14.85546875" style="343" customWidth="1"/>
    <col min="14" max="16384" width="9.140625" style="343"/>
  </cols>
  <sheetData>
    <row r="1" spans="1:26" s="4" customFormat="1" ht="18.75" customHeight="1" x14ac:dyDescent="0.2">
      <c r="A1" s="8"/>
      <c r="B1" s="8"/>
      <c r="M1" s="10" t="s">
        <v>65</v>
      </c>
    </row>
    <row r="2" spans="1:26" s="4" customFormat="1" ht="18.75" customHeight="1" x14ac:dyDescent="0.3">
      <c r="A2" s="8"/>
      <c r="B2" s="8"/>
      <c r="M2" s="5" t="s">
        <v>7</v>
      </c>
    </row>
    <row r="3" spans="1:26" s="4" customFormat="1" ht="18.75" x14ac:dyDescent="0.3">
      <c r="A3" s="7"/>
      <c r="B3" s="7"/>
      <c r="M3" s="5" t="s">
        <v>64</v>
      </c>
    </row>
    <row r="4" spans="1:26" s="4" customFormat="1" ht="18.75" x14ac:dyDescent="0.3">
      <c r="A4" s="7"/>
      <c r="B4" s="7"/>
      <c r="L4" s="5"/>
    </row>
    <row r="5" spans="1:26" s="4" customFormat="1" ht="15.75" x14ac:dyDescent="0.2">
      <c r="A5" s="399" t="str">
        <f>'1. паспорт местоположение'!A5:C5</f>
        <v>Год раскрытия информации: 2022 год</v>
      </c>
      <c r="B5" s="399"/>
      <c r="C5" s="399"/>
      <c r="D5" s="399"/>
      <c r="E5" s="399"/>
      <c r="F5" s="399"/>
      <c r="G5" s="399"/>
      <c r="H5" s="399"/>
      <c r="I5" s="399"/>
      <c r="J5" s="399"/>
      <c r="K5" s="399"/>
      <c r="L5" s="399"/>
      <c r="M5" s="399"/>
      <c r="N5" s="59"/>
      <c r="O5" s="59"/>
      <c r="P5" s="59"/>
      <c r="Q5" s="59"/>
      <c r="R5" s="59"/>
      <c r="S5" s="59"/>
      <c r="T5" s="59"/>
      <c r="U5" s="59"/>
      <c r="V5" s="59"/>
      <c r="W5" s="59"/>
      <c r="X5" s="59"/>
      <c r="Y5" s="59"/>
      <c r="Z5" s="59"/>
    </row>
    <row r="6" spans="1:26" s="4" customFormat="1" ht="18.75" x14ac:dyDescent="0.3">
      <c r="A6" s="7"/>
      <c r="B6" s="7"/>
      <c r="L6" s="5"/>
    </row>
    <row r="7" spans="1:26" s="4" customFormat="1" ht="18.75" x14ac:dyDescent="0.2">
      <c r="A7" s="457" t="s">
        <v>6</v>
      </c>
      <c r="B7" s="457"/>
      <c r="C7" s="457"/>
      <c r="D7" s="457"/>
      <c r="E7" s="457"/>
      <c r="F7" s="457"/>
      <c r="G7" s="457"/>
      <c r="H7" s="457"/>
      <c r="I7" s="457"/>
      <c r="J7" s="457"/>
      <c r="K7" s="457"/>
      <c r="L7" s="457"/>
      <c r="M7" s="457"/>
      <c r="N7" s="53"/>
      <c r="O7" s="53"/>
      <c r="P7" s="53"/>
      <c r="Q7" s="53"/>
      <c r="R7" s="53"/>
      <c r="S7" s="53"/>
      <c r="T7" s="53"/>
      <c r="U7" s="53"/>
      <c r="V7" s="53"/>
      <c r="W7" s="53"/>
      <c r="X7" s="53"/>
    </row>
    <row r="8" spans="1:26" s="4" customFormat="1" ht="18.75" x14ac:dyDescent="0.2">
      <c r="A8" s="457"/>
      <c r="B8" s="457"/>
      <c r="C8" s="457"/>
      <c r="D8" s="457"/>
      <c r="E8" s="457"/>
      <c r="F8" s="457"/>
      <c r="G8" s="457"/>
      <c r="H8" s="457"/>
      <c r="I8" s="457"/>
      <c r="J8" s="457"/>
      <c r="K8" s="457"/>
      <c r="L8" s="457"/>
      <c r="M8" s="457"/>
      <c r="N8" s="53"/>
      <c r="O8" s="53"/>
      <c r="P8" s="53"/>
      <c r="Q8" s="53"/>
      <c r="R8" s="53"/>
      <c r="S8" s="53"/>
      <c r="T8" s="53"/>
      <c r="U8" s="53"/>
      <c r="V8" s="53"/>
      <c r="W8" s="53"/>
      <c r="X8" s="53"/>
    </row>
    <row r="9" spans="1:26" s="4" customFormat="1" ht="18.75" x14ac:dyDescent="0.2">
      <c r="A9" s="458" t="str">
        <f>'1. паспорт местоположение'!A9:C9</f>
        <v>Акционерное общество "Янтарьэнерго" ДЗО  ПАО "Россети"</v>
      </c>
      <c r="B9" s="458"/>
      <c r="C9" s="458"/>
      <c r="D9" s="458"/>
      <c r="E9" s="458"/>
      <c r="F9" s="458"/>
      <c r="G9" s="458"/>
      <c r="H9" s="458"/>
      <c r="I9" s="458"/>
      <c r="J9" s="458"/>
      <c r="K9" s="458"/>
      <c r="L9" s="458"/>
      <c r="M9" s="458"/>
      <c r="N9" s="53"/>
      <c r="O9" s="53"/>
      <c r="P9" s="53"/>
      <c r="Q9" s="53"/>
      <c r="R9" s="53"/>
      <c r="S9" s="53"/>
      <c r="T9" s="53"/>
      <c r="U9" s="53"/>
      <c r="V9" s="53"/>
      <c r="W9" s="53"/>
      <c r="X9" s="53"/>
    </row>
    <row r="10" spans="1:26" s="4" customFormat="1" ht="18.75" x14ac:dyDescent="0.2">
      <c r="A10" s="454" t="s">
        <v>5</v>
      </c>
      <c r="B10" s="454"/>
      <c r="C10" s="454"/>
      <c r="D10" s="454"/>
      <c r="E10" s="454"/>
      <c r="F10" s="454"/>
      <c r="G10" s="454"/>
      <c r="H10" s="454"/>
      <c r="I10" s="454"/>
      <c r="J10" s="454"/>
      <c r="K10" s="454"/>
      <c r="L10" s="454"/>
      <c r="M10" s="454"/>
      <c r="N10" s="53"/>
      <c r="O10" s="53"/>
      <c r="P10" s="53"/>
      <c r="Q10" s="53"/>
      <c r="R10" s="53"/>
      <c r="S10" s="53"/>
      <c r="T10" s="53"/>
      <c r="U10" s="53"/>
      <c r="V10" s="53"/>
      <c r="W10" s="53"/>
      <c r="X10" s="53"/>
    </row>
    <row r="11" spans="1:26" s="4" customFormat="1" ht="18.75" x14ac:dyDescent="0.2">
      <c r="A11" s="457"/>
      <c r="B11" s="457"/>
      <c r="C11" s="457"/>
      <c r="D11" s="457"/>
      <c r="E11" s="457"/>
      <c r="F11" s="457"/>
      <c r="G11" s="457"/>
      <c r="H11" s="457"/>
      <c r="I11" s="457"/>
      <c r="J11" s="457"/>
      <c r="K11" s="457"/>
      <c r="L11" s="457"/>
      <c r="M11" s="457"/>
      <c r="N11" s="53"/>
      <c r="O11" s="53"/>
      <c r="P11" s="53"/>
      <c r="Q11" s="53"/>
      <c r="R11" s="53"/>
      <c r="S11" s="53"/>
      <c r="T11" s="53"/>
      <c r="U11" s="53"/>
      <c r="V11" s="53"/>
      <c r="W11" s="53"/>
      <c r="X11" s="53"/>
    </row>
    <row r="12" spans="1:26" s="4" customFormat="1" ht="18.75" x14ac:dyDescent="0.2">
      <c r="A12" s="458" t="str">
        <f>'1. паспорт местоположение'!A12:C12</f>
        <v>H_50</v>
      </c>
      <c r="B12" s="458"/>
      <c r="C12" s="458"/>
      <c r="D12" s="458"/>
      <c r="E12" s="458"/>
      <c r="F12" s="458"/>
      <c r="G12" s="458"/>
      <c r="H12" s="458"/>
      <c r="I12" s="458"/>
      <c r="J12" s="458"/>
      <c r="K12" s="458"/>
      <c r="L12" s="458"/>
      <c r="M12" s="458"/>
      <c r="N12" s="53"/>
      <c r="O12" s="53"/>
      <c r="P12" s="53"/>
      <c r="Q12" s="53"/>
      <c r="R12" s="53"/>
      <c r="S12" s="53"/>
      <c r="T12" s="53"/>
      <c r="U12" s="53"/>
      <c r="V12" s="53"/>
      <c r="W12" s="53"/>
      <c r="X12" s="53"/>
    </row>
    <row r="13" spans="1:26" s="4" customFormat="1" ht="18.75" x14ac:dyDescent="0.2">
      <c r="A13" s="454" t="s">
        <v>4</v>
      </c>
      <c r="B13" s="454"/>
      <c r="C13" s="454"/>
      <c r="D13" s="454"/>
      <c r="E13" s="454"/>
      <c r="F13" s="454"/>
      <c r="G13" s="454"/>
      <c r="H13" s="454"/>
      <c r="I13" s="454"/>
      <c r="J13" s="454"/>
      <c r="K13" s="454"/>
      <c r="L13" s="454"/>
      <c r="M13" s="454"/>
      <c r="N13" s="53"/>
      <c r="O13" s="53"/>
      <c r="P13" s="53"/>
      <c r="Q13" s="53"/>
      <c r="R13" s="53"/>
      <c r="S13" s="53"/>
      <c r="T13" s="53"/>
      <c r="U13" s="53"/>
      <c r="V13" s="53"/>
      <c r="W13" s="53"/>
      <c r="X13" s="53"/>
    </row>
    <row r="14" spans="1:26" s="3" customFormat="1" ht="15.75" customHeight="1" x14ac:dyDescent="0.2">
      <c r="A14" s="459"/>
      <c r="B14" s="459"/>
      <c r="C14" s="459"/>
      <c r="D14" s="459"/>
      <c r="E14" s="459"/>
      <c r="F14" s="459"/>
      <c r="G14" s="459"/>
      <c r="H14" s="459"/>
      <c r="I14" s="459"/>
      <c r="J14" s="459"/>
      <c r="K14" s="459"/>
      <c r="L14" s="459"/>
      <c r="M14" s="459"/>
      <c r="N14" s="76"/>
      <c r="O14" s="76"/>
      <c r="P14" s="76"/>
      <c r="Q14" s="76"/>
      <c r="R14" s="76"/>
      <c r="S14" s="76"/>
      <c r="T14" s="76"/>
      <c r="U14" s="76"/>
      <c r="V14" s="76"/>
      <c r="W14" s="76"/>
      <c r="X14" s="76"/>
    </row>
    <row r="15" spans="1:26" s="1" customFormat="1" ht="12" x14ac:dyDescent="0.2">
      <c r="A15" s="458" t="str">
        <f>'1. паспорт местоположение'!A15</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B15" s="458"/>
      <c r="C15" s="458"/>
      <c r="D15" s="458"/>
      <c r="E15" s="458"/>
      <c r="F15" s="458"/>
      <c r="G15" s="458"/>
      <c r="H15" s="458"/>
      <c r="I15" s="458"/>
      <c r="J15" s="458"/>
      <c r="K15" s="458"/>
      <c r="L15" s="458"/>
      <c r="M15" s="458"/>
      <c r="N15" s="54"/>
      <c r="O15" s="54"/>
      <c r="P15" s="54"/>
      <c r="Q15" s="54"/>
      <c r="R15" s="54"/>
      <c r="S15" s="54"/>
      <c r="T15" s="54"/>
      <c r="U15" s="54"/>
      <c r="V15" s="54"/>
      <c r="W15" s="54"/>
      <c r="X15" s="54"/>
    </row>
    <row r="16" spans="1:26" s="1" customFormat="1" ht="15" customHeight="1" x14ac:dyDescent="0.2">
      <c r="A16" s="454" t="s">
        <v>3</v>
      </c>
      <c r="B16" s="454"/>
      <c r="C16" s="454"/>
      <c r="D16" s="454"/>
      <c r="E16" s="454"/>
      <c r="F16" s="454"/>
      <c r="G16" s="454"/>
      <c r="H16" s="454"/>
      <c r="I16" s="454"/>
      <c r="J16" s="454"/>
      <c r="K16" s="454"/>
      <c r="L16" s="454"/>
      <c r="M16" s="454"/>
      <c r="N16" s="55"/>
      <c r="O16" s="55"/>
      <c r="P16" s="55"/>
      <c r="Q16" s="55"/>
      <c r="R16" s="55"/>
      <c r="S16" s="55"/>
      <c r="T16" s="55"/>
      <c r="U16" s="55"/>
      <c r="V16" s="55"/>
      <c r="W16" s="55"/>
      <c r="X16" s="55"/>
    </row>
    <row r="17" spans="1:24" s="1" customFormat="1" ht="15" customHeight="1" x14ac:dyDescent="0.2">
      <c r="A17" s="455"/>
      <c r="B17" s="455"/>
      <c r="C17" s="455"/>
      <c r="D17" s="455"/>
      <c r="E17" s="455"/>
      <c r="F17" s="455"/>
      <c r="G17" s="455"/>
      <c r="H17" s="455"/>
      <c r="I17" s="455"/>
      <c r="J17" s="455"/>
      <c r="K17" s="455"/>
      <c r="L17" s="455"/>
      <c r="M17" s="455"/>
      <c r="N17" s="77"/>
      <c r="O17" s="77"/>
      <c r="P17" s="77"/>
      <c r="Q17" s="77"/>
      <c r="R17" s="77"/>
      <c r="S17" s="77"/>
      <c r="T17" s="77"/>
      <c r="U17" s="77"/>
    </row>
    <row r="18" spans="1:24" s="1" customFormat="1" ht="91.5" customHeight="1" x14ac:dyDescent="0.2">
      <c r="A18" s="460" t="s">
        <v>348</v>
      </c>
      <c r="B18" s="460"/>
      <c r="C18" s="460"/>
      <c r="D18" s="460"/>
      <c r="E18" s="460"/>
      <c r="F18" s="460"/>
      <c r="G18" s="460"/>
      <c r="H18" s="460"/>
      <c r="I18" s="460"/>
      <c r="J18" s="460"/>
      <c r="K18" s="460"/>
      <c r="L18" s="460"/>
      <c r="M18" s="460"/>
      <c r="N18" s="2"/>
      <c r="O18" s="2"/>
      <c r="P18" s="2"/>
      <c r="Q18" s="2"/>
      <c r="R18" s="2"/>
      <c r="S18" s="2"/>
      <c r="T18" s="2"/>
      <c r="U18" s="2"/>
      <c r="V18" s="2"/>
      <c r="W18" s="2"/>
      <c r="X18" s="2"/>
    </row>
    <row r="19" spans="1:24" s="1" customFormat="1" ht="78" customHeight="1" x14ac:dyDescent="0.2">
      <c r="A19" s="456" t="s">
        <v>2</v>
      </c>
      <c r="B19" s="456" t="s">
        <v>81</v>
      </c>
      <c r="C19" s="456" t="s">
        <v>80</v>
      </c>
      <c r="D19" s="456" t="s">
        <v>72</v>
      </c>
      <c r="E19" s="456" t="s">
        <v>79</v>
      </c>
      <c r="F19" s="456"/>
      <c r="G19" s="456"/>
      <c r="H19" s="456"/>
      <c r="I19" s="456"/>
      <c r="J19" s="456" t="s">
        <v>78</v>
      </c>
      <c r="K19" s="456"/>
      <c r="L19" s="456"/>
      <c r="M19" s="456"/>
      <c r="N19" s="77"/>
      <c r="O19" s="77"/>
      <c r="P19" s="77"/>
      <c r="Q19" s="77"/>
      <c r="R19" s="77"/>
      <c r="S19" s="77"/>
      <c r="T19" s="77"/>
      <c r="U19" s="77"/>
    </row>
    <row r="20" spans="1:24" s="1" customFormat="1" ht="51" customHeight="1" x14ac:dyDescent="0.2">
      <c r="A20" s="456"/>
      <c r="B20" s="456"/>
      <c r="C20" s="456"/>
      <c r="D20" s="456"/>
      <c r="E20" s="336" t="s">
        <v>77</v>
      </c>
      <c r="F20" s="336" t="s">
        <v>76</v>
      </c>
      <c r="G20" s="336" t="s">
        <v>75</v>
      </c>
      <c r="H20" s="336" t="s">
        <v>74</v>
      </c>
      <c r="I20" s="336" t="s">
        <v>73</v>
      </c>
      <c r="J20" s="336">
        <v>2020</v>
      </c>
      <c r="K20" s="336">
        <v>2021</v>
      </c>
      <c r="L20" s="336">
        <v>2022</v>
      </c>
      <c r="M20" s="336">
        <v>2023</v>
      </c>
      <c r="N20" s="337"/>
      <c r="O20" s="337"/>
      <c r="P20" s="337"/>
      <c r="Q20" s="337"/>
      <c r="R20" s="337"/>
      <c r="S20" s="337"/>
      <c r="T20" s="337"/>
      <c r="U20" s="337"/>
      <c r="V20" s="338"/>
      <c r="W20" s="338"/>
      <c r="X20" s="338"/>
    </row>
    <row r="21" spans="1:24" s="1" customFormat="1" ht="16.5" customHeight="1" x14ac:dyDescent="0.2">
      <c r="A21" s="339">
        <v>1</v>
      </c>
      <c r="B21" s="339">
        <v>2</v>
      </c>
      <c r="C21" s="339">
        <v>3</v>
      </c>
      <c r="D21" s="339">
        <v>4</v>
      </c>
      <c r="E21" s="339">
        <v>5</v>
      </c>
      <c r="F21" s="339">
        <v>6</v>
      </c>
      <c r="G21" s="339">
        <v>7</v>
      </c>
      <c r="H21" s="339">
        <v>8</v>
      </c>
      <c r="I21" s="339">
        <v>9</v>
      </c>
      <c r="J21" s="339">
        <v>10</v>
      </c>
      <c r="K21" s="339">
        <v>11</v>
      </c>
      <c r="L21" s="339">
        <v>12</v>
      </c>
      <c r="M21" s="339">
        <v>13</v>
      </c>
      <c r="N21" s="337"/>
      <c r="O21" s="337"/>
      <c r="P21" s="337"/>
      <c r="Q21" s="337"/>
      <c r="R21" s="337"/>
      <c r="S21" s="337"/>
      <c r="T21" s="337"/>
      <c r="U21" s="337"/>
      <c r="V21" s="338"/>
      <c r="W21" s="338"/>
      <c r="X21" s="338"/>
    </row>
    <row r="22" spans="1:24" s="1" customFormat="1" ht="33" customHeight="1" x14ac:dyDescent="0.2">
      <c r="A22" s="340" t="s">
        <v>61</v>
      </c>
      <c r="B22" s="340" t="s">
        <v>664</v>
      </c>
      <c r="C22" s="341">
        <v>0</v>
      </c>
      <c r="D22" s="341">
        <v>0</v>
      </c>
      <c r="E22" s="341">
        <v>0</v>
      </c>
      <c r="F22" s="341">
        <v>0</v>
      </c>
      <c r="G22" s="341">
        <v>0</v>
      </c>
      <c r="H22" s="341">
        <v>0</v>
      </c>
      <c r="I22" s="341">
        <v>0</v>
      </c>
      <c r="J22" s="341">
        <v>0</v>
      </c>
      <c r="K22" s="341">
        <v>0</v>
      </c>
      <c r="L22" s="341">
        <v>0</v>
      </c>
      <c r="M22" s="341">
        <v>0</v>
      </c>
      <c r="N22" s="337"/>
      <c r="O22" s="337"/>
      <c r="P22" s="337"/>
      <c r="Q22" s="337"/>
      <c r="R22" s="337"/>
      <c r="S22" s="337"/>
      <c r="T22" s="338"/>
      <c r="U22" s="338"/>
      <c r="V22" s="338"/>
      <c r="W22" s="338"/>
      <c r="X22" s="338"/>
    </row>
    <row r="23" spans="1:24" x14ac:dyDescent="0.25">
      <c r="A23" s="342"/>
      <c r="B23" s="342"/>
      <c r="C23" s="342"/>
      <c r="D23" s="342"/>
      <c r="E23" s="342"/>
      <c r="F23" s="342"/>
      <c r="G23" s="342"/>
      <c r="H23" s="342"/>
      <c r="I23" s="342"/>
      <c r="J23" s="342"/>
      <c r="K23" s="342"/>
      <c r="L23" s="342"/>
      <c r="M23" s="342"/>
      <c r="N23" s="342"/>
      <c r="O23" s="342"/>
      <c r="P23" s="342"/>
      <c r="Q23" s="342"/>
      <c r="R23" s="342"/>
      <c r="S23" s="342"/>
      <c r="T23" s="342"/>
      <c r="U23" s="342"/>
      <c r="V23" s="342"/>
      <c r="W23" s="342"/>
      <c r="X23" s="342"/>
    </row>
    <row r="24" spans="1:24" x14ac:dyDescent="0.25">
      <c r="A24" s="342"/>
      <c r="B24" s="342"/>
      <c r="C24" s="342"/>
      <c r="D24" s="342"/>
      <c r="E24" s="342"/>
      <c r="F24" s="342"/>
      <c r="G24" s="342"/>
      <c r="H24" s="342"/>
      <c r="I24" s="342"/>
      <c r="J24" s="342"/>
      <c r="K24" s="342"/>
      <c r="L24" s="342"/>
      <c r="M24" s="342"/>
      <c r="N24" s="342"/>
      <c r="O24" s="342"/>
      <c r="P24" s="342"/>
      <c r="Q24" s="342"/>
      <c r="R24" s="342"/>
      <c r="S24" s="342"/>
      <c r="T24" s="342"/>
      <c r="U24" s="342"/>
      <c r="V24" s="342"/>
      <c r="W24" s="342"/>
      <c r="X24" s="342"/>
    </row>
    <row r="25" spans="1:24" x14ac:dyDescent="0.25">
      <c r="A25" s="342"/>
      <c r="B25" s="342"/>
      <c r="C25" s="342"/>
      <c r="D25" s="342"/>
      <c r="E25" s="342"/>
      <c r="F25" s="342"/>
      <c r="G25" s="342"/>
      <c r="H25" s="342"/>
      <c r="I25" s="342"/>
      <c r="J25" s="342"/>
      <c r="K25" s="342"/>
      <c r="L25" s="342"/>
      <c r="M25" s="342"/>
      <c r="N25" s="342"/>
      <c r="O25" s="342"/>
      <c r="P25" s="342"/>
      <c r="Q25" s="342"/>
      <c r="R25" s="342"/>
      <c r="S25" s="342"/>
      <c r="T25" s="342"/>
      <c r="U25" s="342"/>
      <c r="V25" s="342"/>
      <c r="W25" s="342"/>
      <c r="X25" s="342"/>
    </row>
    <row r="26" spans="1:24" x14ac:dyDescent="0.25">
      <c r="A26" s="342"/>
      <c r="B26" s="342"/>
      <c r="C26" s="342"/>
      <c r="D26" s="342"/>
      <c r="E26" s="342"/>
      <c r="F26" s="342"/>
      <c r="G26" s="342"/>
      <c r="H26" s="342"/>
      <c r="I26" s="342"/>
      <c r="J26" s="342"/>
      <c r="K26" s="342"/>
      <c r="L26" s="342"/>
      <c r="M26" s="342"/>
      <c r="N26" s="342"/>
      <c r="O26" s="342"/>
      <c r="P26" s="342"/>
      <c r="Q26" s="342"/>
      <c r="R26" s="342"/>
      <c r="S26" s="342"/>
      <c r="T26" s="342"/>
      <c r="U26" s="342"/>
      <c r="V26" s="342"/>
      <c r="W26" s="342"/>
      <c r="X26" s="342"/>
    </row>
    <row r="27" spans="1:24" x14ac:dyDescent="0.25">
      <c r="A27" s="342"/>
      <c r="B27" s="342"/>
      <c r="C27" s="342"/>
      <c r="D27" s="342"/>
      <c r="E27" s="342"/>
      <c r="F27" s="342"/>
      <c r="G27" s="342"/>
      <c r="H27" s="342"/>
      <c r="I27" s="342"/>
      <c r="J27" s="342"/>
      <c r="K27" s="342"/>
      <c r="L27" s="342"/>
      <c r="M27" s="342"/>
      <c r="N27" s="342"/>
      <c r="O27" s="342"/>
      <c r="P27" s="342"/>
      <c r="Q27" s="342"/>
      <c r="R27" s="342"/>
      <c r="S27" s="342"/>
      <c r="T27" s="342"/>
      <c r="U27" s="342"/>
      <c r="V27" s="342"/>
      <c r="W27" s="342"/>
      <c r="X27" s="342"/>
    </row>
    <row r="28" spans="1:24" x14ac:dyDescent="0.25">
      <c r="A28" s="342"/>
      <c r="B28" s="342"/>
      <c r="C28" s="342"/>
      <c r="D28" s="342"/>
      <c r="E28" s="342"/>
      <c r="F28" s="342"/>
      <c r="G28" s="342"/>
      <c r="H28" s="342"/>
      <c r="I28" s="342"/>
      <c r="J28" s="342"/>
      <c r="K28" s="342"/>
      <c r="L28" s="342"/>
      <c r="M28" s="342"/>
      <c r="N28" s="342"/>
      <c r="O28" s="342"/>
      <c r="P28" s="342"/>
      <c r="Q28" s="342"/>
      <c r="R28" s="342"/>
      <c r="S28" s="342"/>
      <c r="T28" s="342"/>
      <c r="U28" s="342"/>
      <c r="V28" s="342"/>
      <c r="W28" s="342"/>
      <c r="X28" s="342"/>
    </row>
    <row r="29" spans="1:24" x14ac:dyDescent="0.25">
      <c r="A29" s="342"/>
      <c r="B29" s="342"/>
      <c r="C29" s="342"/>
      <c r="D29" s="342"/>
      <c r="E29" s="342"/>
      <c r="F29" s="342"/>
      <c r="G29" s="342"/>
      <c r="H29" s="342"/>
      <c r="I29" s="342"/>
      <c r="J29" s="342"/>
      <c r="K29" s="342"/>
      <c r="L29" s="342"/>
      <c r="M29" s="342"/>
      <c r="N29" s="342"/>
      <c r="O29" s="342"/>
      <c r="P29" s="342"/>
      <c r="Q29" s="342"/>
      <c r="R29" s="342"/>
      <c r="S29" s="342"/>
      <c r="T29" s="342"/>
      <c r="U29" s="342"/>
      <c r="V29" s="342"/>
      <c r="W29" s="342"/>
      <c r="X29" s="342"/>
    </row>
    <row r="30" spans="1:24" x14ac:dyDescent="0.25">
      <c r="A30" s="342"/>
      <c r="B30" s="342"/>
      <c r="C30" s="342"/>
      <c r="D30" s="342"/>
      <c r="E30" s="342"/>
      <c r="F30" s="342"/>
      <c r="G30" s="342"/>
      <c r="H30" s="342"/>
      <c r="I30" s="342"/>
      <c r="J30" s="342"/>
      <c r="K30" s="342"/>
      <c r="L30" s="342"/>
      <c r="M30" s="342"/>
      <c r="N30" s="342"/>
      <c r="O30" s="342"/>
      <c r="P30" s="342"/>
      <c r="Q30" s="342"/>
      <c r="R30" s="342"/>
      <c r="S30" s="342"/>
      <c r="T30" s="342"/>
      <c r="U30" s="342"/>
      <c r="V30" s="342"/>
      <c r="W30" s="342"/>
      <c r="X30" s="342"/>
    </row>
    <row r="31" spans="1:24" x14ac:dyDescent="0.25">
      <c r="A31" s="342"/>
      <c r="B31" s="342"/>
      <c r="C31" s="342"/>
      <c r="D31" s="342"/>
      <c r="E31" s="342"/>
      <c r="F31" s="342"/>
      <c r="G31" s="342"/>
      <c r="H31" s="342"/>
      <c r="I31" s="342"/>
      <c r="J31" s="342"/>
      <c r="K31" s="342"/>
      <c r="L31" s="342"/>
      <c r="M31" s="342"/>
      <c r="N31" s="342"/>
      <c r="O31" s="342"/>
      <c r="P31" s="342"/>
      <c r="Q31" s="342"/>
      <c r="R31" s="342"/>
      <c r="S31" s="342"/>
      <c r="T31" s="342"/>
      <c r="U31" s="342"/>
      <c r="V31" s="342"/>
      <c r="W31" s="342"/>
      <c r="X31" s="342"/>
    </row>
    <row r="32" spans="1:24" x14ac:dyDescent="0.25">
      <c r="A32" s="342"/>
      <c r="B32" s="342"/>
      <c r="C32" s="342"/>
      <c r="D32" s="342"/>
      <c r="E32" s="342"/>
      <c r="F32" s="342"/>
      <c r="G32" s="342"/>
      <c r="H32" s="342"/>
      <c r="I32" s="342"/>
      <c r="J32" s="342"/>
      <c r="K32" s="342"/>
      <c r="L32" s="342"/>
      <c r="M32" s="342"/>
      <c r="N32" s="342"/>
      <c r="O32" s="342"/>
      <c r="P32" s="342"/>
      <c r="Q32" s="342"/>
      <c r="R32" s="342"/>
      <c r="S32" s="342"/>
      <c r="T32" s="342"/>
      <c r="U32" s="342"/>
      <c r="V32" s="342"/>
      <c r="W32" s="342"/>
      <c r="X32" s="342"/>
    </row>
    <row r="33" spans="1:24" x14ac:dyDescent="0.25">
      <c r="A33" s="342"/>
      <c r="B33" s="342"/>
      <c r="C33" s="342"/>
      <c r="D33" s="342"/>
      <c r="E33" s="342"/>
      <c r="F33" s="342"/>
      <c r="G33" s="342"/>
      <c r="H33" s="342"/>
      <c r="I33" s="342"/>
      <c r="J33" s="342"/>
      <c r="K33" s="342"/>
      <c r="L33" s="342"/>
      <c r="M33" s="342"/>
      <c r="N33" s="342"/>
      <c r="O33" s="342"/>
      <c r="P33" s="342"/>
      <c r="Q33" s="342"/>
      <c r="R33" s="342"/>
      <c r="S33" s="342"/>
      <c r="T33" s="342"/>
      <c r="U33" s="342"/>
      <c r="V33" s="342"/>
      <c r="W33" s="342"/>
      <c r="X33" s="342"/>
    </row>
    <row r="34" spans="1:24" x14ac:dyDescent="0.25">
      <c r="A34" s="342"/>
      <c r="B34" s="342"/>
      <c r="C34" s="342"/>
      <c r="D34" s="342"/>
      <c r="E34" s="342"/>
      <c r="F34" s="342"/>
      <c r="G34" s="342"/>
      <c r="H34" s="342"/>
      <c r="I34" s="342"/>
      <c r="J34" s="342"/>
      <c r="K34" s="342"/>
      <c r="L34" s="342"/>
      <c r="M34" s="342"/>
      <c r="N34" s="342"/>
      <c r="O34" s="342"/>
      <c r="P34" s="342"/>
      <c r="Q34" s="342"/>
      <c r="R34" s="342"/>
      <c r="S34" s="342"/>
      <c r="T34" s="342"/>
      <c r="U34" s="342"/>
      <c r="V34" s="342"/>
      <c r="W34" s="342"/>
      <c r="X34" s="342"/>
    </row>
    <row r="35" spans="1:24" x14ac:dyDescent="0.25">
      <c r="A35" s="342"/>
      <c r="B35" s="342"/>
      <c r="C35" s="342"/>
      <c r="D35" s="342"/>
      <c r="E35" s="342"/>
      <c r="F35" s="342"/>
      <c r="G35" s="342"/>
      <c r="H35" s="342"/>
      <c r="I35" s="342"/>
      <c r="J35" s="342"/>
      <c r="K35" s="342"/>
      <c r="L35" s="342"/>
      <c r="M35" s="342"/>
      <c r="N35" s="342"/>
      <c r="O35" s="342"/>
      <c r="P35" s="342"/>
      <c r="Q35" s="342"/>
      <c r="R35" s="342"/>
      <c r="S35" s="342"/>
      <c r="T35" s="342"/>
      <c r="U35" s="342"/>
      <c r="V35" s="342"/>
      <c r="W35" s="342"/>
      <c r="X35" s="342"/>
    </row>
    <row r="36" spans="1:24" x14ac:dyDescent="0.25">
      <c r="A36" s="342"/>
      <c r="B36" s="342"/>
      <c r="C36" s="342"/>
      <c r="D36" s="342"/>
      <c r="E36" s="342"/>
      <c r="F36" s="342"/>
      <c r="G36" s="342"/>
      <c r="H36" s="342"/>
      <c r="I36" s="342"/>
      <c r="J36" s="342"/>
      <c r="K36" s="342"/>
      <c r="L36" s="342"/>
      <c r="M36" s="342"/>
      <c r="N36" s="342"/>
      <c r="O36" s="342"/>
      <c r="P36" s="342"/>
      <c r="Q36" s="342"/>
      <c r="R36" s="342"/>
      <c r="S36" s="342"/>
      <c r="T36" s="342"/>
      <c r="U36" s="342"/>
      <c r="V36" s="342"/>
      <c r="W36" s="342"/>
      <c r="X36" s="342"/>
    </row>
    <row r="37" spans="1:24" x14ac:dyDescent="0.25">
      <c r="A37" s="342"/>
      <c r="B37" s="342"/>
      <c r="C37" s="342"/>
      <c r="D37" s="342"/>
      <c r="E37" s="342"/>
      <c r="F37" s="342"/>
      <c r="G37" s="342"/>
      <c r="H37" s="342"/>
      <c r="I37" s="342"/>
      <c r="J37" s="342"/>
      <c r="K37" s="342"/>
      <c r="L37" s="342"/>
      <c r="M37" s="342"/>
      <c r="N37" s="342"/>
      <c r="O37" s="342"/>
      <c r="P37" s="342"/>
      <c r="Q37" s="342"/>
      <c r="R37" s="342"/>
      <c r="S37" s="342"/>
      <c r="T37" s="342"/>
      <c r="U37" s="342"/>
      <c r="V37" s="342"/>
      <c r="W37" s="342"/>
      <c r="X37" s="342"/>
    </row>
    <row r="38" spans="1:24" x14ac:dyDescent="0.25">
      <c r="A38" s="342"/>
      <c r="B38" s="342"/>
      <c r="C38" s="342"/>
      <c r="D38" s="342"/>
      <c r="E38" s="342"/>
      <c r="F38" s="342"/>
      <c r="G38" s="342"/>
      <c r="H38" s="342"/>
      <c r="I38" s="342"/>
      <c r="J38" s="342"/>
      <c r="K38" s="342"/>
      <c r="L38" s="342"/>
      <c r="M38" s="342"/>
      <c r="N38" s="342"/>
      <c r="O38" s="342"/>
      <c r="P38" s="342"/>
      <c r="Q38" s="342"/>
      <c r="R38" s="342"/>
      <c r="S38" s="342"/>
      <c r="T38" s="342"/>
      <c r="U38" s="342"/>
      <c r="V38" s="342"/>
      <c r="W38" s="342"/>
      <c r="X38" s="342"/>
    </row>
    <row r="39" spans="1:24" x14ac:dyDescent="0.25">
      <c r="A39" s="342"/>
      <c r="B39" s="342"/>
      <c r="C39" s="342"/>
      <c r="D39" s="342"/>
      <c r="E39" s="342"/>
      <c r="F39" s="342"/>
      <c r="G39" s="342"/>
      <c r="H39" s="342"/>
      <c r="I39" s="342"/>
      <c r="J39" s="342"/>
      <c r="K39" s="342"/>
      <c r="L39" s="342"/>
      <c r="M39" s="342"/>
      <c r="N39" s="342"/>
      <c r="O39" s="342"/>
      <c r="P39" s="342"/>
      <c r="Q39" s="342"/>
      <c r="R39" s="342"/>
      <c r="S39" s="342"/>
      <c r="T39" s="342"/>
      <c r="U39" s="342"/>
      <c r="V39" s="342"/>
      <c r="W39" s="342"/>
      <c r="X39" s="342"/>
    </row>
    <row r="40" spans="1:24" x14ac:dyDescent="0.25">
      <c r="A40" s="342"/>
      <c r="B40" s="342"/>
      <c r="C40" s="342"/>
      <c r="D40" s="342"/>
      <c r="E40" s="342"/>
      <c r="F40" s="342"/>
      <c r="G40" s="342"/>
      <c r="H40" s="342"/>
      <c r="I40" s="342"/>
      <c r="J40" s="342"/>
      <c r="K40" s="342"/>
      <c r="L40" s="342"/>
      <c r="M40" s="342"/>
      <c r="N40" s="342"/>
      <c r="O40" s="342"/>
      <c r="P40" s="342"/>
      <c r="Q40" s="342"/>
      <c r="R40" s="342"/>
      <c r="S40" s="342"/>
      <c r="T40" s="342"/>
      <c r="U40" s="342"/>
      <c r="V40" s="342"/>
      <c r="W40" s="342"/>
      <c r="X40" s="342"/>
    </row>
    <row r="41" spans="1:24" x14ac:dyDescent="0.25">
      <c r="A41" s="342"/>
      <c r="B41" s="342"/>
      <c r="C41" s="342"/>
      <c r="D41" s="342"/>
      <c r="E41" s="342"/>
      <c r="F41" s="342"/>
      <c r="G41" s="342"/>
      <c r="H41" s="342"/>
      <c r="I41" s="342"/>
      <c r="J41" s="342"/>
      <c r="K41" s="342"/>
      <c r="L41" s="342"/>
      <c r="M41" s="342"/>
      <c r="N41" s="342"/>
      <c r="O41" s="342"/>
      <c r="P41" s="342"/>
      <c r="Q41" s="342"/>
      <c r="R41" s="342"/>
      <c r="S41" s="342"/>
      <c r="T41" s="342"/>
      <c r="U41" s="342"/>
      <c r="V41" s="342"/>
      <c r="W41" s="342"/>
      <c r="X41" s="342"/>
    </row>
    <row r="42" spans="1:24" x14ac:dyDescent="0.25">
      <c r="A42" s="342"/>
      <c r="B42" s="342"/>
      <c r="C42" s="342"/>
      <c r="D42" s="342"/>
      <c r="E42" s="342"/>
      <c r="F42" s="342"/>
      <c r="G42" s="342"/>
      <c r="H42" s="342"/>
      <c r="I42" s="342"/>
      <c r="J42" s="342"/>
      <c r="K42" s="342"/>
      <c r="L42" s="342"/>
      <c r="M42" s="342"/>
      <c r="N42" s="342"/>
      <c r="O42" s="342"/>
      <c r="P42" s="342"/>
      <c r="Q42" s="342"/>
      <c r="R42" s="342"/>
      <c r="S42" s="342"/>
      <c r="T42" s="342"/>
      <c r="U42" s="342"/>
      <c r="V42" s="342"/>
      <c r="W42" s="342"/>
      <c r="X42" s="342"/>
    </row>
    <row r="43" spans="1:24" x14ac:dyDescent="0.25">
      <c r="A43" s="342"/>
      <c r="B43" s="342"/>
      <c r="C43" s="342"/>
      <c r="D43" s="342"/>
      <c r="E43" s="342"/>
      <c r="F43" s="342"/>
      <c r="G43" s="342"/>
      <c r="H43" s="342"/>
      <c r="I43" s="342"/>
      <c r="J43" s="342"/>
      <c r="K43" s="342"/>
      <c r="L43" s="342"/>
      <c r="M43" s="342"/>
      <c r="N43" s="342"/>
      <c r="O43" s="342"/>
      <c r="P43" s="342"/>
      <c r="Q43" s="342"/>
      <c r="R43" s="342"/>
      <c r="S43" s="342"/>
      <c r="T43" s="342"/>
      <c r="U43" s="342"/>
      <c r="V43" s="342"/>
      <c r="W43" s="342"/>
      <c r="X43" s="342"/>
    </row>
    <row r="44" spans="1:24" x14ac:dyDescent="0.25">
      <c r="A44" s="342"/>
      <c r="B44" s="342"/>
      <c r="C44" s="342"/>
      <c r="D44" s="342"/>
      <c r="E44" s="342"/>
      <c r="F44" s="342"/>
      <c r="G44" s="342"/>
      <c r="H44" s="342"/>
      <c r="I44" s="342"/>
      <c r="J44" s="342"/>
      <c r="K44" s="342"/>
      <c r="L44" s="342"/>
      <c r="M44" s="342"/>
      <c r="N44" s="342"/>
      <c r="O44" s="342"/>
      <c r="P44" s="342"/>
      <c r="Q44" s="342"/>
      <c r="R44" s="342"/>
      <c r="S44" s="342"/>
      <c r="T44" s="342"/>
      <c r="U44" s="342"/>
      <c r="V44" s="342"/>
      <c r="W44" s="342"/>
      <c r="X44" s="342"/>
    </row>
    <row r="45" spans="1:24" x14ac:dyDescent="0.25">
      <c r="A45" s="342"/>
      <c r="B45" s="342"/>
      <c r="C45" s="342"/>
      <c r="D45" s="342"/>
      <c r="E45" s="342"/>
      <c r="F45" s="342"/>
      <c r="G45" s="342"/>
      <c r="H45" s="342"/>
      <c r="I45" s="342"/>
      <c r="J45" s="342"/>
      <c r="K45" s="342"/>
      <c r="L45" s="342"/>
      <c r="M45" s="342"/>
      <c r="N45" s="342"/>
      <c r="O45" s="342"/>
      <c r="P45" s="342"/>
      <c r="Q45" s="342"/>
      <c r="R45" s="342"/>
      <c r="S45" s="342"/>
      <c r="T45" s="342"/>
      <c r="U45" s="342"/>
      <c r="V45" s="342"/>
      <c r="W45" s="342"/>
      <c r="X45" s="342"/>
    </row>
    <row r="46" spans="1:24" x14ac:dyDescent="0.25">
      <c r="A46" s="342"/>
      <c r="B46" s="342"/>
      <c r="C46" s="342"/>
      <c r="D46" s="342"/>
      <c r="E46" s="342"/>
      <c r="F46" s="342"/>
      <c r="G46" s="342"/>
      <c r="H46" s="342"/>
      <c r="I46" s="342"/>
      <c r="J46" s="342"/>
      <c r="K46" s="342"/>
      <c r="L46" s="342"/>
      <c r="M46" s="342"/>
      <c r="N46" s="342"/>
      <c r="O46" s="342"/>
      <c r="P46" s="342"/>
      <c r="Q46" s="342"/>
      <c r="R46" s="342"/>
      <c r="S46" s="342"/>
      <c r="T46" s="342"/>
      <c r="U46" s="342"/>
      <c r="V46" s="342"/>
      <c r="W46" s="342"/>
      <c r="X46" s="342"/>
    </row>
    <row r="47" spans="1:24" x14ac:dyDescent="0.25">
      <c r="A47" s="342"/>
      <c r="B47" s="342"/>
      <c r="C47" s="342"/>
      <c r="D47" s="342"/>
      <c r="E47" s="342"/>
      <c r="F47" s="342"/>
      <c r="G47" s="342"/>
      <c r="H47" s="342"/>
      <c r="I47" s="342"/>
      <c r="J47" s="342"/>
      <c r="K47" s="342"/>
      <c r="L47" s="342"/>
      <c r="M47" s="342"/>
      <c r="N47" s="342"/>
      <c r="O47" s="342"/>
      <c r="P47" s="342"/>
      <c r="Q47" s="342"/>
      <c r="R47" s="342"/>
      <c r="S47" s="342"/>
      <c r="T47" s="342"/>
      <c r="U47" s="342"/>
      <c r="V47" s="342"/>
      <c r="W47" s="342"/>
      <c r="X47" s="342"/>
    </row>
    <row r="48" spans="1:24" x14ac:dyDescent="0.25">
      <c r="A48" s="342"/>
      <c r="B48" s="342"/>
      <c r="C48" s="342"/>
      <c r="D48" s="342"/>
      <c r="E48" s="342"/>
      <c r="F48" s="342"/>
      <c r="G48" s="342"/>
      <c r="H48" s="342"/>
      <c r="I48" s="342"/>
      <c r="J48" s="342"/>
      <c r="K48" s="342"/>
      <c r="L48" s="342"/>
      <c r="M48" s="342"/>
      <c r="N48" s="342"/>
      <c r="O48" s="342"/>
      <c r="P48" s="342"/>
      <c r="Q48" s="342"/>
      <c r="R48" s="342"/>
      <c r="S48" s="342"/>
      <c r="T48" s="342"/>
      <c r="U48" s="342"/>
      <c r="V48" s="342"/>
      <c r="W48" s="342"/>
      <c r="X48" s="342"/>
    </row>
    <row r="49" spans="1:24" x14ac:dyDescent="0.25">
      <c r="A49" s="342"/>
      <c r="B49" s="342"/>
      <c r="C49" s="342"/>
      <c r="D49" s="342"/>
      <c r="E49" s="342"/>
      <c r="F49" s="342"/>
      <c r="G49" s="342"/>
      <c r="H49" s="342"/>
      <c r="I49" s="342"/>
      <c r="J49" s="342"/>
      <c r="K49" s="342"/>
      <c r="L49" s="342"/>
      <c r="M49" s="342"/>
      <c r="N49" s="342"/>
      <c r="O49" s="342"/>
      <c r="P49" s="342"/>
      <c r="Q49" s="342"/>
      <c r="R49" s="342"/>
      <c r="S49" s="342"/>
      <c r="T49" s="342"/>
      <c r="U49" s="342"/>
      <c r="V49" s="342"/>
      <c r="W49" s="342"/>
      <c r="X49" s="342"/>
    </row>
    <row r="50" spans="1:24" x14ac:dyDescent="0.25">
      <c r="A50" s="342"/>
      <c r="B50" s="342"/>
      <c r="C50" s="342"/>
      <c r="D50" s="342"/>
      <c r="E50" s="342"/>
      <c r="F50" s="342"/>
      <c r="G50" s="342"/>
      <c r="H50" s="342"/>
      <c r="I50" s="342"/>
      <c r="J50" s="342"/>
      <c r="K50" s="342"/>
      <c r="L50" s="342"/>
      <c r="M50" s="342"/>
      <c r="N50" s="342"/>
      <c r="O50" s="342"/>
      <c r="P50" s="342"/>
      <c r="Q50" s="342"/>
      <c r="R50" s="342"/>
      <c r="S50" s="342"/>
      <c r="T50" s="342"/>
      <c r="U50" s="342"/>
      <c r="V50" s="342"/>
      <c r="W50" s="342"/>
      <c r="X50" s="342"/>
    </row>
    <row r="51" spans="1:24" x14ac:dyDescent="0.25">
      <c r="A51" s="342"/>
      <c r="B51" s="342"/>
      <c r="C51" s="342"/>
      <c r="D51" s="342"/>
      <c r="E51" s="342"/>
      <c r="F51" s="342"/>
      <c r="G51" s="342"/>
      <c r="H51" s="342"/>
      <c r="I51" s="342"/>
      <c r="J51" s="342"/>
      <c r="K51" s="342"/>
      <c r="L51" s="342"/>
      <c r="M51" s="342"/>
      <c r="N51" s="342"/>
      <c r="O51" s="342"/>
      <c r="P51" s="342"/>
      <c r="Q51" s="342"/>
      <c r="R51" s="342"/>
      <c r="S51" s="342"/>
      <c r="T51" s="342"/>
      <c r="U51" s="342"/>
      <c r="V51" s="342"/>
      <c r="W51" s="342"/>
      <c r="X51" s="342"/>
    </row>
    <row r="52" spans="1:24" x14ac:dyDescent="0.25">
      <c r="A52" s="342"/>
      <c r="B52" s="342"/>
      <c r="C52" s="342"/>
      <c r="D52" s="342"/>
      <c r="E52" s="342"/>
      <c r="F52" s="342"/>
      <c r="G52" s="342"/>
      <c r="H52" s="342"/>
      <c r="I52" s="342"/>
      <c r="J52" s="342"/>
      <c r="K52" s="342"/>
      <c r="L52" s="342"/>
      <c r="M52" s="342"/>
      <c r="N52" s="342"/>
      <c r="O52" s="342"/>
      <c r="P52" s="342"/>
      <c r="Q52" s="342"/>
      <c r="R52" s="342"/>
      <c r="S52" s="342"/>
      <c r="T52" s="342"/>
      <c r="U52" s="342"/>
      <c r="V52" s="342"/>
      <c r="W52" s="342"/>
      <c r="X52" s="342"/>
    </row>
    <row r="53" spans="1:24" x14ac:dyDescent="0.25">
      <c r="A53" s="342"/>
      <c r="B53" s="342"/>
      <c r="C53" s="342"/>
      <c r="D53" s="342"/>
      <c r="E53" s="342"/>
      <c r="F53" s="342"/>
      <c r="G53" s="342"/>
      <c r="H53" s="342"/>
      <c r="I53" s="342"/>
      <c r="J53" s="342"/>
      <c r="K53" s="342"/>
      <c r="L53" s="342"/>
      <c r="M53" s="342"/>
      <c r="N53" s="342"/>
      <c r="O53" s="342"/>
      <c r="P53" s="342"/>
      <c r="Q53" s="342"/>
      <c r="R53" s="342"/>
      <c r="S53" s="342"/>
      <c r="T53" s="342"/>
      <c r="U53" s="342"/>
      <c r="V53" s="342"/>
      <c r="W53" s="342"/>
      <c r="X53" s="342"/>
    </row>
    <row r="54" spans="1:24" x14ac:dyDescent="0.25">
      <c r="A54" s="342"/>
      <c r="B54" s="342"/>
      <c r="C54" s="342"/>
      <c r="D54" s="342"/>
      <c r="E54" s="342"/>
      <c r="F54" s="342"/>
      <c r="G54" s="342"/>
      <c r="H54" s="342"/>
      <c r="I54" s="342"/>
      <c r="J54" s="342"/>
      <c r="K54" s="342"/>
      <c r="L54" s="342"/>
      <c r="M54" s="342"/>
      <c r="N54" s="342"/>
      <c r="O54" s="342"/>
      <c r="P54" s="342"/>
      <c r="Q54" s="342"/>
      <c r="R54" s="342"/>
      <c r="S54" s="342"/>
      <c r="T54" s="342"/>
      <c r="U54" s="342"/>
      <c r="V54" s="342"/>
      <c r="W54" s="342"/>
      <c r="X54" s="342"/>
    </row>
    <row r="55" spans="1:24" x14ac:dyDescent="0.25">
      <c r="A55" s="342"/>
      <c r="B55" s="342"/>
      <c r="C55" s="342"/>
      <c r="D55" s="342"/>
      <c r="E55" s="342"/>
      <c r="F55" s="342"/>
      <c r="G55" s="342"/>
      <c r="H55" s="342"/>
      <c r="I55" s="342"/>
      <c r="J55" s="342"/>
      <c r="K55" s="342"/>
      <c r="L55" s="342"/>
      <c r="M55" s="342"/>
      <c r="N55" s="342"/>
      <c r="O55" s="342"/>
      <c r="P55" s="342"/>
      <c r="Q55" s="342"/>
      <c r="R55" s="342"/>
      <c r="S55" s="342"/>
      <c r="T55" s="342"/>
      <c r="U55" s="342"/>
      <c r="V55" s="342"/>
      <c r="W55" s="342"/>
      <c r="X55" s="342"/>
    </row>
    <row r="56" spans="1:24" x14ac:dyDescent="0.25">
      <c r="A56" s="342"/>
      <c r="B56" s="342"/>
      <c r="C56" s="342"/>
      <c r="D56" s="342"/>
      <c r="E56" s="342"/>
      <c r="F56" s="342"/>
      <c r="G56" s="342"/>
      <c r="H56" s="342"/>
      <c r="I56" s="342"/>
      <c r="J56" s="342"/>
      <c r="K56" s="342"/>
      <c r="L56" s="342"/>
      <c r="M56" s="342"/>
      <c r="N56" s="342"/>
      <c r="O56" s="342"/>
      <c r="P56" s="342"/>
      <c r="Q56" s="342"/>
      <c r="R56" s="342"/>
      <c r="S56" s="342"/>
      <c r="T56" s="342"/>
      <c r="U56" s="342"/>
      <c r="V56" s="342"/>
      <c r="W56" s="342"/>
      <c r="X56" s="342"/>
    </row>
    <row r="57" spans="1:24" x14ac:dyDescent="0.25">
      <c r="A57" s="342"/>
      <c r="B57" s="342"/>
      <c r="C57" s="342"/>
      <c r="D57" s="342"/>
      <c r="E57" s="342"/>
      <c r="F57" s="342"/>
      <c r="G57" s="342"/>
      <c r="H57" s="342"/>
      <c r="I57" s="342"/>
      <c r="J57" s="342"/>
      <c r="K57" s="342"/>
      <c r="L57" s="342"/>
      <c r="M57" s="342"/>
      <c r="N57" s="342"/>
      <c r="O57" s="342"/>
      <c r="P57" s="342"/>
      <c r="Q57" s="342"/>
      <c r="R57" s="342"/>
      <c r="S57" s="342"/>
      <c r="T57" s="342"/>
      <c r="U57" s="342"/>
      <c r="V57" s="342"/>
      <c r="W57" s="342"/>
      <c r="X57" s="342"/>
    </row>
    <row r="58" spans="1:24" x14ac:dyDescent="0.25">
      <c r="A58" s="342"/>
      <c r="B58" s="342"/>
      <c r="C58" s="342"/>
      <c r="D58" s="342"/>
      <c r="E58" s="342"/>
      <c r="F58" s="342"/>
      <c r="G58" s="342"/>
      <c r="H58" s="342"/>
      <c r="I58" s="342"/>
      <c r="J58" s="342"/>
      <c r="K58" s="342"/>
      <c r="L58" s="342"/>
      <c r="M58" s="342"/>
      <c r="N58" s="342"/>
      <c r="O58" s="342"/>
      <c r="P58" s="342"/>
      <c r="Q58" s="342"/>
      <c r="R58" s="342"/>
      <c r="S58" s="342"/>
      <c r="T58" s="342"/>
      <c r="U58" s="342"/>
      <c r="V58" s="342"/>
      <c r="W58" s="342"/>
      <c r="X58" s="342"/>
    </row>
    <row r="59" spans="1:24" x14ac:dyDescent="0.25">
      <c r="A59" s="342"/>
      <c r="B59" s="342"/>
      <c r="C59" s="342"/>
      <c r="D59" s="342"/>
      <c r="E59" s="342"/>
      <c r="F59" s="342"/>
      <c r="G59" s="342"/>
      <c r="H59" s="342"/>
      <c r="I59" s="342"/>
      <c r="J59" s="342"/>
      <c r="K59" s="342"/>
      <c r="L59" s="342"/>
      <c r="M59" s="342"/>
      <c r="N59" s="342"/>
      <c r="O59" s="342"/>
      <c r="P59" s="342"/>
      <c r="Q59" s="342"/>
      <c r="R59" s="342"/>
      <c r="S59" s="342"/>
      <c r="T59" s="342"/>
      <c r="U59" s="342"/>
      <c r="V59" s="342"/>
      <c r="W59" s="342"/>
      <c r="X59" s="342"/>
    </row>
    <row r="60" spans="1:24" x14ac:dyDescent="0.25">
      <c r="A60" s="342"/>
      <c r="B60" s="342"/>
      <c r="C60" s="342"/>
      <c r="D60" s="342"/>
      <c r="E60" s="342"/>
      <c r="F60" s="342"/>
      <c r="G60" s="342"/>
      <c r="H60" s="342"/>
      <c r="I60" s="342"/>
      <c r="J60" s="342"/>
      <c r="K60" s="342"/>
      <c r="L60" s="342"/>
      <c r="M60" s="342"/>
      <c r="N60" s="342"/>
      <c r="O60" s="342"/>
      <c r="P60" s="342"/>
      <c r="Q60" s="342"/>
      <c r="R60" s="342"/>
      <c r="S60" s="342"/>
      <c r="T60" s="342"/>
      <c r="U60" s="342"/>
      <c r="V60" s="342"/>
      <c r="W60" s="342"/>
      <c r="X60" s="342"/>
    </row>
    <row r="61" spans="1:24" x14ac:dyDescent="0.25">
      <c r="A61" s="342"/>
      <c r="B61" s="342"/>
      <c r="C61" s="342"/>
      <c r="D61" s="342"/>
      <c r="E61" s="342"/>
      <c r="F61" s="342"/>
      <c r="G61" s="342"/>
      <c r="H61" s="342"/>
      <c r="I61" s="342"/>
      <c r="J61" s="342"/>
      <c r="K61" s="342"/>
      <c r="L61" s="342"/>
      <c r="M61" s="342"/>
      <c r="N61" s="342"/>
      <c r="O61" s="342"/>
      <c r="P61" s="342"/>
      <c r="Q61" s="342"/>
      <c r="R61" s="342"/>
      <c r="S61" s="342"/>
      <c r="T61" s="342"/>
      <c r="U61" s="342"/>
      <c r="V61" s="342"/>
      <c r="W61" s="342"/>
      <c r="X61" s="342"/>
    </row>
    <row r="62" spans="1:24" x14ac:dyDescent="0.25">
      <c r="A62" s="342"/>
      <c r="B62" s="342"/>
      <c r="C62" s="342"/>
      <c r="D62" s="342"/>
      <c r="E62" s="342"/>
      <c r="F62" s="342"/>
      <c r="G62" s="342"/>
      <c r="H62" s="342"/>
      <c r="I62" s="342"/>
      <c r="J62" s="342"/>
      <c r="K62" s="342"/>
      <c r="L62" s="342"/>
      <c r="M62" s="342"/>
      <c r="N62" s="342"/>
      <c r="O62" s="342"/>
      <c r="P62" s="342"/>
      <c r="Q62" s="342"/>
      <c r="R62" s="342"/>
      <c r="S62" s="342"/>
      <c r="T62" s="342"/>
      <c r="U62" s="342"/>
      <c r="V62" s="342"/>
      <c r="W62" s="342"/>
      <c r="X62" s="342"/>
    </row>
    <row r="63" spans="1:24" x14ac:dyDescent="0.25">
      <c r="A63" s="342"/>
      <c r="B63" s="342"/>
      <c r="C63" s="342"/>
      <c r="D63" s="342"/>
      <c r="E63" s="342"/>
      <c r="F63" s="342"/>
      <c r="G63" s="342"/>
      <c r="H63" s="342"/>
      <c r="I63" s="342"/>
      <c r="J63" s="342"/>
      <c r="K63" s="342"/>
      <c r="L63" s="342"/>
      <c r="M63" s="342"/>
      <c r="N63" s="342"/>
      <c r="O63" s="342"/>
      <c r="P63" s="342"/>
      <c r="Q63" s="342"/>
      <c r="R63" s="342"/>
      <c r="S63" s="342"/>
      <c r="T63" s="342"/>
      <c r="U63" s="342"/>
      <c r="V63" s="342"/>
      <c r="W63" s="342"/>
      <c r="X63" s="342"/>
    </row>
    <row r="64" spans="1:24" x14ac:dyDescent="0.25">
      <c r="A64" s="342"/>
      <c r="B64" s="342"/>
      <c r="C64" s="342"/>
      <c r="D64" s="342"/>
      <c r="E64" s="342"/>
      <c r="F64" s="342"/>
      <c r="G64" s="342"/>
      <c r="H64" s="342"/>
      <c r="I64" s="342"/>
      <c r="J64" s="342"/>
      <c r="K64" s="342"/>
      <c r="L64" s="342"/>
      <c r="M64" s="342"/>
      <c r="N64" s="342"/>
      <c r="O64" s="342"/>
      <c r="P64" s="342"/>
      <c r="Q64" s="342"/>
      <c r="R64" s="342"/>
      <c r="S64" s="342"/>
      <c r="T64" s="342"/>
      <c r="U64" s="342"/>
      <c r="V64" s="342"/>
      <c r="W64" s="342"/>
      <c r="X64" s="342"/>
    </row>
    <row r="65" spans="1:24" x14ac:dyDescent="0.25">
      <c r="A65" s="342"/>
      <c r="B65" s="342"/>
      <c r="C65" s="342"/>
      <c r="D65" s="342"/>
      <c r="E65" s="342"/>
      <c r="F65" s="342"/>
      <c r="G65" s="342"/>
      <c r="H65" s="342"/>
      <c r="I65" s="342"/>
      <c r="J65" s="342"/>
      <c r="K65" s="342"/>
      <c r="L65" s="342"/>
      <c r="M65" s="342"/>
      <c r="N65" s="342"/>
      <c r="O65" s="342"/>
      <c r="P65" s="342"/>
      <c r="Q65" s="342"/>
      <c r="R65" s="342"/>
      <c r="S65" s="342"/>
      <c r="T65" s="342"/>
      <c r="U65" s="342"/>
      <c r="V65" s="342"/>
      <c r="W65" s="342"/>
      <c r="X65" s="342"/>
    </row>
    <row r="66" spans="1:24" x14ac:dyDescent="0.25">
      <c r="A66" s="342"/>
      <c r="B66" s="342"/>
      <c r="C66" s="342"/>
      <c r="D66" s="342"/>
      <c r="E66" s="342"/>
      <c r="F66" s="342"/>
      <c r="G66" s="342"/>
      <c r="H66" s="342"/>
      <c r="I66" s="342"/>
      <c r="J66" s="342"/>
      <c r="K66" s="342"/>
      <c r="L66" s="342"/>
      <c r="M66" s="342"/>
      <c r="N66" s="342"/>
      <c r="O66" s="342"/>
      <c r="P66" s="342"/>
      <c r="Q66" s="342"/>
      <c r="R66" s="342"/>
      <c r="S66" s="342"/>
      <c r="T66" s="342"/>
      <c r="U66" s="342"/>
      <c r="V66" s="342"/>
      <c r="W66" s="342"/>
      <c r="X66" s="342"/>
    </row>
    <row r="67" spans="1:24" x14ac:dyDescent="0.25">
      <c r="A67" s="342"/>
      <c r="B67" s="342"/>
      <c r="C67" s="342"/>
      <c r="D67" s="342"/>
      <c r="E67" s="342"/>
      <c r="F67" s="342"/>
      <c r="G67" s="342"/>
      <c r="H67" s="342"/>
      <c r="I67" s="342"/>
      <c r="J67" s="342"/>
      <c r="K67" s="342"/>
      <c r="L67" s="342"/>
      <c r="M67" s="342"/>
      <c r="N67" s="342"/>
      <c r="O67" s="342"/>
      <c r="P67" s="342"/>
      <c r="Q67" s="342"/>
      <c r="R67" s="342"/>
      <c r="S67" s="342"/>
      <c r="T67" s="342"/>
      <c r="U67" s="342"/>
      <c r="V67" s="342"/>
      <c r="W67" s="342"/>
      <c r="X67" s="342"/>
    </row>
    <row r="68" spans="1:24" x14ac:dyDescent="0.25">
      <c r="A68" s="342"/>
      <c r="B68" s="342"/>
      <c r="C68" s="342"/>
      <c r="D68" s="342"/>
      <c r="E68" s="342"/>
      <c r="F68" s="342"/>
      <c r="G68" s="342"/>
      <c r="H68" s="342"/>
      <c r="I68" s="342"/>
      <c r="J68" s="342"/>
      <c r="K68" s="342"/>
      <c r="L68" s="342"/>
      <c r="M68" s="342"/>
      <c r="N68" s="342"/>
      <c r="O68" s="342"/>
      <c r="P68" s="342"/>
      <c r="Q68" s="342"/>
      <c r="R68" s="342"/>
      <c r="S68" s="342"/>
      <c r="T68" s="342"/>
      <c r="U68" s="342"/>
      <c r="V68" s="342"/>
      <c r="W68" s="342"/>
      <c r="X68" s="342"/>
    </row>
    <row r="69" spans="1:24" x14ac:dyDescent="0.25">
      <c r="A69" s="342"/>
      <c r="B69" s="342"/>
      <c r="C69" s="342"/>
      <c r="D69" s="342"/>
      <c r="E69" s="342"/>
      <c r="F69" s="342"/>
      <c r="G69" s="342"/>
      <c r="H69" s="342"/>
      <c r="I69" s="342"/>
      <c r="J69" s="342"/>
      <c r="K69" s="342"/>
      <c r="L69" s="342"/>
      <c r="M69" s="342"/>
      <c r="N69" s="342"/>
      <c r="O69" s="342"/>
      <c r="P69" s="342"/>
      <c r="Q69" s="342"/>
      <c r="R69" s="342"/>
      <c r="S69" s="342"/>
      <c r="T69" s="342"/>
      <c r="U69" s="342"/>
      <c r="V69" s="342"/>
      <c r="W69" s="342"/>
      <c r="X69" s="342"/>
    </row>
    <row r="70" spans="1:24" x14ac:dyDescent="0.25">
      <c r="A70" s="342"/>
      <c r="B70" s="342"/>
      <c r="C70" s="342"/>
      <c r="D70" s="342"/>
      <c r="E70" s="342"/>
      <c r="F70" s="342"/>
      <c r="G70" s="342"/>
      <c r="H70" s="342"/>
      <c r="I70" s="342"/>
      <c r="J70" s="342"/>
      <c r="K70" s="342"/>
      <c r="L70" s="342"/>
      <c r="M70" s="342"/>
      <c r="N70" s="342"/>
      <c r="O70" s="342"/>
      <c r="P70" s="342"/>
      <c r="Q70" s="342"/>
      <c r="R70" s="342"/>
      <c r="S70" s="342"/>
      <c r="T70" s="342"/>
      <c r="U70" s="342"/>
      <c r="V70" s="342"/>
      <c r="W70" s="342"/>
      <c r="X70" s="342"/>
    </row>
    <row r="71" spans="1:24" x14ac:dyDescent="0.25">
      <c r="A71" s="342"/>
      <c r="B71" s="342"/>
      <c r="C71" s="342"/>
      <c r="D71" s="342"/>
      <c r="E71" s="342"/>
      <c r="F71" s="342"/>
      <c r="G71" s="342"/>
      <c r="H71" s="342"/>
      <c r="I71" s="342"/>
      <c r="J71" s="342"/>
      <c r="K71" s="342"/>
      <c r="L71" s="342"/>
      <c r="M71" s="342"/>
      <c r="N71" s="342"/>
      <c r="O71" s="342"/>
      <c r="P71" s="342"/>
      <c r="Q71" s="342"/>
      <c r="R71" s="342"/>
      <c r="S71" s="342"/>
      <c r="T71" s="342"/>
      <c r="U71" s="342"/>
      <c r="V71" s="342"/>
      <c r="W71" s="342"/>
      <c r="X71" s="342"/>
    </row>
    <row r="72" spans="1:24" x14ac:dyDescent="0.25">
      <c r="A72" s="342"/>
      <c r="B72" s="342"/>
      <c r="C72" s="342"/>
      <c r="D72" s="342"/>
      <c r="E72" s="342"/>
      <c r="F72" s="342"/>
      <c r="G72" s="342"/>
      <c r="H72" s="342"/>
      <c r="I72" s="342"/>
      <c r="J72" s="342"/>
      <c r="K72" s="342"/>
      <c r="L72" s="342"/>
      <c r="M72" s="342"/>
      <c r="N72" s="342"/>
      <c r="O72" s="342"/>
      <c r="P72" s="342"/>
      <c r="Q72" s="342"/>
      <c r="R72" s="342"/>
      <c r="S72" s="342"/>
      <c r="T72" s="342"/>
      <c r="U72" s="342"/>
      <c r="V72" s="342"/>
      <c r="W72" s="342"/>
      <c r="X72" s="342"/>
    </row>
    <row r="73" spans="1:24" x14ac:dyDescent="0.25">
      <c r="A73" s="342"/>
      <c r="B73" s="342"/>
      <c r="C73" s="342"/>
      <c r="D73" s="342"/>
      <c r="E73" s="342"/>
      <c r="F73" s="342"/>
      <c r="G73" s="342"/>
      <c r="H73" s="342"/>
      <c r="I73" s="342"/>
      <c r="J73" s="342"/>
      <c r="K73" s="342"/>
      <c r="L73" s="342"/>
      <c r="M73" s="342"/>
      <c r="N73" s="342"/>
      <c r="O73" s="342"/>
      <c r="P73" s="342"/>
      <c r="Q73" s="342"/>
      <c r="R73" s="342"/>
      <c r="S73" s="342"/>
      <c r="T73" s="342"/>
      <c r="U73" s="342"/>
      <c r="V73" s="342"/>
      <c r="W73" s="342"/>
      <c r="X73" s="342"/>
    </row>
    <row r="74" spans="1:24" x14ac:dyDescent="0.25">
      <c r="A74" s="342"/>
      <c r="B74" s="342"/>
      <c r="C74" s="342"/>
      <c r="D74" s="342"/>
      <c r="E74" s="342"/>
      <c r="F74" s="342"/>
      <c r="G74" s="342"/>
      <c r="H74" s="342"/>
      <c r="I74" s="342"/>
      <c r="J74" s="342"/>
      <c r="K74" s="342"/>
      <c r="L74" s="342"/>
      <c r="M74" s="342"/>
      <c r="N74" s="342"/>
      <c r="O74" s="342"/>
      <c r="P74" s="342"/>
      <c r="Q74" s="342"/>
      <c r="R74" s="342"/>
      <c r="S74" s="342"/>
      <c r="T74" s="342"/>
      <c r="U74" s="342"/>
      <c r="V74" s="342"/>
      <c r="W74" s="342"/>
      <c r="X74" s="342"/>
    </row>
    <row r="75" spans="1:24" x14ac:dyDescent="0.25">
      <c r="A75" s="342"/>
      <c r="B75" s="342"/>
      <c r="C75" s="342"/>
      <c r="D75" s="342"/>
      <c r="E75" s="342"/>
      <c r="F75" s="342"/>
      <c r="G75" s="342"/>
      <c r="H75" s="342"/>
      <c r="I75" s="342"/>
      <c r="J75" s="342"/>
      <c r="K75" s="342"/>
      <c r="L75" s="342"/>
      <c r="M75" s="342"/>
      <c r="N75" s="342"/>
      <c r="O75" s="342"/>
      <c r="P75" s="342"/>
      <c r="Q75" s="342"/>
      <c r="R75" s="342"/>
      <c r="S75" s="342"/>
      <c r="T75" s="342"/>
      <c r="U75" s="342"/>
      <c r="V75" s="342"/>
      <c r="W75" s="342"/>
      <c r="X75" s="342"/>
    </row>
    <row r="76" spans="1:24" x14ac:dyDescent="0.25">
      <c r="A76" s="342"/>
      <c r="B76" s="342"/>
      <c r="C76" s="342"/>
      <c r="D76" s="342"/>
      <c r="E76" s="342"/>
      <c r="F76" s="342"/>
      <c r="G76" s="342"/>
      <c r="H76" s="342"/>
      <c r="I76" s="342"/>
      <c r="J76" s="342"/>
      <c r="K76" s="342"/>
      <c r="L76" s="342"/>
      <c r="M76" s="342"/>
      <c r="N76" s="342"/>
      <c r="O76" s="342"/>
      <c r="P76" s="342"/>
      <c r="Q76" s="342"/>
      <c r="R76" s="342"/>
      <c r="S76" s="342"/>
      <c r="T76" s="342"/>
      <c r="U76" s="342"/>
      <c r="V76" s="342"/>
      <c r="W76" s="342"/>
      <c r="X76" s="342"/>
    </row>
    <row r="77" spans="1:24" x14ac:dyDescent="0.25">
      <c r="A77" s="342"/>
      <c r="B77" s="342"/>
      <c r="C77" s="342"/>
      <c r="D77" s="342"/>
      <c r="E77" s="342"/>
      <c r="F77" s="342"/>
      <c r="G77" s="342"/>
      <c r="H77" s="342"/>
      <c r="I77" s="342"/>
      <c r="J77" s="342"/>
      <c r="K77" s="342"/>
      <c r="L77" s="342"/>
      <c r="M77" s="342"/>
      <c r="N77" s="342"/>
      <c r="O77" s="342"/>
      <c r="P77" s="342"/>
      <c r="Q77" s="342"/>
      <c r="R77" s="342"/>
      <c r="S77" s="342"/>
      <c r="T77" s="342"/>
      <c r="U77" s="342"/>
      <c r="V77" s="342"/>
      <c r="W77" s="342"/>
      <c r="X77" s="342"/>
    </row>
    <row r="78" spans="1:24" x14ac:dyDescent="0.25">
      <c r="A78" s="342"/>
      <c r="B78" s="342"/>
      <c r="C78" s="342"/>
      <c r="D78" s="342"/>
      <c r="E78" s="342"/>
      <c r="F78" s="342"/>
      <c r="G78" s="342"/>
      <c r="H78" s="342"/>
      <c r="I78" s="342"/>
      <c r="J78" s="342"/>
      <c r="K78" s="342"/>
      <c r="L78" s="342"/>
      <c r="M78" s="342"/>
      <c r="N78" s="342"/>
      <c r="O78" s="342"/>
      <c r="P78" s="342"/>
      <c r="Q78" s="342"/>
      <c r="R78" s="342"/>
      <c r="S78" s="342"/>
      <c r="T78" s="342"/>
      <c r="U78" s="342"/>
      <c r="V78" s="342"/>
      <c r="W78" s="342"/>
      <c r="X78" s="342"/>
    </row>
    <row r="79" spans="1:24" x14ac:dyDescent="0.25">
      <c r="A79" s="342"/>
      <c r="B79" s="342"/>
      <c r="C79" s="342"/>
      <c r="D79" s="342"/>
      <c r="E79" s="342"/>
      <c r="F79" s="342"/>
      <c r="G79" s="342"/>
      <c r="H79" s="342"/>
      <c r="I79" s="342"/>
      <c r="J79" s="342"/>
      <c r="K79" s="342"/>
      <c r="L79" s="342"/>
      <c r="M79" s="342"/>
      <c r="N79" s="342"/>
      <c r="O79" s="342"/>
      <c r="P79" s="342"/>
      <c r="Q79" s="342"/>
      <c r="R79" s="342"/>
      <c r="S79" s="342"/>
      <c r="T79" s="342"/>
      <c r="U79" s="342"/>
      <c r="V79" s="342"/>
      <c r="W79" s="342"/>
      <c r="X79" s="342"/>
    </row>
    <row r="80" spans="1:24" x14ac:dyDescent="0.25">
      <c r="A80" s="342"/>
      <c r="B80" s="342"/>
      <c r="C80" s="342"/>
      <c r="D80" s="342"/>
      <c r="E80" s="342"/>
      <c r="F80" s="342"/>
      <c r="G80" s="342"/>
      <c r="H80" s="342"/>
      <c r="I80" s="342"/>
      <c r="J80" s="342"/>
      <c r="K80" s="342"/>
      <c r="L80" s="342"/>
      <c r="M80" s="342"/>
      <c r="N80" s="342"/>
      <c r="O80" s="342"/>
      <c r="P80" s="342"/>
      <c r="Q80" s="342"/>
      <c r="R80" s="342"/>
      <c r="S80" s="342"/>
      <c r="T80" s="342"/>
      <c r="U80" s="342"/>
      <c r="V80" s="342"/>
      <c r="W80" s="342"/>
      <c r="X80" s="342"/>
    </row>
    <row r="81" spans="1:24" x14ac:dyDescent="0.25">
      <c r="A81" s="342"/>
      <c r="B81" s="342"/>
      <c r="C81" s="342"/>
      <c r="D81" s="342"/>
      <c r="E81" s="342"/>
      <c r="F81" s="342"/>
      <c r="G81" s="342"/>
      <c r="H81" s="342"/>
      <c r="I81" s="342"/>
      <c r="J81" s="342"/>
      <c r="K81" s="342"/>
      <c r="L81" s="342"/>
      <c r="M81" s="342"/>
      <c r="N81" s="342"/>
      <c r="O81" s="342"/>
      <c r="P81" s="342"/>
      <c r="Q81" s="342"/>
      <c r="R81" s="342"/>
      <c r="S81" s="342"/>
      <c r="T81" s="342"/>
      <c r="U81" s="342"/>
      <c r="V81" s="342"/>
      <c r="W81" s="342"/>
      <c r="X81" s="342"/>
    </row>
    <row r="82" spans="1:24" x14ac:dyDescent="0.25">
      <c r="A82" s="342"/>
      <c r="B82" s="342"/>
      <c r="C82" s="342"/>
      <c r="D82" s="342"/>
      <c r="E82" s="342"/>
      <c r="F82" s="342"/>
      <c r="G82" s="342"/>
      <c r="H82" s="342"/>
      <c r="I82" s="342"/>
      <c r="J82" s="342"/>
      <c r="K82" s="342"/>
      <c r="L82" s="342"/>
      <c r="M82" s="342"/>
      <c r="N82" s="342"/>
      <c r="O82" s="342"/>
      <c r="P82" s="342"/>
      <c r="Q82" s="342"/>
      <c r="R82" s="342"/>
      <c r="S82" s="342"/>
      <c r="T82" s="342"/>
      <c r="U82" s="342"/>
      <c r="V82" s="342"/>
      <c r="W82" s="342"/>
      <c r="X82" s="342"/>
    </row>
    <row r="83" spans="1:24" x14ac:dyDescent="0.25">
      <c r="A83" s="342"/>
      <c r="B83" s="342"/>
      <c r="C83" s="342"/>
      <c r="D83" s="342"/>
      <c r="E83" s="342"/>
      <c r="F83" s="342"/>
      <c r="G83" s="342"/>
      <c r="H83" s="342"/>
      <c r="I83" s="342"/>
      <c r="J83" s="342"/>
      <c r="K83" s="342"/>
      <c r="L83" s="342"/>
      <c r="M83" s="342"/>
      <c r="N83" s="342"/>
      <c r="O83" s="342"/>
      <c r="P83" s="342"/>
      <c r="Q83" s="342"/>
      <c r="R83" s="342"/>
      <c r="S83" s="342"/>
      <c r="T83" s="342"/>
      <c r="U83" s="342"/>
      <c r="V83" s="342"/>
      <c r="W83" s="342"/>
      <c r="X83" s="342"/>
    </row>
    <row r="84" spans="1:24" x14ac:dyDescent="0.25">
      <c r="A84" s="342"/>
      <c r="B84" s="342"/>
      <c r="C84" s="342"/>
      <c r="D84" s="342"/>
      <c r="E84" s="342"/>
      <c r="F84" s="342"/>
      <c r="G84" s="342"/>
      <c r="H84" s="342"/>
      <c r="I84" s="342"/>
      <c r="J84" s="342"/>
      <c r="K84" s="342"/>
      <c r="L84" s="342"/>
      <c r="M84" s="342"/>
      <c r="N84" s="342"/>
      <c r="O84" s="342"/>
      <c r="P84" s="342"/>
      <c r="Q84" s="342"/>
      <c r="R84" s="342"/>
      <c r="S84" s="342"/>
      <c r="T84" s="342"/>
      <c r="U84" s="342"/>
      <c r="V84" s="342"/>
      <c r="W84" s="342"/>
      <c r="X84" s="342"/>
    </row>
    <row r="85" spans="1:24" x14ac:dyDescent="0.25">
      <c r="A85" s="342"/>
      <c r="B85" s="342"/>
      <c r="C85" s="342"/>
      <c r="D85" s="342"/>
      <c r="E85" s="342"/>
      <c r="F85" s="342"/>
      <c r="G85" s="342"/>
      <c r="H85" s="342"/>
      <c r="I85" s="342"/>
      <c r="J85" s="342"/>
      <c r="K85" s="342"/>
      <c r="L85" s="342"/>
      <c r="M85" s="342"/>
      <c r="N85" s="342"/>
      <c r="O85" s="342"/>
      <c r="P85" s="342"/>
      <c r="Q85" s="342"/>
      <c r="R85" s="342"/>
      <c r="S85" s="342"/>
      <c r="T85" s="342"/>
      <c r="U85" s="342"/>
      <c r="V85" s="342"/>
      <c r="W85" s="342"/>
      <c r="X85" s="342"/>
    </row>
    <row r="86" spans="1:24" x14ac:dyDescent="0.25">
      <c r="A86" s="342"/>
      <c r="B86" s="342"/>
      <c r="C86" s="342"/>
      <c r="D86" s="342"/>
      <c r="E86" s="342"/>
      <c r="F86" s="342"/>
      <c r="G86" s="342"/>
      <c r="H86" s="342"/>
      <c r="I86" s="342"/>
      <c r="J86" s="342"/>
      <c r="K86" s="342"/>
      <c r="L86" s="342"/>
      <c r="M86" s="342"/>
      <c r="N86" s="342"/>
      <c r="O86" s="342"/>
      <c r="P86" s="342"/>
      <c r="Q86" s="342"/>
      <c r="R86" s="342"/>
      <c r="S86" s="342"/>
      <c r="T86" s="342"/>
      <c r="U86" s="342"/>
      <c r="V86" s="342"/>
      <c r="W86" s="342"/>
      <c r="X86" s="342"/>
    </row>
    <row r="87" spans="1:24" x14ac:dyDescent="0.25">
      <c r="A87" s="342"/>
      <c r="B87" s="342"/>
      <c r="C87" s="342"/>
      <c r="D87" s="342"/>
      <c r="E87" s="342"/>
      <c r="F87" s="342"/>
      <c r="G87" s="342"/>
      <c r="H87" s="342"/>
      <c r="I87" s="342"/>
      <c r="J87" s="342"/>
      <c r="K87" s="342"/>
      <c r="L87" s="342"/>
      <c r="M87" s="342"/>
      <c r="N87" s="342"/>
      <c r="O87" s="342"/>
      <c r="P87" s="342"/>
      <c r="Q87" s="342"/>
      <c r="R87" s="342"/>
      <c r="S87" s="342"/>
      <c r="T87" s="342"/>
      <c r="U87" s="342"/>
      <c r="V87" s="342"/>
      <c r="W87" s="342"/>
      <c r="X87" s="342"/>
    </row>
    <row r="88" spans="1:24" x14ac:dyDescent="0.25">
      <c r="A88" s="342"/>
      <c r="B88" s="342"/>
      <c r="C88" s="342"/>
      <c r="D88" s="342"/>
      <c r="E88" s="342"/>
      <c r="F88" s="342"/>
      <c r="G88" s="342"/>
      <c r="H88" s="342"/>
      <c r="I88" s="342"/>
      <c r="J88" s="342"/>
      <c r="K88" s="342"/>
      <c r="L88" s="342"/>
      <c r="M88" s="342"/>
      <c r="N88" s="342"/>
      <c r="O88" s="342"/>
      <c r="P88" s="342"/>
      <c r="Q88" s="342"/>
      <c r="R88" s="342"/>
      <c r="S88" s="342"/>
      <c r="T88" s="342"/>
      <c r="U88" s="342"/>
      <c r="V88" s="342"/>
      <c r="W88" s="342"/>
      <c r="X88" s="342"/>
    </row>
    <row r="89" spans="1:24" x14ac:dyDescent="0.25">
      <c r="A89" s="342"/>
      <c r="B89" s="342"/>
      <c r="C89" s="342"/>
      <c r="D89" s="342"/>
      <c r="E89" s="342"/>
      <c r="F89" s="342"/>
      <c r="G89" s="342"/>
      <c r="H89" s="342"/>
      <c r="I89" s="342"/>
      <c r="J89" s="342"/>
      <c r="K89" s="342"/>
      <c r="L89" s="342"/>
      <c r="M89" s="342"/>
      <c r="N89" s="342"/>
      <c r="O89" s="342"/>
      <c r="P89" s="342"/>
      <c r="Q89" s="342"/>
      <c r="R89" s="342"/>
      <c r="S89" s="342"/>
      <c r="T89" s="342"/>
      <c r="U89" s="342"/>
      <c r="V89" s="342"/>
      <c r="W89" s="342"/>
      <c r="X89" s="342"/>
    </row>
    <row r="90" spans="1:24" x14ac:dyDescent="0.25">
      <c r="A90" s="342"/>
      <c r="B90" s="342"/>
      <c r="C90" s="342"/>
      <c r="D90" s="342"/>
      <c r="E90" s="342"/>
      <c r="F90" s="342"/>
      <c r="G90" s="342"/>
      <c r="H90" s="342"/>
      <c r="I90" s="342"/>
      <c r="J90" s="342"/>
      <c r="K90" s="342"/>
      <c r="L90" s="342"/>
      <c r="M90" s="342"/>
      <c r="N90" s="342"/>
      <c r="O90" s="342"/>
      <c r="P90" s="342"/>
      <c r="Q90" s="342"/>
      <c r="R90" s="342"/>
      <c r="S90" s="342"/>
      <c r="T90" s="342"/>
      <c r="U90" s="342"/>
      <c r="V90" s="342"/>
      <c r="W90" s="342"/>
      <c r="X90" s="342"/>
    </row>
    <row r="91" spans="1:24" x14ac:dyDescent="0.25">
      <c r="A91" s="342"/>
      <c r="B91" s="342"/>
      <c r="C91" s="342"/>
      <c r="D91" s="342"/>
      <c r="E91" s="342"/>
      <c r="F91" s="342"/>
      <c r="G91" s="342"/>
      <c r="H91" s="342"/>
      <c r="I91" s="342"/>
      <c r="J91" s="342"/>
      <c r="K91" s="342"/>
      <c r="L91" s="342"/>
      <c r="M91" s="342"/>
      <c r="N91" s="342"/>
      <c r="O91" s="342"/>
      <c r="P91" s="342"/>
      <c r="Q91" s="342"/>
      <c r="R91" s="342"/>
      <c r="S91" s="342"/>
      <c r="T91" s="342"/>
      <c r="U91" s="342"/>
      <c r="V91" s="342"/>
      <c r="W91" s="342"/>
      <c r="X91" s="342"/>
    </row>
    <row r="92" spans="1:24" x14ac:dyDescent="0.25">
      <c r="A92" s="342"/>
      <c r="B92" s="342"/>
      <c r="C92" s="342"/>
      <c r="D92" s="342"/>
      <c r="E92" s="342"/>
      <c r="F92" s="342"/>
      <c r="G92" s="342"/>
      <c r="H92" s="342"/>
      <c r="I92" s="342"/>
      <c r="J92" s="342"/>
      <c r="K92" s="342"/>
      <c r="L92" s="342"/>
      <c r="M92" s="342"/>
      <c r="N92" s="342"/>
      <c r="O92" s="342"/>
      <c r="P92" s="342"/>
      <c r="Q92" s="342"/>
      <c r="R92" s="342"/>
      <c r="S92" s="342"/>
      <c r="T92" s="342"/>
      <c r="U92" s="342"/>
      <c r="V92" s="342"/>
      <c r="W92" s="342"/>
      <c r="X92" s="342"/>
    </row>
    <row r="93" spans="1:24" x14ac:dyDescent="0.25">
      <c r="A93" s="342"/>
      <c r="B93" s="342"/>
      <c r="C93" s="342"/>
      <c r="D93" s="342"/>
      <c r="E93" s="342"/>
      <c r="F93" s="342"/>
      <c r="G93" s="342"/>
      <c r="H93" s="342"/>
      <c r="I93" s="342"/>
      <c r="J93" s="342"/>
      <c r="K93" s="342"/>
      <c r="L93" s="342"/>
      <c r="M93" s="342"/>
      <c r="N93" s="342"/>
      <c r="O93" s="342"/>
      <c r="P93" s="342"/>
      <c r="Q93" s="342"/>
      <c r="R93" s="342"/>
      <c r="S93" s="342"/>
      <c r="T93" s="342"/>
      <c r="U93" s="342"/>
      <c r="V93" s="342"/>
      <c r="W93" s="342"/>
      <c r="X93" s="342"/>
    </row>
    <row r="94" spans="1:24" x14ac:dyDescent="0.25">
      <c r="A94" s="342"/>
      <c r="B94" s="342"/>
      <c r="C94" s="342"/>
      <c r="D94" s="342"/>
      <c r="E94" s="342"/>
      <c r="F94" s="342"/>
      <c r="G94" s="342"/>
      <c r="H94" s="342"/>
      <c r="I94" s="342"/>
      <c r="J94" s="342"/>
      <c r="K94" s="342"/>
      <c r="L94" s="342"/>
      <c r="M94" s="342"/>
      <c r="N94" s="342"/>
      <c r="O94" s="342"/>
      <c r="P94" s="342"/>
      <c r="Q94" s="342"/>
      <c r="R94" s="342"/>
      <c r="S94" s="342"/>
      <c r="T94" s="342"/>
      <c r="U94" s="342"/>
      <c r="V94" s="342"/>
      <c r="W94" s="342"/>
      <c r="X94" s="342"/>
    </row>
    <row r="95" spans="1:24" x14ac:dyDescent="0.25">
      <c r="A95" s="342"/>
      <c r="B95" s="342"/>
      <c r="C95" s="342"/>
      <c r="D95" s="342"/>
      <c r="E95" s="342"/>
      <c r="F95" s="342"/>
      <c r="G95" s="342"/>
      <c r="H95" s="342"/>
      <c r="I95" s="342"/>
      <c r="J95" s="342"/>
      <c r="K95" s="342"/>
      <c r="L95" s="342"/>
      <c r="M95" s="342"/>
      <c r="N95" s="342"/>
      <c r="O95" s="342"/>
      <c r="P95" s="342"/>
      <c r="Q95" s="342"/>
      <c r="R95" s="342"/>
      <c r="S95" s="342"/>
      <c r="T95" s="342"/>
      <c r="U95" s="342"/>
      <c r="V95" s="342"/>
      <c r="W95" s="342"/>
      <c r="X95" s="342"/>
    </row>
    <row r="96" spans="1:24" x14ac:dyDescent="0.25">
      <c r="A96" s="342"/>
      <c r="B96" s="342"/>
      <c r="C96" s="342"/>
      <c r="D96" s="342"/>
      <c r="E96" s="342"/>
      <c r="F96" s="342"/>
      <c r="G96" s="342"/>
      <c r="H96" s="342"/>
      <c r="I96" s="342"/>
      <c r="J96" s="342"/>
      <c r="K96" s="342"/>
      <c r="L96" s="342"/>
      <c r="M96" s="342"/>
      <c r="N96" s="342"/>
      <c r="O96" s="342"/>
      <c r="P96" s="342"/>
      <c r="Q96" s="342"/>
      <c r="R96" s="342"/>
      <c r="S96" s="342"/>
      <c r="T96" s="342"/>
      <c r="U96" s="342"/>
      <c r="V96" s="342"/>
      <c r="W96" s="342"/>
      <c r="X96" s="342"/>
    </row>
    <row r="97" spans="1:24" x14ac:dyDescent="0.25">
      <c r="A97" s="342"/>
      <c r="B97" s="342"/>
      <c r="C97" s="342"/>
      <c r="D97" s="342"/>
      <c r="E97" s="342"/>
      <c r="F97" s="342"/>
      <c r="G97" s="342"/>
      <c r="H97" s="342"/>
      <c r="I97" s="342"/>
      <c r="J97" s="342"/>
      <c r="K97" s="342"/>
      <c r="L97" s="342"/>
      <c r="M97" s="342"/>
      <c r="N97" s="342"/>
      <c r="O97" s="342"/>
      <c r="P97" s="342"/>
      <c r="Q97" s="342"/>
      <c r="R97" s="342"/>
      <c r="S97" s="342"/>
      <c r="T97" s="342"/>
      <c r="U97" s="342"/>
      <c r="V97" s="342"/>
      <c r="W97" s="342"/>
      <c r="X97" s="342"/>
    </row>
    <row r="98" spans="1:24" x14ac:dyDescent="0.25">
      <c r="A98" s="342"/>
      <c r="B98" s="342"/>
      <c r="C98" s="342"/>
      <c r="D98" s="342"/>
      <c r="E98" s="342"/>
      <c r="F98" s="342"/>
      <c r="G98" s="342"/>
      <c r="H98" s="342"/>
      <c r="I98" s="342"/>
      <c r="J98" s="342"/>
      <c r="K98" s="342"/>
      <c r="L98" s="342"/>
      <c r="M98" s="342"/>
      <c r="N98" s="342"/>
      <c r="O98" s="342"/>
      <c r="P98" s="342"/>
      <c r="Q98" s="342"/>
      <c r="R98" s="342"/>
      <c r="S98" s="342"/>
      <c r="T98" s="342"/>
      <c r="U98" s="342"/>
      <c r="V98" s="342"/>
      <c r="W98" s="342"/>
      <c r="X98" s="342"/>
    </row>
    <row r="99" spans="1:24" x14ac:dyDescent="0.25">
      <c r="A99" s="342"/>
      <c r="B99" s="342"/>
      <c r="C99" s="342"/>
      <c r="D99" s="342"/>
      <c r="E99" s="342"/>
      <c r="F99" s="342"/>
      <c r="G99" s="342"/>
      <c r="H99" s="342"/>
      <c r="I99" s="342"/>
      <c r="J99" s="342"/>
      <c r="K99" s="342"/>
      <c r="L99" s="342"/>
      <c r="M99" s="342"/>
      <c r="N99" s="342"/>
      <c r="O99" s="342"/>
      <c r="P99" s="342"/>
      <c r="Q99" s="342"/>
      <c r="R99" s="342"/>
      <c r="S99" s="342"/>
      <c r="T99" s="342"/>
      <c r="U99" s="342"/>
      <c r="V99" s="342"/>
      <c r="W99" s="342"/>
      <c r="X99" s="342"/>
    </row>
    <row r="100" spans="1:24" x14ac:dyDescent="0.25">
      <c r="A100" s="342"/>
      <c r="B100" s="342"/>
      <c r="C100" s="342"/>
      <c r="D100" s="342"/>
      <c r="E100" s="342"/>
      <c r="F100" s="342"/>
      <c r="G100" s="342"/>
      <c r="H100" s="342"/>
      <c r="I100" s="342"/>
      <c r="J100" s="342"/>
      <c r="K100" s="342"/>
      <c r="L100" s="342"/>
      <c r="M100" s="342"/>
      <c r="N100" s="342"/>
      <c r="O100" s="342"/>
      <c r="P100" s="342"/>
      <c r="Q100" s="342"/>
      <c r="R100" s="342"/>
      <c r="S100" s="342"/>
      <c r="T100" s="342"/>
      <c r="U100" s="342"/>
      <c r="V100" s="342"/>
      <c r="W100" s="342"/>
      <c r="X100" s="342"/>
    </row>
    <row r="101" spans="1:24" x14ac:dyDescent="0.25">
      <c r="A101" s="342"/>
      <c r="B101" s="342"/>
      <c r="C101" s="342"/>
      <c r="D101" s="342"/>
      <c r="E101" s="342"/>
      <c r="F101" s="342"/>
      <c r="G101" s="342"/>
      <c r="H101" s="342"/>
      <c r="I101" s="342"/>
      <c r="J101" s="342"/>
      <c r="K101" s="342"/>
      <c r="L101" s="342"/>
      <c r="M101" s="342"/>
      <c r="N101" s="342"/>
      <c r="O101" s="342"/>
      <c r="P101" s="342"/>
      <c r="Q101" s="342"/>
      <c r="R101" s="342"/>
      <c r="S101" s="342"/>
      <c r="T101" s="342"/>
      <c r="U101" s="342"/>
      <c r="V101" s="342"/>
      <c r="W101" s="342"/>
      <c r="X101" s="342"/>
    </row>
    <row r="102" spans="1:24" x14ac:dyDescent="0.25">
      <c r="A102" s="342"/>
      <c r="B102" s="342"/>
      <c r="C102" s="342"/>
      <c r="D102" s="342"/>
      <c r="E102" s="342"/>
      <c r="F102" s="342"/>
      <c r="G102" s="342"/>
      <c r="H102" s="342"/>
      <c r="I102" s="342"/>
      <c r="J102" s="342"/>
      <c r="K102" s="342"/>
      <c r="L102" s="342"/>
      <c r="M102" s="342"/>
      <c r="N102" s="342"/>
      <c r="O102" s="342"/>
      <c r="P102" s="342"/>
      <c r="Q102" s="342"/>
      <c r="R102" s="342"/>
      <c r="S102" s="342"/>
      <c r="T102" s="342"/>
      <c r="U102" s="342"/>
      <c r="V102" s="342"/>
      <c r="W102" s="342"/>
      <c r="X102" s="342"/>
    </row>
    <row r="103" spans="1:24" x14ac:dyDescent="0.25">
      <c r="A103" s="342"/>
      <c r="B103" s="342"/>
      <c r="C103" s="342"/>
      <c r="D103" s="342"/>
      <c r="E103" s="342"/>
      <c r="F103" s="342"/>
      <c r="G103" s="342"/>
      <c r="H103" s="342"/>
      <c r="I103" s="342"/>
      <c r="J103" s="342"/>
      <c r="K103" s="342"/>
      <c r="L103" s="342"/>
      <c r="M103" s="342"/>
      <c r="N103" s="342"/>
      <c r="O103" s="342"/>
      <c r="P103" s="342"/>
      <c r="Q103" s="342"/>
      <c r="R103" s="342"/>
      <c r="S103" s="342"/>
      <c r="T103" s="342"/>
      <c r="U103" s="342"/>
      <c r="V103" s="342"/>
      <c r="W103" s="342"/>
      <c r="X103" s="342"/>
    </row>
    <row r="104" spans="1:24" x14ac:dyDescent="0.25">
      <c r="A104" s="342"/>
      <c r="B104" s="342"/>
      <c r="C104" s="342"/>
      <c r="D104" s="342"/>
      <c r="E104" s="342"/>
      <c r="F104" s="342"/>
      <c r="G104" s="342"/>
      <c r="H104" s="342"/>
      <c r="I104" s="342"/>
      <c r="J104" s="342"/>
      <c r="K104" s="342"/>
      <c r="L104" s="342"/>
      <c r="M104" s="342"/>
      <c r="N104" s="342"/>
      <c r="O104" s="342"/>
      <c r="P104" s="342"/>
      <c r="Q104" s="342"/>
      <c r="R104" s="342"/>
      <c r="S104" s="342"/>
      <c r="T104" s="342"/>
      <c r="U104" s="342"/>
      <c r="V104" s="342"/>
      <c r="W104" s="342"/>
      <c r="X104" s="342"/>
    </row>
    <row r="105" spans="1:24" x14ac:dyDescent="0.25">
      <c r="A105" s="342"/>
      <c r="B105" s="342"/>
      <c r="C105" s="342"/>
      <c r="D105" s="342"/>
      <c r="E105" s="342"/>
      <c r="F105" s="342"/>
      <c r="G105" s="342"/>
      <c r="H105" s="342"/>
      <c r="I105" s="342"/>
      <c r="J105" s="342"/>
      <c r="K105" s="342"/>
      <c r="L105" s="342"/>
      <c r="M105" s="342"/>
      <c r="N105" s="342"/>
      <c r="O105" s="342"/>
      <c r="P105" s="342"/>
      <c r="Q105" s="342"/>
      <c r="R105" s="342"/>
      <c r="S105" s="342"/>
      <c r="T105" s="342"/>
      <c r="U105" s="342"/>
      <c r="V105" s="342"/>
      <c r="W105" s="342"/>
      <c r="X105" s="342"/>
    </row>
    <row r="106" spans="1:24" x14ac:dyDescent="0.25">
      <c r="A106" s="342"/>
      <c r="B106" s="342"/>
      <c r="C106" s="342"/>
      <c r="D106" s="342"/>
      <c r="E106" s="342"/>
      <c r="F106" s="342"/>
      <c r="G106" s="342"/>
      <c r="H106" s="342"/>
      <c r="I106" s="342"/>
      <c r="J106" s="342"/>
      <c r="K106" s="342"/>
      <c r="L106" s="342"/>
      <c r="M106" s="342"/>
      <c r="N106" s="342"/>
      <c r="O106" s="342"/>
      <c r="P106" s="342"/>
      <c r="Q106" s="342"/>
      <c r="R106" s="342"/>
      <c r="S106" s="342"/>
      <c r="T106" s="342"/>
      <c r="U106" s="342"/>
      <c r="V106" s="342"/>
      <c r="W106" s="342"/>
      <c r="X106" s="342"/>
    </row>
    <row r="107" spans="1:24" x14ac:dyDescent="0.25">
      <c r="A107" s="342"/>
      <c r="B107" s="342"/>
      <c r="C107" s="342"/>
      <c r="D107" s="342"/>
      <c r="E107" s="342"/>
      <c r="F107" s="342"/>
      <c r="G107" s="342"/>
      <c r="H107" s="342"/>
      <c r="I107" s="342"/>
      <c r="J107" s="342"/>
      <c r="K107" s="342"/>
      <c r="L107" s="342"/>
      <c r="M107" s="342"/>
      <c r="N107" s="342"/>
      <c r="O107" s="342"/>
      <c r="P107" s="342"/>
      <c r="Q107" s="342"/>
      <c r="R107" s="342"/>
      <c r="S107" s="342"/>
      <c r="T107" s="342"/>
      <c r="U107" s="342"/>
      <c r="V107" s="342"/>
      <c r="W107" s="342"/>
      <c r="X107" s="342"/>
    </row>
    <row r="108" spans="1:24" x14ac:dyDescent="0.25">
      <c r="A108" s="342"/>
      <c r="B108" s="342"/>
      <c r="C108" s="342"/>
      <c r="D108" s="342"/>
      <c r="E108" s="342"/>
      <c r="F108" s="342"/>
      <c r="G108" s="342"/>
      <c r="H108" s="342"/>
      <c r="I108" s="342"/>
      <c r="J108" s="342"/>
      <c r="K108" s="342"/>
      <c r="L108" s="342"/>
      <c r="M108" s="342"/>
      <c r="N108" s="342"/>
      <c r="O108" s="342"/>
      <c r="P108" s="342"/>
      <c r="Q108" s="342"/>
      <c r="R108" s="342"/>
      <c r="S108" s="342"/>
      <c r="T108" s="342"/>
      <c r="U108" s="342"/>
      <c r="V108" s="342"/>
      <c r="W108" s="342"/>
      <c r="X108" s="342"/>
    </row>
    <row r="109" spans="1:24" x14ac:dyDescent="0.25">
      <c r="A109" s="342"/>
      <c r="B109" s="342"/>
      <c r="C109" s="342"/>
      <c r="D109" s="342"/>
      <c r="E109" s="342"/>
      <c r="F109" s="342"/>
      <c r="G109" s="342"/>
      <c r="H109" s="342"/>
      <c r="I109" s="342"/>
      <c r="J109" s="342"/>
      <c r="K109" s="342"/>
      <c r="L109" s="342"/>
      <c r="M109" s="342"/>
      <c r="N109" s="342"/>
      <c r="O109" s="342"/>
      <c r="P109" s="342"/>
      <c r="Q109" s="342"/>
      <c r="R109" s="342"/>
      <c r="S109" s="342"/>
      <c r="T109" s="342"/>
      <c r="U109" s="342"/>
      <c r="V109" s="342"/>
      <c r="W109" s="342"/>
      <c r="X109" s="342"/>
    </row>
    <row r="110" spans="1:24" x14ac:dyDescent="0.25">
      <c r="A110" s="342"/>
      <c r="B110" s="342"/>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row>
    <row r="111" spans="1:24" x14ac:dyDescent="0.25">
      <c r="A111" s="342"/>
      <c r="B111" s="342"/>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row>
    <row r="112" spans="1:24" x14ac:dyDescent="0.25">
      <c r="A112" s="342"/>
      <c r="B112" s="342"/>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row>
    <row r="113" spans="1:24" x14ac:dyDescent="0.25">
      <c r="A113" s="342"/>
      <c r="B113" s="342"/>
      <c r="C113" s="342"/>
      <c r="D113" s="342"/>
      <c r="E113" s="342"/>
      <c r="F113" s="342"/>
      <c r="G113" s="342"/>
      <c r="H113" s="342"/>
      <c r="I113" s="342"/>
      <c r="J113" s="342"/>
      <c r="K113" s="342"/>
      <c r="L113" s="342"/>
      <c r="M113" s="342"/>
      <c r="N113" s="342"/>
      <c r="O113" s="342"/>
      <c r="P113" s="342"/>
      <c r="Q113" s="342"/>
      <c r="R113" s="342"/>
      <c r="S113" s="342"/>
      <c r="T113" s="342"/>
      <c r="U113" s="342"/>
      <c r="V113" s="342"/>
      <c r="W113" s="342"/>
      <c r="X113" s="342"/>
    </row>
    <row r="114" spans="1:24" x14ac:dyDescent="0.25">
      <c r="A114" s="342"/>
      <c r="B114" s="342"/>
      <c r="C114" s="342"/>
      <c r="D114" s="342"/>
      <c r="E114" s="342"/>
      <c r="F114" s="342"/>
      <c r="G114" s="342"/>
      <c r="H114" s="342"/>
      <c r="I114" s="342"/>
      <c r="J114" s="342"/>
      <c r="K114" s="342"/>
      <c r="L114" s="342"/>
      <c r="M114" s="342"/>
      <c r="N114" s="342"/>
      <c r="O114" s="342"/>
      <c r="P114" s="342"/>
      <c r="Q114" s="342"/>
      <c r="R114" s="342"/>
      <c r="S114" s="342"/>
      <c r="T114" s="342"/>
      <c r="U114" s="342"/>
      <c r="V114" s="342"/>
      <c r="W114" s="342"/>
      <c r="X114" s="342"/>
    </row>
    <row r="115" spans="1:24" x14ac:dyDescent="0.25">
      <c r="A115" s="342"/>
      <c r="B115" s="342"/>
      <c r="C115" s="342"/>
      <c r="D115" s="342"/>
      <c r="E115" s="342"/>
      <c r="F115" s="342"/>
      <c r="G115" s="342"/>
      <c r="H115" s="342"/>
      <c r="I115" s="342"/>
      <c r="J115" s="342"/>
      <c r="K115" s="342"/>
      <c r="L115" s="342"/>
      <c r="M115" s="342"/>
      <c r="N115" s="342"/>
      <c r="O115" s="342"/>
      <c r="P115" s="342"/>
      <c r="Q115" s="342"/>
      <c r="R115" s="342"/>
      <c r="S115" s="342"/>
      <c r="T115" s="342"/>
      <c r="U115" s="342"/>
      <c r="V115" s="342"/>
      <c r="W115" s="342"/>
      <c r="X115" s="342"/>
    </row>
    <row r="116" spans="1:24" x14ac:dyDescent="0.25">
      <c r="A116" s="342"/>
      <c r="B116" s="342"/>
      <c r="C116" s="342"/>
      <c r="D116" s="342"/>
      <c r="E116" s="342"/>
      <c r="F116" s="342"/>
      <c r="G116" s="342"/>
      <c r="H116" s="342"/>
      <c r="I116" s="342"/>
      <c r="J116" s="342"/>
      <c r="K116" s="342"/>
      <c r="L116" s="342"/>
      <c r="M116" s="342"/>
      <c r="N116" s="342"/>
      <c r="O116" s="342"/>
      <c r="P116" s="342"/>
      <c r="Q116" s="342"/>
      <c r="R116" s="342"/>
      <c r="S116" s="342"/>
      <c r="T116" s="342"/>
      <c r="U116" s="342"/>
      <c r="V116" s="342"/>
      <c r="W116" s="342"/>
      <c r="X116" s="342"/>
    </row>
    <row r="117" spans="1:24" x14ac:dyDescent="0.25">
      <c r="A117" s="342"/>
      <c r="B117" s="342"/>
      <c r="C117" s="342"/>
      <c r="D117" s="342"/>
      <c r="E117" s="342"/>
      <c r="F117" s="342"/>
      <c r="G117" s="342"/>
      <c r="H117" s="342"/>
      <c r="I117" s="342"/>
      <c r="J117" s="342"/>
      <c r="K117" s="342"/>
      <c r="L117" s="342"/>
      <c r="M117" s="342"/>
      <c r="N117" s="342"/>
      <c r="O117" s="342"/>
      <c r="P117" s="342"/>
      <c r="Q117" s="342"/>
      <c r="R117" s="342"/>
      <c r="S117" s="342"/>
      <c r="T117" s="342"/>
      <c r="U117" s="342"/>
      <c r="V117" s="342"/>
      <c r="W117" s="342"/>
      <c r="X117" s="342"/>
    </row>
    <row r="118" spans="1:24" x14ac:dyDescent="0.25">
      <c r="A118" s="342"/>
      <c r="B118" s="342"/>
      <c r="C118" s="342"/>
      <c r="D118" s="342"/>
      <c r="E118" s="342"/>
      <c r="F118" s="342"/>
      <c r="G118" s="342"/>
      <c r="H118" s="342"/>
      <c r="I118" s="342"/>
      <c r="J118" s="342"/>
      <c r="K118" s="342"/>
      <c r="L118" s="342"/>
      <c r="M118" s="342"/>
      <c r="N118" s="342"/>
      <c r="O118" s="342"/>
      <c r="P118" s="342"/>
      <c r="Q118" s="342"/>
      <c r="R118" s="342"/>
      <c r="S118" s="342"/>
      <c r="T118" s="342"/>
      <c r="U118" s="342"/>
      <c r="V118" s="342"/>
      <c r="W118" s="342"/>
      <c r="X118" s="342"/>
    </row>
    <row r="119" spans="1:24" x14ac:dyDescent="0.25">
      <c r="A119" s="342"/>
      <c r="B119" s="342"/>
      <c r="C119" s="342"/>
      <c r="D119" s="342"/>
      <c r="E119" s="342"/>
      <c r="F119" s="342"/>
      <c r="G119" s="342"/>
      <c r="H119" s="342"/>
      <c r="I119" s="342"/>
      <c r="J119" s="342"/>
      <c r="K119" s="342"/>
      <c r="L119" s="342"/>
      <c r="M119" s="342"/>
      <c r="N119" s="342"/>
      <c r="O119" s="342"/>
      <c r="P119" s="342"/>
      <c r="Q119" s="342"/>
      <c r="R119" s="342"/>
      <c r="S119" s="342"/>
      <c r="T119" s="342"/>
      <c r="U119" s="342"/>
      <c r="V119" s="342"/>
      <c r="W119" s="342"/>
      <c r="X119" s="342"/>
    </row>
    <row r="120" spans="1:24" x14ac:dyDescent="0.25">
      <c r="A120" s="342"/>
      <c r="B120" s="342"/>
      <c r="C120" s="342"/>
      <c r="D120" s="342"/>
      <c r="E120" s="342"/>
      <c r="F120" s="342"/>
      <c r="G120" s="342"/>
      <c r="H120" s="342"/>
      <c r="I120" s="342"/>
      <c r="J120" s="342"/>
      <c r="K120" s="342"/>
      <c r="L120" s="342"/>
      <c r="M120" s="342"/>
      <c r="N120" s="342"/>
      <c r="O120" s="342"/>
      <c r="P120" s="342"/>
      <c r="Q120" s="342"/>
      <c r="R120" s="342"/>
      <c r="S120" s="342"/>
      <c r="T120" s="342"/>
      <c r="U120" s="342"/>
      <c r="V120" s="342"/>
      <c r="W120" s="342"/>
      <c r="X120" s="342"/>
    </row>
    <row r="121" spans="1:24" x14ac:dyDescent="0.25">
      <c r="A121" s="342"/>
      <c r="B121" s="342"/>
      <c r="C121" s="342"/>
      <c r="D121" s="342"/>
      <c r="E121" s="342"/>
      <c r="F121" s="342"/>
      <c r="G121" s="342"/>
      <c r="H121" s="342"/>
      <c r="I121" s="342"/>
      <c r="J121" s="342"/>
      <c r="K121" s="342"/>
      <c r="L121" s="342"/>
      <c r="M121" s="342"/>
      <c r="N121" s="342"/>
      <c r="O121" s="342"/>
      <c r="P121" s="342"/>
      <c r="Q121" s="342"/>
      <c r="R121" s="342"/>
      <c r="S121" s="342"/>
      <c r="T121" s="342"/>
      <c r="U121" s="342"/>
      <c r="V121" s="342"/>
      <c r="W121" s="342"/>
      <c r="X121" s="342"/>
    </row>
    <row r="122" spans="1:24" x14ac:dyDescent="0.25">
      <c r="A122" s="342"/>
      <c r="B122" s="342"/>
      <c r="C122" s="342"/>
      <c r="D122" s="342"/>
      <c r="E122" s="342"/>
      <c r="F122" s="342"/>
      <c r="G122" s="342"/>
      <c r="H122" s="342"/>
      <c r="I122" s="342"/>
      <c r="J122" s="342"/>
      <c r="K122" s="342"/>
      <c r="L122" s="342"/>
      <c r="M122" s="342"/>
      <c r="N122" s="342"/>
      <c r="O122" s="342"/>
      <c r="P122" s="342"/>
      <c r="Q122" s="342"/>
      <c r="R122" s="342"/>
      <c r="S122" s="342"/>
      <c r="T122" s="342"/>
      <c r="U122" s="342"/>
      <c r="V122" s="342"/>
      <c r="W122" s="342"/>
      <c r="X122" s="342"/>
    </row>
    <row r="123" spans="1:24" x14ac:dyDescent="0.25">
      <c r="A123" s="342"/>
      <c r="B123" s="342"/>
      <c r="C123" s="342"/>
      <c r="D123" s="342"/>
      <c r="E123" s="342"/>
      <c r="F123" s="342"/>
      <c r="G123" s="342"/>
      <c r="H123" s="342"/>
      <c r="I123" s="342"/>
      <c r="J123" s="342"/>
      <c r="K123" s="342"/>
      <c r="L123" s="342"/>
      <c r="M123" s="342"/>
      <c r="N123" s="342"/>
      <c r="O123" s="342"/>
      <c r="P123" s="342"/>
      <c r="Q123" s="342"/>
      <c r="R123" s="342"/>
      <c r="S123" s="342"/>
      <c r="T123" s="342"/>
      <c r="U123" s="342"/>
      <c r="V123" s="342"/>
      <c r="W123" s="342"/>
      <c r="X123" s="342"/>
    </row>
    <row r="124" spans="1:24" x14ac:dyDescent="0.25">
      <c r="A124" s="342"/>
      <c r="B124" s="342"/>
      <c r="C124" s="342"/>
      <c r="D124" s="342"/>
      <c r="E124" s="342"/>
      <c r="F124" s="342"/>
      <c r="G124" s="342"/>
      <c r="H124" s="342"/>
      <c r="I124" s="342"/>
      <c r="J124" s="342"/>
      <c r="K124" s="342"/>
      <c r="L124" s="342"/>
      <c r="M124" s="342"/>
      <c r="N124" s="342"/>
      <c r="O124" s="342"/>
      <c r="P124" s="342"/>
      <c r="Q124" s="342"/>
      <c r="R124" s="342"/>
      <c r="S124" s="342"/>
      <c r="T124" s="342"/>
      <c r="U124" s="342"/>
      <c r="V124" s="342"/>
      <c r="W124" s="342"/>
      <c r="X124" s="342"/>
    </row>
    <row r="125" spans="1:24" x14ac:dyDescent="0.25">
      <c r="A125" s="342"/>
      <c r="B125" s="342"/>
      <c r="C125" s="342"/>
      <c r="D125" s="342"/>
      <c r="E125" s="342"/>
      <c r="F125" s="342"/>
      <c r="G125" s="342"/>
      <c r="H125" s="342"/>
      <c r="I125" s="342"/>
      <c r="J125" s="342"/>
      <c r="K125" s="342"/>
      <c r="L125" s="342"/>
      <c r="M125" s="342"/>
      <c r="N125" s="342"/>
      <c r="O125" s="342"/>
      <c r="P125" s="342"/>
      <c r="Q125" s="342"/>
      <c r="R125" s="342"/>
      <c r="S125" s="342"/>
      <c r="T125" s="342"/>
      <c r="U125" s="342"/>
      <c r="V125" s="342"/>
      <c r="W125" s="342"/>
      <c r="X125" s="342"/>
    </row>
    <row r="126" spans="1:24" x14ac:dyDescent="0.25">
      <c r="A126" s="342"/>
      <c r="B126" s="342"/>
      <c r="C126" s="342"/>
      <c r="D126" s="342"/>
      <c r="E126" s="342"/>
      <c r="F126" s="342"/>
      <c r="G126" s="342"/>
      <c r="H126" s="342"/>
      <c r="I126" s="342"/>
      <c r="J126" s="342"/>
      <c r="K126" s="342"/>
      <c r="L126" s="342"/>
      <c r="M126" s="342"/>
      <c r="N126" s="342"/>
      <c r="O126" s="342"/>
      <c r="P126" s="342"/>
      <c r="Q126" s="342"/>
      <c r="R126" s="342"/>
      <c r="S126" s="342"/>
      <c r="T126" s="342"/>
      <c r="U126" s="342"/>
      <c r="V126" s="342"/>
      <c r="W126" s="342"/>
      <c r="X126" s="342"/>
    </row>
    <row r="127" spans="1:24" x14ac:dyDescent="0.25">
      <c r="A127" s="342"/>
      <c r="B127" s="342"/>
      <c r="C127" s="342"/>
      <c r="D127" s="342"/>
      <c r="E127" s="342"/>
      <c r="F127" s="342"/>
      <c r="G127" s="342"/>
      <c r="H127" s="342"/>
      <c r="I127" s="342"/>
      <c r="J127" s="342"/>
      <c r="K127" s="342"/>
      <c r="L127" s="342"/>
      <c r="M127" s="342"/>
      <c r="N127" s="342"/>
      <c r="O127" s="342"/>
      <c r="P127" s="342"/>
      <c r="Q127" s="342"/>
      <c r="R127" s="342"/>
      <c r="S127" s="342"/>
      <c r="T127" s="342"/>
      <c r="U127" s="342"/>
      <c r="V127" s="342"/>
      <c r="W127" s="342"/>
      <c r="X127" s="342"/>
    </row>
    <row r="128" spans="1:24" x14ac:dyDescent="0.25">
      <c r="A128" s="342"/>
      <c r="B128" s="342"/>
      <c r="C128" s="342"/>
      <c r="D128" s="342"/>
      <c r="E128" s="342"/>
      <c r="F128" s="342"/>
      <c r="G128" s="342"/>
      <c r="H128" s="342"/>
      <c r="I128" s="342"/>
      <c r="J128" s="342"/>
      <c r="K128" s="342"/>
      <c r="L128" s="342"/>
      <c r="M128" s="342"/>
      <c r="N128" s="342"/>
      <c r="O128" s="342"/>
      <c r="P128" s="342"/>
      <c r="Q128" s="342"/>
      <c r="R128" s="342"/>
      <c r="S128" s="342"/>
      <c r="T128" s="342"/>
      <c r="U128" s="342"/>
      <c r="V128" s="342"/>
      <c r="W128" s="342"/>
      <c r="X128" s="342"/>
    </row>
    <row r="129" spans="1:24" x14ac:dyDescent="0.25">
      <c r="A129" s="342"/>
      <c r="B129" s="342"/>
      <c r="C129" s="342"/>
      <c r="D129" s="342"/>
      <c r="E129" s="342"/>
      <c r="F129" s="342"/>
      <c r="G129" s="342"/>
      <c r="H129" s="342"/>
      <c r="I129" s="342"/>
      <c r="J129" s="342"/>
      <c r="K129" s="342"/>
      <c r="L129" s="342"/>
      <c r="M129" s="342"/>
      <c r="N129" s="342"/>
      <c r="O129" s="342"/>
      <c r="P129" s="342"/>
      <c r="Q129" s="342"/>
      <c r="R129" s="342"/>
      <c r="S129" s="342"/>
      <c r="T129" s="342"/>
      <c r="U129" s="342"/>
      <c r="V129" s="342"/>
      <c r="W129" s="342"/>
      <c r="X129" s="342"/>
    </row>
    <row r="130" spans="1:24" x14ac:dyDescent="0.25">
      <c r="A130" s="342"/>
      <c r="B130" s="342"/>
      <c r="C130" s="342"/>
      <c r="D130" s="342"/>
      <c r="E130" s="342"/>
      <c r="F130" s="342"/>
      <c r="G130" s="342"/>
      <c r="H130" s="342"/>
      <c r="I130" s="342"/>
      <c r="J130" s="342"/>
      <c r="K130" s="342"/>
      <c r="L130" s="342"/>
      <c r="M130" s="342"/>
      <c r="N130" s="342"/>
      <c r="O130" s="342"/>
      <c r="P130" s="342"/>
      <c r="Q130" s="342"/>
      <c r="R130" s="342"/>
      <c r="S130" s="342"/>
      <c r="T130" s="342"/>
      <c r="U130" s="342"/>
      <c r="V130" s="342"/>
      <c r="W130" s="342"/>
      <c r="X130" s="342"/>
    </row>
    <row r="131" spans="1:24" x14ac:dyDescent="0.25">
      <c r="A131" s="342"/>
      <c r="B131" s="342"/>
      <c r="C131" s="342"/>
      <c r="D131" s="342"/>
      <c r="E131" s="342"/>
      <c r="F131" s="342"/>
      <c r="G131" s="342"/>
      <c r="H131" s="342"/>
      <c r="I131" s="342"/>
      <c r="J131" s="342"/>
      <c r="K131" s="342"/>
      <c r="L131" s="342"/>
      <c r="M131" s="342"/>
      <c r="N131" s="342"/>
      <c r="O131" s="342"/>
      <c r="P131" s="342"/>
      <c r="Q131" s="342"/>
      <c r="R131" s="342"/>
      <c r="S131" s="342"/>
      <c r="T131" s="342"/>
      <c r="U131" s="342"/>
      <c r="V131" s="342"/>
      <c r="W131" s="342"/>
      <c r="X131" s="342"/>
    </row>
    <row r="132" spans="1:24" x14ac:dyDescent="0.25">
      <c r="A132" s="342"/>
      <c r="B132" s="342"/>
      <c r="C132" s="342"/>
      <c r="D132" s="342"/>
      <c r="E132" s="342"/>
      <c r="F132" s="342"/>
      <c r="G132" s="342"/>
      <c r="H132" s="342"/>
      <c r="I132" s="342"/>
      <c r="J132" s="342"/>
      <c r="K132" s="342"/>
      <c r="L132" s="342"/>
      <c r="M132" s="342"/>
      <c r="N132" s="342"/>
      <c r="O132" s="342"/>
      <c r="P132" s="342"/>
      <c r="Q132" s="342"/>
      <c r="R132" s="342"/>
      <c r="S132" s="342"/>
      <c r="T132" s="342"/>
      <c r="U132" s="342"/>
      <c r="V132" s="342"/>
      <c r="W132" s="342"/>
      <c r="X132" s="342"/>
    </row>
    <row r="133" spans="1:24" x14ac:dyDescent="0.25">
      <c r="A133" s="342"/>
      <c r="B133" s="342"/>
      <c r="C133" s="342"/>
      <c r="D133" s="342"/>
      <c r="E133" s="342"/>
      <c r="F133" s="342"/>
      <c r="G133" s="342"/>
      <c r="H133" s="342"/>
      <c r="I133" s="342"/>
      <c r="J133" s="342"/>
      <c r="K133" s="342"/>
      <c r="L133" s="342"/>
      <c r="M133" s="342"/>
      <c r="N133" s="342"/>
      <c r="O133" s="342"/>
      <c r="P133" s="342"/>
      <c r="Q133" s="342"/>
      <c r="R133" s="342"/>
      <c r="S133" s="342"/>
      <c r="T133" s="342"/>
      <c r="U133" s="342"/>
      <c r="V133" s="342"/>
      <c r="W133" s="342"/>
      <c r="X133" s="342"/>
    </row>
    <row r="134" spans="1:24" x14ac:dyDescent="0.25">
      <c r="A134" s="342"/>
      <c r="B134" s="342"/>
      <c r="C134" s="342"/>
      <c r="D134" s="342"/>
      <c r="E134" s="342"/>
      <c r="F134" s="342"/>
      <c r="G134" s="342"/>
      <c r="H134" s="342"/>
      <c r="I134" s="342"/>
      <c r="J134" s="342"/>
      <c r="K134" s="342"/>
      <c r="L134" s="342"/>
      <c r="M134" s="342"/>
      <c r="N134" s="342"/>
      <c r="O134" s="342"/>
      <c r="P134" s="342"/>
      <c r="Q134" s="342"/>
      <c r="R134" s="342"/>
      <c r="S134" s="342"/>
      <c r="T134" s="342"/>
      <c r="U134" s="342"/>
      <c r="V134" s="342"/>
      <c r="W134" s="342"/>
      <c r="X134" s="342"/>
    </row>
    <row r="135" spans="1:24" x14ac:dyDescent="0.25">
      <c r="A135" s="342"/>
      <c r="B135" s="342"/>
      <c r="C135" s="342"/>
      <c r="D135" s="342"/>
      <c r="E135" s="342"/>
      <c r="F135" s="342"/>
      <c r="G135" s="342"/>
      <c r="H135" s="342"/>
      <c r="I135" s="342"/>
      <c r="J135" s="342"/>
      <c r="K135" s="342"/>
      <c r="L135" s="342"/>
      <c r="M135" s="342"/>
      <c r="N135" s="342"/>
      <c r="O135" s="342"/>
      <c r="P135" s="342"/>
      <c r="Q135" s="342"/>
      <c r="R135" s="342"/>
      <c r="S135" s="342"/>
      <c r="T135" s="342"/>
      <c r="U135" s="342"/>
      <c r="V135" s="342"/>
      <c r="W135" s="342"/>
      <c r="X135" s="342"/>
    </row>
    <row r="136" spans="1:24" x14ac:dyDescent="0.25">
      <c r="A136" s="342"/>
      <c r="B136" s="342"/>
      <c r="C136" s="342"/>
      <c r="D136" s="342"/>
      <c r="E136" s="342"/>
      <c r="F136" s="342"/>
      <c r="G136" s="342"/>
      <c r="H136" s="342"/>
      <c r="I136" s="342"/>
      <c r="J136" s="342"/>
      <c r="K136" s="342"/>
      <c r="L136" s="342"/>
      <c r="M136" s="342"/>
      <c r="N136" s="342"/>
      <c r="O136" s="342"/>
      <c r="P136" s="342"/>
      <c r="Q136" s="342"/>
      <c r="R136" s="342"/>
      <c r="S136" s="342"/>
      <c r="T136" s="342"/>
      <c r="U136" s="342"/>
      <c r="V136" s="342"/>
      <c r="W136" s="342"/>
      <c r="X136" s="342"/>
    </row>
    <row r="137" spans="1:24" x14ac:dyDescent="0.25">
      <c r="A137" s="342"/>
      <c r="B137" s="342"/>
      <c r="C137" s="342"/>
      <c r="D137" s="342"/>
      <c r="E137" s="342"/>
      <c r="F137" s="342"/>
      <c r="G137" s="342"/>
      <c r="H137" s="342"/>
      <c r="I137" s="342"/>
      <c r="J137" s="342"/>
      <c r="K137" s="342"/>
      <c r="L137" s="342"/>
      <c r="M137" s="342"/>
      <c r="N137" s="342"/>
      <c r="O137" s="342"/>
      <c r="P137" s="342"/>
      <c r="Q137" s="342"/>
      <c r="R137" s="342"/>
      <c r="S137" s="342"/>
      <c r="T137" s="342"/>
      <c r="U137" s="342"/>
      <c r="V137" s="342"/>
      <c r="W137" s="342"/>
      <c r="X137" s="342"/>
    </row>
    <row r="138" spans="1:24" x14ac:dyDescent="0.25">
      <c r="A138" s="342"/>
      <c r="B138" s="342"/>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row>
    <row r="139" spans="1:24" x14ac:dyDescent="0.25">
      <c r="A139" s="342"/>
      <c r="B139" s="342"/>
      <c r="C139" s="342"/>
      <c r="D139" s="342"/>
      <c r="E139" s="342"/>
      <c r="F139" s="342"/>
      <c r="G139" s="342"/>
      <c r="H139" s="342"/>
      <c r="I139" s="342"/>
      <c r="J139" s="342"/>
      <c r="K139" s="342"/>
      <c r="L139" s="342"/>
      <c r="M139" s="342"/>
      <c r="N139" s="342"/>
      <c r="O139" s="342"/>
      <c r="P139" s="342"/>
      <c r="Q139" s="342"/>
      <c r="R139" s="342"/>
      <c r="S139" s="342"/>
      <c r="T139" s="342"/>
      <c r="U139" s="342"/>
      <c r="V139" s="342"/>
      <c r="W139" s="342"/>
      <c r="X139" s="342"/>
    </row>
    <row r="140" spans="1:24" x14ac:dyDescent="0.25">
      <c r="A140" s="342"/>
      <c r="B140" s="342"/>
      <c r="C140" s="342"/>
      <c r="D140" s="342"/>
      <c r="E140" s="342"/>
      <c r="F140" s="342"/>
      <c r="G140" s="342"/>
      <c r="H140" s="342"/>
      <c r="I140" s="342"/>
      <c r="J140" s="342"/>
      <c r="K140" s="342"/>
      <c r="L140" s="342"/>
      <c r="M140" s="342"/>
      <c r="N140" s="342"/>
      <c r="O140" s="342"/>
      <c r="P140" s="342"/>
      <c r="Q140" s="342"/>
      <c r="R140" s="342"/>
      <c r="S140" s="342"/>
      <c r="T140" s="342"/>
      <c r="U140" s="342"/>
      <c r="V140" s="342"/>
      <c r="W140" s="342"/>
      <c r="X140" s="342"/>
    </row>
    <row r="141" spans="1:24" x14ac:dyDescent="0.25">
      <c r="A141" s="342"/>
      <c r="B141" s="342"/>
      <c r="C141" s="342"/>
      <c r="D141" s="342"/>
      <c r="E141" s="342"/>
      <c r="F141" s="342"/>
      <c r="G141" s="342"/>
      <c r="H141" s="342"/>
      <c r="I141" s="342"/>
      <c r="J141" s="342"/>
      <c r="K141" s="342"/>
      <c r="L141" s="342"/>
      <c r="M141" s="342"/>
      <c r="N141" s="342"/>
      <c r="O141" s="342"/>
      <c r="P141" s="342"/>
      <c r="Q141" s="342"/>
      <c r="R141" s="342"/>
      <c r="S141" s="342"/>
      <c r="T141" s="342"/>
      <c r="U141" s="342"/>
      <c r="V141" s="342"/>
      <c r="W141" s="342"/>
      <c r="X141" s="342"/>
    </row>
    <row r="142" spans="1:24" x14ac:dyDescent="0.25">
      <c r="A142" s="342"/>
      <c r="B142" s="342"/>
      <c r="C142" s="342"/>
      <c r="D142" s="342"/>
      <c r="E142" s="342"/>
      <c r="F142" s="342"/>
      <c r="G142" s="342"/>
      <c r="H142" s="342"/>
      <c r="I142" s="342"/>
      <c r="J142" s="342"/>
      <c r="K142" s="342"/>
      <c r="L142" s="342"/>
      <c r="M142" s="342"/>
      <c r="N142" s="342"/>
      <c r="O142" s="342"/>
      <c r="P142" s="342"/>
      <c r="Q142" s="342"/>
      <c r="R142" s="342"/>
      <c r="S142" s="342"/>
      <c r="T142" s="342"/>
      <c r="U142" s="342"/>
      <c r="V142" s="342"/>
      <c r="W142" s="342"/>
      <c r="X142" s="342"/>
    </row>
    <row r="143" spans="1:24" x14ac:dyDescent="0.25">
      <c r="A143" s="342"/>
      <c r="B143" s="342"/>
      <c r="C143" s="342"/>
      <c r="D143" s="342"/>
      <c r="E143" s="342"/>
      <c r="F143" s="342"/>
      <c r="G143" s="342"/>
      <c r="H143" s="342"/>
      <c r="I143" s="342"/>
      <c r="J143" s="342"/>
      <c r="K143" s="342"/>
      <c r="L143" s="342"/>
      <c r="M143" s="342"/>
      <c r="N143" s="342"/>
      <c r="O143" s="342"/>
      <c r="P143" s="342"/>
      <c r="Q143" s="342"/>
      <c r="R143" s="342"/>
      <c r="S143" s="342"/>
      <c r="T143" s="342"/>
      <c r="U143" s="342"/>
      <c r="V143" s="342"/>
      <c r="W143" s="342"/>
      <c r="X143" s="342"/>
    </row>
    <row r="144" spans="1:24" x14ac:dyDescent="0.25">
      <c r="A144" s="342"/>
      <c r="B144" s="342"/>
      <c r="C144" s="342"/>
      <c r="D144" s="342"/>
      <c r="E144" s="342"/>
      <c r="F144" s="342"/>
      <c r="G144" s="342"/>
      <c r="H144" s="342"/>
      <c r="I144" s="342"/>
      <c r="J144" s="342"/>
      <c r="K144" s="342"/>
      <c r="L144" s="342"/>
      <c r="M144" s="342"/>
      <c r="N144" s="342"/>
      <c r="O144" s="342"/>
      <c r="P144" s="342"/>
      <c r="Q144" s="342"/>
      <c r="R144" s="342"/>
      <c r="S144" s="342"/>
      <c r="T144" s="342"/>
      <c r="U144" s="342"/>
      <c r="V144" s="342"/>
      <c r="W144" s="342"/>
      <c r="X144" s="342"/>
    </row>
    <row r="145" spans="1:24" x14ac:dyDescent="0.25">
      <c r="A145" s="342"/>
      <c r="B145" s="342"/>
      <c r="C145" s="342"/>
      <c r="D145" s="342"/>
      <c r="E145" s="342"/>
      <c r="F145" s="342"/>
      <c r="G145" s="342"/>
      <c r="H145" s="342"/>
      <c r="I145" s="342"/>
      <c r="J145" s="342"/>
      <c r="K145" s="342"/>
      <c r="L145" s="342"/>
      <c r="M145" s="342"/>
      <c r="N145" s="342"/>
      <c r="O145" s="342"/>
      <c r="P145" s="342"/>
      <c r="Q145" s="342"/>
      <c r="R145" s="342"/>
      <c r="S145" s="342"/>
      <c r="T145" s="342"/>
      <c r="U145" s="342"/>
      <c r="V145" s="342"/>
      <c r="W145" s="342"/>
      <c r="X145" s="342"/>
    </row>
    <row r="146" spans="1:24" x14ac:dyDescent="0.25">
      <c r="A146" s="342"/>
      <c r="B146" s="342"/>
      <c r="C146" s="342"/>
      <c r="D146" s="342"/>
      <c r="E146" s="342"/>
      <c r="F146" s="342"/>
      <c r="G146" s="342"/>
      <c r="H146" s="342"/>
      <c r="I146" s="342"/>
      <c r="J146" s="342"/>
      <c r="K146" s="342"/>
      <c r="L146" s="342"/>
      <c r="M146" s="342"/>
      <c r="N146" s="342"/>
      <c r="O146" s="342"/>
      <c r="P146" s="342"/>
      <c r="Q146" s="342"/>
      <c r="R146" s="342"/>
      <c r="S146" s="342"/>
      <c r="T146" s="342"/>
      <c r="U146" s="342"/>
      <c r="V146" s="342"/>
      <c r="W146" s="342"/>
      <c r="X146" s="342"/>
    </row>
    <row r="147" spans="1:24" x14ac:dyDescent="0.25">
      <c r="A147" s="342"/>
      <c r="B147" s="342"/>
      <c r="C147" s="342"/>
      <c r="D147" s="342"/>
      <c r="E147" s="342"/>
      <c r="F147" s="342"/>
      <c r="G147" s="342"/>
      <c r="H147" s="342"/>
      <c r="I147" s="342"/>
      <c r="J147" s="342"/>
      <c r="K147" s="342"/>
      <c r="L147" s="342"/>
      <c r="M147" s="342"/>
      <c r="N147" s="342"/>
      <c r="O147" s="342"/>
      <c r="P147" s="342"/>
      <c r="Q147" s="342"/>
      <c r="R147" s="342"/>
      <c r="S147" s="342"/>
      <c r="T147" s="342"/>
      <c r="U147" s="342"/>
      <c r="V147" s="342"/>
      <c r="W147" s="342"/>
      <c r="X147" s="342"/>
    </row>
    <row r="148" spans="1:24" x14ac:dyDescent="0.25">
      <c r="A148" s="342"/>
      <c r="B148" s="342"/>
      <c r="C148" s="342"/>
      <c r="D148" s="342"/>
      <c r="E148" s="342"/>
      <c r="F148" s="342"/>
      <c r="G148" s="342"/>
      <c r="H148" s="342"/>
      <c r="I148" s="342"/>
      <c r="J148" s="342"/>
      <c r="K148" s="342"/>
      <c r="L148" s="342"/>
      <c r="M148" s="342"/>
      <c r="N148" s="342"/>
      <c r="O148" s="342"/>
      <c r="P148" s="342"/>
      <c r="Q148" s="342"/>
      <c r="R148" s="342"/>
      <c r="S148" s="342"/>
      <c r="T148" s="342"/>
      <c r="U148" s="342"/>
      <c r="V148" s="342"/>
      <c r="W148" s="342"/>
      <c r="X148" s="342"/>
    </row>
    <row r="149" spans="1:24" x14ac:dyDescent="0.25">
      <c r="A149" s="342"/>
      <c r="B149" s="342"/>
      <c r="C149" s="342"/>
      <c r="D149" s="342"/>
      <c r="E149" s="342"/>
      <c r="F149" s="342"/>
      <c r="G149" s="342"/>
      <c r="H149" s="342"/>
      <c r="I149" s="342"/>
      <c r="J149" s="342"/>
      <c r="K149" s="342"/>
      <c r="L149" s="342"/>
      <c r="M149" s="342"/>
      <c r="N149" s="342"/>
      <c r="O149" s="342"/>
      <c r="P149" s="342"/>
      <c r="Q149" s="342"/>
      <c r="R149" s="342"/>
      <c r="S149" s="342"/>
      <c r="T149" s="342"/>
      <c r="U149" s="342"/>
      <c r="V149" s="342"/>
      <c r="W149" s="342"/>
      <c r="X149" s="342"/>
    </row>
    <row r="150" spans="1:24" x14ac:dyDescent="0.25">
      <c r="A150" s="342"/>
      <c r="B150" s="342"/>
      <c r="C150" s="342"/>
      <c r="D150" s="342"/>
      <c r="E150" s="342"/>
      <c r="F150" s="342"/>
      <c r="G150" s="342"/>
      <c r="H150" s="342"/>
      <c r="I150" s="342"/>
      <c r="J150" s="342"/>
      <c r="K150" s="342"/>
      <c r="L150" s="342"/>
      <c r="M150" s="342"/>
      <c r="N150" s="342"/>
      <c r="O150" s="342"/>
      <c r="P150" s="342"/>
      <c r="Q150" s="342"/>
      <c r="R150" s="342"/>
      <c r="S150" s="342"/>
      <c r="T150" s="342"/>
      <c r="U150" s="342"/>
      <c r="V150" s="342"/>
      <c r="W150" s="342"/>
      <c r="X150" s="342"/>
    </row>
    <row r="151" spans="1:24" x14ac:dyDescent="0.25">
      <c r="A151" s="342"/>
      <c r="B151" s="342"/>
      <c r="C151" s="342"/>
      <c r="D151" s="342"/>
      <c r="E151" s="342"/>
      <c r="F151" s="342"/>
      <c r="G151" s="342"/>
      <c r="H151" s="342"/>
      <c r="I151" s="342"/>
      <c r="J151" s="342"/>
      <c r="K151" s="342"/>
      <c r="L151" s="342"/>
      <c r="M151" s="342"/>
      <c r="N151" s="342"/>
      <c r="O151" s="342"/>
      <c r="P151" s="342"/>
      <c r="Q151" s="342"/>
      <c r="R151" s="342"/>
      <c r="S151" s="342"/>
      <c r="T151" s="342"/>
      <c r="U151" s="342"/>
      <c r="V151" s="342"/>
      <c r="W151" s="342"/>
      <c r="X151" s="342"/>
    </row>
    <row r="152" spans="1:24" x14ac:dyDescent="0.25">
      <c r="A152" s="342"/>
      <c r="B152" s="342"/>
      <c r="C152" s="342"/>
      <c r="D152" s="342"/>
      <c r="E152" s="342"/>
      <c r="F152" s="342"/>
      <c r="G152" s="342"/>
      <c r="H152" s="342"/>
      <c r="I152" s="342"/>
      <c r="J152" s="342"/>
      <c r="K152" s="342"/>
      <c r="L152" s="342"/>
      <c r="M152" s="342"/>
      <c r="N152" s="342"/>
      <c r="O152" s="342"/>
      <c r="P152" s="342"/>
      <c r="Q152" s="342"/>
      <c r="R152" s="342"/>
      <c r="S152" s="342"/>
      <c r="T152" s="342"/>
      <c r="U152" s="342"/>
      <c r="V152" s="342"/>
      <c r="W152" s="342"/>
      <c r="X152" s="342"/>
    </row>
    <row r="153" spans="1:24" x14ac:dyDescent="0.25">
      <c r="A153" s="342"/>
      <c r="B153" s="342"/>
      <c r="C153" s="342"/>
      <c r="D153" s="342"/>
      <c r="E153" s="342"/>
      <c r="F153" s="342"/>
      <c r="G153" s="342"/>
      <c r="H153" s="342"/>
      <c r="I153" s="342"/>
      <c r="J153" s="342"/>
      <c r="K153" s="342"/>
      <c r="L153" s="342"/>
      <c r="M153" s="342"/>
      <c r="N153" s="342"/>
      <c r="O153" s="342"/>
      <c r="P153" s="342"/>
      <c r="Q153" s="342"/>
      <c r="R153" s="342"/>
      <c r="S153" s="342"/>
      <c r="T153" s="342"/>
      <c r="U153" s="342"/>
      <c r="V153" s="342"/>
      <c r="W153" s="342"/>
      <c r="X153" s="342"/>
    </row>
    <row r="154" spans="1:24" x14ac:dyDescent="0.25">
      <c r="A154" s="342"/>
      <c r="B154" s="342"/>
      <c r="C154" s="342"/>
      <c r="D154" s="342"/>
      <c r="E154" s="342"/>
      <c r="F154" s="342"/>
      <c r="G154" s="342"/>
      <c r="H154" s="342"/>
      <c r="I154" s="342"/>
      <c r="J154" s="342"/>
      <c r="K154" s="342"/>
      <c r="L154" s="342"/>
      <c r="M154" s="342"/>
      <c r="N154" s="342"/>
      <c r="O154" s="342"/>
      <c r="P154" s="342"/>
      <c r="Q154" s="342"/>
      <c r="R154" s="342"/>
      <c r="S154" s="342"/>
      <c r="T154" s="342"/>
      <c r="U154" s="342"/>
      <c r="V154" s="342"/>
      <c r="W154" s="342"/>
      <c r="X154" s="342"/>
    </row>
    <row r="155" spans="1:24" x14ac:dyDescent="0.25">
      <c r="A155" s="342"/>
      <c r="B155" s="342"/>
      <c r="C155" s="342"/>
      <c r="D155" s="342"/>
      <c r="E155" s="342"/>
      <c r="F155" s="342"/>
      <c r="G155" s="342"/>
      <c r="H155" s="342"/>
      <c r="I155" s="342"/>
      <c r="J155" s="342"/>
      <c r="K155" s="342"/>
      <c r="L155" s="342"/>
      <c r="M155" s="342"/>
      <c r="N155" s="342"/>
      <c r="O155" s="342"/>
      <c r="P155" s="342"/>
      <c r="Q155" s="342"/>
      <c r="R155" s="342"/>
      <c r="S155" s="342"/>
      <c r="T155" s="342"/>
      <c r="U155" s="342"/>
      <c r="V155" s="342"/>
      <c r="W155" s="342"/>
      <c r="X155" s="342"/>
    </row>
    <row r="156" spans="1:24" x14ac:dyDescent="0.25">
      <c r="A156" s="342"/>
      <c r="B156" s="342"/>
      <c r="C156" s="342"/>
      <c r="D156" s="342"/>
      <c r="E156" s="342"/>
      <c r="F156" s="342"/>
      <c r="G156" s="342"/>
      <c r="H156" s="342"/>
      <c r="I156" s="342"/>
      <c r="J156" s="342"/>
      <c r="K156" s="342"/>
      <c r="L156" s="342"/>
      <c r="M156" s="342"/>
      <c r="N156" s="342"/>
      <c r="O156" s="342"/>
      <c r="P156" s="342"/>
      <c r="Q156" s="342"/>
      <c r="R156" s="342"/>
      <c r="S156" s="342"/>
      <c r="T156" s="342"/>
      <c r="U156" s="342"/>
      <c r="V156" s="342"/>
      <c r="W156" s="342"/>
      <c r="X156" s="342"/>
    </row>
    <row r="157" spans="1:24" x14ac:dyDescent="0.25">
      <c r="A157" s="342"/>
      <c r="B157" s="342"/>
      <c r="C157" s="342"/>
      <c r="D157" s="342"/>
      <c r="E157" s="342"/>
      <c r="F157" s="342"/>
      <c r="G157" s="342"/>
      <c r="H157" s="342"/>
      <c r="I157" s="342"/>
      <c r="J157" s="342"/>
      <c r="K157" s="342"/>
      <c r="L157" s="342"/>
      <c r="M157" s="342"/>
      <c r="N157" s="342"/>
      <c r="O157" s="342"/>
      <c r="P157" s="342"/>
      <c r="Q157" s="342"/>
      <c r="R157" s="342"/>
      <c r="S157" s="342"/>
      <c r="T157" s="342"/>
      <c r="U157" s="342"/>
      <c r="V157" s="342"/>
      <c r="W157" s="342"/>
      <c r="X157" s="342"/>
    </row>
    <row r="158" spans="1:24" x14ac:dyDescent="0.25">
      <c r="A158" s="342"/>
      <c r="B158" s="342"/>
      <c r="C158" s="342"/>
      <c r="D158" s="342"/>
      <c r="E158" s="342"/>
      <c r="F158" s="342"/>
      <c r="G158" s="342"/>
      <c r="H158" s="342"/>
      <c r="I158" s="342"/>
      <c r="J158" s="342"/>
      <c r="K158" s="342"/>
      <c r="L158" s="342"/>
      <c r="M158" s="342"/>
      <c r="N158" s="342"/>
      <c r="O158" s="342"/>
      <c r="P158" s="342"/>
      <c r="Q158" s="342"/>
      <c r="R158" s="342"/>
      <c r="S158" s="342"/>
      <c r="T158" s="342"/>
      <c r="U158" s="342"/>
      <c r="V158" s="342"/>
      <c r="W158" s="342"/>
      <c r="X158" s="342"/>
    </row>
    <row r="159" spans="1:24" x14ac:dyDescent="0.25">
      <c r="A159" s="342"/>
      <c r="B159" s="342"/>
      <c r="C159" s="342"/>
      <c r="D159" s="342"/>
      <c r="E159" s="342"/>
      <c r="F159" s="342"/>
      <c r="G159" s="342"/>
      <c r="H159" s="342"/>
      <c r="I159" s="342"/>
      <c r="J159" s="342"/>
      <c r="K159" s="342"/>
      <c r="L159" s="342"/>
      <c r="M159" s="342"/>
      <c r="N159" s="342"/>
      <c r="O159" s="342"/>
      <c r="P159" s="342"/>
      <c r="Q159" s="342"/>
      <c r="R159" s="342"/>
      <c r="S159" s="342"/>
      <c r="T159" s="342"/>
      <c r="U159" s="342"/>
      <c r="V159" s="342"/>
      <c r="W159" s="342"/>
      <c r="X159" s="342"/>
    </row>
    <row r="160" spans="1:24" x14ac:dyDescent="0.25">
      <c r="A160" s="342"/>
      <c r="B160" s="342"/>
      <c r="C160" s="342"/>
      <c r="D160" s="342"/>
      <c r="E160" s="342"/>
      <c r="F160" s="342"/>
      <c r="G160" s="342"/>
      <c r="H160" s="342"/>
      <c r="I160" s="342"/>
      <c r="J160" s="342"/>
      <c r="K160" s="342"/>
      <c r="L160" s="342"/>
      <c r="M160" s="342"/>
      <c r="N160" s="342"/>
      <c r="O160" s="342"/>
      <c r="P160" s="342"/>
      <c r="Q160" s="342"/>
      <c r="R160" s="342"/>
      <c r="S160" s="342"/>
      <c r="T160" s="342"/>
      <c r="U160" s="342"/>
      <c r="V160" s="342"/>
      <c r="W160" s="342"/>
      <c r="X160" s="342"/>
    </row>
    <row r="161" spans="1:24" x14ac:dyDescent="0.25">
      <c r="A161" s="342"/>
      <c r="B161" s="342"/>
      <c r="C161" s="342"/>
      <c r="D161" s="342"/>
      <c r="E161" s="342"/>
      <c r="F161" s="342"/>
      <c r="G161" s="342"/>
      <c r="H161" s="342"/>
      <c r="I161" s="342"/>
      <c r="J161" s="342"/>
      <c r="K161" s="342"/>
      <c r="L161" s="342"/>
      <c r="M161" s="342"/>
      <c r="N161" s="342"/>
      <c r="O161" s="342"/>
      <c r="P161" s="342"/>
      <c r="Q161" s="342"/>
      <c r="R161" s="342"/>
      <c r="S161" s="342"/>
      <c r="T161" s="342"/>
      <c r="U161" s="342"/>
      <c r="V161" s="342"/>
      <c r="W161" s="342"/>
      <c r="X161" s="342"/>
    </row>
    <row r="162" spans="1:24" x14ac:dyDescent="0.25">
      <c r="A162" s="342"/>
      <c r="B162" s="342"/>
      <c r="C162" s="342"/>
      <c r="D162" s="342"/>
      <c r="E162" s="342"/>
      <c r="F162" s="342"/>
      <c r="G162" s="342"/>
      <c r="H162" s="342"/>
      <c r="I162" s="342"/>
      <c r="J162" s="342"/>
      <c r="K162" s="342"/>
      <c r="L162" s="342"/>
      <c r="M162" s="342"/>
      <c r="N162" s="342"/>
      <c r="O162" s="342"/>
      <c r="P162" s="342"/>
      <c r="Q162" s="342"/>
      <c r="R162" s="342"/>
      <c r="S162" s="342"/>
      <c r="T162" s="342"/>
      <c r="U162" s="342"/>
      <c r="V162" s="342"/>
      <c r="W162" s="342"/>
      <c r="X162" s="342"/>
    </row>
    <row r="163" spans="1:24" x14ac:dyDescent="0.25">
      <c r="A163" s="342"/>
      <c r="B163" s="342"/>
      <c r="C163" s="342"/>
      <c r="D163" s="342"/>
      <c r="E163" s="342"/>
      <c r="F163" s="342"/>
      <c r="G163" s="342"/>
      <c r="H163" s="342"/>
      <c r="I163" s="342"/>
      <c r="J163" s="342"/>
      <c r="K163" s="342"/>
      <c r="L163" s="342"/>
      <c r="M163" s="342"/>
      <c r="N163" s="342"/>
      <c r="O163" s="342"/>
      <c r="P163" s="342"/>
      <c r="Q163" s="342"/>
      <c r="R163" s="342"/>
      <c r="S163" s="342"/>
      <c r="T163" s="342"/>
      <c r="U163" s="342"/>
      <c r="V163" s="342"/>
      <c r="W163" s="342"/>
      <c r="X163" s="342"/>
    </row>
    <row r="164" spans="1:24" x14ac:dyDescent="0.25">
      <c r="A164" s="342"/>
      <c r="B164" s="342"/>
      <c r="C164" s="342"/>
      <c r="D164" s="342"/>
      <c r="E164" s="342"/>
      <c r="F164" s="342"/>
      <c r="G164" s="342"/>
      <c r="H164" s="342"/>
      <c r="I164" s="342"/>
      <c r="J164" s="342"/>
      <c r="K164" s="342"/>
      <c r="L164" s="342"/>
      <c r="M164" s="342"/>
      <c r="N164" s="342"/>
      <c r="O164" s="342"/>
      <c r="P164" s="342"/>
      <c r="Q164" s="342"/>
      <c r="R164" s="342"/>
      <c r="S164" s="342"/>
      <c r="T164" s="342"/>
      <c r="U164" s="342"/>
      <c r="V164" s="342"/>
      <c r="W164" s="342"/>
      <c r="X164" s="342"/>
    </row>
    <row r="165" spans="1:24" x14ac:dyDescent="0.25">
      <c r="A165" s="342"/>
      <c r="B165" s="342"/>
      <c r="C165" s="342"/>
      <c r="D165" s="342"/>
      <c r="E165" s="342"/>
      <c r="F165" s="342"/>
      <c r="G165" s="342"/>
      <c r="H165" s="342"/>
      <c r="I165" s="342"/>
      <c r="J165" s="342"/>
      <c r="K165" s="342"/>
      <c r="L165" s="342"/>
      <c r="M165" s="342"/>
      <c r="N165" s="342"/>
      <c r="O165" s="342"/>
      <c r="P165" s="342"/>
      <c r="Q165" s="342"/>
      <c r="R165" s="342"/>
      <c r="S165" s="342"/>
      <c r="T165" s="342"/>
      <c r="U165" s="342"/>
      <c r="V165" s="342"/>
      <c r="W165" s="342"/>
      <c r="X165" s="342"/>
    </row>
    <row r="166" spans="1:24" x14ac:dyDescent="0.25">
      <c r="A166" s="342"/>
      <c r="B166" s="342"/>
      <c r="C166" s="342"/>
      <c r="D166" s="342"/>
      <c r="E166" s="342"/>
      <c r="F166" s="342"/>
      <c r="G166" s="342"/>
      <c r="H166" s="342"/>
      <c r="I166" s="342"/>
      <c r="J166" s="342"/>
      <c r="K166" s="342"/>
      <c r="L166" s="342"/>
      <c r="M166" s="342"/>
      <c r="N166" s="342"/>
      <c r="O166" s="342"/>
      <c r="P166" s="342"/>
      <c r="Q166" s="342"/>
      <c r="R166" s="342"/>
      <c r="S166" s="342"/>
      <c r="T166" s="342"/>
      <c r="U166" s="342"/>
      <c r="V166" s="342"/>
      <c r="W166" s="342"/>
      <c r="X166" s="342"/>
    </row>
    <row r="167" spans="1:24" x14ac:dyDescent="0.25">
      <c r="A167" s="342"/>
      <c r="B167" s="342"/>
      <c r="C167" s="342"/>
      <c r="D167" s="342"/>
      <c r="E167" s="342"/>
      <c r="F167" s="342"/>
      <c r="G167" s="342"/>
      <c r="H167" s="342"/>
      <c r="I167" s="342"/>
      <c r="J167" s="342"/>
      <c r="K167" s="342"/>
      <c r="L167" s="342"/>
      <c r="M167" s="342"/>
      <c r="N167" s="342"/>
      <c r="O167" s="342"/>
      <c r="P167" s="342"/>
      <c r="Q167" s="342"/>
      <c r="R167" s="342"/>
      <c r="S167" s="342"/>
      <c r="T167" s="342"/>
      <c r="U167" s="342"/>
      <c r="V167" s="342"/>
      <c r="W167" s="342"/>
      <c r="X167" s="342"/>
    </row>
    <row r="168" spans="1:24" x14ac:dyDescent="0.25">
      <c r="A168" s="342"/>
      <c r="B168" s="342"/>
      <c r="C168" s="342"/>
      <c r="D168" s="342"/>
      <c r="E168" s="342"/>
      <c r="F168" s="342"/>
      <c r="G168" s="342"/>
      <c r="H168" s="342"/>
      <c r="I168" s="342"/>
      <c r="J168" s="342"/>
      <c r="K168" s="342"/>
      <c r="L168" s="342"/>
      <c r="M168" s="342"/>
      <c r="N168" s="342"/>
      <c r="O168" s="342"/>
      <c r="P168" s="342"/>
      <c r="Q168" s="342"/>
      <c r="R168" s="342"/>
      <c r="S168" s="342"/>
      <c r="T168" s="342"/>
      <c r="U168" s="342"/>
      <c r="V168" s="342"/>
      <c r="W168" s="342"/>
      <c r="X168" s="342"/>
    </row>
    <row r="169" spans="1:24" x14ac:dyDescent="0.25">
      <c r="A169" s="342"/>
      <c r="B169" s="342"/>
      <c r="C169" s="342"/>
      <c r="D169" s="342"/>
      <c r="E169" s="342"/>
      <c r="F169" s="342"/>
      <c r="G169" s="342"/>
      <c r="H169" s="342"/>
      <c r="I169" s="342"/>
      <c r="J169" s="342"/>
      <c r="K169" s="342"/>
      <c r="L169" s="342"/>
      <c r="M169" s="342"/>
      <c r="N169" s="342"/>
      <c r="O169" s="342"/>
      <c r="P169" s="342"/>
      <c r="Q169" s="342"/>
      <c r="R169" s="342"/>
      <c r="S169" s="342"/>
      <c r="T169" s="342"/>
      <c r="U169" s="342"/>
      <c r="V169" s="342"/>
      <c r="W169" s="342"/>
      <c r="X169" s="342"/>
    </row>
    <row r="170" spans="1:24" x14ac:dyDescent="0.25">
      <c r="A170" s="342"/>
      <c r="B170" s="342"/>
      <c r="C170" s="342"/>
      <c r="D170" s="342"/>
      <c r="E170" s="342"/>
      <c r="F170" s="342"/>
      <c r="G170" s="342"/>
      <c r="H170" s="342"/>
      <c r="I170" s="342"/>
      <c r="J170" s="342"/>
      <c r="K170" s="342"/>
      <c r="L170" s="342"/>
      <c r="M170" s="342"/>
      <c r="N170" s="342"/>
      <c r="O170" s="342"/>
      <c r="P170" s="342"/>
      <c r="Q170" s="342"/>
      <c r="R170" s="342"/>
      <c r="S170" s="342"/>
      <c r="T170" s="342"/>
      <c r="U170" s="342"/>
      <c r="V170" s="342"/>
      <c r="W170" s="342"/>
      <c r="X170" s="342"/>
    </row>
    <row r="171" spans="1:24" x14ac:dyDescent="0.25">
      <c r="A171" s="342"/>
      <c r="B171" s="342"/>
      <c r="C171" s="342"/>
      <c r="D171" s="342"/>
      <c r="E171" s="342"/>
      <c r="F171" s="342"/>
      <c r="G171" s="342"/>
      <c r="H171" s="342"/>
      <c r="I171" s="342"/>
      <c r="J171" s="342"/>
      <c r="K171" s="342"/>
      <c r="L171" s="342"/>
      <c r="M171" s="342"/>
      <c r="N171" s="342"/>
      <c r="O171" s="342"/>
      <c r="P171" s="342"/>
      <c r="Q171" s="342"/>
      <c r="R171" s="342"/>
      <c r="S171" s="342"/>
      <c r="T171" s="342"/>
      <c r="U171" s="342"/>
      <c r="V171" s="342"/>
      <c r="W171" s="342"/>
      <c r="X171" s="342"/>
    </row>
    <row r="172" spans="1:24" x14ac:dyDescent="0.25">
      <c r="A172" s="342"/>
      <c r="B172" s="342"/>
      <c r="C172" s="342"/>
      <c r="D172" s="342"/>
      <c r="E172" s="342"/>
      <c r="F172" s="342"/>
      <c r="G172" s="342"/>
      <c r="H172" s="342"/>
      <c r="I172" s="342"/>
      <c r="J172" s="342"/>
      <c r="K172" s="342"/>
      <c r="L172" s="342"/>
      <c r="M172" s="342"/>
      <c r="N172" s="342"/>
      <c r="O172" s="342"/>
      <c r="P172" s="342"/>
      <c r="Q172" s="342"/>
      <c r="R172" s="342"/>
      <c r="S172" s="342"/>
      <c r="T172" s="342"/>
      <c r="U172" s="342"/>
      <c r="V172" s="342"/>
      <c r="W172" s="342"/>
      <c r="X172" s="342"/>
    </row>
    <row r="173" spans="1:24" x14ac:dyDescent="0.25">
      <c r="A173" s="342"/>
      <c r="B173" s="342"/>
      <c r="C173" s="342"/>
      <c r="D173" s="342"/>
      <c r="E173" s="342"/>
      <c r="F173" s="342"/>
      <c r="G173" s="342"/>
      <c r="H173" s="342"/>
      <c r="I173" s="342"/>
      <c r="J173" s="342"/>
      <c r="K173" s="342"/>
      <c r="L173" s="342"/>
      <c r="M173" s="342"/>
      <c r="N173" s="342"/>
      <c r="O173" s="342"/>
      <c r="P173" s="342"/>
      <c r="Q173" s="342"/>
      <c r="R173" s="342"/>
      <c r="S173" s="342"/>
      <c r="T173" s="342"/>
      <c r="U173" s="342"/>
      <c r="V173" s="342"/>
      <c r="W173" s="342"/>
      <c r="X173" s="342"/>
    </row>
    <row r="174" spans="1:24" x14ac:dyDescent="0.25">
      <c r="A174" s="342"/>
      <c r="B174" s="342"/>
      <c r="C174" s="342"/>
      <c r="D174" s="342"/>
      <c r="E174" s="342"/>
      <c r="F174" s="342"/>
      <c r="G174" s="342"/>
      <c r="H174" s="342"/>
      <c r="I174" s="342"/>
      <c r="J174" s="342"/>
      <c r="K174" s="342"/>
      <c r="L174" s="342"/>
      <c r="M174" s="342"/>
      <c r="N174" s="342"/>
      <c r="O174" s="342"/>
      <c r="P174" s="342"/>
      <c r="Q174" s="342"/>
      <c r="R174" s="342"/>
      <c r="S174" s="342"/>
      <c r="T174" s="342"/>
      <c r="U174" s="342"/>
      <c r="V174" s="342"/>
      <c r="W174" s="342"/>
      <c r="X174" s="342"/>
    </row>
    <row r="175" spans="1:24" x14ac:dyDescent="0.25">
      <c r="A175" s="342"/>
      <c r="B175" s="342"/>
      <c r="C175" s="342"/>
      <c r="D175" s="342"/>
      <c r="E175" s="342"/>
      <c r="F175" s="342"/>
      <c r="G175" s="342"/>
      <c r="H175" s="342"/>
      <c r="I175" s="342"/>
      <c r="J175" s="342"/>
      <c r="K175" s="342"/>
      <c r="L175" s="342"/>
      <c r="M175" s="342"/>
      <c r="N175" s="342"/>
      <c r="O175" s="342"/>
      <c r="P175" s="342"/>
      <c r="Q175" s="342"/>
      <c r="R175" s="342"/>
      <c r="S175" s="342"/>
      <c r="T175" s="342"/>
      <c r="U175" s="342"/>
      <c r="V175" s="342"/>
      <c r="W175" s="342"/>
      <c r="X175" s="342"/>
    </row>
    <row r="176" spans="1:24" x14ac:dyDescent="0.25">
      <c r="A176" s="342"/>
      <c r="B176" s="342"/>
      <c r="C176" s="342"/>
      <c r="D176" s="342"/>
      <c r="E176" s="342"/>
      <c r="F176" s="342"/>
      <c r="G176" s="342"/>
      <c r="H176" s="342"/>
      <c r="I176" s="342"/>
      <c r="J176" s="342"/>
      <c r="K176" s="342"/>
      <c r="L176" s="342"/>
      <c r="M176" s="342"/>
      <c r="N176" s="342"/>
      <c r="O176" s="342"/>
      <c r="P176" s="342"/>
      <c r="Q176" s="342"/>
      <c r="R176" s="342"/>
      <c r="S176" s="342"/>
      <c r="T176" s="342"/>
      <c r="U176" s="342"/>
      <c r="V176" s="342"/>
      <c r="W176" s="342"/>
      <c r="X176" s="342"/>
    </row>
    <row r="177" spans="1:24" x14ac:dyDescent="0.25">
      <c r="A177" s="342"/>
      <c r="B177" s="342"/>
      <c r="C177" s="342"/>
      <c r="D177" s="342"/>
      <c r="E177" s="342"/>
      <c r="F177" s="342"/>
      <c r="G177" s="342"/>
      <c r="H177" s="342"/>
      <c r="I177" s="342"/>
      <c r="J177" s="342"/>
      <c r="K177" s="342"/>
      <c r="L177" s="342"/>
      <c r="M177" s="342"/>
      <c r="N177" s="342"/>
      <c r="O177" s="342"/>
      <c r="P177" s="342"/>
      <c r="Q177" s="342"/>
      <c r="R177" s="342"/>
      <c r="S177" s="342"/>
      <c r="T177" s="342"/>
      <c r="U177" s="342"/>
      <c r="V177" s="342"/>
      <c r="W177" s="342"/>
      <c r="X177" s="342"/>
    </row>
    <row r="178" spans="1:24" x14ac:dyDescent="0.25">
      <c r="A178" s="342"/>
      <c r="B178" s="342"/>
      <c r="C178" s="342"/>
      <c r="D178" s="342"/>
      <c r="E178" s="342"/>
      <c r="F178" s="342"/>
      <c r="G178" s="342"/>
      <c r="H178" s="342"/>
      <c r="I178" s="342"/>
      <c r="J178" s="342"/>
      <c r="K178" s="342"/>
      <c r="L178" s="342"/>
      <c r="M178" s="342"/>
      <c r="N178" s="342"/>
      <c r="O178" s="342"/>
      <c r="P178" s="342"/>
      <c r="Q178" s="342"/>
      <c r="R178" s="342"/>
      <c r="S178" s="342"/>
      <c r="T178" s="342"/>
      <c r="U178" s="342"/>
      <c r="V178" s="342"/>
      <c r="W178" s="342"/>
      <c r="X178" s="342"/>
    </row>
    <row r="179" spans="1:24" x14ac:dyDescent="0.25">
      <c r="A179" s="342"/>
      <c r="B179" s="342"/>
      <c r="C179" s="342"/>
      <c r="D179" s="342"/>
      <c r="E179" s="342"/>
      <c r="F179" s="342"/>
      <c r="G179" s="342"/>
      <c r="H179" s="342"/>
      <c r="I179" s="342"/>
      <c r="J179" s="342"/>
      <c r="K179" s="342"/>
      <c r="L179" s="342"/>
      <c r="M179" s="342"/>
      <c r="N179" s="342"/>
      <c r="O179" s="342"/>
      <c r="P179" s="342"/>
      <c r="Q179" s="342"/>
      <c r="R179" s="342"/>
      <c r="S179" s="342"/>
      <c r="T179" s="342"/>
      <c r="U179" s="342"/>
      <c r="V179" s="342"/>
      <c r="W179" s="342"/>
      <c r="X179" s="342"/>
    </row>
    <row r="180" spans="1:24" x14ac:dyDescent="0.25">
      <c r="A180" s="342"/>
      <c r="B180" s="342"/>
      <c r="C180" s="342"/>
      <c r="D180" s="342"/>
      <c r="E180" s="342"/>
      <c r="F180" s="342"/>
      <c r="G180" s="342"/>
      <c r="H180" s="342"/>
      <c r="I180" s="342"/>
      <c r="J180" s="342"/>
      <c r="K180" s="342"/>
      <c r="L180" s="342"/>
      <c r="M180" s="342"/>
      <c r="N180" s="342"/>
      <c r="O180" s="342"/>
      <c r="P180" s="342"/>
      <c r="Q180" s="342"/>
      <c r="R180" s="342"/>
      <c r="S180" s="342"/>
      <c r="T180" s="342"/>
      <c r="U180" s="342"/>
      <c r="V180" s="342"/>
      <c r="W180" s="342"/>
      <c r="X180" s="342"/>
    </row>
    <row r="181" spans="1:24" x14ac:dyDescent="0.25">
      <c r="A181" s="342"/>
      <c r="B181" s="342"/>
      <c r="C181" s="342"/>
      <c r="D181" s="342"/>
      <c r="E181" s="342"/>
      <c r="F181" s="342"/>
      <c r="G181" s="342"/>
      <c r="H181" s="342"/>
      <c r="I181" s="342"/>
      <c r="J181" s="342"/>
      <c r="K181" s="342"/>
      <c r="L181" s="342"/>
      <c r="M181" s="342"/>
      <c r="N181" s="342"/>
      <c r="O181" s="342"/>
      <c r="P181" s="342"/>
      <c r="Q181" s="342"/>
      <c r="R181" s="342"/>
      <c r="S181" s="342"/>
      <c r="T181" s="342"/>
      <c r="U181" s="342"/>
      <c r="V181" s="342"/>
      <c r="W181" s="342"/>
      <c r="X181" s="342"/>
    </row>
    <row r="182" spans="1:24" x14ac:dyDescent="0.25">
      <c r="A182" s="342"/>
      <c r="B182" s="342"/>
      <c r="C182" s="342"/>
      <c r="D182" s="342"/>
      <c r="E182" s="342"/>
      <c r="F182" s="342"/>
      <c r="G182" s="342"/>
      <c r="H182" s="342"/>
      <c r="I182" s="342"/>
      <c r="J182" s="342"/>
      <c r="K182" s="342"/>
      <c r="L182" s="342"/>
      <c r="M182" s="342"/>
      <c r="N182" s="342"/>
      <c r="O182" s="342"/>
      <c r="P182" s="342"/>
      <c r="Q182" s="342"/>
      <c r="R182" s="342"/>
      <c r="S182" s="342"/>
      <c r="T182" s="342"/>
      <c r="U182" s="342"/>
      <c r="V182" s="342"/>
      <c r="W182" s="342"/>
      <c r="X182" s="342"/>
    </row>
    <row r="183" spans="1:24" x14ac:dyDescent="0.25">
      <c r="A183" s="342"/>
      <c r="B183" s="342"/>
      <c r="C183" s="342"/>
      <c r="D183" s="342"/>
      <c r="E183" s="342"/>
      <c r="F183" s="342"/>
      <c r="G183" s="342"/>
      <c r="H183" s="342"/>
      <c r="I183" s="342"/>
      <c r="J183" s="342"/>
      <c r="K183" s="342"/>
      <c r="L183" s="342"/>
      <c r="M183" s="342"/>
      <c r="N183" s="342"/>
      <c r="O183" s="342"/>
      <c r="P183" s="342"/>
      <c r="Q183" s="342"/>
      <c r="R183" s="342"/>
      <c r="S183" s="342"/>
      <c r="T183" s="342"/>
      <c r="U183" s="342"/>
      <c r="V183" s="342"/>
      <c r="W183" s="342"/>
      <c r="X183" s="342"/>
    </row>
    <row r="184" spans="1:24" x14ac:dyDescent="0.25">
      <c r="A184" s="342"/>
      <c r="B184" s="342"/>
      <c r="C184" s="342"/>
      <c r="D184" s="342"/>
      <c r="E184" s="342"/>
      <c r="F184" s="342"/>
      <c r="G184" s="342"/>
      <c r="H184" s="342"/>
      <c r="I184" s="342"/>
      <c r="J184" s="342"/>
      <c r="K184" s="342"/>
      <c r="L184" s="342"/>
      <c r="M184" s="342"/>
      <c r="N184" s="342"/>
      <c r="O184" s="342"/>
      <c r="P184" s="342"/>
      <c r="Q184" s="342"/>
      <c r="R184" s="342"/>
      <c r="S184" s="342"/>
      <c r="T184" s="342"/>
      <c r="U184" s="342"/>
      <c r="V184" s="342"/>
      <c r="W184" s="342"/>
      <c r="X184" s="342"/>
    </row>
    <row r="185" spans="1:24" x14ac:dyDescent="0.25">
      <c r="A185" s="342"/>
      <c r="B185" s="342"/>
      <c r="C185" s="342"/>
      <c r="D185" s="342"/>
      <c r="E185" s="342"/>
      <c r="F185" s="342"/>
      <c r="G185" s="342"/>
      <c r="H185" s="342"/>
      <c r="I185" s="342"/>
      <c r="J185" s="342"/>
      <c r="K185" s="342"/>
      <c r="L185" s="342"/>
      <c r="M185" s="342"/>
      <c r="N185" s="342"/>
      <c r="O185" s="342"/>
      <c r="P185" s="342"/>
      <c r="Q185" s="342"/>
      <c r="R185" s="342"/>
      <c r="S185" s="342"/>
      <c r="T185" s="342"/>
      <c r="U185" s="342"/>
      <c r="V185" s="342"/>
      <c r="W185" s="342"/>
      <c r="X185" s="342"/>
    </row>
    <row r="186" spans="1:24" x14ac:dyDescent="0.25">
      <c r="A186" s="342"/>
      <c r="B186" s="342"/>
      <c r="C186" s="342"/>
      <c r="D186" s="342"/>
      <c r="E186" s="342"/>
      <c r="F186" s="342"/>
      <c r="G186" s="342"/>
      <c r="H186" s="342"/>
      <c r="I186" s="342"/>
      <c r="J186" s="342"/>
      <c r="K186" s="342"/>
      <c r="L186" s="342"/>
      <c r="M186" s="342"/>
      <c r="N186" s="342"/>
      <c r="O186" s="342"/>
      <c r="P186" s="342"/>
      <c r="Q186" s="342"/>
      <c r="R186" s="342"/>
      <c r="S186" s="342"/>
      <c r="T186" s="342"/>
      <c r="U186" s="342"/>
      <c r="V186" s="342"/>
      <c r="W186" s="342"/>
      <c r="X186" s="342"/>
    </row>
    <row r="187" spans="1:24" x14ac:dyDescent="0.25">
      <c r="A187" s="342"/>
      <c r="B187" s="342"/>
      <c r="C187" s="342"/>
      <c r="D187" s="342"/>
      <c r="E187" s="342"/>
      <c r="F187" s="342"/>
      <c r="G187" s="342"/>
      <c r="H187" s="342"/>
      <c r="I187" s="342"/>
      <c r="J187" s="342"/>
      <c r="K187" s="342"/>
      <c r="L187" s="342"/>
      <c r="M187" s="342"/>
      <c r="N187" s="342"/>
      <c r="O187" s="342"/>
      <c r="P187" s="342"/>
      <c r="Q187" s="342"/>
      <c r="R187" s="342"/>
      <c r="S187" s="342"/>
      <c r="T187" s="342"/>
      <c r="U187" s="342"/>
      <c r="V187" s="342"/>
      <c r="W187" s="342"/>
      <c r="X187" s="342"/>
    </row>
    <row r="188" spans="1:24" x14ac:dyDescent="0.25">
      <c r="A188" s="342"/>
      <c r="B188" s="342"/>
      <c r="C188" s="342"/>
      <c r="D188" s="342"/>
      <c r="E188" s="342"/>
      <c r="F188" s="342"/>
      <c r="G188" s="342"/>
      <c r="H188" s="342"/>
      <c r="I188" s="342"/>
      <c r="J188" s="342"/>
      <c r="K188" s="342"/>
      <c r="L188" s="342"/>
      <c r="M188" s="342"/>
      <c r="N188" s="342"/>
      <c r="O188" s="342"/>
      <c r="P188" s="342"/>
      <c r="Q188" s="342"/>
      <c r="R188" s="342"/>
      <c r="S188" s="342"/>
      <c r="T188" s="342"/>
      <c r="U188" s="342"/>
      <c r="V188" s="342"/>
      <c r="W188" s="342"/>
      <c r="X188" s="342"/>
    </row>
    <row r="189" spans="1:24" x14ac:dyDescent="0.25">
      <c r="A189" s="342"/>
      <c r="B189" s="342"/>
      <c r="C189" s="342"/>
      <c r="D189" s="342"/>
      <c r="E189" s="342"/>
      <c r="F189" s="342"/>
      <c r="G189" s="342"/>
      <c r="H189" s="342"/>
      <c r="I189" s="342"/>
      <c r="J189" s="342"/>
      <c r="K189" s="342"/>
      <c r="L189" s="342"/>
      <c r="M189" s="342"/>
      <c r="N189" s="342"/>
      <c r="O189" s="342"/>
      <c r="P189" s="342"/>
      <c r="Q189" s="342"/>
      <c r="R189" s="342"/>
      <c r="S189" s="342"/>
      <c r="T189" s="342"/>
      <c r="U189" s="342"/>
      <c r="V189" s="342"/>
      <c r="W189" s="342"/>
      <c r="X189" s="342"/>
    </row>
    <row r="190" spans="1:24" x14ac:dyDescent="0.25">
      <c r="A190" s="342"/>
      <c r="B190" s="342"/>
      <c r="C190" s="342"/>
      <c r="D190" s="342"/>
      <c r="E190" s="342"/>
      <c r="F190" s="342"/>
      <c r="G190" s="342"/>
      <c r="H190" s="342"/>
      <c r="I190" s="342"/>
      <c r="J190" s="342"/>
      <c r="K190" s="342"/>
      <c r="L190" s="342"/>
      <c r="M190" s="342"/>
      <c r="N190" s="342"/>
      <c r="O190" s="342"/>
      <c r="P190" s="342"/>
      <c r="Q190" s="342"/>
      <c r="R190" s="342"/>
      <c r="S190" s="342"/>
      <c r="T190" s="342"/>
      <c r="U190" s="342"/>
      <c r="V190" s="342"/>
      <c r="W190" s="342"/>
      <c r="X190" s="342"/>
    </row>
    <row r="191" spans="1:24" x14ac:dyDescent="0.25">
      <c r="A191" s="342"/>
      <c r="B191" s="342"/>
      <c r="C191" s="342"/>
      <c r="D191" s="342"/>
      <c r="E191" s="342"/>
      <c r="F191" s="342"/>
      <c r="G191" s="342"/>
      <c r="H191" s="342"/>
      <c r="I191" s="342"/>
      <c r="J191" s="342"/>
      <c r="K191" s="342"/>
      <c r="L191" s="342"/>
      <c r="M191" s="342"/>
      <c r="N191" s="342"/>
      <c r="O191" s="342"/>
      <c r="P191" s="342"/>
      <c r="Q191" s="342"/>
      <c r="R191" s="342"/>
      <c r="S191" s="342"/>
      <c r="T191" s="342"/>
      <c r="U191" s="342"/>
      <c r="V191" s="342"/>
      <c r="W191" s="342"/>
      <c r="X191" s="342"/>
    </row>
    <row r="192" spans="1:24" x14ac:dyDescent="0.25">
      <c r="A192" s="342"/>
      <c r="B192" s="342"/>
      <c r="C192" s="342"/>
      <c r="D192" s="342"/>
      <c r="E192" s="342"/>
      <c r="F192" s="342"/>
      <c r="G192" s="342"/>
      <c r="H192" s="342"/>
      <c r="I192" s="342"/>
      <c r="J192" s="342"/>
      <c r="K192" s="342"/>
      <c r="L192" s="342"/>
      <c r="M192" s="342"/>
      <c r="N192" s="342"/>
      <c r="O192" s="342"/>
      <c r="P192" s="342"/>
      <c r="Q192" s="342"/>
      <c r="R192" s="342"/>
      <c r="S192" s="342"/>
      <c r="T192" s="342"/>
      <c r="U192" s="342"/>
      <c r="V192" s="342"/>
      <c r="W192" s="342"/>
      <c r="X192" s="342"/>
    </row>
    <row r="193" spans="1:24" x14ac:dyDescent="0.25">
      <c r="A193" s="342"/>
      <c r="B193" s="342"/>
      <c r="C193" s="342"/>
      <c r="D193" s="342"/>
      <c r="E193" s="342"/>
      <c r="F193" s="342"/>
      <c r="G193" s="342"/>
      <c r="H193" s="342"/>
      <c r="I193" s="342"/>
      <c r="J193" s="342"/>
      <c r="K193" s="342"/>
      <c r="L193" s="342"/>
      <c r="M193" s="342"/>
      <c r="N193" s="342"/>
      <c r="O193" s="342"/>
      <c r="P193" s="342"/>
      <c r="Q193" s="342"/>
      <c r="R193" s="342"/>
      <c r="S193" s="342"/>
      <c r="T193" s="342"/>
      <c r="U193" s="342"/>
      <c r="V193" s="342"/>
      <c r="W193" s="342"/>
      <c r="X193" s="342"/>
    </row>
    <row r="194" spans="1:24" x14ac:dyDescent="0.25">
      <c r="A194" s="342"/>
      <c r="B194" s="342"/>
      <c r="C194" s="342"/>
      <c r="D194" s="342"/>
      <c r="E194" s="342"/>
      <c r="F194" s="342"/>
      <c r="G194" s="342"/>
      <c r="H194" s="342"/>
      <c r="I194" s="342"/>
      <c r="J194" s="342"/>
      <c r="K194" s="342"/>
      <c r="L194" s="342"/>
      <c r="M194" s="342"/>
      <c r="N194" s="342"/>
      <c r="O194" s="342"/>
      <c r="P194" s="342"/>
      <c r="Q194" s="342"/>
      <c r="R194" s="342"/>
      <c r="S194" s="342"/>
      <c r="T194" s="342"/>
      <c r="U194" s="342"/>
      <c r="V194" s="342"/>
      <c r="W194" s="342"/>
      <c r="X194" s="342"/>
    </row>
    <row r="195" spans="1:24" x14ac:dyDescent="0.25">
      <c r="A195" s="342"/>
      <c r="B195" s="342"/>
      <c r="C195" s="342"/>
      <c r="D195" s="342"/>
      <c r="E195" s="342"/>
      <c r="F195" s="342"/>
      <c r="G195" s="342"/>
      <c r="H195" s="342"/>
      <c r="I195" s="342"/>
      <c r="J195" s="342"/>
      <c r="K195" s="342"/>
      <c r="L195" s="342"/>
      <c r="M195" s="342"/>
      <c r="N195" s="342"/>
      <c r="O195" s="342"/>
      <c r="P195" s="342"/>
      <c r="Q195" s="342"/>
      <c r="R195" s="342"/>
      <c r="S195" s="342"/>
      <c r="T195" s="342"/>
      <c r="U195" s="342"/>
      <c r="V195" s="342"/>
      <c r="W195" s="342"/>
      <c r="X195" s="342"/>
    </row>
    <row r="196" spans="1:24" x14ac:dyDescent="0.25">
      <c r="A196" s="342"/>
      <c r="B196" s="342"/>
      <c r="C196" s="342"/>
      <c r="D196" s="342"/>
      <c r="E196" s="342"/>
      <c r="F196" s="342"/>
      <c r="G196" s="342"/>
      <c r="H196" s="342"/>
      <c r="I196" s="342"/>
      <c r="J196" s="342"/>
      <c r="K196" s="342"/>
      <c r="L196" s="342"/>
      <c r="M196" s="342"/>
      <c r="N196" s="342"/>
      <c r="O196" s="342"/>
      <c r="P196" s="342"/>
      <c r="Q196" s="342"/>
      <c r="R196" s="342"/>
      <c r="S196" s="342"/>
      <c r="T196" s="342"/>
      <c r="U196" s="342"/>
      <c r="V196" s="342"/>
      <c r="W196" s="342"/>
      <c r="X196" s="342"/>
    </row>
    <row r="197" spans="1:24" x14ac:dyDescent="0.25">
      <c r="A197" s="342"/>
      <c r="B197" s="342"/>
      <c r="C197" s="342"/>
      <c r="D197" s="342"/>
      <c r="E197" s="342"/>
      <c r="F197" s="342"/>
      <c r="G197" s="342"/>
      <c r="H197" s="342"/>
      <c r="I197" s="342"/>
      <c r="J197" s="342"/>
      <c r="K197" s="342"/>
      <c r="L197" s="342"/>
      <c r="M197" s="342"/>
      <c r="N197" s="342"/>
      <c r="O197" s="342"/>
      <c r="P197" s="342"/>
      <c r="Q197" s="342"/>
      <c r="R197" s="342"/>
      <c r="S197" s="342"/>
      <c r="T197" s="342"/>
      <c r="U197" s="342"/>
      <c r="V197" s="342"/>
      <c r="W197" s="342"/>
      <c r="X197" s="342"/>
    </row>
    <row r="198" spans="1:24" x14ac:dyDescent="0.25">
      <c r="A198" s="342"/>
      <c r="B198" s="342"/>
      <c r="C198" s="342"/>
      <c r="D198" s="342"/>
      <c r="E198" s="342"/>
      <c r="F198" s="342"/>
      <c r="G198" s="342"/>
      <c r="H198" s="342"/>
      <c r="I198" s="342"/>
      <c r="J198" s="342"/>
      <c r="K198" s="342"/>
      <c r="L198" s="342"/>
      <c r="M198" s="342"/>
      <c r="N198" s="342"/>
      <c r="O198" s="342"/>
      <c r="P198" s="342"/>
      <c r="Q198" s="342"/>
      <c r="R198" s="342"/>
      <c r="S198" s="342"/>
      <c r="T198" s="342"/>
      <c r="U198" s="342"/>
      <c r="V198" s="342"/>
      <c r="W198" s="342"/>
      <c r="X198" s="342"/>
    </row>
    <row r="199" spans="1:24" x14ac:dyDescent="0.25">
      <c r="A199" s="342"/>
      <c r="B199" s="342"/>
      <c r="C199" s="342"/>
      <c r="D199" s="342"/>
      <c r="E199" s="342"/>
      <c r="F199" s="342"/>
      <c r="G199" s="342"/>
      <c r="H199" s="342"/>
      <c r="I199" s="342"/>
      <c r="J199" s="342"/>
      <c r="K199" s="342"/>
      <c r="L199" s="342"/>
      <c r="M199" s="342"/>
      <c r="N199" s="342"/>
      <c r="O199" s="342"/>
      <c r="P199" s="342"/>
      <c r="Q199" s="342"/>
      <c r="R199" s="342"/>
      <c r="S199" s="342"/>
      <c r="T199" s="342"/>
      <c r="U199" s="342"/>
      <c r="V199" s="342"/>
      <c r="W199" s="342"/>
      <c r="X199" s="342"/>
    </row>
    <row r="200" spans="1:24" x14ac:dyDescent="0.25">
      <c r="A200" s="342"/>
      <c r="B200" s="342"/>
      <c r="C200" s="342"/>
      <c r="D200" s="342"/>
      <c r="E200" s="342"/>
      <c r="F200" s="342"/>
      <c r="G200" s="342"/>
      <c r="H200" s="342"/>
      <c r="I200" s="342"/>
      <c r="J200" s="342"/>
      <c r="K200" s="342"/>
      <c r="L200" s="342"/>
      <c r="M200" s="342"/>
      <c r="N200" s="342"/>
      <c r="O200" s="342"/>
      <c r="P200" s="342"/>
      <c r="Q200" s="342"/>
      <c r="R200" s="342"/>
      <c r="S200" s="342"/>
      <c r="T200" s="342"/>
      <c r="U200" s="342"/>
      <c r="V200" s="342"/>
      <c r="W200" s="342"/>
      <c r="X200" s="342"/>
    </row>
    <row r="201" spans="1:24" x14ac:dyDescent="0.25">
      <c r="A201" s="342"/>
      <c r="B201" s="342"/>
      <c r="C201" s="342"/>
      <c r="D201" s="342"/>
      <c r="E201" s="342"/>
      <c r="F201" s="342"/>
      <c r="G201" s="342"/>
      <c r="H201" s="342"/>
      <c r="I201" s="342"/>
      <c r="J201" s="342"/>
      <c r="K201" s="342"/>
      <c r="L201" s="342"/>
      <c r="M201" s="342"/>
      <c r="N201" s="342"/>
      <c r="O201" s="342"/>
      <c r="P201" s="342"/>
      <c r="Q201" s="342"/>
      <c r="R201" s="342"/>
      <c r="S201" s="342"/>
      <c r="T201" s="342"/>
      <c r="U201" s="342"/>
      <c r="V201" s="342"/>
      <c r="W201" s="342"/>
      <c r="X201" s="342"/>
    </row>
    <row r="202" spans="1:24" x14ac:dyDescent="0.25">
      <c r="A202" s="342"/>
      <c r="B202" s="342"/>
      <c r="C202" s="342"/>
      <c r="D202" s="342"/>
      <c r="E202" s="342"/>
      <c r="F202" s="342"/>
      <c r="G202" s="342"/>
      <c r="H202" s="342"/>
      <c r="I202" s="342"/>
      <c r="J202" s="342"/>
      <c r="K202" s="342"/>
      <c r="L202" s="342"/>
      <c r="M202" s="342"/>
      <c r="N202" s="342"/>
      <c r="O202" s="342"/>
      <c r="P202" s="342"/>
      <c r="Q202" s="342"/>
      <c r="R202" s="342"/>
      <c r="S202" s="342"/>
      <c r="T202" s="342"/>
      <c r="U202" s="342"/>
      <c r="V202" s="342"/>
      <c r="W202" s="342"/>
      <c r="X202" s="342"/>
    </row>
    <row r="203" spans="1:24" x14ac:dyDescent="0.25">
      <c r="A203" s="342"/>
      <c r="B203" s="342"/>
      <c r="C203" s="342"/>
      <c r="D203" s="342"/>
      <c r="E203" s="342"/>
      <c r="F203" s="342"/>
      <c r="G203" s="342"/>
      <c r="H203" s="342"/>
      <c r="I203" s="342"/>
      <c r="J203" s="342"/>
      <c r="K203" s="342"/>
      <c r="L203" s="342"/>
      <c r="M203" s="342"/>
      <c r="N203" s="342"/>
      <c r="O203" s="342"/>
      <c r="P203" s="342"/>
      <c r="Q203" s="342"/>
      <c r="R203" s="342"/>
      <c r="S203" s="342"/>
      <c r="T203" s="342"/>
      <c r="U203" s="342"/>
      <c r="V203" s="342"/>
      <c r="W203" s="342"/>
      <c r="X203" s="342"/>
    </row>
    <row r="204" spans="1:24" x14ac:dyDescent="0.25">
      <c r="A204" s="342"/>
      <c r="B204" s="342"/>
      <c r="C204" s="342"/>
      <c r="D204" s="342"/>
      <c r="E204" s="342"/>
      <c r="F204" s="342"/>
      <c r="G204" s="342"/>
      <c r="H204" s="342"/>
      <c r="I204" s="342"/>
      <c r="J204" s="342"/>
      <c r="K204" s="342"/>
      <c r="L204" s="342"/>
      <c r="M204" s="342"/>
      <c r="N204" s="342"/>
      <c r="O204" s="342"/>
      <c r="P204" s="342"/>
      <c r="Q204" s="342"/>
      <c r="R204" s="342"/>
      <c r="S204" s="342"/>
      <c r="T204" s="342"/>
      <c r="U204" s="342"/>
      <c r="V204" s="342"/>
      <c r="W204" s="342"/>
      <c r="X204" s="342"/>
    </row>
    <row r="205" spans="1:24" x14ac:dyDescent="0.25">
      <c r="A205" s="342"/>
      <c r="B205" s="342"/>
      <c r="C205" s="342"/>
      <c r="D205" s="342"/>
      <c r="E205" s="342"/>
      <c r="F205" s="342"/>
      <c r="G205" s="342"/>
      <c r="H205" s="342"/>
      <c r="I205" s="342"/>
      <c r="J205" s="342"/>
      <c r="K205" s="342"/>
      <c r="L205" s="342"/>
      <c r="M205" s="342"/>
      <c r="N205" s="342"/>
      <c r="O205" s="342"/>
      <c r="P205" s="342"/>
      <c r="Q205" s="342"/>
      <c r="R205" s="342"/>
      <c r="S205" s="342"/>
      <c r="T205" s="342"/>
      <c r="U205" s="342"/>
      <c r="V205" s="342"/>
      <c r="W205" s="342"/>
      <c r="X205" s="342"/>
    </row>
    <row r="206" spans="1:24" x14ac:dyDescent="0.25">
      <c r="A206" s="342"/>
      <c r="B206" s="342"/>
      <c r="C206" s="342"/>
      <c r="D206" s="342"/>
      <c r="E206" s="342"/>
      <c r="F206" s="342"/>
      <c r="G206" s="342"/>
      <c r="H206" s="342"/>
      <c r="I206" s="342"/>
      <c r="J206" s="342"/>
      <c r="K206" s="342"/>
      <c r="L206" s="342"/>
      <c r="M206" s="342"/>
      <c r="N206" s="342"/>
      <c r="O206" s="342"/>
      <c r="P206" s="342"/>
      <c r="Q206" s="342"/>
      <c r="R206" s="342"/>
      <c r="S206" s="342"/>
      <c r="T206" s="342"/>
      <c r="U206" s="342"/>
      <c r="V206" s="342"/>
      <c r="W206" s="342"/>
      <c r="X206" s="342"/>
    </row>
    <row r="207" spans="1:24" x14ac:dyDescent="0.25">
      <c r="A207" s="342"/>
      <c r="B207" s="342"/>
      <c r="C207" s="342"/>
      <c r="D207" s="342"/>
      <c r="E207" s="342"/>
      <c r="F207" s="342"/>
      <c r="G207" s="342"/>
      <c r="H207" s="342"/>
      <c r="I207" s="342"/>
      <c r="J207" s="342"/>
      <c r="K207" s="342"/>
      <c r="L207" s="342"/>
      <c r="M207" s="342"/>
      <c r="N207" s="342"/>
      <c r="O207" s="342"/>
      <c r="P207" s="342"/>
      <c r="Q207" s="342"/>
      <c r="R207" s="342"/>
      <c r="S207" s="342"/>
      <c r="T207" s="342"/>
      <c r="U207" s="342"/>
      <c r="V207" s="342"/>
      <c r="W207" s="342"/>
      <c r="X207" s="342"/>
    </row>
    <row r="208" spans="1:24" x14ac:dyDescent="0.25">
      <c r="A208" s="342"/>
      <c r="B208" s="342"/>
      <c r="C208" s="342"/>
      <c r="D208" s="342"/>
      <c r="E208" s="342"/>
      <c r="F208" s="342"/>
      <c r="G208" s="342"/>
      <c r="H208" s="342"/>
      <c r="I208" s="342"/>
      <c r="J208" s="342"/>
      <c r="K208" s="342"/>
      <c r="L208" s="342"/>
      <c r="M208" s="342"/>
      <c r="N208" s="342"/>
      <c r="O208" s="342"/>
      <c r="P208" s="342"/>
      <c r="Q208" s="342"/>
      <c r="R208" s="342"/>
      <c r="S208" s="342"/>
      <c r="T208" s="342"/>
      <c r="U208" s="342"/>
      <c r="V208" s="342"/>
      <c r="W208" s="342"/>
      <c r="X208" s="342"/>
    </row>
    <row r="209" spans="1:24" x14ac:dyDescent="0.25">
      <c r="A209" s="342"/>
      <c r="B209" s="342"/>
      <c r="C209" s="342"/>
      <c r="D209" s="342"/>
      <c r="E209" s="342"/>
      <c r="F209" s="342"/>
      <c r="G209" s="342"/>
      <c r="H209" s="342"/>
      <c r="I209" s="342"/>
      <c r="J209" s="342"/>
      <c r="K209" s="342"/>
      <c r="L209" s="342"/>
      <c r="M209" s="342"/>
      <c r="N209" s="342"/>
      <c r="O209" s="342"/>
      <c r="P209" s="342"/>
      <c r="Q209" s="342"/>
      <c r="R209" s="342"/>
      <c r="S209" s="342"/>
      <c r="T209" s="342"/>
      <c r="U209" s="342"/>
      <c r="V209" s="342"/>
      <c r="W209" s="342"/>
      <c r="X209" s="342"/>
    </row>
    <row r="210" spans="1:24" x14ac:dyDescent="0.25">
      <c r="A210" s="342"/>
      <c r="B210" s="342"/>
      <c r="C210" s="342"/>
      <c r="D210" s="342"/>
      <c r="E210" s="342"/>
      <c r="F210" s="342"/>
      <c r="G210" s="342"/>
      <c r="H210" s="342"/>
      <c r="I210" s="342"/>
      <c r="J210" s="342"/>
      <c r="K210" s="342"/>
      <c r="L210" s="342"/>
      <c r="M210" s="342"/>
      <c r="N210" s="342"/>
      <c r="O210" s="342"/>
      <c r="P210" s="342"/>
      <c r="Q210" s="342"/>
      <c r="R210" s="342"/>
      <c r="S210" s="342"/>
      <c r="T210" s="342"/>
      <c r="U210" s="342"/>
      <c r="V210" s="342"/>
      <c r="W210" s="342"/>
      <c r="X210" s="342"/>
    </row>
    <row r="211" spans="1:24" x14ac:dyDescent="0.25">
      <c r="A211" s="342"/>
      <c r="B211" s="342"/>
      <c r="C211" s="342"/>
      <c r="D211" s="342"/>
      <c r="E211" s="342"/>
      <c r="F211" s="342"/>
      <c r="G211" s="342"/>
      <c r="H211" s="342"/>
      <c r="I211" s="342"/>
      <c r="J211" s="342"/>
      <c r="K211" s="342"/>
      <c r="L211" s="342"/>
      <c r="M211" s="342"/>
      <c r="N211" s="342"/>
      <c r="O211" s="342"/>
      <c r="P211" s="342"/>
      <c r="Q211" s="342"/>
      <c r="R211" s="342"/>
      <c r="S211" s="342"/>
      <c r="T211" s="342"/>
      <c r="U211" s="342"/>
      <c r="V211" s="342"/>
      <c r="W211" s="342"/>
      <c r="X211" s="342"/>
    </row>
    <row r="212" spans="1:24" x14ac:dyDescent="0.25">
      <c r="A212" s="342"/>
      <c r="B212" s="342"/>
      <c r="C212" s="342"/>
      <c r="D212" s="342"/>
      <c r="E212" s="342"/>
      <c r="F212" s="342"/>
      <c r="G212" s="342"/>
      <c r="H212" s="342"/>
      <c r="I212" s="342"/>
      <c r="J212" s="342"/>
      <c r="K212" s="342"/>
      <c r="L212" s="342"/>
      <c r="M212" s="342"/>
      <c r="N212" s="342"/>
      <c r="O212" s="342"/>
      <c r="P212" s="342"/>
      <c r="Q212" s="342"/>
      <c r="R212" s="342"/>
      <c r="S212" s="342"/>
      <c r="T212" s="342"/>
      <c r="U212" s="342"/>
      <c r="V212" s="342"/>
      <c r="W212" s="342"/>
      <c r="X212" s="342"/>
    </row>
    <row r="213" spans="1:24" x14ac:dyDescent="0.25">
      <c r="A213" s="342"/>
      <c r="B213" s="342"/>
      <c r="C213" s="342"/>
      <c r="D213" s="342"/>
      <c r="E213" s="342"/>
      <c r="F213" s="342"/>
      <c r="G213" s="342"/>
      <c r="H213" s="342"/>
      <c r="I213" s="342"/>
      <c r="J213" s="342"/>
      <c r="K213" s="342"/>
      <c r="L213" s="342"/>
      <c r="M213" s="342"/>
      <c r="N213" s="342"/>
      <c r="O213" s="342"/>
      <c r="P213" s="342"/>
      <c r="Q213" s="342"/>
      <c r="R213" s="342"/>
      <c r="S213" s="342"/>
      <c r="T213" s="342"/>
      <c r="U213" s="342"/>
      <c r="V213" s="342"/>
      <c r="W213" s="342"/>
      <c r="X213" s="342"/>
    </row>
    <row r="214" spans="1:24" x14ac:dyDescent="0.25">
      <c r="A214" s="342"/>
      <c r="B214" s="342"/>
      <c r="C214" s="342"/>
      <c r="D214" s="342"/>
      <c r="E214" s="342"/>
      <c r="F214" s="342"/>
      <c r="G214" s="342"/>
      <c r="H214" s="342"/>
      <c r="I214" s="342"/>
      <c r="J214" s="342"/>
      <c r="K214" s="342"/>
      <c r="L214" s="342"/>
      <c r="M214" s="342"/>
      <c r="N214" s="342"/>
      <c r="O214" s="342"/>
      <c r="P214" s="342"/>
      <c r="Q214" s="342"/>
      <c r="R214" s="342"/>
      <c r="S214" s="342"/>
      <c r="T214" s="342"/>
      <c r="U214" s="342"/>
      <c r="V214" s="342"/>
      <c r="W214" s="342"/>
      <c r="X214" s="342"/>
    </row>
    <row r="215" spans="1:24" x14ac:dyDescent="0.25">
      <c r="A215" s="342"/>
      <c r="B215" s="342"/>
      <c r="C215" s="342"/>
      <c r="D215" s="342"/>
      <c r="E215" s="342"/>
      <c r="F215" s="342"/>
      <c r="G215" s="342"/>
      <c r="H215" s="342"/>
      <c r="I215" s="342"/>
      <c r="J215" s="342"/>
      <c r="K215" s="342"/>
      <c r="L215" s="342"/>
      <c r="M215" s="342"/>
      <c r="N215" s="342"/>
      <c r="O215" s="342"/>
      <c r="P215" s="342"/>
      <c r="Q215" s="342"/>
      <c r="R215" s="342"/>
      <c r="S215" s="342"/>
      <c r="T215" s="342"/>
      <c r="U215" s="342"/>
      <c r="V215" s="342"/>
      <c r="W215" s="342"/>
      <c r="X215" s="342"/>
    </row>
    <row r="216" spans="1:24" x14ac:dyDescent="0.25">
      <c r="A216" s="342"/>
      <c r="B216" s="342"/>
      <c r="C216" s="342"/>
      <c r="D216" s="342"/>
      <c r="E216" s="342"/>
      <c r="F216" s="342"/>
      <c r="G216" s="342"/>
      <c r="H216" s="342"/>
      <c r="I216" s="342"/>
      <c r="J216" s="342"/>
      <c r="K216" s="342"/>
      <c r="L216" s="342"/>
      <c r="M216" s="342"/>
      <c r="N216" s="342"/>
      <c r="O216" s="342"/>
      <c r="P216" s="342"/>
      <c r="Q216" s="342"/>
      <c r="R216" s="342"/>
      <c r="S216" s="342"/>
      <c r="T216" s="342"/>
      <c r="U216" s="342"/>
      <c r="V216" s="342"/>
      <c r="W216" s="342"/>
      <c r="X216" s="342"/>
    </row>
    <row r="217" spans="1:24" x14ac:dyDescent="0.25">
      <c r="A217" s="342"/>
      <c r="B217" s="342"/>
      <c r="C217" s="342"/>
      <c r="D217" s="342"/>
      <c r="E217" s="342"/>
      <c r="F217" s="342"/>
      <c r="G217" s="342"/>
      <c r="H217" s="342"/>
      <c r="I217" s="342"/>
      <c r="J217" s="342"/>
      <c r="K217" s="342"/>
      <c r="L217" s="342"/>
      <c r="M217" s="342"/>
      <c r="N217" s="342"/>
      <c r="O217" s="342"/>
      <c r="P217" s="342"/>
      <c r="Q217" s="342"/>
      <c r="R217" s="342"/>
      <c r="S217" s="342"/>
      <c r="T217" s="342"/>
      <c r="U217" s="342"/>
      <c r="V217" s="342"/>
      <c r="W217" s="342"/>
      <c r="X217" s="342"/>
    </row>
    <row r="218" spans="1:24" x14ac:dyDescent="0.25">
      <c r="A218" s="342"/>
      <c r="B218" s="342"/>
      <c r="C218" s="342"/>
      <c r="D218" s="342"/>
      <c r="E218" s="342"/>
      <c r="F218" s="342"/>
      <c r="G218" s="342"/>
      <c r="H218" s="342"/>
      <c r="I218" s="342"/>
      <c r="J218" s="342"/>
      <c r="K218" s="342"/>
      <c r="L218" s="342"/>
      <c r="M218" s="342"/>
      <c r="N218" s="342"/>
      <c r="O218" s="342"/>
      <c r="P218" s="342"/>
      <c r="Q218" s="342"/>
      <c r="R218" s="342"/>
      <c r="S218" s="342"/>
      <c r="T218" s="342"/>
      <c r="U218" s="342"/>
      <c r="V218" s="342"/>
      <c r="W218" s="342"/>
      <c r="X218" s="342"/>
    </row>
    <row r="219" spans="1:24" x14ac:dyDescent="0.25">
      <c r="A219" s="342"/>
      <c r="B219" s="342"/>
      <c r="C219" s="342"/>
      <c r="D219" s="342"/>
      <c r="E219" s="342"/>
      <c r="F219" s="342"/>
      <c r="G219" s="342"/>
      <c r="H219" s="342"/>
      <c r="I219" s="342"/>
      <c r="J219" s="342"/>
      <c r="K219" s="342"/>
      <c r="L219" s="342"/>
      <c r="M219" s="342"/>
      <c r="N219" s="342"/>
      <c r="O219" s="342"/>
      <c r="P219" s="342"/>
      <c r="Q219" s="342"/>
      <c r="R219" s="342"/>
      <c r="S219" s="342"/>
      <c r="T219" s="342"/>
      <c r="U219" s="342"/>
      <c r="V219" s="342"/>
      <c r="W219" s="342"/>
      <c r="X219" s="342"/>
    </row>
    <row r="220" spans="1:24" x14ac:dyDescent="0.25">
      <c r="A220" s="342"/>
      <c r="B220" s="342"/>
      <c r="C220" s="342"/>
      <c r="D220" s="342"/>
      <c r="E220" s="342"/>
      <c r="F220" s="342"/>
      <c r="G220" s="342"/>
      <c r="H220" s="342"/>
      <c r="I220" s="342"/>
      <c r="J220" s="342"/>
      <c r="K220" s="342"/>
      <c r="L220" s="342"/>
      <c r="M220" s="342"/>
      <c r="N220" s="342"/>
      <c r="O220" s="342"/>
      <c r="P220" s="342"/>
      <c r="Q220" s="342"/>
      <c r="R220" s="342"/>
      <c r="S220" s="342"/>
      <c r="T220" s="342"/>
      <c r="U220" s="342"/>
      <c r="V220" s="342"/>
      <c r="W220" s="342"/>
      <c r="X220" s="342"/>
    </row>
    <row r="221" spans="1:24" x14ac:dyDescent="0.25">
      <c r="A221" s="342"/>
      <c r="B221" s="342"/>
      <c r="C221" s="342"/>
      <c r="D221" s="342"/>
      <c r="E221" s="342"/>
      <c r="F221" s="342"/>
      <c r="G221" s="342"/>
      <c r="H221" s="342"/>
      <c r="I221" s="342"/>
      <c r="J221" s="342"/>
      <c r="K221" s="342"/>
      <c r="L221" s="342"/>
      <c r="M221" s="342"/>
      <c r="N221" s="342"/>
      <c r="O221" s="342"/>
      <c r="P221" s="342"/>
      <c r="Q221" s="342"/>
      <c r="R221" s="342"/>
      <c r="S221" s="342"/>
      <c r="T221" s="342"/>
      <c r="U221" s="342"/>
      <c r="V221" s="342"/>
      <c r="W221" s="342"/>
      <c r="X221" s="342"/>
    </row>
    <row r="222" spans="1:24" x14ac:dyDescent="0.25">
      <c r="A222" s="342"/>
      <c r="B222" s="342"/>
      <c r="C222" s="342"/>
      <c r="D222" s="342"/>
      <c r="E222" s="342"/>
      <c r="F222" s="342"/>
      <c r="G222" s="342"/>
      <c r="H222" s="342"/>
      <c r="I222" s="342"/>
      <c r="J222" s="342"/>
      <c r="K222" s="342"/>
      <c r="L222" s="342"/>
      <c r="M222" s="342"/>
      <c r="N222" s="342"/>
      <c r="O222" s="342"/>
      <c r="P222" s="342"/>
      <c r="Q222" s="342"/>
      <c r="R222" s="342"/>
      <c r="S222" s="342"/>
      <c r="T222" s="342"/>
      <c r="U222" s="342"/>
      <c r="V222" s="342"/>
      <c r="W222" s="342"/>
      <c r="X222" s="342"/>
    </row>
    <row r="223" spans="1:24" x14ac:dyDescent="0.25">
      <c r="A223" s="342"/>
      <c r="B223" s="342"/>
      <c r="C223" s="342"/>
      <c r="D223" s="342"/>
      <c r="E223" s="342"/>
      <c r="F223" s="342"/>
      <c r="G223" s="342"/>
      <c r="H223" s="342"/>
      <c r="I223" s="342"/>
      <c r="J223" s="342"/>
      <c r="K223" s="342"/>
      <c r="L223" s="342"/>
      <c r="M223" s="342"/>
      <c r="N223" s="342"/>
      <c r="O223" s="342"/>
      <c r="P223" s="342"/>
      <c r="Q223" s="342"/>
      <c r="R223" s="342"/>
      <c r="S223" s="342"/>
      <c r="T223" s="342"/>
      <c r="U223" s="342"/>
      <c r="V223" s="342"/>
      <c r="W223" s="342"/>
      <c r="X223" s="342"/>
    </row>
    <row r="224" spans="1:24" x14ac:dyDescent="0.25">
      <c r="A224" s="342"/>
      <c r="B224" s="342"/>
      <c r="C224" s="342"/>
      <c r="D224" s="342"/>
      <c r="E224" s="342"/>
      <c r="F224" s="342"/>
      <c r="G224" s="342"/>
      <c r="H224" s="342"/>
      <c r="I224" s="342"/>
      <c r="J224" s="342"/>
      <c r="K224" s="342"/>
      <c r="L224" s="342"/>
      <c r="M224" s="342"/>
      <c r="N224" s="342"/>
      <c r="O224" s="342"/>
      <c r="P224" s="342"/>
      <c r="Q224" s="342"/>
      <c r="R224" s="342"/>
      <c r="S224" s="342"/>
      <c r="T224" s="342"/>
      <c r="U224" s="342"/>
      <c r="V224" s="342"/>
      <c r="W224" s="342"/>
      <c r="X224" s="342"/>
    </row>
    <row r="225" spans="1:24" x14ac:dyDescent="0.25">
      <c r="A225" s="342"/>
      <c r="B225" s="342"/>
      <c r="C225" s="342"/>
      <c r="D225" s="342"/>
      <c r="E225" s="342"/>
      <c r="F225" s="342"/>
      <c r="G225" s="342"/>
      <c r="H225" s="342"/>
      <c r="I225" s="342"/>
      <c r="J225" s="342"/>
      <c r="K225" s="342"/>
      <c r="L225" s="342"/>
      <c r="M225" s="342"/>
      <c r="N225" s="342"/>
      <c r="O225" s="342"/>
      <c r="P225" s="342"/>
      <c r="Q225" s="342"/>
      <c r="R225" s="342"/>
      <c r="S225" s="342"/>
      <c r="T225" s="342"/>
      <c r="U225" s="342"/>
      <c r="V225" s="342"/>
      <c r="W225" s="342"/>
      <c r="X225" s="342"/>
    </row>
    <row r="226" spans="1:24" x14ac:dyDescent="0.25">
      <c r="A226" s="342"/>
      <c r="B226" s="342"/>
      <c r="C226" s="342"/>
      <c r="D226" s="342"/>
      <c r="E226" s="342"/>
      <c r="F226" s="342"/>
      <c r="G226" s="342"/>
      <c r="H226" s="342"/>
      <c r="I226" s="342"/>
      <c r="J226" s="342"/>
      <c r="K226" s="342"/>
      <c r="L226" s="342"/>
      <c r="M226" s="342"/>
      <c r="N226" s="342"/>
      <c r="O226" s="342"/>
      <c r="P226" s="342"/>
      <c r="Q226" s="342"/>
      <c r="R226" s="342"/>
      <c r="S226" s="342"/>
      <c r="T226" s="342"/>
      <c r="U226" s="342"/>
      <c r="V226" s="342"/>
      <c r="W226" s="342"/>
      <c r="X226" s="342"/>
    </row>
    <row r="227" spans="1:24" x14ac:dyDescent="0.25">
      <c r="A227" s="342"/>
      <c r="B227" s="342"/>
      <c r="C227" s="342"/>
      <c r="D227" s="342"/>
      <c r="E227" s="342"/>
      <c r="F227" s="342"/>
      <c r="G227" s="342"/>
      <c r="H227" s="342"/>
      <c r="I227" s="342"/>
      <c r="J227" s="342"/>
      <c r="K227" s="342"/>
      <c r="L227" s="342"/>
      <c r="M227" s="342"/>
      <c r="N227" s="342"/>
      <c r="O227" s="342"/>
      <c r="P227" s="342"/>
      <c r="Q227" s="342"/>
      <c r="R227" s="342"/>
      <c r="S227" s="342"/>
      <c r="T227" s="342"/>
      <c r="U227" s="342"/>
      <c r="V227" s="342"/>
      <c r="W227" s="342"/>
      <c r="X227" s="342"/>
    </row>
    <row r="228" spans="1:24" x14ac:dyDescent="0.25">
      <c r="A228" s="342"/>
      <c r="B228" s="342"/>
      <c r="C228" s="342"/>
      <c r="D228" s="342"/>
      <c r="E228" s="342"/>
      <c r="F228" s="342"/>
      <c r="G228" s="342"/>
      <c r="H228" s="342"/>
      <c r="I228" s="342"/>
      <c r="J228" s="342"/>
      <c r="K228" s="342"/>
      <c r="L228" s="342"/>
      <c r="M228" s="342"/>
      <c r="N228" s="342"/>
      <c r="O228" s="342"/>
      <c r="P228" s="342"/>
      <c r="Q228" s="342"/>
      <c r="R228" s="342"/>
      <c r="S228" s="342"/>
      <c r="T228" s="342"/>
      <c r="U228" s="342"/>
      <c r="V228" s="342"/>
      <c r="W228" s="342"/>
      <c r="X228" s="342"/>
    </row>
    <row r="229" spans="1:24" x14ac:dyDescent="0.25">
      <c r="A229" s="342"/>
      <c r="B229" s="342"/>
      <c r="C229" s="342"/>
      <c r="D229" s="342"/>
      <c r="E229" s="342"/>
      <c r="F229" s="342"/>
      <c r="G229" s="342"/>
      <c r="H229" s="342"/>
      <c r="I229" s="342"/>
      <c r="J229" s="342"/>
      <c r="K229" s="342"/>
      <c r="L229" s="342"/>
      <c r="M229" s="342"/>
      <c r="N229" s="342"/>
      <c r="O229" s="342"/>
      <c r="P229" s="342"/>
      <c r="Q229" s="342"/>
      <c r="R229" s="342"/>
      <c r="S229" s="342"/>
      <c r="T229" s="342"/>
      <c r="U229" s="342"/>
      <c r="V229" s="342"/>
      <c r="W229" s="342"/>
      <c r="X229" s="342"/>
    </row>
    <row r="230" spans="1:24" x14ac:dyDescent="0.25">
      <c r="A230" s="342"/>
      <c r="B230" s="342"/>
      <c r="C230" s="342"/>
      <c r="D230" s="342"/>
      <c r="E230" s="342"/>
      <c r="F230" s="342"/>
      <c r="G230" s="342"/>
      <c r="H230" s="342"/>
      <c r="I230" s="342"/>
      <c r="J230" s="342"/>
      <c r="K230" s="342"/>
      <c r="L230" s="342"/>
      <c r="M230" s="342"/>
      <c r="N230" s="342"/>
      <c r="O230" s="342"/>
      <c r="P230" s="342"/>
      <c r="Q230" s="342"/>
      <c r="R230" s="342"/>
      <c r="S230" s="342"/>
      <c r="T230" s="342"/>
      <c r="U230" s="342"/>
      <c r="V230" s="342"/>
      <c r="W230" s="342"/>
      <c r="X230" s="342"/>
    </row>
    <row r="231" spans="1:24" x14ac:dyDescent="0.25">
      <c r="A231" s="342"/>
      <c r="B231" s="342"/>
      <c r="C231" s="342"/>
      <c r="D231" s="342"/>
      <c r="E231" s="342"/>
      <c r="F231" s="342"/>
      <c r="G231" s="342"/>
      <c r="H231" s="342"/>
      <c r="I231" s="342"/>
      <c r="J231" s="342"/>
      <c r="K231" s="342"/>
      <c r="L231" s="342"/>
      <c r="M231" s="342"/>
      <c r="N231" s="342"/>
      <c r="O231" s="342"/>
      <c r="P231" s="342"/>
      <c r="Q231" s="342"/>
      <c r="R231" s="342"/>
      <c r="S231" s="342"/>
      <c r="T231" s="342"/>
      <c r="U231" s="342"/>
      <c r="V231" s="342"/>
      <c r="W231" s="342"/>
      <c r="X231" s="342"/>
    </row>
    <row r="232" spans="1:24" x14ac:dyDescent="0.25">
      <c r="A232" s="342"/>
      <c r="B232" s="342"/>
      <c r="C232" s="342"/>
      <c r="D232" s="342"/>
      <c r="E232" s="342"/>
      <c r="F232" s="342"/>
      <c r="G232" s="342"/>
      <c r="H232" s="342"/>
      <c r="I232" s="342"/>
      <c r="J232" s="342"/>
      <c r="K232" s="342"/>
      <c r="L232" s="342"/>
      <c r="M232" s="342"/>
      <c r="N232" s="342"/>
      <c r="O232" s="342"/>
      <c r="P232" s="342"/>
      <c r="Q232" s="342"/>
      <c r="R232" s="342"/>
      <c r="S232" s="342"/>
      <c r="T232" s="342"/>
      <c r="U232" s="342"/>
      <c r="V232" s="342"/>
      <c r="W232" s="342"/>
      <c r="X232" s="342"/>
    </row>
    <row r="233" spans="1:24" x14ac:dyDescent="0.25">
      <c r="A233" s="342"/>
      <c r="B233" s="342"/>
      <c r="C233" s="342"/>
      <c r="D233" s="342"/>
      <c r="E233" s="342"/>
      <c r="F233" s="342"/>
      <c r="G233" s="342"/>
      <c r="H233" s="342"/>
      <c r="I233" s="342"/>
      <c r="J233" s="342"/>
      <c r="K233" s="342"/>
      <c r="L233" s="342"/>
      <c r="M233" s="342"/>
      <c r="N233" s="342"/>
      <c r="O233" s="342"/>
      <c r="P233" s="342"/>
      <c r="Q233" s="342"/>
      <c r="R233" s="342"/>
      <c r="S233" s="342"/>
      <c r="T233" s="342"/>
      <c r="U233" s="342"/>
      <c r="V233" s="342"/>
      <c r="W233" s="342"/>
      <c r="X233" s="342"/>
    </row>
    <row r="234" spans="1:24" x14ac:dyDescent="0.25">
      <c r="A234" s="342"/>
      <c r="B234" s="342"/>
      <c r="C234" s="342"/>
      <c r="D234" s="342"/>
      <c r="E234" s="342"/>
      <c r="F234" s="342"/>
      <c r="G234" s="342"/>
      <c r="H234" s="342"/>
      <c r="I234" s="342"/>
      <c r="J234" s="342"/>
      <c r="K234" s="342"/>
      <c r="L234" s="342"/>
      <c r="M234" s="342"/>
      <c r="N234" s="342"/>
      <c r="O234" s="342"/>
      <c r="P234" s="342"/>
      <c r="Q234" s="342"/>
      <c r="R234" s="342"/>
      <c r="S234" s="342"/>
      <c r="T234" s="342"/>
      <c r="U234" s="342"/>
      <c r="V234" s="342"/>
      <c r="W234" s="342"/>
      <c r="X234" s="342"/>
    </row>
    <row r="235" spans="1:24" x14ac:dyDescent="0.25">
      <c r="A235" s="342"/>
      <c r="B235" s="342"/>
      <c r="C235" s="342"/>
      <c r="D235" s="342"/>
      <c r="E235" s="342"/>
      <c r="F235" s="342"/>
      <c r="G235" s="342"/>
      <c r="H235" s="342"/>
      <c r="I235" s="342"/>
      <c r="J235" s="342"/>
      <c r="K235" s="342"/>
      <c r="L235" s="342"/>
      <c r="M235" s="342"/>
      <c r="N235" s="342"/>
      <c r="O235" s="342"/>
      <c r="P235" s="342"/>
      <c r="Q235" s="342"/>
      <c r="R235" s="342"/>
      <c r="S235" s="342"/>
      <c r="T235" s="342"/>
      <c r="U235" s="342"/>
      <c r="V235" s="342"/>
      <c r="W235" s="342"/>
      <c r="X235" s="342"/>
    </row>
    <row r="236" spans="1:24" x14ac:dyDescent="0.25">
      <c r="A236" s="342"/>
      <c r="B236" s="342"/>
      <c r="C236" s="342"/>
      <c r="D236" s="342"/>
      <c r="E236" s="342"/>
      <c r="F236" s="342"/>
      <c r="G236" s="342"/>
      <c r="H236" s="342"/>
      <c r="I236" s="342"/>
      <c r="J236" s="342"/>
      <c r="K236" s="342"/>
      <c r="L236" s="342"/>
      <c r="M236" s="342"/>
      <c r="N236" s="342"/>
      <c r="O236" s="342"/>
      <c r="P236" s="342"/>
      <c r="Q236" s="342"/>
      <c r="R236" s="342"/>
      <c r="S236" s="342"/>
      <c r="T236" s="342"/>
      <c r="U236" s="342"/>
      <c r="V236" s="342"/>
      <c r="W236" s="342"/>
      <c r="X236" s="342"/>
    </row>
    <row r="237" spans="1:24" x14ac:dyDescent="0.25">
      <c r="A237" s="342"/>
      <c r="B237" s="342"/>
      <c r="C237" s="342"/>
      <c r="D237" s="342"/>
      <c r="E237" s="342"/>
      <c r="F237" s="342"/>
      <c r="G237" s="342"/>
      <c r="H237" s="342"/>
      <c r="I237" s="342"/>
      <c r="J237" s="342"/>
      <c r="K237" s="342"/>
      <c r="L237" s="342"/>
      <c r="M237" s="342"/>
      <c r="N237" s="342"/>
      <c r="O237" s="342"/>
      <c r="P237" s="342"/>
      <c r="Q237" s="342"/>
      <c r="R237" s="342"/>
      <c r="S237" s="342"/>
      <c r="T237" s="342"/>
      <c r="U237" s="342"/>
      <c r="V237" s="342"/>
      <c r="W237" s="342"/>
      <c r="X237" s="342"/>
    </row>
    <row r="238" spans="1:24" x14ac:dyDescent="0.25">
      <c r="A238" s="342"/>
      <c r="B238" s="342"/>
      <c r="C238" s="342"/>
      <c r="D238" s="342"/>
      <c r="E238" s="342"/>
      <c r="F238" s="342"/>
      <c r="G238" s="342"/>
      <c r="H238" s="342"/>
      <c r="I238" s="342"/>
      <c r="J238" s="342"/>
      <c r="K238" s="342"/>
      <c r="L238" s="342"/>
      <c r="M238" s="342"/>
      <c r="N238" s="342"/>
      <c r="O238" s="342"/>
      <c r="P238" s="342"/>
      <c r="Q238" s="342"/>
      <c r="R238" s="342"/>
      <c r="S238" s="342"/>
      <c r="T238" s="342"/>
      <c r="U238" s="342"/>
      <c r="V238" s="342"/>
      <c r="W238" s="342"/>
      <c r="X238" s="342"/>
    </row>
    <row r="239" spans="1:24" x14ac:dyDescent="0.25">
      <c r="A239" s="342"/>
      <c r="B239" s="342"/>
      <c r="C239" s="342"/>
      <c r="D239" s="342"/>
      <c r="E239" s="342"/>
      <c r="F239" s="342"/>
      <c r="G239" s="342"/>
      <c r="H239" s="342"/>
      <c r="I239" s="342"/>
      <c r="J239" s="342"/>
      <c r="K239" s="342"/>
      <c r="L239" s="342"/>
      <c r="M239" s="342"/>
      <c r="N239" s="342"/>
      <c r="O239" s="342"/>
      <c r="P239" s="342"/>
      <c r="Q239" s="342"/>
      <c r="R239" s="342"/>
      <c r="S239" s="342"/>
      <c r="T239" s="342"/>
      <c r="U239" s="342"/>
      <c r="V239" s="342"/>
      <c r="W239" s="342"/>
      <c r="X239" s="342"/>
    </row>
    <row r="240" spans="1:24" x14ac:dyDescent="0.25">
      <c r="A240" s="342"/>
      <c r="B240" s="342"/>
      <c r="C240" s="342"/>
      <c r="D240" s="342"/>
      <c r="E240" s="342"/>
      <c r="F240" s="342"/>
      <c r="G240" s="342"/>
      <c r="H240" s="342"/>
      <c r="I240" s="342"/>
      <c r="J240" s="342"/>
      <c r="K240" s="342"/>
      <c r="L240" s="342"/>
      <c r="M240" s="342"/>
      <c r="N240" s="342"/>
      <c r="O240" s="342"/>
      <c r="P240" s="342"/>
      <c r="Q240" s="342"/>
      <c r="R240" s="342"/>
      <c r="S240" s="342"/>
      <c r="T240" s="342"/>
      <c r="U240" s="342"/>
      <c r="V240" s="342"/>
      <c r="W240" s="342"/>
      <c r="X240" s="342"/>
    </row>
    <row r="241" spans="1:24" x14ac:dyDescent="0.25">
      <c r="A241" s="342"/>
      <c r="B241" s="342"/>
      <c r="C241" s="342"/>
      <c r="D241" s="342"/>
      <c r="E241" s="342"/>
      <c r="F241" s="342"/>
      <c r="G241" s="342"/>
      <c r="H241" s="342"/>
      <c r="I241" s="342"/>
      <c r="J241" s="342"/>
      <c r="K241" s="342"/>
      <c r="L241" s="342"/>
      <c r="M241" s="342"/>
      <c r="N241" s="342"/>
      <c r="O241" s="342"/>
      <c r="P241" s="342"/>
      <c r="Q241" s="342"/>
      <c r="R241" s="342"/>
      <c r="S241" s="342"/>
      <c r="T241" s="342"/>
      <c r="U241" s="342"/>
      <c r="V241" s="342"/>
      <c r="W241" s="342"/>
      <c r="X241" s="342"/>
    </row>
    <row r="242" spans="1:24" x14ac:dyDescent="0.25">
      <c r="A242" s="342"/>
      <c r="B242" s="342"/>
      <c r="C242" s="342"/>
      <c r="D242" s="342"/>
      <c r="E242" s="342"/>
      <c r="F242" s="342"/>
      <c r="G242" s="342"/>
      <c r="H242" s="342"/>
      <c r="I242" s="342"/>
      <c r="J242" s="342"/>
      <c r="K242" s="342"/>
      <c r="L242" s="342"/>
      <c r="M242" s="342"/>
      <c r="N242" s="342"/>
      <c r="O242" s="342"/>
      <c r="P242" s="342"/>
      <c r="Q242" s="342"/>
      <c r="R242" s="342"/>
      <c r="S242" s="342"/>
      <c r="T242" s="342"/>
      <c r="U242" s="342"/>
      <c r="V242" s="342"/>
      <c r="W242" s="342"/>
      <c r="X242" s="342"/>
    </row>
    <row r="243" spans="1:24" x14ac:dyDescent="0.25">
      <c r="A243" s="342"/>
      <c r="B243" s="342"/>
      <c r="C243" s="342"/>
      <c r="D243" s="342"/>
      <c r="E243" s="342"/>
      <c r="F243" s="342"/>
      <c r="G243" s="342"/>
      <c r="H243" s="342"/>
      <c r="I243" s="342"/>
      <c r="J243" s="342"/>
      <c r="K243" s="342"/>
      <c r="L243" s="342"/>
      <c r="M243" s="342"/>
      <c r="N243" s="342"/>
      <c r="O243" s="342"/>
      <c r="P243" s="342"/>
      <c r="Q243" s="342"/>
      <c r="R243" s="342"/>
      <c r="S243" s="342"/>
      <c r="T243" s="342"/>
      <c r="U243" s="342"/>
      <c r="V243" s="342"/>
      <c r="W243" s="342"/>
      <c r="X243" s="342"/>
    </row>
    <row r="244" spans="1:24" x14ac:dyDescent="0.25">
      <c r="A244" s="342"/>
      <c r="B244" s="342"/>
      <c r="C244" s="342"/>
      <c r="D244" s="342"/>
      <c r="E244" s="342"/>
      <c r="F244" s="342"/>
      <c r="G244" s="342"/>
      <c r="H244" s="342"/>
      <c r="I244" s="342"/>
      <c r="J244" s="342"/>
      <c r="K244" s="342"/>
      <c r="L244" s="342"/>
      <c r="M244" s="342"/>
      <c r="N244" s="342"/>
      <c r="O244" s="342"/>
      <c r="P244" s="342"/>
      <c r="Q244" s="342"/>
      <c r="R244" s="342"/>
      <c r="S244" s="342"/>
      <c r="T244" s="342"/>
      <c r="U244" s="342"/>
      <c r="V244" s="342"/>
      <c r="W244" s="342"/>
      <c r="X244" s="342"/>
    </row>
    <row r="245" spans="1:24" x14ac:dyDescent="0.25">
      <c r="A245" s="342"/>
      <c r="B245" s="342"/>
      <c r="C245" s="342"/>
      <c r="D245" s="342"/>
      <c r="E245" s="342"/>
      <c r="F245" s="342"/>
      <c r="G245" s="342"/>
      <c r="H245" s="342"/>
      <c r="I245" s="342"/>
      <c r="J245" s="342"/>
      <c r="K245" s="342"/>
      <c r="L245" s="342"/>
      <c r="M245" s="342"/>
      <c r="N245" s="342"/>
      <c r="O245" s="342"/>
      <c r="P245" s="342"/>
      <c r="Q245" s="342"/>
      <c r="R245" s="342"/>
      <c r="S245" s="342"/>
      <c r="T245" s="342"/>
      <c r="U245" s="342"/>
      <c r="V245" s="342"/>
      <c r="W245" s="342"/>
      <c r="X245" s="342"/>
    </row>
    <row r="246" spans="1:24" x14ac:dyDescent="0.25">
      <c r="A246" s="342"/>
      <c r="B246" s="342"/>
      <c r="C246" s="342"/>
      <c r="D246" s="342"/>
      <c r="E246" s="342"/>
      <c r="F246" s="342"/>
      <c r="G246" s="342"/>
      <c r="H246" s="342"/>
      <c r="I246" s="342"/>
      <c r="J246" s="342"/>
      <c r="K246" s="342"/>
      <c r="L246" s="342"/>
      <c r="M246" s="342"/>
      <c r="N246" s="342"/>
      <c r="O246" s="342"/>
      <c r="P246" s="342"/>
      <c r="Q246" s="342"/>
      <c r="R246" s="342"/>
      <c r="S246" s="342"/>
      <c r="T246" s="342"/>
      <c r="U246" s="342"/>
      <c r="V246" s="342"/>
      <c r="W246" s="342"/>
      <c r="X246" s="342"/>
    </row>
    <row r="247" spans="1:24" x14ac:dyDescent="0.25">
      <c r="A247" s="342"/>
      <c r="B247" s="342"/>
      <c r="C247" s="342"/>
      <c r="D247" s="342"/>
      <c r="E247" s="342"/>
      <c r="F247" s="342"/>
      <c r="G247" s="342"/>
      <c r="H247" s="342"/>
      <c r="I247" s="342"/>
      <c r="J247" s="342"/>
      <c r="K247" s="342"/>
      <c r="L247" s="342"/>
      <c r="M247" s="342"/>
      <c r="N247" s="342"/>
      <c r="O247" s="342"/>
      <c r="P247" s="342"/>
      <c r="Q247" s="342"/>
      <c r="R247" s="342"/>
      <c r="S247" s="342"/>
      <c r="T247" s="342"/>
      <c r="U247" s="342"/>
      <c r="V247" s="342"/>
      <c r="W247" s="342"/>
      <c r="X247" s="342"/>
    </row>
    <row r="248" spans="1:24" x14ac:dyDescent="0.25">
      <c r="A248" s="342"/>
      <c r="B248" s="342"/>
      <c r="C248" s="342"/>
      <c r="D248" s="342"/>
      <c r="E248" s="342"/>
      <c r="F248" s="342"/>
      <c r="G248" s="342"/>
      <c r="H248" s="342"/>
      <c r="I248" s="342"/>
      <c r="J248" s="342"/>
      <c r="K248" s="342"/>
      <c r="L248" s="342"/>
      <c r="M248" s="342"/>
      <c r="N248" s="342"/>
      <c r="O248" s="342"/>
      <c r="P248" s="342"/>
      <c r="Q248" s="342"/>
      <c r="R248" s="342"/>
      <c r="S248" s="342"/>
      <c r="T248" s="342"/>
      <c r="U248" s="342"/>
      <c r="V248" s="342"/>
      <c r="W248" s="342"/>
      <c r="X248" s="342"/>
    </row>
    <row r="249" spans="1:24" x14ac:dyDescent="0.25">
      <c r="A249" s="342"/>
      <c r="B249" s="342"/>
      <c r="C249" s="342"/>
      <c r="D249" s="342"/>
      <c r="E249" s="342"/>
      <c r="F249" s="342"/>
      <c r="G249" s="342"/>
      <c r="H249" s="342"/>
      <c r="I249" s="342"/>
      <c r="J249" s="342"/>
      <c r="K249" s="342"/>
      <c r="L249" s="342"/>
      <c r="M249" s="342"/>
      <c r="N249" s="342"/>
      <c r="O249" s="342"/>
      <c r="P249" s="342"/>
      <c r="Q249" s="342"/>
      <c r="R249" s="342"/>
      <c r="S249" s="342"/>
      <c r="T249" s="342"/>
      <c r="U249" s="342"/>
      <c r="V249" s="342"/>
      <c r="W249" s="342"/>
      <c r="X249" s="342"/>
    </row>
    <row r="250" spans="1:24" x14ac:dyDescent="0.25">
      <c r="A250" s="342"/>
      <c r="B250" s="342"/>
      <c r="C250" s="342"/>
      <c r="D250" s="342"/>
      <c r="E250" s="342"/>
      <c r="F250" s="342"/>
      <c r="G250" s="342"/>
      <c r="H250" s="342"/>
      <c r="I250" s="342"/>
      <c r="J250" s="342"/>
      <c r="K250" s="342"/>
      <c r="L250" s="342"/>
      <c r="M250" s="342"/>
      <c r="N250" s="342"/>
      <c r="O250" s="342"/>
      <c r="P250" s="342"/>
      <c r="Q250" s="342"/>
      <c r="R250" s="342"/>
      <c r="S250" s="342"/>
      <c r="T250" s="342"/>
      <c r="U250" s="342"/>
      <c r="V250" s="342"/>
      <c r="W250" s="342"/>
      <c r="X250" s="342"/>
    </row>
    <row r="251" spans="1:24" x14ac:dyDescent="0.25">
      <c r="A251" s="342"/>
      <c r="B251" s="342"/>
      <c r="C251" s="342"/>
      <c r="D251" s="342"/>
      <c r="E251" s="342"/>
      <c r="F251" s="342"/>
      <c r="G251" s="342"/>
      <c r="H251" s="342"/>
      <c r="I251" s="342"/>
      <c r="J251" s="342"/>
      <c r="K251" s="342"/>
      <c r="L251" s="342"/>
      <c r="M251" s="342"/>
      <c r="N251" s="342"/>
      <c r="O251" s="342"/>
      <c r="P251" s="342"/>
      <c r="Q251" s="342"/>
      <c r="R251" s="342"/>
      <c r="S251" s="342"/>
      <c r="T251" s="342"/>
      <c r="U251" s="342"/>
      <c r="V251" s="342"/>
      <c r="W251" s="342"/>
      <c r="X251" s="342"/>
    </row>
    <row r="252" spans="1:24" x14ac:dyDescent="0.25">
      <c r="A252" s="342"/>
      <c r="B252" s="342"/>
      <c r="C252" s="342"/>
      <c r="D252" s="342"/>
      <c r="E252" s="342"/>
      <c r="F252" s="342"/>
      <c r="G252" s="342"/>
      <c r="H252" s="342"/>
      <c r="I252" s="342"/>
      <c r="J252" s="342"/>
      <c r="K252" s="342"/>
      <c r="L252" s="342"/>
      <c r="M252" s="342"/>
      <c r="N252" s="342"/>
      <c r="O252" s="342"/>
      <c r="P252" s="342"/>
      <c r="Q252" s="342"/>
      <c r="R252" s="342"/>
      <c r="S252" s="342"/>
      <c r="T252" s="342"/>
      <c r="U252" s="342"/>
      <c r="V252" s="342"/>
      <c r="W252" s="342"/>
      <c r="X252" s="342"/>
    </row>
    <row r="253" spans="1:24" x14ac:dyDescent="0.25">
      <c r="A253" s="342"/>
      <c r="B253" s="342"/>
      <c r="C253" s="342"/>
      <c r="D253" s="342"/>
      <c r="E253" s="342"/>
      <c r="F253" s="342"/>
      <c r="G253" s="342"/>
      <c r="H253" s="342"/>
      <c r="I253" s="342"/>
      <c r="J253" s="342"/>
      <c r="K253" s="342"/>
      <c r="L253" s="342"/>
      <c r="M253" s="342"/>
      <c r="N253" s="342"/>
      <c r="O253" s="342"/>
      <c r="P253" s="342"/>
      <c r="Q253" s="342"/>
      <c r="R253" s="342"/>
      <c r="S253" s="342"/>
      <c r="T253" s="342"/>
      <c r="U253" s="342"/>
      <c r="V253" s="342"/>
      <c r="W253" s="342"/>
      <c r="X253" s="342"/>
    </row>
    <row r="254" spans="1:24" x14ac:dyDescent="0.25">
      <c r="A254" s="342"/>
      <c r="B254" s="342"/>
      <c r="C254" s="342"/>
      <c r="D254" s="342"/>
      <c r="E254" s="342"/>
      <c r="F254" s="342"/>
      <c r="G254" s="342"/>
      <c r="H254" s="342"/>
      <c r="I254" s="342"/>
      <c r="J254" s="342"/>
      <c r="K254" s="342"/>
      <c r="L254" s="342"/>
      <c r="M254" s="342"/>
      <c r="N254" s="342"/>
      <c r="O254" s="342"/>
      <c r="P254" s="342"/>
      <c r="Q254" s="342"/>
      <c r="R254" s="342"/>
      <c r="S254" s="342"/>
      <c r="T254" s="342"/>
      <c r="U254" s="342"/>
      <c r="V254" s="342"/>
      <c r="W254" s="342"/>
      <c r="X254" s="342"/>
    </row>
    <row r="255" spans="1:24" x14ac:dyDescent="0.25">
      <c r="A255" s="342"/>
      <c r="B255" s="342"/>
      <c r="C255" s="342"/>
      <c r="D255" s="342"/>
      <c r="E255" s="342"/>
      <c r="F255" s="342"/>
      <c r="G255" s="342"/>
      <c r="H255" s="342"/>
      <c r="I255" s="342"/>
      <c r="J255" s="342"/>
      <c r="K255" s="342"/>
      <c r="L255" s="342"/>
      <c r="M255" s="342"/>
      <c r="N255" s="342"/>
      <c r="O255" s="342"/>
      <c r="P255" s="342"/>
      <c r="Q255" s="342"/>
      <c r="R255" s="342"/>
      <c r="S255" s="342"/>
      <c r="T255" s="342"/>
      <c r="U255" s="342"/>
      <c r="V255" s="342"/>
      <c r="W255" s="342"/>
      <c r="X255" s="342"/>
    </row>
    <row r="256" spans="1:24" x14ac:dyDescent="0.25">
      <c r="A256" s="342"/>
      <c r="B256" s="342"/>
      <c r="C256" s="342"/>
      <c r="D256" s="342"/>
      <c r="E256" s="342"/>
      <c r="F256" s="342"/>
      <c r="G256" s="342"/>
      <c r="H256" s="342"/>
      <c r="I256" s="342"/>
      <c r="J256" s="342"/>
      <c r="K256" s="342"/>
      <c r="L256" s="342"/>
      <c r="M256" s="342"/>
      <c r="N256" s="342"/>
      <c r="O256" s="342"/>
      <c r="P256" s="342"/>
      <c r="Q256" s="342"/>
      <c r="R256" s="342"/>
      <c r="S256" s="342"/>
      <c r="T256" s="342"/>
      <c r="U256" s="342"/>
      <c r="V256" s="342"/>
      <c r="W256" s="342"/>
      <c r="X256" s="342"/>
    </row>
    <row r="257" spans="1:24" x14ac:dyDescent="0.25">
      <c r="A257" s="342"/>
      <c r="B257" s="342"/>
      <c r="C257" s="342"/>
      <c r="D257" s="342"/>
      <c r="E257" s="342"/>
      <c r="F257" s="342"/>
      <c r="G257" s="342"/>
      <c r="H257" s="342"/>
      <c r="I257" s="342"/>
      <c r="J257" s="342"/>
      <c r="K257" s="342"/>
      <c r="L257" s="342"/>
      <c r="M257" s="342"/>
      <c r="N257" s="342"/>
      <c r="O257" s="342"/>
      <c r="P257" s="342"/>
      <c r="Q257" s="342"/>
      <c r="R257" s="342"/>
      <c r="S257" s="342"/>
      <c r="T257" s="342"/>
      <c r="U257" s="342"/>
      <c r="V257" s="342"/>
      <c r="W257" s="342"/>
      <c r="X257" s="342"/>
    </row>
    <row r="258" spans="1:24" x14ac:dyDescent="0.25">
      <c r="A258" s="342"/>
      <c r="B258" s="342"/>
      <c r="C258" s="342"/>
      <c r="D258" s="342"/>
      <c r="E258" s="342"/>
      <c r="F258" s="342"/>
      <c r="G258" s="342"/>
      <c r="H258" s="342"/>
      <c r="I258" s="342"/>
      <c r="J258" s="342"/>
      <c r="K258" s="342"/>
      <c r="L258" s="342"/>
      <c r="M258" s="342"/>
      <c r="N258" s="342"/>
      <c r="O258" s="342"/>
      <c r="P258" s="342"/>
      <c r="Q258" s="342"/>
      <c r="R258" s="342"/>
      <c r="S258" s="342"/>
      <c r="T258" s="342"/>
      <c r="U258" s="342"/>
      <c r="V258" s="342"/>
      <c r="W258" s="342"/>
      <c r="X258" s="342"/>
    </row>
    <row r="259" spans="1:24" x14ac:dyDescent="0.25">
      <c r="A259" s="342"/>
      <c r="B259" s="342"/>
      <c r="C259" s="342"/>
      <c r="D259" s="342"/>
      <c r="E259" s="342"/>
      <c r="F259" s="342"/>
      <c r="G259" s="342"/>
      <c r="H259" s="342"/>
      <c r="I259" s="342"/>
      <c r="J259" s="342"/>
      <c r="K259" s="342"/>
      <c r="L259" s="342"/>
      <c r="M259" s="342"/>
      <c r="N259" s="342"/>
      <c r="O259" s="342"/>
      <c r="P259" s="342"/>
      <c r="Q259" s="342"/>
      <c r="R259" s="342"/>
      <c r="S259" s="342"/>
      <c r="T259" s="342"/>
      <c r="U259" s="342"/>
      <c r="V259" s="342"/>
      <c r="W259" s="342"/>
      <c r="X259" s="342"/>
    </row>
    <row r="260" spans="1:24" x14ac:dyDescent="0.25">
      <c r="A260" s="342"/>
      <c r="B260" s="342"/>
      <c r="C260" s="342"/>
      <c r="D260" s="342"/>
      <c r="E260" s="342"/>
      <c r="F260" s="342"/>
      <c r="G260" s="342"/>
      <c r="H260" s="342"/>
      <c r="I260" s="342"/>
      <c r="J260" s="342"/>
      <c r="K260" s="342"/>
      <c r="L260" s="342"/>
      <c r="M260" s="342"/>
      <c r="N260" s="342"/>
      <c r="O260" s="342"/>
      <c r="P260" s="342"/>
      <c r="Q260" s="342"/>
      <c r="R260" s="342"/>
      <c r="S260" s="342"/>
      <c r="T260" s="342"/>
      <c r="U260" s="342"/>
      <c r="V260" s="342"/>
      <c r="W260" s="342"/>
      <c r="X260" s="342"/>
    </row>
    <row r="261" spans="1:24" x14ac:dyDescent="0.25">
      <c r="A261" s="342"/>
      <c r="B261" s="342"/>
      <c r="C261" s="342"/>
      <c r="D261" s="342"/>
      <c r="E261" s="342"/>
      <c r="F261" s="342"/>
      <c r="G261" s="342"/>
      <c r="H261" s="342"/>
      <c r="I261" s="342"/>
      <c r="J261" s="342"/>
      <c r="K261" s="342"/>
      <c r="L261" s="342"/>
      <c r="M261" s="342"/>
      <c r="N261" s="342"/>
      <c r="O261" s="342"/>
      <c r="P261" s="342"/>
      <c r="Q261" s="342"/>
      <c r="R261" s="342"/>
      <c r="S261" s="342"/>
      <c r="T261" s="342"/>
      <c r="U261" s="342"/>
      <c r="V261" s="342"/>
      <c r="W261" s="342"/>
      <c r="X261" s="342"/>
    </row>
    <row r="262" spans="1:24" x14ac:dyDescent="0.25">
      <c r="A262" s="342"/>
      <c r="B262" s="342"/>
      <c r="C262" s="342"/>
      <c r="D262" s="342"/>
      <c r="E262" s="342"/>
      <c r="F262" s="342"/>
      <c r="G262" s="342"/>
      <c r="H262" s="342"/>
      <c r="I262" s="342"/>
      <c r="J262" s="342"/>
      <c r="K262" s="342"/>
      <c r="L262" s="342"/>
      <c r="M262" s="342"/>
      <c r="N262" s="342"/>
      <c r="O262" s="342"/>
      <c r="P262" s="342"/>
      <c r="Q262" s="342"/>
      <c r="R262" s="342"/>
      <c r="S262" s="342"/>
      <c r="T262" s="342"/>
      <c r="U262" s="342"/>
      <c r="V262" s="342"/>
      <c r="W262" s="342"/>
      <c r="X262" s="342"/>
    </row>
    <row r="263" spans="1:24" x14ac:dyDescent="0.25">
      <c r="A263" s="342"/>
      <c r="B263" s="342"/>
      <c r="C263" s="342"/>
      <c r="D263" s="342"/>
      <c r="E263" s="342"/>
      <c r="F263" s="342"/>
      <c r="G263" s="342"/>
      <c r="H263" s="342"/>
      <c r="I263" s="342"/>
      <c r="J263" s="342"/>
      <c r="K263" s="342"/>
      <c r="L263" s="342"/>
      <c r="M263" s="342"/>
      <c r="N263" s="342"/>
      <c r="O263" s="342"/>
      <c r="P263" s="342"/>
      <c r="Q263" s="342"/>
      <c r="R263" s="342"/>
      <c r="S263" s="342"/>
      <c r="T263" s="342"/>
      <c r="U263" s="342"/>
      <c r="V263" s="342"/>
      <c r="W263" s="342"/>
      <c r="X263" s="342"/>
    </row>
    <row r="264" spans="1:24" x14ac:dyDescent="0.25">
      <c r="A264" s="342"/>
      <c r="B264" s="342"/>
      <c r="C264" s="342"/>
      <c r="D264" s="342"/>
      <c r="E264" s="342"/>
      <c r="F264" s="342"/>
      <c r="G264" s="342"/>
      <c r="H264" s="342"/>
      <c r="I264" s="342"/>
      <c r="J264" s="342"/>
      <c r="K264" s="342"/>
      <c r="L264" s="342"/>
      <c r="M264" s="342"/>
      <c r="N264" s="342"/>
      <c r="O264" s="342"/>
      <c r="P264" s="342"/>
      <c r="Q264" s="342"/>
      <c r="R264" s="342"/>
      <c r="S264" s="342"/>
      <c r="T264" s="342"/>
      <c r="U264" s="342"/>
      <c r="V264" s="342"/>
      <c r="W264" s="342"/>
      <c r="X264" s="342"/>
    </row>
    <row r="265" spans="1:24" x14ac:dyDescent="0.25">
      <c r="A265" s="342"/>
      <c r="B265" s="342"/>
      <c r="C265" s="342"/>
      <c r="D265" s="342"/>
      <c r="E265" s="342"/>
      <c r="F265" s="342"/>
      <c r="G265" s="342"/>
      <c r="H265" s="342"/>
      <c r="I265" s="342"/>
      <c r="J265" s="342"/>
      <c r="K265" s="342"/>
      <c r="L265" s="342"/>
      <c r="M265" s="342"/>
      <c r="N265" s="342"/>
      <c r="O265" s="342"/>
      <c r="P265" s="342"/>
      <c r="Q265" s="342"/>
      <c r="R265" s="342"/>
      <c r="S265" s="342"/>
      <c r="T265" s="342"/>
      <c r="U265" s="342"/>
      <c r="V265" s="342"/>
      <c r="W265" s="342"/>
      <c r="X265" s="342"/>
    </row>
    <row r="266" spans="1:24" x14ac:dyDescent="0.25">
      <c r="A266" s="342"/>
      <c r="B266" s="342"/>
      <c r="C266" s="342"/>
      <c r="D266" s="342"/>
      <c r="E266" s="342"/>
      <c r="F266" s="342"/>
      <c r="G266" s="342"/>
      <c r="H266" s="342"/>
      <c r="I266" s="342"/>
      <c r="J266" s="342"/>
      <c r="K266" s="342"/>
      <c r="L266" s="342"/>
      <c r="M266" s="342"/>
      <c r="N266" s="342"/>
      <c r="O266" s="342"/>
      <c r="P266" s="342"/>
      <c r="Q266" s="342"/>
      <c r="R266" s="342"/>
      <c r="S266" s="342"/>
      <c r="T266" s="342"/>
      <c r="U266" s="342"/>
      <c r="V266" s="342"/>
      <c r="W266" s="342"/>
      <c r="X266" s="342"/>
    </row>
    <row r="267" spans="1:24" x14ac:dyDescent="0.25">
      <c r="A267" s="342"/>
      <c r="B267" s="342"/>
      <c r="C267" s="342"/>
      <c r="D267" s="342"/>
      <c r="E267" s="342"/>
      <c r="F267" s="342"/>
      <c r="G267" s="342"/>
      <c r="H267" s="342"/>
      <c r="I267" s="342"/>
      <c r="J267" s="342"/>
      <c r="K267" s="342"/>
      <c r="L267" s="342"/>
      <c r="M267" s="342"/>
      <c r="N267" s="342"/>
      <c r="O267" s="342"/>
      <c r="P267" s="342"/>
      <c r="Q267" s="342"/>
      <c r="R267" s="342"/>
      <c r="S267" s="342"/>
      <c r="T267" s="342"/>
      <c r="U267" s="342"/>
      <c r="V267" s="342"/>
      <c r="W267" s="342"/>
      <c r="X267" s="342"/>
    </row>
    <row r="268" spans="1:24" x14ac:dyDescent="0.25">
      <c r="A268" s="342"/>
      <c r="B268" s="342"/>
      <c r="C268" s="342"/>
      <c r="D268" s="342"/>
      <c r="E268" s="342"/>
      <c r="F268" s="342"/>
      <c r="G268" s="342"/>
      <c r="H268" s="342"/>
      <c r="I268" s="342"/>
      <c r="J268" s="342"/>
      <c r="K268" s="342"/>
      <c r="L268" s="342"/>
      <c r="M268" s="342"/>
      <c r="N268" s="342"/>
      <c r="O268" s="342"/>
      <c r="P268" s="342"/>
      <c r="Q268" s="342"/>
      <c r="R268" s="342"/>
      <c r="S268" s="342"/>
      <c r="T268" s="342"/>
      <c r="U268" s="342"/>
      <c r="V268" s="342"/>
      <c r="W268" s="342"/>
      <c r="X268" s="342"/>
    </row>
    <row r="269" spans="1:24" x14ac:dyDescent="0.25">
      <c r="A269" s="342"/>
      <c r="B269" s="342"/>
      <c r="C269" s="342"/>
      <c r="D269" s="342"/>
      <c r="E269" s="342"/>
      <c r="F269" s="342"/>
      <c r="G269" s="342"/>
      <c r="H269" s="342"/>
      <c r="I269" s="342"/>
      <c r="J269" s="342"/>
      <c r="K269" s="342"/>
      <c r="L269" s="342"/>
      <c r="M269" s="342"/>
      <c r="N269" s="342"/>
      <c r="O269" s="342"/>
      <c r="P269" s="342"/>
      <c r="Q269" s="342"/>
      <c r="R269" s="342"/>
      <c r="S269" s="342"/>
      <c r="T269" s="342"/>
      <c r="U269" s="342"/>
      <c r="V269" s="342"/>
      <c r="W269" s="342"/>
      <c r="X269" s="342"/>
    </row>
    <row r="270" spans="1:24" x14ac:dyDescent="0.25">
      <c r="A270" s="342"/>
      <c r="B270" s="342"/>
      <c r="C270" s="342"/>
      <c r="D270" s="342"/>
      <c r="E270" s="342"/>
      <c r="F270" s="342"/>
      <c r="G270" s="342"/>
      <c r="H270" s="342"/>
      <c r="I270" s="342"/>
      <c r="J270" s="342"/>
      <c r="K270" s="342"/>
      <c r="L270" s="342"/>
      <c r="M270" s="342"/>
      <c r="N270" s="342"/>
      <c r="O270" s="342"/>
      <c r="P270" s="342"/>
      <c r="Q270" s="342"/>
      <c r="R270" s="342"/>
      <c r="S270" s="342"/>
      <c r="T270" s="342"/>
      <c r="U270" s="342"/>
      <c r="V270" s="342"/>
      <c r="W270" s="342"/>
      <c r="X270" s="342"/>
    </row>
    <row r="271" spans="1:24" x14ac:dyDescent="0.25">
      <c r="A271" s="342"/>
      <c r="B271" s="342"/>
      <c r="C271" s="342"/>
      <c r="D271" s="342"/>
      <c r="E271" s="342"/>
      <c r="F271" s="342"/>
      <c r="G271" s="342"/>
      <c r="H271" s="342"/>
      <c r="I271" s="342"/>
      <c r="J271" s="342"/>
      <c r="K271" s="342"/>
      <c r="L271" s="342"/>
      <c r="M271" s="342"/>
      <c r="N271" s="342"/>
      <c r="O271" s="342"/>
      <c r="P271" s="342"/>
      <c r="Q271" s="342"/>
      <c r="R271" s="342"/>
      <c r="S271" s="342"/>
      <c r="T271" s="342"/>
      <c r="U271" s="342"/>
      <c r="V271" s="342"/>
      <c r="W271" s="342"/>
      <c r="X271" s="342"/>
    </row>
    <row r="272" spans="1:24" x14ac:dyDescent="0.25">
      <c r="A272" s="342"/>
      <c r="B272" s="342"/>
      <c r="C272" s="342"/>
      <c r="D272" s="342"/>
      <c r="E272" s="342"/>
      <c r="F272" s="342"/>
      <c r="G272" s="342"/>
      <c r="H272" s="342"/>
      <c r="I272" s="342"/>
      <c r="J272" s="342"/>
      <c r="K272" s="342"/>
      <c r="L272" s="342"/>
      <c r="M272" s="342"/>
      <c r="N272" s="342"/>
      <c r="O272" s="342"/>
      <c r="P272" s="342"/>
      <c r="Q272" s="342"/>
      <c r="R272" s="342"/>
      <c r="S272" s="342"/>
      <c r="T272" s="342"/>
      <c r="U272" s="342"/>
      <c r="V272" s="342"/>
      <c r="W272" s="342"/>
      <c r="X272" s="342"/>
    </row>
    <row r="273" spans="1:24" x14ac:dyDescent="0.25">
      <c r="A273" s="342"/>
      <c r="B273" s="342"/>
      <c r="C273" s="342"/>
      <c r="D273" s="342"/>
      <c r="E273" s="342"/>
      <c r="F273" s="342"/>
      <c r="G273" s="342"/>
      <c r="H273" s="342"/>
      <c r="I273" s="342"/>
      <c r="J273" s="342"/>
      <c r="K273" s="342"/>
      <c r="L273" s="342"/>
      <c r="M273" s="342"/>
      <c r="N273" s="342"/>
      <c r="O273" s="342"/>
      <c r="P273" s="342"/>
      <c r="Q273" s="342"/>
      <c r="R273" s="342"/>
      <c r="S273" s="342"/>
      <c r="T273" s="342"/>
      <c r="U273" s="342"/>
      <c r="V273" s="342"/>
      <c r="W273" s="342"/>
      <c r="X273" s="342"/>
    </row>
    <row r="274" spans="1:24" x14ac:dyDescent="0.25">
      <c r="A274" s="342"/>
      <c r="B274" s="342"/>
      <c r="C274" s="342"/>
      <c r="D274" s="342"/>
      <c r="E274" s="342"/>
      <c r="F274" s="342"/>
      <c r="G274" s="342"/>
      <c r="H274" s="342"/>
      <c r="I274" s="342"/>
      <c r="J274" s="342"/>
      <c r="K274" s="342"/>
      <c r="L274" s="342"/>
      <c r="M274" s="342"/>
      <c r="N274" s="342"/>
      <c r="O274" s="342"/>
      <c r="P274" s="342"/>
      <c r="Q274" s="342"/>
      <c r="R274" s="342"/>
      <c r="S274" s="342"/>
      <c r="T274" s="342"/>
      <c r="U274" s="342"/>
      <c r="V274" s="342"/>
      <c r="W274" s="342"/>
      <c r="X274" s="342"/>
    </row>
    <row r="275" spans="1:24" x14ac:dyDescent="0.25">
      <c r="A275" s="342"/>
      <c r="B275" s="342"/>
      <c r="C275" s="342"/>
      <c r="D275" s="342"/>
      <c r="E275" s="342"/>
      <c r="F275" s="342"/>
      <c r="G275" s="342"/>
      <c r="H275" s="342"/>
      <c r="I275" s="342"/>
      <c r="J275" s="342"/>
      <c r="K275" s="342"/>
      <c r="L275" s="342"/>
      <c r="M275" s="342"/>
      <c r="N275" s="342"/>
      <c r="O275" s="342"/>
      <c r="P275" s="342"/>
      <c r="Q275" s="342"/>
      <c r="R275" s="342"/>
      <c r="S275" s="342"/>
      <c r="T275" s="342"/>
      <c r="U275" s="342"/>
      <c r="V275" s="342"/>
      <c r="W275" s="342"/>
      <c r="X275" s="342"/>
    </row>
    <row r="276" spans="1:24" x14ac:dyDescent="0.25">
      <c r="A276" s="342"/>
      <c r="B276" s="342"/>
      <c r="C276" s="342"/>
      <c r="D276" s="342"/>
      <c r="E276" s="342"/>
      <c r="F276" s="342"/>
      <c r="G276" s="342"/>
      <c r="H276" s="342"/>
      <c r="I276" s="342"/>
      <c r="J276" s="342"/>
      <c r="K276" s="342"/>
      <c r="L276" s="342"/>
      <c r="M276" s="342"/>
      <c r="N276" s="342"/>
      <c r="O276" s="342"/>
      <c r="P276" s="342"/>
      <c r="Q276" s="342"/>
      <c r="R276" s="342"/>
      <c r="S276" s="342"/>
      <c r="T276" s="342"/>
      <c r="U276" s="342"/>
      <c r="V276" s="342"/>
      <c r="W276" s="342"/>
      <c r="X276" s="342"/>
    </row>
    <row r="277" spans="1:24" x14ac:dyDescent="0.25">
      <c r="A277" s="342"/>
      <c r="B277" s="342"/>
      <c r="C277" s="342"/>
      <c r="D277" s="342"/>
      <c r="E277" s="342"/>
      <c r="F277" s="342"/>
      <c r="G277" s="342"/>
      <c r="H277" s="342"/>
      <c r="I277" s="342"/>
      <c r="J277" s="342"/>
      <c r="K277" s="342"/>
      <c r="L277" s="342"/>
      <c r="M277" s="342"/>
      <c r="N277" s="342"/>
      <c r="O277" s="342"/>
      <c r="P277" s="342"/>
      <c r="Q277" s="342"/>
      <c r="R277" s="342"/>
      <c r="S277" s="342"/>
      <c r="T277" s="342"/>
      <c r="U277" s="342"/>
      <c r="V277" s="342"/>
      <c r="W277" s="342"/>
      <c r="X277" s="342"/>
    </row>
    <row r="278" spans="1:24" x14ac:dyDescent="0.25">
      <c r="A278" s="342"/>
      <c r="B278" s="342"/>
      <c r="C278" s="342"/>
      <c r="D278" s="342"/>
      <c r="E278" s="342"/>
      <c r="F278" s="342"/>
      <c r="G278" s="342"/>
      <c r="H278" s="342"/>
      <c r="I278" s="342"/>
      <c r="J278" s="342"/>
      <c r="K278" s="342"/>
      <c r="L278" s="342"/>
      <c r="M278" s="342"/>
      <c r="N278" s="342"/>
      <c r="O278" s="342"/>
      <c r="P278" s="342"/>
      <c r="Q278" s="342"/>
      <c r="R278" s="342"/>
      <c r="S278" s="342"/>
      <c r="T278" s="342"/>
      <c r="U278" s="342"/>
      <c r="V278" s="342"/>
      <c r="W278" s="342"/>
      <c r="X278" s="342"/>
    </row>
    <row r="279" spans="1:24" x14ac:dyDescent="0.25">
      <c r="A279" s="342"/>
      <c r="B279" s="342"/>
      <c r="C279" s="342"/>
      <c r="D279" s="342"/>
      <c r="E279" s="342"/>
      <c r="F279" s="342"/>
      <c r="G279" s="342"/>
      <c r="H279" s="342"/>
      <c r="I279" s="342"/>
      <c r="J279" s="342"/>
      <c r="K279" s="342"/>
      <c r="L279" s="342"/>
      <c r="M279" s="342"/>
      <c r="N279" s="342"/>
      <c r="O279" s="342"/>
      <c r="P279" s="342"/>
      <c r="Q279" s="342"/>
      <c r="R279" s="342"/>
      <c r="S279" s="342"/>
      <c r="T279" s="342"/>
      <c r="U279" s="342"/>
      <c r="V279" s="342"/>
      <c r="W279" s="342"/>
      <c r="X279" s="342"/>
    </row>
    <row r="280" spans="1:24" x14ac:dyDescent="0.25">
      <c r="A280" s="342"/>
      <c r="B280" s="342"/>
      <c r="C280" s="342"/>
      <c r="D280" s="342"/>
      <c r="E280" s="342"/>
      <c r="F280" s="342"/>
      <c r="G280" s="342"/>
      <c r="H280" s="342"/>
      <c r="I280" s="342"/>
      <c r="J280" s="342"/>
      <c r="K280" s="342"/>
      <c r="L280" s="342"/>
      <c r="M280" s="342"/>
      <c r="N280" s="342"/>
      <c r="O280" s="342"/>
      <c r="P280" s="342"/>
      <c r="Q280" s="342"/>
      <c r="R280" s="342"/>
      <c r="S280" s="342"/>
      <c r="T280" s="342"/>
      <c r="U280" s="342"/>
      <c r="V280" s="342"/>
      <c r="W280" s="342"/>
      <c r="X280" s="342"/>
    </row>
    <row r="281" spans="1:24" x14ac:dyDescent="0.25">
      <c r="A281" s="342"/>
      <c r="B281" s="342"/>
      <c r="C281" s="342"/>
      <c r="D281" s="342"/>
      <c r="E281" s="342"/>
      <c r="F281" s="342"/>
      <c r="G281" s="342"/>
      <c r="H281" s="342"/>
      <c r="I281" s="342"/>
      <c r="J281" s="342"/>
      <c r="K281" s="342"/>
      <c r="L281" s="342"/>
      <c r="M281" s="342"/>
      <c r="N281" s="342"/>
      <c r="O281" s="342"/>
      <c r="P281" s="342"/>
      <c r="Q281" s="342"/>
      <c r="R281" s="342"/>
      <c r="S281" s="342"/>
      <c r="T281" s="342"/>
      <c r="U281" s="342"/>
      <c r="V281" s="342"/>
      <c r="W281" s="342"/>
      <c r="X281" s="342"/>
    </row>
    <row r="282" spans="1:24" x14ac:dyDescent="0.25">
      <c r="A282" s="342"/>
      <c r="B282" s="342"/>
      <c r="C282" s="342"/>
      <c r="D282" s="342"/>
      <c r="E282" s="342"/>
      <c r="F282" s="342"/>
      <c r="G282" s="342"/>
      <c r="H282" s="342"/>
      <c r="I282" s="342"/>
      <c r="J282" s="342"/>
      <c r="K282" s="342"/>
      <c r="L282" s="342"/>
      <c r="M282" s="342"/>
      <c r="N282" s="342"/>
      <c r="O282" s="342"/>
      <c r="P282" s="342"/>
      <c r="Q282" s="342"/>
      <c r="R282" s="342"/>
      <c r="S282" s="342"/>
      <c r="T282" s="342"/>
      <c r="U282" s="342"/>
      <c r="V282" s="342"/>
      <c r="W282" s="342"/>
      <c r="X282" s="342"/>
    </row>
    <row r="283" spans="1:24" x14ac:dyDescent="0.25">
      <c r="A283" s="342"/>
      <c r="B283" s="342"/>
      <c r="C283" s="342"/>
      <c r="D283" s="342"/>
      <c r="E283" s="342"/>
      <c r="F283" s="342"/>
      <c r="G283" s="342"/>
      <c r="H283" s="342"/>
      <c r="I283" s="342"/>
      <c r="J283" s="342"/>
      <c r="K283" s="342"/>
      <c r="L283" s="342"/>
      <c r="M283" s="342"/>
      <c r="N283" s="342"/>
      <c r="O283" s="342"/>
      <c r="P283" s="342"/>
      <c r="Q283" s="342"/>
      <c r="R283" s="342"/>
      <c r="S283" s="342"/>
      <c r="T283" s="342"/>
      <c r="U283" s="342"/>
      <c r="V283" s="342"/>
      <c r="W283" s="342"/>
      <c r="X283" s="342"/>
    </row>
    <row r="284" spans="1:24" x14ac:dyDescent="0.25">
      <c r="A284" s="342"/>
      <c r="B284" s="342"/>
      <c r="C284" s="342"/>
      <c r="D284" s="342"/>
      <c r="E284" s="342"/>
      <c r="F284" s="342"/>
      <c r="G284" s="342"/>
      <c r="H284" s="342"/>
      <c r="I284" s="342"/>
      <c r="J284" s="342"/>
      <c r="K284" s="342"/>
      <c r="L284" s="342"/>
      <c r="M284" s="342"/>
      <c r="N284" s="342"/>
      <c r="O284" s="342"/>
      <c r="P284" s="342"/>
      <c r="Q284" s="342"/>
      <c r="R284" s="342"/>
      <c r="S284" s="342"/>
      <c r="T284" s="342"/>
      <c r="U284" s="342"/>
      <c r="V284" s="342"/>
      <c r="W284" s="342"/>
      <c r="X284" s="342"/>
    </row>
    <row r="285" spans="1:24" x14ac:dyDescent="0.25">
      <c r="A285" s="342"/>
      <c r="B285" s="342"/>
      <c r="C285" s="342"/>
      <c r="D285" s="342"/>
      <c r="E285" s="342"/>
      <c r="F285" s="342"/>
      <c r="G285" s="342"/>
      <c r="H285" s="342"/>
      <c r="I285" s="342"/>
      <c r="J285" s="342"/>
      <c r="K285" s="342"/>
      <c r="L285" s="342"/>
      <c r="M285" s="342"/>
      <c r="N285" s="342"/>
      <c r="O285" s="342"/>
      <c r="P285" s="342"/>
      <c r="Q285" s="342"/>
      <c r="R285" s="342"/>
      <c r="S285" s="342"/>
      <c r="T285" s="342"/>
      <c r="U285" s="342"/>
      <c r="V285" s="342"/>
      <c r="W285" s="342"/>
      <c r="X285" s="342"/>
    </row>
    <row r="286" spans="1:24" x14ac:dyDescent="0.25">
      <c r="A286" s="342"/>
      <c r="B286" s="342"/>
      <c r="C286" s="342"/>
      <c r="D286" s="342"/>
      <c r="E286" s="342"/>
      <c r="F286" s="342"/>
      <c r="G286" s="342"/>
      <c r="H286" s="342"/>
      <c r="I286" s="342"/>
      <c r="J286" s="342"/>
      <c r="K286" s="342"/>
      <c r="L286" s="342"/>
      <c r="M286" s="342"/>
      <c r="N286" s="342"/>
      <c r="O286" s="342"/>
      <c r="P286" s="342"/>
      <c r="Q286" s="342"/>
      <c r="R286" s="342"/>
      <c r="S286" s="342"/>
      <c r="T286" s="342"/>
      <c r="U286" s="342"/>
      <c r="V286" s="342"/>
      <c r="W286" s="342"/>
      <c r="X286" s="342"/>
    </row>
    <row r="287" spans="1:24" x14ac:dyDescent="0.25">
      <c r="A287" s="342"/>
      <c r="B287" s="342"/>
      <c r="C287" s="342"/>
      <c r="D287" s="342"/>
      <c r="E287" s="342"/>
      <c r="F287" s="342"/>
      <c r="G287" s="342"/>
      <c r="H287" s="342"/>
      <c r="I287" s="342"/>
      <c r="J287" s="342"/>
      <c r="K287" s="342"/>
      <c r="L287" s="342"/>
      <c r="M287" s="342"/>
      <c r="N287" s="342"/>
      <c r="O287" s="342"/>
      <c r="P287" s="342"/>
      <c r="Q287" s="342"/>
      <c r="R287" s="342"/>
      <c r="S287" s="342"/>
      <c r="T287" s="342"/>
      <c r="U287" s="342"/>
      <c r="V287" s="342"/>
      <c r="W287" s="342"/>
      <c r="X287" s="342"/>
    </row>
    <row r="288" spans="1:24" x14ac:dyDescent="0.25">
      <c r="A288" s="342"/>
      <c r="B288" s="342"/>
      <c r="C288" s="342"/>
      <c r="D288" s="342"/>
      <c r="E288" s="342"/>
      <c r="F288" s="342"/>
      <c r="G288" s="342"/>
      <c r="H288" s="342"/>
      <c r="I288" s="342"/>
      <c r="J288" s="342"/>
      <c r="K288" s="342"/>
      <c r="L288" s="342"/>
      <c r="M288" s="342"/>
      <c r="N288" s="342"/>
      <c r="O288" s="342"/>
      <c r="P288" s="342"/>
      <c r="Q288" s="342"/>
      <c r="R288" s="342"/>
      <c r="S288" s="342"/>
      <c r="T288" s="342"/>
      <c r="U288" s="342"/>
      <c r="V288" s="342"/>
      <c r="W288" s="342"/>
      <c r="X288" s="342"/>
    </row>
    <row r="289" spans="1:24" x14ac:dyDescent="0.25">
      <c r="A289" s="342"/>
      <c r="B289" s="342"/>
      <c r="C289" s="342"/>
      <c r="D289" s="342"/>
      <c r="E289" s="342"/>
      <c r="F289" s="342"/>
      <c r="G289" s="342"/>
      <c r="H289" s="342"/>
      <c r="I289" s="342"/>
      <c r="J289" s="342"/>
      <c r="K289" s="342"/>
      <c r="L289" s="342"/>
      <c r="M289" s="342"/>
      <c r="N289" s="342"/>
      <c r="O289" s="342"/>
      <c r="P289" s="342"/>
      <c r="Q289" s="342"/>
      <c r="R289" s="342"/>
      <c r="S289" s="342"/>
      <c r="T289" s="342"/>
      <c r="U289" s="342"/>
      <c r="V289" s="342"/>
      <c r="W289" s="342"/>
      <c r="X289" s="342"/>
    </row>
    <row r="290" spans="1:24" x14ac:dyDescent="0.25">
      <c r="A290" s="342"/>
      <c r="B290" s="342"/>
      <c r="C290" s="342"/>
      <c r="D290" s="342"/>
      <c r="E290" s="342"/>
      <c r="F290" s="342"/>
      <c r="G290" s="342"/>
      <c r="H290" s="342"/>
      <c r="I290" s="342"/>
      <c r="J290" s="342"/>
      <c r="K290" s="342"/>
      <c r="L290" s="342"/>
      <c r="M290" s="342"/>
      <c r="N290" s="342"/>
      <c r="O290" s="342"/>
      <c r="P290" s="342"/>
      <c r="Q290" s="342"/>
      <c r="R290" s="342"/>
      <c r="S290" s="342"/>
      <c r="T290" s="342"/>
      <c r="U290" s="342"/>
      <c r="V290" s="342"/>
      <c r="W290" s="342"/>
      <c r="X290" s="342"/>
    </row>
    <row r="291" spans="1:24" x14ac:dyDescent="0.25">
      <c r="A291" s="342"/>
      <c r="B291" s="342"/>
      <c r="C291" s="342"/>
      <c r="D291" s="342"/>
      <c r="E291" s="342"/>
      <c r="F291" s="342"/>
      <c r="G291" s="342"/>
      <c r="H291" s="342"/>
      <c r="I291" s="342"/>
      <c r="J291" s="342"/>
      <c r="K291" s="342"/>
      <c r="L291" s="342"/>
      <c r="M291" s="342"/>
      <c r="N291" s="342"/>
      <c r="O291" s="342"/>
      <c r="P291" s="342"/>
      <c r="Q291" s="342"/>
      <c r="R291" s="342"/>
      <c r="S291" s="342"/>
      <c r="T291" s="342"/>
      <c r="U291" s="342"/>
      <c r="V291" s="342"/>
      <c r="W291" s="342"/>
      <c r="X291" s="342"/>
    </row>
    <row r="292" spans="1:24" x14ac:dyDescent="0.25">
      <c r="A292" s="342"/>
      <c r="B292" s="342"/>
      <c r="C292" s="342"/>
      <c r="D292" s="342"/>
      <c r="E292" s="342"/>
      <c r="F292" s="342"/>
      <c r="G292" s="342"/>
      <c r="H292" s="342"/>
      <c r="I292" s="342"/>
      <c r="J292" s="342"/>
      <c r="K292" s="342"/>
      <c r="L292" s="342"/>
      <c r="M292" s="342"/>
      <c r="N292" s="342"/>
      <c r="O292" s="342"/>
      <c r="P292" s="342"/>
      <c r="Q292" s="342"/>
      <c r="R292" s="342"/>
      <c r="S292" s="342"/>
      <c r="T292" s="342"/>
      <c r="U292" s="342"/>
      <c r="V292" s="342"/>
      <c r="W292" s="342"/>
      <c r="X292" s="342"/>
    </row>
    <row r="293" spans="1:24" x14ac:dyDescent="0.25">
      <c r="A293" s="342"/>
      <c r="B293" s="342"/>
      <c r="C293" s="342"/>
      <c r="D293" s="342"/>
      <c r="E293" s="342"/>
      <c r="F293" s="342"/>
      <c r="G293" s="342"/>
      <c r="H293" s="342"/>
      <c r="I293" s="342"/>
      <c r="J293" s="342"/>
      <c r="K293" s="342"/>
      <c r="L293" s="342"/>
      <c r="M293" s="342"/>
      <c r="N293" s="342"/>
      <c r="O293" s="342"/>
      <c r="P293" s="342"/>
      <c r="Q293" s="342"/>
      <c r="R293" s="342"/>
      <c r="S293" s="342"/>
      <c r="T293" s="342"/>
      <c r="U293" s="342"/>
      <c r="V293" s="342"/>
      <c r="W293" s="342"/>
      <c r="X293" s="342"/>
    </row>
    <row r="294" spans="1:24" x14ac:dyDescent="0.25">
      <c r="A294" s="342"/>
      <c r="B294" s="342"/>
      <c r="C294" s="342"/>
      <c r="D294" s="342"/>
      <c r="E294" s="342"/>
      <c r="F294" s="342"/>
      <c r="G294" s="342"/>
      <c r="H294" s="342"/>
      <c r="I294" s="342"/>
      <c r="J294" s="342"/>
      <c r="K294" s="342"/>
      <c r="L294" s="342"/>
      <c r="M294" s="342"/>
      <c r="N294" s="342"/>
      <c r="O294" s="342"/>
      <c r="P294" s="342"/>
      <c r="Q294" s="342"/>
      <c r="R294" s="342"/>
      <c r="S294" s="342"/>
      <c r="T294" s="342"/>
      <c r="U294" s="342"/>
      <c r="V294" s="342"/>
      <c r="W294" s="342"/>
      <c r="X294" s="342"/>
    </row>
    <row r="295" spans="1:24" x14ac:dyDescent="0.25">
      <c r="A295" s="342"/>
      <c r="B295" s="342"/>
      <c r="C295" s="342"/>
      <c r="D295" s="342"/>
      <c r="E295" s="342"/>
      <c r="F295" s="342"/>
      <c r="G295" s="342"/>
      <c r="H295" s="342"/>
      <c r="I295" s="342"/>
      <c r="J295" s="342"/>
      <c r="K295" s="342"/>
      <c r="L295" s="342"/>
      <c r="M295" s="342"/>
      <c r="N295" s="342"/>
      <c r="O295" s="342"/>
      <c r="P295" s="342"/>
      <c r="Q295" s="342"/>
      <c r="R295" s="342"/>
      <c r="S295" s="342"/>
      <c r="T295" s="342"/>
      <c r="U295" s="342"/>
      <c r="V295" s="342"/>
      <c r="W295" s="342"/>
      <c r="X295" s="342"/>
    </row>
    <row r="296" spans="1:24" x14ac:dyDescent="0.25">
      <c r="A296" s="342"/>
      <c r="B296" s="342"/>
      <c r="C296" s="342"/>
      <c r="D296" s="342"/>
      <c r="E296" s="342"/>
      <c r="F296" s="342"/>
      <c r="G296" s="342"/>
      <c r="H296" s="342"/>
      <c r="I296" s="342"/>
      <c r="J296" s="342"/>
      <c r="K296" s="342"/>
      <c r="L296" s="342"/>
      <c r="M296" s="342"/>
      <c r="N296" s="342"/>
      <c r="O296" s="342"/>
      <c r="P296" s="342"/>
      <c r="Q296" s="342"/>
      <c r="R296" s="342"/>
      <c r="S296" s="342"/>
      <c r="T296" s="342"/>
      <c r="U296" s="342"/>
      <c r="V296" s="342"/>
      <c r="W296" s="342"/>
      <c r="X296" s="342"/>
    </row>
    <row r="297" spans="1:24" x14ac:dyDescent="0.25">
      <c r="A297" s="342"/>
      <c r="B297" s="342"/>
      <c r="C297" s="342"/>
      <c r="D297" s="342"/>
      <c r="E297" s="342"/>
      <c r="F297" s="342"/>
      <c r="G297" s="342"/>
      <c r="H297" s="342"/>
      <c r="I297" s="342"/>
      <c r="J297" s="342"/>
      <c r="K297" s="342"/>
      <c r="L297" s="342"/>
      <c r="M297" s="342"/>
      <c r="N297" s="342"/>
      <c r="O297" s="342"/>
      <c r="P297" s="342"/>
      <c r="Q297" s="342"/>
      <c r="R297" s="342"/>
      <c r="S297" s="342"/>
      <c r="T297" s="342"/>
      <c r="U297" s="342"/>
      <c r="V297" s="342"/>
      <c r="W297" s="342"/>
      <c r="X297" s="342"/>
    </row>
    <row r="298" spans="1:24" x14ac:dyDescent="0.25">
      <c r="A298" s="342"/>
      <c r="B298" s="342"/>
      <c r="C298" s="342"/>
      <c r="D298" s="342"/>
      <c r="E298" s="342"/>
      <c r="F298" s="342"/>
      <c r="G298" s="342"/>
      <c r="H298" s="342"/>
      <c r="I298" s="342"/>
      <c r="J298" s="342"/>
      <c r="K298" s="342"/>
      <c r="L298" s="342"/>
      <c r="M298" s="342"/>
      <c r="N298" s="342"/>
      <c r="O298" s="342"/>
      <c r="P298" s="342"/>
      <c r="Q298" s="342"/>
      <c r="R298" s="342"/>
      <c r="S298" s="342"/>
      <c r="T298" s="342"/>
      <c r="U298" s="342"/>
      <c r="V298" s="342"/>
      <c r="W298" s="342"/>
      <c r="X298" s="342"/>
    </row>
    <row r="299" spans="1:24" x14ac:dyDescent="0.25">
      <c r="A299" s="342"/>
      <c r="B299" s="342"/>
      <c r="C299" s="342"/>
      <c r="D299" s="342"/>
      <c r="E299" s="342"/>
      <c r="F299" s="342"/>
      <c r="G299" s="342"/>
      <c r="H299" s="342"/>
      <c r="I299" s="342"/>
      <c r="J299" s="342"/>
      <c r="K299" s="342"/>
      <c r="L299" s="342"/>
      <c r="M299" s="342"/>
      <c r="N299" s="342"/>
      <c r="O299" s="342"/>
      <c r="P299" s="342"/>
      <c r="Q299" s="342"/>
      <c r="R299" s="342"/>
      <c r="S299" s="342"/>
      <c r="T299" s="342"/>
      <c r="U299" s="342"/>
      <c r="V299" s="342"/>
      <c r="W299" s="342"/>
      <c r="X299" s="342"/>
    </row>
    <row r="300" spans="1:24" x14ac:dyDescent="0.25">
      <c r="A300" s="342"/>
      <c r="B300" s="342"/>
      <c r="C300" s="342"/>
      <c r="D300" s="342"/>
      <c r="E300" s="342"/>
      <c r="F300" s="342"/>
      <c r="G300" s="342"/>
      <c r="H300" s="342"/>
      <c r="I300" s="342"/>
      <c r="J300" s="342"/>
      <c r="K300" s="342"/>
      <c r="L300" s="342"/>
      <c r="M300" s="342"/>
      <c r="N300" s="342"/>
      <c r="O300" s="342"/>
      <c r="P300" s="342"/>
      <c r="Q300" s="342"/>
      <c r="R300" s="342"/>
      <c r="S300" s="342"/>
      <c r="T300" s="342"/>
      <c r="U300" s="342"/>
      <c r="V300" s="342"/>
      <c r="W300" s="342"/>
      <c r="X300" s="342"/>
    </row>
    <row r="301" spans="1:24" x14ac:dyDescent="0.25">
      <c r="A301" s="342"/>
      <c r="B301" s="342"/>
      <c r="C301" s="342"/>
      <c r="D301" s="342"/>
      <c r="E301" s="342"/>
      <c r="F301" s="342"/>
      <c r="G301" s="342"/>
      <c r="H301" s="342"/>
      <c r="I301" s="342"/>
      <c r="J301" s="342"/>
      <c r="K301" s="342"/>
      <c r="L301" s="342"/>
      <c r="M301" s="342"/>
      <c r="N301" s="342"/>
      <c r="O301" s="342"/>
      <c r="P301" s="342"/>
      <c r="Q301" s="342"/>
      <c r="R301" s="342"/>
      <c r="S301" s="342"/>
      <c r="T301" s="342"/>
      <c r="U301" s="342"/>
      <c r="V301" s="342"/>
      <c r="W301" s="342"/>
      <c r="X301" s="342"/>
    </row>
    <row r="302" spans="1:24" x14ac:dyDescent="0.25">
      <c r="A302" s="342"/>
      <c r="B302" s="342"/>
      <c r="C302" s="342"/>
      <c r="D302" s="342"/>
      <c r="E302" s="342"/>
      <c r="F302" s="342"/>
      <c r="G302" s="342"/>
      <c r="H302" s="342"/>
      <c r="I302" s="342"/>
      <c r="J302" s="342"/>
      <c r="K302" s="342"/>
      <c r="L302" s="342"/>
      <c r="M302" s="342"/>
      <c r="N302" s="342"/>
      <c r="O302" s="342"/>
      <c r="P302" s="342"/>
      <c r="Q302" s="342"/>
      <c r="R302" s="342"/>
      <c r="S302" s="342"/>
      <c r="T302" s="342"/>
      <c r="U302" s="342"/>
      <c r="V302" s="342"/>
      <c r="W302" s="342"/>
      <c r="X302" s="342"/>
    </row>
    <row r="303" spans="1:24" x14ac:dyDescent="0.25">
      <c r="A303" s="342"/>
      <c r="B303" s="342"/>
      <c r="C303" s="342"/>
      <c r="D303" s="342"/>
      <c r="E303" s="342"/>
      <c r="F303" s="342"/>
      <c r="G303" s="342"/>
      <c r="H303" s="342"/>
      <c r="I303" s="342"/>
      <c r="J303" s="342"/>
      <c r="K303" s="342"/>
      <c r="L303" s="342"/>
      <c r="M303" s="342"/>
      <c r="N303" s="342"/>
      <c r="O303" s="342"/>
      <c r="P303" s="342"/>
      <c r="Q303" s="342"/>
      <c r="R303" s="342"/>
      <c r="S303" s="342"/>
      <c r="T303" s="342"/>
      <c r="U303" s="342"/>
      <c r="V303" s="342"/>
      <c r="W303" s="342"/>
      <c r="X303" s="342"/>
    </row>
    <row r="304" spans="1:24" x14ac:dyDescent="0.25">
      <c r="A304" s="342"/>
      <c r="B304" s="342"/>
      <c r="C304" s="342"/>
      <c r="D304" s="342"/>
      <c r="E304" s="342"/>
      <c r="F304" s="342"/>
      <c r="G304" s="342"/>
      <c r="H304" s="342"/>
      <c r="I304" s="342"/>
      <c r="J304" s="342"/>
      <c r="K304" s="342"/>
      <c r="L304" s="342"/>
      <c r="M304" s="342"/>
      <c r="N304" s="342"/>
      <c r="O304" s="342"/>
      <c r="P304" s="342"/>
      <c r="Q304" s="342"/>
      <c r="R304" s="342"/>
      <c r="S304" s="342"/>
      <c r="T304" s="342"/>
      <c r="U304" s="342"/>
      <c r="V304" s="342"/>
      <c r="W304" s="342"/>
      <c r="X304" s="342"/>
    </row>
    <row r="305" spans="1:24" x14ac:dyDescent="0.25">
      <c r="A305" s="342"/>
      <c r="B305" s="342"/>
      <c r="C305" s="342"/>
      <c r="D305" s="342"/>
      <c r="E305" s="342"/>
      <c r="F305" s="342"/>
      <c r="G305" s="342"/>
      <c r="H305" s="342"/>
      <c r="I305" s="342"/>
      <c r="J305" s="342"/>
      <c r="K305" s="342"/>
      <c r="L305" s="342"/>
      <c r="M305" s="342"/>
      <c r="N305" s="342"/>
      <c r="O305" s="342"/>
      <c r="P305" s="342"/>
      <c r="Q305" s="342"/>
      <c r="R305" s="342"/>
      <c r="S305" s="342"/>
      <c r="T305" s="342"/>
      <c r="U305" s="342"/>
      <c r="V305" s="342"/>
      <c r="W305" s="342"/>
      <c r="X305" s="342"/>
    </row>
    <row r="306" spans="1:24" x14ac:dyDescent="0.25">
      <c r="A306" s="342"/>
      <c r="B306" s="342"/>
      <c r="C306" s="342"/>
      <c r="D306" s="342"/>
      <c r="E306" s="342"/>
      <c r="F306" s="342"/>
      <c r="G306" s="342"/>
      <c r="H306" s="342"/>
      <c r="I306" s="342"/>
      <c r="J306" s="342"/>
      <c r="K306" s="342"/>
      <c r="L306" s="342"/>
      <c r="M306" s="342"/>
      <c r="N306" s="342"/>
      <c r="O306" s="342"/>
      <c r="P306" s="342"/>
      <c r="Q306" s="342"/>
      <c r="R306" s="342"/>
      <c r="S306" s="342"/>
      <c r="T306" s="342"/>
      <c r="U306" s="342"/>
      <c r="V306" s="342"/>
      <c r="W306" s="342"/>
      <c r="X306" s="342"/>
    </row>
    <row r="307" spans="1:24" x14ac:dyDescent="0.25">
      <c r="A307" s="342"/>
      <c r="B307" s="342"/>
      <c r="C307" s="342"/>
      <c r="D307" s="342"/>
      <c r="E307" s="342"/>
      <c r="F307" s="342"/>
      <c r="G307" s="342"/>
      <c r="H307" s="342"/>
      <c r="I307" s="342"/>
      <c r="J307" s="342"/>
      <c r="K307" s="342"/>
      <c r="L307" s="342"/>
      <c r="M307" s="342"/>
      <c r="N307" s="342"/>
      <c r="O307" s="342"/>
      <c r="P307" s="342"/>
      <c r="Q307" s="342"/>
      <c r="R307" s="342"/>
      <c r="S307" s="342"/>
      <c r="T307" s="342"/>
      <c r="U307" s="342"/>
      <c r="V307" s="342"/>
      <c r="W307" s="342"/>
      <c r="X307" s="342"/>
    </row>
    <row r="308" spans="1:24" x14ac:dyDescent="0.25">
      <c r="A308" s="342"/>
      <c r="B308" s="342"/>
      <c r="C308" s="342"/>
      <c r="D308" s="342"/>
      <c r="E308" s="342"/>
      <c r="F308" s="342"/>
      <c r="G308" s="342"/>
      <c r="H308" s="342"/>
      <c r="I308" s="342"/>
      <c r="J308" s="342"/>
      <c r="K308" s="342"/>
      <c r="L308" s="342"/>
      <c r="M308" s="342"/>
      <c r="N308" s="342"/>
      <c r="O308" s="342"/>
      <c r="P308" s="342"/>
      <c r="Q308" s="342"/>
      <c r="R308" s="342"/>
      <c r="S308" s="342"/>
      <c r="T308" s="342"/>
      <c r="U308" s="342"/>
      <c r="V308" s="342"/>
      <c r="W308" s="342"/>
      <c r="X308" s="342"/>
    </row>
    <row r="309" spans="1:24" x14ac:dyDescent="0.25">
      <c r="A309" s="342"/>
      <c r="B309" s="342"/>
      <c r="C309" s="342"/>
      <c r="D309" s="342"/>
      <c r="E309" s="342"/>
      <c r="F309" s="342"/>
      <c r="G309" s="342"/>
      <c r="H309" s="342"/>
      <c r="I309" s="342"/>
      <c r="J309" s="342"/>
      <c r="K309" s="342"/>
      <c r="L309" s="342"/>
      <c r="M309" s="342"/>
      <c r="N309" s="342"/>
      <c r="O309" s="342"/>
      <c r="P309" s="342"/>
      <c r="Q309" s="342"/>
      <c r="R309" s="342"/>
      <c r="S309" s="342"/>
      <c r="T309" s="342"/>
      <c r="U309" s="342"/>
      <c r="V309" s="342"/>
      <c r="W309" s="342"/>
      <c r="X309" s="342"/>
    </row>
    <row r="310" spans="1:24" x14ac:dyDescent="0.25">
      <c r="A310" s="342"/>
      <c r="B310" s="342"/>
      <c r="C310" s="342"/>
      <c r="D310" s="342"/>
      <c r="E310" s="342"/>
      <c r="F310" s="342"/>
      <c r="G310" s="342"/>
      <c r="H310" s="342"/>
      <c r="I310" s="342"/>
      <c r="J310" s="342"/>
      <c r="K310" s="342"/>
      <c r="L310" s="342"/>
      <c r="M310" s="342"/>
      <c r="N310" s="342"/>
      <c r="O310" s="342"/>
      <c r="P310" s="342"/>
      <c r="Q310" s="342"/>
      <c r="R310" s="342"/>
      <c r="S310" s="342"/>
      <c r="T310" s="342"/>
      <c r="U310" s="342"/>
      <c r="V310" s="342"/>
      <c r="W310" s="342"/>
      <c r="X310" s="342"/>
    </row>
    <row r="311" spans="1:24" x14ac:dyDescent="0.25">
      <c r="A311" s="342"/>
      <c r="B311" s="342"/>
      <c r="C311" s="342"/>
      <c r="D311" s="342"/>
      <c r="E311" s="342"/>
      <c r="F311" s="342"/>
      <c r="G311" s="342"/>
      <c r="H311" s="342"/>
      <c r="I311" s="342"/>
      <c r="J311" s="342"/>
      <c r="K311" s="342"/>
      <c r="L311" s="342"/>
      <c r="M311" s="342"/>
      <c r="N311" s="342"/>
      <c r="O311" s="342"/>
      <c r="P311" s="342"/>
      <c r="Q311" s="342"/>
      <c r="R311" s="342"/>
      <c r="S311" s="342"/>
      <c r="T311" s="342"/>
      <c r="U311" s="342"/>
      <c r="V311" s="342"/>
      <c r="W311" s="342"/>
      <c r="X311" s="342"/>
    </row>
    <row r="312" spans="1:24" x14ac:dyDescent="0.25">
      <c r="A312" s="342"/>
      <c r="B312" s="342"/>
      <c r="C312" s="342"/>
      <c r="D312" s="342"/>
      <c r="E312" s="342"/>
      <c r="F312" s="342"/>
      <c r="G312" s="342"/>
      <c r="H312" s="342"/>
      <c r="I312" s="342"/>
      <c r="J312" s="342"/>
      <c r="K312" s="342"/>
      <c r="L312" s="342"/>
      <c r="M312" s="342"/>
      <c r="N312" s="342"/>
      <c r="O312" s="342"/>
      <c r="P312" s="342"/>
      <c r="Q312" s="342"/>
      <c r="R312" s="342"/>
      <c r="S312" s="342"/>
      <c r="T312" s="342"/>
      <c r="U312" s="342"/>
      <c r="V312" s="342"/>
      <c r="W312" s="342"/>
      <c r="X312" s="342"/>
    </row>
    <row r="313" spans="1:24" x14ac:dyDescent="0.25">
      <c r="A313" s="342"/>
      <c r="B313" s="342"/>
      <c r="C313" s="342"/>
      <c r="D313" s="342"/>
      <c r="E313" s="342"/>
      <c r="F313" s="342"/>
      <c r="G313" s="342"/>
      <c r="H313" s="342"/>
      <c r="I313" s="342"/>
      <c r="J313" s="342"/>
      <c r="K313" s="342"/>
      <c r="L313" s="342"/>
      <c r="M313" s="342"/>
      <c r="N313" s="342"/>
      <c r="O313" s="342"/>
      <c r="P313" s="342"/>
      <c r="Q313" s="342"/>
      <c r="R313" s="342"/>
      <c r="S313" s="342"/>
      <c r="T313" s="342"/>
      <c r="U313" s="342"/>
      <c r="V313" s="342"/>
      <c r="W313" s="342"/>
      <c r="X313" s="342"/>
    </row>
    <row r="314" spans="1:24" x14ac:dyDescent="0.25">
      <c r="A314" s="342"/>
      <c r="B314" s="342"/>
      <c r="C314" s="342"/>
      <c r="D314" s="342"/>
      <c r="E314" s="342"/>
      <c r="F314" s="342"/>
      <c r="G314" s="342"/>
      <c r="H314" s="342"/>
      <c r="I314" s="342"/>
      <c r="J314" s="342"/>
      <c r="K314" s="342"/>
      <c r="L314" s="342"/>
      <c r="M314" s="342"/>
      <c r="N314" s="342"/>
      <c r="O314" s="342"/>
      <c r="P314" s="342"/>
      <c r="Q314" s="342"/>
      <c r="R314" s="342"/>
      <c r="S314" s="342"/>
      <c r="T314" s="342"/>
      <c r="U314" s="342"/>
      <c r="V314" s="342"/>
      <c r="W314" s="342"/>
      <c r="X314" s="342"/>
    </row>
    <row r="315" spans="1:24" x14ac:dyDescent="0.25">
      <c r="A315" s="342"/>
      <c r="B315" s="342"/>
      <c r="C315" s="342"/>
      <c r="D315" s="342"/>
      <c r="E315" s="342"/>
      <c r="F315" s="342"/>
      <c r="G315" s="342"/>
      <c r="H315" s="342"/>
      <c r="I315" s="342"/>
      <c r="J315" s="342"/>
      <c r="K315" s="342"/>
      <c r="L315" s="342"/>
      <c r="M315" s="342"/>
      <c r="N315" s="342"/>
      <c r="O315" s="342"/>
      <c r="P315" s="342"/>
      <c r="Q315" s="342"/>
      <c r="R315" s="342"/>
      <c r="S315" s="342"/>
      <c r="T315" s="342"/>
      <c r="U315" s="342"/>
      <c r="V315" s="342"/>
      <c r="W315" s="342"/>
      <c r="X315" s="342"/>
    </row>
    <row r="316" spans="1:24" x14ac:dyDescent="0.25">
      <c r="A316" s="342"/>
      <c r="B316" s="342"/>
      <c r="C316" s="342"/>
      <c r="D316" s="342"/>
      <c r="E316" s="342"/>
      <c r="F316" s="342"/>
      <c r="G316" s="342"/>
      <c r="H316" s="342"/>
      <c r="I316" s="342"/>
      <c r="J316" s="342"/>
      <c r="K316" s="342"/>
      <c r="L316" s="342"/>
      <c r="M316" s="342"/>
      <c r="N316" s="342"/>
      <c r="O316" s="342"/>
      <c r="P316" s="342"/>
      <c r="Q316" s="342"/>
      <c r="R316" s="342"/>
      <c r="S316" s="342"/>
      <c r="T316" s="342"/>
      <c r="U316" s="342"/>
      <c r="V316" s="342"/>
      <c r="W316" s="342"/>
      <c r="X316" s="342"/>
    </row>
    <row r="317" spans="1:24" x14ac:dyDescent="0.25">
      <c r="A317" s="342"/>
      <c r="B317" s="342"/>
      <c r="C317" s="342"/>
      <c r="D317" s="342"/>
      <c r="E317" s="342"/>
      <c r="F317" s="342"/>
      <c r="G317" s="342"/>
      <c r="H317" s="342"/>
      <c r="I317" s="342"/>
      <c r="J317" s="342"/>
      <c r="K317" s="342"/>
      <c r="L317" s="342"/>
      <c r="M317" s="342"/>
      <c r="N317" s="342"/>
      <c r="O317" s="342"/>
      <c r="P317" s="342"/>
      <c r="Q317" s="342"/>
      <c r="R317" s="342"/>
      <c r="S317" s="342"/>
      <c r="T317" s="342"/>
      <c r="U317" s="342"/>
      <c r="V317" s="342"/>
      <c r="W317" s="342"/>
      <c r="X317" s="342"/>
    </row>
    <row r="318" spans="1:24" x14ac:dyDescent="0.25">
      <c r="A318" s="342"/>
      <c r="B318" s="342"/>
      <c r="C318" s="342"/>
      <c r="D318" s="342"/>
      <c r="E318" s="342"/>
      <c r="F318" s="342"/>
      <c r="G318" s="342"/>
      <c r="H318" s="342"/>
      <c r="I318" s="342"/>
      <c r="J318" s="342"/>
      <c r="K318" s="342"/>
      <c r="L318" s="342"/>
      <c r="M318" s="342"/>
      <c r="N318" s="342"/>
      <c r="O318" s="342"/>
      <c r="P318" s="342"/>
      <c r="Q318" s="342"/>
      <c r="R318" s="342"/>
      <c r="S318" s="342"/>
      <c r="T318" s="342"/>
      <c r="U318" s="342"/>
      <c r="V318" s="342"/>
      <c r="W318" s="342"/>
      <c r="X318" s="342"/>
    </row>
    <row r="319" spans="1:24" x14ac:dyDescent="0.25">
      <c r="A319" s="342"/>
      <c r="B319" s="342"/>
      <c r="C319" s="342"/>
      <c r="D319" s="342"/>
      <c r="E319" s="342"/>
      <c r="F319" s="342"/>
      <c r="G319" s="342"/>
      <c r="H319" s="342"/>
      <c r="I319" s="342"/>
      <c r="J319" s="342"/>
      <c r="K319" s="342"/>
      <c r="L319" s="342"/>
      <c r="M319" s="342"/>
      <c r="N319" s="342"/>
      <c r="O319" s="342"/>
      <c r="P319" s="342"/>
      <c r="Q319" s="342"/>
      <c r="R319" s="342"/>
      <c r="S319" s="342"/>
      <c r="T319" s="342"/>
      <c r="U319" s="342"/>
      <c r="V319" s="342"/>
      <c r="W319" s="342"/>
      <c r="X319" s="342"/>
    </row>
    <row r="320" spans="1:24" x14ac:dyDescent="0.25">
      <c r="A320" s="342"/>
      <c r="B320" s="342"/>
      <c r="C320" s="342"/>
      <c r="D320" s="342"/>
      <c r="E320" s="342"/>
      <c r="F320" s="342"/>
      <c r="G320" s="342"/>
      <c r="H320" s="342"/>
      <c r="I320" s="342"/>
      <c r="J320" s="342"/>
      <c r="K320" s="342"/>
      <c r="L320" s="342"/>
      <c r="M320" s="342"/>
      <c r="N320" s="342"/>
      <c r="O320" s="342"/>
      <c r="P320" s="342"/>
      <c r="Q320" s="342"/>
      <c r="R320" s="342"/>
      <c r="S320" s="342"/>
      <c r="T320" s="342"/>
      <c r="U320" s="342"/>
      <c r="V320" s="342"/>
      <c r="W320" s="342"/>
      <c r="X320" s="342"/>
    </row>
    <row r="321" spans="1:24" x14ac:dyDescent="0.25">
      <c r="A321" s="342"/>
      <c r="B321" s="342"/>
      <c r="C321" s="342"/>
      <c r="D321" s="342"/>
      <c r="E321" s="342"/>
      <c r="F321" s="342"/>
      <c r="G321" s="342"/>
      <c r="H321" s="342"/>
      <c r="I321" s="342"/>
      <c r="J321" s="342"/>
      <c r="K321" s="342"/>
      <c r="L321" s="342"/>
      <c r="M321" s="342"/>
      <c r="N321" s="342"/>
      <c r="O321" s="342"/>
      <c r="P321" s="342"/>
      <c r="Q321" s="342"/>
      <c r="R321" s="342"/>
      <c r="S321" s="342"/>
      <c r="T321" s="342"/>
      <c r="U321" s="342"/>
      <c r="V321" s="342"/>
      <c r="W321" s="342"/>
      <c r="X321" s="342"/>
    </row>
    <row r="322" spans="1:24" x14ac:dyDescent="0.25">
      <c r="A322" s="342"/>
      <c r="B322" s="342"/>
      <c r="C322" s="342"/>
      <c r="D322" s="342"/>
      <c r="E322" s="342"/>
      <c r="F322" s="342"/>
      <c r="G322" s="342"/>
      <c r="H322" s="342"/>
      <c r="I322" s="342"/>
      <c r="J322" s="342"/>
      <c r="K322" s="342"/>
      <c r="L322" s="342"/>
      <c r="M322" s="342"/>
      <c r="N322" s="342"/>
      <c r="O322" s="342"/>
      <c r="P322" s="342"/>
      <c r="Q322" s="342"/>
      <c r="R322" s="342"/>
      <c r="S322" s="342"/>
      <c r="T322" s="342"/>
      <c r="U322" s="342"/>
      <c r="V322" s="342"/>
      <c r="W322" s="342"/>
      <c r="X322" s="342"/>
    </row>
    <row r="323" spans="1:24" x14ac:dyDescent="0.25">
      <c r="A323" s="342"/>
      <c r="B323" s="342"/>
      <c r="C323" s="342"/>
      <c r="D323" s="342"/>
      <c r="E323" s="342"/>
      <c r="F323" s="342"/>
      <c r="G323" s="342"/>
      <c r="H323" s="342"/>
      <c r="I323" s="342"/>
      <c r="J323" s="342"/>
      <c r="K323" s="342"/>
      <c r="L323" s="342"/>
      <c r="M323" s="342"/>
      <c r="N323" s="342"/>
      <c r="O323" s="342"/>
      <c r="P323" s="342"/>
      <c r="Q323" s="342"/>
      <c r="R323" s="342"/>
      <c r="S323" s="342"/>
      <c r="T323" s="342"/>
      <c r="U323" s="342"/>
      <c r="V323" s="342"/>
      <c r="W323" s="342"/>
      <c r="X323" s="342"/>
    </row>
    <row r="324" spans="1:24" x14ac:dyDescent="0.25">
      <c r="A324" s="342"/>
      <c r="B324" s="342"/>
      <c r="C324" s="342"/>
      <c r="D324" s="342"/>
      <c r="E324" s="342"/>
      <c r="F324" s="342"/>
      <c r="G324" s="342"/>
      <c r="H324" s="342"/>
      <c r="I324" s="342"/>
      <c r="J324" s="342"/>
      <c r="K324" s="342"/>
      <c r="L324" s="342"/>
      <c r="M324" s="342"/>
      <c r="N324" s="342"/>
      <c r="O324" s="342"/>
      <c r="P324" s="342"/>
      <c r="Q324" s="342"/>
      <c r="R324" s="342"/>
      <c r="S324" s="342"/>
      <c r="T324" s="342"/>
      <c r="U324" s="342"/>
      <c r="V324" s="342"/>
      <c r="W324" s="342"/>
      <c r="X324" s="342"/>
    </row>
    <row r="325" spans="1:24" x14ac:dyDescent="0.25">
      <c r="A325" s="342"/>
      <c r="B325" s="342"/>
      <c r="C325" s="342"/>
      <c r="D325" s="342"/>
      <c r="E325" s="342"/>
      <c r="F325" s="342"/>
      <c r="G325" s="342"/>
      <c r="H325" s="342"/>
      <c r="I325" s="342"/>
      <c r="J325" s="342"/>
      <c r="K325" s="342"/>
      <c r="L325" s="342"/>
      <c r="M325" s="342"/>
      <c r="N325" s="342"/>
      <c r="O325" s="342"/>
      <c r="P325" s="342"/>
      <c r="Q325" s="342"/>
      <c r="R325" s="342"/>
      <c r="S325" s="342"/>
      <c r="T325" s="342"/>
      <c r="U325" s="342"/>
      <c r="V325" s="342"/>
      <c r="W325" s="342"/>
      <c r="X325" s="342"/>
    </row>
    <row r="326" spans="1:24" x14ac:dyDescent="0.25">
      <c r="A326" s="342"/>
      <c r="B326" s="342"/>
      <c r="C326" s="342"/>
      <c r="D326" s="342"/>
      <c r="E326" s="342"/>
      <c r="F326" s="342"/>
      <c r="G326" s="342"/>
      <c r="H326" s="342"/>
      <c r="I326" s="342"/>
      <c r="J326" s="342"/>
      <c r="K326" s="342"/>
      <c r="L326" s="342"/>
      <c r="M326" s="342"/>
      <c r="N326" s="342"/>
      <c r="O326" s="342"/>
      <c r="P326" s="342"/>
      <c r="Q326" s="342"/>
      <c r="R326" s="342"/>
      <c r="S326" s="342"/>
      <c r="T326" s="342"/>
      <c r="U326" s="342"/>
      <c r="V326" s="342"/>
      <c r="W326" s="342"/>
      <c r="X326" s="342"/>
    </row>
    <row r="327" spans="1:24" x14ac:dyDescent="0.25">
      <c r="A327" s="342"/>
      <c r="B327" s="342"/>
      <c r="C327" s="342"/>
      <c r="D327" s="342"/>
      <c r="E327" s="342"/>
      <c r="F327" s="342"/>
      <c r="G327" s="342"/>
      <c r="H327" s="342"/>
      <c r="I327" s="342"/>
      <c r="J327" s="342"/>
      <c r="K327" s="342"/>
      <c r="L327" s="342"/>
      <c r="M327" s="342"/>
      <c r="N327" s="342"/>
      <c r="O327" s="342"/>
      <c r="P327" s="342"/>
      <c r="Q327" s="342"/>
      <c r="R327" s="342"/>
      <c r="S327" s="342"/>
      <c r="T327" s="342"/>
      <c r="U327" s="342"/>
      <c r="V327" s="342"/>
      <c r="W327" s="342"/>
      <c r="X327" s="342"/>
    </row>
    <row r="328" spans="1:24" x14ac:dyDescent="0.25">
      <c r="A328" s="342"/>
      <c r="B328" s="342"/>
      <c r="C328" s="342"/>
      <c r="D328" s="342"/>
      <c r="E328" s="342"/>
      <c r="F328" s="342"/>
      <c r="G328" s="342"/>
      <c r="H328" s="342"/>
      <c r="I328" s="342"/>
      <c r="J328" s="342"/>
      <c r="K328" s="342"/>
      <c r="L328" s="342"/>
      <c r="M328" s="342"/>
      <c r="N328" s="342"/>
      <c r="O328" s="342"/>
      <c r="P328" s="342"/>
      <c r="Q328" s="342"/>
      <c r="R328" s="342"/>
      <c r="S328" s="342"/>
      <c r="T328" s="342"/>
      <c r="U328" s="342"/>
      <c r="V328" s="342"/>
      <c r="W328" s="342"/>
      <c r="X328" s="342"/>
    </row>
    <row r="329" spans="1:24" x14ac:dyDescent="0.25">
      <c r="A329" s="342"/>
      <c r="B329" s="342"/>
      <c r="C329" s="342"/>
      <c r="D329" s="342"/>
      <c r="E329" s="342"/>
      <c r="F329" s="342"/>
      <c r="G329" s="342"/>
      <c r="H329" s="342"/>
      <c r="I329" s="342"/>
      <c r="J329" s="342"/>
      <c r="K329" s="342"/>
      <c r="L329" s="342"/>
      <c r="M329" s="342"/>
      <c r="N329" s="342"/>
      <c r="O329" s="342"/>
      <c r="P329" s="342"/>
      <c r="Q329" s="342"/>
      <c r="R329" s="342"/>
      <c r="S329" s="342"/>
      <c r="T329" s="342"/>
      <c r="U329" s="342"/>
      <c r="V329" s="342"/>
      <c r="W329" s="342"/>
      <c r="X329" s="342"/>
    </row>
    <row r="330" spans="1:24" x14ac:dyDescent="0.25">
      <c r="A330" s="342"/>
      <c r="B330" s="342"/>
      <c r="C330" s="342"/>
      <c r="D330" s="342"/>
      <c r="E330" s="342"/>
      <c r="F330" s="342"/>
      <c r="G330" s="342"/>
      <c r="H330" s="342"/>
      <c r="I330" s="342"/>
      <c r="J330" s="342"/>
      <c r="K330" s="342"/>
      <c r="L330" s="342"/>
      <c r="M330" s="342"/>
      <c r="N330" s="342"/>
      <c r="O330" s="342"/>
      <c r="P330" s="342"/>
      <c r="Q330" s="342"/>
      <c r="R330" s="342"/>
      <c r="S330" s="342"/>
      <c r="T330" s="342"/>
      <c r="U330" s="342"/>
      <c r="V330" s="342"/>
      <c r="W330" s="342"/>
      <c r="X330" s="342"/>
    </row>
    <row r="331" spans="1:24" x14ac:dyDescent="0.25">
      <c r="A331" s="342"/>
      <c r="B331" s="342"/>
      <c r="C331" s="342"/>
      <c r="D331" s="342"/>
      <c r="E331" s="342"/>
      <c r="F331" s="342"/>
      <c r="G331" s="342"/>
      <c r="H331" s="342"/>
      <c r="I331" s="342"/>
      <c r="J331" s="342"/>
      <c r="K331" s="342"/>
      <c r="L331" s="342"/>
      <c r="M331" s="342"/>
      <c r="N331" s="342"/>
      <c r="O331" s="342"/>
      <c r="P331" s="342"/>
      <c r="Q331" s="342"/>
      <c r="R331" s="342"/>
      <c r="S331" s="342"/>
      <c r="T331" s="342"/>
      <c r="U331" s="342"/>
      <c r="V331" s="342"/>
      <c r="W331" s="342"/>
      <c r="X331" s="342"/>
    </row>
    <row r="332" spans="1:24" x14ac:dyDescent="0.25">
      <c r="A332" s="342"/>
      <c r="B332" s="342"/>
      <c r="C332" s="342"/>
      <c r="D332" s="342"/>
      <c r="E332" s="342"/>
      <c r="F332" s="342"/>
      <c r="G332" s="342"/>
      <c r="H332" s="342"/>
      <c r="I332" s="342"/>
      <c r="J332" s="342"/>
      <c r="K332" s="342"/>
      <c r="L332" s="342"/>
      <c r="M332" s="342"/>
      <c r="N332" s="342"/>
      <c r="O332" s="342"/>
      <c r="P332" s="342"/>
      <c r="Q332" s="342"/>
      <c r="R332" s="342"/>
      <c r="S332" s="342"/>
      <c r="T332" s="342"/>
      <c r="U332" s="342"/>
      <c r="V332" s="342"/>
      <c r="W332" s="342"/>
      <c r="X332" s="342"/>
    </row>
    <row r="333" spans="1:24" x14ac:dyDescent="0.25">
      <c r="A333" s="342"/>
      <c r="B333" s="342"/>
      <c r="C333" s="342"/>
      <c r="D333" s="342"/>
      <c r="E333" s="342"/>
      <c r="F333" s="342"/>
      <c r="G333" s="342"/>
      <c r="H333" s="342"/>
      <c r="I333" s="342"/>
      <c r="J333" s="342"/>
      <c r="K333" s="342"/>
      <c r="L333" s="342"/>
      <c r="M333" s="342"/>
      <c r="N333" s="342"/>
      <c r="O333" s="342"/>
      <c r="P333" s="342"/>
      <c r="Q333" s="342"/>
      <c r="R333" s="342"/>
      <c r="S333" s="342"/>
      <c r="T333" s="342"/>
      <c r="U333" s="342"/>
      <c r="V333" s="342"/>
      <c r="W333" s="342"/>
      <c r="X333" s="342"/>
    </row>
    <row r="334" spans="1:24" x14ac:dyDescent="0.25">
      <c r="A334" s="342"/>
      <c r="B334" s="342"/>
      <c r="C334" s="342"/>
      <c r="D334" s="342"/>
      <c r="E334" s="342"/>
      <c r="F334" s="342"/>
      <c r="G334" s="342"/>
      <c r="H334" s="342"/>
      <c r="I334" s="342"/>
      <c r="J334" s="342"/>
      <c r="K334" s="342"/>
      <c r="L334" s="342"/>
      <c r="M334" s="342"/>
      <c r="N334" s="342"/>
      <c r="O334" s="342"/>
      <c r="P334" s="342"/>
      <c r="Q334" s="342"/>
      <c r="R334" s="342"/>
      <c r="S334" s="342"/>
      <c r="T334" s="342"/>
      <c r="U334" s="342"/>
      <c r="V334" s="342"/>
      <c r="W334" s="342"/>
      <c r="X334" s="342"/>
    </row>
    <row r="335" spans="1:24" x14ac:dyDescent="0.25">
      <c r="A335" s="342"/>
      <c r="B335" s="342"/>
      <c r="C335" s="342"/>
      <c r="D335" s="342"/>
      <c r="E335" s="342"/>
      <c r="F335" s="342"/>
      <c r="G335" s="342"/>
      <c r="H335" s="342"/>
      <c r="I335" s="342"/>
      <c r="J335" s="342"/>
      <c r="K335" s="342"/>
      <c r="L335" s="342"/>
      <c r="M335" s="342"/>
      <c r="N335" s="342"/>
      <c r="O335" s="342"/>
      <c r="P335" s="342"/>
      <c r="Q335" s="342"/>
      <c r="R335" s="342"/>
      <c r="S335" s="342"/>
      <c r="T335" s="342"/>
      <c r="U335" s="342"/>
      <c r="V335" s="342"/>
      <c r="W335" s="342"/>
      <c r="X335" s="342"/>
    </row>
    <row r="336" spans="1:24" x14ac:dyDescent="0.25">
      <c r="A336" s="342"/>
      <c r="B336" s="342"/>
      <c r="C336" s="342"/>
      <c r="D336" s="342"/>
      <c r="E336" s="342"/>
      <c r="F336" s="342"/>
      <c r="G336" s="342"/>
      <c r="H336" s="342"/>
      <c r="I336" s="342"/>
      <c r="J336" s="342"/>
      <c r="K336" s="342"/>
      <c r="L336" s="342"/>
      <c r="M336" s="342"/>
      <c r="N336" s="342"/>
      <c r="O336" s="342"/>
      <c r="P336" s="342"/>
      <c r="Q336" s="342"/>
      <c r="R336" s="342"/>
      <c r="S336" s="342"/>
      <c r="T336" s="342"/>
      <c r="U336" s="342"/>
      <c r="V336" s="342"/>
      <c r="W336" s="342"/>
      <c r="X336" s="342"/>
    </row>
    <row r="337" spans="1:24" x14ac:dyDescent="0.25">
      <c r="A337" s="342"/>
      <c r="B337" s="342"/>
      <c r="C337" s="342"/>
      <c r="D337" s="342"/>
      <c r="E337" s="342"/>
      <c r="F337" s="342"/>
      <c r="G337" s="342"/>
      <c r="H337" s="342"/>
      <c r="I337" s="342"/>
      <c r="J337" s="342"/>
      <c r="K337" s="342"/>
      <c r="L337" s="342"/>
      <c r="M337" s="342"/>
      <c r="N337" s="342"/>
      <c r="O337" s="342"/>
      <c r="P337" s="342"/>
      <c r="Q337" s="342"/>
      <c r="R337" s="342"/>
      <c r="S337" s="342"/>
      <c r="T337" s="342"/>
      <c r="U337" s="342"/>
      <c r="V337" s="342"/>
      <c r="W337" s="342"/>
      <c r="X337" s="342"/>
    </row>
    <row r="338" spans="1:24" x14ac:dyDescent="0.25">
      <c r="A338" s="342"/>
      <c r="B338" s="342"/>
      <c r="C338" s="342"/>
      <c r="D338" s="342"/>
      <c r="E338" s="342"/>
      <c r="F338" s="342"/>
      <c r="G338" s="342"/>
      <c r="H338" s="342"/>
      <c r="I338" s="342"/>
      <c r="J338" s="342"/>
      <c r="K338" s="342"/>
      <c r="L338" s="342"/>
      <c r="M338" s="342"/>
      <c r="N338" s="342"/>
      <c r="O338" s="342"/>
      <c r="P338" s="342"/>
      <c r="Q338" s="342"/>
      <c r="R338" s="342"/>
      <c r="S338" s="342"/>
      <c r="T338" s="342"/>
      <c r="U338" s="342"/>
      <c r="V338" s="342"/>
      <c r="W338" s="342"/>
      <c r="X338" s="342"/>
    </row>
    <row r="339" spans="1:24" x14ac:dyDescent="0.25">
      <c r="A339" s="342"/>
      <c r="B339" s="342"/>
      <c r="C339" s="342"/>
      <c r="D339" s="342"/>
      <c r="E339" s="342"/>
      <c r="F339" s="342"/>
      <c r="G339" s="342"/>
      <c r="H339" s="342"/>
      <c r="I339" s="342"/>
      <c r="J339" s="342"/>
      <c r="K339" s="342"/>
      <c r="L339" s="342"/>
      <c r="M339" s="342"/>
      <c r="N339" s="342"/>
      <c r="O339" s="342"/>
      <c r="P339" s="342"/>
      <c r="Q339" s="342"/>
      <c r="R339" s="342"/>
      <c r="S339" s="342"/>
      <c r="T339" s="342"/>
      <c r="U339" s="342"/>
      <c r="V339" s="342"/>
      <c r="W339" s="342"/>
      <c r="X339" s="342"/>
    </row>
    <row r="340" spans="1:24" x14ac:dyDescent="0.25">
      <c r="A340" s="342"/>
      <c r="B340" s="342"/>
      <c r="C340" s="342"/>
      <c r="D340" s="342"/>
      <c r="E340" s="342"/>
      <c r="F340" s="342"/>
      <c r="G340" s="342"/>
      <c r="H340" s="342"/>
      <c r="I340" s="342"/>
      <c r="J340" s="342"/>
      <c r="K340" s="342"/>
      <c r="L340" s="342"/>
      <c r="M340" s="342"/>
      <c r="N340" s="342"/>
      <c r="O340" s="342"/>
      <c r="P340" s="342"/>
      <c r="Q340" s="342"/>
      <c r="R340" s="342"/>
      <c r="S340" s="342"/>
      <c r="T340" s="342"/>
      <c r="U340" s="342"/>
      <c r="V340" s="342"/>
      <c r="W340" s="342"/>
      <c r="X340" s="342"/>
    </row>
    <row r="341" spans="1:24" x14ac:dyDescent="0.25">
      <c r="A341" s="342"/>
      <c r="B341" s="342"/>
      <c r="C341" s="342"/>
      <c r="D341" s="342"/>
      <c r="E341" s="342"/>
      <c r="F341" s="342"/>
      <c r="G341" s="342"/>
      <c r="H341" s="342"/>
      <c r="I341" s="342"/>
      <c r="J341" s="342"/>
      <c r="K341" s="342"/>
      <c r="L341" s="342"/>
      <c r="M341" s="342"/>
      <c r="N341" s="342"/>
      <c r="O341" s="342"/>
      <c r="P341" s="342"/>
      <c r="Q341" s="342"/>
      <c r="R341" s="342"/>
      <c r="S341" s="342"/>
      <c r="T341" s="342"/>
      <c r="U341" s="342"/>
      <c r="V341" s="342"/>
      <c r="W341" s="342"/>
      <c r="X341" s="342"/>
    </row>
    <row r="342" spans="1:24" x14ac:dyDescent="0.25">
      <c r="A342" s="342"/>
      <c r="B342" s="342"/>
      <c r="C342" s="342"/>
      <c r="D342" s="342"/>
      <c r="E342" s="342"/>
      <c r="F342" s="342"/>
      <c r="G342" s="342"/>
      <c r="H342" s="342"/>
      <c r="I342" s="342"/>
      <c r="J342" s="342"/>
      <c r="K342" s="342"/>
      <c r="L342" s="342"/>
      <c r="M342" s="342"/>
      <c r="N342" s="342"/>
      <c r="O342" s="342"/>
      <c r="P342" s="342"/>
      <c r="Q342" s="342"/>
      <c r="R342" s="342"/>
      <c r="S342" s="342"/>
      <c r="T342" s="342"/>
      <c r="U342" s="342"/>
      <c r="V342" s="342"/>
      <c r="W342" s="342"/>
      <c r="X342" s="342"/>
    </row>
    <row r="343" spans="1:24" x14ac:dyDescent="0.25">
      <c r="A343" s="342"/>
      <c r="B343" s="342"/>
      <c r="C343" s="342"/>
      <c r="D343" s="342"/>
      <c r="E343" s="342"/>
      <c r="F343" s="342"/>
      <c r="G343" s="342"/>
      <c r="H343" s="342"/>
      <c r="I343" s="342"/>
      <c r="J343" s="342"/>
      <c r="K343" s="342"/>
      <c r="L343" s="342"/>
      <c r="M343" s="342"/>
      <c r="N343" s="342"/>
      <c r="O343" s="342"/>
      <c r="P343" s="342"/>
      <c r="Q343" s="342"/>
      <c r="R343" s="342"/>
      <c r="S343" s="342"/>
      <c r="T343" s="342"/>
      <c r="U343" s="342"/>
      <c r="V343" s="342"/>
      <c r="W343" s="342"/>
      <c r="X343" s="342"/>
    </row>
    <row r="344" spans="1:24" x14ac:dyDescent="0.25">
      <c r="A344" s="342"/>
      <c r="B344" s="342"/>
      <c r="C344" s="342"/>
      <c r="D344" s="342"/>
      <c r="E344" s="342"/>
      <c r="F344" s="342"/>
      <c r="G344" s="342"/>
      <c r="H344" s="342"/>
      <c r="I344" s="342"/>
      <c r="J344" s="342"/>
      <c r="K344" s="342"/>
      <c r="L344" s="342"/>
      <c r="M344" s="342"/>
      <c r="N344" s="342"/>
      <c r="O344" s="342"/>
      <c r="P344" s="342"/>
      <c r="Q344" s="342"/>
      <c r="R344" s="342"/>
      <c r="S344" s="342"/>
      <c r="T344" s="342"/>
      <c r="U344" s="342"/>
      <c r="V344" s="342"/>
      <c r="W344" s="342"/>
      <c r="X344" s="342"/>
    </row>
    <row r="345" spans="1:24" x14ac:dyDescent="0.25">
      <c r="A345" s="342"/>
      <c r="B345" s="342"/>
      <c r="C345" s="342"/>
      <c r="D345" s="342"/>
      <c r="E345" s="342"/>
      <c r="F345" s="342"/>
      <c r="G345" s="342"/>
      <c r="H345" s="342"/>
      <c r="I345" s="342"/>
      <c r="J345" s="342"/>
      <c r="K345" s="342"/>
      <c r="L345" s="342"/>
      <c r="M345" s="342"/>
      <c r="N345" s="342"/>
      <c r="O345" s="342"/>
      <c r="P345" s="342"/>
      <c r="Q345" s="342"/>
      <c r="R345" s="342"/>
      <c r="S345" s="342"/>
      <c r="T345" s="342"/>
      <c r="U345" s="342"/>
      <c r="V345" s="342"/>
      <c r="W345" s="342"/>
      <c r="X345" s="342"/>
    </row>
    <row r="346" spans="1:24" x14ac:dyDescent="0.25">
      <c r="A346" s="342"/>
      <c r="B346" s="342"/>
      <c r="C346" s="342"/>
      <c r="D346" s="342"/>
      <c r="E346" s="342"/>
      <c r="F346" s="342"/>
      <c r="G346" s="342"/>
      <c r="H346" s="342"/>
      <c r="I346" s="342"/>
      <c r="J346" s="342"/>
      <c r="K346" s="342"/>
      <c r="L346" s="342"/>
      <c r="M346" s="342"/>
      <c r="N346" s="342"/>
      <c r="O346" s="342"/>
      <c r="P346" s="342"/>
      <c r="Q346" s="342"/>
      <c r="R346" s="342"/>
      <c r="S346" s="342"/>
      <c r="T346" s="342"/>
      <c r="U346" s="342"/>
      <c r="V346" s="342"/>
      <c r="W346" s="342"/>
      <c r="X346" s="342"/>
    </row>
    <row r="347" spans="1:24" x14ac:dyDescent="0.25">
      <c r="A347" s="342"/>
      <c r="B347" s="342"/>
      <c r="C347" s="342"/>
      <c r="D347" s="342"/>
      <c r="E347" s="342"/>
      <c r="F347" s="342"/>
      <c r="G347" s="342"/>
      <c r="H347" s="342"/>
      <c r="I347" s="342"/>
      <c r="J347" s="342"/>
      <c r="K347" s="342"/>
      <c r="L347" s="342"/>
      <c r="M347" s="342"/>
      <c r="N347" s="342"/>
      <c r="O347" s="342"/>
      <c r="P347" s="342"/>
      <c r="Q347" s="342"/>
      <c r="R347" s="342"/>
      <c r="S347" s="342"/>
      <c r="T347" s="342"/>
      <c r="U347" s="342"/>
      <c r="V347" s="342"/>
      <c r="W347" s="342"/>
      <c r="X347" s="342"/>
    </row>
    <row r="348" spans="1:24" x14ac:dyDescent="0.25">
      <c r="A348" s="342"/>
      <c r="B348" s="342"/>
      <c r="C348" s="342"/>
      <c r="D348" s="342"/>
      <c r="E348" s="342"/>
      <c r="F348" s="342"/>
      <c r="G348" s="342"/>
      <c r="H348" s="342"/>
      <c r="I348" s="342"/>
      <c r="J348" s="342"/>
      <c r="K348" s="342"/>
      <c r="L348" s="342"/>
      <c r="M348" s="342"/>
      <c r="N348" s="342"/>
      <c r="O348" s="342"/>
      <c r="P348" s="342"/>
      <c r="Q348" s="342"/>
      <c r="R348" s="342"/>
      <c r="S348" s="342"/>
      <c r="T348" s="342"/>
      <c r="U348" s="342"/>
      <c r="V348" s="342"/>
      <c r="W348" s="342"/>
      <c r="X348" s="342"/>
    </row>
    <row r="349" spans="1:24" x14ac:dyDescent="0.25">
      <c r="A349" s="342"/>
      <c r="B349" s="342"/>
      <c r="C349" s="342"/>
      <c r="D349" s="342"/>
      <c r="E349" s="342"/>
      <c r="F349" s="342"/>
      <c r="G349" s="342"/>
      <c r="H349" s="342"/>
      <c r="I349" s="342"/>
      <c r="J349" s="342"/>
      <c r="K349" s="342"/>
      <c r="L349" s="342"/>
      <c r="M349" s="342"/>
      <c r="N349" s="342"/>
      <c r="O349" s="342"/>
      <c r="P349" s="342"/>
      <c r="Q349" s="342"/>
      <c r="R349" s="342"/>
      <c r="S349" s="342"/>
      <c r="T349" s="342"/>
      <c r="U349" s="342"/>
      <c r="V349" s="342"/>
      <c r="W349" s="342"/>
      <c r="X349" s="342"/>
    </row>
    <row r="350" spans="1:24" x14ac:dyDescent="0.25">
      <c r="A350" s="342"/>
      <c r="B350" s="342"/>
      <c r="C350" s="342"/>
      <c r="D350" s="342"/>
      <c r="E350" s="342"/>
      <c r="F350" s="342"/>
      <c r="G350" s="342"/>
      <c r="H350" s="342"/>
      <c r="I350" s="342"/>
      <c r="J350" s="342"/>
      <c r="K350" s="342"/>
      <c r="L350" s="342"/>
      <c r="M350" s="342"/>
      <c r="N350" s="342"/>
      <c r="O350" s="342"/>
      <c r="P350" s="342"/>
      <c r="Q350" s="342"/>
      <c r="R350" s="342"/>
      <c r="S350" s="342"/>
      <c r="T350" s="342"/>
      <c r="U350" s="342"/>
      <c r="V350" s="342"/>
      <c r="W350" s="342"/>
      <c r="X350" s="342"/>
    </row>
    <row r="351" spans="1:24" x14ac:dyDescent="0.25">
      <c r="A351" s="342"/>
      <c r="B351" s="342"/>
      <c r="C351" s="342"/>
      <c r="D351" s="342"/>
      <c r="E351" s="342"/>
      <c r="F351" s="342"/>
      <c r="G351" s="342"/>
      <c r="H351" s="342"/>
      <c r="I351" s="342"/>
      <c r="J351" s="342"/>
      <c r="K351" s="342"/>
      <c r="L351" s="342"/>
      <c r="M351" s="342"/>
      <c r="N351" s="342"/>
      <c r="O351" s="342"/>
      <c r="P351" s="342"/>
      <c r="Q351" s="342"/>
      <c r="R351" s="342"/>
      <c r="S351" s="342"/>
      <c r="T351" s="342"/>
      <c r="U351" s="342"/>
      <c r="V351" s="342"/>
      <c r="W351" s="342"/>
      <c r="X351" s="342"/>
    </row>
    <row r="352" spans="1:24" x14ac:dyDescent="0.25">
      <c r="A352" s="342"/>
      <c r="B352" s="342"/>
      <c r="C352" s="342"/>
      <c r="D352" s="342"/>
      <c r="E352" s="342"/>
      <c r="F352" s="342"/>
      <c r="G352" s="342"/>
      <c r="H352" s="342"/>
      <c r="I352" s="342"/>
      <c r="J352" s="342"/>
      <c r="K352" s="342"/>
      <c r="L352" s="342"/>
      <c r="M352" s="342"/>
      <c r="N352" s="342"/>
      <c r="O352" s="342"/>
      <c r="P352" s="342"/>
      <c r="Q352" s="342"/>
      <c r="R352" s="342"/>
      <c r="S352" s="342"/>
      <c r="T352" s="342"/>
      <c r="U352" s="342"/>
      <c r="V352" s="342"/>
      <c r="W352" s="342"/>
      <c r="X352" s="342"/>
    </row>
    <row r="353" spans="1:24" x14ac:dyDescent="0.25">
      <c r="A353" s="342"/>
      <c r="B353" s="342"/>
      <c r="C353" s="342"/>
      <c r="D353" s="342"/>
      <c r="E353" s="342"/>
      <c r="F353" s="342"/>
      <c r="G353" s="342"/>
      <c r="H353" s="342"/>
      <c r="I353" s="342"/>
      <c r="J353" s="342"/>
      <c r="K353" s="342"/>
      <c r="L353" s="342"/>
      <c r="M353" s="342"/>
      <c r="N353" s="342"/>
      <c r="O353" s="342"/>
      <c r="P353" s="342"/>
      <c r="Q353" s="342"/>
      <c r="R353" s="342"/>
      <c r="S353" s="342"/>
      <c r="T353" s="342"/>
      <c r="U353" s="342"/>
      <c r="V353" s="342"/>
      <c r="W353" s="342"/>
      <c r="X353" s="342"/>
    </row>
    <row r="354" spans="1:24" x14ac:dyDescent="0.25">
      <c r="A354" s="342"/>
      <c r="B354" s="342"/>
      <c r="C354" s="342"/>
      <c r="D354" s="342"/>
      <c r="E354" s="342"/>
      <c r="F354" s="342"/>
      <c r="G354" s="342"/>
      <c r="H354" s="342"/>
      <c r="I354" s="342"/>
      <c r="J354" s="342"/>
      <c r="K354" s="342"/>
      <c r="L354" s="342"/>
      <c r="M354" s="342"/>
      <c r="N354" s="342"/>
      <c r="O354" s="342"/>
      <c r="P354" s="342"/>
      <c r="Q354" s="342"/>
      <c r="R354" s="342"/>
      <c r="S354" s="342"/>
      <c r="T354" s="342"/>
      <c r="U354" s="342"/>
      <c r="V354" s="342"/>
      <c r="W354" s="342"/>
      <c r="X354" s="342"/>
    </row>
    <row r="355" spans="1:24" x14ac:dyDescent="0.25">
      <c r="A355" s="342"/>
      <c r="B355" s="342"/>
      <c r="C355" s="342"/>
      <c r="D355" s="342"/>
      <c r="E355" s="342"/>
      <c r="F355" s="342"/>
      <c r="G355" s="342"/>
      <c r="H355" s="342"/>
      <c r="I355" s="342"/>
      <c r="J355" s="342"/>
      <c r="K355" s="342"/>
      <c r="L355" s="342"/>
      <c r="M355" s="342"/>
      <c r="N355" s="342"/>
      <c r="O355" s="342"/>
      <c r="P355" s="342"/>
      <c r="Q355" s="342"/>
      <c r="R355" s="342"/>
      <c r="S355" s="342"/>
      <c r="T355" s="342"/>
      <c r="U355" s="342"/>
      <c r="V355" s="342"/>
      <c r="W355" s="342"/>
      <c r="X355" s="342"/>
    </row>
    <row r="356" spans="1:24" x14ac:dyDescent="0.25">
      <c r="A356" s="342"/>
      <c r="B356" s="342"/>
      <c r="C356" s="342"/>
      <c r="D356" s="342"/>
      <c r="E356" s="342"/>
      <c r="F356" s="342"/>
      <c r="G356" s="342"/>
      <c r="H356" s="342"/>
      <c r="I356" s="342"/>
      <c r="J356" s="342"/>
      <c r="K356" s="342"/>
      <c r="L356" s="342"/>
      <c r="M356" s="342"/>
      <c r="N356" s="342"/>
      <c r="O356" s="342"/>
      <c r="P356" s="342"/>
      <c r="Q356" s="342"/>
      <c r="R356" s="342"/>
      <c r="S356" s="342"/>
      <c r="T356" s="342"/>
      <c r="U356" s="342"/>
      <c r="V356" s="342"/>
      <c r="W356" s="342"/>
      <c r="X356" s="342"/>
    </row>
    <row r="357" spans="1:24" x14ac:dyDescent="0.25">
      <c r="A357" s="342"/>
      <c r="B357" s="342"/>
      <c r="C357" s="342"/>
      <c r="D357" s="342"/>
      <c r="E357" s="342"/>
      <c r="F357" s="342"/>
      <c r="G357" s="342"/>
      <c r="H357" s="342"/>
      <c r="I357" s="342"/>
      <c r="J357" s="342"/>
      <c r="K357" s="342"/>
      <c r="L357" s="342"/>
      <c r="M357" s="342"/>
      <c r="N357" s="342"/>
      <c r="O357" s="342"/>
      <c r="P357" s="342"/>
      <c r="Q357" s="342"/>
      <c r="R357" s="342"/>
      <c r="S357" s="342"/>
      <c r="T357" s="342"/>
      <c r="U357" s="342"/>
      <c r="V357" s="342"/>
      <c r="W357" s="342"/>
      <c r="X357" s="342"/>
    </row>
    <row r="358" spans="1:24" x14ac:dyDescent="0.25">
      <c r="A358" s="342"/>
      <c r="B358" s="342"/>
      <c r="C358" s="342"/>
      <c r="D358" s="342"/>
      <c r="E358" s="342"/>
      <c r="F358" s="342"/>
      <c r="G358" s="342"/>
      <c r="H358" s="342"/>
      <c r="I358" s="342"/>
      <c r="J358" s="342"/>
      <c r="K358" s="342"/>
      <c r="L358" s="342"/>
      <c r="M358" s="342"/>
      <c r="N358" s="342"/>
      <c r="O358" s="342"/>
      <c r="P358" s="342"/>
      <c r="Q358" s="342"/>
      <c r="R358" s="342"/>
      <c r="S358" s="342"/>
      <c r="T358" s="342"/>
      <c r="U358" s="342"/>
      <c r="V358" s="342"/>
      <c r="W358" s="342"/>
      <c r="X358" s="342"/>
    </row>
    <row r="359" spans="1:24" x14ac:dyDescent="0.25">
      <c r="A359" s="342"/>
      <c r="B359" s="342"/>
      <c r="C359" s="342"/>
      <c r="D359" s="342"/>
      <c r="E359" s="342"/>
      <c r="F359" s="342"/>
      <c r="G359" s="342"/>
      <c r="H359" s="342"/>
      <c r="I359" s="342"/>
      <c r="J359" s="342"/>
      <c r="K359" s="342"/>
      <c r="L359" s="342"/>
      <c r="M359" s="342"/>
      <c r="N359" s="342"/>
      <c r="O359" s="342"/>
      <c r="P359" s="342"/>
      <c r="Q359" s="342"/>
      <c r="R359" s="342"/>
      <c r="S359" s="342"/>
      <c r="T359" s="342"/>
      <c r="U359" s="342"/>
      <c r="V359" s="342"/>
      <c r="W359" s="342"/>
      <c r="X359" s="342"/>
    </row>
    <row r="360" spans="1:24" x14ac:dyDescent="0.25">
      <c r="A360" s="342"/>
      <c r="B360" s="342"/>
      <c r="C360" s="342"/>
      <c r="D360" s="342"/>
      <c r="E360" s="342"/>
      <c r="F360" s="342"/>
      <c r="G360" s="342"/>
      <c r="H360" s="342"/>
      <c r="I360" s="342"/>
      <c r="J360" s="342"/>
      <c r="K360" s="342"/>
      <c r="L360" s="342"/>
      <c r="M360" s="342"/>
      <c r="N360" s="342"/>
      <c r="O360" s="342"/>
      <c r="P360" s="342"/>
      <c r="Q360" s="342"/>
      <c r="R360" s="342"/>
      <c r="S360" s="342"/>
      <c r="T360" s="342"/>
      <c r="U360" s="342"/>
      <c r="V360" s="342"/>
      <c r="W360" s="342"/>
      <c r="X360" s="342"/>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121"/>
  <sheetViews>
    <sheetView topLeftCell="A57" zoomScale="80" zoomScaleNormal="80" workbookViewId="0">
      <selection activeCell="D82" sqref="D82"/>
    </sheetView>
  </sheetViews>
  <sheetFormatPr defaultRowHeight="15.75" x14ac:dyDescent="0.2"/>
  <cols>
    <col min="1" max="1" width="61.7109375" style="60" customWidth="1"/>
    <col min="2" max="2" width="18.5703125" style="60" customWidth="1"/>
    <col min="3" max="3" width="17.42578125" style="60" customWidth="1"/>
    <col min="4" max="4" width="17.7109375" style="60" customWidth="1"/>
    <col min="5" max="9" width="16.85546875" style="60" customWidth="1"/>
    <col min="10" max="10" width="18.7109375" style="60" customWidth="1"/>
    <col min="11" max="14" width="16.85546875" style="60" customWidth="1"/>
    <col min="15" max="28" width="16.85546875" style="60" hidden="1" customWidth="1"/>
    <col min="29" max="29" width="16.7109375" style="60" hidden="1" customWidth="1"/>
    <col min="30" max="33" width="16.7109375" style="152" hidden="1" customWidth="1"/>
    <col min="34" max="34" width="15.7109375" style="152" hidden="1" customWidth="1"/>
    <col min="35" max="35" width="16.7109375" style="152" customWidth="1"/>
    <col min="36" max="36" width="9.140625" style="153"/>
    <col min="37" max="244" width="9.140625" style="152"/>
    <col min="245" max="245" width="61.7109375" style="152" customWidth="1"/>
    <col min="246" max="246" width="18.5703125" style="152" customWidth="1"/>
    <col min="247" max="253" width="16.85546875" style="152" customWidth="1"/>
    <col min="254" max="254" width="18.7109375" style="152" customWidth="1"/>
    <col min="255" max="272" width="16.85546875" style="152" customWidth="1"/>
    <col min="273" max="288" width="16.7109375" style="152" customWidth="1"/>
    <col min="289" max="289" width="13.28515625" style="152" bestFit="1" customWidth="1"/>
    <col min="290" max="290" width="14.7109375" style="152" customWidth="1"/>
    <col min="291" max="500" width="9.140625" style="152"/>
    <col min="501" max="501" width="61.7109375" style="152" customWidth="1"/>
    <col min="502" max="502" width="18.5703125" style="152" customWidth="1"/>
    <col min="503" max="509" width="16.85546875" style="152" customWidth="1"/>
    <col min="510" max="510" width="18.7109375" style="152" customWidth="1"/>
    <col min="511" max="528" width="16.85546875" style="152" customWidth="1"/>
    <col min="529" max="544" width="16.7109375" style="152" customWidth="1"/>
    <col min="545" max="545" width="13.28515625" style="152" bestFit="1" customWidth="1"/>
    <col min="546" max="546" width="14.7109375" style="152" customWidth="1"/>
    <col min="547" max="756" width="9.140625" style="152"/>
    <col min="757" max="757" width="61.7109375" style="152" customWidth="1"/>
    <col min="758" max="758" width="18.5703125" style="152" customWidth="1"/>
    <col min="759" max="765" width="16.85546875" style="152" customWidth="1"/>
    <col min="766" max="766" width="18.7109375" style="152" customWidth="1"/>
    <col min="767" max="784" width="16.85546875" style="152" customWidth="1"/>
    <col min="785" max="800" width="16.7109375" style="152" customWidth="1"/>
    <col min="801" max="801" width="13.28515625" style="152" bestFit="1" customWidth="1"/>
    <col min="802" max="802" width="14.7109375" style="152" customWidth="1"/>
    <col min="803" max="1012" width="9.140625" style="152"/>
    <col min="1013" max="1013" width="61.7109375" style="152" customWidth="1"/>
    <col min="1014" max="1014" width="18.5703125" style="152" customWidth="1"/>
    <col min="1015" max="1021" width="16.85546875" style="152" customWidth="1"/>
    <col min="1022" max="1022" width="18.7109375" style="152" customWidth="1"/>
    <col min="1023" max="1040" width="16.85546875" style="152" customWidth="1"/>
    <col min="1041" max="1056" width="16.7109375" style="152" customWidth="1"/>
    <col min="1057" max="1057" width="13.28515625" style="152" bestFit="1" customWidth="1"/>
    <col min="1058" max="1058" width="14.7109375" style="152" customWidth="1"/>
    <col min="1059" max="1268" width="9.140625" style="152"/>
    <col min="1269" max="1269" width="61.7109375" style="152" customWidth="1"/>
    <col min="1270" max="1270" width="18.5703125" style="152" customWidth="1"/>
    <col min="1271" max="1277" width="16.85546875" style="152" customWidth="1"/>
    <col min="1278" max="1278" width="18.7109375" style="152" customWidth="1"/>
    <col min="1279" max="1296" width="16.85546875" style="152" customWidth="1"/>
    <col min="1297" max="1312" width="16.7109375" style="152" customWidth="1"/>
    <col min="1313" max="1313" width="13.28515625" style="152" bestFit="1" customWidth="1"/>
    <col min="1314" max="1314" width="14.7109375" style="152" customWidth="1"/>
    <col min="1315" max="1524" width="9.140625" style="152"/>
    <col min="1525" max="1525" width="61.7109375" style="152" customWidth="1"/>
    <col min="1526" max="1526" width="18.5703125" style="152" customWidth="1"/>
    <col min="1527" max="1533" width="16.85546875" style="152" customWidth="1"/>
    <col min="1534" max="1534" width="18.7109375" style="152" customWidth="1"/>
    <col min="1535" max="1552" width="16.85546875" style="152" customWidth="1"/>
    <col min="1553" max="1568" width="16.7109375" style="152" customWidth="1"/>
    <col min="1569" max="1569" width="13.28515625" style="152" bestFit="1" customWidth="1"/>
    <col min="1570" max="1570" width="14.7109375" style="152" customWidth="1"/>
    <col min="1571" max="1780" width="9.140625" style="152"/>
    <col min="1781" max="1781" width="61.7109375" style="152" customWidth="1"/>
    <col min="1782" max="1782" width="18.5703125" style="152" customWidth="1"/>
    <col min="1783" max="1789" width="16.85546875" style="152" customWidth="1"/>
    <col min="1790" max="1790" width="18.7109375" style="152" customWidth="1"/>
    <col min="1791" max="1808" width="16.85546875" style="152" customWidth="1"/>
    <col min="1809" max="1824" width="16.7109375" style="152" customWidth="1"/>
    <col min="1825" max="1825" width="13.28515625" style="152" bestFit="1" customWidth="1"/>
    <col min="1826" max="1826" width="14.7109375" style="152" customWidth="1"/>
    <col min="1827" max="2036" width="9.140625" style="152"/>
    <col min="2037" max="2037" width="61.7109375" style="152" customWidth="1"/>
    <col min="2038" max="2038" width="18.5703125" style="152" customWidth="1"/>
    <col min="2039" max="2045" width="16.85546875" style="152" customWidth="1"/>
    <col min="2046" max="2046" width="18.7109375" style="152" customWidth="1"/>
    <col min="2047" max="2064" width="16.85546875" style="152" customWidth="1"/>
    <col min="2065" max="2080" width="16.7109375" style="152" customWidth="1"/>
    <col min="2081" max="2081" width="13.28515625" style="152" bestFit="1" customWidth="1"/>
    <col min="2082" max="2082" width="14.7109375" style="152" customWidth="1"/>
    <col min="2083" max="2292" width="9.140625" style="152"/>
    <col min="2293" max="2293" width="61.7109375" style="152" customWidth="1"/>
    <col min="2294" max="2294" width="18.5703125" style="152" customWidth="1"/>
    <col min="2295" max="2301" width="16.85546875" style="152" customWidth="1"/>
    <col min="2302" max="2302" width="18.7109375" style="152" customWidth="1"/>
    <col min="2303" max="2320" width="16.85546875" style="152" customWidth="1"/>
    <col min="2321" max="2336" width="16.7109375" style="152" customWidth="1"/>
    <col min="2337" max="2337" width="13.28515625" style="152" bestFit="1" customWidth="1"/>
    <col min="2338" max="2338" width="14.7109375" style="152" customWidth="1"/>
    <col min="2339" max="2548" width="9.140625" style="152"/>
    <col min="2549" max="2549" width="61.7109375" style="152" customWidth="1"/>
    <col min="2550" max="2550" width="18.5703125" style="152" customWidth="1"/>
    <col min="2551" max="2557" width="16.85546875" style="152" customWidth="1"/>
    <col min="2558" max="2558" width="18.7109375" style="152" customWidth="1"/>
    <col min="2559" max="2576" width="16.85546875" style="152" customWidth="1"/>
    <col min="2577" max="2592" width="16.7109375" style="152" customWidth="1"/>
    <col min="2593" max="2593" width="13.28515625" style="152" bestFit="1" customWidth="1"/>
    <col min="2594" max="2594" width="14.7109375" style="152" customWidth="1"/>
    <col min="2595" max="2804" width="9.140625" style="152"/>
    <col min="2805" max="2805" width="61.7109375" style="152" customWidth="1"/>
    <col min="2806" max="2806" width="18.5703125" style="152" customWidth="1"/>
    <col min="2807" max="2813" width="16.85546875" style="152" customWidth="1"/>
    <col min="2814" max="2814" width="18.7109375" style="152" customWidth="1"/>
    <col min="2815" max="2832" width="16.85546875" style="152" customWidth="1"/>
    <col min="2833" max="2848" width="16.7109375" style="152" customWidth="1"/>
    <col min="2849" max="2849" width="13.28515625" style="152" bestFit="1" customWidth="1"/>
    <col min="2850" max="2850" width="14.7109375" style="152" customWidth="1"/>
    <col min="2851" max="3060" width="9.140625" style="152"/>
    <col min="3061" max="3061" width="61.7109375" style="152" customWidth="1"/>
    <col min="3062" max="3062" width="18.5703125" style="152" customWidth="1"/>
    <col min="3063" max="3069" width="16.85546875" style="152" customWidth="1"/>
    <col min="3070" max="3070" width="18.7109375" style="152" customWidth="1"/>
    <col min="3071" max="3088" width="16.85546875" style="152" customWidth="1"/>
    <col min="3089" max="3104" width="16.7109375" style="152" customWidth="1"/>
    <col min="3105" max="3105" width="13.28515625" style="152" bestFit="1" customWidth="1"/>
    <col min="3106" max="3106" width="14.7109375" style="152" customWidth="1"/>
    <col min="3107" max="3316" width="9.140625" style="152"/>
    <col min="3317" max="3317" width="61.7109375" style="152" customWidth="1"/>
    <col min="3318" max="3318" width="18.5703125" style="152" customWidth="1"/>
    <col min="3319" max="3325" width="16.85546875" style="152" customWidth="1"/>
    <col min="3326" max="3326" width="18.7109375" style="152" customWidth="1"/>
    <col min="3327" max="3344" width="16.85546875" style="152" customWidth="1"/>
    <col min="3345" max="3360" width="16.7109375" style="152" customWidth="1"/>
    <col min="3361" max="3361" width="13.28515625" style="152" bestFit="1" customWidth="1"/>
    <col min="3362" max="3362" width="14.7109375" style="152" customWidth="1"/>
    <col min="3363" max="3572" width="9.140625" style="152"/>
    <col min="3573" max="3573" width="61.7109375" style="152" customWidth="1"/>
    <col min="3574" max="3574" width="18.5703125" style="152" customWidth="1"/>
    <col min="3575" max="3581" width="16.85546875" style="152" customWidth="1"/>
    <col min="3582" max="3582" width="18.7109375" style="152" customWidth="1"/>
    <col min="3583" max="3600" width="16.85546875" style="152" customWidth="1"/>
    <col min="3601" max="3616" width="16.7109375" style="152" customWidth="1"/>
    <col min="3617" max="3617" width="13.28515625" style="152" bestFit="1" customWidth="1"/>
    <col min="3618" max="3618" width="14.7109375" style="152" customWidth="1"/>
    <col min="3619" max="3828" width="9.140625" style="152"/>
    <col min="3829" max="3829" width="61.7109375" style="152" customWidth="1"/>
    <col min="3830" max="3830" width="18.5703125" style="152" customWidth="1"/>
    <col min="3831" max="3837" width="16.85546875" style="152" customWidth="1"/>
    <col min="3838" max="3838" width="18.7109375" style="152" customWidth="1"/>
    <col min="3839" max="3856" width="16.85546875" style="152" customWidth="1"/>
    <col min="3857" max="3872" width="16.7109375" style="152" customWidth="1"/>
    <col min="3873" max="3873" width="13.28515625" style="152" bestFit="1" customWidth="1"/>
    <col min="3874" max="3874" width="14.7109375" style="152" customWidth="1"/>
    <col min="3875" max="4084" width="9.140625" style="152"/>
    <col min="4085" max="4085" width="61.7109375" style="152" customWidth="1"/>
    <col min="4086" max="4086" width="18.5703125" style="152" customWidth="1"/>
    <col min="4087" max="4093" width="16.85546875" style="152" customWidth="1"/>
    <col min="4094" max="4094" width="18.7109375" style="152" customWidth="1"/>
    <col min="4095" max="4112" width="16.85546875" style="152" customWidth="1"/>
    <col min="4113" max="4128" width="16.7109375" style="152" customWidth="1"/>
    <col min="4129" max="4129" width="13.28515625" style="152" bestFit="1" customWidth="1"/>
    <col min="4130" max="4130" width="14.7109375" style="152" customWidth="1"/>
    <col min="4131" max="4340" width="9.140625" style="152"/>
    <col min="4341" max="4341" width="61.7109375" style="152" customWidth="1"/>
    <col min="4342" max="4342" width="18.5703125" style="152" customWidth="1"/>
    <col min="4343" max="4349" width="16.85546875" style="152" customWidth="1"/>
    <col min="4350" max="4350" width="18.7109375" style="152" customWidth="1"/>
    <col min="4351" max="4368" width="16.85546875" style="152" customWidth="1"/>
    <col min="4369" max="4384" width="16.7109375" style="152" customWidth="1"/>
    <col min="4385" max="4385" width="13.28515625" style="152" bestFit="1" customWidth="1"/>
    <col min="4386" max="4386" width="14.7109375" style="152" customWidth="1"/>
    <col min="4387" max="4596" width="9.140625" style="152"/>
    <col min="4597" max="4597" width="61.7109375" style="152" customWidth="1"/>
    <col min="4598" max="4598" width="18.5703125" style="152" customWidth="1"/>
    <col min="4599" max="4605" width="16.85546875" style="152" customWidth="1"/>
    <col min="4606" max="4606" width="18.7109375" style="152" customWidth="1"/>
    <col min="4607" max="4624" width="16.85546875" style="152" customWidth="1"/>
    <col min="4625" max="4640" width="16.7109375" style="152" customWidth="1"/>
    <col min="4641" max="4641" width="13.28515625" style="152" bestFit="1" customWidth="1"/>
    <col min="4642" max="4642" width="14.7109375" style="152" customWidth="1"/>
    <col min="4643" max="4852" width="9.140625" style="152"/>
    <col min="4853" max="4853" width="61.7109375" style="152" customWidth="1"/>
    <col min="4854" max="4854" width="18.5703125" style="152" customWidth="1"/>
    <col min="4855" max="4861" width="16.85546875" style="152" customWidth="1"/>
    <col min="4862" max="4862" width="18.7109375" style="152" customWidth="1"/>
    <col min="4863" max="4880" width="16.85546875" style="152" customWidth="1"/>
    <col min="4881" max="4896" width="16.7109375" style="152" customWidth="1"/>
    <col min="4897" max="4897" width="13.28515625" style="152" bestFit="1" customWidth="1"/>
    <col min="4898" max="4898" width="14.7109375" style="152" customWidth="1"/>
    <col min="4899" max="5108" width="9.140625" style="152"/>
    <col min="5109" max="5109" width="61.7109375" style="152" customWidth="1"/>
    <col min="5110" max="5110" width="18.5703125" style="152" customWidth="1"/>
    <col min="5111" max="5117" width="16.85546875" style="152" customWidth="1"/>
    <col min="5118" max="5118" width="18.7109375" style="152" customWidth="1"/>
    <col min="5119" max="5136" width="16.85546875" style="152" customWidth="1"/>
    <col min="5137" max="5152" width="16.7109375" style="152" customWidth="1"/>
    <col min="5153" max="5153" width="13.28515625" style="152" bestFit="1" customWidth="1"/>
    <col min="5154" max="5154" width="14.7109375" style="152" customWidth="1"/>
    <col min="5155" max="5364" width="9.140625" style="152"/>
    <col min="5365" max="5365" width="61.7109375" style="152" customWidth="1"/>
    <col min="5366" max="5366" width="18.5703125" style="152" customWidth="1"/>
    <col min="5367" max="5373" width="16.85546875" style="152" customWidth="1"/>
    <col min="5374" max="5374" width="18.7109375" style="152" customWidth="1"/>
    <col min="5375" max="5392" width="16.85546875" style="152" customWidth="1"/>
    <col min="5393" max="5408" width="16.7109375" style="152" customWidth="1"/>
    <col min="5409" max="5409" width="13.28515625" style="152" bestFit="1" customWidth="1"/>
    <col min="5410" max="5410" width="14.7109375" style="152" customWidth="1"/>
    <col min="5411" max="5620" width="9.140625" style="152"/>
    <col min="5621" max="5621" width="61.7109375" style="152" customWidth="1"/>
    <col min="5622" max="5622" width="18.5703125" style="152" customWidth="1"/>
    <col min="5623" max="5629" width="16.85546875" style="152" customWidth="1"/>
    <col min="5630" max="5630" width="18.7109375" style="152" customWidth="1"/>
    <col min="5631" max="5648" width="16.85546875" style="152" customWidth="1"/>
    <col min="5649" max="5664" width="16.7109375" style="152" customWidth="1"/>
    <col min="5665" max="5665" width="13.28515625" style="152" bestFit="1" customWidth="1"/>
    <col min="5666" max="5666" width="14.7109375" style="152" customWidth="1"/>
    <col min="5667" max="5876" width="9.140625" style="152"/>
    <col min="5877" max="5877" width="61.7109375" style="152" customWidth="1"/>
    <col min="5878" max="5878" width="18.5703125" style="152" customWidth="1"/>
    <col min="5879" max="5885" width="16.85546875" style="152" customWidth="1"/>
    <col min="5886" max="5886" width="18.7109375" style="152" customWidth="1"/>
    <col min="5887" max="5904" width="16.85546875" style="152" customWidth="1"/>
    <col min="5905" max="5920" width="16.7109375" style="152" customWidth="1"/>
    <col min="5921" max="5921" width="13.28515625" style="152" bestFit="1" customWidth="1"/>
    <col min="5922" max="5922" width="14.7109375" style="152" customWidth="1"/>
    <col min="5923" max="6132" width="9.140625" style="152"/>
    <col min="6133" max="6133" width="61.7109375" style="152" customWidth="1"/>
    <col min="6134" max="6134" width="18.5703125" style="152" customWidth="1"/>
    <col min="6135" max="6141" width="16.85546875" style="152" customWidth="1"/>
    <col min="6142" max="6142" width="18.7109375" style="152" customWidth="1"/>
    <col min="6143" max="6160" width="16.85546875" style="152" customWidth="1"/>
    <col min="6161" max="6176" width="16.7109375" style="152" customWidth="1"/>
    <col min="6177" max="6177" width="13.28515625" style="152" bestFit="1" customWidth="1"/>
    <col min="6178" max="6178" width="14.7109375" style="152" customWidth="1"/>
    <col min="6179" max="6388" width="9.140625" style="152"/>
    <col min="6389" max="6389" width="61.7109375" style="152" customWidth="1"/>
    <col min="6390" max="6390" width="18.5703125" style="152" customWidth="1"/>
    <col min="6391" max="6397" width="16.85546875" style="152" customWidth="1"/>
    <col min="6398" max="6398" width="18.7109375" style="152" customWidth="1"/>
    <col min="6399" max="6416" width="16.85546875" style="152" customWidth="1"/>
    <col min="6417" max="6432" width="16.7109375" style="152" customWidth="1"/>
    <col min="6433" max="6433" width="13.28515625" style="152" bestFit="1" customWidth="1"/>
    <col min="6434" max="6434" width="14.7109375" style="152" customWidth="1"/>
    <col min="6435" max="6644" width="9.140625" style="152"/>
    <col min="6645" max="6645" width="61.7109375" style="152" customWidth="1"/>
    <col min="6646" max="6646" width="18.5703125" style="152" customWidth="1"/>
    <col min="6647" max="6653" width="16.85546875" style="152" customWidth="1"/>
    <col min="6654" max="6654" width="18.7109375" style="152" customWidth="1"/>
    <col min="6655" max="6672" width="16.85546875" style="152" customWidth="1"/>
    <col min="6673" max="6688" width="16.7109375" style="152" customWidth="1"/>
    <col min="6689" max="6689" width="13.28515625" style="152" bestFit="1" customWidth="1"/>
    <col min="6690" max="6690" width="14.7109375" style="152" customWidth="1"/>
    <col min="6691" max="6900" width="9.140625" style="152"/>
    <col min="6901" max="6901" width="61.7109375" style="152" customWidth="1"/>
    <col min="6902" max="6902" width="18.5703125" style="152" customWidth="1"/>
    <col min="6903" max="6909" width="16.85546875" style="152" customWidth="1"/>
    <col min="6910" max="6910" width="18.7109375" style="152" customWidth="1"/>
    <col min="6911" max="6928" width="16.85546875" style="152" customWidth="1"/>
    <col min="6929" max="6944" width="16.7109375" style="152" customWidth="1"/>
    <col min="6945" max="6945" width="13.28515625" style="152" bestFit="1" customWidth="1"/>
    <col min="6946" max="6946" width="14.7109375" style="152" customWidth="1"/>
    <col min="6947" max="7156" width="9.140625" style="152"/>
    <col min="7157" max="7157" width="61.7109375" style="152" customWidth="1"/>
    <col min="7158" max="7158" width="18.5703125" style="152" customWidth="1"/>
    <col min="7159" max="7165" width="16.85546875" style="152" customWidth="1"/>
    <col min="7166" max="7166" width="18.7109375" style="152" customWidth="1"/>
    <col min="7167" max="7184" width="16.85546875" style="152" customWidth="1"/>
    <col min="7185" max="7200" width="16.7109375" style="152" customWidth="1"/>
    <col min="7201" max="7201" width="13.28515625" style="152" bestFit="1" customWidth="1"/>
    <col min="7202" max="7202" width="14.7109375" style="152" customWidth="1"/>
    <col min="7203" max="7412" width="9.140625" style="152"/>
    <col min="7413" max="7413" width="61.7109375" style="152" customWidth="1"/>
    <col min="7414" max="7414" width="18.5703125" style="152" customWidth="1"/>
    <col min="7415" max="7421" width="16.85546875" style="152" customWidth="1"/>
    <col min="7422" max="7422" width="18.7109375" style="152" customWidth="1"/>
    <col min="7423" max="7440" width="16.85546875" style="152" customWidth="1"/>
    <col min="7441" max="7456" width="16.7109375" style="152" customWidth="1"/>
    <col min="7457" max="7457" width="13.28515625" style="152" bestFit="1" customWidth="1"/>
    <col min="7458" max="7458" width="14.7109375" style="152" customWidth="1"/>
    <col min="7459" max="7668" width="9.140625" style="152"/>
    <col min="7669" max="7669" width="61.7109375" style="152" customWidth="1"/>
    <col min="7670" max="7670" width="18.5703125" style="152" customWidth="1"/>
    <col min="7671" max="7677" width="16.85546875" style="152" customWidth="1"/>
    <col min="7678" max="7678" width="18.7109375" style="152" customWidth="1"/>
    <col min="7679" max="7696" width="16.85546875" style="152" customWidth="1"/>
    <col min="7697" max="7712" width="16.7109375" style="152" customWidth="1"/>
    <col min="7713" max="7713" width="13.28515625" style="152" bestFit="1" customWidth="1"/>
    <col min="7714" max="7714" width="14.7109375" style="152" customWidth="1"/>
    <col min="7715" max="7924" width="9.140625" style="152"/>
    <col min="7925" max="7925" width="61.7109375" style="152" customWidth="1"/>
    <col min="7926" max="7926" width="18.5703125" style="152" customWidth="1"/>
    <col min="7927" max="7933" width="16.85546875" style="152" customWidth="1"/>
    <col min="7934" max="7934" width="18.7109375" style="152" customWidth="1"/>
    <col min="7935" max="7952" width="16.85546875" style="152" customWidth="1"/>
    <col min="7953" max="7968" width="16.7109375" style="152" customWidth="1"/>
    <col min="7969" max="7969" width="13.28515625" style="152" bestFit="1" customWidth="1"/>
    <col min="7970" max="7970" width="14.7109375" style="152" customWidth="1"/>
    <col min="7971" max="8180" width="9.140625" style="152"/>
    <col min="8181" max="8181" width="61.7109375" style="152" customWidth="1"/>
    <col min="8182" max="8182" width="18.5703125" style="152" customWidth="1"/>
    <col min="8183" max="8189" width="16.85546875" style="152" customWidth="1"/>
    <col min="8190" max="8190" width="18.7109375" style="152" customWidth="1"/>
    <col min="8191" max="8208" width="16.85546875" style="152" customWidth="1"/>
    <col min="8209" max="8224" width="16.7109375" style="152" customWidth="1"/>
    <col min="8225" max="8225" width="13.28515625" style="152" bestFit="1" customWidth="1"/>
    <col min="8226" max="8226" width="14.7109375" style="152" customWidth="1"/>
    <col min="8227" max="8436" width="9.140625" style="152"/>
    <col min="8437" max="8437" width="61.7109375" style="152" customWidth="1"/>
    <col min="8438" max="8438" width="18.5703125" style="152" customWidth="1"/>
    <col min="8439" max="8445" width="16.85546875" style="152" customWidth="1"/>
    <col min="8446" max="8446" width="18.7109375" style="152" customWidth="1"/>
    <col min="8447" max="8464" width="16.85546875" style="152" customWidth="1"/>
    <col min="8465" max="8480" width="16.7109375" style="152" customWidth="1"/>
    <col min="8481" max="8481" width="13.28515625" style="152" bestFit="1" customWidth="1"/>
    <col min="8482" max="8482" width="14.7109375" style="152" customWidth="1"/>
    <col min="8483" max="8692" width="9.140625" style="152"/>
    <col min="8693" max="8693" width="61.7109375" style="152" customWidth="1"/>
    <col min="8694" max="8694" width="18.5703125" style="152" customWidth="1"/>
    <col min="8695" max="8701" width="16.85546875" style="152" customWidth="1"/>
    <col min="8702" max="8702" width="18.7109375" style="152" customWidth="1"/>
    <col min="8703" max="8720" width="16.85546875" style="152" customWidth="1"/>
    <col min="8721" max="8736" width="16.7109375" style="152" customWidth="1"/>
    <col min="8737" max="8737" width="13.28515625" style="152" bestFit="1" customWidth="1"/>
    <col min="8738" max="8738" width="14.7109375" style="152" customWidth="1"/>
    <col min="8739" max="8948" width="9.140625" style="152"/>
    <col min="8949" max="8949" width="61.7109375" style="152" customWidth="1"/>
    <col min="8950" max="8950" width="18.5703125" style="152" customWidth="1"/>
    <col min="8951" max="8957" width="16.85546875" style="152" customWidth="1"/>
    <col min="8958" max="8958" width="18.7109375" style="152" customWidth="1"/>
    <col min="8959" max="8976" width="16.85546875" style="152" customWidth="1"/>
    <col min="8977" max="8992" width="16.7109375" style="152" customWidth="1"/>
    <col min="8993" max="8993" width="13.28515625" style="152" bestFit="1" customWidth="1"/>
    <col min="8994" max="8994" width="14.7109375" style="152" customWidth="1"/>
    <col min="8995" max="9204" width="9.140625" style="152"/>
    <col min="9205" max="9205" width="61.7109375" style="152" customWidth="1"/>
    <col min="9206" max="9206" width="18.5703125" style="152" customWidth="1"/>
    <col min="9207" max="9213" width="16.85546875" style="152" customWidth="1"/>
    <col min="9214" max="9214" width="18.7109375" style="152" customWidth="1"/>
    <col min="9215" max="9232" width="16.85546875" style="152" customWidth="1"/>
    <col min="9233" max="9248" width="16.7109375" style="152" customWidth="1"/>
    <col min="9249" max="9249" width="13.28515625" style="152" bestFit="1" customWidth="1"/>
    <col min="9250" max="9250" width="14.7109375" style="152" customWidth="1"/>
    <col min="9251" max="9460" width="9.140625" style="152"/>
    <col min="9461" max="9461" width="61.7109375" style="152" customWidth="1"/>
    <col min="9462" max="9462" width="18.5703125" style="152" customWidth="1"/>
    <col min="9463" max="9469" width="16.85546875" style="152" customWidth="1"/>
    <col min="9470" max="9470" width="18.7109375" style="152" customWidth="1"/>
    <col min="9471" max="9488" width="16.85546875" style="152" customWidth="1"/>
    <col min="9489" max="9504" width="16.7109375" style="152" customWidth="1"/>
    <col min="9505" max="9505" width="13.28515625" style="152" bestFit="1" customWidth="1"/>
    <col min="9506" max="9506" width="14.7109375" style="152" customWidth="1"/>
    <col min="9507" max="9716" width="9.140625" style="152"/>
    <col min="9717" max="9717" width="61.7109375" style="152" customWidth="1"/>
    <col min="9718" max="9718" width="18.5703125" style="152" customWidth="1"/>
    <col min="9719" max="9725" width="16.85546875" style="152" customWidth="1"/>
    <col min="9726" max="9726" width="18.7109375" style="152" customWidth="1"/>
    <col min="9727" max="9744" width="16.85546875" style="152" customWidth="1"/>
    <col min="9745" max="9760" width="16.7109375" style="152" customWidth="1"/>
    <col min="9761" max="9761" width="13.28515625" style="152" bestFit="1" customWidth="1"/>
    <col min="9762" max="9762" width="14.7109375" style="152" customWidth="1"/>
    <col min="9763" max="9972" width="9.140625" style="152"/>
    <col min="9973" max="9973" width="61.7109375" style="152" customWidth="1"/>
    <col min="9974" max="9974" width="18.5703125" style="152" customWidth="1"/>
    <col min="9975" max="9981" width="16.85546875" style="152" customWidth="1"/>
    <col min="9982" max="9982" width="18.7109375" style="152" customWidth="1"/>
    <col min="9983" max="10000" width="16.85546875" style="152" customWidth="1"/>
    <col min="10001" max="10016" width="16.7109375" style="152" customWidth="1"/>
    <col min="10017" max="10017" width="13.28515625" style="152" bestFit="1" customWidth="1"/>
    <col min="10018" max="10018" width="14.7109375" style="152" customWidth="1"/>
    <col min="10019" max="10228" width="9.140625" style="152"/>
    <col min="10229" max="10229" width="61.7109375" style="152" customWidth="1"/>
    <col min="10230" max="10230" width="18.5703125" style="152" customWidth="1"/>
    <col min="10231" max="10237" width="16.85546875" style="152" customWidth="1"/>
    <col min="10238" max="10238" width="18.7109375" style="152" customWidth="1"/>
    <col min="10239" max="10256" width="16.85546875" style="152" customWidth="1"/>
    <col min="10257" max="10272" width="16.7109375" style="152" customWidth="1"/>
    <col min="10273" max="10273" width="13.28515625" style="152" bestFit="1" customWidth="1"/>
    <col min="10274" max="10274" width="14.7109375" style="152" customWidth="1"/>
    <col min="10275" max="10484" width="9.140625" style="152"/>
    <col min="10485" max="10485" width="61.7109375" style="152" customWidth="1"/>
    <col min="10486" max="10486" width="18.5703125" style="152" customWidth="1"/>
    <col min="10487" max="10493" width="16.85546875" style="152" customWidth="1"/>
    <col min="10494" max="10494" width="18.7109375" style="152" customWidth="1"/>
    <col min="10495" max="10512" width="16.85546875" style="152" customWidth="1"/>
    <col min="10513" max="10528" width="16.7109375" style="152" customWidth="1"/>
    <col min="10529" max="10529" width="13.28515625" style="152" bestFit="1" customWidth="1"/>
    <col min="10530" max="10530" width="14.7109375" style="152" customWidth="1"/>
    <col min="10531" max="10740" width="9.140625" style="152"/>
    <col min="10741" max="10741" width="61.7109375" style="152" customWidth="1"/>
    <col min="10742" max="10742" width="18.5703125" style="152" customWidth="1"/>
    <col min="10743" max="10749" width="16.85546875" style="152" customWidth="1"/>
    <col min="10750" max="10750" width="18.7109375" style="152" customWidth="1"/>
    <col min="10751" max="10768" width="16.85546875" style="152" customWidth="1"/>
    <col min="10769" max="10784" width="16.7109375" style="152" customWidth="1"/>
    <col min="10785" max="10785" width="13.28515625" style="152" bestFit="1" customWidth="1"/>
    <col min="10786" max="10786" width="14.7109375" style="152" customWidth="1"/>
    <col min="10787" max="10996" width="9.140625" style="152"/>
    <col min="10997" max="10997" width="61.7109375" style="152" customWidth="1"/>
    <col min="10998" max="10998" width="18.5703125" style="152" customWidth="1"/>
    <col min="10999" max="11005" width="16.85546875" style="152" customWidth="1"/>
    <col min="11006" max="11006" width="18.7109375" style="152" customWidth="1"/>
    <col min="11007" max="11024" width="16.85546875" style="152" customWidth="1"/>
    <col min="11025" max="11040" width="16.7109375" style="152" customWidth="1"/>
    <col min="11041" max="11041" width="13.28515625" style="152" bestFit="1" customWidth="1"/>
    <col min="11042" max="11042" width="14.7109375" style="152" customWidth="1"/>
    <col min="11043" max="11252" width="9.140625" style="152"/>
    <col min="11253" max="11253" width="61.7109375" style="152" customWidth="1"/>
    <col min="11254" max="11254" width="18.5703125" style="152" customWidth="1"/>
    <col min="11255" max="11261" width="16.85546875" style="152" customWidth="1"/>
    <col min="11262" max="11262" width="18.7109375" style="152" customWidth="1"/>
    <col min="11263" max="11280" width="16.85546875" style="152" customWidth="1"/>
    <col min="11281" max="11296" width="16.7109375" style="152" customWidth="1"/>
    <col min="11297" max="11297" width="13.28515625" style="152" bestFit="1" customWidth="1"/>
    <col min="11298" max="11298" width="14.7109375" style="152" customWidth="1"/>
    <col min="11299" max="11508" width="9.140625" style="152"/>
    <col min="11509" max="11509" width="61.7109375" style="152" customWidth="1"/>
    <col min="11510" max="11510" width="18.5703125" style="152" customWidth="1"/>
    <col min="11511" max="11517" width="16.85546875" style="152" customWidth="1"/>
    <col min="11518" max="11518" width="18.7109375" style="152" customWidth="1"/>
    <col min="11519" max="11536" width="16.85546875" style="152" customWidth="1"/>
    <col min="11537" max="11552" width="16.7109375" style="152" customWidth="1"/>
    <col min="11553" max="11553" width="13.28515625" style="152" bestFit="1" customWidth="1"/>
    <col min="11554" max="11554" width="14.7109375" style="152" customWidth="1"/>
    <col min="11555" max="11764" width="9.140625" style="152"/>
    <col min="11765" max="11765" width="61.7109375" style="152" customWidth="1"/>
    <col min="11766" max="11766" width="18.5703125" style="152" customWidth="1"/>
    <col min="11767" max="11773" width="16.85546875" style="152" customWidth="1"/>
    <col min="11774" max="11774" width="18.7109375" style="152" customWidth="1"/>
    <col min="11775" max="11792" width="16.85546875" style="152" customWidth="1"/>
    <col min="11793" max="11808" width="16.7109375" style="152" customWidth="1"/>
    <col min="11809" max="11809" width="13.28515625" style="152" bestFit="1" customWidth="1"/>
    <col min="11810" max="11810" width="14.7109375" style="152" customWidth="1"/>
    <col min="11811" max="12020" width="9.140625" style="152"/>
    <col min="12021" max="12021" width="61.7109375" style="152" customWidth="1"/>
    <col min="12022" max="12022" width="18.5703125" style="152" customWidth="1"/>
    <col min="12023" max="12029" width="16.85546875" style="152" customWidth="1"/>
    <col min="12030" max="12030" width="18.7109375" style="152" customWidth="1"/>
    <col min="12031" max="12048" width="16.85546875" style="152" customWidth="1"/>
    <col min="12049" max="12064" width="16.7109375" style="152" customWidth="1"/>
    <col min="12065" max="12065" width="13.28515625" style="152" bestFit="1" customWidth="1"/>
    <col min="12066" max="12066" width="14.7109375" style="152" customWidth="1"/>
    <col min="12067" max="12276" width="9.140625" style="152"/>
    <col min="12277" max="12277" width="61.7109375" style="152" customWidth="1"/>
    <col min="12278" max="12278" width="18.5703125" style="152" customWidth="1"/>
    <col min="12279" max="12285" width="16.85546875" style="152" customWidth="1"/>
    <col min="12286" max="12286" width="18.7109375" style="152" customWidth="1"/>
    <col min="12287" max="12304" width="16.85546875" style="152" customWidth="1"/>
    <col min="12305" max="12320" width="16.7109375" style="152" customWidth="1"/>
    <col min="12321" max="12321" width="13.28515625" style="152" bestFit="1" customWidth="1"/>
    <col min="12322" max="12322" width="14.7109375" style="152" customWidth="1"/>
    <col min="12323" max="12532" width="9.140625" style="152"/>
    <col min="12533" max="12533" width="61.7109375" style="152" customWidth="1"/>
    <col min="12534" max="12534" width="18.5703125" style="152" customWidth="1"/>
    <col min="12535" max="12541" width="16.85546875" style="152" customWidth="1"/>
    <col min="12542" max="12542" width="18.7109375" style="152" customWidth="1"/>
    <col min="12543" max="12560" width="16.85546875" style="152" customWidth="1"/>
    <col min="12561" max="12576" width="16.7109375" style="152" customWidth="1"/>
    <col min="12577" max="12577" width="13.28515625" style="152" bestFit="1" customWidth="1"/>
    <col min="12578" max="12578" width="14.7109375" style="152" customWidth="1"/>
    <col min="12579" max="12788" width="9.140625" style="152"/>
    <col min="12789" max="12789" width="61.7109375" style="152" customWidth="1"/>
    <col min="12790" max="12790" width="18.5703125" style="152" customWidth="1"/>
    <col min="12791" max="12797" width="16.85546875" style="152" customWidth="1"/>
    <col min="12798" max="12798" width="18.7109375" style="152" customWidth="1"/>
    <col min="12799" max="12816" width="16.85546875" style="152" customWidth="1"/>
    <col min="12817" max="12832" width="16.7109375" style="152" customWidth="1"/>
    <col min="12833" max="12833" width="13.28515625" style="152" bestFit="1" customWidth="1"/>
    <col min="12834" max="12834" width="14.7109375" style="152" customWidth="1"/>
    <col min="12835" max="13044" width="9.140625" style="152"/>
    <col min="13045" max="13045" width="61.7109375" style="152" customWidth="1"/>
    <col min="13046" max="13046" width="18.5703125" style="152" customWidth="1"/>
    <col min="13047" max="13053" width="16.85546875" style="152" customWidth="1"/>
    <col min="13054" max="13054" width="18.7109375" style="152" customWidth="1"/>
    <col min="13055" max="13072" width="16.85546875" style="152" customWidth="1"/>
    <col min="13073" max="13088" width="16.7109375" style="152" customWidth="1"/>
    <col min="13089" max="13089" width="13.28515625" style="152" bestFit="1" customWidth="1"/>
    <col min="13090" max="13090" width="14.7109375" style="152" customWidth="1"/>
    <col min="13091" max="13300" width="9.140625" style="152"/>
    <col min="13301" max="13301" width="61.7109375" style="152" customWidth="1"/>
    <col min="13302" max="13302" width="18.5703125" style="152" customWidth="1"/>
    <col min="13303" max="13309" width="16.85546875" style="152" customWidth="1"/>
    <col min="13310" max="13310" width="18.7109375" style="152" customWidth="1"/>
    <col min="13311" max="13328" width="16.85546875" style="152" customWidth="1"/>
    <col min="13329" max="13344" width="16.7109375" style="152" customWidth="1"/>
    <col min="13345" max="13345" width="13.28515625" style="152" bestFit="1" customWidth="1"/>
    <col min="13346" max="13346" width="14.7109375" style="152" customWidth="1"/>
    <col min="13347" max="13556" width="9.140625" style="152"/>
    <col min="13557" max="13557" width="61.7109375" style="152" customWidth="1"/>
    <col min="13558" max="13558" width="18.5703125" style="152" customWidth="1"/>
    <col min="13559" max="13565" width="16.85546875" style="152" customWidth="1"/>
    <col min="13566" max="13566" width="18.7109375" style="152" customWidth="1"/>
    <col min="13567" max="13584" width="16.85546875" style="152" customWidth="1"/>
    <col min="13585" max="13600" width="16.7109375" style="152" customWidth="1"/>
    <col min="13601" max="13601" width="13.28515625" style="152" bestFit="1" customWidth="1"/>
    <col min="13602" max="13602" width="14.7109375" style="152" customWidth="1"/>
    <col min="13603" max="13812" width="9.140625" style="152"/>
    <col min="13813" max="13813" width="61.7109375" style="152" customWidth="1"/>
    <col min="13814" max="13814" width="18.5703125" style="152" customWidth="1"/>
    <col min="13815" max="13821" width="16.85546875" style="152" customWidth="1"/>
    <col min="13822" max="13822" width="18.7109375" style="152" customWidth="1"/>
    <col min="13823" max="13840" width="16.85546875" style="152" customWidth="1"/>
    <col min="13841" max="13856" width="16.7109375" style="152" customWidth="1"/>
    <col min="13857" max="13857" width="13.28515625" style="152" bestFit="1" customWidth="1"/>
    <col min="13858" max="13858" width="14.7109375" style="152" customWidth="1"/>
    <col min="13859" max="14068" width="9.140625" style="152"/>
    <col min="14069" max="14069" width="61.7109375" style="152" customWidth="1"/>
    <col min="14070" max="14070" width="18.5703125" style="152" customWidth="1"/>
    <col min="14071" max="14077" width="16.85546875" style="152" customWidth="1"/>
    <col min="14078" max="14078" width="18.7109375" style="152" customWidth="1"/>
    <col min="14079" max="14096" width="16.85546875" style="152" customWidth="1"/>
    <col min="14097" max="14112" width="16.7109375" style="152" customWidth="1"/>
    <col min="14113" max="14113" width="13.28515625" style="152" bestFit="1" customWidth="1"/>
    <col min="14114" max="14114" width="14.7109375" style="152" customWidth="1"/>
    <col min="14115" max="14324" width="9.140625" style="152"/>
    <col min="14325" max="14325" width="61.7109375" style="152" customWidth="1"/>
    <col min="14326" max="14326" width="18.5703125" style="152" customWidth="1"/>
    <col min="14327" max="14333" width="16.85546875" style="152" customWidth="1"/>
    <col min="14334" max="14334" width="18.7109375" style="152" customWidth="1"/>
    <col min="14335" max="14352" width="16.85546875" style="152" customWidth="1"/>
    <col min="14353" max="14368" width="16.7109375" style="152" customWidth="1"/>
    <col min="14369" max="14369" width="13.28515625" style="152" bestFit="1" customWidth="1"/>
    <col min="14370" max="14370" width="14.7109375" style="152" customWidth="1"/>
    <col min="14371" max="14580" width="9.140625" style="152"/>
    <col min="14581" max="14581" width="61.7109375" style="152" customWidth="1"/>
    <col min="14582" max="14582" width="18.5703125" style="152" customWidth="1"/>
    <col min="14583" max="14589" width="16.85546875" style="152" customWidth="1"/>
    <col min="14590" max="14590" width="18.7109375" style="152" customWidth="1"/>
    <col min="14591" max="14608" width="16.85546875" style="152" customWidth="1"/>
    <col min="14609" max="14624" width="16.7109375" style="152" customWidth="1"/>
    <col min="14625" max="14625" width="13.28515625" style="152" bestFit="1" customWidth="1"/>
    <col min="14626" max="14626" width="14.7109375" style="152" customWidth="1"/>
    <col min="14627" max="14836" width="9.140625" style="152"/>
    <col min="14837" max="14837" width="61.7109375" style="152" customWidth="1"/>
    <col min="14838" max="14838" width="18.5703125" style="152" customWidth="1"/>
    <col min="14839" max="14845" width="16.85546875" style="152" customWidth="1"/>
    <col min="14846" max="14846" width="18.7109375" style="152" customWidth="1"/>
    <col min="14847" max="14864" width="16.85546875" style="152" customWidth="1"/>
    <col min="14865" max="14880" width="16.7109375" style="152" customWidth="1"/>
    <col min="14881" max="14881" width="13.28515625" style="152" bestFit="1" customWidth="1"/>
    <col min="14882" max="14882" width="14.7109375" style="152" customWidth="1"/>
    <col min="14883" max="15092" width="9.140625" style="152"/>
    <col min="15093" max="15093" width="61.7109375" style="152" customWidth="1"/>
    <col min="15094" max="15094" width="18.5703125" style="152" customWidth="1"/>
    <col min="15095" max="15101" width="16.85546875" style="152" customWidth="1"/>
    <col min="15102" max="15102" width="18.7109375" style="152" customWidth="1"/>
    <col min="15103" max="15120" width="16.85546875" style="152" customWidth="1"/>
    <col min="15121" max="15136" width="16.7109375" style="152" customWidth="1"/>
    <col min="15137" max="15137" width="13.28515625" style="152" bestFit="1" customWidth="1"/>
    <col min="15138" max="15138" width="14.7109375" style="152" customWidth="1"/>
    <col min="15139" max="15348" width="9.140625" style="152"/>
    <col min="15349" max="15349" width="61.7109375" style="152" customWidth="1"/>
    <col min="15350" max="15350" width="18.5703125" style="152" customWidth="1"/>
    <col min="15351" max="15357" width="16.85546875" style="152" customWidth="1"/>
    <col min="15358" max="15358" width="18.7109375" style="152" customWidth="1"/>
    <col min="15359" max="15376" width="16.85546875" style="152" customWidth="1"/>
    <col min="15377" max="15392" width="16.7109375" style="152" customWidth="1"/>
    <col min="15393" max="15393" width="13.28515625" style="152" bestFit="1" customWidth="1"/>
    <col min="15394" max="15394" width="14.7109375" style="152" customWidth="1"/>
    <col min="15395" max="15604" width="9.140625" style="152"/>
    <col min="15605" max="15605" width="61.7109375" style="152" customWidth="1"/>
    <col min="15606" max="15606" width="18.5703125" style="152" customWidth="1"/>
    <col min="15607" max="15613" width="16.85546875" style="152" customWidth="1"/>
    <col min="15614" max="15614" width="18.7109375" style="152" customWidth="1"/>
    <col min="15615" max="15632" width="16.85546875" style="152" customWidth="1"/>
    <col min="15633" max="15648" width="16.7109375" style="152" customWidth="1"/>
    <col min="15649" max="15649" width="13.28515625" style="152" bestFit="1" customWidth="1"/>
    <col min="15650" max="15650" width="14.7109375" style="152" customWidth="1"/>
    <col min="15651" max="15860" width="9.140625" style="152"/>
    <col min="15861" max="15861" width="61.7109375" style="152" customWidth="1"/>
    <col min="15862" max="15862" width="18.5703125" style="152" customWidth="1"/>
    <col min="15863" max="15869" width="16.85546875" style="152" customWidth="1"/>
    <col min="15870" max="15870" width="18.7109375" style="152" customWidth="1"/>
    <col min="15871" max="15888" width="16.85546875" style="152" customWidth="1"/>
    <col min="15889" max="15904" width="16.7109375" style="152" customWidth="1"/>
    <col min="15905" max="15905" width="13.28515625" style="152" bestFit="1" customWidth="1"/>
    <col min="15906" max="15906" width="14.7109375" style="152" customWidth="1"/>
    <col min="15907" max="16116" width="9.140625" style="152"/>
    <col min="16117" max="16117" width="61.7109375" style="152" customWidth="1"/>
    <col min="16118" max="16118" width="18.5703125" style="152" customWidth="1"/>
    <col min="16119" max="16125" width="16.85546875" style="152" customWidth="1"/>
    <col min="16126" max="16126" width="18.7109375" style="152" customWidth="1"/>
    <col min="16127" max="16144" width="16.85546875" style="152" customWidth="1"/>
    <col min="16145" max="16160" width="16.7109375" style="152" customWidth="1"/>
    <col min="16161" max="16161" width="13.28515625" style="152" bestFit="1" customWidth="1"/>
    <col min="16162" max="16162" width="14.7109375" style="152" customWidth="1"/>
    <col min="16163" max="16384" width="9.140625" style="152"/>
  </cols>
  <sheetData>
    <row r="1" spans="1:244" ht="18.75" x14ac:dyDescent="0.2">
      <c r="A1" s="8"/>
      <c r="B1" s="4"/>
      <c r="C1" s="4"/>
      <c r="D1" s="4"/>
      <c r="G1" s="4"/>
      <c r="H1" s="10" t="s">
        <v>65</v>
      </c>
      <c r="I1" s="6"/>
      <c r="J1" s="6"/>
      <c r="K1" s="10"/>
      <c r="L1" s="4"/>
      <c r="M1" s="4"/>
      <c r="N1" s="4"/>
      <c r="O1" s="4"/>
      <c r="P1" s="4"/>
      <c r="Q1" s="4"/>
      <c r="R1" s="4"/>
      <c r="S1" s="4"/>
      <c r="T1" s="4"/>
      <c r="U1" s="4"/>
      <c r="V1" s="4"/>
      <c r="W1" s="4"/>
      <c r="X1" s="4"/>
      <c r="Y1" s="4"/>
      <c r="Z1" s="4"/>
      <c r="AA1" s="4"/>
      <c r="AB1" s="4"/>
      <c r="AC1" s="4"/>
      <c r="AD1" s="4"/>
      <c r="AE1" s="4"/>
      <c r="AF1" s="4"/>
      <c r="AG1" s="4"/>
      <c r="AH1" s="4"/>
      <c r="AI1" s="4"/>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1"/>
      <c r="BU1" s="61"/>
      <c r="BV1" s="61"/>
      <c r="BW1" s="61"/>
      <c r="BX1" s="61"/>
      <c r="BY1" s="61"/>
      <c r="BZ1" s="61"/>
      <c r="CA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c r="DR1" s="61"/>
      <c r="DS1" s="61"/>
      <c r="DT1" s="61"/>
      <c r="DU1" s="61"/>
      <c r="DV1" s="61"/>
      <c r="DW1" s="61"/>
      <c r="DX1" s="61"/>
      <c r="DY1" s="61"/>
      <c r="DZ1" s="61"/>
      <c r="EA1" s="61"/>
      <c r="EB1" s="61"/>
      <c r="EC1" s="61"/>
      <c r="ED1" s="61"/>
      <c r="EE1" s="61"/>
      <c r="EF1" s="61"/>
      <c r="EG1" s="61"/>
      <c r="EH1" s="61"/>
      <c r="EI1" s="61"/>
      <c r="EJ1" s="61"/>
      <c r="EK1" s="61"/>
      <c r="EL1" s="61"/>
      <c r="EM1" s="61"/>
      <c r="EN1" s="61"/>
      <c r="EO1" s="61"/>
      <c r="EP1" s="61"/>
      <c r="EQ1" s="61"/>
      <c r="ER1" s="61"/>
      <c r="ES1" s="61"/>
      <c r="ET1" s="61"/>
      <c r="EU1" s="61"/>
      <c r="EV1" s="61"/>
      <c r="EW1" s="61"/>
      <c r="EX1" s="61"/>
      <c r="EY1" s="61"/>
      <c r="EZ1" s="61"/>
      <c r="FA1" s="61"/>
      <c r="FB1" s="61"/>
      <c r="FC1" s="61"/>
      <c r="FD1" s="61"/>
      <c r="FE1" s="61"/>
      <c r="FF1" s="61"/>
      <c r="FG1" s="61"/>
      <c r="FH1" s="61"/>
      <c r="FI1" s="61"/>
      <c r="FJ1" s="61"/>
      <c r="FK1" s="61"/>
      <c r="FL1" s="61"/>
      <c r="FM1" s="61"/>
      <c r="FN1" s="61"/>
      <c r="FO1" s="61"/>
      <c r="FP1" s="61"/>
      <c r="FQ1" s="61"/>
      <c r="FR1" s="61"/>
      <c r="FS1" s="61"/>
      <c r="FT1" s="61"/>
      <c r="FU1" s="61"/>
      <c r="FV1" s="61"/>
      <c r="FW1" s="61"/>
      <c r="FX1" s="61"/>
      <c r="FY1" s="61"/>
      <c r="FZ1" s="61"/>
      <c r="GA1" s="61"/>
      <c r="GB1" s="61"/>
      <c r="GC1" s="61"/>
      <c r="GD1" s="61"/>
      <c r="GE1" s="61"/>
      <c r="GF1" s="61"/>
      <c r="GG1" s="61"/>
      <c r="GH1" s="61"/>
      <c r="GI1" s="61"/>
      <c r="GJ1" s="61"/>
      <c r="GK1" s="61"/>
      <c r="GL1" s="61"/>
      <c r="GM1" s="61"/>
      <c r="GN1" s="61"/>
      <c r="GO1" s="61"/>
      <c r="GP1" s="61"/>
      <c r="GQ1" s="61"/>
      <c r="GR1" s="61"/>
      <c r="GS1" s="61"/>
      <c r="GT1" s="61"/>
      <c r="GU1" s="61"/>
      <c r="GV1" s="61"/>
      <c r="GW1" s="61"/>
      <c r="GX1" s="61"/>
      <c r="GY1" s="61"/>
      <c r="GZ1" s="61"/>
      <c r="HA1" s="61"/>
      <c r="HB1" s="61"/>
      <c r="HC1" s="61"/>
      <c r="HD1" s="61"/>
      <c r="HE1" s="61"/>
      <c r="HF1" s="61"/>
      <c r="HG1" s="61"/>
      <c r="HH1" s="61"/>
      <c r="HI1" s="61"/>
      <c r="HJ1" s="61"/>
      <c r="HK1" s="61"/>
      <c r="HL1" s="61"/>
      <c r="HM1" s="61"/>
      <c r="HN1" s="61"/>
      <c r="HO1" s="61"/>
      <c r="HP1" s="61"/>
      <c r="HQ1" s="61"/>
      <c r="HR1" s="61"/>
      <c r="HS1" s="61"/>
      <c r="HT1" s="61"/>
      <c r="HU1" s="61"/>
      <c r="HV1" s="61"/>
      <c r="HW1" s="61"/>
      <c r="HX1" s="61"/>
      <c r="HY1" s="61"/>
      <c r="HZ1" s="61"/>
      <c r="IA1" s="61"/>
      <c r="IB1" s="61"/>
      <c r="IC1" s="61"/>
      <c r="ID1" s="61"/>
      <c r="IE1" s="61"/>
      <c r="IF1" s="61"/>
      <c r="IG1" s="61"/>
      <c r="IH1" s="61"/>
      <c r="II1" s="61"/>
      <c r="IJ1" s="61"/>
    </row>
    <row r="2" spans="1:244" ht="18.75" x14ac:dyDescent="0.3">
      <c r="A2" s="8"/>
      <c r="B2" s="4"/>
      <c r="C2" s="4"/>
      <c r="D2" s="4"/>
      <c r="E2" s="61"/>
      <c r="F2" s="61"/>
      <c r="G2" s="4"/>
      <c r="H2" s="5" t="s">
        <v>7</v>
      </c>
      <c r="I2" s="6"/>
      <c r="J2" s="6"/>
      <c r="K2" s="5"/>
      <c r="L2" s="4"/>
      <c r="M2" s="4"/>
      <c r="N2" s="4"/>
      <c r="O2" s="4"/>
      <c r="P2" s="4"/>
      <c r="Q2" s="4"/>
      <c r="R2" s="4"/>
      <c r="S2" s="4"/>
      <c r="T2" s="4"/>
      <c r="U2" s="4"/>
      <c r="V2" s="4"/>
      <c r="W2" s="4"/>
      <c r="X2" s="4"/>
      <c r="Y2" s="4"/>
      <c r="Z2" s="4"/>
      <c r="AA2" s="4"/>
      <c r="AB2" s="4"/>
      <c r="AC2" s="4"/>
      <c r="AD2" s="4"/>
      <c r="AE2" s="4"/>
      <c r="AF2" s="4"/>
      <c r="AG2" s="4"/>
      <c r="AH2" s="4"/>
      <c r="AI2" s="4"/>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c r="DR2" s="61"/>
      <c r="DS2" s="61"/>
      <c r="DT2" s="61"/>
      <c r="DU2" s="61"/>
      <c r="DV2" s="61"/>
      <c r="DW2" s="61"/>
      <c r="DX2" s="61"/>
      <c r="DY2" s="61"/>
      <c r="DZ2" s="61"/>
      <c r="EA2" s="61"/>
      <c r="EB2" s="61"/>
      <c r="EC2" s="61"/>
      <c r="ED2" s="61"/>
      <c r="EE2" s="61"/>
      <c r="EF2" s="61"/>
      <c r="EG2" s="61"/>
      <c r="EH2" s="61"/>
      <c r="EI2" s="61"/>
      <c r="EJ2" s="61"/>
      <c r="EK2" s="61"/>
      <c r="EL2" s="61"/>
      <c r="EM2" s="61"/>
      <c r="EN2" s="61"/>
      <c r="EO2" s="61"/>
      <c r="EP2" s="61"/>
      <c r="EQ2" s="61"/>
      <c r="ER2" s="61"/>
      <c r="ES2" s="61"/>
      <c r="ET2" s="61"/>
      <c r="EU2" s="61"/>
      <c r="EV2" s="61"/>
      <c r="EW2" s="61"/>
      <c r="EX2" s="61"/>
      <c r="EY2" s="61"/>
      <c r="EZ2" s="61"/>
      <c r="FA2" s="61"/>
      <c r="FB2" s="61"/>
      <c r="FC2" s="61"/>
      <c r="FD2" s="61"/>
      <c r="FE2" s="61"/>
      <c r="FF2" s="61"/>
      <c r="FG2" s="61"/>
      <c r="FH2" s="61"/>
      <c r="FI2" s="61"/>
      <c r="FJ2" s="61"/>
      <c r="FK2" s="61"/>
      <c r="FL2" s="61"/>
      <c r="FM2" s="61"/>
      <c r="FN2" s="61"/>
      <c r="FO2" s="61"/>
      <c r="FP2" s="61"/>
      <c r="FQ2" s="61"/>
      <c r="FR2" s="61"/>
      <c r="FS2" s="61"/>
      <c r="FT2" s="61"/>
      <c r="FU2" s="61"/>
      <c r="FV2" s="61"/>
      <c r="FW2" s="61"/>
      <c r="FX2" s="61"/>
      <c r="FY2" s="61"/>
      <c r="FZ2" s="61"/>
      <c r="GA2" s="61"/>
      <c r="GB2" s="61"/>
      <c r="GC2" s="61"/>
      <c r="GD2" s="61"/>
      <c r="GE2" s="61"/>
      <c r="GF2" s="61"/>
      <c r="GG2" s="61"/>
      <c r="GH2" s="61"/>
      <c r="GI2" s="61"/>
      <c r="GJ2" s="61"/>
      <c r="GK2" s="61"/>
      <c r="GL2" s="61"/>
      <c r="GM2" s="61"/>
      <c r="GN2" s="61"/>
      <c r="GO2" s="61"/>
      <c r="GP2" s="61"/>
      <c r="GQ2" s="61"/>
      <c r="GR2" s="61"/>
      <c r="GS2" s="61"/>
      <c r="GT2" s="61"/>
      <c r="GU2" s="61"/>
      <c r="GV2" s="61"/>
      <c r="GW2" s="61"/>
      <c r="GX2" s="61"/>
      <c r="GY2" s="61"/>
      <c r="GZ2" s="61"/>
      <c r="HA2" s="61"/>
      <c r="HB2" s="61"/>
      <c r="HC2" s="61"/>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row>
    <row r="3" spans="1:244" ht="18.75" x14ac:dyDescent="0.3">
      <c r="A3" s="7"/>
      <c r="B3" s="4"/>
      <c r="C3" s="4"/>
      <c r="D3" s="4"/>
      <c r="E3" s="61"/>
      <c r="F3" s="61"/>
      <c r="G3" s="4"/>
      <c r="H3" s="5" t="s">
        <v>253</v>
      </c>
      <c r="I3" s="6"/>
      <c r="J3" s="6"/>
      <c r="K3" s="5"/>
      <c r="L3" s="4"/>
      <c r="M3" s="4"/>
      <c r="N3" s="4"/>
      <c r="O3" s="4"/>
      <c r="P3" s="4"/>
      <c r="Q3" s="4"/>
      <c r="R3" s="4"/>
      <c r="S3" s="4"/>
      <c r="T3" s="4"/>
      <c r="U3" s="4"/>
      <c r="V3" s="4"/>
      <c r="W3" s="4"/>
      <c r="X3" s="4"/>
      <c r="Y3" s="4"/>
      <c r="Z3" s="4"/>
      <c r="AA3" s="4"/>
      <c r="AB3" s="4"/>
      <c r="AC3" s="4"/>
      <c r="AD3" s="4"/>
      <c r="AE3" s="4"/>
      <c r="AF3" s="4"/>
      <c r="AG3" s="4"/>
      <c r="AH3" s="4"/>
      <c r="AI3" s="4"/>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1"/>
      <c r="EZ3" s="61"/>
      <c r="FA3" s="61"/>
      <c r="FB3" s="61"/>
      <c r="FC3" s="61"/>
      <c r="FD3" s="61"/>
      <c r="FE3" s="61"/>
      <c r="FF3" s="61"/>
      <c r="FG3" s="61"/>
      <c r="FH3" s="61"/>
      <c r="FI3" s="61"/>
      <c r="FJ3" s="61"/>
      <c r="FK3" s="61"/>
      <c r="FL3" s="61"/>
      <c r="FM3" s="61"/>
      <c r="FN3" s="61"/>
      <c r="FO3" s="61"/>
      <c r="FP3" s="61"/>
      <c r="FQ3" s="61"/>
      <c r="FR3" s="61"/>
      <c r="FS3" s="61"/>
      <c r="FT3" s="61"/>
      <c r="FU3" s="61"/>
      <c r="FV3" s="61"/>
      <c r="FW3" s="61"/>
      <c r="FX3" s="61"/>
      <c r="FY3" s="61"/>
      <c r="FZ3" s="61"/>
      <c r="GA3" s="61"/>
      <c r="GB3" s="61"/>
      <c r="GC3" s="61"/>
      <c r="GD3" s="61"/>
      <c r="GE3" s="61"/>
      <c r="GF3" s="61"/>
      <c r="GG3" s="61"/>
      <c r="GH3" s="61"/>
      <c r="GI3" s="61"/>
      <c r="GJ3" s="61"/>
      <c r="GK3" s="61"/>
      <c r="GL3" s="61"/>
      <c r="GM3" s="61"/>
      <c r="GN3" s="61"/>
      <c r="GO3" s="61"/>
      <c r="GP3" s="61"/>
      <c r="GQ3" s="61"/>
      <c r="GR3" s="61"/>
      <c r="GS3" s="61"/>
      <c r="GT3" s="61"/>
      <c r="GU3" s="61"/>
      <c r="GV3" s="61"/>
      <c r="GW3" s="61"/>
      <c r="GX3" s="61"/>
      <c r="GY3" s="61"/>
      <c r="GZ3" s="61"/>
      <c r="HA3" s="61"/>
      <c r="HB3" s="61"/>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row>
    <row r="4" spans="1:244"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c r="BY4" s="61"/>
      <c r="BZ4" s="61"/>
      <c r="CA4" s="61"/>
      <c r="CB4" s="61"/>
      <c r="CC4" s="61"/>
      <c r="CD4" s="61"/>
      <c r="CE4" s="61"/>
      <c r="CF4" s="61"/>
      <c r="CG4" s="61"/>
      <c r="CH4" s="61"/>
      <c r="CI4" s="61"/>
      <c r="CJ4" s="61"/>
      <c r="CK4" s="61"/>
      <c r="CL4" s="61"/>
      <c r="CM4" s="61"/>
      <c r="CN4" s="61"/>
      <c r="CO4" s="61"/>
      <c r="CP4" s="61"/>
      <c r="CQ4" s="61"/>
      <c r="CR4" s="61"/>
      <c r="CS4" s="61"/>
      <c r="CT4" s="61"/>
      <c r="CU4" s="61"/>
      <c r="CV4" s="61"/>
      <c r="CW4" s="61"/>
      <c r="CX4" s="61"/>
      <c r="CY4" s="61"/>
      <c r="CZ4" s="61"/>
      <c r="DA4" s="61"/>
      <c r="DB4" s="61"/>
      <c r="DC4" s="61"/>
      <c r="DD4" s="61"/>
      <c r="DE4" s="61"/>
      <c r="DF4" s="61"/>
      <c r="DG4" s="61"/>
      <c r="DH4" s="61"/>
      <c r="DI4" s="61"/>
      <c r="DJ4" s="61"/>
      <c r="DK4" s="61"/>
      <c r="DL4" s="61"/>
      <c r="DM4" s="61"/>
      <c r="DN4" s="61"/>
      <c r="DO4" s="61"/>
      <c r="DP4" s="61"/>
      <c r="DQ4" s="61"/>
      <c r="DR4" s="61"/>
      <c r="DS4" s="61"/>
      <c r="DT4" s="61"/>
      <c r="DU4" s="61"/>
      <c r="DV4" s="61"/>
      <c r="DW4" s="61"/>
      <c r="DX4" s="61"/>
      <c r="DY4" s="61"/>
      <c r="DZ4" s="61"/>
      <c r="EA4" s="61"/>
      <c r="EB4" s="61"/>
      <c r="EC4" s="61"/>
      <c r="ED4" s="61"/>
      <c r="EE4" s="61"/>
      <c r="EF4" s="61"/>
      <c r="EG4" s="61"/>
      <c r="EH4" s="61"/>
      <c r="EI4" s="61"/>
      <c r="EJ4" s="61"/>
      <c r="EK4" s="61"/>
      <c r="EL4" s="61"/>
      <c r="EM4" s="61"/>
      <c r="EN4" s="61"/>
      <c r="EO4" s="61"/>
      <c r="EP4" s="61"/>
      <c r="EQ4" s="61"/>
      <c r="ER4" s="61"/>
      <c r="ES4" s="61"/>
      <c r="ET4" s="61"/>
      <c r="EU4" s="61"/>
      <c r="EV4" s="61"/>
      <c r="EW4" s="61"/>
      <c r="EX4" s="61"/>
      <c r="EY4" s="61"/>
      <c r="EZ4" s="61"/>
      <c r="FA4" s="61"/>
      <c r="FB4" s="61"/>
      <c r="FC4" s="61"/>
      <c r="FD4" s="61"/>
      <c r="FE4" s="61"/>
      <c r="FF4" s="61"/>
      <c r="FG4" s="61"/>
      <c r="FH4" s="61"/>
      <c r="FI4" s="61"/>
      <c r="FJ4" s="61"/>
      <c r="FK4" s="61"/>
      <c r="FL4" s="61"/>
      <c r="FM4" s="61"/>
      <c r="FN4" s="61"/>
      <c r="FO4" s="61"/>
      <c r="FP4" s="61"/>
      <c r="FQ4" s="61"/>
      <c r="FR4" s="61"/>
      <c r="FS4" s="61"/>
      <c r="FT4" s="61"/>
      <c r="FU4" s="61"/>
      <c r="FV4" s="61"/>
      <c r="FW4" s="61"/>
      <c r="FX4" s="61"/>
      <c r="FY4" s="61"/>
      <c r="FZ4" s="61"/>
      <c r="GA4" s="61"/>
      <c r="GB4" s="61"/>
      <c r="GC4" s="61"/>
      <c r="GD4" s="61"/>
      <c r="GE4" s="61"/>
      <c r="GF4" s="61"/>
      <c r="GG4" s="61"/>
      <c r="GH4" s="61"/>
      <c r="GI4" s="61"/>
      <c r="GJ4" s="61"/>
      <c r="GK4" s="61"/>
      <c r="GL4" s="61"/>
      <c r="GM4" s="61"/>
      <c r="GN4" s="61"/>
      <c r="GO4" s="61"/>
      <c r="GP4" s="61"/>
      <c r="GQ4" s="61"/>
      <c r="GR4" s="61"/>
      <c r="GS4" s="61"/>
      <c r="GT4" s="61"/>
      <c r="GU4" s="61"/>
      <c r="GV4" s="61"/>
      <c r="GW4" s="61"/>
      <c r="GX4" s="61"/>
      <c r="GY4" s="61"/>
      <c r="GZ4" s="61"/>
      <c r="HA4" s="61"/>
      <c r="HB4" s="61"/>
      <c r="HC4" s="61"/>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row>
    <row r="5" spans="1:244" x14ac:dyDescent="0.2">
      <c r="A5" s="465" t="str">
        <f>'2. паспорт  ТП'!A4:S4</f>
        <v>Год раскрытия информации: 2022 год</v>
      </c>
      <c r="B5" s="465"/>
      <c r="C5" s="465"/>
      <c r="D5" s="465"/>
      <c r="E5" s="465"/>
      <c r="F5" s="465"/>
      <c r="G5" s="465"/>
      <c r="H5" s="465"/>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1"/>
      <c r="EI5" s="61"/>
      <c r="EJ5" s="61"/>
      <c r="EK5" s="61"/>
      <c r="EL5" s="61"/>
      <c r="EM5" s="61"/>
      <c r="EN5" s="61"/>
      <c r="EO5" s="61"/>
      <c r="EP5" s="61"/>
      <c r="EQ5" s="61"/>
      <c r="ER5" s="61"/>
      <c r="ES5" s="61"/>
      <c r="ET5" s="61"/>
      <c r="EU5" s="61"/>
      <c r="EV5" s="61"/>
      <c r="EW5" s="61"/>
      <c r="EX5" s="61"/>
      <c r="EY5" s="61"/>
      <c r="EZ5" s="61"/>
      <c r="FA5" s="61"/>
      <c r="FB5" s="61"/>
      <c r="FC5" s="61"/>
      <c r="FD5" s="61"/>
      <c r="FE5" s="61"/>
      <c r="FF5" s="61"/>
      <c r="FG5" s="61"/>
      <c r="FH5" s="61"/>
      <c r="FI5" s="61"/>
      <c r="FJ5" s="61"/>
      <c r="FK5" s="61"/>
      <c r="FL5" s="61"/>
      <c r="FM5" s="61"/>
      <c r="FN5" s="61"/>
      <c r="FO5" s="61"/>
      <c r="FP5" s="61"/>
      <c r="FQ5" s="61"/>
      <c r="FR5" s="61"/>
      <c r="FS5" s="61"/>
      <c r="FT5" s="61"/>
      <c r="FU5" s="61"/>
      <c r="FV5" s="61"/>
      <c r="FW5" s="61"/>
      <c r="FX5" s="61"/>
      <c r="FY5" s="61"/>
      <c r="FZ5" s="61"/>
      <c r="GA5" s="61"/>
      <c r="GB5" s="61"/>
      <c r="GC5" s="61"/>
      <c r="GD5" s="61"/>
      <c r="GE5" s="61"/>
      <c r="GF5" s="61"/>
      <c r="GG5" s="61"/>
      <c r="GH5" s="61"/>
      <c r="GI5" s="61"/>
      <c r="GJ5" s="61"/>
      <c r="GK5" s="61"/>
      <c r="GL5" s="61"/>
      <c r="GM5" s="61"/>
      <c r="GN5" s="61"/>
      <c r="GO5" s="61"/>
      <c r="GP5" s="61"/>
      <c r="GQ5" s="61"/>
      <c r="GR5" s="61"/>
      <c r="GS5" s="61"/>
      <c r="GT5" s="61"/>
      <c r="GU5" s="61"/>
      <c r="GV5" s="61"/>
      <c r="GW5" s="61"/>
      <c r="GX5" s="61"/>
      <c r="GY5" s="61"/>
      <c r="GZ5" s="61"/>
      <c r="HA5" s="61"/>
      <c r="HB5" s="61"/>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row>
    <row r="6" spans="1:244" ht="18.75" x14ac:dyDescent="0.3">
      <c r="A6" s="7"/>
      <c r="B6" s="4"/>
      <c r="C6" s="4"/>
      <c r="D6" s="4"/>
      <c r="E6" s="4"/>
      <c r="F6" s="4"/>
      <c r="G6" s="4"/>
      <c r="H6" s="4"/>
      <c r="I6" s="6"/>
      <c r="J6" s="6"/>
      <c r="K6" s="5"/>
      <c r="L6" s="4"/>
      <c r="M6" s="4"/>
      <c r="N6" s="4"/>
      <c r="O6" s="4"/>
      <c r="P6" s="4"/>
      <c r="Q6" s="4"/>
      <c r="R6" s="4"/>
      <c r="S6" s="4"/>
      <c r="T6" s="4"/>
      <c r="U6" s="4"/>
      <c r="V6" s="4"/>
      <c r="W6" s="4"/>
      <c r="X6" s="4"/>
      <c r="Y6" s="4"/>
      <c r="Z6" s="4"/>
      <c r="AA6" s="4"/>
      <c r="AB6" s="4"/>
      <c r="AC6" s="4"/>
      <c r="AD6" s="4"/>
      <c r="AE6" s="4"/>
      <c r="AF6" s="4"/>
      <c r="AG6" s="4"/>
      <c r="AH6" s="4"/>
      <c r="AI6" s="4"/>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1"/>
      <c r="CQ6" s="61"/>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1"/>
      <c r="EZ6" s="61"/>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1"/>
      <c r="GD6" s="61"/>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1"/>
      <c r="HI6" s="61"/>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row>
    <row r="7" spans="1:244" ht="18.75" x14ac:dyDescent="0.2">
      <c r="A7" s="457" t="s">
        <v>6</v>
      </c>
      <c r="B7" s="457"/>
      <c r="C7" s="457"/>
      <c r="D7" s="457"/>
      <c r="E7" s="457"/>
      <c r="F7" s="457"/>
      <c r="G7" s="457"/>
      <c r="H7" s="457"/>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c r="HA7" s="61"/>
      <c r="HB7" s="61"/>
      <c r="HC7" s="61"/>
      <c r="HD7" s="61"/>
      <c r="HE7" s="61"/>
      <c r="HF7" s="61"/>
      <c r="HG7" s="61"/>
      <c r="HH7" s="61"/>
      <c r="HI7" s="61"/>
      <c r="HJ7" s="61"/>
      <c r="HK7" s="61"/>
      <c r="HL7" s="61"/>
      <c r="HM7" s="61"/>
      <c r="HN7" s="61"/>
      <c r="HO7" s="61"/>
      <c r="HP7" s="61"/>
      <c r="HQ7" s="61"/>
      <c r="HR7" s="61"/>
      <c r="HS7" s="61"/>
      <c r="HT7" s="61"/>
      <c r="HU7" s="61"/>
      <c r="HV7" s="61"/>
      <c r="HW7" s="61"/>
      <c r="HX7" s="61"/>
      <c r="HY7" s="61"/>
      <c r="HZ7" s="61"/>
      <c r="IA7" s="61"/>
      <c r="IB7" s="61"/>
      <c r="IC7" s="61"/>
      <c r="ID7" s="61"/>
      <c r="IE7" s="61"/>
      <c r="IF7" s="61"/>
      <c r="IG7" s="61"/>
      <c r="IH7" s="61"/>
      <c r="II7" s="61"/>
      <c r="IJ7" s="61"/>
    </row>
    <row r="8" spans="1:244" ht="18.75" x14ac:dyDescent="0.2">
      <c r="A8" s="151"/>
      <c r="B8" s="151"/>
      <c r="C8" s="151"/>
      <c r="D8" s="151"/>
      <c r="E8" s="151"/>
      <c r="F8" s="151"/>
      <c r="G8" s="151"/>
      <c r="H8" s="151"/>
      <c r="I8" s="151"/>
      <c r="J8" s="151"/>
      <c r="K8" s="151"/>
      <c r="L8" s="53"/>
      <c r="M8" s="53"/>
      <c r="N8" s="53"/>
      <c r="O8" s="53"/>
      <c r="P8" s="53"/>
      <c r="Q8" s="53"/>
      <c r="R8" s="53"/>
      <c r="S8" s="53"/>
      <c r="T8" s="53"/>
      <c r="U8" s="53"/>
      <c r="V8" s="53"/>
      <c r="W8" s="53"/>
      <c r="X8" s="53"/>
      <c r="Y8" s="53"/>
      <c r="Z8" s="4"/>
      <c r="AA8" s="4"/>
      <c r="AB8" s="4"/>
      <c r="AC8" s="4"/>
      <c r="AD8" s="4"/>
      <c r="AE8" s="4"/>
      <c r="AF8" s="4"/>
      <c r="AG8" s="4"/>
      <c r="AH8" s="4"/>
      <c r="AI8" s="4"/>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c r="HA8" s="61"/>
      <c r="HB8" s="61"/>
      <c r="HC8" s="61"/>
      <c r="HD8" s="61"/>
      <c r="HE8" s="61"/>
      <c r="HF8" s="61"/>
      <c r="HG8" s="61"/>
      <c r="HH8" s="61"/>
      <c r="HI8" s="61"/>
      <c r="HJ8" s="61"/>
      <c r="HK8" s="61"/>
      <c r="HL8" s="61"/>
      <c r="HM8" s="61"/>
      <c r="HN8" s="61"/>
      <c r="HO8" s="61"/>
      <c r="HP8" s="61"/>
      <c r="HQ8" s="61"/>
      <c r="HR8" s="61"/>
      <c r="HS8" s="61"/>
      <c r="HT8" s="61"/>
      <c r="HU8" s="61"/>
      <c r="HV8" s="61"/>
      <c r="HW8" s="61"/>
      <c r="HX8" s="61"/>
      <c r="HY8" s="61"/>
      <c r="HZ8" s="61"/>
      <c r="IA8" s="61"/>
      <c r="IB8" s="61"/>
      <c r="IC8" s="61"/>
      <c r="ID8" s="61"/>
      <c r="IE8" s="61"/>
      <c r="IF8" s="61"/>
      <c r="IG8" s="61"/>
      <c r="IH8" s="61"/>
      <c r="II8" s="61"/>
      <c r="IJ8" s="61"/>
    </row>
    <row r="9" spans="1:244" ht="18.75" x14ac:dyDescent="0.2">
      <c r="A9" s="466" t="str">
        <f>'2. паспорт  ТП'!A8:S8</f>
        <v>Акционерное общество "Янтарьэнерго" ДЗО  ПАО "Россети"</v>
      </c>
      <c r="B9" s="466"/>
      <c r="C9" s="466"/>
      <c r="D9" s="466"/>
      <c r="E9" s="466"/>
      <c r="F9" s="466"/>
      <c r="G9" s="466"/>
      <c r="H9" s="466"/>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1"/>
      <c r="HB9" s="61"/>
      <c r="HC9" s="61"/>
      <c r="HD9" s="61"/>
      <c r="HE9" s="61"/>
      <c r="HF9" s="61"/>
      <c r="HG9" s="61"/>
      <c r="HH9" s="61"/>
      <c r="HI9" s="61"/>
      <c r="HJ9" s="61"/>
      <c r="HK9" s="61"/>
      <c r="HL9" s="61"/>
      <c r="HM9" s="61"/>
      <c r="HN9" s="61"/>
      <c r="HO9" s="61"/>
      <c r="HP9" s="61"/>
      <c r="HQ9" s="61"/>
      <c r="HR9" s="61"/>
      <c r="HS9" s="61"/>
      <c r="HT9" s="61"/>
      <c r="HU9" s="61"/>
      <c r="HV9" s="61"/>
      <c r="HW9" s="61"/>
      <c r="HX9" s="61"/>
      <c r="HY9" s="61"/>
      <c r="HZ9" s="61"/>
      <c r="IA9" s="61"/>
      <c r="IB9" s="61"/>
      <c r="IC9" s="61"/>
      <c r="ID9" s="61"/>
      <c r="IE9" s="61"/>
      <c r="IF9" s="61"/>
      <c r="IG9" s="61"/>
      <c r="IH9" s="61"/>
      <c r="II9" s="61"/>
      <c r="IJ9" s="61"/>
    </row>
    <row r="10" spans="1:244" x14ac:dyDescent="0.2">
      <c r="A10" s="454" t="s">
        <v>5</v>
      </c>
      <c r="B10" s="454"/>
      <c r="C10" s="454"/>
      <c r="D10" s="454"/>
      <c r="E10" s="454"/>
      <c r="F10" s="454"/>
      <c r="G10" s="454"/>
      <c r="H10" s="454"/>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c r="CU10" s="61"/>
      <c r="CV10" s="61"/>
      <c r="CW10" s="61"/>
      <c r="CX10" s="61"/>
      <c r="CY10" s="61"/>
      <c r="CZ10" s="61"/>
      <c r="DA10" s="61"/>
      <c r="DB10" s="61"/>
      <c r="DC10" s="61"/>
      <c r="DD10" s="61"/>
      <c r="DE10" s="61"/>
      <c r="DF10" s="61"/>
      <c r="DG10" s="61"/>
      <c r="DH10" s="61"/>
      <c r="DI10" s="61"/>
      <c r="DJ10" s="61"/>
      <c r="DK10" s="61"/>
      <c r="DL10" s="61"/>
      <c r="DM10" s="61"/>
      <c r="DN10" s="61"/>
      <c r="DO10" s="61"/>
      <c r="DP10" s="61"/>
      <c r="DQ10" s="61"/>
      <c r="DR10" s="61"/>
      <c r="DS10" s="61"/>
      <c r="DT10" s="61"/>
      <c r="DU10" s="61"/>
      <c r="DV10" s="61"/>
      <c r="DW10" s="61"/>
      <c r="DX10" s="61"/>
      <c r="DY10" s="61"/>
      <c r="DZ10" s="61"/>
      <c r="EA10" s="61"/>
      <c r="EB10" s="61"/>
      <c r="EC10" s="61"/>
      <c r="ED10" s="61"/>
      <c r="EE10" s="61"/>
      <c r="EF10" s="61"/>
      <c r="EG10" s="61"/>
      <c r="EH10" s="61"/>
      <c r="EI10" s="61"/>
      <c r="EJ10" s="61"/>
      <c r="EK10" s="61"/>
      <c r="EL10" s="61"/>
      <c r="EM10" s="61"/>
      <c r="EN10" s="61"/>
      <c r="EO10" s="61"/>
      <c r="EP10" s="61"/>
      <c r="EQ10" s="61"/>
      <c r="ER10" s="61"/>
      <c r="ES10" s="61"/>
      <c r="ET10" s="61"/>
      <c r="EU10" s="61"/>
      <c r="EV10" s="61"/>
      <c r="EW10" s="61"/>
      <c r="EX10" s="61"/>
      <c r="EY10" s="61"/>
      <c r="EZ10" s="61"/>
      <c r="FA10" s="61"/>
      <c r="FB10" s="61"/>
      <c r="FC10" s="61"/>
      <c r="FD10" s="61"/>
      <c r="FE10" s="61"/>
      <c r="FF10" s="61"/>
      <c r="FG10" s="61"/>
      <c r="FH10" s="61"/>
      <c r="FI10" s="61"/>
      <c r="FJ10" s="61"/>
      <c r="FK10" s="61"/>
      <c r="FL10" s="61"/>
      <c r="FM10" s="61"/>
      <c r="FN10" s="61"/>
      <c r="FO10" s="61"/>
      <c r="FP10" s="61"/>
      <c r="FQ10" s="61"/>
      <c r="FR10" s="61"/>
      <c r="FS10" s="61"/>
      <c r="FT10" s="61"/>
      <c r="FU10" s="61"/>
      <c r="FV10" s="61"/>
      <c r="FW10" s="61"/>
      <c r="FX10" s="61"/>
      <c r="FY10" s="61"/>
      <c r="FZ10" s="61"/>
      <c r="GA10" s="61"/>
      <c r="GB10" s="61"/>
      <c r="GC10" s="61"/>
      <c r="GD10" s="61"/>
      <c r="GE10" s="61"/>
      <c r="GF10" s="61"/>
      <c r="GG10" s="61"/>
      <c r="GH10" s="61"/>
      <c r="GI10" s="61"/>
      <c r="GJ10" s="61"/>
      <c r="GK10" s="61"/>
      <c r="GL10" s="61"/>
      <c r="GM10" s="61"/>
      <c r="GN10" s="61"/>
      <c r="GO10" s="61"/>
      <c r="GP10" s="61"/>
      <c r="GQ10" s="61"/>
      <c r="GR10" s="61"/>
      <c r="GS10" s="61"/>
      <c r="GT10" s="61"/>
      <c r="GU10" s="61"/>
      <c r="GV10" s="61"/>
      <c r="GW10" s="61"/>
      <c r="GX10" s="61"/>
      <c r="GY10" s="61"/>
      <c r="GZ10" s="61"/>
      <c r="HA10" s="61"/>
      <c r="HB10" s="61"/>
      <c r="HC10" s="61"/>
      <c r="HD10" s="61"/>
      <c r="HE10" s="61"/>
      <c r="HF10" s="61"/>
      <c r="HG10" s="61"/>
      <c r="HH10" s="61"/>
      <c r="HI10" s="61"/>
      <c r="HJ10" s="61"/>
      <c r="HK10" s="61"/>
      <c r="HL10" s="61"/>
      <c r="HM10" s="61"/>
      <c r="HN10" s="61"/>
      <c r="HO10" s="61"/>
      <c r="HP10" s="61"/>
      <c r="HQ10" s="61"/>
      <c r="HR10" s="61"/>
      <c r="HS10" s="61"/>
      <c r="HT10" s="61"/>
      <c r="HU10" s="61"/>
      <c r="HV10" s="61"/>
      <c r="HW10" s="61"/>
      <c r="HX10" s="61"/>
      <c r="HY10" s="61"/>
      <c r="HZ10" s="61"/>
      <c r="IA10" s="61"/>
      <c r="IB10" s="61"/>
      <c r="IC10" s="61"/>
      <c r="ID10" s="61"/>
      <c r="IE10" s="61"/>
      <c r="IF10" s="61"/>
      <c r="IG10" s="61"/>
      <c r="IH10" s="61"/>
      <c r="II10" s="61"/>
      <c r="IJ10" s="61"/>
    </row>
    <row r="11" spans="1:244" ht="18.75" x14ac:dyDescent="0.2">
      <c r="A11" s="151"/>
      <c r="B11" s="151"/>
      <c r="C11" s="151"/>
      <c r="D11" s="151"/>
      <c r="E11" s="151"/>
      <c r="F11" s="151"/>
      <c r="G11" s="151"/>
      <c r="H11" s="151"/>
      <c r="I11" s="151"/>
      <c r="J11" s="151"/>
      <c r="K11" s="151"/>
      <c r="L11" s="53"/>
      <c r="M11" s="53"/>
      <c r="N11" s="53"/>
      <c r="O11" s="53"/>
      <c r="P11" s="53"/>
      <c r="Q11" s="53"/>
      <c r="R11" s="53"/>
      <c r="S11" s="53"/>
      <c r="T11" s="53"/>
      <c r="U11" s="53"/>
      <c r="V11" s="53"/>
      <c r="W11" s="53"/>
      <c r="X11" s="53"/>
      <c r="Y11" s="53"/>
      <c r="Z11" s="4"/>
      <c r="AA11" s="4"/>
      <c r="AB11" s="4"/>
      <c r="AC11" s="4"/>
      <c r="AD11" s="4"/>
      <c r="AE11" s="4"/>
      <c r="AF11" s="4"/>
      <c r="AG11" s="4"/>
      <c r="AH11" s="4"/>
      <c r="AI11" s="4"/>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61"/>
      <c r="DR11" s="61"/>
      <c r="DS11" s="61"/>
      <c r="DT11" s="61"/>
      <c r="DU11" s="61"/>
      <c r="DV11" s="61"/>
      <c r="DW11" s="61"/>
      <c r="DX11" s="61"/>
      <c r="DY11" s="61"/>
      <c r="DZ11" s="61"/>
      <c r="EA11" s="61"/>
      <c r="EB11" s="61"/>
      <c r="EC11" s="61"/>
      <c r="ED11" s="61"/>
      <c r="EE11" s="61"/>
      <c r="EF11" s="61"/>
      <c r="EG11" s="61"/>
      <c r="EH11" s="61"/>
      <c r="EI11" s="61"/>
      <c r="EJ11" s="61"/>
      <c r="EK11" s="61"/>
      <c r="EL11" s="61"/>
      <c r="EM11" s="61"/>
      <c r="EN11" s="61"/>
      <c r="EO11" s="61"/>
      <c r="EP11" s="61"/>
      <c r="EQ11" s="61"/>
      <c r="ER11" s="61"/>
      <c r="ES11" s="61"/>
      <c r="ET11" s="61"/>
      <c r="EU11" s="61"/>
      <c r="EV11" s="61"/>
      <c r="EW11" s="61"/>
      <c r="EX11" s="61"/>
      <c r="EY11" s="61"/>
      <c r="EZ11" s="61"/>
      <c r="FA11" s="61"/>
      <c r="FB11" s="61"/>
      <c r="FC11" s="61"/>
      <c r="FD11" s="61"/>
      <c r="FE11" s="61"/>
      <c r="FF11" s="61"/>
      <c r="FG11" s="61"/>
      <c r="FH11" s="61"/>
      <c r="FI11" s="61"/>
      <c r="FJ11" s="61"/>
      <c r="FK11" s="61"/>
      <c r="FL11" s="61"/>
      <c r="FM11" s="61"/>
      <c r="FN11" s="61"/>
      <c r="FO11" s="61"/>
      <c r="FP11" s="61"/>
      <c r="FQ11" s="61"/>
      <c r="FR11" s="61"/>
      <c r="FS11" s="61"/>
      <c r="FT11" s="61"/>
      <c r="FU11" s="61"/>
      <c r="FV11" s="61"/>
      <c r="FW11" s="61"/>
      <c r="FX11" s="61"/>
      <c r="FY11" s="61"/>
      <c r="FZ11" s="61"/>
      <c r="GA11" s="61"/>
      <c r="GB11" s="61"/>
      <c r="GC11" s="61"/>
      <c r="GD11" s="61"/>
      <c r="GE11" s="61"/>
      <c r="GF11" s="61"/>
      <c r="GG11" s="61"/>
      <c r="GH11" s="61"/>
      <c r="GI11" s="61"/>
      <c r="GJ11" s="61"/>
      <c r="GK11" s="61"/>
      <c r="GL11" s="61"/>
      <c r="GM11" s="61"/>
      <c r="GN11" s="61"/>
      <c r="GO11" s="61"/>
      <c r="GP11" s="61"/>
      <c r="GQ11" s="61"/>
      <c r="GR11" s="61"/>
      <c r="GS11" s="61"/>
      <c r="GT11" s="61"/>
      <c r="GU11" s="61"/>
      <c r="GV11" s="61"/>
      <c r="GW11" s="61"/>
      <c r="GX11" s="61"/>
      <c r="GY11" s="61"/>
      <c r="GZ11" s="61"/>
      <c r="HA11" s="61"/>
      <c r="HB11" s="61"/>
      <c r="HC11" s="61"/>
      <c r="HD11" s="61"/>
      <c r="HE11" s="61"/>
      <c r="HF11" s="61"/>
      <c r="HG11" s="61"/>
      <c r="HH11" s="61"/>
      <c r="HI11" s="61"/>
      <c r="HJ11" s="61"/>
      <c r="HK11" s="61"/>
      <c r="HL11" s="61"/>
      <c r="HM11" s="61"/>
      <c r="HN11" s="61"/>
      <c r="HO11" s="61"/>
      <c r="HP11" s="61"/>
      <c r="HQ11" s="61"/>
      <c r="HR11" s="61"/>
      <c r="HS11" s="61"/>
      <c r="HT11" s="61"/>
      <c r="HU11" s="61"/>
      <c r="HV11" s="61"/>
      <c r="HW11" s="61"/>
      <c r="HX11" s="61"/>
      <c r="HY11" s="61"/>
      <c r="HZ11" s="61"/>
      <c r="IA11" s="61"/>
      <c r="IB11" s="61"/>
      <c r="IC11" s="61"/>
      <c r="ID11" s="61"/>
      <c r="IE11" s="61"/>
      <c r="IF11" s="61"/>
      <c r="IG11" s="61"/>
      <c r="IH11" s="61"/>
      <c r="II11" s="61"/>
      <c r="IJ11" s="61"/>
    </row>
    <row r="12" spans="1:244" ht="18.75" x14ac:dyDescent="0.2">
      <c r="A12" s="466" t="str">
        <f>'2. паспорт  ТП'!A11:S11</f>
        <v>H_50</v>
      </c>
      <c r="B12" s="466"/>
      <c r="C12" s="466"/>
      <c r="D12" s="466"/>
      <c r="E12" s="466"/>
      <c r="F12" s="466"/>
      <c r="G12" s="466"/>
      <c r="H12" s="466"/>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C12" s="61"/>
      <c r="DD12" s="61"/>
      <c r="DE12" s="61"/>
      <c r="DF12" s="61"/>
      <c r="DG12" s="61"/>
      <c r="DH12" s="61"/>
      <c r="DI12" s="61"/>
      <c r="DJ12" s="61"/>
      <c r="DK12" s="61"/>
      <c r="DL12" s="61"/>
      <c r="DM12" s="61"/>
      <c r="DN12" s="61"/>
      <c r="DO12" s="61"/>
      <c r="DP12" s="61"/>
      <c r="DQ12" s="61"/>
      <c r="DR12" s="61"/>
      <c r="DS12" s="61"/>
      <c r="DT12" s="61"/>
      <c r="DU12" s="61"/>
      <c r="DV12" s="61"/>
      <c r="DW12" s="61"/>
      <c r="DX12" s="61"/>
      <c r="DY12" s="61"/>
      <c r="DZ12" s="61"/>
      <c r="EA12" s="61"/>
      <c r="EB12" s="61"/>
      <c r="EC12" s="61"/>
      <c r="ED12" s="61"/>
      <c r="EE12" s="61"/>
      <c r="EF12" s="61"/>
      <c r="EG12" s="61"/>
      <c r="EH12" s="61"/>
      <c r="EI12" s="61"/>
      <c r="EJ12" s="61"/>
      <c r="EK12" s="61"/>
      <c r="EL12" s="61"/>
      <c r="EM12" s="61"/>
      <c r="EN12" s="61"/>
      <c r="EO12" s="61"/>
      <c r="EP12" s="61"/>
      <c r="EQ12" s="61"/>
      <c r="ER12" s="61"/>
      <c r="ES12" s="61"/>
      <c r="ET12" s="61"/>
      <c r="EU12" s="61"/>
      <c r="EV12" s="61"/>
      <c r="EW12" s="61"/>
      <c r="EX12" s="61"/>
      <c r="EY12" s="61"/>
      <c r="EZ12" s="61"/>
      <c r="FA12" s="61"/>
      <c r="FB12" s="61"/>
      <c r="FC12" s="61"/>
      <c r="FD12" s="61"/>
      <c r="FE12" s="61"/>
      <c r="FF12" s="61"/>
      <c r="FG12" s="61"/>
      <c r="FH12" s="61"/>
      <c r="FI12" s="61"/>
      <c r="FJ12" s="61"/>
      <c r="FK12" s="61"/>
      <c r="FL12" s="61"/>
      <c r="FM12" s="61"/>
      <c r="FN12" s="61"/>
      <c r="FO12" s="61"/>
      <c r="FP12" s="61"/>
      <c r="FQ12" s="61"/>
      <c r="FR12" s="61"/>
      <c r="FS12" s="61"/>
      <c r="FT12" s="61"/>
      <c r="FU12" s="61"/>
      <c r="FV12" s="61"/>
      <c r="FW12" s="61"/>
      <c r="FX12" s="61"/>
      <c r="FY12" s="61"/>
      <c r="FZ12" s="61"/>
      <c r="GA12" s="61"/>
      <c r="GB12" s="61"/>
      <c r="GC12" s="61"/>
      <c r="GD12" s="61"/>
      <c r="GE12" s="61"/>
      <c r="GF12" s="61"/>
      <c r="GG12" s="61"/>
      <c r="GH12" s="61"/>
      <c r="GI12" s="61"/>
      <c r="GJ12" s="61"/>
      <c r="GK12" s="61"/>
      <c r="GL12" s="61"/>
      <c r="GM12" s="61"/>
      <c r="GN12" s="61"/>
      <c r="GO12" s="61"/>
      <c r="GP12" s="61"/>
      <c r="GQ12" s="61"/>
      <c r="GR12" s="61"/>
      <c r="GS12" s="61"/>
      <c r="GT12" s="61"/>
      <c r="GU12" s="61"/>
      <c r="GV12" s="61"/>
      <c r="GW12" s="61"/>
      <c r="GX12" s="61"/>
      <c r="GY12" s="61"/>
      <c r="GZ12" s="61"/>
      <c r="HA12" s="61"/>
      <c r="HB12" s="61"/>
      <c r="HC12" s="61"/>
      <c r="HD12" s="61"/>
      <c r="HE12" s="61"/>
      <c r="HF12" s="61"/>
      <c r="HG12" s="61"/>
      <c r="HH12" s="61"/>
      <c r="HI12" s="61"/>
      <c r="HJ12" s="61"/>
      <c r="HK12" s="61"/>
      <c r="HL12" s="61"/>
      <c r="HM12" s="61"/>
      <c r="HN12" s="61"/>
      <c r="HO12" s="61"/>
      <c r="HP12" s="61"/>
      <c r="HQ12" s="61"/>
      <c r="HR12" s="61"/>
      <c r="HS12" s="61"/>
      <c r="HT12" s="61"/>
      <c r="HU12" s="61"/>
      <c r="HV12" s="61"/>
      <c r="HW12" s="61"/>
      <c r="HX12" s="61"/>
      <c r="HY12" s="61"/>
      <c r="HZ12" s="61"/>
      <c r="IA12" s="61"/>
      <c r="IB12" s="61"/>
      <c r="IC12" s="61"/>
      <c r="ID12" s="61"/>
      <c r="IE12" s="61"/>
      <c r="IF12" s="61"/>
      <c r="IG12" s="61"/>
      <c r="IH12" s="61"/>
      <c r="II12" s="61"/>
      <c r="IJ12" s="61"/>
    </row>
    <row r="13" spans="1:244" x14ac:dyDescent="0.2">
      <c r="A13" s="454" t="s">
        <v>4</v>
      </c>
      <c r="B13" s="454"/>
      <c r="C13" s="454"/>
      <c r="D13" s="454"/>
      <c r="E13" s="454"/>
      <c r="F13" s="454"/>
      <c r="G13" s="454"/>
      <c r="H13" s="454"/>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C13" s="61"/>
      <c r="DD13" s="61"/>
      <c r="DE13" s="61"/>
      <c r="DF13" s="61"/>
      <c r="DG13" s="61"/>
      <c r="DH13" s="61"/>
      <c r="DI13" s="61"/>
      <c r="DJ13" s="61"/>
      <c r="DK13" s="61"/>
      <c r="DL13" s="61"/>
      <c r="DM13" s="61"/>
      <c r="DN13" s="61"/>
      <c r="DO13" s="61"/>
      <c r="DP13" s="61"/>
      <c r="DQ13" s="61"/>
      <c r="DR13" s="61"/>
      <c r="DS13" s="61"/>
      <c r="DT13" s="61"/>
      <c r="DU13" s="61"/>
      <c r="DV13" s="61"/>
      <c r="DW13" s="61"/>
      <c r="DX13" s="61"/>
      <c r="DY13" s="61"/>
      <c r="DZ13" s="61"/>
      <c r="EA13" s="61"/>
      <c r="EB13" s="61"/>
      <c r="EC13" s="61"/>
      <c r="ED13" s="61"/>
      <c r="EE13" s="61"/>
      <c r="EF13" s="61"/>
      <c r="EG13" s="61"/>
      <c r="EH13" s="61"/>
      <c r="EI13" s="61"/>
      <c r="EJ13" s="61"/>
      <c r="EK13" s="61"/>
      <c r="EL13" s="61"/>
      <c r="EM13" s="61"/>
      <c r="EN13" s="61"/>
      <c r="EO13" s="61"/>
      <c r="EP13" s="61"/>
      <c r="EQ13" s="61"/>
      <c r="ER13" s="61"/>
      <c r="ES13" s="61"/>
      <c r="ET13" s="61"/>
      <c r="EU13" s="61"/>
      <c r="EV13" s="61"/>
      <c r="EW13" s="61"/>
      <c r="EX13" s="61"/>
      <c r="EY13" s="61"/>
      <c r="EZ13" s="61"/>
      <c r="FA13" s="61"/>
      <c r="FB13" s="61"/>
      <c r="FC13" s="61"/>
      <c r="FD13" s="61"/>
      <c r="FE13" s="61"/>
      <c r="FF13" s="61"/>
      <c r="FG13" s="61"/>
      <c r="FH13" s="61"/>
      <c r="FI13" s="61"/>
      <c r="FJ13" s="61"/>
      <c r="FK13" s="61"/>
      <c r="FL13" s="61"/>
      <c r="FM13" s="61"/>
      <c r="FN13" s="61"/>
      <c r="FO13" s="61"/>
      <c r="FP13" s="61"/>
      <c r="FQ13" s="61"/>
      <c r="FR13" s="61"/>
      <c r="FS13" s="61"/>
      <c r="FT13" s="61"/>
      <c r="FU13" s="61"/>
      <c r="FV13" s="61"/>
      <c r="FW13" s="61"/>
      <c r="FX13" s="61"/>
      <c r="FY13" s="61"/>
      <c r="FZ13" s="61"/>
      <c r="GA13" s="61"/>
      <c r="GB13" s="61"/>
      <c r="GC13" s="61"/>
      <c r="GD13" s="61"/>
      <c r="GE13" s="61"/>
      <c r="GF13" s="61"/>
      <c r="GG13" s="61"/>
      <c r="GH13" s="61"/>
      <c r="GI13" s="61"/>
      <c r="GJ13" s="61"/>
      <c r="GK13" s="61"/>
      <c r="GL13" s="61"/>
      <c r="GM13" s="61"/>
      <c r="GN13" s="61"/>
      <c r="GO13" s="61"/>
      <c r="GP13" s="61"/>
      <c r="GQ13" s="61"/>
      <c r="GR13" s="61"/>
      <c r="GS13" s="61"/>
      <c r="GT13" s="61"/>
      <c r="GU13" s="61"/>
      <c r="GV13" s="61"/>
      <c r="GW13" s="61"/>
      <c r="GX13" s="61"/>
      <c r="GY13" s="61"/>
      <c r="GZ13" s="61"/>
      <c r="HA13" s="61"/>
      <c r="HB13" s="61"/>
      <c r="HC13" s="61"/>
      <c r="HD13" s="61"/>
      <c r="HE13" s="61"/>
      <c r="HF13" s="61"/>
      <c r="HG13" s="61"/>
      <c r="HH13" s="61"/>
      <c r="HI13" s="61"/>
      <c r="HJ13" s="61"/>
      <c r="HK13" s="61"/>
      <c r="HL13" s="61"/>
      <c r="HM13" s="61"/>
      <c r="HN13" s="61"/>
      <c r="HO13" s="61"/>
      <c r="HP13" s="61"/>
      <c r="HQ13" s="61"/>
      <c r="HR13" s="61"/>
      <c r="HS13" s="61"/>
      <c r="HT13" s="61"/>
      <c r="HU13" s="61"/>
      <c r="HV13" s="61"/>
      <c r="HW13" s="61"/>
      <c r="HX13" s="61"/>
      <c r="HY13" s="61"/>
      <c r="HZ13" s="61"/>
      <c r="IA13" s="61"/>
      <c r="IB13" s="61"/>
      <c r="IC13" s="61"/>
      <c r="ID13" s="61"/>
      <c r="IE13" s="61"/>
      <c r="IF13" s="61"/>
      <c r="IG13" s="61"/>
      <c r="IH13" s="61"/>
      <c r="II13" s="61"/>
      <c r="IJ13" s="61"/>
    </row>
    <row r="14" spans="1:244" ht="18.75" x14ac:dyDescent="0.2">
      <c r="A14" s="76"/>
      <c r="B14" s="76"/>
      <c r="C14" s="76"/>
      <c r="D14" s="76"/>
      <c r="E14" s="76"/>
      <c r="F14" s="76"/>
      <c r="G14" s="76"/>
      <c r="H14" s="76"/>
      <c r="I14" s="76"/>
      <c r="J14" s="76"/>
      <c r="K14" s="76"/>
      <c r="L14" s="76"/>
      <c r="M14" s="76"/>
      <c r="N14" s="76"/>
      <c r="O14" s="76"/>
      <c r="P14" s="76"/>
      <c r="Q14" s="76"/>
      <c r="R14" s="76"/>
      <c r="S14" s="76"/>
      <c r="T14" s="76"/>
      <c r="U14" s="76"/>
      <c r="V14" s="76"/>
      <c r="W14" s="76"/>
      <c r="X14" s="76"/>
      <c r="Y14" s="76"/>
      <c r="Z14" s="3"/>
      <c r="AA14" s="3"/>
      <c r="AB14" s="3"/>
      <c r="AC14" s="3"/>
      <c r="AD14" s="3"/>
      <c r="AE14" s="3"/>
      <c r="AF14" s="3"/>
      <c r="AG14" s="3"/>
      <c r="AH14" s="3"/>
      <c r="AI14" s="3"/>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1"/>
      <c r="CF14" s="61"/>
      <c r="CG14" s="61"/>
      <c r="CH14" s="61"/>
      <c r="CI14" s="61"/>
      <c r="CJ14" s="61"/>
      <c r="CK14" s="61"/>
      <c r="CL14" s="61"/>
      <c r="CM14" s="61"/>
      <c r="CN14" s="61"/>
      <c r="CO14" s="61"/>
      <c r="CP14" s="61"/>
      <c r="CQ14" s="61"/>
      <c r="CR14" s="61"/>
      <c r="CS14" s="61"/>
      <c r="CT14" s="61"/>
      <c r="CU14" s="61"/>
      <c r="CV14" s="61"/>
      <c r="CW14" s="61"/>
      <c r="CX14" s="61"/>
      <c r="CY14" s="61"/>
      <c r="CZ14" s="61"/>
      <c r="DA14" s="61"/>
      <c r="DB14" s="61"/>
      <c r="DC14" s="61"/>
      <c r="DD14" s="61"/>
      <c r="DE14" s="61"/>
      <c r="DF14" s="61"/>
      <c r="DG14" s="61"/>
      <c r="DH14" s="61"/>
      <c r="DI14" s="61"/>
      <c r="DJ14" s="61"/>
      <c r="DK14" s="61"/>
      <c r="DL14" s="61"/>
      <c r="DM14" s="61"/>
      <c r="DN14" s="61"/>
      <c r="DO14" s="61"/>
      <c r="DP14" s="61"/>
      <c r="DQ14" s="61"/>
      <c r="DR14" s="61"/>
      <c r="DS14" s="61"/>
      <c r="DT14" s="61"/>
      <c r="DU14" s="61"/>
      <c r="DV14" s="61"/>
      <c r="DW14" s="61"/>
      <c r="DX14" s="61"/>
      <c r="DY14" s="61"/>
      <c r="DZ14" s="61"/>
      <c r="EA14" s="61"/>
      <c r="EB14" s="61"/>
      <c r="EC14" s="61"/>
      <c r="ED14" s="61"/>
      <c r="EE14" s="61"/>
      <c r="EF14" s="61"/>
      <c r="EG14" s="61"/>
      <c r="EH14" s="61"/>
      <c r="EI14" s="61"/>
      <c r="EJ14" s="61"/>
      <c r="EK14" s="61"/>
      <c r="EL14" s="61"/>
      <c r="EM14" s="61"/>
      <c r="EN14" s="61"/>
      <c r="EO14" s="61"/>
      <c r="EP14" s="61"/>
      <c r="EQ14" s="61"/>
      <c r="ER14" s="61"/>
      <c r="ES14" s="61"/>
      <c r="ET14" s="61"/>
      <c r="EU14" s="61"/>
      <c r="EV14" s="61"/>
      <c r="EW14" s="61"/>
      <c r="EX14" s="61"/>
      <c r="EY14" s="61"/>
      <c r="EZ14" s="61"/>
      <c r="FA14" s="61"/>
      <c r="FB14" s="61"/>
      <c r="FC14" s="61"/>
      <c r="FD14" s="61"/>
      <c r="FE14" s="61"/>
      <c r="FF14" s="61"/>
      <c r="FG14" s="61"/>
      <c r="FH14" s="61"/>
      <c r="FI14" s="61"/>
      <c r="FJ14" s="61"/>
      <c r="FK14" s="61"/>
      <c r="FL14" s="61"/>
      <c r="FM14" s="61"/>
      <c r="FN14" s="61"/>
      <c r="FO14" s="61"/>
      <c r="FP14" s="61"/>
      <c r="FQ14" s="61"/>
      <c r="FR14" s="61"/>
      <c r="FS14" s="61"/>
      <c r="FT14" s="61"/>
      <c r="FU14" s="61"/>
      <c r="FV14" s="61"/>
      <c r="FW14" s="61"/>
      <c r="FX14" s="61"/>
      <c r="FY14" s="61"/>
      <c r="FZ14" s="61"/>
      <c r="GA14" s="61"/>
      <c r="GB14" s="61"/>
      <c r="GC14" s="61"/>
      <c r="GD14" s="61"/>
      <c r="GE14" s="61"/>
      <c r="GF14" s="61"/>
      <c r="GG14" s="61"/>
      <c r="GH14" s="61"/>
      <c r="GI14" s="61"/>
      <c r="GJ14" s="61"/>
      <c r="GK14" s="61"/>
      <c r="GL14" s="61"/>
      <c r="GM14" s="61"/>
      <c r="GN14" s="61"/>
      <c r="GO14" s="61"/>
      <c r="GP14" s="61"/>
      <c r="GQ14" s="61"/>
      <c r="GR14" s="61"/>
      <c r="GS14" s="61"/>
      <c r="GT14" s="61"/>
      <c r="GU14" s="61"/>
      <c r="GV14" s="61"/>
      <c r="GW14" s="61"/>
      <c r="GX14" s="61"/>
      <c r="GY14" s="61"/>
      <c r="GZ14" s="61"/>
      <c r="HA14" s="61"/>
      <c r="HB14" s="61"/>
      <c r="HC14" s="61"/>
      <c r="HD14" s="61"/>
      <c r="HE14" s="61"/>
      <c r="HF14" s="61"/>
      <c r="HG14" s="61"/>
      <c r="HH14" s="61"/>
      <c r="HI14" s="61"/>
      <c r="HJ14" s="61"/>
      <c r="HK14" s="61"/>
      <c r="HL14" s="61"/>
      <c r="HM14" s="61"/>
      <c r="HN14" s="61"/>
      <c r="HO14" s="61"/>
      <c r="HP14" s="61"/>
      <c r="HQ14" s="61"/>
      <c r="HR14" s="61"/>
      <c r="HS14" s="61"/>
      <c r="HT14" s="61"/>
      <c r="HU14" s="61"/>
      <c r="HV14" s="61"/>
      <c r="HW14" s="61"/>
      <c r="HX14" s="61"/>
      <c r="HY14" s="61"/>
      <c r="HZ14" s="61"/>
      <c r="IA14" s="61"/>
      <c r="IB14" s="61"/>
      <c r="IC14" s="61"/>
      <c r="ID14" s="61"/>
      <c r="IE14" s="61"/>
      <c r="IF14" s="61"/>
      <c r="IG14" s="61"/>
      <c r="IH14" s="61"/>
      <c r="II14" s="61"/>
      <c r="IJ14" s="61"/>
    </row>
    <row r="15" spans="1:244" ht="18.75" x14ac:dyDescent="0.2">
      <c r="A15" s="467" t="str">
        <f>'2. паспорт  ТП'!A14:S14</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B15" s="467"/>
      <c r="C15" s="467"/>
      <c r="D15" s="467"/>
      <c r="E15" s="467"/>
      <c r="F15" s="467"/>
      <c r="G15" s="467"/>
      <c r="H15" s="467"/>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c r="CB15" s="61"/>
      <c r="CC15" s="61"/>
      <c r="CD15" s="61"/>
      <c r="CE15" s="61"/>
      <c r="CF15" s="61"/>
      <c r="CG15" s="61"/>
      <c r="CH15" s="61"/>
      <c r="CI15" s="61"/>
      <c r="CJ15" s="61"/>
      <c r="CK15" s="61"/>
      <c r="CL15" s="61"/>
      <c r="CM15" s="61"/>
      <c r="CN15" s="61"/>
      <c r="CO15" s="61"/>
      <c r="CP15" s="61"/>
      <c r="CQ15" s="61"/>
      <c r="CR15" s="61"/>
      <c r="CS15" s="61"/>
      <c r="CT15" s="61"/>
      <c r="CU15" s="61"/>
      <c r="CV15" s="61"/>
      <c r="CW15" s="61"/>
      <c r="CX15" s="61"/>
      <c r="CY15" s="61"/>
      <c r="CZ15" s="61"/>
      <c r="DA15" s="61"/>
      <c r="DB15" s="61"/>
      <c r="DC15" s="61"/>
      <c r="DD15" s="61"/>
      <c r="DE15" s="61"/>
      <c r="DF15" s="61"/>
      <c r="DG15" s="61"/>
      <c r="DH15" s="61"/>
      <c r="DI15" s="61"/>
      <c r="DJ15" s="61"/>
      <c r="DK15" s="61"/>
      <c r="DL15" s="61"/>
      <c r="DM15" s="61"/>
      <c r="DN15" s="61"/>
      <c r="DO15" s="61"/>
      <c r="DP15" s="61"/>
      <c r="DQ15" s="61"/>
      <c r="DR15" s="61"/>
      <c r="DS15" s="61"/>
      <c r="DT15" s="61"/>
      <c r="DU15" s="61"/>
      <c r="DV15" s="61"/>
      <c r="DW15" s="61"/>
      <c r="DX15" s="61"/>
      <c r="DY15" s="61"/>
      <c r="DZ15" s="61"/>
      <c r="EA15" s="61"/>
      <c r="EB15" s="61"/>
      <c r="EC15" s="61"/>
      <c r="ED15" s="61"/>
      <c r="EE15" s="61"/>
      <c r="EF15" s="61"/>
      <c r="EG15" s="61"/>
      <c r="EH15" s="61"/>
      <c r="EI15" s="61"/>
      <c r="EJ15" s="61"/>
      <c r="EK15" s="61"/>
      <c r="EL15" s="61"/>
      <c r="EM15" s="61"/>
      <c r="EN15" s="61"/>
      <c r="EO15" s="61"/>
      <c r="EP15" s="61"/>
      <c r="EQ15" s="61"/>
      <c r="ER15" s="61"/>
      <c r="ES15" s="61"/>
      <c r="ET15" s="61"/>
      <c r="EU15" s="61"/>
      <c r="EV15" s="61"/>
      <c r="EW15" s="61"/>
      <c r="EX15" s="61"/>
      <c r="EY15" s="61"/>
      <c r="EZ15" s="61"/>
      <c r="FA15" s="61"/>
      <c r="FB15" s="61"/>
      <c r="FC15" s="61"/>
      <c r="FD15" s="61"/>
      <c r="FE15" s="61"/>
      <c r="FF15" s="61"/>
      <c r="FG15" s="61"/>
      <c r="FH15" s="61"/>
      <c r="FI15" s="61"/>
      <c r="FJ15" s="61"/>
      <c r="FK15" s="61"/>
      <c r="FL15" s="61"/>
      <c r="FM15" s="61"/>
      <c r="FN15" s="61"/>
      <c r="FO15" s="61"/>
      <c r="FP15" s="61"/>
      <c r="FQ15" s="61"/>
      <c r="FR15" s="61"/>
      <c r="FS15" s="61"/>
      <c r="FT15" s="61"/>
      <c r="FU15" s="61"/>
      <c r="FV15" s="61"/>
      <c r="FW15" s="61"/>
      <c r="FX15" s="61"/>
      <c r="FY15" s="61"/>
      <c r="FZ15" s="61"/>
      <c r="GA15" s="61"/>
      <c r="GB15" s="61"/>
      <c r="GC15" s="61"/>
      <c r="GD15" s="61"/>
      <c r="GE15" s="61"/>
      <c r="GF15" s="61"/>
      <c r="GG15" s="61"/>
      <c r="GH15" s="61"/>
      <c r="GI15" s="61"/>
      <c r="GJ15" s="61"/>
      <c r="GK15" s="61"/>
      <c r="GL15" s="61"/>
      <c r="GM15" s="61"/>
      <c r="GN15" s="61"/>
      <c r="GO15" s="61"/>
      <c r="GP15" s="61"/>
      <c r="GQ15" s="61"/>
      <c r="GR15" s="61"/>
      <c r="GS15" s="61"/>
      <c r="GT15" s="61"/>
      <c r="GU15" s="61"/>
      <c r="GV15" s="61"/>
      <c r="GW15" s="61"/>
      <c r="GX15" s="61"/>
      <c r="GY15" s="61"/>
      <c r="GZ15" s="61"/>
      <c r="HA15" s="61"/>
      <c r="HB15" s="61"/>
      <c r="HC15" s="61"/>
      <c r="HD15" s="61"/>
      <c r="HE15" s="61"/>
      <c r="HF15" s="61"/>
      <c r="HG15" s="61"/>
      <c r="HH15" s="61"/>
      <c r="HI15" s="61"/>
      <c r="HJ15" s="61"/>
      <c r="HK15" s="61"/>
      <c r="HL15" s="61"/>
      <c r="HM15" s="61"/>
      <c r="HN15" s="61"/>
      <c r="HO15" s="61"/>
      <c r="HP15" s="61"/>
      <c r="HQ15" s="61"/>
      <c r="HR15" s="61"/>
      <c r="HS15" s="61"/>
      <c r="HT15" s="61"/>
      <c r="HU15" s="61"/>
      <c r="HV15" s="61"/>
      <c r="HW15" s="61"/>
      <c r="HX15" s="61"/>
      <c r="HY15" s="61"/>
      <c r="HZ15" s="61"/>
      <c r="IA15" s="61"/>
      <c r="IB15" s="61"/>
      <c r="IC15" s="61"/>
      <c r="ID15" s="61"/>
      <c r="IE15" s="61"/>
      <c r="IF15" s="61"/>
      <c r="IG15" s="61"/>
      <c r="IH15" s="61"/>
      <c r="II15" s="61"/>
      <c r="IJ15" s="61"/>
    </row>
    <row r="16" spans="1:244" x14ac:dyDescent="0.2">
      <c r="A16" s="454" t="s">
        <v>3</v>
      </c>
      <c r="B16" s="454"/>
      <c r="C16" s="454"/>
      <c r="D16" s="454"/>
      <c r="E16" s="454"/>
      <c r="F16" s="454"/>
      <c r="G16" s="454"/>
      <c r="H16" s="454"/>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1"/>
      <c r="BZ16" s="61"/>
      <c r="CA16" s="61"/>
      <c r="CB16" s="61"/>
      <c r="CC16" s="61"/>
      <c r="CD16" s="61"/>
      <c r="CE16" s="61"/>
      <c r="CF16" s="61"/>
      <c r="CG16" s="61"/>
      <c r="CH16" s="61"/>
      <c r="CI16" s="61"/>
      <c r="CJ16" s="61"/>
      <c r="CK16" s="61"/>
      <c r="CL16" s="61"/>
      <c r="CM16" s="61"/>
      <c r="CN16" s="61"/>
      <c r="CO16" s="61"/>
      <c r="CP16" s="61"/>
      <c r="CQ16" s="61"/>
      <c r="CR16" s="61"/>
      <c r="CS16" s="61"/>
      <c r="CT16" s="61"/>
      <c r="CU16" s="61"/>
      <c r="CV16" s="61"/>
      <c r="CW16" s="61"/>
      <c r="CX16" s="61"/>
      <c r="CY16" s="61"/>
      <c r="CZ16" s="61"/>
      <c r="DA16" s="61"/>
      <c r="DB16" s="61"/>
      <c r="DC16" s="61"/>
      <c r="DD16" s="61"/>
      <c r="DE16" s="61"/>
      <c r="DF16" s="61"/>
      <c r="DG16" s="61"/>
      <c r="DH16" s="61"/>
      <c r="DI16" s="61"/>
      <c r="DJ16" s="61"/>
      <c r="DK16" s="61"/>
      <c r="DL16" s="61"/>
      <c r="DM16" s="61"/>
      <c r="DN16" s="61"/>
      <c r="DO16" s="61"/>
      <c r="DP16" s="61"/>
      <c r="DQ16" s="61"/>
      <c r="DR16" s="61"/>
      <c r="DS16" s="61"/>
      <c r="DT16" s="61"/>
      <c r="DU16" s="61"/>
      <c r="DV16" s="61"/>
      <c r="DW16" s="61"/>
      <c r="DX16" s="61"/>
      <c r="DY16" s="61"/>
      <c r="DZ16" s="61"/>
      <c r="EA16" s="61"/>
      <c r="EB16" s="61"/>
      <c r="EC16" s="61"/>
      <c r="ED16" s="61"/>
      <c r="EE16" s="61"/>
      <c r="EF16" s="61"/>
      <c r="EG16" s="61"/>
      <c r="EH16" s="61"/>
      <c r="EI16" s="61"/>
      <c r="EJ16" s="61"/>
      <c r="EK16" s="61"/>
      <c r="EL16" s="61"/>
      <c r="EM16" s="61"/>
      <c r="EN16" s="61"/>
      <c r="EO16" s="61"/>
      <c r="EP16" s="61"/>
      <c r="EQ16" s="61"/>
      <c r="ER16" s="61"/>
      <c r="ES16" s="61"/>
      <c r="ET16" s="61"/>
      <c r="EU16" s="61"/>
      <c r="EV16" s="61"/>
      <c r="EW16" s="61"/>
      <c r="EX16" s="61"/>
      <c r="EY16" s="61"/>
      <c r="EZ16" s="61"/>
      <c r="FA16" s="61"/>
      <c r="FB16" s="61"/>
      <c r="FC16" s="61"/>
      <c r="FD16" s="61"/>
      <c r="FE16" s="61"/>
      <c r="FF16" s="61"/>
      <c r="FG16" s="61"/>
      <c r="FH16" s="61"/>
      <c r="FI16" s="61"/>
      <c r="FJ16" s="61"/>
      <c r="FK16" s="61"/>
      <c r="FL16" s="61"/>
      <c r="FM16" s="61"/>
      <c r="FN16" s="61"/>
      <c r="FO16" s="61"/>
      <c r="FP16" s="61"/>
      <c r="FQ16" s="61"/>
      <c r="FR16" s="61"/>
      <c r="FS16" s="61"/>
      <c r="FT16" s="61"/>
      <c r="FU16" s="61"/>
      <c r="FV16" s="61"/>
      <c r="FW16" s="61"/>
      <c r="FX16" s="61"/>
      <c r="FY16" s="61"/>
      <c r="FZ16" s="61"/>
      <c r="GA16" s="61"/>
      <c r="GB16" s="61"/>
      <c r="GC16" s="61"/>
      <c r="GD16" s="61"/>
      <c r="GE16" s="61"/>
      <c r="GF16" s="61"/>
      <c r="GG16" s="61"/>
      <c r="GH16" s="61"/>
      <c r="GI16" s="61"/>
      <c r="GJ16" s="61"/>
      <c r="GK16" s="61"/>
      <c r="GL16" s="61"/>
      <c r="GM16" s="61"/>
      <c r="GN16" s="61"/>
      <c r="GO16" s="61"/>
      <c r="GP16" s="61"/>
      <c r="GQ16" s="61"/>
      <c r="GR16" s="61"/>
      <c r="GS16" s="61"/>
      <c r="GT16" s="61"/>
      <c r="GU16" s="61"/>
      <c r="GV16" s="61"/>
      <c r="GW16" s="61"/>
      <c r="GX16" s="61"/>
      <c r="GY16" s="61"/>
      <c r="GZ16" s="61"/>
      <c r="HA16" s="61"/>
      <c r="HB16" s="61"/>
      <c r="HC16" s="61"/>
      <c r="HD16" s="61"/>
      <c r="HE16" s="61"/>
      <c r="HF16" s="61"/>
      <c r="HG16" s="61"/>
      <c r="HH16" s="61"/>
      <c r="HI16" s="61"/>
      <c r="HJ16" s="61"/>
      <c r="HK16" s="61"/>
      <c r="HL16" s="61"/>
      <c r="HM16" s="61"/>
      <c r="HN16" s="61"/>
      <c r="HO16" s="61"/>
      <c r="HP16" s="61"/>
      <c r="HQ16" s="61"/>
      <c r="HR16" s="61"/>
      <c r="HS16" s="61"/>
      <c r="HT16" s="61"/>
      <c r="HU16" s="61"/>
      <c r="HV16" s="61"/>
      <c r="HW16" s="61"/>
      <c r="HX16" s="61"/>
      <c r="HY16" s="61"/>
      <c r="HZ16" s="61"/>
      <c r="IA16" s="61"/>
      <c r="IB16" s="61"/>
      <c r="IC16" s="61"/>
      <c r="ID16" s="61"/>
      <c r="IE16" s="61"/>
      <c r="IF16" s="61"/>
      <c r="IG16" s="61"/>
      <c r="IH16" s="61"/>
      <c r="II16" s="61"/>
      <c r="IJ16" s="61"/>
    </row>
    <row r="17" spans="1:244" ht="18.75" x14ac:dyDescent="0.2">
      <c r="A17" s="77"/>
      <c r="B17" s="77"/>
      <c r="C17" s="77"/>
      <c r="D17" s="77"/>
      <c r="E17" s="77"/>
      <c r="F17" s="77"/>
      <c r="G17" s="77"/>
      <c r="H17" s="77"/>
      <c r="I17" s="77"/>
      <c r="J17" s="77"/>
      <c r="K17" s="77"/>
      <c r="L17" s="77"/>
      <c r="M17" s="77"/>
      <c r="N17" s="77"/>
      <c r="O17" s="77"/>
      <c r="P17" s="77"/>
      <c r="Q17" s="77"/>
      <c r="R17" s="77"/>
      <c r="S17" s="77"/>
      <c r="T17" s="77"/>
      <c r="U17" s="77"/>
      <c r="V17" s="77"/>
      <c r="W17" s="1"/>
      <c r="X17" s="1"/>
      <c r="Y17" s="1"/>
      <c r="Z17" s="1"/>
      <c r="AA17" s="1"/>
      <c r="AB17" s="1"/>
      <c r="AC17" s="1"/>
      <c r="AD17" s="1"/>
      <c r="AE17" s="1"/>
      <c r="AF17" s="1"/>
      <c r="AG17" s="1"/>
      <c r="AH17" s="1"/>
      <c r="AI17" s="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1"/>
      <c r="CY17" s="61"/>
      <c r="CZ17" s="61"/>
      <c r="DA17" s="61"/>
      <c r="DB17" s="61"/>
      <c r="DC17" s="61"/>
      <c r="DD17" s="61"/>
      <c r="DE17" s="61"/>
      <c r="DF17" s="61"/>
      <c r="DG17" s="61"/>
      <c r="DH17" s="61"/>
      <c r="DI17" s="61"/>
      <c r="DJ17" s="61"/>
      <c r="DK17" s="61"/>
      <c r="DL17" s="61"/>
      <c r="DM17" s="61"/>
      <c r="DN17" s="61"/>
      <c r="DO17" s="61"/>
      <c r="DP17" s="61"/>
      <c r="DQ17" s="61"/>
      <c r="DR17" s="61"/>
      <c r="DS17" s="61"/>
      <c r="DT17" s="61"/>
      <c r="DU17" s="61"/>
      <c r="DV17" s="61"/>
      <c r="DW17" s="61"/>
      <c r="DX17" s="61"/>
      <c r="DY17" s="61"/>
      <c r="DZ17" s="61"/>
      <c r="EA17" s="61"/>
      <c r="EB17" s="61"/>
      <c r="EC17" s="61"/>
      <c r="ED17" s="61"/>
      <c r="EE17" s="61"/>
      <c r="EF17" s="61"/>
      <c r="EG17" s="61"/>
      <c r="EH17" s="61"/>
      <c r="EI17" s="61"/>
      <c r="EJ17" s="61"/>
      <c r="EK17" s="61"/>
      <c r="EL17" s="61"/>
      <c r="EM17" s="61"/>
      <c r="EN17" s="61"/>
      <c r="EO17" s="61"/>
      <c r="EP17" s="61"/>
      <c r="EQ17" s="61"/>
      <c r="ER17" s="61"/>
      <c r="ES17" s="61"/>
      <c r="ET17" s="61"/>
      <c r="EU17" s="61"/>
      <c r="EV17" s="61"/>
      <c r="EW17" s="61"/>
      <c r="EX17" s="61"/>
      <c r="EY17" s="61"/>
      <c r="EZ17" s="61"/>
      <c r="FA17" s="61"/>
      <c r="FB17" s="61"/>
      <c r="FC17" s="61"/>
      <c r="FD17" s="61"/>
      <c r="FE17" s="61"/>
      <c r="FF17" s="61"/>
      <c r="FG17" s="61"/>
      <c r="FH17" s="61"/>
      <c r="FI17" s="61"/>
      <c r="FJ17" s="61"/>
      <c r="FK17" s="61"/>
      <c r="FL17" s="61"/>
      <c r="FM17" s="61"/>
      <c r="FN17" s="61"/>
      <c r="FO17" s="61"/>
      <c r="FP17" s="61"/>
      <c r="FQ17" s="61"/>
      <c r="FR17" s="61"/>
      <c r="FS17" s="61"/>
      <c r="FT17" s="61"/>
      <c r="FU17" s="61"/>
      <c r="FV17" s="61"/>
      <c r="FW17" s="61"/>
      <c r="FX17" s="61"/>
      <c r="FY17" s="61"/>
      <c r="FZ17" s="61"/>
      <c r="GA17" s="61"/>
      <c r="GB17" s="61"/>
      <c r="GC17" s="61"/>
      <c r="GD17" s="61"/>
      <c r="GE17" s="61"/>
      <c r="GF17" s="61"/>
      <c r="GG17" s="61"/>
      <c r="GH17" s="61"/>
      <c r="GI17" s="61"/>
      <c r="GJ17" s="61"/>
      <c r="GK17" s="61"/>
      <c r="GL17" s="61"/>
      <c r="GM17" s="61"/>
      <c r="GN17" s="61"/>
      <c r="GO17" s="61"/>
      <c r="GP17" s="61"/>
      <c r="GQ17" s="61"/>
      <c r="GR17" s="61"/>
      <c r="GS17" s="61"/>
      <c r="GT17" s="61"/>
      <c r="GU17" s="61"/>
      <c r="GV17" s="61"/>
      <c r="GW17" s="61"/>
      <c r="GX17" s="61"/>
      <c r="GY17" s="61"/>
      <c r="GZ17" s="61"/>
      <c r="HA17" s="61"/>
      <c r="HB17" s="61"/>
      <c r="HC17" s="61"/>
      <c r="HD17" s="61"/>
      <c r="HE17" s="61"/>
      <c r="HF17" s="61"/>
      <c r="HG17" s="61"/>
      <c r="HH17" s="61"/>
      <c r="HI17" s="61"/>
      <c r="HJ17" s="61"/>
      <c r="HK17" s="61"/>
      <c r="HL17" s="61"/>
      <c r="HM17" s="61"/>
      <c r="HN17" s="61"/>
      <c r="HO17" s="61"/>
      <c r="HP17" s="61"/>
      <c r="HQ17" s="61"/>
      <c r="HR17" s="61"/>
      <c r="HS17" s="61"/>
      <c r="HT17" s="61"/>
      <c r="HU17" s="61"/>
      <c r="HV17" s="61"/>
      <c r="HW17" s="61"/>
      <c r="HX17" s="61"/>
      <c r="HY17" s="61"/>
      <c r="HZ17" s="61"/>
      <c r="IA17" s="61"/>
      <c r="IB17" s="61"/>
      <c r="IC17" s="61"/>
      <c r="ID17" s="61"/>
      <c r="IE17" s="61"/>
      <c r="IF17" s="61"/>
      <c r="IG17" s="61"/>
      <c r="IH17" s="61"/>
      <c r="II17" s="61"/>
      <c r="IJ17" s="61"/>
    </row>
    <row r="18" spans="1:244" ht="18.75" x14ac:dyDescent="0.2">
      <c r="A18" s="466" t="s">
        <v>349</v>
      </c>
      <c r="B18" s="466"/>
      <c r="C18" s="466"/>
      <c r="D18" s="466"/>
      <c r="E18" s="466"/>
      <c r="F18" s="466"/>
      <c r="G18" s="466"/>
      <c r="H18" s="466"/>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1"/>
      <c r="BZ18" s="61"/>
      <c r="CA18" s="61"/>
      <c r="CB18" s="61"/>
      <c r="CC18" s="61"/>
      <c r="CD18" s="61"/>
      <c r="CE18" s="61"/>
      <c r="CF18" s="61"/>
      <c r="CG18" s="61"/>
      <c r="CH18" s="61"/>
      <c r="CI18" s="61"/>
      <c r="CJ18" s="61"/>
      <c r="CK18" s="61"/>
      <c r="CL18" s="61"/>
      <c r="CM18" s="61"/>
      <c r="CN18" s="61"/>
      <c r="CO18" s="61"/>
      <c r="CP18" s="61"/>
      <c r="CQ18" s="61"/>
      <c r="CR18" s="61"/>
      <c r="CS18" s="61"/>
      <c r="CT18" s="61"/>
      <c r="CU18" s="61"/>
      <c r="CV18" s="61"/>
      <c r="CW18" s="61"/>
      <c r="CX18" s="61"/>
      <c r="CY18" s="61"/>
      <c r="CZ18" s="61"/>
      <c r="DA18" s="61"/>
      <c r="DB18" s="61"/>
      <c r="DC18" s="61"/>
      <c r="DD18" s="61"/>
      <c r="DE18" s="61"/>
      <c r="DF18" s="61"/>
      <c r="DG18" s="61"/>
      <c r="DH18" s="61"/>
      <c r="DI18" s="61"/>
      <c r="DJ18" s="61"/>
      <c r="DK18" s="61"/>
      <c r="DL18" s="61"/>
      <c r="DM18" s="61"/>
      <c r="DN18" s="61"/>
      <c r="DO18" s="61"/>
      <c r="DP18" s="61"/>
      <c r="DQ18" s="61"/>
      <c r="DR18" s="61"/>
      <c r="DS18" s="61"/>
      <c r="DT18" s="61"/>
      <c r="DU18" s="61"/>
      <c r="DV18" s="61"/>
      <c r="DW18" s="61"/>
      <c r="DX18" s="61"/>
      <c r="DY18" s="61"/>
      <c r="DZ18" s="61"/>
      <c r="EA18" s="61"/>
      <c r="EB18" s="61"/>
      <c r="EC18" s="61"/>
      <c r="ED18" s="61"/>
      <c r="EE18" s="61"/>
      <c r="EF18" s="61"/>
      <c r="EG18" s="61"/>
      <c r="EH18" s="61"/>
      <c r="EI18" s="61"/>
      <c r="EJ18" s="61"/>
      <c r="EK18" s="61"/>
      <c r="EL18" s="61"/>
      <c r="EM18" s="61"/>
      <c r="EN18" s="61"/>
      <c r="EO18" s="61"/>
      <c r="EP18" s="61"/>
      <c r="EQ18" s="61"/>
      <c r="ER18" s="61"/>
      <c r="ES18" s="61"/>
      <c r="ET18" s="61"/>
      <c r="EU18" s="61"/>
      <c r="EV18" s="61"/>
      <c r="EW18" s="61"/>
      <c r="EX18" s="61"/>
      <c r="EY18" s="61"/>
      <c r="EZ18" s="61"/>
      <c r="FA18" s="61"/>
      <c r="FB18" s="61"/>
      <c r="FC18" s="61"/>
      <c r="FD18" s="61"/>
      <c r="FE18" s="61"/>
      <c r="FF18" s="61"/>
      <c r="FG18" s="61"/>
      <c r="FH18" s="61"/>
      <c r="FI18" s="61"/>
      <c r="FJ18" s="61"/>
      <c r="FK18" s="61"/>
      <c r="FL18" s="61"/>
      <c r="FM18" s="61"/>
      <c r="FN18" s="61"/>
      <c r="FO18" s="61"/>
      <c r="FP18" s="61"/>
      <c r="FQ18" s="61"/>
      <c r="FR18" s="61"/>
      <c r="FS18" s="61"/>
      <c r="FT18" s="61"/>
      <c r="FU18" s="61"/>
      <c r="FV18" s="61"/>
      <c r="FW18" s="61"/>
      <c r="FX18" s="61"/>
      <c r="FY18" s="61"/>
      <c r="FZ18" s="61"/>
      <c r="GA18" s="61"/>
      <c r="GB18" s="61"/>
      <c r="GC18" s="61"/>
      <c r="GD18" s="61"/>
      <c r="GE18" s="61"/>
      <c r="GF18" s="61"/>
      <c r="GG18" s="61"/>
      <c r="GH18" s="61"/>
      <c r="GI18" s="61"/>
      <c r="GJ18" s="61"/>
      <c r="GK18" s="61"/>
      <c r="GL18" s="61"/>
      <c r="GM18" s="61"/>
      <c r="GN18" s="61"/>
      <c r="GO18" s="61"/>
      <c r="GP18" s="61"/>
      <c r="GQ18" s="61"/>
      <c r="GR18" s="61"/>
      <c r="GS18" s="61"/>
      <c r="GT18" s="61"/>
      <c r="GU18" s="61"/>
      <c r="GV18" s="61"/>
      <c r="GW18" s="61"/>
      <c r="GX18" s="61"/>
      <c r="GY18" s="61"/>
      <c r="GZ18" s="61"/>
      <c r="HA18" s="61"/>
      <c r="HB18" s="61"/>
      <c r="HC18" s="61"/>
      <c r="HD18" s="61"/>
      <c r="HE18" s="61"/>
      <c r="HF18" s="61"/>
      <c r="HG18" s="61"/>
      <c r="HH18" s="61"/>
      <c r="HI18" s="61"/>
      <c r="HJ18" s="61"/>
      <c r="HK18" s="61"/>
      <c r="HL18" s="61"/>
      <c r="HM18" s="61"/>
      <c r="HN18" s="61"/>
      <c r="HO18" s="61"/>
      <c r="HP18" s="61"/>
      <c r="HQ18" s="61"/>
      <c r="HR18" s="61"/>
      <c r="HS18" s="61"/>
      <c r="HT18" s="61"/>
      <c r="HU18" s="61"/>
      <c r="HV18" s="61"/>
      <c r="HW18" s="61"/>
      <c r="HX18" s="61"/>
      <c r="HY18" s="61"/>
      <c r="HZ18" s="61"/>
      <c r="IA18" s="61"/>
      <c r="IB18" s="61"/>
      <c r="IC18" s="61"/>
      <c r="ID18" s="61"/>
      <c r="IE18" s="61"/>
      <c r="IF18" s="61"/>
      <c r="IG18" s="61"/>
      <c r="IH18" s="61"/>
      <c r="II18" s="61"/>
      <c r="IJ18" s="61"/>
    </row>
    <row r="19" spans="1:244" x14ac:dyDescent="0.2">
      <c r="A19" s="62"/>
      <c r="Q19" s="137"/>
      <c r="AD19" s="60"/>
      <c r="AE19" s="60"/>
      <c r="AF19" s="60"/>
      <c r="AG19" s="60"/>
      <c r="AH19" s="60"/>
      <c r="AI19" s="60"/>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1"/>
      <c r="BZ19" s="61"/>
      <c r="CA19" s="61"/>
      <c r="CB19" s="61"/>
      <c r="CC19" s="61"/>
      <c r="CD19" s="61"/>
      <c r="CE19" s="61"/>
      <c r="CF19" s="61"/>
      <c r="CG19" s="61"/>
      <c r="CH19" s="61"/>
      <c r="CI19" s="61"/>
      <c r="CJ19" s="61"/>
      <c r="CK19" s="61"/>
      <c r="CL19" s="61"/>
      <c r="CM19" s="61"/>
      <c r="CN19" s="61"/>
      <c r="CO19" s="61"/>
      <c r="CP19" s="61"/>
      <c r="CQ19" s="61"/>
      <c r="CR19" s="61"/>
      <c r="CS19" s="61"/>
      <c r="CT19" s="61"/>
      <c r="CU19" s="61"/>
      <c r="CV19" s="61"/>
      <c r="CW19" s="61"/>
      <c r="CX19" s="61"/>
      <c r="CY19" s="61"/>
      <c r="CZ19" s="61"/>
      <c r="DA19" s="61"/>
      <c r="DB19" s="61"/>
      <c r="DC19" s="61"/>
      <c r="DD19" s="61"/>
      <c r="DE19" s="61"/>
      <c r="DF19" s="61"/>
      <c r="DG19" s="61"/>
      <c r="DH19" s="61"/>
      <c r="DI19" s="61"/>
      <c r="DJ19" s="61"/>
      <c r="DK19" s="61"/>
      <c r="DL19" s="61"/>
      <c r="DM19" s="61"/>
      <c r="DN19" s="61"/>
      <c r="DO19" s="61"/>
      <c r="DP19" s="61"/>
      <c r="DQ19" s="61"/>
      <c r="DR19" s="61"/>
      <c r="DS19" s="61"/>
      <c r="DT19" s="61"/>
      <c r="DU19" s="61"/>
      <c r="DV19" s="61"/>
      <c r="DW19" s="61"/>
      <c r="DX19" s="61"/>
      <c r="DY19" s="61"/>
      <c r="DZ19" s="61"/>
      <c r="EA19" s="61"/>
      <c r="EB19" s="61"/>
      <c r="EC19" s="61"/>
      <c r="ED19" s="61"/>
      <c r="EE19" s="61"/>
      <c r="EF19" s="61"/>
      <c r="EG19" s="61"/>
      <c r="EH19" s="61"/>
      <c r="EI19" s="61"/>
      <c r="EJ19" s="61"/>
      <c r="EK19" s="61"/>
      <c r="EL19" s="61"/>
      <c r="EM19" s="61"/>
      <c r="EN19" s="61"/>
      <c r="EO19" s="61"/>
      <c r="EP19" s="61"/>
      <c r="EQ19" s="61"/>
      <c r="ER19" s="61"/>
      <c r="ES19" s="61"/>
      <c r="ET19" s="61"/>
      <c r="EU19" s="61"/>
      <c r="EV19" s="61"/>
      <c r="EW19" s="61"/>
      <c r="EX19" s="61"/>
      <c r="EY19" s="61"/>
      <c r="EZ19" s="61"/>
      <c r="FA19" s="61"/>
      <c r="FB19" s="61"/>
      <c r="FC19" s="61"/>
      <c r="FD19" s="61"/>
      <c r="FE19" s="61"/>
      <c r="FF19" s="61"/>
      <c r="FG19" s="61"/>
      <c r="FH19" s="61"/>
      <c r="FI19" s="61"/>
      <c r="FJ19" s="61"/>
      <c r="FK19" s="61"/>
      <c r="FL19" s="61"/>
      <c r="FM19" s="61"/>
      <c r="FN19" s="61"/>
      <c r="FO19" s="61"/>
      <c r="FP19" s="61"/>
      <c r="FQ19" s="61"/>
      <c r="FR19" s="61"/>
      <c r="FS19" s="61"/>
      <c r="FT19" s="61"/>
      <c r="FU19" s="61"/>
      <c r="FV19" s="61"/>
      <c r="FW19" s="61"/>
      <c r="FX19" s="61"/>
      <c r="FY19" s="61"/>
      <c r="FZ19" s="61"/>
      <c r="GA19" s="61"/>
      <c r="GB19" s="61"/>
      <c r="GC19" s="61"/>
      <c r="GD19" s="61"/>
      <c r="GE19" s="61"/>
      <c r="GF19" s="61"/>
      <c r="GG19" s="61"/>
      <c r="GH19" s="61"/>
      <c r="GI19" s="61"/>
      <c r="GJ19" s="61"/>
      <c r="GK19" s="61"/>
      <c r="GL19" s="61"/>
      <c r="GM19" s="61"/>
      <c r="GN19" s="61"/>
      <c r="GO19" s="61"/>
      <c r="GP19" s="61"/>
      <c r="GQ19" s="61"/>
      <c r="GR19" s="61"/>
      <c r="GS19" s="61"/>
      <c r="GT19" s="61"/>
      <c r="GU19" s="61"/>
      <c r="GV19" s="61"/>
      <c r="GW19" s="61"/>
      <c r="GX19" s="61"/>
      <c r="GY19" s="61"/>
      <c r="GZ19" s="61"/>
      <c r="HA19" s="61"/>
      <c r="HB19" s="61"/>
      <c r="HC19" s="61"/>
      <c r="HD19" s="61"/>
      <c r="HE19" s="61"/>
      <c r="HF19" s="61"/>
      <c r="HG19" s="61"/>
      <c r="HH19" s="61"/>
      <c r="HI19" s="61"/>
      <c r="HJ19" s="61"/>
      <c r="HK19" s="61"/>
      <c r="HL19" s="61"/>
      <c r="HM19" s="61"/>
      <c r="HN19" s="61"/>
      <c r="HO19" s="61"/>
      <c r="HP19" s="61"/>
      <c r="HQ19" s="61"/>
      <c r="HR19" s="61"/>
      <c r="HS19" s="61"/>
      <c r="HT19" s="61"/>
      <c r="HU19" s="61"/>
      <c r="HV19" s="61"/>
      <c r="HW19" s="61"/>
      <c r="HX19" s="61"/>
      <c r="HY19" s="61"/>
      <c r="HZ19" s="61"/>
      <c r="IA19" s="61"/>
      <c r="IB19" s="61"/>
      <c r="IC19" s="61"/>
      <c r="ID19" s="61"/>
      <c r="IE19" s="61"/>
      <c r="IF19" s="61"/>
      <c r="IG19" s="61"/>
      <c r="IH19" s="61"/>
      <c r="II19" s="61"/>
      <c r="IJ19" s="61"/>
    </row>
    <row r="20" spans="1:244" x14ac:dyDescent="0.2">
      <c r="A20" s="62"/>
      <c r="Q20" s="137"/>
      <c r="AD20" s="60"/>
      <c r="AE20" s="60"/>
      <c r="AF20" s="60"/>
      <c r="AG20" s="60"/>
      <c r="AH20" s="60"/>
      <c r="AI20" s="60"/>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1"/>
      <c r="BZ20" s="61"/>
      <c r="CA20" s="61"/>
      <c r="CB20" s="61"/>
      <c r="CC20" s="61"/>
      <c r="CD20" s="61"/>
      <c r="CE20" s="61"/>
      <c r="CF20" s="61"/>
      <c r="CG20" s="61"/>
      <c r="CH20" s="61"/>
      <c r="CI20" s="61"/>
      <c r="CJ20" s="61"/>
      <c r="CK20" s="61"/>
      <c r="CL20" s="61"/>
      <c r="CM20" s="61"/>
      <c r="CN20" s="61"/>
      <c r="CO20" s="61"/>
      <c r="CP20" s="61"/>
      <c r="CQ20" s="61"/>
      <c r="CR20" s="61"/>
      <c r="CS20" s="61"/>
      <c r="CT20" s="61"/>
      <c r="CU20" s="61"/>
      <c r="CV20" s="61"/>
      <c r="CW20" s="61"/>
      <c r="CX20" s="61"/>
      <c r="CY20" s="61"/>
      <c r="CZ20" s="61"/>
      <c r="DA20" s="61"/>
      <c r="DB20" s="61"/>
      <c r="DC20" s="61"/>
      <c r="DD20" s="61"/>
      <c r="DE20" s="61"/>
      <c r="DF20" s="61"/>
      <c r="DG20" s="61"/>
      <c r="DH20" s="61"/>
      <c r="DI20" s="61"/>
      <c r="DJ20" s="61"/>
      <c r="DK20" s="61"/>
      <c r="DL20" s="61"/>
      <c r="DM20" s="61"/>
      <c r="DN20" s="61"/>
      <c r="DO20" s="61"/>
      <c r="DP20" s="61"/>
      <c r="DQ20" s="61"/>
      <c r="DR20" s="61"/>
      <c r="DS20" s="61"/>
      <c r="DT20" s="61"/>
      <c r="DU20" s="61"/>
      <c r="DV20" s="61"/>
      <c r="DW20" s="61"/>
      <c r="DX20" s="61"/>
      <c r="DY20" s="61"/>
      <c r="DZ20" s="61"/>
      <c r="EA20" s="61"/>
      <c r="EB20" s="61"/>
      <c r="EC20" s="61"/>
      <c r="ED20" s="61"/>
      <c r="EE20" s="61"/>
      <c r="EF20" s="61"/>
      <c r="EG20" s="61"/>
      <c r="EH20" s="61"/>
      <c r="EI20" s="61"/>
      <c r="EJ20" s="61"/>
      <c r="EK20" s="61"/>
      <c r="EL20" s="61"/>
      <c r="EM20" s="61"/>
      <c r="EN20" s="61"/>
      <c r="EO20" s="61"/>
      <c r="EP20" s="61"/>
      <c r="EQ20" s="61"/>
      <c r="ER20" s="61"/>
      <c r="ES20" s="61"/>
      <c r="ET20" s="61"/>
      <c r="EU20" s="61"/>
      <c r="EV20" s="61"/>
      <c r="EW20" s="61"/>
      <c r="EX20" s="61"/>
      <c r="EY20" s="61"/>
      <c r="EZ20" s="61"/>
      <c r="FA20" s="61"/>
      <c r="FB20" s="61"/>
      <c r="FC20" s="61"/>
      <c r="FD20" s="61"/>
      <c r="FE20" s="61"/>
      <c r="FF20" s="61"/>
      <c r="FG20" s="61"/>
      <c r="FH20" s="61"/>
      <c r="FI20" s="61"/>
      <c r="FJ20" s="61"/>
      <c r="FK20" s="61"/>
      <c r="FL20" s="61"/>
      <c r="FM20" s="61"/>
      <c r="FN20" s="61"/>
      <c r="FO20" s="61"/>
      <c r="FP20" s="61"/>
      <c r="FQ20" s="61"/>
      <c r="FR20" s="61"/>
      <c r="FS20" s="61"/>
      <c r="FT20" s="61"/>
      <c r="FU20" s="61"/>
      <c r="FV20" s="61"/>
      <c r="FW20" s="61"/>
      <c r="FX20" s="61"/>
      <c r="FY20" s="61"/>
      <c r="FZ20" s="61"/>
      <c r="GA20" s="61"/>
      <c r="GB20" s="61"/>
      <c r="GC20" s="61"/>
      <c r="GD20" s="61"/>
      <c r="GE20" s="61"/>
      <c r="GF20" s="61"/>
      <c r="GG20" s="61"/>
      <c r="GH20" s="61"/>
      <c r="GI20" s="61"/>
      <c r="GJ20" s="61"/>
      <c r="GK20" s="61"/>
      <c r="GL20" s="61"/>
      <c r="GM20" s="61"/>
      <c r="GN20" s="61"/>
      <c r="GO20" s="61"/>
      <c r="GP20" s="61"/>
      <c r="GQ20" s="61"/>
      <c r="GR20" s="61"/>
      <c r="GS20" s="61"/>
      <c r="GT20" s="61"/>
      <c r="GU20" s="61"/>
      <c r="GV20" s="61"/>
      <c r="GW20" s="61"/>
      <c r="GX20" s="61"/>
      <c r="GY20" s="61"/>
      <c r="GZ20" s="61"/>
      <c r="HA20" s="61"/>
      <c r="HB20" s="61"/>
      <c r="HC20" s="61"/>
      <c r="HD20" s="61"/>
      <c r="HE20" s="61"/>
      <c r="HF20" s="61"/>
      <c r="HG20" s="61"/>
      <c r="HH20" s="61"/>
      <c r="HI20" s="61"/>
      <c r="HJ20" s="61"/>
      <c r="HK20" s="61"/>
      <c r="HL20" s="61"/>
      <c r="HM20" s="61"/>
      <c r="HN20" s="61"/>
      <c r="HO20" s="61"/>
      <c r="HP20" s="61"/>
      <c r="HQ20" s="61"/>
      <c r="HR20" s="61"/>
      <c r="HS20" s="61"/>
      <c r="HT20" s="61"/>
      <c r="HU20" s="61"/>
      <c r="HV20" s="61"/>
      <c r="HW20" s="61"/>
      <c r="HX20" s="61"/>
      <c r="HY20" s="61"/>
      <c r="HZ20" s="61"/>
      <c r="IA20" s="61"/>
      <c r="IB20" s="61"/>
      <c r="IC20" s="61"/>
      <c r="ID20" s="61"/>
      <c r="IE20" s="61"/>
      <c r="IF20" s="61"/>
      <c r="IG20" s="61"/>
      <c r="IH20" s="61"/>
      <c r="II20" s="61"/>
      <c r="IJ20" s="61"/>
    </row>
    <row r="21" spans="1:244" x14ac:dyDescent="0.2">
      <c r="A21" s="62"/>
      <c r="Q21" s="137"/>
      <c r="AD21" s="60"/>
      <c r="AE21" s="60"/>
      <c r="AF21" s="60"/>
      <c r="AG21" s="60"/>
      <c r="AH21" s="60"/>
      <c r="AI21" s="60"/>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c r="CC21" s="61"/>
      <c r="CD21" s="61"/>
      <c r="CE21" s="61"/>
      <c r="CF21" s="61"/>
      <c r="CG21" s="61"/>
      <c r="CH21" s="61"/>
      <c r="CI21" s="61"/>
      <c r="CJ21" s="61"/>
      <c r="CK21" s="61"/>
      <c r="CL21" s="61"/>
      <c r="CM21" s="61"/>
      <c r="CN21" s="61"/>
      <c r="CO21" s="61"/>
      <c r="CP21" s="61"/>
      <c r="CQ21" s="61"/>
      <c r="CR21" s="61"/>
      <c r="CS21" s="61"/>
      <c r="CT21" s="61"/>
      <c r="CU21" s="61"/>
      <c r="CV21" s="61"/>
      <c r="CW21" s="61"/>
      <c r="CX21" s="61"/>
      <c r="CY21" s="61"/>
      <c r="CZ21" s="61"/>
      <c r="DA21" s="61"/>
      <c r="DB21" s="61"/>
      <c r="DC21" s="61"/>
      <c r="DD21" s="61"/>
      <c r="DE21" s="61"/>
      <c r="DF21" s="61"/>
      <c r="DG21" s="61"/>
      <c r="DH21" s="61"/>
      <c r="DI21" s="61"/>
      <c r="DJ21" s="61"/>
      <c r="DK21" s="61"/>
      <c r="DL21" s="61"/>
      <c r="DM21" s="61"/>
      <c r="DN21" s="61"/>
      <c r="DO21" s="61"/>
      <c r="DP21" s="61"/>
      <c r="DQ21" s="61"/>
      <c r="DR21" s="61"/>
      <c r="DS21" s="61"/>
      <c r="DT21" s="61"/>
      <c r="DU21" s="61"/>
      <c r="DV21" s="61"/>
      <c r="DW21" s="61"/>
      <c r="DX21" s="61"/>
      <c r="DY21" s="61"/>
      <c r="DZ21" s="61"/>
      <c r="EA21" s="61"/>
      <c r="EB21" s="61"/>
      <c r="EC21" s="61"/>
      <c r="ED21" s="61"/>
      <c r="EE21" s="61"/>
      <c r="EF21" s="61"/>
      <c r="EG21" s="61"/>
      <c r="EH21" s="61"/>
      <c r="EI21" s="61"/>
      <c r="EJ21" s="61"/>
      <c r="EK21" s="61"/>
      <c r="EL21" s="61"/>
      <c r="EM21" s="61"/>
      <c r="EN21" s="61"/>
      <c r="EO21" s="61"/>
      <c r="EP21" s="61"/>
      <c r="EQ21" s="61"/>
      <c r="ER21" s="61"/>
      <c r="ES21" s="61"/>
      <c r="ET21" s="61"/>
      <c r="EU21" s="61"/>
      <c r="EV21" s="61"/>
      <c r="EW21" s="61"/>
      <c r="EX21" s="61"/>
      <c r="EY21" s="61"/>
      <c r="EZ21" s="61"/>
      <c r="FA21" s="61"/>
      <c r="FB21" s="61"/>
      <c r="FC21" s="61"/>
      <c r="FD21" s="61"/>
      <c r="FE21" s="61"/>
      <c r="FF21" s="61"/>
      <c r="FG21" s="61"/>
      <c r="FH21" s="61"/>
      <c r="FI21" s="61"/>
      <c r="FJ21" s="61"/>
      <c r="FK21" s="61"/>
      <c r="FL21" s="61"/>
      <c r="FM21" s="61"/>
      <c r="FN21" s="61"/>
      <c r="FO21" s="61"/>
      <c r="FP21" s="61"/>
      <c r="FQ21" s="61"/>
      <c r="FR21" s="61"/>
      <c r="FS21" s="61"/>
      <c r="FT21" s="61"/>
      <c r="FU21" s="61"/>
      <c r="FV21" s="61"/>
      <c r="FW21" s="61"/>
      <c r="FX21" s="61"/>
      <c r="FY21" s="61"/>
      <c r="FZ21" s="61"/>
      <c r="GA21" s="61"/>
      <c r="GB21" s="61"/>
      <c r="GC21" s="61"/>
      <c r="GD21" s="61"/>
      <c r="GE21" s="61"/>
      <c r="GF21" s="61"/>
      <c r="GG21" s="61"/>
      <c r="GH21" s="61"/>
      <c r="GI21" s="61"/>
      <c r="GJ21" s="61"/>
      <c r="GK21" s="61"/>
      <c r="GL21" s="61"/>
      <c r="GM21" s="61"/>
      <c r="GN21" s="61"/>
      <c r="GO21" s="61"/>
      <c r="GP21" s="61"/>
      <c r="GQ21" s="61"/>
      <c r="GR21" s="61"/>
      <c r="GS21" s="61"/>
      <c r="GT21" s="61"/>
      <c r="GU21" s="61"/>
      <c r="GV21" s="61"/>
      <c r="GW21" s="61"/>
      <c r="GX21" s="61"/>
      <c r="GY21" s="61"/>
      <c r="GZ21" s="61"/>
      <c r="HA21" s="61"/>
      <c r="HB21" s="61"/>
      <c r="HC21" s="61"/>
      <c r="HD21" s="61"/>
      <c r="HE21" s="61"/>
      <c r="HF21" s="61"/>
      <c r="HG21" s="61"/>
      <c r="HH21" s="61"/>
      <c r="HI21" s="61"/>
      <c r="HJ21" s="61"/>
      <c r="HK21" s="61"/>
      <c r="HL21" s="61"/>
      <c r="HM21" s="61"/>
      <c r="HN21" s="61"/>
      <c r="HO21" s="61"/>
      <c r="HP21" s="61"/>
      <c r="HQ21" s="61"/>
      <c r="HR21" s="61"/>
      <c r="HS21" s="61"/>
      <c r="HT21" s="61"/>
      <c r="HU21" s="61"/>
      <c r="HV21" s="61"/>
      <c r="HW21" s="61"/>
      <c r="HX21" s="61"/>
      <c r="HY21" s="61"/>
      <c r="HZ21" s="61"/>
      <c r="IA21" s="61"/>
      <c r="IB21" s="61"/>
      <c r="IC21" s="61"/>
      <c r="ID21" s="61"/>
      <c r="IE21" s="61"/>
      <c r="IF21" s="61"/>
      <c r="IG21" s="61"/>
      <c r="IH21" s="61"/>
      <c r="II21" s="61"/>
      <c r="IJ21" s="61"/>
    </row>
    <row r="22" spans="1:244" x14ac:dyDescent="0.2">
      <c r="A22" s="63"/>
      <c r="Q22" s="137" t="s">
        <v>479</v>
      </c>
    </row>
    <row r="23" spans="1:244" ht="20.25" x14ac:dyDescent="0.2">
      <c r="A23" s="154"/>
      <c r="D23" s="63" t="s">
        <v>383</v>
      </c>
      <c r="Q23" s="137" t="s">
        <v>480</v>
      </c>
    </row>
    <row r="24" spans="1:244" ht="16.5" thickBot="1" x14ac:dyDescent="0.25">
      <c r="A24" s="155" t="s">
        <v>252</v>
      </c>
      <c r="B24" s="155" t="s">
        <v>0</v>
      </c>
      <c r="C24" s="156"/>
      <c r="D24" s="157"/>
      <c r="E24" s="158"/>
      <c r="F24" s="158"/>
      <c r="G24" s="158"/>
      <c r="H24" s="158"/>
      <c r="I24" s="156"/>
      <c r="J24" s="156"/>
      <c r="K24" s="156"/>
      <c r="L24" s="156"/>
      <c r="M24" s="156"/>
      <c r="N24" s="156"/>
      <c r="O24" s="156"/>
      <c r="P24" s="156"/>
      <c r="Q24" s="156"/>
      <c r="R24" s="156"/>
      <c r="S24" s="156"/>
      <c r="T24" s="156"/>
      <c r="U24" s="156"/>
      <c r="V24" s="156"/>
      <c r="W24" s="156"/>
      <c r="X24" s="156"/>
      <c r="Y24" s="156"/>
      <c r="Z24" s="156"/>
      <c r="AA24" s="156"/>
      <c r="AB24" s="156"/>
      <c r="AC24" s="156"/>
      <c r="AD24" s="159"/>
      <c r="AE24" s="159"/>
      <c r="AF24" s="159"/>
      <c r="AG24" s="159"/>
      <c r="AH24" s="159"/>
      <c r="AI24" s="159"/>
    </row>
    <row r="25" spans="1:244" x14ac:dyDescent="0.2">
      <c r="A25" s="160" t="s">
        <v>384</v>
      </c>
      <c r="B25" s="74">
        <f>'6.2. Паспорт фин осв ввод'!C30*1000*1000</f>
        <v>398707830</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9"/>
      <c r="AE25" s="159"/>
      <c r="AF25" s="159"/>
      <c r="AG25" s="159"/>
      <c r="AH25" s="159"/>
      <c r="AI25" s="159"/>
    </row>
    <row r="26" spans="1:244" x14ac:dyDescent="0.2">
      <c r="A26" s="161" t="s">
        <v>250</v>
      </c>
      <c r="B26" s="221">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9"/>
      <c r="AE26" s="159"/>
      <c r="AF26" s="159"/>
      <c r="AG26" s="159"/>
      <c r="AH26" s="159"/>
      <c r="AI26" s="159"/>
    </row>
    <row r="27" spans="1:244" x14ac:dyDescent="0.2">
      <c r="A27" s="161" t="s">
        <v>248</v>
      </c>
      <c r="B27" s="221">
        <v>30</v>
      </c>
      <c r="C27" s="156"/>
      <c r="D27" s="162" t="s">
        <v>251</v>
      </c>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9"/>
      <c r="AE27" s="159"/>
      <c r="AF27" s="159"/>
      <c r="AG27" s="159"/>
      <c r="AH27" s="159"/>
      <c r="AI27" s="159"/>
    </row>
    <row r="28" spans="1:244" ht="16.5" thickBot="1" x14ac:dyDescent="0.25">
      <c r="A28" s="163" t="s">
        <v>246</v>
      </c>
      <c r="B28" s="222">
        <v>1</v>
      </c>
      <c r="C28" s="156"/>
      <c r="D28" s="461" t="s">
        <v>249</v>
      </c>
      <c r="E28" s="462"/>
      <c r="F28" s="463"/>
      <c r="G28" s="245">
        <f>IF(SUM(B90:AM90)=0,"не окупается",SUM(B90:AM90))</f>
        <v>19.828945606486428</v>
      </c>
      <c r="H28" s="164">
        <v>6.7105736166632255</v>
      </c>
      <c r="I28" s="156"/>
      <c r="J28" s="156"/>
      <c r="K28" s="156"/>
      <c r="L28" s="156"/>
      <c r="M28" s="156"/>
      <c r="N28" s="156"/>
      <c r="O28" s="156"/>
      <c r="P28" s="156"/>
      <c r="Q28" s="156"/>
      <c r="R28" s="156"/>
      <c r="S28" s="156"/>
      <c r="T28" s="156"/>
      <c r="U28" s="156"/>
      <c r="V28" s="156"/>
      <c r="W28" s="156"/>
      <c r="X28" s="156"/>
      <c r="Y28" s="156"/>
      <c r="Z28" s="156"/>
      <c r="AA28" s="156"/>
      <c r="AB28" s="156"/>
      <c r="AC28" s="156"/>
      <c r="AD28" s="159"/>
      <c r="AE28" s="159"/>
      <c r="AF28" s="159"/>
      <c r="AG28" s="159"/>
      <c r="AH28" s="159"/>
      <c r="AI28" s="159"/>
    </row>
    <row r="29" spans="1:244" x14ac:dyDescent="0.2">
      <c r="A29" s="160" t="s">
        <v>245</v>
      </c>
      <c r="B29" s="74">
        <v>400000</v>
      </c>
      <c r="C29" s="156"/>
      <c r="D29" s="461" t="s">
        <v>247</v>
      </c>
      <c r="E29" s="462"/>
      <c r="F29" s="463"/>
      <c r="G29" s="245" t="str">
        <f>IF(SUM(B91:AM91)=0,"не окупается",SUM(B91:AM91))</f>
        <v>не окупается</v>
      </c>
      <c r="H29" s="164" t="s">
        <v>481</v>
      </c>
      <c r="I29" s="156"/>
      <c r="J29" s="156"/>
      <c r="K29" s="156"/>
      <c r="L29" s="156"/>
      <c r="M29" s="156"/>
      <c r="N29" s="156"/>
      <c r="O29" s="156"/>
      <c r="P29" s="156"/>
      <c r="Q29" s="156"/>
      <c r="R29" s="156"/>
      <c r="S29" s="156"/>
      <c r="T29" s="156"/>
      <c r="U29" s="156"/>
      <c r="V29" s="156"/>
      <c r="W29" s="156"/>
      <c r="X29" s="156"/>
      <c r="Y29" s="156"/>
      <c r="Z29" s="156"/>
      <c r="AA29" s="156"/>
      <c r="AB29" s="156"/>
      <c r="AC29" s="156"/>
      <c r="AD29" s="159"/>
      <c r="AE29" s="159"/>
      <c r="AF29" s="159"/>
      <c r="AG29" s="159"/>
      <c r="AH29" s="159"/>
      <c r="AI29" s="159"/>
    </row>
    <row r="30" spans="1:244" x14ac:dyDescent="0.2">
      <c r="A30" s="161" t="s">
        <v>385</v>
      </c>
      <c r="B30" s="64">
        <v>3</v>
      </c>
      <c r="C30" s="156"/>
      <c r="D30" s="461" t="s">
        <v>482</v>
      </c>
      <c r="E30" s="462"/>
      <c r="F30" s="463"/>
      <c r="G30" s="246">
        <f>N88</f>
        <v>-372635471.32251924</v>
      </c>
      <c r="H30" s="165">
        <v>-1380712.0209982973</v>
      </c>
      <c r="I30" s="156"/>
      <c r="J30" s="156"/>
      <c r="K30" s="156"/>
      <c r="L30" s="156"/>
      <c r="M30" s="156"/>
      <c r="N30" s="156"/>
      <c r="O30" s="156"/>
      <c r="P30" s="156"/>
      <c r="Q30" s="156"/>
      <c r="R30" s="156"/>
      <c r="S30" s="156"/>
      <c r="T30" s="156"/>
      <c r="U30" s="156"/>
      <c r="V30" s="156"/>
      <c r="W30" s="156"/>
      <c r="X30" s="156"/>
      <c r="Y30" s="156"/>
      <c r="Z30" s="156"/>
      <c r="AA30" s="156"/>
      <c r="AB30" s="156"/>
      <c r="AC30" s="156"/>
      <c r="AD30" s="159"/>
      <c r="AE30" s="159"/>
      <c r="AF30" s="159"/>
      <c r="AG30" s="159"/>
      <c r="AH30" s="159"/>
      <c r="AI30" s="159"/>
    </row>
    <row r="31" spans="1:244" x14ac:dyDescent="0.2">
      <c r="A31" s="161" t="s">
        <v>244</v>
      </c>
      <c r="B31" s="64">
        <v>3</v>
      </c>
      <c r="C31" s="156"/>
      <c r="D31" s="461"/>
      <c r="E31" s="462"/>
      <c r="F31" s="463"/>
      <c r="G31" s="166"/>
      <c r="H31" s="167" t="s">
        <v>396</v>
      </c>
      <c r="I31" s="156"/>
      <c r="J31" s="156"/>
      <c r="K31" s="156"/>
      <c r="L31" s="156"/>
      <c r="M31" s="156"/>
      <c r="N31" s="156"/>
      <c r="O31" s="156"/>
      <c r="P31" s="156"/>
      <c r="Q31" s="156"/>
      <c r="R31" s="156"/>
      <c r="S31" s="156"/>
      <c r="T31" s="156"/>
      <c r="U31" s="156"/>
      <c r="V31" s="156"/>
      <c r="W31" s="156"/>
      <c r="X31" s="156"/>
      <c r="Y31" s="156"/>
      <c r="Z31" s="156"/>
      <c r="AA31" s="156"/>
      <c r="AB31" s="156"/>
      <c r="AC31" s="156"/>
      <c r="AD31" s="159"/>
      <c r="AE31" s="159"/>
      <c r="AF31" s="159"/>
      <c r="AG31" s="159"/>
      <c r="AH31" s="159"/>
      <c r="AI31" s="159"/>
    </row>
    <row r="32" spans="1:244" x14ac:dyDescent="0.2">
      <c r="A32" s="161" t="s">
        <v>223</v>
      </c>
      <c r="B32" s="64">
        <v>200000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9"/>
      <c r="AE32" s="159"/>
      <c r="AF32" s="159"/>
      <c r="AG32" s="159"/>
      <c r="AH32" s="159"/>
      <c r="AI32" s="159"/>
    </row>
    <row r="33" spans="1:36" x14ac:dyDescent="0.2">
      <c r="A33" s="161" t="s">
        <v>243</v>
      </c>
      <c r="B33" s="64">
        <v>1</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9"/>
      <c r="AE33" s="159"/>
      <c r="AF33" s="159"/>
      <c r="AG33" s="159"/>
      <c r="AH33" s="159"/>
      <c r="AI33" s="159"/>
    </row>
    <row r="34" spans="1:36" x14ac:dyDescent="0.2">
      <c r="A34" s="161" t="s">
        <v>242</v>
      </c>
      <c r="B34" s="64">
        <v>1</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9"/>
      <c r="AE34" s="159"/>
      <c r="AF34" s="159"/>
      <c r="AG34" s="159"/>
      <c r="AH34" s="159"/>
      <c r="AI34" s="159"/>
    </row>
    <row r="35" spans="1:36" x14ac:dyDescent="0.2">
      <c r="A35" s="168" t="s">
        <v>484</v>
      </c>
      <c r="B35" s="64">
        <v>1000000</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9"/>
      <c r="AE35" s="159"/>
      <c r="AF35" s="159"/>
      <c r="AG35" s="159"/>
      <c r="AH35" s="159"/>
      <c r="AI35" s="159"/>
    </row>
    <row r="36" spans="1:36" ht="16.5" thickBot="1" x14ac:dyDescent="0.25">
      <c r="A36" s="163" t="s">
        <v>217</v>
      </c>
      <c r="B36" s="65">
        <v>0.2</v>
      </c>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159"/>
      <c r="AE36" s="159"/>
      <c r="AF36" s="159"/>
      <c r="AG36" s="159"/>
      <c r="AH36" s="159"/>
      <c r="AI36" s="159"/>
    </row>
    <row r="37" spans="1:36" x14ac:dyDescent="0.2">
      <c r="A37" s="160" t="s">
        <v>383</v>
      </c>
      <c r="B37" s="74">
        <v>0</v>
      </c>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9"/>
      <c r="AE37" s="159"/>
      <c r="AF37" s="159"/>
      <c r="AG37" s="159"/>
      <c r="AH37" s="159"/>
      <c r="AI37" s="159"/>
    </row>
    <row r="38" spans="1:36" x14ac:dyDescent="0.2">
      <c r="A38" s="161" t="s">
        <v>241</v>
      </c>
      <c r="B38" s="64"/>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9"/>
      <c r="AE38" s="159"/>
      <c r="AF38" s="159"/>
      <c r="AG38" s="159"/>
      <c r="AH38" s="159"/>
      <c r="AI38" s="159"/>
    </row>
    <row r="39" spans="1:36" ht="16.5" thickBot="1" x14ac:dyDescent="0.25">
      <c r="A39" s="168" t="s">
        <v>240</v>
      </c>
      <c r="B39" s="6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c r="AC39" s="156"/>
      <c r="AD39" s="159"/>
      <c r="AE39" s="159"/>
      <c r="AF39" s="159"/>
      <c r="AG39" s="159"/>
      <c r="AH39" s="159"/>
      <c r="AI39" s="159"/>
    </row>
    <row r="40" spans="1:36" x14ac:dyDescent="0.2">
      <c r="A40" s="169" t="s">
        <v>386</v>
      </c>
      <c r="B40" s="223">
        <v>1</v>
      </c>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c r="AD40" s="159"/>
      <c r="AE40" s="159"/>
      <c r="AF40" s="159"/>
      <c r="AG40" s="159"/>
      <c r="AH40" s="159"/>
      <c r="AI40" s="159"/>
    </row>
    <row r="41" spans="1:36" x14ac:dyDescent="0.2">
      <c r="A41" s="170" t="s">
        <v>239</v>
      </c>
      <c r="B41" s="224"/>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9"/>
      <c r="AE41" s="159"/>
      <c r="AF41" s="159"/>
      <c r="AG41" s="159"/>
      <c r="AH41" s="159"/>
      <c r="AI41" s="159"/>
    </row>
    <row r="42" spans="1:36" x14ac:dyDescent="0.2">
      <c r="A42" s="170" t="s">
        <v>238</v>
      </c>
      <c r="B42" s="225"/>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9"/>
      <c r="AE42" s="159"/>
      <c r="AF42" s="159"/>
      <c r="AG42" s="159"/>
      <c r="AH42" s="159"/>
      <c r="AI42" s="159"/>
    </row>
    <row r="43" spans="1:36" x14ac:dyDescent="0.2">
      <c r="A43" s="170" t="s">
        <v>237</v>
      </c>
      <c r="B43" s="225">
        <v>0</v>
      </c>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9"/>
      <c r="AE43" s="159"/>
      <c r="AF43" s="159"/>
      <c r="AG43" s="159"/>
      <c r="AH43" s="159"/>
      <c r="AI43" s="159"/>
    </row>
    <row r="44" spans="1:36" x14ac:dyDescent="0.2">
      <c r="A44" s="170" t="s">
        <v>236</v>
      </c>
      <c r="B44" s="225">
        <v>0.13</v>
      </c>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9"/>
      <c r="AE44" s="159"/>
      <c r="AF44" s="159"/>
      <c r="AG44" s="159"/>
      <c r="AH44" s="159"/>
      <c r="AI44" s="159"/>
    </row>
    <row r="45" spans="1:36" x14ac:dyDescent="0.2">
      <c r="A45" s="170" t="s">
        <v>235</v>
      </c>
      <c r="B45" s="225">
        <v>1</v>
      </c>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9"/>
      <c r="AE45" s="159"/>
      <c r="AF45" s="159"/>
      <c r="AG45" s="159"/>
      <c r="AH45" s="159"/>
      <c r="AI45" s="159"/>
    </row>
    <row r="46" spans="1:36" ht="16.5" thickBot="1" x14ac:dyDescent="0.25">
      <c r="A46" s="171" t="s">
        <v>485</v>
      </c>
      <c r="B46" s="225">
        <f>B45*B44+B43*B42*(1-B36)</f>
        <v>0.13</v>
      </c>
      <c r="C46" s="172"/>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73"/>
      <c r="AC46" s="156"/>
      <c r="AD46" s="159"/>
      <c r="AE46" s="159"/>
      <c r="AF46" s="159"/>
      <c r="AG46" s="159"/>
      <c r="AH46" s="159"/>
      <c r="AI46" s="159"/>
    </row>
    <row r="47" spans="1:36" x14ac:dyDescent="0.2">
      <c r="A47" s="174" t="s">
        <v>234</v>
      </c>
      <c r="B47" s="67">
        <v>1</v>
      </c>
      <c r="C47" s="67">
        <v>2</v>
      </c>
      <c r="D47" s="67">
        <v>3</v>
      </c>
      <c r="E47" s="67">
        <v>4</v>
      </c>
      <c r="F47" s="67">
        <v>5</v>
      </c>
      <c r="G47" s="67">
        <v>6</v>
      </c>
      <c r="H47" s="67">
        <v>7</v>
      </c>
      <c r="I47" s="67">
        <v>8</v>
      </c>
      <c r="J47" s="67">
        <v>9</v>
      </c>
      <c r="K47" s="67">
        <v>10</v>
      </c>
      <c r="L47" s="67">
        <v>11</v>
      </c>
      <c r="M47" s="67">
        <v>12</v>
      </c>
      <c r="N47" s="67">
        <v>13</v>
      </c>
      <c r="O47" s="67">
        <v>14</v>
      </c>
      <c r="P47" s="67">
        <v>15</v>
      </c>
      <c r="Q47" s="67">
        <v>16</v>
      </c>
      <c r="R47" s="67">
        <v>17</v>
      </c>
      <c r="S47" s="67">
        <v>18</v>
      </c>
      <c r="T47" s="67">
        <v>19</v>
      </c>
      <c r="U47" s="67">
        <v>20</v>
      </c>
      <c r="V47" s="67">
        <v>21</v>
      </c>
      <c r="W47" s="67">
        <v>22</v>
      </c>
      <c r="X47" s="67">
        <v>23</v>
      </c>
      <c r="Y47" s="67">
        <v>24</v>
      </c>
      <c r="Z47" s="67">
        <v>25</v>
      </c>
      <c r="AA47" s="67">
        <v>26</v>
      </c>
      <c r="AB47" s="67">
        <v>27</v>
      </c>
      <c r="AC47" s="67">
        <v>28</v>
      </c>
      <c r="AD47" s="67">
        <v>29</v>
      </c>
      <c r="AE47" s="67">
        <v>30</v>
      </c>
      <c r="AF47" s="67">
        <v>31</v>
      </c>
      <c r="AG47" s="67">
        <v>32</v>
      </c>
      <c r="AH47" s="67">
        <v>33</v>
      </c>
      <c r="AI47" s="153"/>
      <c r="AJ47" s="152"/>
    </row>
    <row r="48" spans="1:36" x14ac:dyDescent="0.2">
      <c r="A48" s="175" t="s">
        <v>233</v>
      </c>
      <c r="B48" s="176">
        <v>0</v>
      </c>
      <c r="C48" s="226">
        <v>0.05</v>
      </c>
      <c r="D48" s="226">
        <v>4.3999999999999997E-2</v>
      </c>
      <c r="E48" s="226">
        <v>4.2000000000000003E-2</v>
      </c>
      <c r="F48" s="226">
        <v>4.2999999999999997E-2</v>
      </c>
      <c r="G48" s="226">
        <v>4.3999999999999997E-2</v>
      </c>
      <c r="H48" s="226">
        <v>4.3999999999999997E-2</v>
      </c>
      <c r="I48" s="226">
        <v>4.2999999999999997E-2</v>
      </c>
      <c r="J48" s="226">
        <v>4.2000000000000003E-2</v>
      </c>
      <c r="K48" s="226">
        <v>4.1000000000000002E-2</v>
      </c>
      <c r="L48" s="226">
        <v>0.04</v>
      </c>
      <c r="M48" s="226">
        <v>0.04</v>
      </c>
      <c r="N48" s="226">
        <v>0.04</v>
      </c>
      <c r="O48" s="226">
        <v>0.04</v>
      </c>
      <c r="P48" s="226">
        <v>0.04</v>
      </c>
      <c r="Q48" s="226">
        <v>0.04</v>
      </c>
      <c r="R48" s="226">
        <v>0.04</v>
      </c>
      <c r="S48" s="226">
        <v>0.04</v>
      </c>
      <c r="T48" s="226">
        <v>0.04</v>
      </c>
      <c r="U48" s="226">
        <v>0.04</v>
      </c>
      <c r="V48" s="226">
        <v>0.04</v>
      </c>
      <c r="W48" s="226">
        <v>0.04</v>
      </c>
      <c r="X48" s="226">
        <v>0.04</v>
      </c>
      <c r="Y48" s="226">
        <v>0.04</v>
      </c>
      <c r="Z48" s="226">
        <v>0.04</v>
      </c>
      <c r="AA48" s="226">
        <v>0.04</v>
      </c>
      <c r="AB48" s="226">
        <v>0.04</v>
      </c>
      <c r="AC48" s="226">
        <v>0.04</v>
      </c>
      <c r="AD48" s="226">
        <v>0.04</v>
      </c>
      <c r="AE48" s="226">
        <v>0.04</v>
      </c>
      <c r="AF48" s="226">
        <v>0.04</v>
      </c>
      <c r="AG48" s="226">
        <v>0.04</v>
      </c>
      <c r="AH48" s="226">
        <v>0.04</v>
      </c>
      <c r="AI48" s="153"/>
      <c r="AJ48" s="152"/>
    </row>
    <row r="49" spans="1:36" x14ac:dyDescent="0.2">
      <c r="A49" s="175" t="s">
        <v>232</v>
      </c>
      <c r="B49" s="176">
        <v>0</v>
      </c>
      <c r="C49" s="226">
        <f>(1+B49)*(1+C48)-1</f>
        <v>5.0000000000000044E-2</v>
      </c>
      <c r="D49" s="226">
        <f t="shared" ref="D49:AH49" si="0">(1+C49)*(1+D48)-1</f>
        <v>9.6200000000000063E-2</v>
      </c>
      <c r="E49" s="226">
        <f t="shared" si="0"/>
        <v>0.14224040000000016</v>
      </c>
      <c r="F49" s="226">
        <f t="shared" si="0"/>
        <v>0.19135673720000002</v>
      </c>
      <c r="G49" s="226">
        <f t="shared" si="0"/>
        <v>0.24377643363680002</v>
      </c>
      <c r="H49" s="226">
        <f t="shared" si="0"/>
        <v>0.29850259671681934</v>
      </c>
      <c r="I49" s="226">
        <f t="shared" si="0"/>
        <v>0.35433820837564256</v>
      </c>
      <c r="J49" s="226">
        <f t="shared" si="0"/>
        <v>0.41122041312741953</v>
      </c>
      <c r="K49" s="226">
        <f t="shared" si="0"/>
        <v>0.46908045006564358</v>
      </c>
      <c r="L49" s="226">
        <f t="shared" si="0"/>
        <v>0.52784366806826943</v>
      </c>
      <c r="M49" s="226">
        <f t="shared" si="0"/>
        <v>0.58895741479100017</v>
      </c>
      <c r="N49" s="226">
        <f t="shared" si="0"/>
        <v>0.65251571138264031</v>
      </c>
      <c r="O49" s="226">
        <f t="shared" si="0"/>
        <v>0.71861633983794593</v>
      </c>
      <c r="P49" s="226">
        <f t="shared" si="0"/>
        <v>0.78736099343146382</v>
      </c>
      <c r="Q49" s="226">
        <f t="shared" si="0"/>
        <v>0.85885543316872237</v>
      </c>
      <c r="R49" s="226">
        <f t="shared" si="0"/>
        <v>0.93320965049547122</v>
      </c>
      <c r="S49" s="226">
        <f t="shared" si="0"/>
        <v>1.0105380365152903</v>
      </c>
      <c r="T49" s="226">
        <f t="shared" si="0"/>
        <v>1.0909595579759022</v>
      </c>
      <c r="U49" s="226">
        <f t="shared" si="0"/>
        <v>1.1745979402949382</v>
      </c>
      <c r="V49" s="226">
        <f t="shared" si="0"/>
        <v>1.2615818579067359</v>
      </c>
      <c r="W49" s="226">
        <f t="shared" si="0"/>
        <v>1.3520451322230054</v>
      </c>
      <c r="X49" s="226">
        <f t="shared" si="0"/>
        <v>1.4461269375119259</v>
      </c>
      <c r="Y49" s="226">
        <f t="shared" si="0"/>
        <v>1.543972015012403</v>
      </c>
      <c r="Z49" s="226">
        <f t="shared" si="0"/>
        <v>1.6457308956128993</v>
      </c>
      <c r="AA49" s="226">
        <f t="shared" si="0"/>
        <v>1.7515601314374152</v>
      </c>
      <c r="AB49" s="226">
        <f t="shared" si="0"/>
        <v>1.8616225366949117</v>
      </c>
      <c r="AC49" s="226">
        <f t="shared" si="0"/>
        <v>1.9760874381627085</v>
      </c>
      <c r="AD49" s="226">
        <f t="shared" si="0"/>
        <v>2.0951309356892169</v>
      </c>
      <c r="AE49" s="226">
        <f t="shared" si="0"/>
        <v>2.2189361731167856</v>
      </c>
      <c r="AF49" s="226">
        <f t="shared" si="0"/>
        <v>2.3476936200414573</v>
      </c>
      <c r="AG49" s="226">
        <f t="shared" si="0"/>
        <v>2.4816013648431157</v>
      </c>
      <c r="AH49" s="226">
        <f t="shared" si="0"/>
        <v>2.6208654194368406</v>
      </c>
      <c r="AI49" s="153"/>
      <c r="AJ49" s="152"/>
    </row>
    <row r="50" spans="1:36" ht="16.5" thickBot="1" x14ac:dyDescent="0.25">
      <c r="A50" s="177" t="s">
        <v>387</v>
      </c>
      <c r="B50" s="227">
        <v>0</v>
      </c>
      <c r="C50" s="227">
        <v>0</v>
      </c>
      <c r="D50" s="282">
        <f t="shared" ref="D50:I50" si="1">D111*(1+D49)</f>
        <v>3831844.8818203099</v>
      </c>
      <c r="E50" s="282">
        <f t="shared" si="1"/>
        <v>7985564.7337135272</v>
      </c>
      <c r="F50" s="282">
        <f t="shared" si="1"/>
        <v>12619612.147368496</v>
      </c>
      <c r="G50" s="282">
        <f t="shared" si="1"/>
        <v>14867379.187174698</v>
      </c>
      <c r="H50" s="282">
        <f t="shared" si="1"/>
        <v>17288518.157366544</v>
      </c>
      <c r="I50" s="282">
        <f t="shared" si="1"/>
        <v>19874878.618385583</v>
      </c>
      <c r="J50" s="282">
        <f t="shared" ref="J50:N50" si="2">J111*(1+J49)</f>
        <v>22629981.776180647</v>
      </c>
      <c r="K50" s="282">
        <f t="shared" si="2"/>
        <v>25556903.973315656</v>
      </c>
      <c r="L50" s="282">
        <f t="shared" si="2"/>
        <v>28658236.794332359</v>
      </c>
      <c r="M50" s="282">
        <f t="shared" si="2"/>
        <v>31966785.194673084</v>
      </c>
      <c r="N50" s="282">
        <f t="shared" si="2"/>
        <v>35494164.288170151</v>
      </c>
      <c r="O50" s="282">
        <f t="shared" ref="O50" si="3">O111*(1+O49)</f>
        <v>39252586.852835499</v>
      </c>
      <c r="P50" s="282">
        <f t="shared" ref="P50" si="4">P111*(1+P49)</f>
        <v>43254892.559813</v>
      </c>
      <c r="Q50" s="282">
        <f t="shared" ref="Q50" si="5">Q111*(1+Q49)</f>
        <v>45693345.552415535</v>
      </c>
      <c r="R50" s="282">
        <f t="shared" ref="R50" si="6">R111*(1+R49)</f>
        <v>47521079.374512158</v>
      </c>
      <c r="S50" s="282">
        <f t="shared" ref="S50" si="7">S111*(1+S49)</f>
        <v>49421922.54949265</v>
      </c>
      <c r="T50" s="282">
        <f t="shared" ref="T50" si="8">T111*(1+T49)</f>
        <v>51398799.451472364</v>
      </c>
      <c r="U50" s="282">
        <f t="shared" ref="U50" si="9">U111*(1+U49)</f>
        <v>53454751.429531254</v>
      </c>
      <c r="V50" s="282">
        <f t="shared" ref="V50" si="10">V111*(1+V49)</f>
        <v>55592941.486712508</v>
      </c>
      <c r="W50" s="282">
        <f t="shared" ref="W50" si="11">W111*(1+W49)</f>
        <v>57816659.14618101</v>
      </c>
      <c r="X50" s="282">
        <f t="shared" ref="X50" si="12">X111*(1+X49)</f>
        <v>60129325.512028262</v>
      </c>
      <c r="Y50" s="282">
        <f t="shared" ref="Y50" si="13">Y111*(1+Y49)</f>
        <v>62534498.532509394</v>
      </c>
      <c r="Z50" s="282">
        <f t="shared" ref="Z50" si="14">Z111*(1+Z49)</f>
        <v>65035878.473809771</v>
      </c>
      <c r="AA50" s="282">
        <f t="shared" ref="AA50" si="15">AA111*(1+AA49)</f>
        <v>67637313.612762153</v>
      </c>
      <c r="AB50" s="282">
        <f t="shared" ref="AB50" si="16">AB111*(1+AB49)</f>
        <v>70342806.157272652</v>
      </c>
      <c r="AC50" s="282">
        <f t="shared" ref="AC50" si="17">AC111*(1+AC49)</f>
        <v>73156518.403563559</v>
      </c>
      <c r="AD50" s="282">
        <f t="shared" ref="AD50" si="18">AD111*(1+AD49)</f>
        <v>76082779.139706105</v>
      </c>
      <c r="AE50" s="282">
        <f t="shared" ref="AE50" si="19">AE111*(1+AE49)</f>
        <v>79126090.30529435</v>
      </c>
      <c r="AF50" s="282">
        <f t="shared" ref="AF50" si="20">AF111*(1+AF49)</f>
        <v>82291133.917506129</v>
      </c>
      <c r="AG50" s="282">
        <f t="shared" ref="AG50" si="21">AG111*(1+AG49)</f>
        <v>85582779.27420637</v>
      </c>
      <c r="AH50" s="282">
        <f>AH111*(1+AH49)</f>
        <v>89006090.445174634</v>
      </c>
      <c r="AI50" s="153"/>
      <c r="AJ50" s="152"/>
    </row>
    <row r="51" spans="1:36" ht="16.5" thickBot="1"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78"/>
      <c r="AB51" s="156"/>
      <c r="AC51" s="156"/>
      <c r="AD51" s="156"/>
      <c r="AE51" s="156"/>
      <c r="AF51" s="156"/>
      <c r="AG51" s="156"/>
      <c r="AH51" s="156"/>
      <c r="AI51" s="153"/>
      <c r="AJ51" s="152"/>
    </row>
    <row r="52" spans="1:36" x14ac:dyDescent="0.2">
      <c r="A52" s="179" t="s">
        <v>231</v>
      </c>
      <c r="B52" s="67">
        <v>1</v>
      </c>
      <c r="C52" s="67">
        <v>2</v>
      </c>
      <c r="D52" s="67">
        <v>3</v>
      </c>
      <c r="E52" s="67">
        <v>4</v>
      </c>
      <c r="F52" s="67">
        <v>5</v>
      </c>
      <c r="G52" s="67">
        <v>6</v>
      </c>
      <c r="H52" s="67">
        <v>7</v>
      </c>
      <c r="I52" s="67">
        <v>8</v>
      </c>
      <c r="J52" s="67">
        <v>9</v>
      </c>
      <c r="K52" s="67">
        <v>10</v>
      </c>
      <c r="L52" s="67">
        <v>11</v>
      </c>
      <c r="M52" s="67">
        <v>12</v>
      </c>
      <c r="N52" s="67">
        <v>13</v>
      </c>
      <c r="O52" s="67">
        <v>14</v>
      </c>
      <c r="P52" s="67">
        <v>15</v>
      </c>
      <c r="Q52" s="67">
        <v>16</v>
      </c>
      <c r="R52" s="67">
        <v>17</v>
      </c>
      <c r="S52" s="67">
        <v>18</v>
      </c>
      <c r="T52" s="67">
        <v>19</v>
      </c>
      <c r="U52" s="67">
        <v>20</v>
      </c>
      <c r="V52" s="67">
        <v>21</v>
      </c>
      <c r="W52" s="67">
        <v>22</v>
      </c>
      <c r="X52" s="67">
        <v>23</v>
      </c>
      <c r="Y52" s="67">
        <v>24</v>
      </c>
      <c r="Z52" s="67">
        <v>25</v>
      </c>
      <c r="AA52" s="67">
        <v>26</v>
      </c>
      <c r="AB52" s="67">
        <v>27</v>
      </c>
      <c r="AC52" s="67">
        <v>28</v>
      </c>
      <c r="AD52" s="67">
        <v>29</v>
      </c>
      <c r="AE52" s="67">
        <v>30</v>
      </c>
      <c r="AF52" s="67">
        <v>31</v>
      </c>
      <c r="AG52" s="67">
        <v>32</v>
      </c>
      <c r="AH52" s="67">
        <v>33</v>
      </c>
      <c r="AI52" s="153"/>
      <c r="AJ52" s="152"/>
    </row>
    <row r="53" spans="1:36" x14ac:dyDescent="0.2">
      <c r="A53" s="175" t="s">
        <v>230</v>
      </c>
      <c r="B53" s="228">
        <v>0</v>
      </c>
      <c r="C53" s="228">
        <v>0</v>
      </c>
      <c r="D53" s="228">
        <v>0</v>
      </c>
      <c r="E53" s="228">
        <v>0</v>
      </c>
      <c r="F53" s="228">
        <v>0</v>
      </c>
      <c r="G53" s="228">
        <v>0</v>
      </c>
      <c r="H53" s="228">
        <v>0</v>
      </c>
      <c r="I53" s="228">
        <v>0</v>
      </c>
      <c r="J53" s="228">
        <v>0</v>
      </c>
      <c r="K53" s="228">
        <v>0</v>
      </c>
      <c r="L53" s="228">
        <v>0</v>
      </c>
      <c r="M53" s="228">
        <v>0</v>
      </c>
      <c r="N53" s="228">
        <v>0</v>
      </c>
      <c r="O53" s="228">
        <v>0</v>
      </c>
      <c r="P53" s="228">
        <v>0</v>
      </c>
      <c r="Q53" s="228">
        <v>0</v>
      </c>
      <c r="R53" s="228">
        <v>0</v>
      </c>
      <c r="S53" s="228">
        <v>0</v>
      </c>
      <c r="T53" s="228">
        <v>0</v>
      </c>
      <c r="U53" s="228">
        <v>0</v>
      </c>
      <c r="V53" s="228">
        <v>0</v>
      </c>
      <c r="W53" s="228">
        <v>0</v>
      </c>
      <c r="X53" s="228">
        <v>0</v>
      </c>
      <c r="Y53" s="228">
        <v>0</v>
      </c>
      <c r="Z53" s="228">
        <v>0</v>
      </c>
      <c r="AA53" s="228">
        <v>0</v>
      </c>
      <c r="AB53" s="228">
        <v>0</v>
      </c>
      <c r="AC53" s="228">
        <v>0</v>
      </c>
      <c r="AD53" s="228">
        <v>0</v>
      </c>
      <c r="AE53" s="228">
        <v>0</v>
      </c>
      <c r="AF53" s="228">
        <v>0</v>
      </c>
      <c r="AG53" s="228">
        <v>0</v>
      </c>
      <c r="AH53" s="228">
        <v>0</v>
      </c>
      <c r="AI53" s="153"/>
      <c r="AJ53" s="152"/>
    </row>
    <row r="54" spans="1:36" x14ac:dyDescent="0.2">
      <c r="A54" s="175" t="s">
        <v>229</v>
      </c>
      <c r="B54" s="228">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153"/>
      <c r="AJ54" s="152"/>
    </row>
    <row r="55" spans="1:36" x14ac:dyDescent="0.2">
      <c r="A55" s="175" t="s">
        <v>228</v>
      </c>
      <c r="B55" s="228">
        <v>0</v>
      </c>
      <c r="C55" s="228">
        <v>0</v>
      </c>
      <c r="D55" s="228">
        <v>0</v>
      </c>
      <c r="E55" s="228">
        <v>0</v>
      </c>
      <c r="F55" s="228">
        <v>0</v>
      </c>
      <c r="G55" s="228">
        <v>0</v>
      </c>
      <c r="H55" s="228">
        <v>0</v>
      </c>
      <c r="I55" s="228">
        <v>0</v>
      </c>
      <c r="J55" s="228">
        <v>0</v>
      </c>
      <c r="K55" s="228">
        <v>0</v>
      </c>
      <c r="L55" s="228">
        <v>0</v>
      </c>
      <c r="M55" s="228">
        <v>0</v>
      </c>
      <c r="N55" s="228">
        <v>0</v>
      </c>
      <c r="O55" s="228">
        <v>0</v>
      </c>
      <c r="P55" s="228">
        <v>0</v>
      </c>
      <c r="Q55" s="228">
        <v>0</v>
      </c>
      <c r="R55" s="228">
        <v>0</v>
      </c>
      <c r="S55" s="228">
        <v>0</v>
      </c>
      <c r="T55" s="228">
        <v>0</v>
      </c>
      <c r="U55" s="228">
        <v>0</v>
      </c>
      <c r="V55" s="228">
        <v>0</v>
      </c>
      <c r="W55" s="228">
        <v>0</v>
      </c>
      <c r="X55" s="228">
        <v>0</v>
      </c>
      <c r="Y55" s="228">
        <v>0</v>
      </c>
      <c r="Z55" s="228">
        <v>0</v>
      </c>
      <c r="AA55" s="228">
        <v>0</v>
      </c>
      <c r="AB55" s="228">
        <v>0</v>
      </c>
      <c r="AC55" s="228">
        <v>0</v>
      </c>
      <c r="AD55" s="228">
        <v>0</v>
      </c>
      <c r="AE55" s="228">
        <v>0</v>
      </c>
      <c r="AF55" s="228">
        <v>0</v>
      </c>
      <c r="AG55" s="228">
        <v>0</v>
      </c>
      <c r="AH55" s="228">
        <v>0</v>
      </c>
      <c r="AI55" s="153"/>
      <c r="AJ55" s="152"/>
    </row>
    <row r="56" spans="1:36" ht="16.5" thickBot="1" x14ac:dyDescent="0.25">
      <c r="A56" s="177" t="s">
        <v>227</v>
      </c>
      <c r="B56" s="227">
        <v>0</v>
      </c>
      <c r="C56" s="227">
        <v>0</v>
      </c>
      <c r="D56" s="227">
        <v>0</v>
      </c>
      <c r="E56" s="227">
        <v>0</v>
      </c>
      <c r="F56" s="227">
        <v>0</v>
      </c>
      <c r="G56" s="227">
        <v>0</v>
      </c>
      <c r="H56" s="227">
        <v>0</v>
      </c>
      <c r="I56" s="227">
        <v>0</v>
      </c>
      <c r="J56" s="227">
        <v>0</v>
      </c>
      <c r="K56" s="227">
        <v>0</v>
      </c>
      <c r="L56" s="227">
        <v>0</v>
      </c>
      <c r="M56" s="227">
        <v>0</v>
      </c>
      <c r="N56" s="227">
        <v>0</v>
      </c>
      <c r="O56" s="227">
        <v>0</v>
      </c>
      <c r="P56" s="227">
        <v>0</v>
      </c>
      <c r="Q56" s="227">
        <v>0</v>
      </c>
      <c r="R56" s="227">
        <v>0</v>
      </c>
      <c r="S56" s="227">
        <v>0</v>
      </c>
      <c r="T56" s="227">
        <v>0</v>
      </c>
      <c r="U56" s="227">
        <v>0</v>
      </c>
      <c r="V56" s="227">
        <v>0</v>
      </c>
      <c r="W56" s="227">
        <v>0</v>
      </c>
      <c r="X56" s="227">
        <v>0</v>
      </c>
      <c r="Y56" s="227">
        <v>0</v>
      </c>
      <c r="Z56" s="227">
        <v>0</v>
      </c>
      <c r="AA56" s="227">
        <v>0</v>
      </c>
      <c r="AB56" s="227">
        <v>0</v>
      </c>
      <c r="AC56" s="227">
        <v>0</v>
      </c>
      <c r="AD56" s="227">
        <v>0</v>
      </c>
      <c r="AE56" s="227">
        <v>0</v>
      </c>
      <c r="AF56" s="227">
        <v>0</v>
      </c>
      <c r="AG56" s="227">
        <v>0</v>
      </c>
      <c r="AH56" s="227">
        <v>0</v>
      </c>
      <c r="AI56" s="153"/>
      <c r="AJ56" s="152"/>
    </row>
    <row r="57" spans="1:36" ht="16.5" thickBot="1" x14ac:dyDescent="0.25">
      <c r="A57" s="156"/>
      <c r="B57" s="180"/>
      <c r="C57" s="180"/>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1"/>
      <c r="AB57" s="180"/>
      <c r="AC57" s="180"/>
      <c r="AD57" s="180"/>
      <c r="AE57" s="180"/>
      <c r="AF57" s="180"/>
      <c r="AG57" s="180"/>
      <c r="AH57" s="180"/>
      <c r="AI57" s="153"/>
      <c r="AJ57" s="152"/>
    </row>
    <row r="58" spans="1:36" x14ac:dyDescent="0.2">
      <c r="A58" s="179" t="s">
        <v>388</v>
      </c>
      <c r="B58" s="67">
        <v>1</v>
      </c>
      <c r="C58" s="67">
        <v>2</v>
      </c>
      <c r="D58" s="67">
        <v>3</v>
      </c>
      <c r="E58" s="67">
        <v>4</v>
      </c>
      <c r="F58" s="67">
        <v>5</v>
      </c>
      <c r="G58" s="67">
        <v>6</v>
      </c>
      <c r="H58" s="67">
        <v>7</v>
      </c>
      <c r="I58" s="67">
        <v>8</v>
      </c>
      <c r="J58" s="67">
        <v>9</v>
      </c>
      <c r="K58" s="67">
        <v>10</v>
      </c>
      <c r="L58" s="67">
        <v>11</v>
      </c>
      <c r="M58" s="67">
        <v>12</v>
      </c>
      <c r="N58" s="67">
        <v>13</v>
      </c>
      <c r="O58" s="67">
        <v>14</v>
      </c>
      <c r="P58" s="67">
        <v>15</v>
      </c>
      <c r="Q58" s="67">
        <v>16</v>
      </c>
      <c r="R58" s="67">
        <v>17</v>
      </c>
      <c r="S58" s="67">
        <v>18</v>
      </c>
      <c r="T58" s="67">
        <v>19</v>
      </c>
      <c r="U58" s="67">
        <v>20</v>
      </c>
      <c r="V58" s="67">
        <v>21</v>
      </c>
      <c r="W58" s="67">
        <v>22</v>
      </c>
      <c r="X58" s="67">
        <v>23</v>
      </c>
      <c r="Y58" s="67">
        <v>24</v>
      </c>
      <c r="Z58" s="67">
        <v>25</v>
      </c>
      <c r="AA58" s="67">
        <v>26</v>
      </c>
      <c r="AB58" s="67">
        <v>27</v>
      </c>
      <c r="AC58" s="67">
        <v>28</v>
      </c>
      <c r="AD58" s="67">
        <v>29</v>
      </c>
      <c r="AE58" s="67">
        <v>30</v>
      </c>
      <c r="AF58" s="67">
        <v>31</v>
      </c>
      <c r="AG58" s="67">
        <v>32</v>
      </c>
      <c r="AH58" s="67">
        <v>33</v>
      </c>
      <c r="AI58" s="153"/>
      <c r="AJ58" s="152"/>
    </row>
    <row r="59" spans="1:36" ht="14.25" x14ac:dyDescent="0.2">
      <c r="A59" s="182" t="s">
        <v>226</v>
      </c>
      <c r="B59" s="243">
        <f>B50*$B$28</f>
        <v>0</v>
      </c>
      <c r="C59" s="243">
        <f t="shared" ref="C59:AG59" si="22">C50*$B$28</f>
        <v>0</v>
      </c>
      <c r="D59" s="283">
        <f>D50*$B$28</f>
        <v>3831844.8818203099</v>
      </c>
      <c r="E59" s="229">
        <f t="shared" si="22"/>
        <v>7985564.7337135272</v>
      </c>
      <c r="F59" s="229">
        <f t="shared" si="22"/>
        <v>12619612.147368496</v>
      </c>
      <c r="G59" s="229">
        <f t="shared" si="22"/>
        <v>14867379.187174698</v>
      </c>
      <c r="H59" s="229">
        <f t="shared" si="22"/>
        <v>17288518.157366544</v>
      </c>
      <c r="I59" s="229">
        <f t="shared" si="22"/>
        <v>19874878.618385583</v>
      </c>
      <c r="J59" s="229">
        <f t="shared" si="22"/>
        <v>22629981.776180647</v>
      </c>
      <c r="K59" s="229">
        <f t="shared" si="22"/>
        <v>25556903.973315656</v>
      </c>
      <c r="L59" s="229">
        <f t="shared" si="22"/>
        <v>28658236.794332359</v>
      </c>
      <c r="M59" s="229">
        <f t="shared" si="22"/>
        <v>31966785.194673084</v>
      </c>
      <c r="N59" s="229">
        <f t="shared" si="22"/>
        <v>35494164.288170151</v>
      </c>
      <c r="O59" s="229">
        <f t="shared" si="22"/>
        <v>39252586.852835499</v>
      </c>
      <c r="P59" s="229">
        <f t="shared" si="22"/>
        <v>43254892.559813</v>
      </c>
      <c r="Q59" s="229">
        <f t="shared" si="22"/>
        <v>45693345.552415535</v>
      </c>
      <c r="R59" s="229">
        <f t="shared" si="22"/>
        <v>47521079.374512158</v>
      </c>
      <c r="S59" s="229">
        <f t="shared" si="22"/>
        <v>49421922.54949265</v>
      </c>
      <c r="T59" s="229">
        <f t="shared" si="22"/>
        <v>51398799.451472364</v>
      </c>
      <c r="U59" s="229">
        <f t="shared" si="22"/>
        <v>53454751.429531254</v>
      </c>
      <c r="V59" s="229">
        <f t="shared" si="22"/>
        <v>55592941.486712508</v>
      </c>
      <c r="W59" s="229">
        <f t="shared" si="22"/>
        <v>57816659.14618101</v>
      </c>
      <c r="X59" s="229">
        <f t="shared" si="22"/>
        <v>60129325.512028262</v>
      </c>
      <c r="Y59" s="229">
        <f t="shared" si="22"/>
        <v>62534498.532509394</v>
      </c>
      <c r="Z59" s="229">
        <f t="shared" si="22"/>
        <v>65035878.473809771</v>
      </c>
      <c r="AA59" s="229">
        <f t="shared" si="22"/>
        <v>67637313.612762153</v>
      </c>
      <c r="AB59" s="229">
        <f t="shared" si="22"/>
        <v>70342806.157272652</v>
      </c>
      <c r="AC59" s="229">
        <f t="shared" si="22"/>
        <v>73156518.403563559</v>
      </c>
      <c r="AD59" s="229">
        <f t="shared" si="22"/>
        <v>76082779.139706105</v>
      </c>
      <c r="AE59" s="229">
        <f t="shared" si="22"/>
        <v>79126090.30529435</v>
      </c>
      <c r="AF59" s="229">
        <f t="shared" si="22"/>
        <v>82291133.917506129</v>
      </c>
      <c r="AG59" s="229">
        <f t="shared" si="22"/>
        <v>85582779.27420637</v>
      </c>
      <c r="AH59" s="229">
        <f>AH50*$B$28</f>
        <v>89006090.445174634</v>
      </c>
      <c r="AI59" s="153"/>
      <c r="AJ59" s="152"/>
    </row>
    <row r="60" spans="1:36" x14ac:dyDescent="0.2">
      <c r="A60" s="175" t="s">
        <v>225</v>
      </c>
      <c r="B60" s="230">
        <f t="shared" ref="B60:AH60" si="23">SUM(B61:B66)</f>
        <v>0</v>
      </c>
      <c r="C60" s="230">
        <f t="shared" si="23"/>
        <v>0</v>
      </c>
      <c r="D60" s="230">
        <f t="shared" si="23"/>
        <v>0</v>
      </c>
      <c r="E60" s="230">
        <f t="shared" si="23"/>
        <v>-228448.08000000005</v>
      </c>
      <c r="F60" s="230">
        <f t="shared" si="23"/>
        <v>-238271.34744000001</v>
      </c>
      <c r="G60" s="230">
        <f t="shared" si="23"/>
        <v>-746265.86018208007</v>
      </c>
      <c r="H60" s="230">
        <f t="shared" si="23"/>
        <v>-259700.51934336388</v>
      </c>
      <c r="I60" s="230">
        <f t="shared" si="23"/>
        <v>-270867.64167512849</v>
      </c>
      <c r="J60" s="230">
        <f t="shared" si="23"/>
        <v>-846732.24787645182</v>
      </c>
      <c r="K60" s="230">
        <f t="shared" si="23"/>
        <v>-293816.09001312871</v>
      </c>
      <c r="L60" s="230">
        <f t="shared" si="23"/>
        <v>-1345568.7336136538</v>
      </c>
      <c r="M60" s="230">
        <f t="shared" si="23"/>
        <v>-953374.44887460012</v>
      </c>
      <c r="N60" s="230">
        <f t="shared" si="23"/>
        <v>-330503.14227652806</v>
      </c>
      <c r="O60" s="230">
        <f t="shared" si="23"/>
        <v>-343723.2679675892</v>
      </c>
      <c r="P60" s="230">
        <f t="shared" si="23"/>
        <v>-1072416.5960588781</v>
      </c>
      <c r="Q60" s="230">
        <f t="shared" si="23"/>
        <v>-371771.08663374447</v>
      </c>
      <c r="R60" s="230">
        <f t="shared" si="23"/>
        <v>-386641.93009909423</v>
      </c>
      <c r="S60" s="230">
        <f t="shared" si="23"/>
        <v>-1206322.8219091741</v>
      </c>
      <c r="T60" s="230">
        <f t="shared" si="23"/>
        <v>-1458191.9115951804</v>
      </c>
      <c r="U60" s="230">
        <f t="shared" si="23"/>
        <v>-434919.58805898763</v>
      </c>
      <c r="V60" s="230">
        <f t="shared" si="23"/>
        <v>-1356949.1147440416</v>
      </c>
      <c r="W60" s="230">
        <f t="shared" si="23"/>
        <v>-470409.02644460107</v>
      </c>
      <c r="X60" s="230">
        <f t="shared" si="23"/>
        <v>-489225.38750238519</v>
      </c>
      <c r="Y60" s="230">
        <f t="shared" si="23"/>
        <v>-1526383.209007442</v>
      </c>
      <c r="Z60" s="230">
        <f t="shared" si="23"/>
        <v>-529146.17912257987</v>
      </c>
      <c r="AA60" s="230">
        <f t="shared" si="23"/>
        <v>-550312.02628748305</v>
      </c>
      <c r="AB60" s="230">
        <f t="shared" si="23"/>
        <v>-2756973.5220169472</v>
      </c>
      <c r="AC60" s="230">
        <f t="shared" si="23"/>
        <v>-595217.48763254168</v>
      </c>
      <c r="AD60" s="230">
        <f t="shared" si="23"/>
        <v>-619026.18713784334</v>
      </c>
      <c r="AE60" s="230">
        <f t="shared" si="23"/>
        <v>-1931361.7038700711</v>
      </c>
      <c r="AF60" s="230">
        <f t="shared" si="23"/>
        <v>-669538.72400829149</v>
      </c>
      <c r="AG60" s="230">
        <f t="shared" si="23"/>
        <v>-696320.27296862309</v>
      </c>
      <c r="AH60" s="230">
        <f t="shared" si="23"/>
        <v>-2172519.2516621044</v>
      </c>
      <c r="AI60" s="153"/>
      <c r="AJ60" s="152"/>
    </row>
    <row r="61" spans="1:36" x14ac:dyDescent="0.25">
      <c r="A61" s="183" t="s">
        <v>224</v>
      </c>
      <c r="B61" s="231"/>
      <c r="C61" s="231"/>
      <c r="D61" s="232">
        <v>0</v>
      </c>
      <c r="E61" s="232">
        <v>0</v>
      </c>
      <c r="F61" s="232">
        <v>0</v>
      </c>
      <c r="G61" s="232">
        <f t="shared" ref="G61:AH61" si="24">-IF(G$47&lt;=$B$30,0,$B$29*(1+G$49)*$B$28)</f>
        <v>-497510.57345472003</v>
      </c>
      <c r="H61" s="232">
        <v>0</v>
      </c>
      <c r="I61" s="232">
        <v>0</v>
      </c>
      <c r="J61" s="232">
        <f t="shared" si="24"/>
        <v>-564488.16525096784</v>
      </c>
      <c r="K61" s="232">
        <v>0</v>
      </c>
      <c r="L61" s="232">
        <v>0</v>
      </c>
      <c r="M61" s="232">
        <f t="shared" si="24"/>
        <v>-635582.96591640008</v>
      </c>
      <c r="N61" s="232">
        <v>0</v>
      </c>
      <c r="O61" s="232">
        <v>0</v>
      </c>
      <c r="P61" s="232">
        <f t="shared" si="24"/>
        <v>-714944.39737258549</v>
      </c>
      <c r="Q61" s="232">
        <v>0</v>
      </c>
      <c r="R61" s="232">
        <v>0</v>
      </c>
      <c r="S61" s="232">
        <f t="shared" si="24"/>
        <v>-804215.21460611606</v>
      </c>
      <c r="T61" s="232">
        <v>0</v>
      </c>
      <c r="U61" s="232">
        <v>0</v>
      </c>
      <c r="V61" s="232">
        <f t="shared" si="24"/>
        <v>-904632.74316269439</v>
      </c>
      <c r="W61" s="232">
        <v>0</v>
      </c>
      <c r="X61" s="232">
        <v>0</v>
      </c>
      <c r="Y61" s="232">
        <f t="shared" si="24"/>
        <v>-1017588.8060049613</v>
      </c>
      <c r="Z61" s="232">
        <v>0</v>
      </c>
      <c r="AA61" s="232">
        <v>0</v>
      </c>
      <c r="AB61" s="232">
        <f>-IF(AB$47&lt;=$B$30,0,$B$29*(1+AB$49)*$B$28)</f>
        <v>-1144649.0146779646</v>
      </c>
      <c r="AC61" s="232">
        <v>0</v>
      </c>
      <c r="AD61" s="232">
        <v>0</v>
      </c>
      <c r="AE61" s="232">
        <f t="shared" si="24"/>
        <v>-1287574.4692467141</v>
      </c>
      <c r="AF61" s="232">
        <v>0</v>
      </c>
      <c r="AG61" s="232">
        <v>0</v>
      </c>
      <c r="AH61" s="232">
        <f t="shared" si="24"/>
        <v>-1448346.1677747362</v>
      </c>
      <c r="AI61" s="153"/>
      <c r="AJ61" s="152"/>
    </row>
    <row r="62" spans="1:36" x14ac:dyDescent="0.2">
      <c r="A62" s="183" t="s">
        <v>223</v>
      </c>
      <c r="B62" s="231"/>
      <c r="C62" s="231"/>
      <c r="D62" s="230">
        <v>0</v>
      </c>
      <c r="E62" s="230">
        <f t="shared" ref="E62:AH62" si="25">-IF(E$47&lt;=$B$33,0,$B$32*(1+E$49)*$B$28)</f>
        <v>-228448.08000000005</v>
      </c>
      <c r="F62" s="230">
        <f t="shared" si="25"/>
        <v>-238271.34744000001</v>
      </c>
      <c r="G62" s="230">
        <f t="shared" si="25"/>
        <v>-248755.28672736001</v>
      </c>
      <c r="H62" s="230">
        <f t="shared" si="25"/>
        <v>-259700.51934336388</v>
      </c>
      <c r="I62" s="230">
        <f t="shared" si="25"/>
        <v>-270867.64167512849</v>
      </c>
      <c r="J62" s="230">
        <f t="shared" si="25"/>
        <v>-282244.08262548392</v>
      </c>
      <c r="K62" s="230">
        <f t="shared" si="25"/>
        <v>-293816.09001312871</v>
      </c>
      <c r="L62" s="230">
        <f t="shared" si="25"/>
        <v>-305568.73361365387</v>
      </c>
      <c r="M62" s="230">
        <f t="shared" si="25"/>
        <v>-317791.48295820004</v>
      </c>
      <c r="N62" s="230">
        <f t="shared" si="25"/>
        <v>-330503.14227652806</v>
      </c>
      <c r="O62" s="230">
        <f t="shared" si="25"/>
        <v>-343723.2679675892</v>
      </c>
      <c r="P62" s="230">
        <f t="shared" si="25"/>
        <v>-357472.19868629274</v>
      </c>
      <c r="Q62" s="230">
        <f t="shared" si="25"/>
        <v>-371771.08663374447</v>
      </c>
      <c r="R62" s="230">
        <f t="shared" si="25"/>
        <v>-386641.93009909423</v>
      </c>
      <c r="S62" s="230">
        <f t="shared" si="25"/>
        <v>-402107.60730305803</v>
      </c>
      <c r="T62" s="230">
        <f t="shared" si="25"/>
        <v>-418191.91159518046</v>
      </c>
      <c r="U62" s="230">
        <f t="shared" si="25"/>
        <v>-434919.58805898763</v>
      </c>
      <c r="V62" s="230">
        <f t="shared" si="25"/>
        <v>-452316.37158134719</v>
      </c>
      <c r="W62" s="230">
        <f t="shared" si="25"/>
        <v>-470409.02644460107</v>
      </c>
      <c r="X62" s="230">
        <f t="shared" si="25"/>
        <v>-489225.38750238519</v>
      </c>
      <c r="Y62" s="230">
        <f t="shared" si="25"/>
        <v>-508794.40300248063</v>
      </c>
      <c r="Z62" s="230">
        <f t="shared" si="25"/>
        <v>-529146.17912257987</v>
      </c>
      <c r="AA62" s="230">
        <f t="shared" si="25"/>
        <v>-550312.02628748305</v>
      </c>
      <c r="AB62" s="230">
        <f t="shared" si="25"/>
        <v>-572324.50733898231</v>
      </c>
      <c r="AC62" s="230">
        <f t="shared" si="25"/>
        <v>-595217.48763254168</v>
      </c>
      <c r="AD62" s="230">
        <f t="shared" si="25"/>
        <v>-619026.18713784334</v>
      </c>
      <c r="AE62" s="230">
        <f t="shared" si="25"/>
        <v>-643787.23462335707</v>
      </c>
      <c r="AF62" s="230">
        <f t="shared" si="25"/>
        <v>-669538.72400829149</v>
      </c>
      <c r="AG62" s="230">
        <f t="shared" si="25"/>
        <v>-696320.27296862309</v>
      </c>
      <c r="AH62" s="230">
        <f t="shared" si="25"/>
        <v>-724173.08388736809</v>
      </c>
      <c r="AI62" s="153"/>
      <c r="AJ62" s="152"/>
    </row>
    <row r="63" spans="1:36" x14ac:dyDescent="0.25">
      <c r="A63" s="183" t="s">
        <v>484</v>
      </c>
      <c r="B63" s="231"/>
      <c r="C63" s="231"/>
      <c r="D63" s="232">
        <v>0</v>
      </c>
      <c r="E63" s="232">
        <v>0</v>
      </c>
      <c r="F63" s="232">
        <v>0</v>
      </c>
      <c r="G63" s="232">
        <v>0</v>
      </c>
      <c r="H63" s="232">
        <v>0</v>
      </c>
      <c r="I63" s="232">
        <v>0</v>
      </c>
      <c r="J63" s="232">
        <v>0</v>
      </c>
      <c r="K63" s="230">
        <v>0</v>
      </c>
      <c r="L63" s="230">
        <f>-IF(L$47&lt;=$B$30,0,$B$35*(1+L$48)*$B$28)</f>
        <v>-1040000</v>
      </c>
      <c r="M63" s="232">
        <v>0</v>
      </c>
      <c r="N63" s="232">
        <v>0</v>
      </c>
      <c r="O63" s="232">
        <v>0</v>
      </c>
      <c r="P63" s="232">
        <v>0</v>
      </c>
      <c r="Q63" s="232">
        <v>0</v>
      </c>
      <c r="R63" s="232">
        <v>0</v>
      </c>
      <c r="S63" s="230">
        <v>0</v>
      </c>
      <c r="T63" s="230">
        <f t="shared" ref="T63" si="26">-IF(T$47&lt;=$B$30,0,$B$35*(1+T$48)*$B$28)</f>
        <v>-1040000</v>
      </c>
      <c r="U63" s="232">
        <v>0</v>
      </c>
      <c r="V63" s="232">
        <v>0</v>
      </c>
      <c r="W63" s="232">
        <v>0</v>
      </c>
      <c r="X63" s="232">
        <v>0</v>
      </c>
      <c r="Y63" s="232">
        <v>0</v>
      </c>
      <c r="Z63" s="232">
        <v>0</v>
      </c>
      <c r="AA63" s="230">
        <v>0</v>
      </c>
      <c r="AB63" s="230">
        <f t="shared" ref="AB63" si="27">-IF(AB$47&lt;=$B$30,0,$B$35*(1+AB$48)*$B$28)</f>
        <v>-1040000</v>
      </c>
      <c r="AC63" s="232">
        <v>0</v>
      </c>
      <c r="AD63" s="232">
        <v>0</v>
      </c>
      <c r="AE63" s="232">
        <v>0</v>
      </c>
      <c r="AF63" s="232">
        <v>0</v>
      </c>
      <c r="AG63" s="232">
        <v>0</v>
      </c>
      <c r="AH63" s="232">
        <v>0</v>
      </c>
      <c r="AI63" s="153"/>
      <c r="AJ63" s="152"/>
    </row>
    <row r="64" spans="1:36" x14ac:dyDescent="0.2">
      <c r="A64" s="183" t="s">
        <v>383</v>
      </c>
      <c r="B64" s="233">
        <v>0</v>
      </c>
      <c r="C64" s="233">
        <v>0</v>
      </c>
      <c r="D64" s="233">
        <v>0</v>
      </c>
      <c r="E64" s="233">
        <v>0</v>
      </c>
      <c r="F64" s="233">
        <v>0</v>
      </c>
      <c r="G64" s="233">
        <v>0</v>
      </c>
      <c r="H64" s="233">
        <v>0</v>
      </c>
      <c r="I64" s="233">
        <v>0</v>
      </c>
      <c r="J64" s="233">
        <v>0</v>
      </c>
      <c r="K64" s="233">
        <v>0</v>
      </c>
      <c r="L64" s="233">
        <v>0</v>
      </c>
      <c r="M64" s="233">
        <v>0</v>
      </c>
      <c r="N64" s="233">
        <v>0</v>
      </c>
      <c r="O64" s="233">
        <v>0</v>
      </c>
      <c r="P64" s="233">
        <v>0</v>
      </c>
      <c r="Q64" s="233">
        <v>0</v>
      </c>
      <c r="R64" s="233">
        <v>0</v>
      </c>
      <c r="S64" s="233">
        <v>0</v>
      </c>
      <c r="T64" s="233">
        <v>0</v>
      </c>
      <c r="U64" s="233">
        <v>0</v>
      </c>
      <c r="V64" s="233">
        <v>0</v>
      </c>
      <c r="W64" s="233">
        <v>0</v>
      </c>
      <c r="X64" s="233">
        <v>0</v>
      </c>
      <c r="Y64" s="233">
        <v>0</v>
      </c>
      <c r="Z64" s="233">
        <v>0</v>
      </c>
      <c r="AA64" s="233">
        <v>0</v>
      </c>
      <c r="AB64" s="234">
        <v>0</v>
      </c>
      <c r="AC64" s="234">
        <v>0</v>
      </c>
      <c r="AD64" s="234">
        <v>0</v>
      </c>
      <c r="AE64" s="234">
        <v>0</v>
      </c>
      <c r="AF64" s="234">
        <v>0</v>
      </c>
      <c r="AG64" s="234">
        <v>0</v>
      </c>
      <c r="AH64" s="233">
        <v>0</v>
      </c>
      <c r="AI64" s="153"/>
      <c r="AJ64" s="152"/>
    </row>
    <row r="65" spans="1:36" x14ac:dyDescent="0.2">
      <c r="A65" s="183" t="s">
        <v>383</v>
      </c>
      <c r="B65" s="233">
        <v>0</v>
      </c>
      <c r="C65" s="233">
        <v>0</v>
      </c>
      <c r="D65" s="233">
        <v>0</v>
      </c>
      <c r="E65" s="233">
        <v>0</v>
      </c>
      <c r="F65" s="233">
        <v>0</v>
      </c>
      <c r="G65" s="233">
        <v>0</v>
      </c>
      <c r="H65" s="233">
        <v>0</v>
      </c>
      <c r="I65" s="233">
        <v>0</v>
      </c>
      <c r="J65" s="233">
        <v>0</v>
      </c>
      <c r="K65" s="233">
        <v>0</v>
      </c>
      <c r="L65" s="233">
        <v>0</v>
      </c>
      <c r="M65" s="233">
        <v>0</v>
      </c>
      <c r="N65" s="233">
        <v>0</v>
      </c>
      <c r="O65" s="233">
        <v>0</v>
      </c>
      <c r="P65" s="233">
        <v>0</v>
      </c>
      <c r="Q65" s="233">
        <v>0</v>
      </c>
      <c r="R65" s="233">
        <v>0</v>
      </c>
      <c r="S65" s="233">
        <v>0</v>
      </c>
      <c r="T65" s="233">
        <v>0</v>
      </c>
      <c r="U65" s="233">
        <v>0</v>
      </c>
      <c r="V65" s="233">
        <v>0</v>
      </c>
      <c r="W65" s="233">
        <v>0</v>
      </c>
      <c r="X65" s="233">
        <v>0</v>
      </c>
      <c r="Y65" s="233">
        <v>0</v>
      </c>
      <c r="Z65" s="233">
        <v>0</v>
      </c>
      <c r="AA65" s="233">
        <v>0</v>
      </c>
      <c r="AB65" s="234">
        <v>0</v>
      </c>
      <c r="AC65" s="234">
        <v>0</v>
      </c>
      <c r="AD65" s="234">
        <v>0</v>
      </c>
      <c r="AE65" s="234">
        <v>0</v>
      </c>
      <c r="AF65" s="234">
        <v>0</v>
      </c>
      <c r="AG65" s="234">
        <v>0</v>
      </c>
      <c r="AH65" s="233">
        <v>0</v>
      </c>
      <c r="AI65" s="153"/>
      <c r="AJ65" s="152"/>
    </row>
    <row r="66" spans="1:36" x14ac:dyDescent="0.2">
      <c r="A66" s="183" t="s">
        <v>486</v>
      </c>
      <c r="B66" s="233">
        <v>0</v>
      </c>
      <c r="C66" s="233">
        <v>0</v>
      </c>
      <c r="D66" s="233">
        <v>0</v>
      </c>
      <c r="E66" s="233">
        <v>0</v>
      </c>
      <c r="F66" s="233">
        <v>0</v>
      </c>
      <c r="G66" s="233">
        <v>0</v>
      </c>
      <c r="H66" s="233">
        <v>0</v>
      </c>
      <c r="I66" s="233">
        <v>0</v>
      </c>
      <c r="J66" s="233">
        <v>0</v>
      </c>
      <c r="K66" s="233">
        <v>0</v>
      </c>
      <c r="L66" s="233">
        <v>0</v>
      </c>
      <c r="M66" s="233">
        <v>0</v>
      </c>
      <c r="N66" s="233">
        <v>0</v>
      </c>
      <c r="O66" s="233">
        <v>0</v>
      </c>
      <c r="P66" s="233">
        <v>0</v>
      </c>
      <c r="Q66" s="233">
        <v>0</v>
      </c>
      <c r="R66" s="233">
        <v>0</v>
      </c>
      <c r="S66" s="233">
        <v>0</v>
      </c>
      <c r="T66" s="233">
        <v>0</v>
      </c>
      <c r="U66" s="233">
        <v>0</v>
      </c>
      <c r="V66" s="233">
        <v>0</v>
      </c>
      <c r="W66" s="233">
        <v>0</v>
      </c>
      <c r="X66" s="233">
        <v>0</v>
      </c>
      <c r="Y66" s="233">
        <v>0</v>
      </c>
      <c r="Z66" s="233">
        <v>0</v>
      </c>
      <c r="AA66" s="233">
        <v>0</v>
      </c>
      <c r="AB66" s="234">
        <v>0</v>
      </c>
      <c r="AC66" s="234">
        <v>0</v>
      </c>
      <c r="AD66" s="234">
        <v>0</v>
      </c>
      <c r="AE66" s="234">
        <v>0</v>
      </c>
      <c r="AF66" s="234">
        <v>0</v>
      </c>
      <c r="AG66" s="234">
        <v>0</v>
      </c>
      <c r="AH66" s="233">
        <v>0</v>
      </c>
      <c r="AI66" s="153"/>
      <c r="AJ66" s="152"/>
    </row>
    <row r="67" spans="1:36" ht="14.25" x14ac:dyDescent="0.2">
      <c r="A67" s="184" t="s">
        <v>487</v>
      </c>
      <c r="B67" s="235">
        <f t="shared" ref="B67:AH67" si="28">B59+B60</f>
        <v>0</v>
      </c>
      <c r="C67" s="235">
        <f t="shared" si="28"/>
        <v>0</v>
      </c>
      <c r="D67" s="235">
        <f t="shared" si="28"/>
        <v>3831844.8818203099</v>
      </c>
      <c r="E67" s="235">
        <f t="shared" si="28"/>
        <v>7757116.6537135271</v>
      </c>
      <c r="F67" s="235">
        <f t="shared" si="28"/>
        <v>12381340.799928496</v>
      </c>
      <c r="G67" s="235">
        <f t="shared" si="28"/>
        <v>14121113.326992618</v>
      </c>
      <c r="H67" s="235">
        <f t="shared" si="28"/>
        <v>17028817.638023179</v>
      </c>
      <c r="I67" s="235">
        <f t="shared" si="28"/>
        <v>19604010.976710454</v>
      </c>
      <c r="J67" s="235">
        <f t="shared" si="28"/>
        <v>21783249.528304197</v>
      </c>
      <c r="K67" s="235">
        <f t="shared" si="28"/>
        <v>25263087.883302528</v>
      </c>
      <c r="L67" s="235">
        <f t="shared" si="28"/>
        <v>27312668.060718704</v>
      </c>
      <c r="M67" s="235">
        <f t="shared" si="28"/>
        <v>31013410.745798483</v>
      </c>
      <c r="N67" s="235">
        <f t="shared" si="28"/>
        <v>35163661.145893626</v>
      </c>
      <c r="O67" s="235">
        <f t="shared" si="28"/>
        <v>38908863.58486791</v>
      </c>
      <c r="P67" s="235">
        <f t="shared" si="28"/>
        <v>42182475.963754125</v>
      </c>
      <c r="Q67" s="235">
        <f t="shared" si="28"/>
        <v>45321574.465781793</v>
      </c>
      <c r="R67" s="235">
        <f t="shared" si="28"/>
        <v>47134437.444413066</v>
      </c>
      <c r="S67" s="235">
        <f t="shared" si="28"/>
        <v>48215599.727583475</v>
      </c>
      <c r="T67" s="235">
        <f t="shared" si="28"/>
        <v>49940607.539877184</v>
      </c>
      <c r="U67" s="235">
        <f t="shared" si="28"/>
        <v>53019831.841472268</v>
      </c>
      <c r="V67" s="235">
        <f t="shared" si="28"/>
        <v>54235992.371968463</v>
      </c>
      <c r="W67" s="235">
        <f t="shared" si="28"/>
        <v>57346250.119736411</v>
      </c>
      <c r="X67" s="235">
        <f t="shared" si="28"/>
        <v>59640100.124525875</v>
      </c>
      <c r="Y67" s="235">
        <f t="shared" si="28"/>
        <v>61008115.323501952</v>
      </c>
      <c r="Z67" s="235">
        <f t="shared" si="28"/>
        <v>64506732.294687189</v>
      </c>
      <c r="AA67" s="235">
        <f t="shared" si="28"/>
        <v>67087001.586474672</v>
      </c>
      <c r="AB67" s="235">
        <f t="shared" si="28"/>
        <v>67585832.635255709</v>
      </c>
      <c r="AC67" s="235">
        <f t="shared" si="28"/>
        <v>72561300.915931016</v>
      </c>
      <c r="AD67" s="235">
        <f t="shared" si="28"/>
        <v>75463752.952568263</v>
      </c>
      <c r="AE67" s="235">
        <f t="shared" si="28"/>
        <v>77194728.601424277</v>
      </c>
      <c r="AF67" s="235">
        <f t="shared" si="28"/>
        <v>81621595.193497837</v>
      </c>
      <c r="AG67" s="235">
        <f t="shared" si="28"/>
        <v>84886459.00123775</v>
      </c>
      <c r="AH67" s="235">
        <f t="shared" si="28"/>
        <v>86833571.193512529</v>
      </c>
      <c r="AI67" s="153"/>
      <c r="AJ67" s="152"/>
    </row>
    <row r="68" spans="1:36" x14ac:dyDescent="0.25">
      <c r="A68" s="183" t="s">
        <v>219</v>
      </c>
      <c r="B68" s="231"/>
      <c r="C68" s="231"/>
      <c r="D68" s="232">
        <v>0</v>
      </c>
      <c r="E68" s="232">
        <f>(B82+C82+D82)*$B$28/$B$27</f>
        <v>-15946841.885333331</v>
      </c>
      <c r="F68" s="232">
        <f>E68</f>
        <v>-15946841.885333331</v>
      </c>
      <c r="G68" s="232">
        <f>F68</f>
        <v>-15946841.885333331</v>
      </c>
      <c r="H68" s="232">
        <f t="shared" ref="H68:AH68" si="29">G68</f>
        <v>-15946841.885333331</v>
      </c>
      <c r="I68" s="232">
        <f t="shared" si="29"/>
        <v>-15946841.885333331</v>
      </c>
      <c r="J68" s="232">
        <f t="shared" si="29"/>
        <v>-15946841.885333331</v>
      </c>
      <c r="K68" s="232">
        <f t="shared" si="29"/>
        <v>-15946841.885333331</v>
      </c>
      <c r="L68" s="232">
        <f t="shared" si="29"/>
        <v>-15946841.885333331</v>
      </c>
      <c r="M68" s="232">
        <f t="shared" si="29"/>
        <v>-15946841.885333331</v>
      </c>
      <c r="N68" s="232">
        <f t="shared" si="29"/>
        <v>-15946841.885333331</v>
      </c>
      <c r="O68" s="232">
        <f t="shared" si="29"/>
        <v>-15946841.885333331</v>
      </c>
      <c r="P68" s="232">
        <f t="shared" si="29"/>
        <v>-15946841.885333331</v>
      </c>
      <c r="Q68" s="232">
        <f t="shared" si="29"/>
        <v>-15946841.885333331</v>
      </c>
      <c r="R68" s="232">
        <f t="shared" si="29"/>
        <v>-15946841.885333331</v>
      </c>
      <c r="S68" s="232">
        <f t="shared" si="29"/>
        <v>-15946841.885333331</v>
      </c>
      <c r="T68" s="232">
        <f t="shared" si="29"/>
        <v>-15946841.885333331</v>
      </c>
      <c r="U68" s="232">
        <f t="shared" si="29"/>
        <v>-15946841.885333331</v>
      </c>
      <c r="V68" s="232">
        <f t="shared" si="29"/>
        <v>-15946841.885333331</v>
      </c>
      <c r="W68" s="232">
        <f t="shared" si="29"/>
        <v>-15946841.885333331</v>
      </c>
      <c r="X68" s="232">
        <f t="shared" si="29"/>
        <v>-15946841.885333331</v>
      </c>
      <c r="Y68" s="232">
        <f t="shared" si="29"/>
        <v>-15946841.885333331</v>
      </c>
      <c r="Z68" s="232">
        <f t="shared" si="29"/>
        <v>-15946841.885333331</v>
      </c>
      <c r="AA68" s="232">
        <f t="shared" si="29"/>
        <v>-15946841.885333331</v>
      </c>
      <c r="AB68" s="232">
        <f t="shared" si="29"/>
        <v>-15946841.885333331</v>
      </c>
      <c r="AC68" s="232">
        <f t="shared" si="29"/>
        <v>-15946841.885333331</v>
      </c>
      <c r="AD68" s="232">
        <f t="shared" si="29"/>
        <v>-15946841.885333331</v>
      </c>
      <c r="AE68" s="232">
        <f t="shared" si="29"/>
        <v>-15946841.885333331</v>
      </c>
      <c r="AF68" s="232">
        <f t="shared" si="29"/>
        <v>-15946841.885333331</v>
      </c>
      <c r="AG68" s="232">
        <f t="shared" si="29"/>
        <v>-15946841.885333331</v>
      </c>
      <c r="AH68" s="232">
        <f t="shared" si="29"/>
        <v>-15946841.885333331</v>
      </c>
      <c r="AI68" s="153"/>
      <c r="AJ68" s="152"/>
    </row>
    <row r="69" spans="1:36" ht="14.25" x14ac:dyDescent="0.2">
      <c r="A69" s="184" t="s">
        <v>488</v>
      </c>
      <c r="B69" s="235">
        <f t="shared" ref="B69:AH69" si="30">B67+B68</f>
        <v>0</v>
      </c>
      <c r="C69" s="235">
        <f t="shared" si="30"/>
        <v>0</v>
      </c>
      <c r="D69" s="235">
        <f t="shared" si="30"/>
        <v>3831844.8818203099</v>
      </c>
      <c r="E69" s="235">
        <f t="shared" si="30"/>
        <v>-8189725.2316198042</v>
      </c>
      <c r="F69" s="235">
        <f t="shared" si="30"/>
        <v>-3565501.0854048356</v>
      </c>
      <c r="G69" s="235">
        <f t="shared" si="30"/>
        <v>-1825728.5583407134</v>
      </c>
      <c r="H69" s="235">
        <f t="shared" si="30"/>
        <v>1081975.7526898477</v>
      </c>
      <c r="I69" s="235">
        <f t="shared" si="30"/>
        <v>3657169.0913771223</v>
      </c>
      <c r="J69" s="235">
        <f t="shared" si="30"/>
        <v>5836407.6429708656</v>
      </c>
      <c r="K69" s="235">
        <f t="shared" si="30"/>
        <v>9316245.9979691971</v>
      </c>
      <c r="L69" s="235">
        <f t="shared" si="30"/>
        <v>11365826.175385373</v>
      </c>
      <c r="M69" s="235">
        <f t="shared" si="30"/>
        <v>15066568.860465152</v>
      </c>
      <c r="N69" s="235">
        <f t="shared" si="30"/>
        <v>19216819.260560296</v>
      </c>
      <c r="O69" s="235">
        <f t="shared" si="30"/>
        <v>22962021.69953458</v>
      </c>
      <c r="P69" s="235">
        <f t="shared" si="30"/>
        <v>26235634.078420796</v>
      </c>
      <c r="Q69" s="235">
        <f t="shared" si="30"/>
        <v>29374732.580448464</v>
      </c>
      <c r="R69" s="235">
        <f t="shared" si="30"/>
        <v>31187595.559079736</v>
      </c>
      <c r="S69" s="235">
        <f t="shared" si="30"/>
        <v>32268757.842250146</v>
      </c>
      <c r="T69" s="235">
        <f t="shared" si="30"/>
        <v>33993765.654543854</v>
      </c>
      <c r="U69" s="235">
        <f t="shared" si="30"/>
        <v>37072989.956138939</v>
      </c>
      <c r="V69" s="235">
        <f t="shared" si="30"/>
        <v>38289150.486635134</v>
      </c>
      <c r="W69" s="235">
        <f t="shared" si="30"/>
        <v>41399408.234403081</v>
      </c>
      <c r="X69" s="235">
        <f t="shared" si="30"/>
        <v>43693258.239192545</v>
      </c>
      <c r="Y69" s="235">
        <f t="shared" si="30"/>
        <v>45061273.438168623</v>
      </c>
      <c r="Z69" s="235">
        <f t="shared" si="30"/>
        <v>48559890.40935386</v>
      </c>
      <c r="AA69" s="235">
        <f t="shared" si="30"/>
        <v>51140159.701141343</v>
      </c>
      <c r="AB69" s="235">
        <f t="shared" si="30"/>
        <v>51638990.74992238</v>
      </c>
      <c r="AC69" s="235">
        <f t="shared" si="30"/>
        <v>56614459.030597687</v>
      </c>
      <c r="AD69" s="235">
        <f t="shared" si="30"/>
        <v>59516911.067234933</v>
      </c>
      <c r="AE69" s="235">
        <f t="shared" si="30"/>
        <v>61247886.716090947</v>
      </c>
      <c r="AF69" s="235">
        <f t="shared" si="30"/>
        <v>65674753.308164507</v>
      </c>
      <c r="AG69" s="235">
        <f t="shared" si="30"/>
        <v>68939617.115904421</v>
      </c>
      <c r="AH69" s="235">
        <f t="shared" si="30"/>
        <v>70886729.3081792</v>
      </c>
      <c r="AI69" s="153"/>
      <c r="AJ69" s="152"/>
    </row>
    <row r="70" spans="1:36" x14ac:dyDescent="0.2">
      <c r="A70" s="183" t="s">
        <v>218</v>
      </c>
      <c r="B70" s="233">
        <v>0</v>
      </c>
      <c r="C70" s="233">
        <v>0</v>
      </c>
      <c r="D70" s="233">
        <v>0</v>
      </c>
      <c r="E70" s="233">
        <v>0</v>
      </c>
      <c r="F70" s="233">
        <v>0</v>
      </c>
      <c r="G70" s="233">
        <v>0</v>
      </c>
      <c r="H70" s="233">
        <v>0</v>
      </c>
      <c r="I70" s="233">
        <v>0</v>
      </c>
      <c r="J70" s="233">
        <v>0</v>
      </c>
      <c r="K70" s="233">
        <v>0</v>
      </c>
      <c r="L70" s="233">
        <v>0</v>
      </c>
      <c r="M70" s="233">
        <v>0</v>
      </c>
      <c r="N70" s="233">
        <v>0</v>
      </c>
      <c r="O70" s="233">
        <v>0</v>
      </c>
      <c r="P70" s="233">
        <v>0</v>
      </c>
      <c r="Q70" s="233">
        <v>0</v>
      </c>
      <c r="R70" s="233">
        <v>0</v>
      </c>
      <c r="S70" s="233">
        <v>0</v>
      </c>
      <c r="T70" s="233">
        <v>0</v>
      </c>
      <c r="U70" s="233">
        <v>0</v>
      </c>
      <c r="V70" s="233">
        <v>0</v>
      </c>
      <c r="W70" s="233">
        <v>0</v>
      </c>
      <c r="X70" s="233">
        <v>0</v>
      </c>
      <c r="Y70" s="233">
        <v>0</v>
      </c>
      <c r="Z70" s="233">
        <v>0</v>
      </c>
      <c r="AA70" s="233">
        <v>0</v>
      </c>
      <c r="AB70" s="234">
        <v>0</v>
      </c>
      <c r="AC70" s="234">
        <v>0</v>
      </c>
      <c r="AD70" s="234">
        <v>0</v>
      </c>
      <c r="AE70" s="234">
        <v>0</v>
      </c>
      <c r="AF70" s="234">
        <v>0</v>
      </c>
      <c r="AG70" s="234">
        <v>0</v>
      </c>
      <c r="AH70" s="233">
        <v>0</v>
      </c>
      <c r="AI70" s="153"/>
      <c r="AJ70" s="152"/>
    </row>
    <row r="71" spans="1:36" ht="14.25" x14ac:dyDescent="0.2">
      <c r="A71" s="184" t="s">
        <v>222</v>
      </c>
      <c r="B71" s="235">
        <f t="shared" ref="B71:AH71" si="31">B69+B70</f>
        <v>0</v>
      </c>
      <c r="C71" s="235">
        <f t="shared" si="31"/>
        <v>0</v>
      </c>
      <c r="D71" s="235">
        <f t="shared" si="31"/>
        <v>3831844.8818203099</v>
      </c>
      <c r="E71" s="235">
        <f t="shared" si="31"/>
        <v>-8189725.2316198042</v>
      </c>
      <c r="F71" s="235">
        <f t="shared" si="31"/>
        <v>-3565501.0854048356</v>
      </c>
      <c r="G71" s="235">
        <f t="shared" si="31"/>
        <v>-1825728.5583407134</v>
      </c>
      <c r="H71" s="235">
        <f t="shared" si="31"/>
        <v>1081975.7526898477</v>
      </c>
      <c r="I71" s="235">
        <f t="shared" si="31"/>
        <v>3657169.0913771223</v>
      </c>
      <c r="J71" s="235">
        <f t="shared" si="31"/>
        <v>5836407.6429708656</v>
      </c>
      <c r="K71" s="235">
        <f t="shared" si="31"/>
        <v>9316245.9979691971</v>
      </c>
      <c r="L71" s="235">
        <f t="shared" si="31"/>
        <v>11365826.175385373</v>
      </c>
      <c r="M71" s="235">
        <f t="shared" si="31"/>
        <v>15066568.860465152</v>
      </c>
      <c r="N71" s="235">
        <f t="shared" si="31"/>
        <v>19216819.260560296</v>
      </c>
      <c r="O71" s="235">
        <f t="shared" si="31"/>
        <v>22962021.69953458</v>
      </c>
      <c r="P71" s="235">
        <f t="shared" si="31"/>
        <v>26235634.078420796</v>
      </c>
      <c r="Q71" s="235">
        <f t="shared" si="31"/>
        <v>29374732.580448464</v>
      </c>
      <c r="R71" s="235">
        <f t="shared" si="31"/>
        <v>31187595.559079736</v>
      </c>
      <c r="S71" s="235">
        <f t="shared" si="31"/>
        <v>32268757.842250146</v>
      </c>
      <c r="T71" s="235">
        <f t="shared" si="31"/>
        <v>33993765.654543854</v>
      </c>
      <c r="U71" s="235">
        <f t="shared" si="31"/>
        <v>37072989.956138939</v>
      </c>
      <c r="V71" s="235">
        <f t="shared" si="31"/>
        <v>38289150.486635134</v>
      </c>
      <c r="W71" s="235">
        <f t="shared" si="31"/>
        <v>41399408.234403081</v>
      </c>
      <c r="X71" s="235">
        <f t="shared" si="31"/>
        <v>43693258.239192545</v>
      </c>
      <c r="Y71" s="235">
        <f t="shared" si="31"/>
        <v>45061273.438168623</v>
      </c>
      <c r="Z71" s="235">
        <f t="shared" si="31"/>
        <v>48559890.40935386</v>
      </c>
      <c r="AA71" s="235">
        <f t="shared" si="31"/>
        <v>51140159.701141343</v>
      </c>
      <c r="AB71" s="235">
        <f t="shared" si="31"/>
        <v>51638990.74992238</v>
      </c>
      <c r="AC71" s="235">
        <f t="shared" si="31"/>
        <v>56614459.030597687</v>
      </c>
      <c r="AD71" s="235">
        <f t="shared" si="31"/>
        <v>59516911.067234933</v>
      </c>
      <c r="AE71" s="235">
        <f t="shared" si="31"/>
        <v>61247886.716090947</v>
      </c>
      <c r="AF71" s="235">
        <f t="shared" si="31"/>
        <v>65674753.308164507</v>
      </c>
      <c r="AG71" s="235">
        <f t="shared" si="31"/>
        <v>68939617.115904421</v>
      </c>
      <c r="AH71" s="235">
        <f t="shared" si="31"/>
        <v>70886729.3081792</v>
      </c>
      <c r="AI71" s="153"/>
      <c r="AJ71" s="152"/>
    </row>
    <row r="72" spans="1:36" x14ac:dyDescent="0.25">
      <c r="A72" s="183" t="s">
        <v>217</v>
      </c>
      <c r="B72" s="232">
        <f t="shared" ref="B72:AH72" si="32">-B71*$B$36</f>
        <v>0</v>
      </c>
      <c r="C72" s="232">
        <f t="shared" si="32"/>
        <v>0</v>
      </c>
      <c r="D72" s="232">
        <f t="shared" si="32"/>
        <v>-766368.97636406205</v>
      </c>
      <c r="E72" s="232">
        <f t="shared" si="32"/>
        <v>1637945.0463239609</v>
      </c>
      <c r="F72" s="232">
        <f t="shared" si="32"/>
        <v>713100.21708096715</v>
      </c>
      <c r="G72" s="232">
        <f t="shared" si="32"/>
        <v>365145.7116681427</v>
      </c>
      <c r="H72" s="232">
        <f t="shared" si="32"/>
        <v>-216395.15053796954</v>
      </c>
      <c r="I72" s="232">
        <f t="shared" si="32"/>
        <v>-731433.81827542454</v>
      </c>
      <c r="J72" s="232">
        <f t="shared" si="32"/>
        <v>-1167281.5285941733</v>
      </c>
      <c r="K72" s="232">
        <f t="shared" si="32"/>
        <v>-1863249.1995938395</v>
      </c>
      <c r="L72" s="232">
        <f t="shared" si="32"/>
        <v>-2273165.2350770747</v>
      </c>
      <c r="M72" s="232">
        <f t="shared" si="32"/>
        <v>-3013313.7720930306</v>
      </c>
      <c r="N72" s="232">
        <f t="shared" si="32"/>
        <v>-3843363.8521120595</v>
      </c>
      <c r="O72" s="232">
        <f t="shared" si="32"/>
        <v>-4592404.339906916</v>
      </c>
      <c r="P72" s="232">
        <f t="shared" si="32"/>
        <v>-5247126.8156841593</v>
      </c>
      <c r="Q72" s="232">
        <f t="shared" si="32"/>
        <v>-5874946.5160896927</v>
      </c>
      <c r="R72" s="232">
        <f t="shared" si="32"/>
        <v>-6237519.111815948</v>
      </c>
      <c r="S72" s="232">
        <f t="shared" si="32"/>
        <v>-6453751.5684500299</v>
      </c>
      <c r="T72" s="232">
        <f t="shared" si="32"/>
        <v>-6798753.1309087714</v>
      </c>
      <c r="U72" s="232">
        <f t="shared" si="32"/>
        <v>-7414597.9912277879</v>
      </c>
      <c r="V72" s="232">
        <f t="shared" si="32"/>
        <v>-7657830.0973270275</v>
      </c>
      <c r="W72" s="232">
        <f t="shared" si="32"/>
        <v>-8279881.6468806164</v>
      </c>
      <c r="X72" s="232">
        <f t="shared" si="32"/>
        <v>-8738651.6478385087</v>
      </c>
      <c r="Y72" s="232">
        <f t="shared" si="32"/>
        <v>-9012254.6876337249</v>
      </c>
      <c r="Z72" s="232">
        <f t="shared" si="32"/>
        <v>-9711978.0818707719</v>
      </c>
      <c r="AA72" s="232">
        <f t="shared" si="32"/>
        <v>-10228031.940228269</v>
      </c>
      <c r="AB72" s="232">
        <f t="shared" si="32"/>
        <v>-10327798.149984477</v>
      </c>
      <c r="AC72" s="232">
        <f t="shared" si="32"/>
        <v>-11322891.806119539</v>
      </c>
      <c r="AD72" s="232">
        <f t="shared" si="32"/>
        <v>-11903382.213446988</v>
      </c>
      <c r="AE72" s="232">
        <f t="shared" si="32"/>
        <v>-12249577.343218191</v>
      </c>
      <c r="AF72" s="232">
        <f t="shared" si="32"/>
        <v>-13134950.661632903</v>
      </c>
      <c r="AG72" s="232">
        <f t="shared" si="32"/>
        <v>-13787923.423180886</v>
      </c>
      <c r="AH72" s="232">
        <f t="shared" si="32"/>
        <v>-14177345.861635841</v>
      </c>
      <c r="AI72" s="153"/>
      <c r="AJ72" s="152"/>
    </row>
    <row r="73" spans="1:36" ht="15" thickBot="1" x14ac:dyDescent="0.25">
      <c r="A73" s="185" t="s">
        <v>221</v>
      </c>
      <c r="B73" s="236">
        <f t="shared" ref="B73:AH73" si="33">B71+B72</f>
        <v>0</v>
      </c>
      <c r="C73" s="236">
        <f t="shared" si="33"/>
        <v>0</v>
      </c>
      <c r="D73" s="236">
        <f t="shared" si="33"/>
        <v>3065475.9054562477</v>
      </c>
      <c r="E73" s="236">
        <f t="shared" si="33"/>
        <v>-6551780.1852958435</v>
      </c>
      <c r="F73" s="236">
        <f t="shared" si="33"/>
        <v>-2852400.8683238686</v>
      </c>
      <c r="G73" s="236">
        <f t="shared" si="33"/>
        <v>-1460582.8466725708</v>
      </c>
      <c r="H73" s="236">
        <f t="shared" si="33"/>
        <v>865580.60215187818</v>
      </c>
      <c r="I73" s="236">
        <f t="shared" si="33"/>
        <v>2925735.2731016977</v>
      </c>
      <c r="J73" s="236">
        <f t="shared" si="33"/>
        <v>4669126.1143766921</v>
      </c>
      <c r="K73" s="236">
        <f t="shared" si="33"/>
        <v>7452996.7983753579</v>
      </c>
      <c r="L73" s="236">
        <f t="shared" si="33"/>
        <v>9092660.9403082989</v>
      </c>
      <c r="M73" s="236">
        <f t="shared" si="33"/>
        <v>12053255.088372122</v>
      </c>
      <c r="N73" s="236">
        <f t="shared" si="33"/>
        <v>15373455.408448238</v>
      </c>
      <c r="O73" s="236">
        <f t="shared" si="33"/>
        <v>18369617.359627664</v>
      </c>
      <c r="P73" s="236">
        <f t="shared" si="33"/>
        <v>20988507.262736637</v>
      </c>
      <c r="Q73" s="236">
        <f t="shared" si="33"/>
        <v>23499786.064358771</v>
      </c>
      <c r="R73" s="236">
        <f t="shared" si="33"/>
        <v>24950076.447263788</v>
      </c>
      <c r="S73" s="236">
        <f t="shared" si="33"/>
        <v>25815006.273800116</v>
      </c>
      <c r="T73" s="236">
        <f t="shared" si="33"/>
        <v>27195012.523635082</v>
      </c>
      <c r="U73" s="236">
        <f t="shared" si="33"/>
        <v>29658391.964911152</v>
      </c>
      <c r="V73" s="236">
        <f t="shared" si="33"/>
        <v>30631320.389308106</v>
      </c>
      <c r="W73" s="236">
        <f t="shared" si="33"/>
        <v>33119526.587522466</v>
      </c>
      <c r="X73" s="236">
        <f t="shared" si="33"/>
        <v>34954606.591354035</v>
      </c>
      <c r="Y73" s="236">
        <f t="shared" si="33"/>
        <v>36049018.7505349</v>
      </c>
      <c r="Z73" s="236">
        <f t="shared" si="33"/>
        <v>38847912.327483088</v>
      </c>
      <c r="AA73" s="236">
        <f t="shared" si="33"/>
        <v>40912127.760913074</v>
      </c>
      <c r="AB73" s="236">
        <f t="shared" si="33"/>
        <v>41311192.599937901</v>
      </c>
      <c r="AC73" s="236">
        <f t="shared" si="33"/>
        <v>45291567.224478148</v>
      </c>
      <c r="AD73" s="236">
        <f t="shared" si="33"/>
        <v>47613528.853787944</v>
      </c>
      <c r="AE73" s="236">
        <f t="shared" si="33"/>
        <v>48998309.372872755</v>
      </c>
      <c r="AF73" s="236">
        <f t="shared" si="33"/>
        <v>52539802.646531604</v>
      </c>
      <c r="AG73" s="236">
        <f t="shared" si="33"/>
        <v>55151693.692723535</v>
      </c>
      <c r="AH73" s="236">
        <f t="shared" si="33"/>
        <v>56709383.446543358</v>
      </c>
      <c r="AI73" s="153"/>
      <c r="AJ73" s="152"/>
    </row>
    <row r="74" spans="1:36" ht="16.5" thickBot="1" x14ac:dyDescent="0.25">
      <c r="A74" s="156"/>
      <c r="B74" s="186">
        <v>0</v>
      </c>
      <c r="C74" s="186">
        <v>0.5</v>
      </c>
      <c r="D74" s="186">
        <v>1.5</v>
      </c>
      <c r="E74" s="186">
        <v>2.5</v>
      </c>
      <c r="F74" s="186">
        <v>3.5</v>
      </c>
      <c r="G74" s="186">
        <v>4.5</v>
      </c>
      <c r="H74" s="186">
        <v>5.5</v>
      </c>
      <c r="I74" s="186">
        <v>6.5</v>
      </c>
      <c r="J74" s="186">
        <v>7.5</v>
      </c>
      <c r="K74" s="186">
        <v>8.5</v>
      </c>
      <c r="L74" s="186">
        <v>9.5</v>
      </c>
      <c r="M74" s="186">
        <v>10.5</v>
      </c>
      <c r="N74" s="186">
        <v>11.5</v>
      </c>
      <c r="O74" s="186">
        <v>12.5</v>
      </c>
      <c r="P74" s="186">
        <v>13.5</v>
      </c>
      <c r="Q74" s="186">
        <v>14.5</v>
      </c>
      <c r="R74" s="186">
        <v>15.5</v>
      </c>
      <c r="S74" s="186">
        <v>16.5</v>
      </c>
      <c r="T74" s="186">
        <v>17.5</v>
      </c>
      <c r="U74" s="186">
        <v>18.5</v>
      </c>
      <c r="V74" s="186">
        <v>19.5</v>
      </c>
      <c r="W74" s="186">
        <v>20.5</v>
      </c>
      <c r="X74" s="186">
        <v>21.5</v>
      </c>
      <c r="Y74" s="186">
        <v>22.5</v>
      </c>
      <c r="Z74" s="186">
        <v>23.5</v>
      </c>
      <c r="AA74" s="186">
        <v>24.5</v>
      </c>
      <c r="AB74" s="186">
        <v>25.5</v>
      </c>
      <c r="AC74" s="186">
        <v>26.5</v>
      </c>
      <c r="AD74" s="186">
        <v>27.5</v>
      </c>
      <c r="AE74" s="186">
        <v>28.5</v>
      </c>
      <c r="AF74" s="186">
        <v>29.5</v>
      </c>
      <c r="AG74" s="186">
        <v>30.5</v>
      </c>
      <c r="AH74" s="186">
        <v>31.5</v>
      </c>
      <c r="AI74" s="153"/>
      <c r="AJ74" s="152"/>
    </row>
    <row r="75" spans="1:36" x14ac:dyDescent="0.2">
      <c r="A75" s="179" t="s">
        <v>220</v>
      </c>
      <c r="B75" s="67">
        <v>1</v>
      </c>
      <c r="C75" s="67">
        <v>2</v>
      </c>
      <c r="D75" s="67">
        <v>3</v>
      </c>
      <c r="E75" s="67">
        <v>4</v>
      </c>
      <c r="F75" s="67">
        <v>5</v>
      </c>
      <c r="G75" s="67">
        <v>6</v>
      </c>
      <c r="H75" s="67">
        <v>7</v>
      </c>
      <c r="I75" s="67">
        <v>8</v>
      </c>
      <c r="J75" s="67">
        <v>9</v>
      </c>
      <c r="K75" s="67">
        <v>10</v>
      </c>
      <c r="L75" s="67">
        <v>11</v>
      </c>
      <c r="M75" s="67">
        <v>12</v>
      </c>
      <c r="N75" s="67">
        <v>13</v>
      </c>
      <c r="O75" s="67">
        <v>14</v>
      </c>
      <c r="P75" s="67">
        <v>15</v>
      </c>
      <c r="Q75" s="67">
        <v>16</v>
      </c>
      <c r="R75" s="67">
        <v>17</v>
      </c>
      <c r="S75" s="67">
        <v>18</v>
      </c>
      <c r="T75" s="67">
        <v>19</v>
      </c>
      <c r="U75" s="67">
        <v>20</v>
      </c>
      <c r="V75" s="67">
        <v>21</v>
      </c>
      <c r="W75" s="67">
        <v>22</v>
      </c>
      <c r="X75" s="67">
        <v>23</v>
      </c>
      <c r="Y75" s="67">
        <v>24</v>
      </c>
      <c r="Z75" s="67">
        <v>25</v>
      </c>
      <c r="AA75" s="67">
        <v>26</v>
      </c>
      <c r="AB75" s="67">
        <v>27</v>
      </c>
      <c r="AC75" s="67">
        <v>28</v>
      </c>
      <c r="AD75" s="67">
        <v>29</v>
      </c>
      <c r="AE75" s="67">
        <v>30</v>
      </c>
      <c r="AF75" s="67">
        <v>31</v>
      </c>
      <c r="AG75" s="67">
        <v>32</v>
      </c>
      <c r="AH75" s="67">
        <v>33</v>
      </c>
      <c r="AI75" s="153"/>
      <c r="AJ75" s="152"/>
    </row>
    <row r="76" spans="1:36" ht="14.25" x14ac:dyDescent="0.2">
      <c r="A76" s="182" t="s">
        <v>488</v>
      </c>
      <c r="B76" s="235">
        <f t="shared" ref="B76:AH76" si="34">B69</f>
        <v>0</v>
      </c>
      <c r="C76" s="235">
        <f t="shared" si="34"/>
        <v>0</v>
      </c>
      <c r="D76" s="235">
        <f t="shared" si="34"/>
        <v>3831844.8818203099</v>
      </c>
      <c r="E76" s="235">
        <f t="shared" si="34"/>
        <v>-8189725.2316198042</v>
      </c>
      <c r="F76" s="235">
        <f t="shared" si="34"/>
        <v>-3565501.0854048356</v>
      </c>
      <c r="G76" s="235">
        <f t="shared" si="34"/>
        <v>-1825728.5583407134</v>
      </c>
      <c r="H76" s="235">
        <f t="shared" si="34"/>
        <v>1081975.7526898477</v>
      </c>
      <c r="I76" s="235">
        <f t="shared" si="34"/>
        <v>3657169.0913771223</v>
      </c>
      <c r="J76" s="235">
        <f t="shared" si="34"/>
        <v>5836407.6429708656</v>
      </c>
      <c r="K76" s="235">
        <f t="shared" si="34"/>
        <v>9316245.9979691971</v>
      </c>
      <c r="L76" s="235">
        <f t="shared" si="34"/>
        <v>11365826.175385373</v>
      </c>
      <c r="M76" s="235">
        <f t="shared" si="34"/>
        <v>15066568.860465152</v>
      </c>
      <c r="N76" s="235">
        <f t="shared" si="34"/>
        <v>19216819.260560296</v>
      </c>
      <c r="O76" s="235">
        <f t="shared" si="34"/>
        <v>22962021.69953458</v>
      </c>
      <c r="P76" s="235">
        <f t="shared" si="34"/>
        <v>26235634.078420796</v>
      </c>
      <c r="Q76" s="235">
        <f t="shared" si="34"/>
        <v>29374732.580448464</v>
      </c>
      <c r="R76" s="235">
        <f t="shared" si="34"/>
        <v>31187595.559079736</v>
      </c>
      <c r="S76" s="235">
        <f t="shared" si="34"/>
        <v>32268757.842250146</v>
      </c>
      <c r="T76" s="235">
        <f t="shared" si="34"/>
        <v>33993765.654543854</v>
      </c>
      <c r="U76" s="235">
        <f t="shared" si="34"/>
        <v>37072989.956138939</v>
      </c>
      <c r="V76" s="235">
        <f t="shared" si="34"/>
        <v>38289150.486635134</v>
      </c>
      <c r="W76" s="235">
        <f t="shared" si="34"/>
        <v>41399408.234403081</v>
      </c>
      <c r="X76" s="235">
        <f t="shared" si="34"/>
        <v>43693258.239192545</v>
      </c>
      <c r="Y76" s="235">
        <f t="shared" si="34"/>
        <v>45061273.438168623</v>
      </c>
      <c r="Z76" s="235">
        <f t="shared" si="34"/>
        <v>48559890.40935386</v>
      </c>
      <c r="AA76" s="235">
        <f t="shared" si="34"/>
        <v>51140159.701141343</v>
      </c>
      <c r="AB76" s="235">
        <f t="shared" si="34"/>
        <v>51638990.74992238</v>
      </c>
      <c r="AC76" s="235">
        <f t="shared" si="34"/>
        <v>56614459.030597687</v>
      </c>
      <c r="AD76" s="235">
        <f t="shared" si="34"/>
        <v>59516911.067234933</v>
      </c>
      <c r="AE76" s="235">
        <f t="shared" si="34"/>
        <v>61247886.716090947</v>
      </c>
      <c r="AF76" s="235">
        <f t="shared" si="34"/>
        <v>65674753.308164507</v>
      </c>
      <c r="AG76" s="235">
        <f t="shared" si="34"/>
        <v>68939617.115904421</v>
      </c>
      <c r="AH76" s="235">
        <f t="shared" si="34"/>
        <v>70886729.3081792</v>
      </c>
      <c r="AI76" s="153"/>
      <c r="AJ76" s="152"/>
    </row>
    <row r="77" spans="1:36" x14ac:dyDescent="0.25">
      <c r="A77" s="183" t="s">
        <v>219</v>
      </c>
      <c r="B77" s="232">
        <f t="shared" ref="B77:AH77" si="35">-B68</f>
        <v>0</v>
      </c>
      <c r="C77" s="232">
        <f t="shared" si="35"/>
        <v>0</v>
      </c>
      <c r="D77" s="232">
        <f t="shared" si="35"/>
        <v>0</v>
      </c>
      <c r="E77" s="232">
        <f t="shared" si="35"/>
        <v>15946841.885333331</v>
      </c>
      <c r="F77" s="232">
        <f t="shared" si="35"/>
        <v>15946841.885333331</v>
      </c>
      <c r="G77" s="232">
        <f t="shared" si="35"/>
        <v>15946841.885333331</v>
      </c>
      <c r="H77" s="232">
        <f t="shared" si="35"/>
        <v>15946841.885333331</v>
      </c>
      <c r="I77" s="232">
        <f t="shared" si="35"/>
        <v>15946841.885333331</v>
      </c>
      <c r="J77" s="232">
        <f t="shared" si="35"/>
        <v>15946841.885333331</v>
      </c>
      <c r="K77" s="232">
        <f t="shared" si="35"/>
        <v>15946841.885333331</v>
      </c>
      <c r="L77" s="232">
        <f t="shared" si="35"/>
        <v>15946841.885333331</v>
      </c>
      <c r="M77" s="232">
        <f t="shared" si="35"/>
        <v>15946841.885333331</v>
      </c>
      <c r="N77" s="232">
        <f t="shared" si="35"/>
        <v>15946841.885333331</v>
      </c>
      <c r="O77" s="232">
        <f t="shared" si="35"/>
        <v>15946841.885333331</v>
      </c>
      <c r="P77" s="232">
        <f t="shared" si="35"/>
        <v>15946841.885333331</v>
      </c>
      <c r="Q77" s="232">
        <f t="shared" si="35"/>
        <v>15946841.885333331</v>
      </c>
      <c r="R77" s="232">
        <f t="shared" si="35"/>
        <v>15946841.885333331</v>
      </c>
      <c r="S77" s="232">
        <f t="shared" si="35"/>
        <v>15946841.885333331</v>
      </c>
      <c r="T77" s="232">
        <f t="shared" si="35"/>
        <v>15946841.885333331</v>
      </c>
      <c r="U77" s="232">
        <f t="shared" si="35"/>
        <v>15946841.885333331</v>
      </c>
      <c r="V77" s="232">
        <f t="shared" si="35"/>
        <v>15946841.885333331</v>
      </c>
      <c r="W77" s="232">
        <f t="shared" si="35"/>
        <v>15946841.885333331</v>
      </c>
      <c r="X77" s="232">
        <f t="shared" si="35"/>
        <v>15946841.885333331</v>
      </c>
      <c r="Y77" s="232">
        <f t="shared" si="35"/>
        <v>15946841.885333331</v>
      </c>
      <c r="Z77" s="232">
        <f t="shared" si="35"/>
        <v>15946841.885333331</v>
      </c>
      <c r="AA77" s="232">
        <f t="shared" si="35"/>
        <v>15946841.885333331</v>
      </c>
      <c r="AB77" s="232">
        <f t="shared" si="35"/>
        <v>15946841.885333331</v>
      </c>
      <c r="AC77" s="232">
        <f t="shared" si="35"/>
        <v>15946841.885333331</v>
      </c>
      <c r="AD77" s="232">
        <f t="shared" si="35"/>
        <v>15946841.885333331</v>
      </c>
      <c r="AE77" s="232">
        <f t="shared" si="35"/>
        <v>15946841.885333331</v>
      </c>
      <c r="AF77" s="232">
        <f t="shared" si="35"/>
        <v>15946841.885333331</v>
      </c>
      <c r="AG77" s="232">
        <f t="shared" si="35"/>
        <v>15946841.885333331</v>
      </c>
      <c r="AH77" s="232">
        <f t="shared" si="35"/>
        <v>15946841.885333331</v>
      </c>
      <c r="AI77" s="153"/>
      <c r="AJ77" s="152"/>
    </row>
    <row r="78" spans="1:36" x14ac:dyDescent="0.25">
      <c r="A78" s="183" t="s">
        <v>218</v>
      </c>
      <c r="B78" s="232">
        <f t="shared" ref="B78:AH78" si="36">B70</f>
        <v>0</v>
      </c>
      <c r="C78" s="232">
        <f t="shared" si="36"/>
        <v>0</v>
      </c>
      <c r="D78" s="232">
        <f t="shared" si="36"/>
        <v>0</v>
      </c>
      <c r="E78" s="232">
        <f t="shared" si="36"/>
        <v>0</v>
      </c>
      <c r="F78" s="232">
        <f t="shared" si="36"/>
        <v>0</v>
      </c>
      <c r="G78" s="232">
        <f t="shared" si="36"/>
        <v>0</v>
      </c>
      <c r="H78" s="232">
        <f t="shared" si="36"/>
        <v>0</v>
      </c>
      <c r="I78" s="232">
        <f t="shared" si="36"/>
        <v>0</v>
      </c>
      <c r="J78" s="232">
        <f t="shared" si="36"/>
        <v>0</v>
      </c>
      <c r="K78" s="232">
        <f t="shared" si="36"/>
        <v>0</v>
      </c>
      <c r="L78" s="232">
        <f t="shared" si="36"/>
        <v>0</v>
      </c>
      <c r="M78" s="232">
        <f t="shared" si="36"/>
        <v>0</v>
      </c>
      <c r="N78" s="232">
        <f t="shared" si="36"/>
        <v>0</v>
      </c>
      <c r="O78" s="232">
        <f t="shared" si="36"/>
        <v>0</v>
      </c>
      <c r="P78" s="232">
        <f t="shared" si="36"/>
        <v>0</v>
      </c>
      <c r="Q78" s="232">
        <f t="shared" si="36"/>
        <v>0</v>
      </c>
      <c r="R78" s="232">
        <f t="shared" si="36"/>
        <v>0</v>
      </c>
      <c r="S78" s="232">
        <f t="shared" si="36"/>
        <v>0</v>
      </c>
      <c r="T78" s="232">
        <f t="shared" si="36"/>
        <v>0</v>
      </c>
      <c r="U78" s="232">
        <f t="shared" si="36"/>
        <v>0</v>
      </c>
      <c r="V78" s="232">
        <f t="shared" si="36"/>
        <v>0</v>
      </c>
      <c r="W78" s="232">
        <f t="shared" si="36"/>
        <v>0</v>
      </c>
      <c r="X78" s="232">
        <f t="shared" si="36"/>
        <v>0</v>
      </c>
      <c r="Y78" s="232">
        <f t="shared" si="36"/>
        <v>0</v>
      </c>
      <c r="Z78" s="232">
        <f t="shared" si="36"/>
        <v>0</v>
      </c>
      <c r="AA78" s="232">
        <f t="shared" si="36"/>
        <v>0</v>
      </c>
      <c r="AB78" s="232">
        <f t="shared" si="36"/>
        <v>0</v>
      </c>
      <c r="AC78" s="232">
        <f t="shared" si="36"/>
        <v>0</v>
      </c>
      <c r="AD78" s="232">
        <f t="shared" si="36"/>
        <v>0</v>
      </c>
      <c r="AE78" s="232">
        <f t="shared" si="36"/>
        <v>0</v>
      </c>
      <c r="AF78" s="232">
        <f t="shared" si="36"/>
        <v>0</v>
      </c>
      <c r="AG78" s="232">
        <f t="shared" si="36"/>
        <v>0</v>
      </c>
      <c r="AH78" s="232">
        <f t="shared" si="36"/>
        <v>0</v>
      </c>
      <c r="AI78" s="153"/>
      <c r="AJ78" s="152"/>
    </row>
    <row r="79" spans="1:36" x14ac:dyDescent="0.25">
      <c r="A79" s="183" t="s">
        <v>217</v>
      </c>
      <c r="B79" s="232">
        <f>IF(SUM($B$72:B72)+SUM($A$79:A79)&gt;0,0,SUM($B$72:B72)-SUM($A$79:A79))</f>
        <v>0</v>
      </c>
      <c r="C79" s="232">
        <f>IF(SUM($B$72:C72)+SUM($A$79:B79)&gt;0,0,SUM($B$72:C72)-SUM($A$79:B79))</f>
        <v>0</v>
      </c>
      <c r="D79" s="232">
        <f>IF(SUM($B$72:D72)+SUM($A$79:C79)&gt;0,0,SUM($B$72:D72)-SUM($A$79:C79))</f>
        <v>-766368.97636406205</v>
      </c>
      <c r="E79" s="232">
        <f>IF(SUM($B$72:E72)+SUM($A$79:D79)&gt;0,0,SUM($B$72:E72)-SUM($A$79:D79))</f>
        <v>0</v>
      </c>
      <c r="F79" s="232">
        <f>IF(SUM($B$72:F72)+SUM($A$79:E79)&gt;0,0,SUM($B$72:F72)-SUM($A$79:E79))</f>
        <v>0</v>
      </c>
      <c r="G79" s="232">
        <f>IF(SUM($B$72:G72)+SUM($A$79:F79)&gt;0,0,SUM($B$72:G72)-SUM($A$79:F79))</f>
        <v>0</v>
      </c>
      <c r="H79" s="232">
        <f>IF(SUM($B$72:H72)+SUM($A$79:G79)&gt;0,0,SUM($B$72:H72)-SUM($A$79:G79))</f>
        <v>0</v>
      </c>
      <c r="I79" s="232">
        <f>IF(SUM($B$72:I72)+SUM($A$79:H79)&gt;0,0,SUM($B$72:I72)-SUM($A$79:H79))</f>
        <v>0</v>
      </c>
      <c r="J79" s="232">
        <f>IF(SUM($B$72:J72)+SUM($A$79:I79)&gt;0,0,SUM($B$72:J72)-SUM($A$79:I79))</f>
        <v>601080.47766550328</v>
      </c>
      <c r="K79" s="232">
        <f>IF(SUM($B$72:K72)+SUM($A$79:J79)&gt;0,0,SUM($B$72:K72)-SUM($A$79:J79))</f>
        <v>-1863249.1995938397</v>
      </c>
      <c r="L79" s="232">
        <f>IF(SUM($B$72:L72)+SUM($A$79:K79)&gt;0,0,SUM($B$72:L72)-SUM($A$79:K79))</f>
        <v>-2273165.2350770743</v>
      </c>
      <c r="M79" s="232">
        <f>IF(SUM($B$72:M72)+SUM($A$79:L79)&gt;0,0,SUM($B$72:M72)-SUM($A$79:L79))</f>
        <v>-3013313.7720930306</v>
      </c>
      <c r="N79" s="232">
        <f>IF(SUM($B$72:N72)+SUM($A$79:M79)&gt;0,0,SUM($B$72:N72)-SUM($A$79:M79))</f>
        <v>-3843363.8521120595</v>
      </c>
      <c r="O79" s="232">
        <f>IF(SUM($B$72:O72)+SUM($A$79:N79)&gt;0,0,SUM($B$72:O72)-SUM($A$79:N79))</f>
        <v>-4592404.339906916</v>
      </c>
      <c r="P79" s="232">
        <f>IF(SUM($B$72:P72)+SUM($A$79:O79)&gt;0,0,SUM($B$72:P72)-SUM($A$79:O79))</f>
        <v>-5247126.8156841584</v>
      </c>
      <c r="Q79" s="232">
        <f>IF(SUM($B$72:Q72)+SUM($A$79:P79)&gt;0,0,SUM($B$72:Q72)-SUM($A$79:P79))</f>
        <v>-5874946.5160896927</v>
      </c>
      <c r="R79" s="232">
        <f>IF(SUM($B$72:R72)+SUM($A$79:Q79)&gt;0,0,SUM($B$72:R72)-SUM($A$79:Q79))</f>
        <v>-6237519.111815948</v>
      </c>
      <c r="S79" s="232">
        <f>IF(SUM($B$72:S72)+SUM($A$79:R79)&gt;0,0,SUM($B$72:S72)-SUM($A$79:R79))</f>
        <v>-6453751.5684500337</v>
      </c>
      <c r="T79" s="232">
        <f>IF(SUM($B$72:T72)+SUM($A$79:S79)&gt;0,0,SUM($B$72:T72)-SUM($A$79:S79))</f>
        <v>-6798753.1309087723</v>
      </c>
      <c r="U79" s="232">
        <f>IF(SUM($B$72:U72)+SUM($A$79:T79)&gt;0,0,SUM($B$72:U72)-SUM($A$79:T79))</f>
        <v>-7414597.9912277907</v>
      </c>
      <c r="V79" s="232">
        <f>IF(SUM($B$72:V72)+SUM($A$79:U79)&gt;0,0,SUM($B$72:V72)-SUM($A$79:U79))</f>
        <v>-7657830.0973270237</v>
      </c>
      <c r="W79" s="232">
        <f>IF(SUM($B$72:W72)+SUM($A$79:V79)&gt;0,0,SUM($B$72:W72)-SUM($A$79:V79))</f>
        <v>-8279881.6468806118</v>
      </c>
      <c r="X79" s="232">
        <f>IF(SUM($B$72:X72)+SUM($A$79:W79)&gt;0,0,SUM($B$72:X72)-SUM($A$79:W79))</f>
        <v>-8738651.6478385031</v>
      </c>
      <c r="Y79" s="232">
        <f>IF(SUM($B$72:Y72)+SUM($A$79:X79)&gt;0,0,SUM($B$72:Y72)-SUM($A$79:X79))</f>
        <v>-9012254.687633723</v>
      </c>
      <c r="Z79" s="232">
        <f>IF(SUM($B$72:Z72)+SUM($A$79:Y79)&gt;0,0,SUM($B$72:Z72)-SUM($A$79:Y79))</f>
        <v>-9711978.0818707794</v>
      </c>
      <c r="AA79" s="232">
        <f>IF(SUM($B$72:AA72)+SUM($A$79:Z79)&gt;0,0,SUM($B$72:AA72)-SUM($A$79:Z79))</f>
        <v>-10228031.940228269</v>
      </c>
      <c r="AB79" s="232">
        <f>IF(SUM($B$72:AB72)+SUM($A$79:AA79)&gt;0,0,SUM($B$72:AB72)-SUM($A$79:AA79))</f>
        <v>-10327798.149984479</v>
      </c>
      <c r="AC79" s="232">
        <f>IF(SUM($B$72:AC72)+SUM($A$79:AB79)&gt;0,0,SUM($B$72:AC72)-SUM($A$79:AB79))</f>
        <v>-11322891.806119546</v>
      </c>
      <c r="AD79" s="232">
        <f>IF(SUM($B$72:AD72)+SUM($A$79:AC79)&gt;0,0,SUM($B$72:AD72)-SUM($A$79:AC79))</f>
        <v>-11903382.213446975</v>
      </c>
      <c r="AE79" s="232">
        <f>IF(SUM($B$72:AE72)+SUM($A$79:AD79)&gt;0,0,SUM($B$72:AE72)-SUM($A$79:AD79))</f>
        <v>-12249577.343218178</v>
      </c>
      <c r="AF79" s="232">
        <f>IF(SUM($B$72:AF72)+SUM($A$79:AE79)&gt;0,0,SUM($B$72:AF72)-SUM($A$79:AE79))</f>
        <v>-13134950.661632895</v>
      </c>
      <c r="AG79" s="232">
        <f>IF(SUM($B$72:AG72)+SUM($A$79:AF79)&gt;0,0,SUM($B$72:AG72)-SUM($A$79:AF79))</f>
        <v>-13787923.423180878</v>
      </c>
      <c r="AH79" s="232">
        <f>IF(SUM($B$72:AH72)+SUM($A$79:AG79)&gt;0,0,SUM($B$72:AH72)-SUM($A$79:AG79))</f>
        <v>-14177345.861635834</v>
      </c>
      <c r="AI79" s="153"/>
      <c r="AJ79" s="152"/>
    </row>
    <row r="80" spans="1:36" x14ac:dyDescent="0.25">
      <c r="A80" s="183" t="s">
        <v>216</v>
      </c>
      <c r="B80" s="232">
        <f>IF(((SUM($B$59:B59)+SUM($B$61:B65))+SUM($B$82:B82))&lt;0,((SUM($B$59:B59)+SUM($B$61:B65))+SUM($B$82:B82))*0.18-SUM($A$80:A80),IF(SUM($A$80:A80)&lt;0,0-SUM($A$80:A80),0))</f>
        <v>-660851.83259999997</v>
      </c>
      <c r="C80" s="232">
        <f>IF(((SUM($B$59:C59)+SUM($B$61:C65))+SUM($B$82:C82))&lt;0,((SUM($B$59:C59)+SUM($B$61:C65))+SUM($B$82:C82))*0.18-SUM($A$80:B80),IF(SUM($A$80:B80)&lt;0,0-SUM($A$80:B80),0))</f>
        <v>0</v>
      </c>
      <c r="D80" s="232">
        <f>IF(((SUM($B$59:D59)+SUM($B$61:D65))+SUM($B$82:D82))&lt;0,((SUM($B$59:D59)+SUM($B$61:D65))+SUM($B$82:D82))*0.18-SUM($A$80:C80),IF(SUM($A$80:C80)&lt;0,0-SUM($A$80:C80),0))</f>
        <v>-84762362.269472331</v>
      </c>
      <c r="E80" s="232">
        <f>IF(((SUM($B$59:E59)+SUM($B$61:E65))+SUM($B$82:E82))&lt;0,((SUM($B$59:E59)+SUM($B$61:E65))+SUM($B$82:E82))*0.18-SUM($A$80:D80),IF(SUM($A$80:D80)&lt;0,0-SUM($A$80:D80),0))</f>
        <v>1396280.9976684302</v>
      </c>
      <c r="F80" s="232">
        <f>IF(((SUM($B$59:F59)+SUM($B$61:F65))+SUM($B$82:F82))&lt;0,((SUM($B$59:F59)+SUM($B$61:F65))+SUM($B$82:F82))*0.18-SUM($A$80:E80),IF(SUM($A$80:E80)&lt;0,0-SUM($A$80:E80),0))</f>
        <v>2228641.3439871371</v>
      </c>
      <c r="G80" s="232">
        <f>IF(((SUM($B$59:G59)+SUM($B$61:G65))+SUM($B$82:G82))&lt;0,((SUM($B$59:G59)+SUM($B$61:G65))+SUM($B$82:G82))*0.18-SUM($A$80:F80),IF(SUM($A$80:F80)&lt;0,0-SUM($A$80:F80),0))</f>
        <v>2541800.3988586664</v>
      </c>
      <c r="H80" s="232">
        <f>IF(((SUM($B$59:H59)+SUM($B$61:H65))+SUM($B$82:H82))&lt;0,((SUM($B$59:H59)+SUM($B$61:H65))+SUM($B$82:H82))*0.18-SUM($A$80:G80),IF(SUM($A$80:G80)&lt;0,0-SUM($A$80:G80),0))</f>
        <v>3065187.1748441756</v>
      </c>
      <c r="I80" s="232">
        <f>IF(((SUM($B$59:I59)+SUM($B$61:I65))+SUM($B$82:I82))&lt;0,((SUM($B$59:I59)+SUM($B$61:I65))+SUM($B$82:I82))*0.18-SUM($A$80:H80),IF(SUM($A$80:H80)&lt;0,0-SUM($A$80:H80),0))</f>
        <v>3528721.9758078754</v>
      </c>
      <c r="J80" s="232">
        <f>IF(((SUM($B$59:J59)+SUM($B$61:J65))+SUM($B$82:J82))&lt;0,((SUM($B$59:J59)+SUM($B$61:J65))+SUM($B$82:J82))*0.18-SUM($A$80:I80),IF(SUM($A$80:I80)&lt;0,0-SUM($A$80:I80),0))</f>
        <v>3920984.9150947481</v>
      </c>
      <c r="K80" s="232">
        <f>IF(((SUM($B$59:K59)+SUM($B$61:K65))+SUM($B$82:K82))&lt;0,((SUM($B$59:K59)+SUM($B$61:K65))+SUM($B$82:K82))*0.18-SUM($A$80:J80),IF(SUM($A$80:J80)&lt;0,0-SUM($A$80:J80),0))</f>
        <v>4547355.8189944699</v>
      </c>
      <c r="L80" s="232">
        <f>IF(((SUM($B$59:L59)+SUM($B$61:L65))+SUM($B$82:L82))&lt;0,((SUM($B$59:L59)+SUM($B$61:L65))+SUM($B$82:L82))*0.18-SUM($A$80:K80),IF(SUM($A$80:K80)&lt;0,0-SUM($A$80:K80),0))</f>
        <v>4916280.2509293556</v>
      </c>
      <c r="M80" s="232">
        <f>IF(((SUM($B$59:M59)+SUM($B$61:M65))+SUM($B$82:M82))&lt;0,((SUM($B$59:M59)+SUM($B$61:M65))+SUM($B$82:M82))*0.18-SUM($A$80:L80),IF(SUM($A$80:L80)&lt;0,0-SUM($A$80:L80),0))</f>
        <v>5582413.9342437312</v>
      </c>
      <c r="N80" s="232">
        <f>IF(((SUM($B$59:N59)+SUM($B$61:N65))+SUM($B$82:N82))&lt;0,((SUM($B$59:N59)+SUM($B$61:N65))+SUM($B$82:N82))*0.18-SUM($A$80:M80),IF(SUM($A$80:M80)&lt;0,0-SUM($A$80:M80),0))</f>
        <v>6329459.006260857</v>
      </c>
      <c r="O80" s="232">
        <f>IF(((SUM($B$59:O59)+SUM($B$61:O65))+SUM($B$82:O82))&lt;0,((SUM($B$59:O59)+SUM($B$61:O65))+SUM($B$82:O82))*0.18-SUM($A$80:N80),IF(SUM($A$80:N80)&lt;0,0-SUM($A$80:N80),0))</f>
        <v>7003595.4452762231</v>
      </c>
      <c r="P80" s="232">
        <f>IF(((SUM($B$59:P59)+SUM($B$61:P65))+SUM($B$82:P82))&lt;0,((SUM($B$59:P59)+SUM($B$61:P65))+SUM($B$82:P82))*0.18-SUM($A$80:O80),IF(SUM($A$80:O80)&lt;0,0-SUM($A$80:O80),0))</f>
        <v>7592845.6734757386</v>
      </c>
      <c r="Q80" s="232">
        <f>IF(((SUM($B$59:Q59)+SUM($B$61:Q65))+SUM($B$82:Q82))&lt;0,((SUM($B$59:Q59)+SUM($B$61:Q65))+SUM($B$82:Q82))*0.18-SUM($A$80:P80),IF(SUM($A$80:P80)&lt;0,0-SUM($A$80:P80),0))</f>
        <v>8157883.4038407244</v>
      </c>
      <c r="R80" s="232">
        <f>IF(((SUM($B$59:R59)+SUM($B$61:R65))+SUM($B$82:R82))&lt;0,((SUM($B$59:R59)+SUM($B$61:R65))+SUM($B$82:R82))*0.18-SUM($A$80:Q80),IF(SUM($A$80:Q80)&lt;0,0-SUM($A$80:Q80),0))</f>
        <v>8484198.7399943527</v>
      </c>
      <c r="S80" s="232">
        <f>IF(((SUM($B$59:S59)+SUM($B$61:S65))+SUM($B$82:S82))&lt;0,((SUM($B$59:S59)+SUM($B$61:S65))+SUM($B$82:S82))*0.18-SUM($A$80:R80),IF(SUM($A$80:R80)&lt;0,0-SUM($A$80:R80),0))</f>
        <v>8678807.9509650245</v>
      </c>
      <c r="T80" s="232">
        <f>IF(((SUM($B$59:T59)+SUM($B$61:T65))+SUM($B$82:T82))&lt;0,((SUM($B$59:T59)+SUM($B$61:T65))+SUM($B$82:T82))*0.18-SUM($A$80:S80),IF(SUM($A$80:S80)&lt;0,0-SUM($A$80:S80),0))</f>
        <v>7448757.0718308184</v>
      </c>
      <c r="U80" s="232">
        <f>IF(((SUM($B$59:U59)+SUM($B$61:U65))+SUM($B$82:U82))&lt;0,((SUM($B$59:U59)+SUM($B$61:U65))+SUM($B$82:U82))*0.18-SUM($A$80:T80),IF(SUM($A$80:T80)&lt;0,0-SUM($A$80:T80),0))</f>
        <v>0</v>
      </c>
      <c r="V80" s="232">
        <f>IF(((SUM($B$59:V59)+SUM($B$61:V65))+SUM($B$82:V82))&lt;0,((SUM($B$59:V59)+SUM($B$61:V65))+SUM($B$82:V82))*0.18-SUM($A$80:U80),IF(SUM($A$80:U80)&lt;0,0-SUM($A$80:U80),0))</f>
        <v>0</v>
      </c>
      <c r="W80" s="232">
        <f>IF(((SUM($B$59:W59)+SUM($B$61:W65))+SUM($B$82:W82))&lt;0,((SUM($B$59:W59)+SUM($B$61:W65))+SUM($B$82:W82))*0.18-SUM($A$80:V80),IF(SUM($A$80:V80)&lt;0,0-SUM($A$80:V80),0))</f>
        <v>0</v>
      </c>
      <c r="X80" s="232">
        <f>IF(((SUM($B$59:X59)+SUM($B$61:X65))+SUM($B$82:X82))&lt;0,((SUM($B$59:X59)+SUM($B$61:X65))+SUM($B$82:X82))*0.18-SUM($A$80:W80),IF(SUM($A$80:W80)&lt;0,0-SUM($A$80:W80),0))</f>
        <v>0</v>
      </c>
      <c r="Y80" s="232">
        <f>IF(((SUM($B$59:Y59)+SUM($B$61:Y65))+SUM($B$82:Y82))&lt;0,((SUM($B$59:Y59)+SUM($B$61:Y65))+SUM($B$82:Y82))*0.18-SUM($A$80:X80),IF(SUM($A$80:X80)&lt;0,0-SUM($A$80:X80),0))</f>
        <v>0</v>
      </c>
      <c r="Z80" s="232">
        <f>IF(((SUM($B$59:Z59)+SUM($B$61:Z65))+SUM($B$82:Z82))&lt;0,((SUM($B$59:Z59)+SUM($B$61:Z65))+SUM($B$82:Z82))*0.18-SUM($A$80:Y80),IF(SUM($A$80:Y80)&lt;0,0-SUM($A$80:Y80),0))</f>
        <v>0</v>
      </c>
      <c r="AA80" s="232">
        <f>IF(((SUM($B$59:AA59)+SUM($B$61:AA65))+SUM($B$82:AA82))&lt;0,((SUM($B$59:AA59)+SUM($B$61:AA65))+SUM($B$82:AA82))*0.18-SUM($A$80:Z80),IF(SUM($A$80:Z80)&lt;0,0-SUM($A$80:Z80),0))</f>
        <v>0</v>
      </c>
      <c r="AB80" s="232">
        <f>IF(((SUM($B$59:AB59)+SUM($B$61:AB65))+SUM($B$82:AB82))&lt;0,((SUM($B$59:AB59)+SUM($B$61:AB65))+SUM($B$82:AB82))*0.18-SUM($A$80:AA80),IF(SUM($A$80:AA80)&lt;0,0-SUM($A$80:AA80),0))</f>
        <v>0</v>
      </c>
      <c r="AC80" s="232">
        <f>IF(((SUM($B$59:AC59)+SUM($B$61:AC65))+SUM($B$82:AC82))&lt;0,((SUM($B$59:AC59)+SUM($B$61:AC65))+SUM($B$82:AC82))*0.18-SUM($A$80:AB80),IF(SUM($A$80:AB80)&lt;0,0-SUM($A$80:AB80),0))</f>
        <v>0</v>
      </c>
      <c r="AD80" s="232">
        <f>IF(((SUM($B$59:AD59)+SUM($B$61:AD65))+SUM($B$82:AD82))&lt;0,((SUM($B$59:AD59)+SUM($B$61:AD65))+SUM($B$82:AD82))*0.18-SUM($A$80:AC80),IF(SUM($A$80:AC80)&lt;0,0-SUM($A$80:AC80),0))</f>
        <v>0</v>
      </c>
      <c r="AE80" s="232">
        <f>IF(((SUM($B$59:AE59)+SUM($B$61:AE65))+SUM($B$82:AE82))&lt;0,((SUM($B$59:AE59)+SUM($B$61:AE65))+SUM($B$82:AE82))*0.18-SUM($A$80:AD80),IF(SUM($A$80:AD80)&lt;0,0-SUM($A$80:AD80),0))</f>
        <v>0</v>
      </c>
      <c r="AF80" s="232">
        <f>IF(((SUM($B$59:AF59)+SUM($B$61:AF65))+SUM($B$82:AF82))&lt;0,((SUM($B$59:AF59)+SUM($B$61:AF65))+SUM($B$82:AF82))*0.18-SUM($A$80:AE80),IF(SUM($A$80:AE80)&lt;0,0-SUM($A$80:AE80),0))</f>
        <v>0</v>
      </c>
      <c r="AG80" s="232">
        <f>IF(((SUM($B$59:AG59)+SUM($B$61:AG65))+SUM($B$82:AG82))&lt;0,((SUM($B$59:AG59)+SUM($B$61:AG65))+SUM($B$82:AG82))*0.18-SUM($A$80:AF80),IF(SUM($A$80:AF80)&lt;0,0-SUM($A$80:AF80),0))</f>
        <v>0</v>
      </c>
      <c r="AH80" s="232">
        <f>IF(((SUM($B$59:AH59)+SUM($B$61:AH65))+SUM($B$82:AH82))&lt;0,((SUM($B$59:AH59)+SUM($B$61:AH65))+SUM($B$82:AH82))*0.18-SUM($A$80:AG80),IF(SUM($A$80:AG80)&lt;0,0-SUM($A$80:AG80),0))</f>
        <v>0</v>
      </c>
      <c r="AI80" s="153"/>
      <c r="AJ80" s="152"/>
    </row>
    <row r="81" spans="1:36" x14ac:dyDescent="0.25">
      <c r="A81" s="183" t="s">
        <v>215</v>
      </c>
      <c r="B81" s="232">
        <f t="shared" ref="B81:AH81" si="37">-B59*(C39)</f>
        <v>0</v>
      </c>
      <c r="C81" s="232">
        <f t="shared" si="37"/>
        <v>0</v>
      </c>
      <c r="D81" s="232">
        <f t="shared" si="37"/>
        <v>0</v>
      </c>
      <c r="E81" s="232">
        <f t="shared" si="37"/>
        <v>0</v>
      </c>
      <c r="F81" s="232">
        <f t="shared" si="37"/>
        <v>0</v>
      </c>
      <c r="G81" s="232">
        <f t="shared" si="37"/>
        <v>0</v>
      </c>
      <c r="H81" s="232">
        <f t="shared" si="37"/>
        <v>0</v>
      </c>
      <c r="I81" s="232">
        <f t="shared" si="37"/>
        <v>0</v>
      </c>
      <c r="J81" s="232">
        <f t="shared" si="37"/>
        <v>0</v>
      </c>
      <c r="K81" s="232">
        <f t="shared" si="37"/>
        <v>0</v>
      </c>
      <c r="L81" s="232">
        <f t="shared" si="37"/>
        <v>0</v>
      </c>
      <c r="M81" s="232">
        <f t="shared" si="37"/>
        <v>0</v>
      </c>
      <c r="N81" s="232">
        <f t="shared" si="37"/>
        <v>0</v>
      </c>
      <c r="O81" s="232">
        <f t="shared" si="37"/>
        <v>0</v>
      </c>
      <c r="P81" s="232">
        <f t="shared" si="37"/>
        <v>0</v>
      </c>
      <c r="Q81" s="232">
        <f t="shared" si="37"/>
        <v>0</v>
      </c>
      <c r="R81" s="232">
        <f t="shared" si="37"/>
        <v>0</v>
      </c>
      <c r="S81" s="232">
        <f t="shared" si="37"/>
        <v>0</v>
      </c>
      <c r="T81" s="232">
        <f t="shared" si="37"/>
        <v>0</v>
      </c>
      <c r="U81" s="232">
        <f t="shared" si="37"/>
        <v>0</v>
      </c>
      <c r="V81" s="232">
        <f t="shared" si="37"/>
        <v>0</v>
      </c>
      <c r="W81" s="232">
        <f t="shared" si="37"/>
        <v>0</v>
      </c>
      <c r="X81" s="232">
        <f t="shared" si="37"/>
        <v>0</v>
      </c>
      <c r="Y81" s="232">
        <f t="shared" si="37"/>
        <v>0</v>
      </c>
      <c r="Z81" s="232">
        <f t="shared" si="37"/>
        <v>0</v>
      </c>
      <c r="AA81" s="232">
        <f t="shared" si="37"/>
        <v>0</v>
      </c>
      <c r="AB81" s="232">
        <f t="shared" si="37"/>
        <v>0</v>
      </c>
      <c r="AC81" s="232">
        <f t="shared" si="37"/>
        <v>0</v>
      </c>
      <c r="AD81" s="232">
        <f t="shared" si="37"/>
        <v>0</v>
      </c>
      <c r="AE81" s="232">
        <f t="shared" si="37"/>
        <v>0</v>
      </c>
      <c r="AF81" s="232">
        <f t="shared" si="37"/>
        <v>0</v>
      </c>
      <c r="AG81" s="232">
        <f t="shared" si="37"/>
        <v>0</v>
      </c>
      <c r="AH81" s="232">
        <f t="shared" si="37"/>
        <v>0</v>
      </c>
      <c r="AI81" s="153"/>
      <c r="AJ81" s="152"/>
    </row>
    <row r="82" spans="1:36" x14ac:dyDescent="0.2">
      <c r="A82" s="183" t="s">
        <v>389</v>
      </c>
      <c r="B82" s="244">
        <v>-3671399.07</v>
      </c>
      <c r="C82" s="244">
        <v>0</v>
      </c>
      <c r="D82" s="244">
        <v>-474733857.48999995</v>
      </c>
      <c r="E82" s="237"/>
      <c r="F82" s="237"/>
      <c r="G82" s="237"/>
      <c r="H82" s="237"/>
      <c r="I82" s="237"/>
      <c r="J82" s="237"/>
      <c r="K82" s="237"/>
      <c r="L82" s="237"/>
      <c r="M82" s="237"/>
      <c r="N82" s="237"/>
      <c r="O82" s="237"/>
      <c r="P82" s="237"/>
      <c r="Q82" s="237"/>
      <c r="R82" s="237"/>
      <c r="S82" s="237"/>
      <c r="T82" s="237"/>
      <c r="U82" s="237"/>
      <c r="V82" s="237"/>
      <c r="W82" s="237"/>
      <c r="X82" s="237"/>
      <c r="Y82" s="237"/>
      <c r="Z82" s="237"/>
      <c r="AA82" s="237"/>
      <c r="AB82" s="237"/>
      <c r="AC82" s="237"/>
      <c r="AD82" s="237"/>
      <c r="AE82" s="237"/>
      <c r="AF82" s="237"/>
      <c r="AG82" s="237"/>
      <c r="AH82" s="237"/>
      <c r="AI82" s="153"/>
      <c r="AJ82" s="152"/>
    </row>
    <row r="83" spans="1:36" x14ac:dyDescent="0.2">
      <c r="A83" s="183" t="s">
        <v>214</v>
      </c>
      <c r="B83" s="233">
        <v>0</v>
      </c>
      <c r="C83" s="233">
        <v>0</v>
      </c>
      <c r="D83" s="233">
        <v>0</v>
      </c>
      <c r="E83" s="238">
        <v>0</v>
      </c>
      <c r="F83" s="238">
        <v>0</v>
      </c>
      <c r="G83" s="238">
        <v>0</v>
      </c>
      <c r="H83" s="238">
        <v>0</v>
      </c>
      <c r="I83" s="238">
        <v>0</v>
      </c>
      <c r="J83" s="238">
        <v>0</v>
      </c>
      <c r="K83" s="238">
        <v>0</v>
      </c>
      <c r="L83" s="238">
        <v>0</v>
      </c>
      <c r="M83" s="238">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38">
        <v>0</v>
      </c>
      <c r="AD83" s="238">
        <v>0</v>
      </c>
      <c r="AE83" s="238">
        <v>0</v>
      </c>
      <c r="AF83" s="238">
        <v>0</v>
      </c>
      <c r="AG83" s="238">
        <v>0</v>
      </c>
      <c r="AH83" s="238">
        <v>0</v>
      </c>
      <c r="AI83" s="153"/>
      <c r="AJ83" s="152"/>
    </row>
    <row r="84" spans="1:36" ht="14.25" x14ac:dyDescent="0.2">
      <c r="A84" s="184" t="s">
        <v>213</v>
      </c>
      <c r="B84" s="235">
        <f t="shared" ref="B84:AH84" si="38">SUM(B76:B83)</f>
        <v>-4332250.9025999997</v>
      </c>
      <c r="C84" s="235">
        <f t="shared" si="38"/>
        <v>0</v>
      </c>
      <c r="D84" s="235">
        <f t="shared" si="38"/>
        <v>-556430743.85401607</v>
      </c>
      <c r="E84" s="235">
        <f t="shared" si="38"/>
        <v>9153397.6513819583</v>
      </c>
      <c r="F84" s="235">
        <f t="shared" si="38"/>
        <v>14609982.143915633</v>
      </c>
      <c r="G84" s="235">
        <f t="shared" si="38"/>
        <v>16662913.725851284</v>
      </c>
      <c r="H84" s="235">
        <f t="shared" si="38"/>
        <v>20094004.812867355</v>
      </c>
      <c r="I84" s="235">
        <f t="shared" si="38"/>
        <v>23132732.952518329</v>
      </c>
      <c r="J84" s="235">
        <f t="shared" si="38"/>
        <v>26305314.921064448</v>
      </c>
      <c r="K84" s="235">
        <f t="shared" si="38"/>
        <v>27947194.50270316</v>
      </c>
      <c r="L84" s="235">
        <f t="shared" si="38"/>
        <v>29955783.076570984</v>
      </c>
      <c r="M84" s="235">
        <f t="shared" si="38"/>
        <v>33582510.907949179</v>
      </c>
      <c r="N84" s="235">
        <f t="shared" si="38"/>
        <v>37649756.300042421</v>
      </c>
      <c r="O84" s="235">
        <f t="shared" si="38"/>
        <v>41320054.690237217</v>
      </c>
      <c r="P84" s="235">
        <f t="shared" si="38"/>
        <v>44528194.821545705</v>
      </c>
      <c r="Q84" s="235">
        <f t="shared" si="38"/>
        <v>47604511.353532821</v>
      </c>
      <c r="R84" s="235">
        <f t="shared" si="38"/>
        <v>49381117.072591476</v>
      </c>
      <c r="S84" s="235">
        <f t="shared" si="38"/>
        <v>50440656.110098466</v>
      </c>
      <c r="T84" s="235">
        <f t="shared" si="38"/>
        <v>50590611.480799228</v>
      </c>
      <c r="U84" s="235">
        <f t="shared" si="38"/>
        <v>45605233.850244477</v>
      </c>
      <c r="V84" s="235">
        <f t="shared" si="38"/>
        <v>46578162.274641439</v>
      </c>
      <c r="W84" s="235">
        <f t="shared" si="38"/>
        <v>49066368.472855799</v>
      </c>
      <c r="X84" s="235">
        <f t="shared" si="38"/>
        <v>50901448.476687372</v>
      </c>
      <c r="Y84" s="235">
        <f t="shared" si="38"/>
        <v>51995860.635868229</v>
      </c>
      <c r="Z84" s="235">
        <f t="shared" si="38"/>
        <v>54794754.21281641</v>
      </c>
      <c r="AA84" s="235">
        <f t="shared" si="38"/>
        <v>56858969.646246403</v>
      </c>
      <c r="AB84" s="235">
        <f t="shared" si="38"/>
        <v>57258034.48527123</v>
      </c>
      <c r="AC84" s="235">
        <f t="shared" si="38"/>
        <v>61238409.10981147</v>
      </c>
      <c r="AD84" s="235">
        <f t="shared" si="38"/>
        <v>63560370.739121288</v>
      </c>
      <c r="AE84" s="235">
        <f t="shared" si="38"/>
        <v>64945151.258206099</v>
      </c>
      <c r="AF84" s="235">
        <f t="shared" si="38"/>
        <v>68486644.531864941</v>
      </c>
      <c r="AG84" s="235">
        <f t="shared" si="38"/>
        <v>71098535.578056872</v>
      </c>
      <c r="AH84" s="235">
        <f t="shared" si="38"/>
        <v>72656225.331876695</v>
      </c>
      <c r="AI84" s="153"/>
      <c r="AJ84" s="152"/>
    </row>
    <row r="85" spans="1:36" ht="14.25" x14ac:dyDescent="0.2">
      <c r="A85" s="184" t="s">
        <v>489</v>
      </c>
      <c r="B85" s="235">
        <f>SUM($B$84:B84)</f>
        <v>-4332250.9025999997</v>
      </c>
      <c r="C85" s="235">
        <f>SUM($B$84:C84)</f>
        <v>-4332250.9025999997</v>
      </c>
      <c r="D85" s="235">
        <f>SUM($B$84:D84)</f>
        <v>-560762994.75661612</v>
      </c>
      <c r="E85" s="235">
        <f>SUM($B$84:E84)</f>
        <v>-551609597.10523415</v>
      </c>
      <c r="F85" s="235">
        <f>SUM($B$84:F84)</f>
        <v>-536999614.96131849</v>
      </c>
      <c r="G85" s="235">
        <f>SUM($B$84:G84)</f>
        <v>-520336701.2354672</v>
      </c>
      <c r="H85" s="235">
        <f>SUM($B$84:H84)</f>
        <v>-500242696.42259985</v>
      </c>
      <c r="I85" s="235">
        <f>SUM($B$84:I84)</f>
        <v>-477109963.47008151</v>
      </c>
      <c r="J85" s="235">
        <f>SUM($B$84:J84)</f>
        <v>-450804648.54901707</v>
      </c>
      <c r="K85" s="235">
        <f>SUM($B$84:K84)</f>
        <v>-422857454.04631388</v>
      </c>
      <c r="L85" s="235">
        <f>SUM($B$84:L84)</f>
        <v>-392901670.96974289</v>
      </c>
      <c r="M85" s="235">
        <f>SUM($B$84:M84)</f>
        <v>-359319160.06179368</v>
      </c>
      <c r="N85" s="235">
        <f>SUM($B$84:N84)</f>
        <v>-321669403.76175129</v>
      </c>
      <c r="O85" s="235">
        <f>SUM($B$84:O84)</f>
        <v>-280349349.07151407</v>
      </c>
      <c r="P85" s="235">
        <f>SUM($B$84:P84)</f>
        <v>-235821154.24996835</v>
      </c>
      <c r="Q85" s="235">
        <f>SUM($B$84:Q84)</f>
        <v>-188216642.89643553</v>
      </c>
      <c r="R85" s="235">
        <f>SUM($B$84:R84)</f>
        <v>-138835525.82384405</v>
      </c>
      <c r="S85" s="235">
        <f>SUM($B$84:S84)</f>
        <v>-88394869.713745579</v>
      </c>
      <c r="T85" s="235">
        <f>SUM($B$84:T84)</f>
        <v>-37804258.232946351</v>
      </c>
      <c r="U85" s="235">
        <f>SUM($B$84:U84)</f>
        <v>7800975.6172981262</v>
      </c>
      <c r="V85" s="235">
        <f>SUM($B$84:V84)</f>
        <v>54379137.891939566</v>
      </c>
      <c r="W85" s="235">
        <f>SUM($B$84:W84)</f>
        <v>103445506.36479536</v>
      </c>
      <c r="X85" s="235">
        <f>SUM($B$84:X84)</f>
        <v>154346954.84148273</v>
      </c>
      <c r="Y85" s="235">
        <f>SUM($B$84:Y84)</f>
        <v>206342815.47735095</v>
      </c>
      <c r="Z85" s="235">
        <f>SUM($B$84:Z84)</f>
        <v>261137569.69016737</v>
      </c>
      <c r="AA85" s="235">
        <f>SUM($B$84:AA84)</f>
        <v>317996539.33641374</v>
      </c>
      <c r="AB85" s="235">
        <f>SUM($B$84:AB84)</f>
        <v>375254573.82168496</v>
      </c>
      <c r="AC85" s="235">
        <f>SUM($B$84:AC84)</f>
        <v>436492982.93149644</v>
      </c>
      <c r="AD85" s="235">
        <f>SUM($B$84:AD84)</f>
        <v>500053353.6706177</v>
      </c>
      <c r="AE85" s="235">
        <f>SUM($B$84:AE84)</f>
        <v>564998504.92882383</v>
      </c>
      <c r="AF85" s="235">
        <f>SUM($B$84:AF84)</f>
        <v>633485149.46068883</v>
      </c>
      <c r="AG85" s="235">
        <f>SUM($B$84:AG84)</f>
        <v>704583685.03874564</v>
      </c>
      <c r="AH85" s="235">
        <f>SUM($B$84:AH84)</f>
        <v>777239910.3706224</v>
      </c>
      <c r="AI85" s="153"/>
      <c r="AJ85" s="152"/>
    </row>
    <row r="86" spans="1:36" x14ac:dyDescent="0.25">
      <c r="A86" s="187" t="s">
        <v>390</v>
      </c>
      <c r="B86" s="239">
        <f>1/POWER((1+$B$44),B74)</f>
        <v>1</v>
      </c>
      <c r="C86" s="239">
        <f t="shared" ref="C86:AH86" si="39">1/POWER((1+$B$44),C74)</f>
        <v>0.94072086838359736</v>
      </c>
      <c r="D86" s="239">
        <f t="shared" si="39"/>
        <v>0.83249634370229864</v>
      </c>
      <c r="E86" s="239">
        <f t="shared" si="39"/>
        <v>0.73672242805513155</v>
      </c>
      <c r="F86" s="239">
        <f t="shared" si="39"/>
        <v>0.65196675049126696</v>
      </c>
      <c r="G86" s="239">
        <f t="shared" si="39"/>
        <v>0.57696172609846641</v>
      </c>
      <c r="H86" s="239">
        <f t="shared" si="39"/>
        <v>0.51058559831722694</v>
      </c>
      <c r="I86" s="239">
        <f t="shared" si="39"/>
        <v>0.45184566222763445</v>
      </c>
      <c r="J86" s="239">
        <f t="shared" si="39"/>
        <v>0.39986341790056151</v>
      </c>
      <c r="K86" s="239">
        <f t="shared" si="39"/>
        <v>0.35386143177040841</v>
      </c>
      <c r="L86" s="239">
        <f t="shared" si="39"/>
        <v>0.31315170953133498</v>
      </c>
      <c r="M86" s="239">
        <f t="shared" si="39"/>
        <v>0.27712540666489821</v>
      </c>
      <c r="N86" s="239">
        <f t="shared" si="39"/>
        <v>0.24524372271229933</v>
      </c>
      <c r="O86" s="239">
        <f t="shared" si="39"/>
        <v>0.21702984310822954</v>
      </c>
      <c r="P86" s="239">
        <f t="shared" si="39"/>
        <v>0.19206180806038009</v>
      </c>
      <c r="Q86" s="239">
        <f t="shared" si="39"/>
        <v>0.16996620182334526</v>
      </c>
      <c r="R86" s="239">
        <f t="shared" si="39"/>
        <v>0.15041256798526129</v>
      </c>
      <c r="S86" s="239">
        <f t="shared" si="39"/>
        <v>0.13310846724359404</v>
      </c>
      <c r="T86" s="239">
        <f t="shared" si="39"/>
        <v>0.11779510375539298</v>
      </c>
      <c r="U86" s="239">
        <f t="shared" si="39"/>
        <v>0.10424345465079028</v>
      </c>
      <c r="V86" s="239">
        <f t="shared" si="39"/>
        <v>9.2250844823708225E-2</v>
      </c>
      <c r="W86" s="239">
        <f t="shared" si="39"/>
        <v>8.163791577319314E-2</v>
      </c>
      <c r="X86" s="239">
        <f t="shared" si="39"/>
        <v>7.2245943162117798E-2</v>
      </c>
      <c r="Y86" s="239">
        <f t="shared" si="39"/>
        <v>6.3934462975325498E-2</v>
      </c>
      <c r="Z86" s="239">
        <f t="shared" si="39"/>
        <v>5.6579170774624342E-2</v>
      </c>
      <c r="AA86" s="239">
        <f t="shared" si="39"/>
        <v>5.0070062632410935E-2</v>
      </c>
      <c r="AB86" s="239">
        <f t="shared" si="39"/>
        <v>4.4309789940186653E-2</v>
      </c>
      <c r="AC86" s="239">
        <f t="shared" si="39"/>
        <v>3.9212203486890855E-2</v>
      </c>
      <c r="AD86" s="239">
        <f t="shared" si="39"/>
        <v>3.4701065032646777E-2</v>
      </c>
      <c r="AE86" s="239">
        <f t="shared" si="39"/>
        <v>3.0708907108536979E-2</v>
      </c>
      <c r="AF86" s="239">
        <f t="shared" si="39"/>
        <v>2.7176023989855736E-2</v>
      </c>
      <c r="AG86" s="239">
        <f t="shared" si="39"/>
        <v>2.4049578752084716E-2</v>
      </c>
      <c r="AH86" s="239">
        <f t="shared" si="39"/>
        <v>2.1282813054942232E-2</v>
      </c>
      <c r="AI86" s="153"/>
      <c r="AJ86" s="152"/>
    </row>
    <row r="87" spans="1:36" ht="14.25" x14ac:dyDescent="0.2">
      <c r="A87" s="182" t="s">
        <v>490</v>
      </c>
      <c r="B87" s="235">
        <f t="shared" ref="B87:AH87" si="40">B84*B86</f>
        <v>-4332250.9025999997</v>
      </c>
      <c r="C87" s="235">
        <f t="shared" si="40"/>
        <v>0</v>
      </c>
      <c r="D87" s="235">
        <f t="shared" si="40"/>
        <v>-463226559.78201866</v>
      </c>
      <c r="E87" s="235">
        <f t="shared" si="40"/>
        <v>6743513.342680255</v>
      </c>
      <c r="F87" s="235">
        <f t="shared" si="40"/>
        <v>9525222.5831041094</v>
      </c>
      <c r="G87" s="235">
        <f t="shared" si="40"/>
        <v>9613863.4650969859</v>
      </c>
      <c r="H87" s="235">
        <f t="shared" si="40"/>
        <v>10259709.469967116</v>
      </c>
      <c r="I87" s="235">
        <f t="shared" si="40"/>
        <v>10452425.040065667</v>
      </c>
      <c r="J87" s="235">
        <f t="shared" si="40"/>
        <v>10518533.133287469</v>
      </c>
      <c r="K87" s="235">
        <f t="shared" si="40"/>
        <v>9889434.2606926281</v>
      </c>
      <c r="L87" s="235">
        <f t="shared" si="40"/>
        <v>9380704.6807780359</v>
      </c>
      <c r="M87" s="235">
        <f t="shared" si="40"/>
        <v>9306566.9921937957</v>
      </c>
      <c r="N87" s="235">
        <f t="shared" si="40"/>
        <v>9233366.3942332473</v>
      </c>
      <c r="O87" s="235">
        <f t="shared" si="40"/>
        <v>8967684.9866456464</v>
      </c>
      <c r="P87" s="235">
        <f t="shared" si="40"/>
        <v>8552165.6070909221</v>
      </c>
      <c r="Q87" s="235">
        <f t="shared" si="40"/>
        <v>8091157.9844162902</v>
      </c>
      <c r="R87" s="235">
        <f t="shared" si="40"/>
        <v>7427540.6288693119</v>
      </c>
      <c r="S87" s="235">
        <f t="shared" si="40"/>
        <v>6714078.4215764338</v>
      </c>
      <c r="T87" s="235">
        <f t="shared" si="40"/>
        <v>5959326.3284295201</v>
      </c>
      <c r="U87" s="235">
        <f t="shared" si="40"/>
        <v>4754047.1267066458</v>
      </c>
      <c r="V87" s="235">
        <f t="shared" si="40"/>
        <v>4296874.8201714484</v>
      </c>
      <c r="W87" s="235">
        <f t="shared" si="40"/>
        <v>4005676.0566834612</v>
      </c>
      <c r="X87" s="235">
        <f t="shared" si="40"/>
        <v>3677423.1535162237</v>
      </c>
      <c r="Y87" s="235">
        <f t="shared" si="40"/>
        <v>3324327.4266941017</v>
      </c>
      <c r="Z87" s="235">
        <f t="shared" si="40"/>
        <v>3100241.756160506</v>
      </c>
      <c r="AA87" s="235">
        <f t="shared" si="40"/>
        <v>2846932.1714019096</v>
      </c>
      <c r="AB87" s="235">
        <f t="shared" si="40"/>
        <v>2537091.4804303315</v>
      </c>
      <c r="AC87" s="235">
        <f t="shared" si="40"/>
        <v>2401292.959227398</v>
      </c>
      <c r="AD87" s="235">
        <f t="shared" si="40"/>
        <v>2205612.5585173871</v>
      </c>
      <c r="AE87" s="235">
        <f t="shared" si="40"/>
        <v>1994394.6171381345</v>
      </c>
      <c r="AF87" s="235">
        <f t="shared" si="40"/>
        <v>1861194.6947826839</v>
      </c>
      <c r="AG87" s="235">
        <f t="shared" si="40"/>
        <v>1709889.8305423758</v>
      </c>
      <c r="AH87" s="235">
        <f t="shared" si="40"/>
        <v>1546328.8610160898</v>
      </c>
      <c r="AI87" s="153"/>
      <c r="AJ87" s="152"/>
    </row>
    <row r="88" spans="1:36" ht="14.25" x14ac:dyDescent="0.2">
      <c r="A88" s="182" t="s">
        <v>491</v>
      </c>
      <c r="B88" s="235">
        <f>SUM($B$87:B87)</f>
        <v>-4332250.9025999997</v>
      </c>
      <c r="C88" s="235">
        <f>SUM($B$87:C87)</f>
        <v>-4332250.9025999997</v>
      </c>
      <c r="D88" s="235">
        <f>SUM($B$87:D87)</f>
        <v>-467558810.68461865</v>
      </c>
      <c r="E88" s="235">
        <f>SUM($B$87:E87)</f>
        <v>-460815297.34193838</v>
      </c>
      <c r="F88" s="235">
        <f>SUM($B$87:F87)</f>
        <v>-451290074.75883424</v>
      </c>
      <c r="G88" s="235">
        <f>SUM($B$87:G87)</f>
        <v>-441676211.29373723</v>
      </c>
      <c r="H88" s="235">
        <f>SUM($B$87:H87)</f>
        <v>-431416501.82377011</v>
      </c>
      <c r="I88" s="235">
        <f>SUM($B$87:I87)</f>
        <v>-420964076.78370446</v>
      </c>
      <c r="J88" s="235">
        <f>SUM($B$87:J87)</f>
        <v>-410445543.65041697</v>
      </c>
      <c r="K88" s="235">
        <f>SUM($B$87:K87)</f>
        <v>-400556109.38972431</v>
      </c>
      <c r="L88" s="235">
        <f>SUM($B$87:L87)</f>
        <v>-391175404.70894629</v>
      </c>
      <c r="M88" s="235">
        <f>SUM($B$87:M87)</f>
        <v>-381868837.71675247</v>
      </c>
      <c r="N88" s="235">
        <f>SUM($B$87:N87)</f>
        <v>-372635471.32251924</v>
      </c>
      <c r="O88" s="235">
        <f>SUM($B$87:O87)</f>
        <v>-363667786.3358736</v>
      </c>
      <c r="P88" s="235">
        <f>SUM($B$87:P87)</f>
        <v>-355115620.72878265</v>
      </c>
      <c r="Q88" s="235">
        <f>SUM($B$87:Q87)</f>
        <v>-347024462.74436635</v>
      </c>
      <c r="R88" s="235">
        <f>SUM($B$87:R87)</f>
        <v>-339596922.11549705</v>
      </c>
      <c r="S88" s="235">
        <f>SUM($B$87:S87)</f>
        <v>-332882843.69392061</v>
      </c>
      <c r="T88" s="235">
        <f>SUM($B$87:T87)</f>
        <v>-326923517.36549109</v>
      </c>
      <c r="U88" s="235">
        <f>SUM($B$87:U87)</f>
        <v>-322169470.23878443</v>
      </c>
      <c r="V88" s="235">
        <f>SUM($B$87:V87)</f>
        <v>-317872595.41861296</v>
      </c>
      <c r="W88" s="235">
        <f>SUM($B$87:W87)</f>
        <v>-313866919.36192948</v>
      </c>
      <c r="X88" s="235">
        <f>SUM($B$87:X87)</f>
        <v>-310189496.20841324</v>
      </c>
      <c r="Y88" s="235">
        <f>SUM($B$87:Y87)</f>
        <v>-306865168.78171915</v>
      </c>
      <c r="Z88" s="235">
        <f>SUM($B$87:Z87)</f>
        <v>-303764927.02555865</v>
      </c>
      <c r="AA88" s="235">
        <f>SUM($B$87:AA87)</f>
        <v>-300917994.85415673</v>
      </c>
      <c r="AB88" s="235">
        <f>SUM($B$87:AB87)</f>
        <v>-298380903.37372643</v>
      </c>
      <c r="AC88" s="235">
        <f>SUM($B$87:AC87)</f>
        <v>-295979610.41449904</v>
      </c>
      <c r="AD88" s="235">
        <f>SUM($B$87:AD87)</f>
        <v>-293773997.85598165</v>
      </c>
      <c r="AE88" s="235">
        <f>SUM($B$87:AE87)</f>
        <v>-291779603.2388435</v>
      </c>
      <c r="AF88" s="235">
        <f>SUM($B$87:AF87)</f>
        <v>-289918408.54406083</v>
      </c>
      <c r="AG88" s="235">
        <f>SUM($B$87:AG87)</f>
        <v>-288208518.71351844</v>
      </c>
      <c r="AH88" s="235">
        <f>SUM($B$87:AH87)</f>
        <v>-286662189.85250235</v>
      </c>
      <c r="AI88" s="153"/>
      <c r="AJ88" s="152"/>
    </row>
    <row r="89" spans="1:36" ht="14.25" x14ac:dyDescent="0.2">
      <c r="A89" s="182" t="s">
        <v>492</v>
      </c>
      <c r="B89" s="240">
        <f>IF((ISERR(IRR($B$84:B84))),0,IF(IRR($B$84:B84)&lt;0,0,IRR($B$84:B84)))</f>
        <v>0</v>
      </c>
      <c r="C89" s="240">
        <f>IF((ISERR(IRR($B$84:C84))),0,IF(IRR($B$84:C84)&lt;0,0,IRR($B$84:C84)))</f>
        <v>0</v>
      </c>
      <c r="D89" s="240">
        <f>IF((ISERR(IRR($B$84:D84))),0,IF(IRR($B$84:D84)&lt;0,0,IRR($B$84:D84)))</f>
        <v>0</v>
      </c>
      <c r="E89" s="240">
        <f>IF((ISERR(IRR($B$84:E84))),0,IF(IRR($B$84:E84)&lt;0,0,IRR($B$84:E84)))</f>
        <v>0</v>
      </c>
      <c r="F89" s="240">
        <f>IF((ISERR(IRR($B$84:F84))),0,IF(IRR($B$84:F84)&lt;0,0,IRR($B$84:F84)))</f>
        <v>0</v>
      </c>
      <c r="G89" s="240">
        <f>IF((ISERR(IRR($B$84:G84))),0,IF(IRR($B$84:G84)&lt;0,0,IRR($B$84:G84)))</f>
        <v>0</v>
      </c>
      <c r="H89" s="240">
        <f>IF((ISERR(IRR($B$84:H84))),0,IF(IRR($B$84:H84)&lt;0,0,IRR($B$84:H84)))</f>
        <v>0</v>
      </c>
      <c r="I89" s="240">
        <f>IF((ISERR(IRR($B$84:I84))),0,IF(IRR($B$84:I84)&lt;0,0,IRR($B$84:I84)))</f>
        <v>0</v>
      </c>
      <c r="J89" s="240">
        <f>IF((ISERR(IRR($B$84:J84))),0,IF(IRR($B$84:J84)&lt;0,0,IRR($B$84:J84)))</f>
        <v>0</v>
      </c>
      <c r="K89" s="240">
        <f>IF((ISERR(IRR($B$84:K84))),0,IF(IRR($B$84:K84)&lt;0,0,IRR($B$84:K84)))</f>
        <v>0</v>
      </c>
      <c r="L89" s="240">
        <f>IF((ISERR(IRR($B$84:L84))),0,IF(IRR($B$84:L84)&lt;0,0,IRR($B$84:L84)))</f>
        <v>0</v>
      </c>
      <c r="M89" s="240">
        <f>IF((ISERR(IRR($B$84:M84))),0,IF(IRR($B$84:M84)&lt;0,0,IRR($B$84:M84)))</f>
        <v>0</v>
      </c>
      <c r="N89" s="240">
        <f>IF((ISERR(IRR($B$84:N84))),0,IF(IRR($B$84:N84)&lt;0,0,IRR($B$84:N84)))</f>
        <v>0</v>
      </c>
      <c r="O89" s="240">
        <f>IF((ISERR(IRR($B$84:O84))),0,IF(IRR($B$84:O84)&lt;0,0,IRR($B$84:O84)))</f>
        <v>0</v>
      </c>
      <c r="P89" s="240">
        <f>IF((ISERR(IRR($B$84:P84))),0,IF(IRR($B$84:P84)&lt;0,0,IRR($B$84:P84)))</f>
        <v>0</v>
      </c>
      <c r="Q89" s="240">
        <f>IF((ISERR(IRR($B$84:Q84))),0,IF(IRR($B$84:Q84)&lt;0,0,IRR($B$84:Q84)))</f>
        <v>0</v>
      </c>
      <c r="R89" s="240">
        <f>IF((ISERR(IRR($B$84:R84))),0,IF(IRR($B$84:R84)&lt;0,0,IRR($B$84:R84)))</f>
        <v>0</v>
      </c>
      <c r="S89" s="240">
        <f>IF((ISERR(IRR($B$84:S84))),0,IF(IRR($B$84:S84)&lt;0,0,IRR($B$84:S84)))</f>
        <v>0</v>
      </c>
      <c r="T89" s="240">
        <f>IF((ISERR(IRR($B$84:T84))),0,IF(IRR($B$84:T84)&lt;0,0,IRR($B$84:T84)))</f>
        <v>0</v>
      </c>
      <c r="U89" s="240">
        <f>IF((ISERR(IRR($B$84:U84))),0,IF(IRR($B$84:U84)&lt;0,0,IRR($B$84:U84)))</f>
        <v>1.26803793421848E-3</v>
      </c>
      <c r="V89" s="240">
        <f>IF((ISERR(IRR($B$84:V84))),0,IF(IRR($B$84:V84)&lt;0,0,IRR($B$84:V84)))</f>
        <v>8.1771455204977528E-3</v>
      </c>
      <c r="W89" s="240">
        <f>IF((ISERR(IRR($B$84:W84))),0,IF(IRR($B$84:W84)&lt;0,0,IRR($B$84:W84)))</f>
        <v>1.4400932911237563E-2</v>
      </c>
      <c r="X89" s="240">
        <f>IF((ISERR(IRR($B$84:X84))),0,IF(IRR($B$84:X84)&lt;0,0,IRR($B$84:X84)))</f>
        <v>1.9932491616172499E-2</v>
      </c>
      <c r="Y89" s="240">
        <f>IF((ISERR(IRR($B$84:Y84))),0,IF(IRR($B$84:Y84)&lt;0,0,IRR($B$84:Y84)))</f>
        <v>2.4793694137658306E-2</v>
      </c>
      <c r="Z89" s="240">
        <f>IF((ISERR(IRR($B$84:Z84))),0,IF(IRR($B$84:Z84)&lt;0,0,IRR($B$84:Z84)))</f>
        <v>2.9214685950563091E-2</v>
      </c>
      <c r="AA89" s="240">
        <f>IF((ISERR(IRR($B$84:AA84))),0,IF(IRR($B$84:AA84)&lt;0,0,IRR($B$84:AA84)))</f>
        <v>3.3182182131543225E-2</v>
      </c>
      <c r="AB89" s="240">
        <f>IF((ISERR(IRR($B$84:AB84))),0,IF(IRR($B$84:AB84)&lt;0,0,IRR($B$84:AB84)))</f>
        <v>3.6653339384896233E-2</v>
      </c>
      <c r="AC89" s="240">
        <f>IF((ISERR(IRR($B$84:AC84))),0,IF(IRR($B$84:AC84)&lt;0,0,IRR($B$84:AC84)))</f>
        <v>3.9887641623610692E-2</v>
      </c>
      <c r="AD89" s="240">
        <f>IF((ISERR(IRR($B$84:AD84))),0,IF(IRR($B$84:AD84)&lt;0,0,IRR($B$84:AD84)))</f>
        <v>4.2815629333965211E-2</v>
      </c>
      <c r="AE89" s="240">
        <f>IF((ISERR(IRR($B$84:AE84))),0,IF(IRR($B$84:AE84)&lt;0,0,IRR($B$84:AE84)))</f>
        <v>4.543382173003474E-2</v>
      </c>
      <c r="AF89" s="240">
        <f>IF((ISERR(IRR($B$84:AF84))),0,IF(IRR($B$84:AF84)&lt;0,0,IRR($B$84:AF84)))</f>
        <v>4.785593843439262E-2</v>
      </c>
      <c r="AG89" s="240">
        <f>IF((ISERR(IRR($B$84:AG84))),0,IF(IRR($B$84:AG84)&lt;0,0,IRR($B$84:AG84)))</f>
        <v>5.0065476145978005E-2</v>
      </c>
      <c r="AH89" s="240">
        <f>IF((ISERR(IRR($B$84:AH84))),0,IF(IRR($B$84:AH84)&lt;0,0,IRR($B$84:AH84)))</f>
        <v>5.2055185493346867E-2</v>
      </c>
      <c r="AI89" s="153"/>
      <c r="AJ89" s="152"/>
    </row>
    <row r="90" spans="1:36" ht="14.25" x14ac:dyDescent="0.2">
      <c r="A90" s="182" t="s">
        <v>493</v>
      </c>
      <c r="B90" s="241">
        <f t="shared" ref="B90:AH90" si="41">IF(AND(B85&gt;0,A85&lt;0),(B75-(B85/(B85-A85))),0)</f>
        <v>0</v>
      </c>
      <c r="C90" s="241">
        <f t="shared" si="41"/>
        <v>0</v>
      </c>
      <c r="D90" s="241">
        <f t="shared" si="41"/>
        <v>0</v>
      </c>
      <c r="E90" s="241">
        <f t="shared" si="41"/>
        <v>0</v>
      </c>
      <c r="F90" s="241">
        <f t="shared" si="41"/>
        <v>0</v>
      </c>
      <c r="G90" s="241">
        <f t="shared" si="41"/>
        <v>0</v>
      </c>
      <c r="H90" s="241">
        <f t="shared" si="41"/>
        <v>0</v>
      </c>
      <c r="I90" s="241">
        <f t="shared" si="41"/>
        <v>0</v>
      </c>
      <c r="J90" s="241">
        <f t="shared" si="41"/>
        <v>0</v>
      </c>
      <c r="K90" s="241">
        <f t="shared" si="41"/>
        <v>0</v>
      </c>
      <c r="L90" s="241">
        <f t="shared" si="41"/>
        <v>0</v>
      </c>
      <c r="M90" s="241">
        <f t="shared" si="41"/>
        <v>0</v>
      </c>
      <c r="N90" s="241">
        <f t="shared" si="41"/>
        <v>0</v>
      </c>
      <c r="O90" s="241">
        <f t="shared" si="41"/>
        <v>0</v>
      </c>
      <c r="P90" s="241">
        <f t="shared" si="41"/>
        <v>0</v>
      </c>
      <c r="Q90" s="241">
        <f t="shared" si="41"/>
        <v>0</v>
      </c>
      <c r="R90" s="241">
        <f t="shared" si="41"/>
        <v>0</v>
      </c>
      <c r="S90" s="241">
        <f t="shared" si="41"/>
        <v>0</v>
      </c>
      <c r="T90" s="241">
        <f t="shared" si="41"/>
        <v>0</v>
      </c>
      <c r="U90" s="241">
        <f t="shared" si="41"/>
        <v>19.828945606486428</v>
      </c>
      <c r="V90" s="241">
        <f t="shared" si="41"/>
        <v>0</v>
      </c>
      <c r="W90" s="241">
        <f t="shared" si="41"/>
        <v>0</v>
      </c>
      <c r="X90" s="241">
        <f t="shared" si="41"/>
        <v>0</v>
      </c>
      <c r="Y90" s="241">
        <f t="shared" si="41"/>
        <v>0</v>
      </c>
      <c r="Z90" s="241">
        <f t="shared" si="41"/>
        <v>0</v>
      </c>
      <c r="AA90" s="241">
        <f t="shared" si="41"/>
        <v>0</v>
      </c>
      <c r="AB90" s="241">
        <f t="shared" si="41"/>
        <v>0</v>
      </c>
      <c r="AC90" s="241">
        <f t="shared" si="41"/>
        <v>0</v>
      </c>
      <c r="AD90" s="241">
        <f t="shared" si="41"/>
        <v>0</v>
      </c>
      <c r="AE90" s="241">
        <f t="shared" si="41"/>
        <v>0</v>
      </c>
      <c r="AF90" s="241">
        <f t="shared" si="41"/>
        <v>0</v>
      </c>
      <c r="AG90" s="241">
        <f t="shared" si="41"/>
        <v>0</v>
      </c>
      <c r="AH90" s="241">
        <f t="shared" si="41"/>
        <v>0</v>
      </c>
      <c r="AI90" s="153"/>
      <c r="AJ90" s="152"/>
    </row>
    <row r="91" spans="1:36" ht="15" thickBot="1" x14ac:dyDescent="0.25">
      <c r="A91" s="188" t="s">
        <v>494</v>
      </c>
      <c r="B91" s="242">
        <f t="shared" ref="B91:AH91" si="42">IF(AND(B88&gt;0,A88&lt;0),(B75-(B88/(B88-A88))),0)</f>
        <v>0</v>
      </c>
      <c r="C91" s="242">
        <f t="shared" si="42"/>
        <v>0</v>
      </c>
      <c r="D91" s="242">
        <f t="shared" si="42"/>
        <v>0</v>
      </c>
      <c r="E91" s="242">
        <f t="shared" si="42"/>
        <v>0</v>
      </c>
      <c r="F91" s="242">
        <f t="shared" si="42"/>
        <v>0</v>
      </c>
      <c r="G91" s="242">
        <f t="shared" si="42"/>
        <v>0</v>
      </c>
      <c r="H91" s="242">
        <f t="shared" si="42"/>
        <v>0</v>
      </c>
      <c r="I91" s="242">
        <f t="shared" si="42"/>
        <v>0</v>
      </c>
      <c r="J91" s="242">
        <f t="shared" si="42"/>
        <v>0</v>
      </c>
      <c r="K91" s="242">
        <f t="shared" si="42"/>
        <v>0</v>
      </c>
      <c r="L91" s="242">
        <f t="shared" si="42"/>
        <v>0</v>
      </c>
      <c r="M91" s="242">
        <f t="shared" si="42"/>
        <v>0</v>
      </c>
      <c r="N91" s="242">
        <f t="shared" si="42"/>
        <v>0</v>
      </c>
      <c r="O91" s="242">
        <f t="shared" si="42"/>
        <v>0</v>
      </c>
      <c r="P91" s="242">
        <f t="shared" si="42"/>
        <v>0</v>
      </c>
      <c r="Q91" s="242">
        <f t="shared" si="42"/>
        <v>0</v>
      </c>
      <c r="R91" s="242">
        <f t="shared" si="42"/>
        <v>0</v>
      </c>
      <c r="S91" s="242">
        <f t="shared" si="42"/>
        <v>0</v>
      </c>
      <c r="T91" s="242">
        <f t="shared" si="42"/>
        <v>0</v>
      </c>
      <c r="U91" s="242">
        <f t="shared" si="42"/>
        <v>0</v>
      </c>
      <c r="V91" s="242">
        <f t="shared" si="42"/>
        <v>0</v>
      </c>
      <c r="W91" s="242">
        <f t="shared" si="42"/>
        <v>0</v>
      </c>
      <c r="X91" s="242">
        <f t="shared" si="42"/>
        <v>0</v>
      </c>
      <c r="Y91" s="242">
        <f t="shared" si="42"/>
        <v>0</v>
      </c>
      <c r="Z91" s="242">
        <f t="shared" si="42"/>
        <v>0</v>
      </c>
      <c r="AA91" s="242">
        <f t="shared" si="42"/>
        <v>0</v>
      </c>
      <c r="AB91" s="242">
        <f t="shared" si="42"/>
        <v>0</v>
      </c>
      <c r="AC91" s="242">
        <f t="shared" si="42"/>
        <v>0</v>
      </c>
      <c r="AD91" s="242">
        <f t="shared" si="42"/>
        <v>0</v>
      </c>
      <c r="AE91" s="242">
        <f t="shared" si="42"/>
        <v>0</v>
      </c>
      <c r="AF91" s="242">
        <f t="shared" si="42"/>
        <v>0</v>
      </c>
      <c r="AG91" s="242">
        <f t="shared" si="42"/>
        <v>0</v>
      </c>
      <c r="AH91" s="242">
        <f t="shared" si="42"/>
        <v>0</v>
      </c>
      <c r="AI91" s="153"/>
      <c r="AJ91" s="152"/>
    </row>
    <row r="92" spans="1:36" x14ac:dyDescent="0.2">
      <c r="A92" s="189"/>
      <c r="B92" s="189">
        <v>2018</v>
      </c>
      <c r="C92" s="189">
        <v>2019</v>
      </c>
      <c r="D92" s="189">
        <v>2020</v>
      </c>
      <c r="E92" s="189">
        <v>2021</v>
      </c>
      <c r="F92" s="189">
        <v>2022</v>
      </c>
      <c r="G92" s="189">
        <v>2023</v>
      </c>
      <c r="H92" s="189">
        <v>2024</v>
      </c>
      <c r="I92" s="189">
        <v>2025</v>
      </c>
      <c r="J92" s="189">
        <v>2026</v>
      </c>
      <c r="K92" s="189">
        <v>2027</v>
      </c>
      <c r="L92" s="189">
        <v>2028</v>
      </c>
      <c r="M92" s="189">
        <v>2029</v>
      </c>
      <c r="N92" s="189">
        <v>2030</v>
      </c>
      <c r="O92" s="189">
        <v>2031</v>
      </c>
      <c r="P92" s="189">
        <v>2032</v>
      </c>
      <c r="Q92" s="189">
        <v>2033</v>
      </c>
      <c r="R92" s="189">
        <v>2034</v>
      </c>
      <c r="S92" s="189">
        <v>2035</v>
      </c>
      <c r="T92" s="189">
        <v>2036</v>
      </c>
      <c r="U92" s="189">
        <v>2037</v>
      </c>
      <c r="V92" s="189">
        <v>2038</v>
      </c>
      <c r="W92" s="189">
        <v>2039</v>
      </c>
      <c r="X92" s="189">
        <v>2040</v>
      </c>
      <c r="Y92" s="189">
        <v>2041</v>
      </c>
      <c r="Z92" s="189">
        <v>2042</v>
      </c>
      <c r="AA92" s="156">
        <v>2043</v>
      </c>
      <c r="AB92" s="189">
        <v>2044</v>
      </c>
      <c r="AC92" s="156">
        <v>2045</v>
      </c>
      <c r="AD92" s="189">
        <v>2046</v>
      </c>
      <c r="AE92" s="156">
        <v>2047</v>
      </c>
      <c r="AF92" s="189">
        <v>2048</v>
      </c>
      <c r="AG92" s="156">
        <v>2049</v>
      </c>
      <c r="AH92" s="189">
        <v>2050</v>
      </c>
      <c r="AI92" s="153"/>
      <c r="AJ92" s="152"/>
    </row>
    <row r="93" spans="1:36" ht="15.75" customHeight="1" x14ac:dyDescent="0.2">
      <c r="A93" s="190" t="s">
        <v>495</v>
      </c>
      <c r="B93" s="190"/>
      <c r="C93" s="190"/>
      <c r="D93" s="190"/>
      <c r="E93" s="190"/>
      <c r="F93" s="190"/>
      <c r="G93" s="190"/>
      <c r="H93" s="190"/>
      <c r="I93" s="190"/>
      <c r="J93" s="190"/>
      <c r="K93" s="190"/>
      <c r="L93" s="190"/>
      <c r="M93" s="190"/>
      <c r="N93" s="190">
        <v>10</v>
      </c>
      <c r="O93" s="190"/>
      <c r="P93" s="190"/>
      <c r="Q93" s="190"/>
      <c r="R93" s="190"/>
      <c r="S93" s="190"/>
      <c r="T93" s="190"/>
      <c r="U93" s="190"/>
      <c r="V93" s="190"/>
      <c r="W93" s="190"/>
      <c r="X93" s="190"/>
      <c r="Y93" s="190"/>
      <c r="Z93" s="190"/>
      <c r="AA93" s="190"/>
      <c r="AB93" s="190"/>
      <c r="AC93" s="190"/>
      <c r="AD93" s="159"/>
      <c r="AE93" s="159"/>
      <c r="AF93" s="159"/>
      <c r="AG93" s="159"/>
      <c r="AH93" s="159"/>
      <c r="AI93" s="159"/>
    </row>
    <row r="94" spans="1:36" ht="64.5" customHeight="1" x14ac:dyDescent="0.2">
      <c r="A94" s="464" t="s">
        <v>496</v>
      </c>
      <c r="B94" s="464"/>
      <c r="C94" s="464"/>
      <c r="D94" s="464"/>
      <c r="E94" s="464"/>
      <c r="F94" s="464"/>
      <c r="G94" s="464"/>
      <c r="H94" s="464"/>
      <c r="I94" s="464"/>
      <c r="J94" s="156"/>
      <c r="K94" s="156"/>
      <c r="L94" s="156"/>
      <c r="M94" s="156"/>
      <c r="N94" s="156"/>
      <c r="O94" s="156"/>
      <c r="P94" s="156"/>
      <c r="Q94" s="156"/>
      <c r="R94" s="156"/>
      <c r="S94" s="156"/>
      <c r="T94" s="156"/>
      <c r="U94" s="156"/>
      <c r="V94" s="156"/>
      <c r="W94" s="156"/>
      <c r="X94" s="156"/>
      <c r="Y94" s="156"/>
      <c r="Z94" s="156"/>
      <c r="AA94" s="156"/>
      <c r="AB94" s="156"/>
      <c r="AC94" s="156"/>
      <c r="AD94" s="159"/>
      <c r="AE94" s="159"/>
      <c r="AF94" s="159"/>
      <c r="AG94" s="159"/>
      <c r="AH94" s="159"/>
      <c r="AI94" s="159"/>
    </row>
    <row r="95" spans="1:36" x14ac:dyDescent="0.2">
      <c r="C95" s="68"/>
    </row>
    <row r="97" spans="1:35" s="261" customFormat="1" ht="30" hidden="1" x14ac:dyDescent="0.25">
      <c r="A97" s="259" t="s">
        <v>540</v>
      </c>
      <c r="B97" s="260">
        <f>6.3</f>
        <v>6.3</v>
      </c>
    </row>
    <row r="98" spans="1:35" s="261" customFormat="1" ht="15" hidden="1" x14ac:dyDescent="0.25">
      <c r="A98" s="259" t="s">
        <v>541</v>
      </c>
      <c r="B98" s="260">
        <f>B97*1.05*0.93</f>
        <v>6.1519500000000003</v>
      </c>
    </row>
    <row r="99" spans="1:35" s="261" customFormat="1" ht="15" hidden="1" x14ac:dyDescent="0.25">
      <c r="A99" s="259" t="s">
        <v>542</v>
      </c>
      <c r="B99" s="260">
        <v>0.29000000000000004</v>
      </c>
    </row>
    <row r="100" spans="1:35" s="261" customFormat="1" ht="30" hidden="1" x14ac:dyDescent="0.25">
      <c r="A100" s="259" t="s">
        <v>543</v>
      </c>
      <c r="B100" s="260">
        <v>-1.26685</v>
      </c>
    </row>
    <row r="101" spans="1:35" s="261" customFormat="1" ht="15" hidden="1" x14ac:dyDescent="0.25">
      <c r="A101" s="262"/>
      <c r="B101" s="263"/>
    </row>
    <row r="102" spans="1:35" s="261" customFormat="1" ht="30" hidden="1" x14ac:dyDescent="0.25">
      <c r="A102" s="259" t="s">
        <v>544</v>
      </c>
      <c r="B102" s="260">
        <f>B98-B99</f>
        <v>5.8619500000000002</v>
      </c>
    </row>
    <row r="103" spans="1:35" s="261" customFormat="1" ht="15" hidden="1" x14ac:dyDescent="0.25">
      <c r="A103" s="262"/>
      <c r="B103" s="263"/>
    </row>
    <row r="104" spans="1:35" s="261" customFormat="1" ht="30" hidden="1" x14ac:dyDescent="0.25">
      <c r="A104" s="259" t="s">
        <v>545</v>
      </c>
      <c r="B104" s="260">
        <f>10</f>
        <v>10</v>
      </c>
    </row>
    <row r="105" spans="1:35" s="261" customFormat="1" ht="15" hidden="1" x14ac:dyDescent="0.25">
      <c r="A105" s="259" t="s">
        <v>546</v>
      </c>
      <c r="B105" s="260">
        <f>IF(B99&gt;0,(IF(B100&gt;0,B99-B100,-B100+B99)),IF(B100&lt;0,-B100+B99,0))</f>
        <v>1.5568500000000001</v>
      </c>
    </row>
    <row r="106" spans="1:35" s="261" customFormat="1" ht="15" hidden="1" x14ac:dyDescent="0.25">
      <c r="A106" s="259" t="s">
        <v>547</v>
      </c>
      <c r="B106" s="260"/>
    </row>
    <row r="107" spans="1:35" s="261" customFormat="1" ht="15" hidden="1" x14ac:dyDescent="0.25">
      <c r="A107" s="259" t="s">
        <v>548</v>
      </c>
      <c r="B107" s="260">
        <f>IF(B98&gt;0,B105-B106,0)</f>
        <v>1.5568500000000001</v>
      </c>
    </row>
    <row r="108" spans="1:35" s="261" customFormat="1" hidden="1" x14ac:dyDescent="0.25">
      <c r="A108" s="264"/>
      <c r="B108" s="265"/>
    </row>
    <row r="109" spans="1:35" s="269" customFormat="1" ht="15" hidden="1" x14ac:dyDescent="0.25">
      <c r="A109" s="266" t="s">
        <v>549</v>
      </c>
      <c r="B109" s="267">
        <v>2018</v>
      </c>
      <c r="C109" s="267">
        <f t="shared" ref="C109:AH109" si="43">B109+1</f>
        <v>2019</v>
      </c>
      <c r="D109" s="267">
        <f t="shared" si="43"/>
        <v>2020</v>
      </c>
      <c r="E109" s="267">
        <f t="shared" si="43"/>
        <v>2021</v>
      </c>
      <c r="F109" s="267">
        <f t="shared" si="43"/>
        <v>2022</v>
      </c>
      <c r="G109" s="267">
        <f t="shared" si="43"/>
        <v>2023</v>
      </c>
      <c r="H109" s="267">
        <f t="shared" si="43"/>
        <v>2024</v>
      </c>
      <c r="I109" s="267">
        <f t="shared" si="43"/>
        <v>2025</v>
      </c>
      <c r="J109" s="267">
        <f t="shared" si="43"/>
        <v>2026</v>
      </c>
      <c r="K109" s="267">
        <f t="shared" si="43"/>
        <v>2027</v>
      </c>
      <c r="L109" s="267">
        <f t="shared" si="43"/>
        <v>2028</v>
      </c>
      <c r="M109" s="267">
        <f t="shared" si="43"/>
        <v>2029</v>
      </c>
      <c r="N109" s="267">
        <f t="shared" si="43"/>
        <v>2030</v>
      </c>
      <c r="O109" s="267">
        <f t="shared" si="43"/>
        <v>2031</v>
      </c>
      <c r="P109" s="267">
        <f t="shared" si="43"/>
        <v>2032</v>
      </c>
      <c r="Q109" s="267">
        <f t="shared" si="43"/>
        <v>2033</v>
      </c>
      <c r="R109" s="267">
        <f t="shared" si="43"/>
        <v>2034</v>
      </c>
      <c r="S109" s="267">
        <f t="shared" si="43"/>
        <v>2035</v>
      </c>
      <c r="T109" s="267">
        <f t="shared" si="43"/>
        <v>2036</v>
      </c>
      <c r="U109" s="267">
        <f t="shared" si="43"/>
        <v>2037</v>
      </c>
      <c r="V109" s="267">
        <f t="shared" si="43"/>
        <v>2038</v>
      </c>
      <c r="W109" s="267">
        <f t="shared" si="43"/>
        <v>2039</v>
      </c>
      <c r="X109" s="267">
        <f t="shared" si="43"/>
        <v>2040</v>
      </c>
      <c r="Y109" s="267">
        <f t="shared" si="43"/>
        <v>2041</v>
      </c>
      <c r="Z109" s="267">
        <f t="shared" si="43"/>
        <v>2042</v>
      </c>
      <c r="AA109" s="267">
        <f t="shared" si="43"/>
        <v>2043</v>
      </c>
      <c r="AB109" s="267">
        <f t="shared" si="43"/>
        <v>2044</v>
      </c>
      <c r="AC109" s="267">
        <f t="shared" si="43"/>
        <v>2045</v>
      </c>
      <c r="AD109" s="267">
        <f t="shared" si="43"/>
        <v>2046</v>
      </c>
      <c r="AE109" s="267">
        <f t="shared" si="43"/>
        <v>2047</v>
      </c>
      <c r="AF109" s="267">
        <f t="shared" si="43"/>
        <v>2048</v>
      </c>
      <c r="AG109" s="267">
        <f t="shared" si="43"/>
        <v>2049</v>
      </c>
      <c r="AH109" s="267">
        <f t="shared" si="43"/>
        <v>2050</v>
      </c>
      <c r="AI109" s="268" t="s">
        <v>550</v>
      </c>
    </row>
    <row r="110" spans="1:35" s="274" customFormat="1" ht="14.25" hidden="1" x14ac:dyDescent="0.2">
      <c r="A110" s="270"/>
      <c r="B110" s="271"/>
      <c r="C110" s="272"/>
      <c r="D110" s="271"/>
      <c r="E110" s="271"/>
      <c r="F110" s="271"/>
      <c r="G110" s="271"/>
      <c r="H110" s="271"/>
      <c r="I110" s="271"/>
      <c r="J110" s="271"/>
      <c r="K110" s="271"/>
      <c r="L110" s="271"/>
      <c r="M110" s="271"/>
      <c r="N110" s="271"/>
      <c r="O110" s="271"/>
      <c r="P110" s="271"/>
      <c r="Q110" s="271"/>
      <c r="R110" s="271"/>
      <c r="S110" s="271"/>
      <c r="T110" s="271"/>
      <c r="U110" s="271"/>
      <c r="V110" s="271"/>
      <c r="W110" s="271"/>
      <c r="X110" s="271"/>
      <c r="Y110" s="271"/>
      <c r="Z110" s="271"/>
      <c r="AA110" s="271"/>
      <c r="AB110" s="271"/>
      <c r="AC110" s="271"/>
      <c r="AD110" s="271"/>
      <c r="AE110" s="271"/>
      <c r="AF110" s="271"/>
      <c r="AG110" s="271"/>
      <c r="AH110" s="271"/>
      <c r="AI110" s="273"/>
    </row>
    <row r="111" spans="1:35" s="274" customFormat="1" ht="14.25" hidden="1" x14ac:dyDescent="0.2">
      <c r="A111" s="275" t="s">
        <v>551</v>
      </c>
      <c r="B111" s="271">
        <f t="shared" ref="B111:AG111" si="44">B119*B112*B113*1000</f>
        <v>0</v>
      </c>
      <c r="C111" s="271">
        <f t="shared" si="44"/>
        <v>0</v>
      </c>
      <c r="D111" s="271">
        <f>D119*D112*D113*1000</f>
        <v>3495570.9558660006</v>
      </c>
      <c r="E111" s="271">
        <f t="shared" si="44"/>
        <v>6991141.9117320012</v>
      </c>
      <c r="F111" s="271">
        <f t="shared" si="44"/>
        <v>10592639.260200001</v>
      </c>
      <c r="G111" s="271">
        <f t="shared" si="44"/>
        <v>11953417.6602</v>
      </c>
      <c r="H111" s="271">
        <f t="shared" si="44"/>
        <v>13314196.0602</v>
      </c>
      <c r="I111" s="271">
        <f t="shared" si="44"/>
        <v>14674974.460200002</v>
      </c>
      <c r="J111" s="271">
        <f t="shared" si="44"/>
        <v>16035752.860200003</v>
      </c>
      <c r="K111" s="271">
        <f t="shared" si="44"/>
        <v>17396531.260200001</v>
      </c>
      <c r="L111" s="271">
        <f t="shared" si="44"/>
        <v>18757309.660200004</v>
      </c>
      <c r="M111" s="271">
        <f t="shared" si="44"/>
        <v>20118088.060200002</v>
      </c>
      <c r="N111" s="271">
        <f t="shared" si="44"/>
        <v>21478866.460200008</v>
      </c>
      <c r="O111" s="271">
        <f t="shared" si="44"/>
        <v>22839644.86020001</v>
      </c>
      <c r="P111" s="271">
        <f t="shared" si="44"/>
        <v>24200423.260200012</v>
      </c>
      <c r="Q111" s="271">
        <f t="shared" si="44"/>
        <v>24581441.212200012</v>
      </c>
      <c r="R111" s="271">
        <f>R119*R112*R113*1000</f>
        <v>24581441.212200012</v>
      </c>
      <c r="S111" s="271">
        <f t="shared" si="44"/>
        <v>24581441.212200012</v>
      </c>
      <c r="T111" s="271">
        <f t="shared" si="44"/>
        <v>24581441.212200012</v>
      </c>
      <c r="U111" s="271">
        <f t="shared" si="44"/>
        <v>24581441.212200012</v>
      </c>
      <c r="V111" s="271">
        <f t="shared" si="44"/>
        <v>24581441.212200012</v>
      </c>
      <c r="W111" s="271">
        <f t="shared" si="44"/>
        <v>24581441.212200012</v>
      </c>
      <c r="X111" s="271">
        <f t="shared" si="44"/>
        <v>24581441.212200012</v>
      </c>
      <c r="Y111" s="271">
        <f t="shared" si="44"/>
        <v>24581441.212200012</v>
      </c>
      <c r="Z111" s="271">
        <f t="shared" si="44"/>
        <v>24581441.212200012</v>
      </c>
      <c r="AA111" s="271">
        <f t="shared" si="44"/>
        <v>24581441.212200012</v>
      </c>
      <c r="AB111" s="271">
        <f t="shared" si="44"/>
        <v>24581441.212200012</v>
      </c>
      <c r="AC111" s="271">
        <f t="shared" si="44"/>
        <v>24581441.212200012</v>
      </c>
      <c r="AD111" s="271">
        <f t="shared" si="44"/>
        <v>24581441.212200012</v>
      </c>
      <c r="AE111" s="271">
        <f t="shared" si="44"/>
        <v>24581441.212200012</v>
      </c>
      <c r="AF111" s="271">
        <f>AF119*AF112*AF113*1000</f>
        <v>24581441.212200012</v>
      </c>
      <c r="AG111" s="271">
        <f t="shared" si="44"/>
        <v>24581441.212200012</v>
      </c>
      <c r="AH111" s="271">
        <f>AH119*AH112*AH113*1000</f>
        <v>24581441.212200012</v>
      </c>
      <c r="AI111" s="273"/>
    </row>
    <row r="112" spans="1:35" s="269" customFormat="1" ht="15" hidden="1" x14ac:dyDescent="0.25">
      <c r="A112" s="276" t="s">
        <v>552</v>
      </c>
      <c r="B112" s="277">
        <f>12*365</f>
        <v>4380</v>
      </c>
      <c r="C112" s="277">
        <f>B112</f>
        <v>4380</v>
      </c>
      <c r="D112" s="277">
        <f t="shared" ref="D112:S113" si="45">C112</f>
        <v>4380</v>
      </c>
      <c r="E112" s="277">
        <f t="shared" si="45"/>
        <v>4380</v>
      </c>
      <c r="F112" s="277">
        <f t="shared" si="45"/>
        <v>4380</v>
      </c>
      <c r="G112" s="277">
        <f t="shared" si="45"/>
        <v>4380</v>
      </c>
      <c r="H112" s="277">
        <f t="shared" si="45"/>
        <v>4380</v>
      </c>
      <c r="I112" s="277">
        <f t="shared" si="45"/>
        <v>4380</v>
      </c>
      <c r="J112" s="277">
        <f t="shared" si="45"/>
        <v>4380</v>
      </c>
      <c r="K112" s="277">
        <f t="shared" si="45"/>
        <v>4380</v>
      </c>
      <c r="L112" s="277">
        <f t="shared" si="45"/>
        <v>4380</v>
      </c>
      <c r="M112" s="277">
        <f t="shared" si="45"/>
        <v>4380</v>
      </c>
      <c r="N112" s="277">
        <f t="shared" si="45"/>
        <v>4380</v>
      </c>
      <c r="O112" s="277">
        <f t="shared" si="45"/>
        <v>4380</v>
      </c>
      <c r="P112" s="277">
        <f t="shared" si="45"/>
        <v>4380</v>
      </c>
      <c r="Q112" s="277">
        <f t="shared" si="45"/>
        <v>4380</v>
      </c>
      <c r="R112" s="277">
        <f t="shared" si="45"/>
        <v>4380</v>
      </c>
      <c r="S112" s="277">
        <f t="shared" si="45"/>
        <v>4380</v>
      </c>
      <c r="T112" s="277">
        <f t="shared" ref="T112:AH113" si="46">S112</f>
        <v>4380</v>
      </c>
      <c r="U112" s="277">
        <f t="shared" si="46"/>
        <v>4380</v>
      </c>
      <c r="V112" s="277">
        <f t="shared" si="46"/>
        <v>4380</v>
      </c>
      <c r="W112" s="277">
        <f t="shared" si="46"/>
        <v>4380</v>
      </c>
      <c r="X112" s="277">
        <f t="shared" si="46"/>
        <v>4380</v>
      </c>
      <c r="Y112" s="277">
        <f t="shared" si="46"/>
        <v>4380</v>
      </c>
      <c r="Z112" s="277">
        <f t="shared" si="46"/>
        <v>4380</v>
      </c>
      <c r="AA112" s="277">
        <f t="shared" si="46"/>
        <v>4380</v>
      </c>
      <c r="AB112" s="277">
        <f t="shared" si="46"/>
        <v>4380</v>
      </c>
      <c r="AC112" s="277">
        <f t="shared" si="46"/>
        <v>4380</v>
      </c>
      <c r="AD112" s="277">
        <f t="shared" si="46"/>
        <v>4380</v>
      </c>
      <c r="AE112" s="277">
        <f t="shared" si="46"/>
        <v>4380</v>
      </c>
      <c r="AF112" s="277">
        <f t="shared" si="46"/>
        <v>4380</v>
      </c>
      <c r="AG112" s="277">
        <f t="shared" si="46"/>
        <v>4380</v>
      </c>
      <c r="AH112" s="277">
        <f t="shared" si="46"/>
        <v>4380</v>
      </c>
      <c r="AI112" s="273"/>
    </row>
    <row r="113" spans="1:35" s="269" customFormat="1" ht="15" hidden="1" customHeight="1" x14ac:dyDescent="0.25">
      <c r="A113" s="276" t="s">
        <v>553</v>
      </c>
      <c r="B113" s="278">
        <v>1.4332</v>
      </c>
      <c r="C113" s="278">
        <v>1.5533999999999999</v>
      </c>
      <c r="D113" s="278">
        <f t="shared" si="45"/>
        <v>1.5533999999999999</v>
      </c>
      <c r="E113" s="278">
        <f t="shared" si="45"/>
        <v>1.5533999999999999</v>
      </c>
      <c r="F113" s="278">
        <f t="shared" si="45"/>
        <v>1.5533999999999999</v>
      </c>
      <c r="G113" s="278">
        <f t="shared" si="45"/>
        <v>1.5533999999999999</v>
      </c>
      <c r="H113" s="278">
        <f t="shared" si="45"/>
        <v>1.5533999999999999</v>
      </c>
      <c r="I113" s="278">
        <f t="shared" si="45"/>
        <v>1.5533999999999999</v>
      </c>
      <c r="J113" s="278">
        <f t="shared" si="45"/>
        <v>1.5533999999999999</v>
      </c>
      <c r="K113" s="278">
        <f t="shared" si="45"/>
        <v>1.5533999999999999</v>
      </c>
      <c r="L113" s="278">
        <f t="shared" si="45"/>
        <v>1.5533999999999999</v>
      </c>
      <c r="M113" s="278">
        <f t="shared" si="45"/>
        <v>1.5533999999999999</v>
      </c>
      <c r="N113" s="278">
        <f t="shared" si="45"/>
        <v>1.5533999999999999</v>
      </c>
      <c r="O113" s="278">
        <f t="shared" si="45"/>
        <v>1.5533999999999999</v>
      </c>
      <c r="P113" s="278">
        <f t="shared" si="45"/>
        <v>1.5533999999999999</v>
      </c>
      <c r="Q113" s="278">
        <f t="shared" si="45"/>
        <v>1.5533999999999999</v>
      </c>
      <c r="R113" s="278">
        <f t="shared" si="45"/>
        <v>1.5533999999999999</v>
      </c>
      <c r="S113" s="278">
        <f t="shared" si="45"/>
        <v>1.5533999999999999</v>
      </c>
      <c r="T113" s="278">
        <f t="shared" si="46"/>
        <v>1.5533999999999999</v>
      </c>
      <c r="U113" s="278">
        <f t="shared" si="46"/>
        <v>1.5533999999999999</v>
      </c>
      <c r="V113" s="278">
        <f t="shared" si="46"/>
        <v>1.5533999999999999</v>
      </c>
      <c r="W113" s="278">
        <f t="shared" si="46"/>
        <v>1.5533999999999999</v>
      </c>
      <c r="X113" s="278">
        <f t="shared" si="46"/>
        <v>1.5533999999999999</v>
      </c>
      <c r="Y113" s="278">
        <f t="shared" si="46"/>
        <v>1.5533999999999999</v>
      </c>
      <c r="Z113" s="278">
        <f t="shared" si="46"/>
        <v>1.5533999999999999</v>
      </c>
      <c r="AA113" s="278">
        <f t="shared" si="46"/>
        <v>1.5533999999999999</v>
      </c>
      <c r="AB113" s="278">
        <f t="shared" si="46"/>
        <v>1.5533999999999999</v>
      </c>
      <c r="AC113" s="278">
        <f t="shared" si="46"/>
        <v>1.5533999999999999</v>
      </c>
      <c r="AD113" s="278">
        <f t="shared" si="46"/>
        <v>1.5533999999999999</v>
      </c>
      <c r="AE113" s="278">
        <f t="shared" si="46"/>
        <v>1.5533999999999999</v>
      </c>
      <c r="AF113" s="278">
        <f t="shared" si="46"/>
        <v>1.5533999999999999</v>
      </c>
      <c r="AG113" s="278">
        <f t="shared" si="46"/>
        <v>1.5533999999999999</v>
      </c>
      <c r="AH113" s="278">
        <f t="shared" si="46"/>
        <v>1.5533999999999999</v>
      </c>
      <c r="AI113" s="83"/>
    </row>
    <row r="114" spans="1:35" s="269" customFormat="1" ht="30" hidden="1" x14ac:dyDescent="0.25">
      <c r="A114" s="259" t="s">
        <v>554</v>
      </c>
      <c r="B114" s="277"/>
      <c r="C114" s="260"/>
      <c r="D114" s="260"/>
      <c r="E114" s="260"/>
      <c r="F114" s="260"/>
      <c r="G114" s="260"/>
      <c r="H114" s="260"/>
      <c r="I114" s="260"/>
      <c r="J114" s="277"/>
      <c r="K114" s="277"/>
      <c r="L114" s="277"/>
      <c r="M114" s="277"/>
      <c r="N114" s="277"/>
      <c r="O114" s="277"/>
      <c r="P114" s="277"/>
      <c r="Q114" s="277"/>
      <c r="R114" s="277"/>
      <c r="S114" s="277"/>
      <c r="T114" s="277"/>
      <c r="U114" s="277"/>
      <c r="V114" s="277"/>
      <c r="W114" s="277"/>
      <c r="X114" s="277"/>
      <c r="Y114" s="277"/>
      <c r="Z114" s="277"/>
      <c r="AA114" s="277"/>
      <c r="AB114" s="277"/>
      <c r="AC114" s="277"/>
      <c r="AD114" s="277"/>
      <c r="AE114" s="277"/>
      <c r="AF114" s="277"/>
      <c r="AG114" s="277"/>
      <c r="AH114" s="277"/>
      <c r="AI114" s="273">
        <f>$B$107-AH114</f>
        <v>1.5568500000000001</v>
      </c>
    </row>
    <row r="115" spans="1:35" s="269" customFormat="1" ht="30" hidden="1" x14ac:dyDescent="0.25">
      <c r="A115" s="259" t="s">
        <v>555</v>
      </c>
      <c r="B115" s="277"/>
      <c r="C115" s="260"/>
      <c r="D115" s="260">
        <f>B105*0.33</f>
        <v>0.51376050000000006</v>
      </c>
      <c r="E115" s="260">
        <f>B105*0.33</f>
        <v>0.51376050000000006</v>
      </c>
      <c r="F115" s="260">
        <f>B105*0.34</f>
        <v>0.52932900000000005</v>
      </c>
      <c r="G115" s="260"/>
      <c r="H115" s="260"/>
      <c r="I115" s="260"/>
      <c r="J115" s="277"/>
      <c r="K115" s="277"/>
      <c r="L115" s="277"/>
      <c r="M115" s="277"/>
      <c r="N115" s="277"/>
      <c r="O115" s="277"/>
      <c r="P115" s="277"/>
      <c r="Q115" s="277"/>
      <c r="R115" s="277"/>
      <c r="S115" s="277"/>
      <c r="T115" s="277"/>
      <c r="U115" s="277"/>
      <c r="V115" s="277"/>
      <c r="W115" s="277"/>
      <c r="X115" s="277"/>
      <c r="Y115" s="277"/>
      <c r="Z115" s="277"/>
      <c r="AA115" s="277"/>
      <c r="AB115" s="277"/>
      <c r="AC115" s="277"/>
      <c r="AD115" s="277"/>
      <c r="AE115" s="277"/>
      <c r="AF115" s="277"/>
      <c r="AG115" s="277"/>
      <c r="AH115" s="277"/>
      <c r="AI115" s="273">
        <f>$B$108-AH115</f>
        <v>0</v>
      </c>
    </row>
    <row r="116" spans="1:35" s="269" customFormat="1" ht="30" hidden="1" x14ac:dyDescent="0.25">
      <c r="A116" s="279" t="s">
        <v>556</v>
      </c>
      <c r="B116" s="260"/>
      <c r="C116" s="260"/>
      <c r="D116" s="260"/>
      <c r="E116" s="260"/>
      <c r="F116" s="260"/>
      <c r="G116" s="260">
        <v>0.2</v>
      </c>
      <c r="H116" s="260">
        <v>0.2</v>
      </c>
      <c r="I116" s="260">
        <v>0.2</v>
      </c>
      <c r="J116" s="260">
        <v>0.2</v>
      </c>
      <c r="K116" s="260">
        <v>0.2</v>
      </c>
      <c r="L116" s="260">
        <v>0.2</v>
      </c>
      <c r="M116" s="260">
        <v>0.2</v>
      </c>
      <c r="N116" s="260">
        <v>0.2</v>
      </c>
      <c r="O116" s="260">
        <v>0.2</v>
      </c>
      <c r="P116" s="260">
        <v>0.2</v>
      </c>
      <c r="Q116" s="260">
        <v>5.6000000000000001E-2</v>
      </c>
      <c r="R116" s="260"/>
      <c r="S116" s="260"/>
      <c r="T116" s="260"/>
      <c r="U116" s="260"/>
      <c r="V116" s="260"/>
      <c r="W116" s="260"/>
      <c r="X116" s="260"/>
      <c r="Y116" s="260"/>
      <c r="Z116" s="260"/>
      <c r="AA116" s="260"/>
      <c r="AB116" s="260"/>
      <c r="AC116" s="260"/>
      <c r="AD116" s="260"/>
      <c r="AE116" s="260"/>
      <c r="AF116" s="260"/>
      <c r="AG116" s="260"/>
      <c r="AH116" s="260"/>
      <c r="AI116" s="83"/>
    </row>
    <row r="117" spans="1:35" s="269" customFormat="1" ht="30" hidden="1" x14ac:dyDescent="0.25">
      <c r="A117" s="279" t="s">
        <v>557</v>
      </c>
      <c r="B117" s="260"/>
      <c r="C117" s="260"/>
      <c r="D117" s="260"/>
      <c r="E117" s="260"/>
      <c r="F117" s="260"/>
      <c r="G117" s="260"/>
      <c r="H117" s="260"/>
      <c r="I117" s="260"/>
      <c r="J117" s="260"/>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73"/>
    </row>
    <row r="118" spans="1:35" s="269" customFormat="1" ht="15" hidden="1" x14ac:dyDescent="0.25">
      <c r="A118" s="279" t="s">
        <v>558</v>
      </c>
      <c r="B118" s="260">
        <f>SUM(B114:B117)</f>
        <v>0</v>
      </c>
      <c r="C118" s="260">
        <f t="shared" ref="C118:M118" si="47">SUM(C114:C117)</f>
        <v>0</v>
      </c>
      <c r="D118" s="260">
        <f t="shared" si="47"/>
        <v>0.51376050000000006</v>
      </c>
      <c r="E118" s="260">
        <f t="shared" si="47"/>
        <v>0.51376050000000006</v>
      </c>
      <c r="F118" s="260">
        <f t="shared" si="47"/>
        <v>0.52932900000000005</v>
      </c>
      <c r="G118" s="260">
        <f t="shared" si="47"/>
        <v>0.2</v>
      </c>
      <c r="H118" s="260">
        <f t="shared" si="47"/>
        <v>0.2</v>
      </c>
      <c r="I118" s="260">
        <f t="shared" si="47"/>
        <v>0.2</v>
      </c>
      <c r="J118" s="260">
        <f t="shared" si="47"/>
        <v>0.2</v>
      </c>
      <c r="K118" s="260">
        <f t="shared" si="47"/>
        <v>0.2</v>
      </c>
      <c r="L118" s="260">
        <f t="shared" si="47"/>
        <v>0.2</v>
      </c>
      <c r="M118" s="260">
        <f t="shared" si="47"/>
        <v>0.2</v>
      </c>
      <c r="N118" s="260">
        <f>SUM(N114:N117)</f>
        <v>0.2</v>
      </c>
      <c r="O118" s="260">
        <f>SUM(O114:O117)</f>
        <v>0.2</v>
      </c>
      <c r="P118" s="260">
        <f t="shared" ref="P118:AH118" si="48">SUM(P114:P117)</f>
        <v>0.2</v>
      </c>
      <c r="Q118" s="260">
        <f t="shared" si="48"/>
        <v>5.6000000000000001E-2</v>
      </c>
      <c r="R118" s="260">
        <f t="shared" si="48"/>
        <v>0</v>
      </c>
      <c r="S118" s="260">
        <f t="shared" si="48"/>
        <v>0</v>
      </c>
      <c r="T118" s="260">
        <f t="shared" si="48"/>
        <v>0</v>
      </c>
      <c r="U118" s="260">
        <f t="shared" si="48"/>
        <v>0</v>
      </c>
      <c r="V118" s="260">
        <f t="shared" si="48"/>
        <v>0</v>
      </c>
      <c r="W118" s="260">
        <f t="shared" si="48"/>
        <v>0</v>
      </c>
      <c r="X118" s="260">
        <f t="shared" si="48"/>
        <v>0</v>
      </c>
      <c r="Y118" s="260">
        <f t="shared" si="48"/>
        <v>0</v>
      </c>
      <c r="Z118" s="260">
        <f t="shared" si="48"/>
        <v>0</v>
      </c>
      <c r="AA118" s="260">
        <f t="shared" si="48"/>
        <v>0</v>
      </c>
      <c r="AB118" s="260">
        <f t="shared" si="48"/>
        <v>0</v>
      </c>
      <c r="AC118" s="260">
        <f t="shared" si="48"/>
        <v>0</v>
      </c>
      <c r="AD118" s="260">
        <f t="shared" si="48"/>
        <v>0</v>
      </c>
      <c r="AE118" s="260">
        <f t="shared" si="48"/>
        <v>0</v>
      </c>
      <c r="AF118" s="260">
        <f t="shared" si="48"/>
        <v>0</v>
      </c>
      <c r="AG118" s="260">
        <f t="shared" si="48"/>
        <v>0</v>
      </c>
      <c r="AH118" s="260">
        <f t="shared" si="48"/>
        <v>0</v>
      </c>
    </row>
    <row r="119" spans="1:35" s="269" customFormat="1" ht="15" hidden="1" x14ac:dyDescent="0.25">
      <c r="A119" s="279" t="s">
        <v>559</v>
      </c>
      <c r="B119" s="260">
        <f>B118</f>
        <v>0</v>
      </c>
      <c r="C119" s="260">
        <f>C118+B119</f>
        <v>0</v>
      </c>
      <c r="D119" s="260">
        <f t="shared" ref="D119:AH119" si="49">D118+C119</f>
        <v>0.51376050000000006</v>
      </c>
      <c r="E119" s="260">
        <f>E118+D119</f>
        <v>1.0275210000000001</v>
      </c>
      <c r="F119" s="260">
        <f t="shared" si="49"/>
        <v>1.5568500000000003</v>
      </c>
      <c r="G119" s="260">
        <f t="shared" si="49"/>
        <v>1.7568500000000002</v>
      </c>
      <c r="H119" s="260">
        <f t="shared" si="49"/>
        <v>1.9568500000000002</v>
      </c>
      <c r="I119" s="260">
        <f t="shared" si="49"/>
        <v>2.1568500000000004</v>
      </c>
      <c r="J119" s="260">
        <f t="shared" si="49"/>
        <v>2.3568500000000006</v>
      </c>
      <c r="K119" s="260">
        <f t="shared" si="49"/>
        <v>2.5568500000000007</v>
      </c>
      <c r="L119" s="260">
        <f t="shared" si="49"/>
        <v>2.7568500000000009</v>
      </c>
      <c r="M119" s="260">
        <f t="shared" si="49"/>
        <v>2.9568500000000011</v>
      </c>
      <c r="N119" s="260">
        <f t="shared" si="49"/>
        <v>3.1568500000000013</v>
      </c>
      <c r="O119" s="260">
        <f t="shared" si="49"/>
        <v>3.3568500000000014</v>
      </c>
      <c r="P119" s="260">
        <f t="shared" si="49"/>
        <v>3.5568500000000016</v>
      </c>
      <c r="Q119" s="260">
        <f t="shared" si="49"/>
        <v>3.6128500000000017</v>
      </c>
      <c r="R119" s="260">
        <f t="shared" si="49"/>
        <v>3.6128500000000017</v>
      </c>
      <c r="S119" s="260">
        <f t="shared" si="49"/>
        <v>3.6128500000000017</v>
      </c>
      <c r="T119" s="260">
        <f t="shared" si="49"/>
        <v>3.6128500000000017</v>
      </c>
      <c r="U119" s="260">
        <f t="shared" si="49"/>
        <v>3.6128500000000017</v>
      </c>
      <c r="V119" s="260">
        <f t="shared" si="49"/>
        <v>3.6128500000000017</v>
      </c>
      <c r="W119" s="260">
        <f t="shared" si="49"/>
        <v>3.6128500000000017</v>
      </c>
      <c r="X119" s="260">
        <f t="shared" si="49"/>
        <v>3.6128500000000017</v>
      </c>
      <c r="Y119" s="260">
        <f t="shared" si="49"/>
        <v>3.6128500000000017</v>
      </c>
      <c r="Z119" s="260">
        <f t="shared" si="49"/>
        <v>3.6128500000000017</v>
      </c>
      <c r="AA119" s="260">
        <f t="shared" si="49"/>
        <v>3.6128500000000017</v>
      </c>
      <c r="AB119" s="260">
        <f t="shared" si="49"/>
        <v>3.6128500000000017</v>
      </c>
      <c r="AC119" s="260">
        <f t="shared" si="49"/>
        <v>3.6128500000000017</v>
      </c>
      <c r="AD119" s="260">
        <f t="shared" si="49"/>
        <v>3.6128500000000017</v>
      </c>
      <c r="AE119" s="260">
        <f t="shared" si="49"/>
        <v>3.6128500000000017</v>
      </c>
      <c r="AF119" s="260">
        <f t="shared" si="49"/>
        <v>3.6128500000000017</v>
      </c>
      <c r="AG119" s="260">
        <f t="shared" si="49"/>
        <v>3.6128500000000017</v>
      </c>
      <c r="AH119" s="260">
        <f t="shared" si="49"/>
        <v>3.6128500000000017</v>
      </c>
    </row>
    <row r="120" spans="1:35" s="269" customFormat="1" ht="16.5" hidden="1" customHeight="1" x14ac:dyDescent="0.25">
      <c r="A120" s="279" t="s">
        <v>560</v>
      </c>
      <c r="B120" s="260">
        <f>IF(B102&gt;B98,B102,B98)</f>
        <v>6.1519500000000003</v>
      </c>
      <c r="C120" s="280">
        <f>C118+B120</f>
        <v>6.1519500000000003</v>
      </c>
      <c r="D120" s="280">
        <f>D118+C120</f>
        <v>6.6657105000000003</v>
      </c>
      <c r="E120" s="281">
        <f t="shared" ref="E120:AH120" si="50">E118+D120</f>
        <v>7.1794710000000004</v>
      </c>
      <c r="F120" s="281">
        <f t="shared" si="50"/>
        <v>7.7088000000000001</v>
      </c>
      <c r="G120" s="281">
        <f t="shared" si="50"/>
        <v>7.9088000000000003</v>
      </c>
      <c r="H120" s="281">
        <f t="shared" si="50"/>
        <v>8.1088000000000005</v>
      </c>
      <c r="I120" s="281">
        <f t="shared" si="50"/>
        <v>8.3087999999999997</v>
      </c>
      <c r="J120" s="281">
        <f t="shared" si="50"/>
        <v>8.508799999999999</v>
      </c>
      <c r="K120" s="281">
        <f t="shared" si="50"/>
        <v>8.7087999999999983</v>
      </c>
      <c r="L120" s="281">
        <f t="shared" si="50"/>
        <v>8.9087999999999976</v>
      </c>
      <c r="M120" s="281">
        <f t="shared" si="50"/>
        <v>9.1087999999999969</v>
      </c>
      <c r="N120" s="281">
        <f t="shared" si="50"/>
        <v>9.3087999999999962</v>
      </c>
      <c r="O120" s="281">
        <f t="shared" si="50"/>
        <v>9.5087999999999955</v>
      </c>
      <c r="P120" s="281">
        <f t="shared" si="50"/>
        <v>9.7087999999999948</v>
      </c>
      <c r="Q120" s="281">
        <f t="shared" si="50"/>
        <v>9.7647999999999939</v>
      </c>
      <c r="R120" s="281">
        <f t="shared" si="50"/>
        <v>9.7647999999999939</v>
      </c>
      <c r="S120" s="281">
        <f t="shared" si="50"/>
        <v>9.7647999999999939</v>
      </c>
      <c r="T120" s="281">
        <f t="shared" si="50"/>
        <v>9.7647999999999939</v>
      </c>
      <c r="U120" s="281">
        <f t="shared" si="50"/>
        <v>9.7647999999999939</v>
      </c>
      <c r="V120" s="281">
        <f t="shared" si="50"/>
        <v>9.7647999999999939</v>
      </c>
      <c r="W120" s="281">
        <f t="shared" si="50"/>
        <v>9.7647999999999939</v>
      </c>
      <c r="X120" s="281">
        <f t="shared" si="50"/>
        <v>9.7647999999999939</v>
      </c>
      <c r="Y120" s="281">
        <f t="shared" si="50"/>
        <v>9.7647999999999939</v>
      </c>
      <c r="Z120" s="281">
        <f t="shared" si="50"/>
        <v>9.7647999999999939</v>
      </c>
      <c r="AA120" s="281">
        <f t="shared" si="50"/>
        <v>9.7647999999999939</v>
      </c>
      <c r="AB120" s="281">
        <f t="shared" si="50"/>
        <v>9.7647999999999939</v>
      </c>
      <c r="AC120" s="281">
        <f t="shared" si="50"/>
        <v>9.7647999999999939</v>
      </c>
      <c r="AD120" s="281">
        <f t="shared" si="50"/>
        <v>9.7647999999999939</v>
      </c>
      <c r="AE120" s="281">
        <f t="shared" si="50"/>
        <v>9.7647999999999939</v>
      </c>
      <c r="AF120" s="281">
        <f t="shared" si="50"/>
        <v>9.7647999999999939</v>
      </c>
      <c r="AG120" s="281">
        <f t="shared" si="50"/>
        <v>9.7647999999999939</v>
      </c>
      <c r="AH120" s="281">
        <f t="shared" si="50"/>
        <v>9.7647999999999939</v>
      </c>
    </row>
    <row r="121" spans="1:35" s="269" customFormat="1" ht="30" hidden="1" x14ac:dyDescent="0.25">
      <c r="A121" s="279" t="s">
        <v>561</v>
      </c>
      <c r="B121" s="260">
        <f>B104*1.05*0.93</f>
        <v>9.7650000000000006</v>
      </c>
      <c r="C121" s="281">
        <f>B121</f>
        <v>9.7650000000000006</v>
      </c>
      <c r="D121" s="281">
        <f t="shared" ref="D121:AH121" si="51">C121</f>
        <v>9.7650000000000006</v>
      </c>
      <c r="E121" s="281">
        <f t="shared" si="51"/>
        <v>9.7650000000000006</v>
      </c>
      <c r="F121" s="281">
        <f t="shared" si="51"/>
        <v>9.7650000000000006</v>
      </c>
      <c r="G121" s="281">
        <f t="shared" si="51"/>
        <v>9.7650000000000006</v>
      </c>
      <c r="H121" s="281">
        <f t="shared" si="51"/>
        <v>9.7650000000000006</v>
      </c>
      <c r="I121" s="281">
        <f t="shared" si="51"/>
        <v>9.7650000000000006</v>
      </c>
      <c r="J121" s="281">
        <f t="shared" si="51"/>
        <v>9.7650000000000006</v>
      </c>
      <c r="K121" s="281">
        <f t="shared" si="51"/>
        <v>9.7650000000000006</v>
      </c>
      <c r="L121" s="281">
        <f t="shared" si="51"/>
        <v>9.7650000000000006</v>
      </c>
      <c r="M121" s="281">
        <f t="shared" si="51"/>
        <v>9.7650000000000006</v>
      </c>
      <c r="N121" s="281">
        <f t="shared" si="51"/>
        <v>9.7650000000000006</v>
      </c>
      <c r="O121" s="281">
        <f t="shared" si="51"/>
        <v>9.7650000000000006</v>
      </c>
      <c r="P121" s="281">
        <f t="shared" si="51"/>
        <v>9.7650000000000006</v>
      </c>
      <c r="Q121" s="281">
        <f t="shared" si="51"/>
        <v>9.7650000000000006</v>
      </c>
      <c r="R121" s="281">
        <f t="shared" si="51"/>
        <v>9.7650000000000006</v>
      </c>
      <c r="S121" s="281">
        <f t="shared" si="51"/>
        <v>9.7650000000000006</v>
      </c>
      <c r="T121" s="281">
        <f t="shared" si="51"/>
        <v>9.7650000000000006</v>
      </c>
      <c r="U121" s="281">
        <f t="shared" si="51"/>
        <v>9.7650000000000006</v>
      </c>
      <c r="V121" s="281">
        <f t="shared" si="51"/>
        <v>9.7650000000000006</v>
      </c>
      <c r="W121" s="281">
        <f t="shared" si="51"/>
        <v>9.7650000000000006</v>
      </c>
      <c r="X121" s="281">
        <f t="shared" si="51"/>
        <v>9.7650000000000006</v>
      </c>
      <c r="Y121" s="281">
        <f t="shared" si="51"/>
        <v>9.7650000000000006</v>
      </c>
      <c r="Z121" s="281">
        <f t="shared" si="51"/>
        <v>9.7650000000000006</v>
      </c>
      <c r="AA121" s="281">
        <f t="shared" si="51"/>
        <v>9.7650000000000006</v>
      </c>
      <c r="AB121" s="281">
        <f t="shared" si="51"/>
        <v>9.7650000000000006</v>
      </c>
      <c r="AC121" s="281">
        <f t="shared" si="51"/>
        <v>9.7650000000000006</v>
      </c>
      <c r="AD121" s="281">
        <f t="shared" si="51"/>
        <v>9.7650000000000006</v>
      </c>
      <c r="AE121" s="281">
        <f t="shared" si="51"/>
        <v>9.7650000000000006</v>
      </c>
      <c r="AF121" s="281">
        <f t="shared" si="51"/>
        <v>9.7650000000000006</v>
      </c>
      <c r="AG121" s="281">
        <f t="shared" si="51"/>
        <v>9.7650000000000006</v>
      </c>
      <c r="AH121" s="281">
        <f t="shared" si="51"/>
        <v>9.7650000000000006</v>
      </c>
      <c r="AI121" s="273"/>
    </row>
  </sheetData>
  <mergeCells count="14">
    <mergeCell ref="D30:F30"/>
    <mergeCell ref="D31:F31"/>
    <mergeCell ref="A94:I94"/>
    <mergeCell ref="A13:H13"/>
    <mergeCell ref="A5:H5"/>
    <mergeCell ref="A7:H7"/>
    <mergeCell ref="A9:H9"/>
    <mergeCell ref="A10:H10"/>
    <mergeCell ref="A12:H12"/>
    <mergeCell ref="A15:H15"/>
    <mergeCell ref="A16:H16"/>
    <mergeCell ref="A18:H18"/>
    <mergeCell ref="D28:F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6"/>
  <sheetViews>
    <sheetView view="pageBreakPreview" topLeftCell="A12" zoomScale="80" zoomScaleNormal="100" zoomScaleSheetLayoutView="80" workbookViewId="0">
      <selection activeCell="I28" sqref="I28"/>
    </sheetView>
  </sheetViews>
  <sheetFormatPr defaultColWidth="9.140625" defaultRowHeight="15" x14ac:dyDescent="0.25"/>
  <cols>
    <col min="1" max="1" width="6.28515625" style="83" customWidth="1"/>
    <col min="2" max="2" width="55" style="83" customWidth="1"/>
    <col min="3" max="6" width="16" style="82" customWidth="1"/>
    <col min="7" max="8" width="16" style="83" hidden="1" customWidth="1"/>
    <col min="9" max="11" width="21.28515625" style="83" customWidth="1"/>
    <col min="12" max="12" width="44" style="83" customWidth="1"/>
    <col min="13" max="16384" width="9.140625" style="83"/>
  </cols>
  <sheetData>
    <row r="1" spans="1:18" ht="18.75" x14ac:dyDescent="0.25">
      <c r="A1" s="21"/>
      <c r="B1" s="21"/>
      <c r="C1" s="69"/>
      <c r="D1" s="69"/>
      <c r="E1" s="69"/>
      <c r="F1" s="69"/>
      <c r="G1" s="21"/>
      <c r="H1" s="21"/>
      <c r="I1" s="21"/>
      <c r="J1" s="21"/>
      <c r="K1" s="21"/>
      <c r="L1" s="10" t="s">
        <v>65</v>
      </c>
      <c r="M1" s="21"/>
      <c r="N1" s="21"/>
      <c r="O1" s="21"/>
      <c r="P1" s="21"/>
      <c r="Q1" s="21"/>
      <c r="R1" s="10"/>
    </row>
    <row r="2" spans="1:18" ht="18.75" x14ac:dyDescent="0.3">
      <c r="A2" s="21"/>
      <c r="B2" s="21"/>
      <c r="C2" s="69"/>
      <c r="D2" s="69"/>
      <c r="E2" s="69"/>
      <c r="F2" s="69"/>
      <c r="G2" s="21"/>
      <c r="H2" s="21"/>
      <c r="I2" s="21"/>
      <c r="J2" s="21"/>
      <c r="K2" s="21"/>
      <c r="L2" s="5" t="s">
        <v>7</v>
      </c>
      <c r="M2" s="21"/>
      <c r="N2" s="21"/>
      <c r="O2" s="21"/>
      <c r="P2" s="21"/>
      <c r="Q2" s="21"/>
      <c r="R2" s="5"/>
    </row>
    <row r="3" spans="1:18" ht="18.75" x14ac:dyDescent="0.3">
      <c r="A3" s="21"/>
      <c r="B3" s="21"/>
      <c r="C3" s="69"/>
      <c r="D3" s="69"/>
      <c r="E3" s="69"/>
      <c r="F3" s="69"/>
      <c r="G3" s="21"/>
      <c r="H3" s="21"/>
      <c r="I3" s="21"/>
      <c r="J3" s="21"/>
      <c r="K3" s="21"/>
      <c r="L3" s="5" t="s">
        <v>64</v>
      </c>
      <c r="M3" s="21"/>
      <c r="N3" s="21"/>
      <c r="O3" s="21"/>
      <c r="P3" s="21"/>
      <c r="Q3" s="21"/>
      <c r="R3" s="5"/>
    </row>
    <row r="4" spans="1:18" ht="18.75" x14ac:dyDescent="0.3">
      <c r="A4" s="21"/>
      <c r="B4" s="21"/>
      <c r="C4" s="69"/>
      <c r="D4" s="69"/>
      <c r="E4" s="69"/>
      <c r="F4" s="69"/>
      <c r="G4" s="21"/>
      <c r="H4" s="21"/>
      <c r="I4" s="21"/>
      <c r="J4" s="21"/>
      <c r="K4" s="21"/>
      <c r="L4" s="21"/>
      <c r="M4" s="21"/>
      <c r="N4" s="21"/>
      <c r="O4" s="21"/>
      <c r="P4" s="21"/>
      <c r="Q4" s="5"/>
      <c r="R4" s="21"/>
    </row>
    <row r="5" spans="1:18" ht="15.75" x14ac:dyDescent="0.25">
      <c r="A5" s="399" t="str">
        <f>'2. паспорт  ТП'!A4:S4</f>
        <v>Год раскрытия информации: 2022 год</v>
      </c>
      <c r="B5" s="399"/>
      <c r="C5" s="399"/>
      <c r="D5" s="399"/>
      <c r="E5" s="399"/>
      <c r="F5" s="399"/>
      <c r="G5" s="399"/>
      <c r="H5" s="399"/>
      <c r="I5" s="399"/>
      <c r="J5" s="399"/>
      <c r="K5" s="399"/>
      <c r="L5" s="399"/>
      <c r="M5" s="59"/>
      <c r="N5" s="59"/>
      <c r="O5" s="59"/>
      <c r="P5" s="59"/>
      <c r="Q5" s="59"/>
      <c r="R5" s="59"/>
    </row>
    <row r="6" spans="1:18" ht="18.75" x14ac:dyDescent="0.3">
      <c r="A6" s="21"/>
      <c r="B6" s="21"/>
      <c r="C6" s="69"/>
      <c r="D6" s="69"/>
      <c r="E6" s="69"/>
      <c r="F6" s="69"/>
      <c r="G6" s="21"/>
      <c r="H6" s="21"/>
      <c r="I6" s="21"/>
      <c r="J6" s="21"/>
      <c r="K6" s="21"/>
      <c r="L6" s="21"/>
      <c r="M6" s="21"/>
      <c r="N6" s="21"/>
      <c r="O6" s="21"/>
      <c r="P6" s="21"/>
      <c r="Q6" s="5"/>
      <c r="R6" s="21"/>
    </row>
    <row r="7" spans="1:18" ht="18.75" x14ac:dyDescent="0.25">
      <c r="A7" s="406" t="s">
        <v>6</v>
      </c>
      <c r="B7" s="406"/>
      <c r="C7" s="406"/>
      <c r="D7" s="406"/>
      <c r="E7" s="406"/>
      <c r="F7" s="406"/>
      <c r="G7" s="406"/>
      <c r="H7" s="406"/>
      <c r="I7" s="406"/>
      <c r="J7" s="406"/>
      <c r="K7" s="406"/>
      <c r="L7" s="406"/>
      <c r="M7" s="84"/>
      <c r="N7" s="84"/>
      <c r="O7" s="84"/>
      <c r="P7" s="84"/>
      <c r="Q7" s="84"/>
      <c r="R7" s="84"/>
    </row>
    <row r="8" spans="1:18" ht="18.75" x14ac:dyDescent="0.25">
      <c r="A8" s="406"/>
      <c r="B8" s="406"/>
      <c r="C8" s="406"/>
      <c r="D8" s="406"/>
      <c r="E8" s="406"/>
      <c r="F8" s="406"/>
      <c r="G8" s="406"/>
      <c r="H8" s="406"/>
      <c r="I8" s="406"/>
      <c r="J8" s="406"/>
      <c r="K8" s="406"/>
      <c r="L8" s="406"/>
      <c r="M8" s="406"/>
      <c r="N8" s="406"/>
      <c r="O8" s="406"/>
      <c r="P8" s="406"/>
      <c r="Q8" s="406"/>
      <c r="R8" s="406"/>
    </row>
    <row r="9" spans="1:18" ht="15.75" x14ac:dyDescent="0.25">
      <c r="A9" s="411" t="str">
        <f>'2. паспорт  ТП'!A8:S8</f>
        <v>Акционерное общество "Янтарьэнерго" ДЗО  ПАО "Россети"</v>
      </c>
      <c r="B9" s="411"/>
      <c r="C9" s="411"/>
      <c r="D9" s="411"/>
      <c r="E9" s="411"/>
      <c r="F9" s="411"/>
      <c r="G9" s="411"/>
      <c r="H9" s="411"/>
      <c r="I9" s="411"/>
      <c r="J9" s="411"/>
      <c r="K9" s="411"/>
      <c r="L9" s="411"/>
      <c r="M9" s="85"/>
      <c r="N9" s="85"/>
      <c r="O9" s="85"/>
      <c r="P9" s="85"/>
      <c r="Q9" s="85"/>
      <c r="R9" s="85"/>
    </row>
    <row r="10" spans="1:18" ht="15.75" x14ac:dyDescent="0.25">
      <c r="A10" s="403" t="s">
        <v>5</v>
      </c>
      <c r="B10" s="403"/>
      <c r="C10" s="403"/>
      <c r="D10" s="403"/>
      <c r="E10" s="403"/>
      <c r="F10" s="403"/>
      <c r="G10" s="403"/>
      <c r="H10" s="403"/>
      <c r="I10" s="403"/>
      <c r="J10" s="403"/>
      <c r="K10" s="403"/>
      <c r="L10" s="403"/>
      <c r="M10" s="86"/>
      <c r="N10" s="86"/>
      <c r="O10" s="86"/>
      <c r="P10" s="86"/>
      <c r="Q10" s="86"/>
      <c r="R10" s="86"/>
    </row>
    <row r="11" spans="1:18" ht="18.75" x14ac:dyDescent="0.25">
      <c r="A11" s="406"/>
      <c r="B11" s="406"/>
      <c r="C11" s="406"/>
      <c r="D11" s="406"/>
      <c r="E11" s="406"/>
      <c r="F11" s="406"/>
      <c r="G11" s="406"/>
      <c r="H11" s="406"/>
      <c r="I11" s="406"/>
      <c r="J11" s="406"/>
      <c r="K11" s="406"/>
      <c r="L11" s="406"/>
      <c r="M11" s="406"/>
      <c r="N11" s="406"/>
      <c r="O11" s="406"/>
      <c r="P11" s="406"/>
      <c r="Q11" s="406"/>
      <c r="R11" s="406"/>
    </row>
    <row r="12" spans="1:18" ht="15.75" x14ac:dyDescent="0.25">
      <c r="A12" s="411" t="str">
        <f>'2. паспорт  ТП'!A11:S11</f>
        <v>H_50</v>
      </c>
      <c r="B12" s="411"/>
      <c r="C12" s="411"/>
      <c r="D12" s="411"/>
      <c r="E12" s="411"/>
      <c r="F12" s="411"/>
      <c r="G12" s="411"/>
      <c r="H12" s="411"/>
      <c r="I12" s="411"/>
      <c r="J12" s="411"/>
      <c r="K12" s="411"/>
      <c r="L12" s="411"/>
      <c r="M12" s="85"/>
      <c r="N12" s="85"/>
      <c r="O12" s="85"/>
      <c r="P12" s="85"/>
      <c r="Q12" s="85"/>
      <c r="R12" s="85"/>
    </row>
    <row r="13" spans="1:18" ht="15.75" x14ac:dyDescent="0.25">
      <c r="A13" s="403" t="s">
        <v>4</v>
      </c>
      <c r="B13" s="403"/>
      <c r="C13" s="403"/>
      <c r="D13" s="403"/>
      <c r="E13" s="403"/>
      <c r="F13" s="403"/>
      <c r="G13" s="403"/>
      <c r="H13" s="403"/>
      <c r="I13" s="403"/>
      <c r="J13" s="403"/>
      <c r="K13" s="403"/>
      <c r="L13" s="403"/>
      <c r="M13" s="86"/>
      <c r="N13" s="86"/>
      <c r="O13" s="86"/>
      <c r="P13" s="86"/>
      <c r="Q13" s="86"/>
      <c r="R13" s="86"/>
    </row>
    <row r="14" spans="1:18" ht="18.75" x14ac:dyDescent="0.25">
      <c r="A14" s="412"/>
      <c r="B14" s="412"/>
      <c r="C14" s="412"/>
      <c r="D14" s="412"/>
      <c r="E14" s="412"/>
      <c r="F14" s="412"/>
      <c r="G14" s="412"/>
      <c r="H14" s="412"/>
      <c r="I14" s="412"/>
      <c r="J14" s="412"/>
      <c r="K14" s="412"/>
      <c r="L14" s="412"/>
      <c r="M14" s="412"/>
      <c r="N14" s="412"/>
      <c r="O14" s="412"/>
      <c r="P14" s="412"/>
      <c r="Q14" s="412"/>
      <c r="R14" s="412"/>
    </row>
    <row r="15" spans="1:18" ht="81.75" customHeight="1" x14ac:dyDescent="0.25">
      <c r="A15" s="408" t="str">
        <f>'2. паспорт  ТП'!A14:S14</f>
        <v>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v>
      </c>
      <c r="B15" s="408"/>
      <c r="C15" s="408"/>
      <c r="D15" s="408"/>
      <c r="E15" s="408"/>
      <c r="F15" s="408"/>
      <c r="G15" s="408"/>
      <c r="H15" s="408"/>
      <c r="I15" s="408"/>
      <c r="J15" s="408"/>
      <c r="K15" s="408"/>
      <c r="L15" s="408"/>
      <c r="M15" s="87"/>
      <c r="N15" s="87"/>
      <c r="O15" s="87"/>
      <c r="P15" s="87"/>
      <c r="Q15" s="87"/>
      <c r="R15" s="87"/>
    </row>
    <row r="16" spans="1:18" ht="15.75" x14ac:dyDescent="0.25">
      <c r="A16" s="403" t="s">
        <v>3</v>
      </c>
      <c r="B16" s="403"/>
      <c r="C16" s="403"/>
      <c r="D16" s="403"/>
      <c r="E16" s="403"/>
      <c r="F16" s="403"/>
      <c r="G16" s="403"/>
      <c r="H16" s="403"/>
      <c r="I16" s="403"/>
      <c r="J16" s="403"/>
      <c r="K16" s="403"/>
      <c r="L16" s="403"/>
      <c r="M16" s="86"/>
      <c r="N16" s="86"/>
      <c r="O16" s="86"/>
      <c r="P16" s="86"/>
      <c r="Q16" s="86"/>
      <c r="R16" s="86"/>
    </row>
    <row r="17" spans="1:18" ht="15.75" x14ac:dyDescent="0.25">
      <c r="A17" s="21"/>
      <c r="B17" s="21"/>
      <c r="C17" s="69"/>
      <c r="D17" s="69"/>
      <c r="E17" s="69"/>
      <c r="F17" s="69"/>
      <c r="G17" s="21"/>
      <c r="H17" s="21"/>
      <c r="I17" s="21"/>
      <c r="J17" s="21"/>
      <c r="K17" s="21"/>
      <c r="L17" s="21"/>
      <c r="M17" s="21"/>
      <c r="N17" s="21"/>
      <c r="O17" s="21"/>
      <c r="P17" s="21"/>
      <c r="Q17" s="21"/>
      <c r="R17" s="80"/>
    </row>
    <row r="18" spans="1:18" ht="15.75" x14ac:dyDescent="0.25">
      <c r="A18" s="21"/>
      <c r="B18" s="21"/>
      <c r="C18" s="69"/>
      <c r="D18" s="69"/>
      <c r="E18" s="69"/>
      <c r="F18" s="69"/>
      <c r="G18" s="21"/>
      <c r="H18" s="21"/>
      <c r="I18" s="21"/>
      <c r="J18" s="21"/>
      <c r="K18" s="21"/>
      <c r="L18" s="21"/>
      <c r="M18" s="21"/>
      <c r="N18" s="21"/>
      <c r="O18" s="21"/>
      <c r="P18" s="21"/>
      <c r="Q18" s="30"/>
      <c r="R18" s="21"/>
    </row>
    <row r="19" spans="1:18" ht="15.75" customHeight="1" x14ac:dyDescent="0.25">
      <c r="A19" s="479" t="s">
        <v>350</v>
      </c>
      <c r="B19" s="479"/>
      <c r="C19" s="479"/>
      <c r="D19" s="479"/>
      <c r="E19" s="479"/>
      <c r="F19" s="479"/>
      <c r="G19" s="479"/>
      <c r="H19" s="479"/>
      <c r="I19" s="479"/>
      <c r="J19" s="479"/>
      <c r="K19" s="479"/>
      <c r="L19" s="479"/>
      <c r="M19" s="73"/>
      <c r="N19" s="73"/>
      <c r="O19" s="73"/>
      <c r="P19" s="73"/>
      <c r="Q19" s="73"/>
      <c r="R19" s="73"/>
    </row>
    <row r="20" spans="1:18" ht="15.75" x14ac:dyDescent="0.25">
      <c r="A20" s="88"/>
      <c r="L20" s="69"/>
    </row>
    <row r="21" spans="1:18" s="71" customFormat="1" ht="15.75" x14ac:dyDescent="0.25">
      <c r="A21" s="70"/>
      <c r="C21" s="75"/>
      <c r="D21" s="75"/>
      <c r="E21" s="75"/>
      <c r="F21" s="75"/>
      <c r="Q21" s="72"/>
    </row>
    <row r="22" spans="1:18" s="71" customFormat="1" ht="15.75" hidden="1" x14ac:dyDescent="0.25">
      <c r="A22" s="70"/>
      <c r="B22" s="468" t="s">
        <v>391</v>
      </c>
      <c r="C22" s="469"/>
      <c r="D22" s="469"/>
      <c r="E22" s="469"/>
      <c r="F22" s="469"/>
      <c r="G22" s="469"/>
      <c r="H22" s="469"/>
      <c r="I22" s="469"/>
      <c r="J22" s="469"/>
      <c r="K22" s="469"/>
      <c r="L22" s="469"/>
      <c r="M22" s="469"/>
      <c r="N22" s="469"/>
      <c r="O22" s="469"/>
      <c r="Q22" s="72"/>
    </row>
    <row r="23" spans="1:18" ht="15" customHeight="1" x14ac:dyDescent="0.25">
      <c r="A23" s="470" t="s">
        <v>191</v>
      </c>
      <c r="B23" s="470" t="s">
        <v>392</v>
      </c>
      <c r="C23" s="470" t="s">
        <v>419</v>
      </c>
      <c r="D23" s="470"/>
      <c r="E23" s="470"/>
      <c r="F23" s="470"/>
      <c r="G23" s="470"/>
      <c r="H23" s="470"/>
      <c r="I23" s="472" t="s">
        <v>190</v>
      </c>
      <c r="J23" s="473" t="s">
        <v>420</v>
      </c>
      <c r="K23" s="470" t="s">
        <v>189</v>
      </c>
      <c r="L23" s="471" t="s">
        <v>502</v>
      </c>
    </row>
    <row r="24" spans="1:18" ht="48" customHeight="1" x14ac:dyDescent="0.25">
      <c r="A24" s="470"/>
      <c r="B24" s="470"/>
      <c r="C24" s="476" t="s">
        <v>1</v>
      </c>
      <c r="D24" s="476"/>
      <c r="E24" s="477" t="s">
        <v>8</v>
      </c>
      <c r="F24" s="478"/>
      <c r="G24" s="477" t="s">
        <v>665</v>
      </c>
      <c r="H24" s="478"/>
      <c r="I24" s="472"/>
      <c r="J24" s="474"/>
      <c r="K24" s="470"/>
      <c r="L24" s="471"/>
    </row>
    <row r="25" spans="1:18" ht="31.5" x14ac:dyDescent="0.25">
      <c r="A25" s="470"/>
      <c r="B25" s="470"/>
      <c r="C25" s="191" t="s">
        <v>188</v>
      </c>
      <c r="D25" s="191" t="s">
        <v>187</v>
      </c>
      <c r="E25" s="191" t="s">
        <v>188</v>
      </c>
      <c r="F25" s="191" t="s">
        <v>187</v>
      </c>
      <c r="G25" s="191" t="s">
        <v>188</v>
      </c>
      <c r="H25" s="191" t="s">
        <v>187</v>
      </c>
      <c r="I25" s="472"/>
      <c r="J25" s="475"/>
      <c r="K25" s="470"/>
      <c r="L25" s="471"/>
    </row>
    <row r="26" spans="1:18" ht="15.75" x14ac:dyDescent="0.25">
      <c r="A26" s="196">
        <v>1</v>
      </c>
      <c r="B26" s="196">
        <v>2</v>
      </c>
      <c r="C26" s="191">
        <v>3</v>
      </c>
      <c r="D26" s="191">
        <v>4</v>
      </c>
      <c r="E26" s="191">
        <v>5</v>
      </c>
      <c r="F26" s="191">
        <v>6</v>
      </c>
      <c r="G26" s="191">
        <v>7</v>
      </c>
      <c r="H26" s="191">
        <v>8</v>
      </c>
      <c r="I26" s="191">
        <v>9</v>
      </c>
      <c r="J26" s="191">
        <v>10</v>
      </c>
      <c r="K26" s="191">
        <v>11</v>
      </c>
      <c r="L26" s="191">
        <v>12</v>
      </c>
    </row>
    <row r="27" spans="1:18" ht="15.75" x14ac:dyDescent="0.25">
      <c r="A27" s="393">
        <v>1</v>
      </c>
      <c r="B27" s="394" t="s">
        <v>186</v>
      </c>
      <c r="C27" s="330"/>
      <c r="D27" s="330"/>
      <c r="E27" s="215"/>
      <c r="F27" s="215"/>
      <c r="G27" s="330"/>
      <c r="H27" s="330"/>
      <c r="I27" s="330"/>
      <c r="J27" s="192"/>
      <c r="K27" s="195"/>
      <c r="L27" s="197"/>
    </row>
    <row r="28" spans="1:18" ht="15.75" x14ac:dyDescent="0.25">
      <c r="A28" s="393" t="s">
        <v>421</v>
      </c>
      <c r="B28" s="395" t="s">
        <v>422</v>
      </c>
      <c r="C28" s="344" t="s">
        <v>423</v>
      </c>
      <c r="D28" s="344" t="s">
        <v>423</v>
      </c>
      <c r="E28" s="344" t="s">
        <v>423</v>
      </c>
      <c r="F28" s="344" t="s">
        <v>423</v>
      </c>
      <c r="G28" s="331"/>
      <c r="H28" s="331"/>
      <c r="I28" s="345"/>
      <c r="J28" s="192"/>
      <c r="K28" s="195"/>
      <c r="L28" s="198"/>
    </row>
    <row r="29" spans="1:18" ht="31.5" x14ac:dyDescent="0.25">
      <c r="A29" s="393" t="s">
        <v>424</v>
      </c>
      <c r="B29" s="395" t="s">
        <v>425</v>
      </c>
      <c r="C29" s="344" t="s">
        <v>423</v>
      </c>
      <c r="D29" s="344" t="s">
        <v>423</v>
      </c>
      <c r="E29" s="344" t="s">
        <v>423</v>
      </c>
      <c r="F29" s="344" t="s">
        <v>423</v>
      </c>
      <c r="G29" s="331"/>
      <c r="H29" s="331"/>
      <c r="I29" s="345"/>
      <c r="J29" s="192"/>
      <c r="K29" s="195"/>
      <c r="L29" s="198"/>
    </row>
    <row r="30" spans="1:18" ht="31.5" x14ac:dyDescent="0.25">
      <c r="A30" s="393" t="s">
        <v>715</v>
      </c>
      <c r="B30" s="395" t="s">
        <v>426</v>
      </c>
      <c r="C30" s="344" t="s">
        <v>423</v>
      </c>
      <c r="D30" s="344" t="s">
        <v>423</v>
      </c>
      <c r="E30" s="344" t="s">
        <v>423</v>
      </c>
      <c r="F30" s="344" t="s">
        <v>423</v>
      </c>
      <c r="G30" s="331"/>
      <c r="H30" s="331"/>
      <c r="I30" s="345"/>
      <c r="J30" s="192"/>
      <c r="K30" s="195"/>
      <c r="L30" s="198"/>
    </row>
    <row r="31" spans="1:18" ht="31.5" x14ac:dyDescent="0.25">
      <c r="A31" s="393" t="s">
        <v>427</v>
      </c>
      <c r="B31" s="395" t="s">
        <v>428</v>
      </c>
      <c r="C31" s="344" t="s">
        <v>423</v>
      </c>
      <c r="D31" s="344" t="s">
        <v>423</v>
      </c>
      <c r="E31" s="344" t="s">
        <v>423</v>
      </c>
      <c r="F31" s="344" t="s">
        <v>423</v>
      </c>
      <c r="G31" s="331"/>
      <c r="H31" s="331"/>
      <c r="I31" s="345"/>
      <c r="J31" s="192"/>
      <c r="K31" s="195"/>
      <c r="L31" s="198"/>
    </row>
    <row r="32" spans="1:18" ht="31.5" x14ac:dyDescent="0.25">
      <c r="A32" s="393" t="s">
        <v>429</v>
      </c>
      <c r="B32" s="395" t="s">
        <v>430</v>
      </c>
      <c r="C32" s="344" t="s">
        <v>423</v>
      </c>
      <c r="D32" s="344" t="s">
        <v>423</v>
      </c>
      <c r="E32" s="344" t="s">
        <v>423</v>
      </c>
      <c r="F32" s="344" t="s">
        <v>423</v>
      </c>
      <c r="G32" s="331"/>
      <c r="H32" s="331"/>
      <c r="I32" s="345"/>
      <c r="J32" s="192"/>
      <c r="K32" s="195"/>
      <c r="L32" s="198"/>
    </row>
    <row r="33" spans="1:12" ht="31.5" x14ac:dyDescent="0.25">
      <c r="A33" s="393" t="s">
        <v>431</v>
      </c>
      <c r="B33" s="396" t="s">
        <v>314</v>
      </c>
      <c r="C33" s="344">
        <v>43945</v>
      </c>
      <c r="D33" s="344">
        <v>43945</v>
      </c>
      <c r="E33" s="344">
        <v>43945</v>
      </c>
      <c r="F33" s="344">
        <v>43945</v>
      </c>
      <c r="G33" s="331"/>
      <c r="H33" s="331"/>
      <c r="I33" s="346">
        <v>1</v>
      </c>
      <c r="J33" s="192"/>
      <c r="K33" s="195"/>
      <c r="L33" s="198"/>
    </row>
    <row r="34" spans="1:12" ht="15.75" x14ac:dyDescent="0.25">
      <c r="A34" s="393" t="s">
        <v>432</v>
      </c>
      <c r="B34" s="396" t="s">
        <v>433</v>
      </c>
      <c r="C34" s="344">
        <v>44033</v>
      </c>
      <c r="D34" s="344">
        <v>44033</v>
      </c>
      <c r="E34" s="344">
        <v>44033</v>
      </c>
      <c r="F34" s="344">
        <v>44033</v>
      </c>
      <c r="G34" s="331"/>
      <c r="H34" s="331"/>
      <c r="I34" s="346">
        <v>1</v>
      </c>
      <c r="J34" s="192"/>
      <c r="K34" s="195"/>
      <c r="L34" s="198"/>
    </row>
    <row r="35" spans="1:12" ht="31.5" x14ac:dyDescent="0.25">
      <c r="A35" s="393" t="s">
        <v>434</v>
      </c>
      <c r="B35" s="396" t="s">
        <v>435</v>
      </c>
      <c r="C35" s="344">
        <v>44148</v>
      </c>
      <c r="D35" s="344">
        <v>44148</v>
      </c>
      <c r="E35" s="344">
        <v>44148</v>
      </c>
      <c r="F35" s="344">
        <v>44148</v>
      </c>
      <c r="G35" s="331"/>
      <c r="H35" s="331"/>
      <c r="I35" s="346">
        <v>1</v>
      </c>
      <c r="J35" s="192"/>
      <c r="K35" s="195"/>
      <c r="L35" s="198"/>
    </row>
    <row r="36" spans="1:12" ht="47.25" x14ac:dyDescent="0.25">
      <c r="A36" s="393" t="s">
        <v>436</v>
      </c>
      <c r="B36" s="396" t="s">
        <v>437</v>
      </c>
      <c r="C36" s="344" t="s">
        <v>423</v>
      </c>
      <c r="D36" s="344" t="s">
        <v>423</v>
      </c>
      <c r="E36" s="344" t="s">
        <v>423</v>
      </c>
      <c r="F36" s="344" t="s">
        <v>423</v>
      </c>
      <c r="G36" s="331"/>
      <c r="H36" s="331"/>
      <c r="I36" s="347"/>
      <c r="J36" s="193"/>
      <c r="K36" s="193"/>
      <c r="L36" s="198"/>
    </row>
    <row r="37" spans="1:12" ht="15.75" x14ac:dyDescent="0.25">
      <c r="A37" s="393" t="s">
        <v>438</v>
      </c>
      <c r="B37" s="396" t="s">
        <v>185</v>
      </c>
      <c r="C37" s="344">
        <v>44151</v>
      </c>
      <c r="D37" s="344">
        <v>44151</v>
      </c>
      <c r="E37" s="344">
        <v>44151</v>
      </c>
      <c r="F37" s="344">
        <v>44151</v>
      </c>
      <c r="G37" s="331"/>
      <c r="H37" s="331"/>
      <c r="I37" s="346">
        <v>1</v>
      </c>
      <c r="J37" s="193"/>
      <c r="K37" s="193"/>
      <c r="L37" s="198"/>
    </row>
    <row r="38" spans="1:12" ht="15.75" x14ac:dyDescent="0.25">
      <c r="A38" s="393" t="s">
        <v>439</v>
      </c>
      <c r="B38" s="396" t="s">
        <v>440</v>
      </c>
      <c r="C38" s="344">
        <v>44158</v>
      </c>
      <c r="D38" s="344">
        <v>44158</v>
      </c>
      <c r="E38" s="344">
        <v>44158</v>
      </c>
      <c r="F38" s="344">
        <v>44158</v>
      </c>
      <c r="G38" s="331"/>
      <c r="H38" s="331"/>
      <c r="I38" s="346">
        <v>1</v>
      </c>
      <c r="J38" s="194"/>
      <c r="K38" s="195"/>
      <c r="L38" s="198"/>
    </row>
    <row r="39" spans="1:12" ht="15.75" x14ac:dyDescent="0.25">
      <c r="A39" s="393" t="s">
        <v>441</v>
      </c>
      <c r="B39" s="396" t="s">
        <v>184</v>
      </c>
      <c r="C39" s="344">
        <v>44046</v>
      </c>
      <c r="D39" s="344">
        <v>44180</v>
      </c>
      <c r="E39" s="344">
        <v>44046</v>
      </c>
      <c r="F39" s="344">
        <v>44180</v>
      </c>
      <c r="G39" s="331"/>
      <c r="H39" s="331"/>
      <c r="I39" s="346">
        <v>1</v>
      </c>
      <c r="J39" s="194"/>
      <c r="K39" s="195"/>
      <c r="L39" s="198"/>
    </row>
    <row r="40" spans="1:12" ht="15.75" x14ac:dyDescent="0.25">
      <c r="A40" s="393" t="s">
        <v>442</v>
      </c>
      <c r="B40" s="394" t="s">
        <v>183</v>
      </c>
      <c r="C40" s="344"/>
      <c r="D40" s="344"/>
      <c r="E40" s="344"/>
      <c r="F40" s="344"/>
      <c r="G40" s="331"/>
      <c r="H40" s="331"/>
      <c r="I40" s="345"/>
      <c r="J40" s="195"/>
      <c r="K40" s="195"/>
      <c r="L40" s="198"/>
    </row>
    <row r="41" spans="1:12" ht="47.25" x14ac:dyDescent="0.25">
      <c r="A41" s="393">
        <v>2</v>
      </c>
      <c r="B41" s="396" t="s">
        <v>443</v>
      </c>
      <c r="C41" s="344">
        <v>43945</v>
      </c>
      <c r="D41" s="344">
        <v>43945</v>
      </c>
      <c r="E41" s="344">
        <v>43945</v>
      </c>
      <c r="F41" s="344">
        <v>43945</v>
      </c>
      <c r="G41" s="331"/>
      <c r="H41" s="331"/>
      <c r="I41" s="346">
        <v>1</v>
      </c>
      <c r="J41" s="195"/>
      <c r="K41" s="195"/>
      <c r="L41" s="198"/>
    </row>
    <row r="42" spans="1:12" ht="15.75" x14ac:dyDescent="0.25">
      <c r="A42" s="393" t="s">
        <v>444</v>
      </c>
      <c r="B42" s="396" t="s">
        <v>445</v>
      </c>
      <c r="C42" s="344">
        <v>44013</v>
      </c>
      <c r="D42" s="344">
        <v>44042</v>
      </c>
      <c r="E42" s="344">
        <v>44013</v>
      </c>
      <c r="F42" s="344">
        <v>44042</v>
      </c>
      <c r="G42" s="331"/>
      <c r="H42" s="331"/>
      <c r="I42" s="345">
        <v>1</v>
      </c>
      <c r="J42" s="195"/>
      <c r="K42" s="195"/>
      <c r="L42" s="198"/>
    </row>
    <row r="43" spans="1:12" ht="31.5" x14ac:dyDescent="0.25">
      <c r="A43" s="393" t="s">
        <v>446</v>
      </c>
      <c r="B43" s="394" t="s">
        <v>447</v>
      </c>
      <c r="C43" s="344"/>
      <c r="D43" s="344"/>
      <c r="E43" s="344"/>
      <c r="F43" s="344"/>
      <c r="G43" s="331"/>
      <c r="H43" s="331"/>
      <c r="I43" s="345"/>
      <c r="J43" s="195"/>
      <c r="K43" s="195"/>
      <c r="L43" s="198"/>
    </row>
    <row r="44" spans="1:12" ht="31.5" x14ac:dyDescent="0.25">
      <c r="A44" s="393">
        <v>3</v>
      </c>
      <c r="B44" s="396" t="s">
        <v>448</v>
      </c>
      <c r="C44" s="344">
        <v>43986</v>
      </c>
      <c r="D44" s="344">
        <v>44013</v>
      </c>
      <c r="E44" s="344">
        <v>43986</v>
      </c>
      <c r="F44" s="344">
        <v>44013</v>
      </c>
      <c r="G44" s="331"/>
      <c r="H44" s="331"/>
      <c r="I44" s="345">
        <v>1</v>
      </c>
      <c r="J44" s="195"/>
      <c r="K44" s="195"/>
      <c r="L44" s="198"/>
    </row>
    <row r="45" spans="1:12" ht="15.75" x14ac:dyDescent="0.25">
      <c r="A45" s="393" t="s">
        <v>449</v>
      </c>
      <c r="B45" s="396" t="s">
        <v>182</v>
      </c>
      <c r="C45" s="344">
        <v>44082</v>
      </c>
      <c r="D45" s="344">
        <v>44127</v>
      </c>
      <c r="E45" s="344">
        <v>44082</v>
      </c>
      <c r="F45" s="344">
        <v>44127</v>
      </c>
      <c r="G45" s="331"/>
      <c r="H45" s="331"/>
      <c r="I45" s="345">
        <v>1</v>
      </c>
      <c r="J45" s="195"/>
      <c r="K45" s="195"/>
      <c r="L45" s="198"/>
    </row>
    <row r="46" spans="1:12" ht="15.75" x14ac:dyDescent="0.25">
      <c r="A46" s="393" t="s">
        <v>450</v>
      </c>
      <c r="B46" s="396" t="s">
        <v>451</v>
      </c>
      <c r="C46" s="344">
        <v>44046</v>
      </c>
      <c r="D46" s="344">
        <v>44190</v>
      </c>
      <c r="E46" s="344">
        <v>44046</v>
      </c>
      <c r="F46" s="344">
        <v>44190</v>
      </c>
      <c r="G46" s="331"/>
      <c r="H46" s="331"/>
      <c r="I46" s="346">
        <v>1</v>
      </c>
      <c r="J46" s="195"/>
      <c r="K46" s="195"/>
      <c r="L46" s="198"/>
    </row>
    <row r="47" spans="1:12" ht="47.25" x14ac:dyDescent="0.25">
      <c r="A47" s="393" t="s">
        <v>452</v>
      </c>
      <c r="B47" s="396" t="s">
        <v>453</v>
      </c>
      <c r="C47" s="344">
        <v>44181</v>
      </c>
      <c r="D47" s="344">
        <v>44181</v>
      </c>
      <c r="E47" s="344">
        <v>44181</v>
      </c>
      <c r="F47" s="344">
        <v>44181</v>
      </c>
      <c r="G47" s="331"/>
      <c r="H47" s="331"/>
      <c r="I47" s="345">
        <v>1</v>
      </c>
      <c r="J47" s="195"/>
      <c r="K47" s="195"/>
      <c r="L47" s="198"/>
    </row>
    <row r="48" spans="1:12" ht="94.5" x14ac:dyDescent="0.25">
      <c r="A48" s="393" t="s">
        <v>454</v>
      </c>
      <c r="B48" s="396" t="s">
        <v>455</v>
      </c>
      <c r="C48" s="344">
        <v>44176</v>
      </c>
      <c r="D48" s="344">
        <v>44176</v>
      </c>
      <c r="E48" s="344">
        <v>44176</v>
      </c>
      <c r="F48" s="344">
        <v>44176</v>
      </c>
      <c r="G48" s="331"/>
      <c r="H48" s="331"/>
      <c r="I48" s="345">
        <v>1</v>
      </c>
      <c r="J48" s="195"/>
      <c r="K48" s="195"/>
      <c r="L48" s="198"/>
    </row>
    <row r="49" spans="1:12" ht="15.75" x14ac:dyDescent="0.25">
      <c r="A49" s="393" t="s">
        <v>456</v>
      </c>
      <c r="B49" s="396" t="s">
        <v>457</v>
      </c>
      <c r="C49" s="344">
        <v>44105</v>
      </c>
      <c r="D49" s="344">
        <v>44186</v>
      </c>
      <c r="E49" s="344">
        <v>44105</v>
      </c>
      <c r="F49" s="344">
        <v>44186</v>
      </c>
      <c r="G49" s="331"/>
      <c r="H49" s="331"/>
      <c r="I49" s="346">
        <v>1</v>
      </c>
      <c r="J49" s="195"/>
      <c r="K49" s="195"/>
      <c r="L49" s="198"/>
    </row>
    <row r="50" spans="1:12" ht="15.75" x14ac:dyDescent="0.25">
      <c r="A50" s="393" t="s">
        <v>716</v>
      </c>
      <c r="B50" s="394" t="s">
        <v>181</v>
      </c>
      <c r="C50" s="344"/>
      <c r="D50" s="344"/>
      <c r="E50" s="344"/>
      <c r="F50" s="344"/>
      <c r="G50" s="331"/>
      <c r="H50" s="331"/>
      <c r="I50" s="345"/>
      <c r="J50" s="195"/>
      <c r="K50" s="195"/>
      <c r="L50" s="198"/>
    </row>
    <row r="51" spans="1:12" ht="15.75" x14ac:dyDescent="0.25">
      <c r="A51" s="393">
        <v>4</v>
      </c>
      <c r="B51" s="396" t="s">
        <v>180</v>
      </c>
      <c r="C51" s="344">
        <v>44186</v>
      </c>
      <c r="D51" s="344">
        <v>44186</v>
      </c>
      <c r="E51" s="344">
        <v>44186</v>
      </c>
      <c r="F51" s="344">
        <v>44186</v>
      </c>
      <c r="G51" s="331"/>
      <c r="H51" s="331"/>
      <c r="I51" s="345">
        <v>1</v>
      </c>
      <c r="J51" s="195"/>
      <c r="K51" s="195"/>
      <c r="L51" s="198"/>
    </row>
    <row r="52" spans="1:12" ht="63" x14ac:dyDescent="0.25">
      <c r="A52" s="393" t="s">
        <v>717</v>
      </c>
      <c r="B52" s="396" t="s">
        <v>458</v>
      </c>
      <c r="C52" s="344">
        <v>44193</v>
      </c>
      <c r="D52" s="344">
        <v>44193</v>
      </c>
      <c r="E52" s="344">
        <v>44193</v>
      </c>
      <c r="F52" s="344">
        <v>44193</v>
      </c>
      <c r="G52" s="331"/>
      <c r="H52" s="331"/>
      <c r="I52" s="345">
        <v>1</v>
      </c>
      <c r="J52" s="195"/>
      <c r="K52" s="195"/>
      <c r="L52" s="198"/>
    </row>
    <row r="53" spans="1:12" ht="47.25" x14ac:dyDescent="0.25">
      <c r="A53" s="393" t="s">
        <v>459</v>
      </c>
      <c r="B53" s="396" t="s">
        <v>460</v>
      </c>
      <c r="C53" s="344">
        <v>44181</v>
      </c>
      <c r="D53" s="344">
        <v>44181</v>
      </c>
      <c r="E53" s="344">
        <v>44181</v>
      </c>
      <c r="F53" s="344">
        <v>44181</v>
      </c>
      <c r="G53" s="331"/>
      <c r="H53" s="331"/>
      <c r="I53" s="346">
        <v>1</v>
      </c>
      <c r="J53" s="195"/>
      <c r="K53" s="195"/>
      <c r="L53" s="198"/>
    </row>
    <row r="54" spans="1:12" ht="47.25" x14ac:dyDescent="0.25">
      <c r="A54" s="393" t="s">
        <v>461</v>
      </c>
      <c r="B54" s="396" t="s">
        <v>462</v>
      </c>
      <c r="C54" s="344" t="s">
        <v>423</v>
      </c>
      <c r="D54" s="344" t="s">
        <v>423</v>
      </c>
      <c r="E54" s="344" t="s">
        <v>423</v>
      </c>
      <c r="F54" s="344" t="s">
        <v>423</v>
      </c>
      <c r="G54" s="331"/>
      <c r="H54" s="331"/>
      <c r="I54" s="345"/>
      <c r="J54" s="195"/>
      <c r="K54" s="195"/>
      <c r="L54" s="198"/>
    </row>
    <row r="55" spans="1:12" ht="15.75" x14ac:dyDescent="0.25">
      <c r="A55" s="393" t="s">
        <v>463</v>
      </c>
      <c r="B55" s="397" t="s">
        <v>464</v>
      </c>
      <c r="C55" s="344">
        <v>44193</v>
      </c>
      <c r="D55" s="344">
        <v>44193</v>
      </c>
      <c r="E55" s="344">
        <v>44193</v>
      </c>
      <c r="F55" s="344">
        <v>44193</v>
      </c>
      <c r="G55" s="331"/>
      <c r="H55" s="331"/>
      <c r="I55" s="346">
        <v>1</v>
      </c>
      <c r="J55" s="195"/>
      <c r="K55" s="195"/>
      <c r="L55" s="198"/>
    </row>
    <row r="56" spans="1:12" ht="31.5" x14ac:dyDescent="0.25">
      <c r="A56" s="393" t="s">
        <v>465</v>
      </c>
      <c r="B56" s="396" t="s">
        <v>466</v>
      </c>
      <c r="C56" s="344">
        <v>44193</v>
      </c>
      <c r="D56" s="344">
        <v>44193</v>
      </c>
      <c r="E56" s="344">
        <v>44193</v>
      </c>
      <c r="F56" s="344">
        <v>44193</v>
      </c>
      <c r="G56" s="331"/>
      <c r="H56" s="331"/>
      <c r="I56" s="346">
        <v>1</v>
      </c>
      <c r="J56" s="195"/>
      <c r="K56" s="195"/>
      <c r="L56" s="198"/>
    </row>
  </sheetData>
  <mergeCells count="23">
    <mergeCell ref="A5:L5"/>
    <mergeCell ref="A7:L7"/>
    <mergeCell ref="A9:L9"/>
    <mergeCell ref="A10:L10"/>
    <mergeCell ref="A12:L12"/>
    <mergeCell ref="A8:R8"/>
    <mergeCell ref="A11:R11"/>
    <mergeCell ref="A13:L13"/>
    <mergeCell ref="A15:L15"/>
    <mergeCell ref="A16:L16"/>
    <mergeCell ref="B22:O22"/>
    <mergeCell ref="A23:A25"/>
    <mergeCell ref="B23:B25"/>
    <mergeCell ref="L23:L25"/>
    <mergeCell ref="A14:R14"/>
    <mergeCell ref="C23:H23"/>
    <mergeCell ref="I23:I25"/>
    <mergeCell ref="J23:J25"/>
    <mergeCell ref="C24:D24"/>
    <mergeCell ref="G24:H24"/>
    <mergeCell ref="A19:L19"/>
    <mergeCell ref="K23:K25"/>
    <mergeCell ref="E24:F24"/>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2016-04-01T08:49:35Z</cp:lastPrinted>
  <dcterms:created xsi:type="dcterms:W3CDTF">2015-08-16T15:31:05Z</dcterms:created>
  <dcterms:modified xsi:type="dcterms:W3CDTF">2022-03-21T08:39:28Z</dcterms:modified>
</cp:coreProperties>
</file>