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80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ввод'!$A$1:$U$67</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0" i="15" l="1"/>
  <c r="I30" i="15"/>
  <c r="C50" i="52" l="1"/>
  <c r="D50" i="52" s="1"/>
  <c r="B69" i="52"/>
  <c r="B49" i="52" l="1"/>
  <c r="C47" i="52"/>
  <c r="C52" i="52"/>
  <c r="C76" i="52"/>
  <c r="D76" i="52" s="1"/>
  <c r="E76" i="52" s="1"/>
  <c r="F76" i="52" s="1"/>
  <c r="G76" i="52" s="1"/>
  <c r="H76" i="52" s="1"/>
  <c r="I76" i="52" s="1"/>
  <c r="J76" i="52" s="1"/>
  <c r="K76" i="52" s="1"/>
  <c r="L76" i="52" s="1"/>
  <c r="C58" i="52"/>
  <c r="D58" i="52" s="1"/>
  <c r="E58" i="52" s="1"/>
  <c r="F58" i="52" s="1"/>
  <c r="G58" i="52" s="1"/>
  <c r="H58" i="52" s="1"/>
  <c r="I58" i="52" s="1"/>
  <c r="J58" i="52" s="1"/>
  <c r="K58" i="52" s="1"/>
  <c r="L58" i="52" s="1"/>
  <c r="C93" i="52"/>
  <c r="D93" i="52" s="1"/>
  <c r="E93" i="52" s="1"/>
  <c r="F93" i="52" s="1"/>
  <c r="G93" i="52" s="1"/>
  <c r="H93" i="52" s="1"/>
  <c r="I93" i="52" s="1"/>
  <c r="J93" i="52" s="1"/>
  <c r="K93" i="52" s="1"/>
  <c r="L93" i="52" s="1"/>
  <c r="AD27" i="5" l="1"/>
  <c r="AE27" i="5" s="1"/>
  <c r="L27" i="5"/>
  <c r="B67" i="53" l="1"/>
  <c r="AD26" i="5" s="1"/>
  <c r="B49" i="53" l="1"/>
  <c r="B32" i="53"/>
  <c r="D26" i="5" l="1"/>
  <c r="D27" i="5" s="1"/>
  <c r="C52" i="15"/>
  <c r="C51" i="15"/>
  <c r="U59" i="15"/>
  <c r="U51" i="15"/>
  <c r="U42" i="15"/>
  <c r="T42" i="15"/>
  <c r="E42" i="15"/>
  <c r="F42" i="15" s="1"/>
  <c r="C59" i="15" l="1"/>
  <c r="T59" i="15" s="1"/>
  <c r="C60" i="15"/>
  <c r="T51" i="15"/>
  <c r="E51" i="15"/>
  <c r="F51" i="15" s="1"/>
  <c r="E59" i="15"/>
  <c r="F59" i="15" s="1"/>
  <c r="C83" i="52" l="1"/>
  <c r="E41" i="15"/>
  <c r="L30" i="15" l="1"/>
  <c r="B83" i="52"/>
  <c r="C30" i="15" l="1"/>
  <c r="B25" i="52" s="1"/>
  <c r="B54" i="52" s="1"/>
  <c r="B56" i="52" l="1"/>
  <c r="C54" i="15"/>
  <c r="B105" i="53"/>
  <c r="B22" i="53"/>
  <c r="B89" i="53"/>
  <c r="B66" i="53"/>
  <c r="AD32" i="5"/>
  <c r="B29" i="53" s="1"/>
  <c r="U67" i="15"/>
  <c r="T67" i="15"/>
  <c r="E67" i="15"/>
  <c r="F67" i="15" s="1"/>
  <c r="U66" i="15"/>
  <c r="U65" i="15"/>
  <c r="T65" i="15"/>
  <c r="E65" i="15"/>
  <c r="F65" i="15" s="1"/>
  <c r="U64" i="15"/>
  <c r="T64" i="15"/>
  <c r="E64" i="15"/>
  <c r="F64" i="15" s="1"/>
  <c r="U63" i="15"/>
  <c r="T63" i="15"/>
  <c r="E63" i="15"/>
  <c r="F63" i="15" s="1"/>
  <c r="U62" i="15"/>
  <c r="T62" i="15"/>
  <c r="E62" i="15"/>
  <c r="F62" i="15" s="1"/>
  <c r="U61" i="15"/>
  <c r="T61" i="15"/>
  <c r="E61" i="15"/>
  <c r="F61" i="15" s="1"/>
  <c r="U60" i="15"/>
  <c r="T60" i="15"/>
  <c r="E60" i="15"/>
  <c r="F60" i="15" s="1"/>
  <c r="U58" i="15"/>
  <c r="U57" i="15"/>
  <c r="T57" i="15"/>
  <c r="E57" i="15"/>
  <c r="F57" i="15" s="1"/>
  <c r="U56" i="15"/>
  <c r="T56" i="15"/>
  <c r="E56" i="15"/>
  <c r="F56" i="15" s="1"/>
  <c r="U55" i="15"/>
  <c r="T55" i="15"/>
  <c r="E55" i="15"/>
  <c r="F55" i="15" s="1"/>
  <c r="U54" i="15"/>
  <c r="U53" i="15"/>
  <c r="T53" i="15"/>
  <c r="E53" i="15"/>
  <c r="F53" i="15" s="1"/>
  <c r="U52" i="15"/>
  <c r="T52" i="15"/>
  <c r="E52" i="15"/>
  <c r="F52" i="15" s="1"/>
  <c r="U50" i="15"/>
  <c r="C50" i="15"/>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1" i="15"/>
  <c r="T41" i="15"/>
  <c r="F41" i="15"/>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T30" i="15" s="1"/>
  <c r="O30" i="15"/>
  <c r="N30" i="15"/>
  <c r="M30" i="15"/>
  <c r="K30" i="15"/>
  <c r="J30" i="15"/>
  <c r="G30" i="15"/>
  <c r="D30" i="15"/>
  <c r="U29" i="15"/>
  <c r="T29" i="15"/>
  <c r="E29" i="15"/>
  <c r="F29" i="15" s="1"/>
  <c r="U28" i="15"/>
  <c r="T28" i="15"/>
  <c r="E28" i="15"/>
  <c r="F28" i="15" s="1"/>
  <c r="U27" i="15"/>
  <c r="T27" i="15"/>
  <c r="E27" i="15"/>
  <c r="F27" i="15" s="1"/>
  <c r="U26" i="15"/>
  <c r="T26" i="15"/>
  <c r="E26" i="15"/>
  <c r="F26" i="15" s="1"/>
  <c r="U25" i="15"/>
  <c r="T25" i="15"/>
  <c r="E25" i="15"/>
  <c r="S24" i="15"/>
  <c r="R24" i="15"/>
  <c r="Q24" i="15"/>
  <c r="P24" i="15"/>
  <c r="O24" i="15"/>
  <c r="N24" i="15"/>
  <c r="M24" i="15"/>
  <c r="L24" i="15"/>
  <c r="K24" i="15"/>
  <c r="J24" i="15"/>
  <c r="I24" i="15"/>
  <c r="H24" i="15"/>
  <c r="G24" i="15"/>
  <c r="D24" i="15"/>
  <c r="C24" i="15"/>
  <c r="B27" i="53" s="1"/>
  <c r="A15" i="52"/>
  <c r="A12" i="52"/>
  <c r="A5" i="52"/>
  <c r="B78" i="52"/>
  <c r="B87" i="52"/>
  <c r="L68" i="52"/>
  <c r="L78" i="52" s="1"/>
  <c r="K68" i="52"/>
  <c r="K78" i="52" s="1"/>
  <c r="J68" i="52"/>
  <c r="J78" i="52" s="1"/>
  <c r="I68" i="52"/>
  <c r="I78" i="52" s="1"/>
  <c r="H68" i="52"/>
  <c r="H78" i="52" s="1"/>
  <c r="G68" i="52"/>
  <c r="G78" i="52" s="1"/>
  <c r="F68" i="52"/>
  <c r="F78" i="52" s="1"/>
  <c r="E68" i="52"/>
  <c r="E78" i="52" s="1"/>
  <c r="D68" i="52"/>
  <c r="D78" i="52" s="1"/>
  <c r="C68" i="52"/>
  <c r="C78" i="52" s="1"/>
  <c r="D65" i="52"/>
  <c r="E65" i="52" s="1"/>
  <c r="F65" i="52" s="1"/>
  <c r="G65" i="52" s="1"/>
  <c r="H65" i="52" s="1"/>
  <c r="I65" i="52" s="1"/>
  <c r="J65" i="52" s="1"/>
  <c r="K65" i="52" s="1"/>
  <c r="L65" i="52" s="1"/>
  <c r="C64" i="52"/>
  <c r="A62" i="52"/>
  <c r="B59" i="52"/>
  <c r="B82" i="52" s="1"/>
  <c r="D59" i="52"/>
  <c r="C49" i="52"/>
  <c r="D49" i="52" s="1"/>
  <c r="E45" i="52"/>
  <c r="B45" i="52"/>
  <c r="B46" i="52" s="1"/>
  <c r="U24" i="15" l="1"/>
  <c r="C48" i="7" s="1"/>
  <c r="B72" i="53"/>
  <c r="B87" i="53"/>
  <c r="C58" i="15"/>
  <c r="T58" i="15" s="1"/>
  <c r="T50" i="15"/>
  <c r="B63" i="52"/>
  <c r="C75" i="52"/>
  <c r="C87" i="52" s="1"/>
  <c r="T24" i="15"/>
  <c r="E30" i="15"/>
  <c r="E24" i="15"/>
  <c r="U30" i="15"/>
  <c r="C49" i="7" s="1"/>
  <c r="C59" i="52"/>
  <c r="B91" i="53"/>
  <c r="B90" i="53" s="1"/>
  <c r="E50" i="15"/>
  <c r="F50" i="15" s="1"/>
  <c r="F30" i="15"/>
  <c r="B88" i="53"/>
  <c r="B34" i="53"/>
  <c r="B63" i="53"/>
  <c r="B76" i="53"/>
  <c r="B38" i="53"/>
  <c r="B51" i="53"/>
  <c r="B80" i="53"/>
  <c r="B30" i="53"/>
  <c r="B83" i="53" s="1"/>
  <c r="B42" i="53"/>
  <c r="B55" i="53"/>
  <c r="B68" i="53"/>
  <c r="B46" i="53"/>
  <c r="B59" i="53"/>
  <c r="E54" i="15"/>
  <c r="F54" i="15" s="1"/>
  <c r="T54" i="15"/>
  <c r="F25" i="15"/>
  <c r="F24" i="15" s="1"/>
  <c r="D64" i="52"/>
  <c r="E49" i="52"/>
  <c r="E50" i="52"/>
  <c r="C69" i="52"/>
  <c r="D82" i="52" l="1"/>
  <c r="C82" i="52"/>
  <c r="B62" i="52"/>
  <c r="E58" i="15"/>
  <c r="F58" i="15" s="1"/>
  <c r="C66" i="15"/>
  <c r="E66" i="15" s="1"/>
  <c r="F66" i="15" s="1"/>
  <c r="D75" i="52"/>
  <c r="T66" i="15"/>
  <c r="E59" i="52"/>
  <c r="F50" i="52"/>
  <c r="E64" i="52"/>
  <c r="F49" i="52"/>
  <c r="B60" i="52" l="1"/>
  <c r="B81" i="52"/>
  <c r="E75" i="52"/>
  <c r="D87" i="52"/>
  <c r="C62" i="52"/>
  <c r="C63" i="52"/>
  <c r="D47" i="52"/>
  <c r="D69" i="52"/>
  <c r="E82" i="52"/>
  <c r="F64" i="52"/>
  <c r="G49" i="52"/>
  <c r="G50" i="52"/>
  <c r="F59" i="52"/>
  <c r="B67" i="52" l="1"/>
  <c r="E46" i="52" s="1"/>
  <c r="G46" i="52" s="1"/>
  <c r="C81" i="52"/>
  <c r="F75" i="52"/>
  <c r="E87" i="52"/>
  <c r="D52" i="52"/>
  <c r="D62" i="52"/>
  <c r="D63" i="52"/>
  <c r="E47" i="52"/>
  <c r="C60" i="52"/>
  <c r="C67" i="52" s="1"/>
  <c r="C70" i="52" s="1"/>
  <c r="C77" i="52" s="1"/>
  <c r="F82" i="52"/>
  <c r="B71" i="52"/>
  <c r="B79" i="52" s="1"/>
  <c r="E69" i="52"/>
  <c r="G64" i="52"/>
  <c r="H49" i="52"/>
  <c r="G59" i="52"/>
  <c r="H50" i="52"/>
  <c r="B70" i="52" l="1"/>
  <c r="B77" i="52" s="1"/>
  <c r="G75" i="52"/>
  <c r="F87" i="52"/>
  <c r="D60" i="52"/>
  <c r="D67" i="52" s="1"/>
  <c r="D70" i="52" s="1"/>
  <c r="D77" i="52" s="1"/>
  <c r="E62" i="52"/>
  <c r="E63" i="52"/>
  <c r="F47" i="52"/>
  <c r="E52" i="52"/>
  <c r="D81" i="52"/>
  <c r="G82" i="52"/>
  <c r="F69" i="52"/>
  <c r="H64" i="52"/>
  <c r="I49" i="52"/>
  <c r="H61" i="52"/>
  <c r="B72" i="52"/>
  <c r="I50" i="52"/>
  <c r="H59" i="52"/>
  <c r="C53" i="52"/>
  <c r="E60" i="52" l="1"/>
  <c r="E67" i="52" s="1"/>
  <c r="E70" i="52" s="1"/>
  <c r="E77" i="52" s="1"/>
  <c r="H75" i="52"/>
  <c r="G87" i="52"/>
  <c r="F62" i="52"/>
  <c r="G47" i="52"/>
  <c r="F52" i="52"/>
  <c r="F63" i="52"/>
  <c r="E81" i="52"/>
  <c r="I64" i="52"/>
  <c r="J49" i="52"/>
  <c r="C55" i="52"/>
  <c r="C56" i="52" s="1"/>
  <c r="C71" i="52" s="1"/>
  <c r="I59" i="52"/>
  <c r="J50" i="52"/>
  <c r="G69" i="52"/>
  <c r="B73" i="52"/>
  <c r="H82" i="52"/>
  <c r="F60" i="52" l="1"/>
  <c r="F67" i="52" s="1"/>
  <c r="F70" i="52" s="1"/>
  <c r="F77" i="52" s="1"/>
  <c r="H87" i="52"/>
  <c r="I75" i="52"/>
  <c r="F81" i="52"/>
  <c r="G63" i="52"/>
  <c r="G52" i="52"/>
  <c r="G62" i="52"/>
  <c r="H47" i="52"/>
  <c r="K50" i="52"/>
  <c r="J59" i="52"/>
  <c r="J64" i="52"/>
  <c r="K49" i="52"/>
  <c r="B80" i="52"/>
  <c r="B85" i="52" s="1"/>
  <c r="B90" i="52" s="1"/>
  <c r="I82" i="52"/>
  <c r="B74" i="52"/>
  <c r="D53" i="52"/>
  <c r="H69" i="52"/>
  <c r="C79" i="52"/>
  <c r="C72" i="52"/>
  <c r="G60" i="52" l="1"/>
  <c r="G67" i="52" s="1"/>
  <c r="G70" i="52" s="1"/>
  <c r="I87" i="52"/>
  <c r="J75" i="52"/>
  <c r="H52" i="52"/>
  <c r="I47" i="52"/>
  <c r="H63" i="52"/>
  <c r="H62" i="52"/>
  <c r="G81" i="52"/>
  <c r="G77" i="52"/>
  <c r="D55" i="52"/>
  <c r="D56" i="52" s="1"/>
  <c r="D71" i="52" s="1"/>
  <c r="K64" i="52"/>
  <c r="L49" i="52"/>
  <c r="I69" i="52"/>
  <c r="L50" i="52"/>
  <c r="K59" i="52"/>
  <c r="C73" i="52"/>
  <c r="C74" i="52" s="1"/>
  <c r="B88" i="52"/>
  <c r="B89" i="52" s="1"/>
  <c r="B92" i="52" s="1"/>
  <c r="B86" i="52"/>
  <c r="B91" i="52" s="1"/>
  <c r="J82" i="52"/>
  <c r="J87" i="52" l="1"/>
  <c r="K75" i="52"/>
  <c r="H60" i="52"/>
  <c r="H67" i="52" s="1"/>
  <c r="H70" i="52" s="1"/>
  <c r="H77" i="52" s="1"/>
  <c r="E53" i="52"/>
  <c r="E55" i="52" s="1"/>
  <c r="E56" i="52" s="1"/>
  <c r="E71" i="52" s="1"/>
  <c r="H81" i="52"/>
  <c r="J47" i="52"/>
  <c r="I63" i="52"/>
  <c r="I62" i="52"/>
  <c r="I52" i="52"/>
  <c r="L59" i="52"/>
  <c r="C80" i="52"/>
  <c r="C85" i="52" s="1"/>
  <c r="D79" i="52"/>
  <c r="D72" i="52"/>
  <c r="J69" i="52"/>
  <c r="K82" i="52"/>
  <c r="L64" i="52"/>
  <c r="L61" i="52"/>
  <c r="I81" i="52" l="1"/>
  <c r="L75" i="52"/>
  <c r="K87" i="52"/>
  <c r="I60" i="52"/>
  <c r="I67" i="52" s="1"/>
  <c r="I70" i="52" s="1"/>
  <c r="I77" i="52" s="1"/>
  <c r="F53" i="52"/>
  <c r="F55" i="52" s="1"/>
  <c r="F56" i="52" s="1"/>
  <c r="F71" i="52" s="1"/>
  <c r="J62" i="52"/>
  <c r="K47" i="52"/>
  <c r="J52" i="52"/>
  <c r="J63" i="52"/>
  <c r="K69" i="52"/>
  <c r="D73" i="52"/>
  <c r="D74" i="52" s="1"/>
  <c r="C88" i="52"/>
  <c r="C86" i="52"/>
  <c r="C91" i="52" s="1"/>
  <c r="C90" i="52"/>
  <c r="L82" i="52"/>
  <c r="E79" i="52"/>
  <c r="E72" i="52"/>
  <c r="G53" i="52" l="1"/>
  <c r="J81" i="52"/>
  <c r="L87" i="52"/>
  <c r="J60" i="52"/>
  <c r="J67" i="52" s="1"/>
  <c r="J70" i="52" s="1"/>
  <c r="K62" i="52"/>
  <c r="K52" i="52"/>
  <c r="K63" i="52"/>
  <c r="L47" i="52"/>
  <c r="F79" i="52"/>
  <c r="F72" i="52"/>
  <c r="L69" i="52"/>
  <c r="D80" i="52"/>
  <c r="D85" i="52" s="1"/>
  <c r="E73" i="52"/>
  <c r="C89" i="52"/>
  <c r="C92" i="52" s="1"/>
  <c r="G55" i="52" l="1"/>
  <c r="G56" i="52" s="1"/>
  <c r="G71" i="52" s="1"/>
  <c r="G79" i="52" s="1"/>
  <c r="J77" i="52"/>
  <c r="K60" i="52"/>
  <c r="K67" i="52" s="1"/>
  <c r="K70" i="52" s="1"/>
  <c r="L52" i="52"/>
  <c r="L62" i="52"/>
  <c r="L63" i="52"/>
  <c r="K81" i="52"/>
  <c r="E80" i="52"/>
  <c r="E85" i="52" s="1"/>
  <c r="E88" i="52" s="1"/>
  <c r="D88" i="52"/>
  <c r="D86" i="52"/>
  <c r="D91" i="52" s="1"/>
  <c r="D90" i="52"/>
  <c r="E74" i="52"/>
  <c r="F73" i="52"/>
  <c r="G72" i="52" l="1"/>
  <c r="G73" i="52" s="1"/>
  <c r="H53" i="52"/>
  <c r="L81" i="52"/>
  <c r="K77" i="52"/>
  <c r="F80" i="52"/>
  <c r="F85" i="52" s="1"/>
  <c r="F90" i="52" s="1"/>
  <c r="L60" i="52"/>
  <c r="L67" i="52" s="1"/>
  <c r="L70" i="52" s="1"/>
  <c r="L77" i="52" s="1"/>
  <c r="E90" i="52"/>
  <c r="E86" i="52"/>
  <c r="E91" i="52" s="1"/>
  <c r="F74" i="52"/>
  <c r="E89" i="52"/>
  <c r="D89" i="52"/>
  <c r="D92" i="52" s="1"/>
  <c r="H55" i="52" l="1"/>
  <c r="H56" i="52" s="1"/>
  <c r="H71" i="52" s="1"/>
  <c r="H79" i="52" s="1"/>
  <c r="G80" i="52"/>
  <c r="G85" i="52" s="1"/>
  <c r="G86" i="52" s="1"/>
  <c r="F88" i="52"/>
  <c r="F89" i="52" s="1"/>
  <c r="F92" i="52" s="1"/>
  <c r="F86" i="52"/>
  <c r="F91" i="52" s="1"/>
  <c r="G74" i="52"/>
  <c r="E92" i="52"/>
  <c r="H72" i="52" l="1"/>
  <c r="I53" i="52"/>
  <c r="G91" i="52"/>
  <c r="G90" i="52"/>
  <c r="G88" i="52"/>
  <c r="G89" i="52" s="1"/>
  <c r="G92" i="52" s="1"/>
  <c r="H73" i="52"/>
  <c r="H74" i="52" s="1"/>
  <c r="I55" i="52" l="1"/>
  <c r="I56" i="52" s="1"/>
  <c r="H80" i="52"/>
  <c r="H85" i="52" s="1"/>
  <c r="J53" i="52" l="1"/>
  <c r="I71" i="52"/>
  <c r="I84" i="52"/>
  <c r="H88" i="52"/>
  <c r="H89" i="52" s="1"/>
  <c r="H92" i="52" s="1"/>
  <c r="H86" i="52"/>
  <c r="H91" i="52" s="1"/>
  <c r="H90" i="52"/>
  <c r="J55" i="52" l="1"/>
  <c r="K53" i="52" s="1"/>
  <c r="I79" i="52"/>
  <c r="I72" i="52"/>
  <c r="K55" i="52" l="1"/>
  <c r="L53" i="52" s="1"/>
  <c r="I73" i="52"/>
  <c r="J56" i="52"/>
  <c r="J71" i="52" s="1"/>
  <c r="J84" i="52"/>
  <c r="I74" i="52" l="1"/>
  <c r="I80" i="52"/>
  <c r="I85" i="52" s="1"/>
  <c r="L55" i="52"/>
  <c r="J79" i="52"/>
  <c r="J72" i="52"/>
  <c r="J73" i="52" s="1"/>
  <c r="K56" i="52"/>
  <c r="K71" i="52" s="1"/>
  <c r="K84" i="52"/>
  <c r="I88" i="52" l="1"/>
  <c r="I89" i="52" s="1"/>
  <c r="I92" i="52" s="1"/>
  <c r="I86" i="52"/>
  <c r="I91" i="52" s="1"/>
  <c r="I90" i="52"/>
  <c r="J74" i="52"/>
  <c r="J80" i="52"/>
  <c r="J85" i="52" s="1"/>
  <c r="L56" i="52"/>
  <c r="L71" i="52" s="1"/>
  <c r="L84" i="52"/>
  <c r="K79" i="52"/>
  <c r="K72" i="52"/>
  <c r="J88" i="52" l="1"/>
  <c r="J89" i="52" s="1"/>
  <c r="J92" i="52" s="1"/>
  <c r="J90" i="52"/>
  <c r="J86" i="52"/>
  <c r="J91" i="52" s="1"/>
  <c r="K73" i="52"/>
  <c r="L79" i="52"/>
  <c r="L72" i="52"/>
  <c r="K74" i="52" l="1"/>
  <c r="K80" i="52"/>
  <c r="K85" i="52" s="1"/>
  <c r="L73" i="52"/>
  <c r="L74" i="52" s="1"/>
  <c r="K88" i="52" l="1"/>
  <c r="K89" i="52" s="1"/>
  <c r="K92" i="52" s="1"/>
  <c r="K90" i="52"/>
  <c r="K86" i="52"/>
  <c r="K91" i="52" s="1"/>
  <c r="L80" i="52"/>
  <c r="L85" i="52" s="1"/>
  <c r="L88" i="52" s="1"/>
  <c r="L89" i="52" l="1"/>
  <c r="L92" i="52" s="1"/>
  <c r="G29" i="52" s="1"/>
  <c r="L90" i="52"/>
  <c r="L86" i="52"/>
  <c r="L91" i="52" s="1"/>
  <c r="G28" i="52" s="1"/>
  <c r="G30" i="52" l="1"/>
  <c r="G31" i="52" s="1"/>
  <c r="A15" i="53"/>
  <c r="B21" i="53" s="1"/>
  <c r="A12" i="53"/>
  <c r="A9" i="53"/>
  <c r="A5" i="53"/>
  <c r="A15" i="16"/>
  <c r="A14" i="15" s="1"/>
  <c r="A12" i="16"/>
  <c r="A11" i="15" s="1"/>
  <c r="A5" i="16"/>
  <c r="A4" i="15" s="1"/>
  <c r="A8" i="15"/>
  <c r="A15" i="10"/>
  <c r="A12" i="10"/>
  <c r="A9" i="10"/>
  <c r="A5" i="10"/>
  <c r="E15" i="14"/>
  <c r="E12" i="14"/>
  <c r="S23" i="12" l="1"/>
  <c r="J23" i="12"/>
  <c r="H23" i="12"/>
  <c r="A15" i="12" l="1"/>
  <c r="A8" i="17" l="1"/>
  <c r="E9" i="14"/>
  <c r="A15" i="5" l="1"/>
  <c r="A12" i="5"/>
  <c r="A9" i="5"/>
  <c r="A5" i="5"/>
  <c r="A4" i="17"/>
  <c r="A14" i="17"/>
  <c r="A11" i="17"/>
  <c r="A6" i="13"/>
  <c r="A5" i="14"/>
  <c r="A4" i="12"/>
  <c r="A5" i="6"/>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<sst xmlns="http://schemas.openxmlformats.org/spreadsheetml/2006/main" count="889" uniqueCount="561">
  <si>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</si>
  <si>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</si>
  <si>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</si>
  <si>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</si>
  <si>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</si>
  <si>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</si>
  <si>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</si>
  <si>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</si>
  <si>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</si>
  <si>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</si>
  <si>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</si>
  <si>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</si>
  <si>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</si>
  <si>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</si>
  <si>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</si>
  <si>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</si>
  <si>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</si>
  <si>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</si>
  <si>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</si>
  <si>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</si>
  <si>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</si>
  <si>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</si>
  <si>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</si>
  <si>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</si>
  <si>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</si>
  <si>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</si>
  <si>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</si>
  <si>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</si>
  <si>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</si>
  <si>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</si>
  <si>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</si>
  <si>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</si>
  <si>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</si>
  <si>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</si>
  <si>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</si>
  <si>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</si>
  <si>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</si>
  <si>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</si>
  <si>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</si>
  <si>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</si>
  <si>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</si>
  <si>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</si>
  <si>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</si>
  <si>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</si>
  <si>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</si>
  <si>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</si>
  <si>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</si>
  <si>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</si>
  <si>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</si>
  <si>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</si>
  <si>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</si>
  <si>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</si>
  <si>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</si>
  <si>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</si>
  <si>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</si>
  <si>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</si>
  <si>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</si>
  <si>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</si>
  <si>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</si>
  <si>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</si>
  <si>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</si>
  <si>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</si>
  <si>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</si>
  <si>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</si>
  <si>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</si>
  <si>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</si>
  <si>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</si>
  <si>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</si>
  <si>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</si>
  <si>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</si>
  <si>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</si>
  <si>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</si>
  <si>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</si>
  <si>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</si>
  <si>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</si>
  <si>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</si>
  <si>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</si>
  <si>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</si>
  <si>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</si>
  <si>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</si>
  <si>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</si>
  <si>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</si>
  <si>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</si>
  <si>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</si>
  <si>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</si>
  <si>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</si>
  <si>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</si>
  <si>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</si>
  <si>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</si>
  <si>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</si>
  <si>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</si>
  <si>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</si>
  <si>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</si>
  <si>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</si>
  <si>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</si>
  <si>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</si>
  <si>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</si>
  <si>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</si>
  <si>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</si>
  <si>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</si>
  <si>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</si>
  <si>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</si>
  <si>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</si>
  <si>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</si>
  <si>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</si>
  <si>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</si>
  <si>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</si>
  <si>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</si>
  <si>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</si>
  <si>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</si>
  <si>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</si>
  <si>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</si>
  <si>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</si>
  <si>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</si>
  <si>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</si>
  <si>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</si>
  <si>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</si>
  <si>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</si>
  <si>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</si>
  <si>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</si>
  <si>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</si>
  <si>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</si>
  <si>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</si>
  <si>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</si>
  <si>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</si>
  <si>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</si>
  <si>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</si>
  <si>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</si>
  <si>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</si>
  <si>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</si>
  <si>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</si>
  <si>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</si>
  <si>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</si>
  <si>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</si>
  <si>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</si>
  <si>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</si>
  <si>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</si>
  <si>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</si>
  <si>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</si>
  <si>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</si>
  <si>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</si>
  <si>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</si>
  <si>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</si>
  <si>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</si>
  <si>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</si>
  <si>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</si>
  <si>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</si>
  <si>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</si>
  <si>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</si>
  <si>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</si>
  <si>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</si>
  <si>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</si>
  <si>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</si>
  <si>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</si>
  <si>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</si>
  <si>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</si>
  <si>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</si>
  <si>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</si>
  <si>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</si>
  <si>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</si>
  <si>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</si>
  <si>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</si>
  <si>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</si>
  <si>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</si>
  <si>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</si>
  <si>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</si>
  <si>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</si>
  <si>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</si>
  <si>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</si>
  <si>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</si>
  <si>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</si>
  <si>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</si>
  <si>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</si>
  <si>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</si>
  <si>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</si>
  <si>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</si>
  <si>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</si>
  <si>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</si>
  <si>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</si>
  <si>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</si>
  <si>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</si>
  <si>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</si>
  <si>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</si>
  <si>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</si>
  <si>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</si>
  <si>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</si>
  <si>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</si>
  <si>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</si>
  <si>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</si>
  <si>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</si>
  <si>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</si>
  <si>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</si>
  <si>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</si>
  <si>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</si>
  <si>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</si>
  <si>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</si>
  <si>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</si>
  <si>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</si>
  <si>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</si>
  <si>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</si>
  <si>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</si>
  <si>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</si>
  <si>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</si>
  <si>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</si>
  <si>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</si>
  <si>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</si>
  <si>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</si>
  <si>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</si>
  <si>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</si>
  <si>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</si>
  <si>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</si>
  <si>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</si>
  <si>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</si>
  <si>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</si>
  <si>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</si>
  <si>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</si>
  <si>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</si>
  <si>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</si>
  <si>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</si>
  <si>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</si>
  <si>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</si>
  <si>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</si>
  <si>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</si>
  <si>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</si>
  <si>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</si>
  <si>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</si>
  <si>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</si>
  <si>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</si>
  <si>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</si>
  <si>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</si>
  <si>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</si>
  <si>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</si>
  <si>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</si>
  <si>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</si>
  <si>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</si>
  <si>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</si>
  <si>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</si>
  <si>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</si>
  <si>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</si>
  <si>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</si>
  <si>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</si>
  <si>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</si>
  <si>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</si>
  <si>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</si>
  <si>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</si>
  <si>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</si>
  <si>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</si>
  <si>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</si>
  <si>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</si>
  <si>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</si>
  <si>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</si>
  <si>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</si>
  <si>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</si>
  <si>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</si>
  <si>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</si>
  <si>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</si>
  <si>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</si>
  <si>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</si>
  <si>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</si>
  <si>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</si>
  <si>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</si>
  <si>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</si>
  <si>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</si>
  <si>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</si>
  <si>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</si>
  <si>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</si>
  <si>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</si>
  <si>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</si>
  <si>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</si>
  <si>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</si>
  <si>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</si>
  <si>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</si>
  <si>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</si>
  <si>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</si>
  <si>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</si>
  <si>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</si>
  <si>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</si>
  <si>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</si>
  <si>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</si>
  <si>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</si>
  <si>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</si>
  <si>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</si>
  <si>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</si>
  <si>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</si>
  <si>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</si>
  <si>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</si>
  <si>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</si>
  <si>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</si>
  <si>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</si>
  <si>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</si>
  <si>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</si>
  <si>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</si>
  <si>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</si>
  <si>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</si>
  <si>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</si>
  <si>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</si>
  <si>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</si>
  <si>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</si>
  <si>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</si>
  <si>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</si>
  <si>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</si>
  <si>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</si>
  <si>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</si>
  <si>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</si>
  <si>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</si>
  <si>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</si>
  <si>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</si>
  <si>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</si>
  <si>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</si>
  <si>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</si>
  <si>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</si>
  <si>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</si>
  <si>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</si>
  <si>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</si>
  <si>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</si>
  <si>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</si>
  <si>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</si>
  <si>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</si>
  <si>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</si>
  <si>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</si>
  <si>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</si>
  <si>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</si>
  <si>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</si>
  <si>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</si>
  <si>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</si>
  <si>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</si>
  <si>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</si>
  <si>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</si>
  <si>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</si>
  <si>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</si>
  <si>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</si>
  <si>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</si>
  <si>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</si>
  <si>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</si>
  <si>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</si>
  <si>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</si>
  <si>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</si>
  <si>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</si>
  <si>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</si>
  <si>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</si>
  <si>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</si>
  <si>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</si>
  <si>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</si>
  <si>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</si>
  <si>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</si>
  <si>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</si>
  <si>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</si>
  <si>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</si>
  <si>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</si>
  <si>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</si>
  <si>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</si>
  <si>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</si>
  <si>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</si>
  <si>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</si>
  <si>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</si>
  <si>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</si>
  <si>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</si>
  <si>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</si>
  <si>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</si>
  <si>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</si>
  <si>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</si>
  <si>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</si>
  <si>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</si>
  <si>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</si>
  <si>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</si>
  <si>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</si>
  <si>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</si>
  <si>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</si>
  <si>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</si>
  <si>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</si>
  <si>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</si>
  <si>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</si>
  <si>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</si>
  <si>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</si>
  <si>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</si>
  <si>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</si>
  <si>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</si>
  <si>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</si>
  <si>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</si>
  <si>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</si>
  <si>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</si>
  <si>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</si>
  <si>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</si>
  <si>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</si>
  <si>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</si>
  <si>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</si>
  <si>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</si>
  <si>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</si>
  <si>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</si>
  <si>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</si>
  <si>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</si>
  <si>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</si>
  <si>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</si>
  <si>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</si>
  <si>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</si>
  <si>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</si>
  <si>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</si>
  <si>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</si>
  <si>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</si>
  <si>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</si>
  <si>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</si>
  <si>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</si>
  <si>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</si>
  <si>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</si>
  <si>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</si>
  <si>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</si>
  <si>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</si>
  <si>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</si>
  <si>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</si>
  <si>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</si>
  <si>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</si>
  <si>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</si>
  <si>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</si>
  <si>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</si>
  <si>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</si>
  <si>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</si>
  <si>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</si>
  <si>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</si>
  <si>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</si>
  <si>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</si>
  <si>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</si>
  <si>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</si>
  <si>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</si>
  <si>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</si>
  <si>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</si>
  <si>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</si>
  <si>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</si>
  <si>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</si>
  <si>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</si>
  <si>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</si>
  <si>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</si>
  <si>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</si>
  <si>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</si>
  <si>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</si>
  <si>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</si>
  <si>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</si>
  <si>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</si>
  <si>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</si>
  <si>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</si>
  <si>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</si>
  <si>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</si>
  <si>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</si>
  <si>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</si>
  <si>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</si>
  <si>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</si>
  <si>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</si>
  <si>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</si>
  <si>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</si>
  <si>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</si>
  <si>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</si>
  <si>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</si>
  <si>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</si>
  <si>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</si>
  <si>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</si>
  <si>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</si>
  <si>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</si>
  <si>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</si>
  <si>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</si>
  <si>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</si>
  <si>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</si>
  <si>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</si>
  <si>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</si>
  <si>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</si>
  <si>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Акционерное общество "Янтарьэнерго" ДЗО  ПАО "Россети"</t>
  </si>
  <si>
    <t>Модернизация, техническое перевооружение прочих объектов основных средств</t>
  </si>
  <si>
    <t>Цели (указать укрупненные цели в соответствии с приложением 1)</t>
  </si>
  <si>
    <t xml:space="preserve">не требуется </t>
  </si>
  <si>
    <t>нет</t>
  </si>
  <si>
    <t>нд</t>
  </si>
  <si>
    <t>не относится</t>
  </si>
  <si>
    <t>2021</t>
  </si>
  <si>
    <t>по состоянию на 01.01.2016 г.</t>
  </si>
  <si>
    <t>Предложения по корректировке плана</t>
  </si>
  <si>
    <t>2021 год</t>
  </si>
  <si>
    <t>2022 год</t>
  </si>
  <si>
    <t>2023 год</t>
  </si>
  <si>
    <t xml:space="preserve"> по состоянию на 01.01.2020</t>
  </si>
  <si>
    <t xml:space="preserve"> по состоянию на 01.01.2021</t>
  </si>
  <si>
    <t>АО "Янтарьэнерго"</t>
  </si>
  <si>
    <t>Возможно реализовать в установленный срок</t>
  </si>
  <si>
    <t>L_18-0227</t>
  </si>
  <si>
    <t>Городской округ "Город Калининград"</t>
  </si>
  <si>
    <t xml:space="preserve">                         АО "Янтарьэнерго"                         </t>
  </si>
  <si>
    <t xml:space="preserve">NPV, руб. </t>
  </si>
  <si>
    <t>Целесообразность реализации проекта</t>
  </si>
  <si>
    <t>Налог на имущество</t>
  </si>
  <si>
    <t xml:space="preserve">Расходы на ТО,руб. </t>
  </si>
  <si>
    <t>выручка</t>
  </si>
  <si>
    <t>WACC</t>
  </si>
  <si>
    <t>EBITDA</t>
  </si>
  <si>
    <t>Расход на ТО</t>
  </si>
  <si>
    <t xml:space="preserve"> Затраты на потери</t>
  </si>
  <si>
    <t>Налог на имущество (После ввода объекта в эксплуатацию)</t>
  </si>
  <si>
    <t>Накопленная амортизация</t>
  </si>
  <si>
    <t>EBIT</t>
  </si>
  <si>
    <t>Инвестиции</t>
  </si>
  <si>
    <t>Накопленный ЧДП</t>
  </si>
  <si>
    <t>Коэффициент дисконтирования</t>
  </si>
  <si>
    <t>PV</t>
  </si>
  <si>
    <t>NPV</t>
  </si>
  <si>
    <t>IRR</t>
  </si>
  <si>
    <t>PP</t>
  </si>
  <si>
    <t>DPP</t>
  </si>
  <si>
    <t xml:space="preserve">Тарифы на передачу </t>
  </si>
  <si>
    <t xml:space="preserve">ВН </t>
  </si>
  <si>
    <t>руб./МВтч.</t>
  </si>
  <si>
    <t xml:space="preserve">СН1 </t>
  </si>
  <si>
    <t xml:space="preserve">СН2 </t>
  </si>
  <si>
    <t>НН в т.ч</t>
  </si>
  <si>
    <t xml:space="preserve">Группа потребителей "Прочие" </t>
  </si>
  <si>
    <t xml:space="preserve">Группа потребителей "Население" </t>
  </si>
  <si>
    <t>в т.ч. городское и приравненные к населению</t>
  </si>
  <si>
    <t>сельское и городское с электроплитами</t>
  </si>
  <si>
    <t>Тариф на потери</t>
  </si>
  <si>
    <t>руб/МВтч</t>
  </si>
  <si>
    <t xml:space="preserve">Факт 2020 года </t>
  </si>
  <si>
    <t>ИТОГО</t>
  </si>
  <si>
    <t>Предварительный расчет стоимости строительства</t>
  </si>
  <si>
    <t>Стоимость по результатам проведенных закупок с НДС, млн рублей</t>
  </si>
  <si>
    <t>300 комплектов телеметрии
300 комплектов систем учета
900 датчиков тока и напряжения</t>
  </si>
  <si>
    <t>Низкий уровень наблюдаемости распределительной сети 6-10 кВ (составляет 3%). Большие сроки идентификации и поиска однофазных замыканий на землю. Неоптимальная загрузка оперативно-ремонтного персонала при технологических нарушениях в части поиска и локализации места повреждения. Оптимизация оперативно-технологического управления.</t>
  </si>
  <si>
    <t>Модернизация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</si>
  <si>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</si>
  <si>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Комплект оборудования САВС - 1,501 млн.руб. для модернизации 1 объекта ТП/РП 6-10 кВ</t>
  </si>
  <si>
    <t>Установка устройств телеметрии, трансформаторов тока и напряжения (датчиков тока и напряжения) 0,4, 6, 10 кВ на ТП 6-10 кВ (277 шт), РП 6-10 кВ (23 шт). Установка пунктов технического учета (548 к-тов). Установка датчиков несанкционированного доступа (300 шт).</t>
  </si>
  <si>
    <t>Модернизация 300 ТП, РП 6-10 кВ с установкой пунктов учета электроэнергии и устройств телемеханики в г. Калининграде</t>
  </si>
  <si>
    <r>
      <t>Показатель объема финансовых потребностей, необходимых для реализации мероприятий, направленных на развитие информационной инфраструктуры Ф</t>
    </r>
    <r>
      <rPr>
        <vertAlign val="superscript"/>
        <sz val="12"/>
        <color theme="1"/>
        <rFont val="Times New Roman"/>
        <family val="1"/>
        <charset val="204"/>
      </rPr>
      <t>ИТ</t>
    </r>
    <r>
      <rPr>
        <sz val="12"/>
        <color theme="1"/>
        <rFont val="Times New Roman"/>
        <family val="1"/>
        <charset val="204"/>
      </rPr>
      <t>=542,99 млн. руб.;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color theme="1"/>
        <rFont val="Times New Roman"/>
        <family val="1"/>
        <charset val="204"/>
      </rPr>
      <t>ТЗ</t>
    </r>
    <r>
      <rPr>
        <sz val="12"/>
        <color theme="1"/>
        <rFont val="Times New Roman"/>
        <family val="1"/>
        <charset val="204"/>
      </rPr>
      <t>=542,99 млн.руб.</t>
    </r>
  </si>
  <si>
    <r>
      <t>Другое</t>
    </r>
    <r>
      <rPr>
        <vertAlign val="superscript"/>
        <sz val="12"/>
        <color rgb="FF000000"/>
        <rFont val="Times New Roman"/>
        <family val="1"/>
        <charset val="204"/>
      </rPr>
      <t>3)</t>
    </r>
    <r>
      <rPr>
        <sz val="12"/>
        <color rgb="FF000000"/>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</si>
  <si>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точки учета</t>
    </r>
  </si>
  <si>
    <t>548 т.у., 300шт.</t>
  </si>
  <si>
    <t>ПИР</t>
  </si>
  <si>
    <t>Выполнение проектно-изыскательских работ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t>
  </si>
  <si>
    <t>УР</t>
  </si>
  <si>
    <t>Конкурс в электронной форме</t>
  </si>
  <si>
    <t>ВЗ</t>
  </si>
  <si>
    <t>ООО "ТРАНСЭНЕРГОСНАБ"</t>
  </si>
  <si>
    <t>https://rosseti.roseltorg.ru/</t>
  </si>
  <si>
    <t>п. 7.5.4 Единого стандарта закупок ПАО «Россети»</t>
  </si>
  <si>
    <t>ЦКК</t>
  </si>
  <si>
    <t>0,069 МВт; 0,0102 МВт; 0,2074 МВт; 0,0476 МВт; 0,1326 МВт; 0,1462 МВт; 0,1938 МВт; 0,008 МВт; 0,0748 МВт; 0,2312 МВт; 0,1836 МВт; 0,1088 МВт; 0,055 МВт; 0,026 МВт; 0,064 МВт; 0,1126 МВт; 0,11 МВт; 0,1972 МВт; 0,091 МВт; 0,1578 МВт; 0,1428 МВт; 0,1938 МВт; 0,187 МВт; 0,0612 МВт; 0,0884 МВт; 0,0442 МВт; 0,2346 МВт; 0,1499 МВт; 0,2088 МВт; 0,051 МВт; 0,0829 МВт; 0,15 МВт; 0,053 МВт; 0,045 МВт; 0,0748 МВт; 0,1088 МВт; 0,0952 МВт; 0,0986 МВт; 0,0884 МВт; 0,0723 МВт; 0 МВт; 0,0598 МВт; 0,0598 МВт; 0,091 МВт; 0,1088 МВт; 0,0612 МВт; 0,102 МВт; 0,1224 МВт; 0 МВт; 0,0646 МВт; 0,0918 МВт; 0 МВт; 0,139 МВт; 0,034 МВт; 0,047 МВт; 0,0298 МВт; 0,1105 МВт; 0,174 МВт; 0,1088 МВт; 0,1275 МВт; 0 МВт; 0,0578 МВт; 0,0748 МВт; 0,0914 МВт; 0,0425 МВт; 0,085 МВт; 0,0476 МВт; 0,0238 МВт; 0,0986 МВт; 0,0986 МВт; 0,102 МВт; 0,1018 МВт; 0,0589 МВт; 0,1394 МВт; 0,0782 МВт; 0,1018 МВт; 0,2303 МВт; 0,1496 МВт; 0,085 МВт; 0,1821 МВт; 0,1339 МВт; 0,051 МВт; 0,153 МВт; 0,136 МВт; 0,0714 МВт; 0,1224 МВт; 0,1768 МВт; 0,1734 МВт; 0,0652 МВт; 0,153 МВт; 0,0442 МВт; 0,1428 МВт; 0,1553 МВт; 0,1178 МВт; 0,2142 МВт; 0 МВт; 0,1054 МВт; 0,01122 МВт; 0,0578 МВт; 0,0442 МВт; 0,0765 МВт; 0,0748 МВт; 0,0714 МВт; 0,1258 МВт; 0,153 МВт; 0,0612 МВт; 0,0482 МВт; 0 МВт; 0,1632 МВт; 0,0942 МВт; 0,0017 МВт; 0,0234 МВт; 0,068 МВт; 0,0428 МВт; 0,087 МВт; 0,07 МВт; 0,0884 МВт; 0,0884 МВт; 0,1122 МВт; 0,136 МВт; 0,1632 МВт; 0,1836 МВт; 0,0612 МВт; 0,068 МВт; 0,238 МВт; 0,1326 МВт; 0,2414 МВт; 0,1632 МВт; 0,1767 МВт; 0,1836 МВт; 0,0234 МВт; 0,0595 МВт; 0,0403 МВт; 0,1496 МВт; 0,0952 МВт; 0,051 МВт; 0,121 МВт; 0,2278 МВт; 0,0337 МВт; 0,068 МВт; 0,1428 МВт; 0,1836 МВт; 0,0476 МВт; 0,1292 МВт; 0,0918 МВт; 0,1054 МВт; 0,0748 МВт; 0,17 МВт; 0,0782 МВт; 0,0047 МВт; 0,0589 МВт; 0,09775 МВт; 0,0361 МВт; 0,1156 МВт; 0,0408 МВт; 0,0425 МВт; 0,0319 МВт; 0,209 МВт; 0,209 МВт; 0,006 МВт; 0,109 МВт; 0,038 МВт; 0,113 МВт; 0,068 МВт; 0,102 МВт; 0,068 МВт; 0,1326 МВт; 0,1564 МВт; 0,0476 МВт; 0,0696 МВт; 0,1553 МВт; 0,2108 МВт; 0,0918 МВт; 0,1904 МВт; 0,1428 МВт; 0,09138 МВт; 0,0425 МВт; 0,2584 МВт; 0,0578 МВт; 0,17136 МВт; 0,166 МВт; 0,0986 МВт; 0,0748 МВт; 0,1496 МВт; 0,204 МВт; 0,0714 МВт; 0,2142 МВт; 0,085 МВт; 0,119 МВт; 0 МВт; 0,1428 МВт; 0,1428 МВт; 0,1802 МВт; 0,1122 МВт; 0,085 МВт; 0,1122 МВт; 0 МВт; 0,10 МВт; 0 МВт; 0,1122 МВт; 0,1666 МВт; 0,1071 МВт; 0,0714 МВт; 0,0446 МВт; 0,0816 МВт; 0,1509 МВт; 0,0765 МВт; 0,153 МВт; 0,0765 МВт; 0,068 МВт; 0,0816 МВт; 0,085 МВт; 0,068 МВт; 0,102 МВт; 0,1802 МВт; 0,085 МВт; 0,0986 МВт; 0,0782 МВт; 0,1499 МВт; 0,1232 МВт; 0,1598 МВт; 0,0918 МВт; 0,2142 МВт; 0,1553 МВт; 0,1496 МВт; 0,0918 МВт; 0,09639 МВт; 0,0803 МВт; 0,06375 МВт; 0,0786 МВт - 10.01.2021</t>
  </si>
  <si>
    <t>ПИР ООО "Трансэнергоснаб" договор № 32110045689 от 14.04.2021 в ценах 2021 года с НДС, млн. руб.</t>
  </si>
  <si>
    <t>ПИР ООО "Трансэнергоснаб" договор № 32110045689 от 14.04.2021</t>
  </si>
  <si>
    <t>ГЭ</t>
  </si>
  <si>
    <t xml:space="preserve">Выполнение работ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</si>
  <si>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</si>
  <si>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</si>
  <si>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</si>
  <si>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32110654211</t>
  </si>
  <si>
    <t xml:space="preserve">https://rosseti.roseltorg.ru/ </t>
  </si>
  <si>
    <t>20.09.2021</t>
  </si>
  <si>
    <t>5.7.3.2</t>
  </si>
  <si>
    <t>14.09.2021</t>
  </si>
  <si>
    <t>38</t>
  </si>
  <si>
    <t>26.10.2021</t>
  </si>
  <si>
    <t>ГАУ КО "Центр проектных экспертиз и ценообразования в строительстве" контракт № 56/СМ от 14.09.2021 в ценах 2021 года с НДС, млн. руб.</t>
  </si>
  <si>
    <t>отсутствуют</t>
  </si>
  <si>
    <t>Сметная стоимость проекта в ценах  2021 года с НДС, млн рублей</t>
  </si>
  <si>
    <t>Увеличение уровня наблюдаемости распределительной сети 6-10 кВ (с 3% до 46% (экономически обоснованный уровень)). Сокращение операционных затрат на фиксацию и снятие показателей качества электрической энергии. Возможность управления нагрузкой и контроля мощности распределительной сети.Снижение уровня потерь электрической энергии на 0,29%.</t>
  </si>
  <si>
    <t>Низкая наблюдаемость электричекой сети, отсутствие возможности идентифицировать однофазные короткие замыкания на землю, которые составляют около 90% всех повреждений, отсутствие необходимого количества систем учёта электроэнергии, неоптимальная загрузка оперативно-ремонтного персонала при технологических нарушениях в части поиска и локализации места повреждения  в распределительных сетях города Калининграда.
Системы учета устанавливаются в соответствии с требованиями ПАО «Россети» «О единой технической политике в электросетевом комплексе», утверждённом Советом директоров ПАО «Россети» (протокол от 08.11.2019 № 378) и требованиями Распоряжения ПАО «Россети» от 01.02.2019 № 43, утвержденного Советом директоров Общества (протокол от 20.02.2017 № 252).
В рамках предлагаемых к реализации мероприятий в целях достижения максимальных экономических и технических эффектов АО «Янтарьэнерго» планирует выполнить модернизацию объектов распределительной сети, направленных на устранение «узких мест», критически влияющих на показатели надежности и операционной эффективности компании.
Электросетевая инфраструктура, имеющая большое количество дефектов, введённая в эксплуатацию до 1945 года (дата начала паспортизации электросетевых активов), является причиной ограничения застройки Калининграда согласно Генеральному плану городского округа «Город Калининград», что в свою очередь является сдерживающим фактором экономического развития региона. Полномасштабная многофункциональная застройка, выполняемая в соответствии со Стандартом комплексного развития территорий, включающая в себя строительство крупных жилых кварталов, социально значимых и промышленных объектов и меняющая карту нагрузок потребителей, требует от сетевой компании осуществления комплексного подхода к реконструкции распределительной сети.
В рамках предлагаемого к реализации проекта АО «Янтарьэнерго» планирует интегрировать в распределительную сеть следующие технологии:
- Установка приборов учета электроэнергии;
- Телеметрия ТП среднего напряжения;
- Организация каналов связи до объектов;
- Наблюдаемость сети среднего напряжения с помощью индикаторов короткого замыкания и индикаторов нормального режима.
Целями реализация внедрения интеллектуальных приборов учета электроэнергии в АО «Янтарьэнерго» являются:
- корректное формирование балансов и объемов потерь электрической энергии по элементам сети;
- управление режимами электрической сети; 
- оперативное выявление технологических нарушений, профилактика возникновения аварийных режимов и отключений;
- разработка математических моделей и отдельных алгоритмов обработки информации для планирования и организации работы Филиала 
АО «Янтарьэнерго» Городские электрические сети.
Установка телеметрии, совмещенной с индикаторами коротких замыканий (далее – ИКЗ), позволит идентифицировать не только короткие замыкания на контролируемых участках, но и однофазные замыкания на землю (далее – ОЗЗ), которые составляют около 90 % всех повреждений в сетях 6-10 кВ, и позволит своевременно передавать информацию оперативному персоналу в диспетчерский пункт. Планируемая к применению модификация ИКЗ позволяет определять направление протекания тока ОЗЗ, что облегчает поиск ОЗЗ в разветвленных и протяженных кабельных сетях.
В 2021-2022 годах в развитие проекта САВС на площадке филиала 
АО «Янтарьэнерго» Городские электрические сети планируется к применению технологии, являющихся базовыми для комплексного перехода к цифровым активно-адаптивным сетям с распределенной интеллектуальной системой автоматизации и управления. Использование программно-аппаратного комплекса СК-11 в АО «Янтарьэнерго» с аналитическими функциями, способствующим развитию системы поддержки принятия решения, в частности:
1) модуль локализации повреждения и восстановления питания (FLISR);
2) модуль определения уровня потерь электрической энергии в режиме реального времени (ELA);
3) модуль автоматизированного определения изменения уровня напряжения сети при изменении топологии сети (TNA);
Данный функционал позволит производить комплексный анализ данных телеметрии и телеуправления с последующей выдачей рекомендаций по оперативно-технологическому управлению сетями, являясь базисными элементами при внедрении технологии предиктивной аналитики. Реализация проекта вызовет изменение модели информационных связей оперативно-технологического управления распределительными сетями среднего класса напряжения АО «Янтарьэнерго».</t>
  </si>
  <si>
    <t>Год раскрытия информации: 2022 год</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</si>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</sst>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
    <numFmt numFmtId="172" formatCode="_(* #,##0.00_);_(* \(#,##0.00\);_(* &quot;-&quot;_);_(@_)"/>
    <numFmt numFmtId="173" formatCode="_(* #,##0_);_(* \(#,##0\);_(* &quot;-&quot;_);_(@_)"/>
    <numFmt numFmtId="174" formatCode="#,##0.000"/>
    <numFmt numFmtId="175"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4"/>
      <name val="Times New Roman"/>
      <family val="1"/>
      <charset val="204"/>
    </font>
    <font>
      <b/>
      <u/>
      <sz val="10"/>
      <color theme="1"/>
      <name val="Times New Roman"/>
      <family val="1"/>
      <charset val="204"/>
    </font>
    <font>
      <b/>
      <u/>
      <sz val="11"/>
      <color theme="1"/>
      <name val="Times New Roman"/>
      <family val="1"/>
      <charset val="204"/>
    </font>
    <font>
      <b/>
      <u/>
      <sz val="12"/>
      <name val="Times New Roman"/>
      <family val="1"/>
      <charset val="204"/>
    </font>
    <font>
      <b/>
      <sz val="10"/>
      <name val="Times New Roman"/>
      <family val="1"/>
      <charset val="204"/>
    </font>
    <font>
      <sz val="8"/>
      <name val="Times New Roman"/>
      <family val="1"/>
      <charset val="204"/>
    </font>
    <font>
      <sz val="14"/>
      <color rgb="FF000000"/>
      <name val="Times New Roman"/>
      <family val="1"/>
      <charset val="204"/>
    </font>
    <font>
      <sz val="20"/>
      <color rgb="FF000000"/>
      <name val="Times New Roman"/>
      <family val="1"/>
      <charset val="204"/>
    </font>
    <font>
      <sz val="20"/>
      <name val="Times New Roman"/>
      <family val="1"/>
      <charset val="204"/>
    </font>
    <font>
      <b/>
      <sz val="10"/>
      <name val="Arial Cyr"/>
      <charset val="204"/>
    </font>
    <font>
      <vertAlign val="superscript"/>
      <sz val="12"/>
      <color theme="1"/>
      <name val="Times New Roman"/>
      <family val="1"/>
      <charset val="204"/>
    </font>
    <font>
      <sz val="8"/>
      <color theme="1"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8"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9" fontId="11" fillId="0" borderId="0" applyFont="0" applyFill="0" applyBorder="0" applyAlignment="0" applyProtection="0"/>
    <xf numFmtId="0" fontId="11" fillId="0" borderId="0"/>
    <xf numFmtId="0" fontId="3" fillId="0" borderId="0"/>
  </cellStyleXfs>
  <cellXfs count="5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6"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8" fillId="0" borderId="0" xfId="2" applyFont="1" applyFill="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11" fillId="0" borderId="0" xfId="0" applyFont="1" applyFill="1"/>
    <xf numFmtId="169"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174" fontId="40" fillId="0" borderId="29" xfId="2" applyNumberFormat="1"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3" fillId="0" borderId="2" xfId="45" applyNumberFormat="1" applyFont="1" applyFill="1" applyBorder="1" applyAlignment="1">
      <alignment horizontal="center"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9" fontId="4" fillId="0" borderId="44" xfId="1" applyNumberFormat="1" applyFont="1" applyBorder="1" applyAlignment="1">
      <alignment horizontal="center" vertical="center"/>
    </xf>
    <xf numFmtId="0" fontId="7" fillId="0" borderId="44" xfId="1" applyFont="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8" fillId="0" borderId="0" xfId="2" applyFont="1" applyFill="1" applyAlignment="1">
      <alignment horizontal="center"/>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applyAlignment="1">
      <alignment horizontal="center" vertical="center"/>
    </xf>
    <xf numFmtId="0" fontId="11" fillId="0" borderId="0" xfId="0" applyFont="1" applyFill="1" applyBorder="1" applyAlignment="1">
      <alignment horizontal="right" wrapText="1"/>
    </xf>
    <xf numFmtId="0" fontId="11" fillId="0" borderId="0" xfId="62" applyFont="1" applyFill="1" applyAlignment="1">
      <alignment horizontal="center"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7" xfId="1" applyFont="1" applyBorder="1" applyAlignment="1">
      <alignment horizontal="center" vertical="center" wrapText="1"/>
    </xf>
    <xf numFmtId="49" fontId="7" fillId="0" borderId="45"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Font="1" applyFill="1" applyBorder="1" applyAlignment="1">
      <alignment vertical="center" wrapText="1"/>
    </xf>
    <xf numFmtId="0" fontId="11" fillId="0" borderId="45" xfId="1" applyFont="1" applyBorder="1" applyAlignment="1">
      <alignment vertical="center"/>
    </xf>
    <xf numFmtId="0" fontId="11" fillId="0" borderId="45" xfId="1" applyFont="1" applyBorder="1" applyAlignment="1">
      <alignment horizontal="center" vertical="center"/>
    </xf>
    <xf numFmtId="0" fontId="42" fillId="0" borderId="45" xfId="2" applyNumberFormat="1" applyFont="1" applyFill="1" applyBorder="1" applyAlignment="1">
      <alignment horizontal="center" vertical="top" wrapText="1"/>
    </xf>
    <xf numFmtId="0" fontId="42" fillId="0" borderId="45" xfId="2" applyFont="1" applyFill="1" applyBorder="1" applyAlignment="1">
      <alignment horizontal="center" vertical="center" wrapText="1"/>
    </xf>
    <xf numFmtId="0" fontId="42" fillId="0" borderId="45" xfId="2" applyFont="1" applyFill="1" applyBorder="1" applyAlignment="1">
      <alignment vertical="top" wrapText="1"/>
    </xf>
    <xf numFmtId="0" fontId="11" fillId="0" borderId="45" xfId="2" applyFont="1" applyFill="1" applyBorder="1" applyAlignment="1">
      <alignment horizontal="center" vertical="center" wrapText="1"/>
    </xf>
    <xf numFmtId="0" fontId="11" fillId="0" borderId="45" xfId="2" applyNumberFormat="1" applyFont="1" applyFill="1" applyBorder="1" applyAlignment="1">
      <alignment horizontal="center" vertical="top" wrapText="1"/>
    </xf>
    <xf numFmtId="0" fontId="11" fillId="0" borderId="45" xfId="2" applyFont="1" applyFill="1" applyBorder="1"/>
    <xf numFmtId="0" fontId="0" fillId="0" borderId="45" xfId="0" applyFill="1" applyBorder="1" applyAlignment="1">
      <alignment wrapText="1"/>
    </xf>
    <xf numFmtId="0" fontId="11" fillId="0" borderId="45" xfId="2" applyFont="1" applyFill="1" applyBorder="1" applyAlignment="1">
      <alignment vertical="top" wrapText="1"/>
    </xf>
    <xf numFmtId="0" fontId="11" fillId="0" borderId="45" xfId="2" applyFont="1" applyFill="1" applyBorder="1" applyAlignment="1">
      <alignment horizontal="justify" vertical="top" wrapText="1"/>
    </xf>
    <xf numFmtId="0" fontId="11" fillId="0" borderId="45" xfId="2" applyNumberFormat="1" applyFont="1" applyFill="1" applyBorder="1" applyAlignment="1">
      <alignment horizontal="left" vertical="top" wrapText="1"/>
    </xf>
    <xf numFmtId="170" fontId="42" fillId="0" borderId="45" xfId="2" applyNumberFormat="1" applyFont="1" applyFill="1" applyBorder="1" applyAlignment="1">
      <alignment horizontal="right" vertical="top" wrapText="1"/>
    </xf>
    <xf numFmtId="0" fontId="48" fillId="0" borderId="0" xfId="1" applyFont="1" applyAlignment="1">
      <alignment vertical="center"/>
    </xf>
    <xf numFmtId="0" fontId="66"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40" fillId="0" borderId="32" xfId="2" applyNumberFormat="1" applyFont="1" applyFill="1" applyBorder="1" applyAlignment="1">
      <alignment horizontal="left" vertical="center" wrapText="1"/>
    </xf>
    <xf numFmtId="2" fontId="40" fillId="24" borderId="32" xfId="2" applyNumberFormat="1" applyFont="1" applyFill="1" applyBorder="1" applyAlignment="1">
      <alignment horizontal="left" vertical="center" wrapText="1"/>
    </xf>
    <xf numFmtId="4" fontId="42" fillId="0" borderId="38" xfId="62" applyNumberFormat="1" applyFont="1" applyFill="1" applyBorder="1" applyAlignment="1">
      <alignment horizontal="left"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Fill="1" applyBorder="1" applyAlignment="1">
      <alignment horizontal="center" vertical="center" wrapText="1"/>
    </xf>
    <xf numFmtId="0" fontId="8" fillId="0" borderId="0" xfId="1" applyFont="1" applyAlignment="1">
      <alignment horizontal="center" vertical="center"/>
    </xf>
    <xf numFmtId="0" fontId="6" fillId="0" borderId="0" xfId="1" applyFont="1" applyFill="1" applyAlignment="1">
      <alignment vertical="center"/>
    </xf>
    <xf numFmtId="0" fontId="7" fillId="0" borderId="50" xfId="1" applyFont="1" applyFill="1" applyBorder="1" applyAlignment="1">
      <alignment vertical="center" wrapText="1"/>
    </xf>
    <xf numFmtId="0" fontId="7" fillId="0" borderId="51" xfId="1" applyFont="1" applyFill="1" applyBorder="1" applyAlignment="1">
      <alignment horizontal="center" vertical="center" wrapText="1"/>
    </xf>
    <xf numFmtId="0" fontId="7" fillId="0" borderId="50" xfId="1" applyFont="1" applyFill="1" applyBorder="1" applyAlignment="1">
      <alignment horizontal="center" vertical="center" wrapText="1"/>
    </xf>
    <xf numFmtId="49" fontId="7" fillId="0" borderId="50" xfId="1" applyNumberFormat="1" applyFont="1" applyFill="1" applyBorder="1" applyAlignment="1">
      <alignment vertical="center"/>
    </xf>
    <xf numFmtId="0" fontId="7" fillId="0" borderId="51" xfId="1" applyFont="1" applyFill="1" applyBorder="1" applyAlignment="1">
      <alignment horizontal="left" vertical="center" wrapText="1"/>
    </xf>
    <xf numFmtId="0" fontId="7" fillId="0" borderId="50" xfId="1" applyFont="1" applyFill="1" applyBorder="1" applyAlignment="1">
      <alignment horizontal="left" vertical="center" wrapText="1"/>
    </xf>
    <xf numFmtId="0" fontId="7" fillId="0" borderId="51" xfId="1" applyFont="1" applyFill="1" applyBorder="1" applyAlignment="1">
      <alignment vertical="center" wrapText="1"/>
    </xf>
    <xf numFmtId="0" fontId="7" fillId="0" borderId="0" xfId="0" applyFont="1" applyFill="1" applyAlignment="1">
      <alignment horizontal="left" vertical="center"/>
    </xf>
    <xf numFmtId="0" fontId="7" fillId="0" borderId="50" xfId="1" applyFont="1" applyFill="1" applyBorder="1" applyAlignment="1">
      <alignment wrapText="1"/>
    </xf>
    <xf numFmtId="0" fontId="42" fillId="0" borderId="50" xfId="62" applyFont="1" applyBorder="1" applyAlignment="1">
      <alignment horizontal="center" vertical="center" wrapText="1"/>
    </xf>
    <xf numFmtId="0" fontId="42" fillId="0" borderId="50" xfId="62" applyFont="1" applyFill="1" applyBorder="1" applyAlignment="1">
      <alignment horizontal="center" vertical="center" wrapText="1"/>
    </xf>
    <xf numFmtId="0" fontId="42" fillId="0" borderId="51" xfId="62" applyFont="1" applyBorder="1" applyAlignment="1">
      <alignment horizontal="center" vertical="center" wrapText="1"/>
    </xf>
    <xf numFmtId="0" fontId="11" fillId="0" borderId="54" xfId="62" applyFont="1" applyBorder="1" applyAlignment="1">
      <alignment horizontal="center" vertical="top"/>
    </xf>
    <xf numFmtId="0" fontId="11" fillId="0" borderId="50" xfId="62" applyFont="1" applyBorder="1" applyAlignment="1">
      <alignment horizontal="center" vertical="top"/>
    </xf>
    <xf numFmtId="0" fontId="11" fillId="0" borderId="50" xfId="62" applyFont="1" applyFill="1" applyBorder="1" applyAlignment="1">
      <alignment horizontal="center" vertical="center"/>
    </xf>
    <xf numFmtId="0" fontId="11" fillId="0" borderId="50" xfId="62" applyFont="1" applyFill="1" applyBorder="1" applyAlignment="1">
      <alignment vertical="center"/>
    </xf>
    <xf numFmtId="0" fontId="11" fillId="0" borderId="50" xfId="62" applyFont="1" applyFill="1" applyBorder="1" applyAlignment="1">
      <alignment horizontal="left" vertical="center" wrapText="1"/>
    </xf>
    <xf numFmtId="0" fontId="7" fillId="0" borderId="50" xfId="0" applyFont="1" applyFill="1" applyBorder="1" applyAlignment="1">
      <alignment horizontal="center" vertical="center" wrapText="1"/>
    </xf>
    <xf numFmtId="49" fontId="11" fillId="0" borderId="50" xfId="62" applyNumberFormat="1" applyFont="1" applyFill="1" applyBorder="1" applyAlignment="1">
      <alignment horizontal="center" vertical="center"/>
    </xf>
    <xf numFmtId="49" fontId="11" fillId="0" borderId="50" xfId="62" applyNumberFormat="1" applyFont="1" applyFill="1" applyBorder="1" applyAlignment="1">
      <alignment vertical="center"/>
    </xf>
    <xf numFmtId="49" fontId="11" fillId="0" borderId="50" xfId="62" applyNumberFormat="1" applyFont="1" applyFill="1" applyBorder="1" applyAlignment="1">
      <alignment vertical="center" wrapText="1"/>
    </xf>
    <xf numFmtId="0" fontId="11" fillId="0" borderId="50" xfId="62" applyFont="1" applyFill="1" applyBorder="1" applyAlignment="1">
      <alignment vertical="center" wrapText="1"/>
    </xf>
    <xf numFmtId="0" fontId="7" fillId="0" borderId="50" xfId="0" applyFont="1" applyFill="1" applyBorder="1" applyAlignment="1">
      <alignment vertical="center" wrapText="1"/>
    </xf>
    <xf numFmtId="0" fontId="7" fillId="0" borderId="50" xfId="0" applyFont="1" applyFill="1" applyBorder="1" applyAlignment="1">
      <alignment horizontal="left" vertical="center" wrapText="1"/>
    </xf>
    <xf numFmtId="0" fontId="12" fillId="0" borderId="50" xfId="62" applyFont="1" applyFill="1" applyBorder="1" applyAlignment="1">
      <alignment vertical="center" wrapText="1"/>
    </xf>
    <xf numFmtId="0" fontId="11" fillId="0" borderId="50" xfId="62" applyFont="1" applyFill="1" applyBorder="1" applyAlignment="1">
      <alignment horizontal="center" vertical="center" wrapText="1"/>
    </xf>
    <xf numFmtId="0" fontId="12" fillId="0" borderId="50" xfId="62" applyFont="1" applyFill="1" applyBorder="1" applyAlignment="1">
      <alignment horizontal="center" vertical="center"/>
    </xf>
    <xf numFmtId="0" fontId="12" fillId="0" borderId="50" xfId="0" applyFont="1" applyFill="1" applyBorder="1" applyAlignment="1">
      <alignment horizontal="left" vertical="center" wrapText="1"/>
    </xf>
    <xf numFmtId="0" fontId="12" fillId="0" borderId="50" xfId="0" applyFont="1" applyFill="1" applyBorder="1" applyAlignment="1">
      <alignment horizontal="center" vertical="center"/>
    </xf>
    <xf numFmtId="0" fontId="42" fillId="0" borderId="55" xfId="62" applyFont="1" applyBorder="1" applyAlignment="1">
      <alignment horizontal="center" vertical="center" wrapText="1"/>
    </xf>
    <xf numFmtId="0" fontId="42" fillId="0" borderId="54" xfId="62" applyFont="1" applyBorder="1" applyAlignment="1">
      <alignment horizontal="center" vertical="center" wrapText="1"/>
    </xf>
    <xf numFmtId="0" fontId="42" fillId="0" borderId="56" xfId="62" applyFont="1" applyBorder="1" applyAlignment="1">
      <alignment horizontal="center" vertical="center" wrapText="1"/>
    </xf>
    <xf numFmtId="0" fontId="42" fillId="0" borderId="50" xfId="62" applyFont="1" applyBorder="1" applyAlignment="1">
      <alignment horizontal="center" vertical="top" wrapText="1"/>
    </xf>
    <xf numFmtId="0" fontId="42" fillId="0" borderId="50" xfId="62" applyFont="1" applyFill="1" applyBorder="1" applyAlignment="1">
      <alignment horizontal="center" vertical="top" wrapText="1"/>
    </xf>
    <xf numFmtId="0" fontId="42" fillId="0" borderId="53" xfId="62" applyFont="1" applyBorder="1" applyAlignment="1">
      <alignment horizontal="center" vertical="top" wrapText="1"/>
    </xf>
    <xf numFmtId="0" fontId="11" fillId="0" borderId="50" xfId="2" applyFont="1" applyFill="1" applyBorder="1" applyAlignment="1">
      <alignment vertical="center" wrapText="1"/>
    </xf>
    <xf numFmtId="0" fontId="7" fillId="0" borderId="50" xfId="0" applyFont="1" applyFill="1" applyBorder="1" applyAlignment="1">
      <alignment vertical="top" wrapText="1"/>
    </xf>
    <xf numFmtId="0" fontId="2" fillId="0" borderId="50" xfId="0" applyFont="1" applyBorder="1" applyAlignment="1">
      <alignment horizontal="center" vertical="center"/>
    </xf>
    <xf numFmtId="0" fontId="2" fillId="0" borderId="50"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xf>
    <xf numFmtId="0" fontId="2" fillId="0" borderId="54" xfId="0" applyFont="1" applyFill="1" applyBorder="1" applyAlignment="1">
      <alignment horizontal="center" vertical="center" wrapText="1"/>
    </xf>
    <xf numFmtId="0" fontId="41" fillId="0" borderId="0" xfId="71" applyFont="1" applyFill="1" applyBorder="1" applyAlignment="1">
      <alignment vertical="center"/>
    </xf>
    <xf numFmtId="0" fontId="11" fillId="0" borderId="0" xfId="71" applyFont="1" applyFill="1" applyBorder="1" applyAlignment="1">
      <alignment vertical="center"/>
    </xf>
    <xf numFmtId="0" fontId="11" fillId="0" borderId="0" xfId="71" applyFont="1" applyFill="1" applyBorder="1" applyAlignment="1">
      <alignment horizontal="right" vertical="center"/>
    </xf>
    <xf numFmtId="0" fontId="41" fillId="0" borderId="0" xfId="71" applyFont="1" applyFill="1" applyBorder="1" applyAlignment="1">
      <alignment horizontal="center" vertical="center"/>
    </xf>
    <xf numFmtId="0" fontId="41" fillId="25" borderId="0" xfId="71" applyFont="1" applyFill="1" applyBorder="1" applyAlignment="1">
      <alignment horizontal="center" vertical="center"/>
    </xf>
    <xf numFmtId="0" fontId="70" fillId="0" borderId="0" xfId="71" applyFont="1" applyFill="1" applyBorder="1" applyAlignment="1">
      <alignment horizontal="left" vertical="center"/>
    </xf>
    <xf numFmtId="0" fontId="45" fillId="0" borderId="0" xfId="71" applyFont="1" applyFill="1" applyBorder="1" applyAlignment="1">
      <alignment vertical="center"/>
    </xf>
    <xf numFmtId="0" fontId="11" fillId="0" borderId="36" xfId="71" applyFont="1" applyFill="1" applyBorder="1" applyAlignment="1">
      <alignment vertical="center"/>
    </xf>
    <xf numFmtId="168" fontId="40" fillId="26" borderId="37" xfId="71" applyNumberFormat="1" applyFont="1" applyFill="1" applyBorder="1" applyAlignment="1">
      <alignment vertical="center"/>
    </xf>
    <xf numFmtId="0" fontId="11" fillId="0" borderId="38" xfId="71" applyFont="1" applyFill="1" applyBorder="1" applyAlignment="1">
      <alignment vertical="center"/>
    </xf>
    <xf numFmtId="3" fontId="40" fillId="25" borderId="57" xfId="71" applyNumberFormat="1" applyFont="1" applyFill="1" applyBorder="1" applyAlignment="1">
      <alignment vertical="center"/>
    </xf>
    <xf numFmtId="3" fontId="40" fillId="0" borderId="57" xfId="71" applyNumberFormat="1" applyFont="1" applyFill="1" applyBorder="1" applyAlignment="1">
      <alignment vertical="center"/>
    </xf>
    <xf numFmtId="0" fontId="11" fillId="0" borderId="39" xfId="71" applyFont="1" applyFill="1" applyBorder="1" applyAlignment="1">
      <alignment vertical="center"/>
    </xf>
    <xf numFmtId="3" fontId="40" fillId="0" borderId="40" xfId="71" applyNumberFormat="1" applyFont="1" applyFill="1" applyBorder="1" applyAlignment="1">
      <alignment vertical="center"/>
    </xf>
    <xf numFmtId="0" fontId="11" fillId="0" borderId="50" xfId="71" applyFont="1" applyFill="1" applyBorder="1" applyAlignment="1">
      <alignment vertical="center"/>
    </xf>
    <xf numFmtId="4" fontId="45" fillId="0" borderId="50" xfId="71" applyNumberFormat="1" applyFont="1" applyFill="1" applyBorder="1" applyAlignment="1">
      <alignment horizontal="center" vertical="center"/>
    </xf>
    <xf numFmtId="0" fontId="71" fillId="0" borderId="0" xfId="71" applyFont="1" applyFill="1" applyBorder="1" applyAlignment="1">
      <alignment vertical="center"/>
    </xf>
    <xf numFmtId="3" fontId="40" fillId="25" borderId="37" xfId="71" applyNumberFormat="1" applyFont="1" applyFill="1" applyBorder="1" applyAlignment="1">
      <alignment vertical="center"/>
    </xf>
    <xf numFmtId="3" fontId="45" fillId="0" borderId="50" xfId="71" applyNumberFormat="1" applyFont="1" applyFill="1" applyBorder="1" applyAlignment="1">
      <alignment horizontal="center" vertical="center"/>
    </xf>
    <xf numFmtId="0" fontId="45" fillId="0" borderId="50" xfId="71" applyFont="1" applyFill="1" applyBorder="1" applyAlignment="1">
      <alignment horizontal="center" vertical="center"/>
    </xf>
    <xf numFmtId="0" fontId="11" fillId="0" borderId="58" xfId="71" applyFont="1" applyFill="1" applyBorder="1" applyAlignment="1">
      <alignment vertical="center"/>
    </xf>
    <xf numFmtId="171" fontId="40" fillId="0" borderId="59" xfId="72" applyNumberFormat="1" applyFont="1" applyFill="1" applyBorder="1" applyAlignment="1">
      <alignment vertical="center"/>
    </xf>
    <xf numFmtId="10" fontId="40" fillId="0" borderId="40" xfId="71" applyNumberFormat="1" applyFont="1" applyFill="1" applyBorder="1" applyAlignment="1">
      <alignment vertical="center"/>
    </xf>
    <xf numFmtId="3" fontId="40" fillId="0" borderId="37" xfId="71" applyNumberFormat="1" applyFont="1" applyFill="1" applyBorder="1" applyAlignment="1">
      <alignment vertical="center"/>
    </xf>
    <xf numFmtId="3" fontId="40" fillId="26" borderId="57" xfId="71" applyNumberFormat="1" applyFont="1" applyFill="1" applyBorder="1" applyAlignment="1">
      <alignment vertical="center"/>
    </xf>
    <xf numFmtId="9" fontId="40" fillId="0" borderId="59" xfId="71" applyNumberFormat="1" applyFont="1" applyFill="1" applyBorder="1" applyAlignment="1">
      <alignment vertical="center"/>
    </xf>
    <xf numFmtId="0" fontId="11" fillId="0" borderId="28" xfId="71" applyFont="1" applyFill="1" applyBorder="1" applyAlignment="1">
      <alignment vertical="center"/>
    </xf>
    <xf numFmtId="3" fontId="40" fillId="0" borderId="36" xfId="71" applyNumberFormat="1" applyFont="1" applyFill="1" applyBorder="1" applyAlignment="1">
      <alignment vertical="center"/>
    </xf>
    <xf numFmtId="0" fontId="11" fillId="0" borderId="24" xfId="71" applyFont="1" applyFill="1" applyBorder="1" applyAlignment="1">
      <alignment vertical="center"/>
    </xf>
    <xf numFmtId="10" fontId="40" fillId="27" borderId="41" xfId="71" applyNumberFormat="1" applyFont="1" applyFill="1" applyBorder="1" applyAlignment="1">
      <alignment vertical="center"/>
    </xf>
    <xf numFmtId="10" fontId="40" fillId="27" borderId="38" xfId="71" applyNumberFormat="1" applyFont="1" applyFill="1" applyBorder="1" applyAlignment="1">
      <alignment vertical="center"/>
    </xf>
    <xf numFmtId="10" fontId="40" fillId="0" borderId="38" xfId="71" applyNumberFormat="1" applyFont="1" applyFill="1" applyBorder="1" applyAlignment="1">
      <alignment vertical="center"/>
    </xf>
    <xf numFmtId="4" fontId="11" fillId="0" borderId="0" xfId="71" applyNumberFormat="1" applyFont="1" applyFill="1" applyBorder="1" applyAlignment="1">
      <alignment vertical="center"/>
    </xf>
    <xf numFmtId="0" fontId="11" fillId="0" borderId="60" xfId="71" applyFont="1" applyFill="1" applyBorder="1" applyAlignment="1">
      <alignment vertical="center"/>
    </xf>
    <xf numFmtId="10" fontId="40" fillId="0" borderId="58" xfId="71" applyNumberFormat="1" applyFont="1" applyFill="1" applyBorder="1" applyAlignment="1">
      <alignment vertical="center"/>
    </xf>
    <xf numFmtId="2" fontId="11" fillId="0" borderId="0" xfId="71" applyNumberFormat="1" applyFont="1" applyFill="1" applyBorder="1" applyAlignment="1">
      <alignment vertical="center"/>
    </xf>
    <xf numFmtId="0" fontId="11" fillId="0" borderId="27" xfId="71" applyFont="1" applyFill="1" applyBorder="1" applyAlignment="1">
      <alignment horizontal="left" vertical="center"/>
    </xf>
    <xf numFmtId="1" fontId="11" fillId="0" borderId="26" xfId="71" applyNumberFormat="1" applyFont="1" applyFill="1" applyBorder="1" applyAlignment="1">
      <alignment horizontal="center" vertical="center"/>
    </xf>
    <xf numFmtId="0" fontId="11" fillId="0" borderId="25" xfId="71" applyFont="1" applyFill="1" applyBorder="1" applyAlignment="1">
      <alignment vertical="center"/>
    </xf>
    <xf numFmtId="10" fontId="40" fillId="0" borderId="50" xfId="71" applyNumberFormat="1" applyFont="1" applyFill="1" applyBorder="1" applyAlignment="1">
      <alignment vertical="center"/>
    </xf>
    <xf numFmtId="0" fontId="11" fillId="26" borderId="23" xfId="71" applyFont="1" applyFill="1" applyBorder="1" applyAlignment="1">
      <alignment vertical="center"/>
    </xf>
    <xf numFmtId="4" fontId="40" fillId="26" borderId="22" xfId="71" applyNumberFormat="1" applyFont="1" applyFill="1" applyBorder="1" applyAlignment="1">
      <alignment vertical="center"/>
    </xf>
    <xf numFmtId="0" fontId="11" fillId="25" borderId="0" xfId="71" applyFont="1" applyFill="1" applyBorder="1" applyAlignment="1">
      <alignment vertical="center"/>
    </xf>
    <xf numFmtId="0" fontId="41" fillId="25" borderId="27" xfId="71" applyFont="1" applyFill="1" applyBorder="1" applyAlignment="1">
      <alignment vertical="center"/>
    </xf>
    <xf numFmtId="1" fontId="11" fillId="25" borderId="26" xfId="71" applyNumberFormat="1" applyFont="1" applyFill="1" applyBorder="1" applyAlignment="1">
      <alignment horizontal="center" vertical="center"/>
    </xf>
    <xf numFmtId="3" fontId="11" fillId="0" borderId="0" xfId="71" applyNumberFormat="1" applyFont="1" applyFill="1" applyBorder="1" applyAlignment="1">
      <alignment vertical="center"/>
    </xf>
    <xf numFmtId="0" fontId="11" fillId="25" borderId="25" xfId="71" applyFont="1" applyFill="1" applyBorder="1" applyAlignment="1">
      <alignment vertical="center"/>
    </xf>
    <xf numFmtId="3" fontId="40" fillId="25" borderId="50" xfId="71" applyNumberFormat="1" applyFont="1" applyFill="1" applyBorder="1" applyAlignment="1">
      <alignment vertical="center"/>
    </xf>
    <xf numFmtId="0" fontId="11" fillId="25" borderId="23" xfId="71" applyFont="1" applyFill="1" applyBorder="1" applyAlignment="1">
      <alignment vertical="center"/>
    </xf>
    <xf numFmtId="3" fontId="40" fillId="25" borderId="22" xfId="71" applyNumberFormat="1" applyFont="1" applyFill="1" applyBorder="1" applyAlignment="1">
      <alignment vertical="center"/>
    </xf>
    <xf numFmtId="3" fontId="11" fillId="25" borderId="0" xfId="71" applyNumberFormat="1" applyFont="1" applyFill="1" applyBorder="1" applyAlignment="1">
      <alignment vertical="center"/>
    </xf>
    <xf numFmtId="0" fontId="41" fillId="25" borderId="25" xfId="71" applyFont="1" applyFill="1" applyBorder="1" applyAlignment="1">
      <alignment vertical="center"/>
    </xf>
    <xf numFmtId="173" fontId="41" fillId="25" borderId="50" xfId="71" applyNumberFormat="1" applyFont="1" applyFill="1" applyBorder="1" applyAlignment="1">
      <alignment vertical="center"/>
    </xf>
    <xf numFmtId="173" fontId="40" fillId="25" borderId="50" xfId="71" applyNumberFormat="1" applyFont="1" applyFill="1" applyBorder="1" applyAlignment="1">
      <alignment vertical="center"/>
    </xf>
    <xf numFmtId="0" fontId="11" fillId="25" borderId="25" xfId="71" applyFont="1" applyFill="1" applyBorder="1" applyAlignment="1">
      <alignment horizontal="left" vertical="center"/>
    </xf>
    <xf numFmtId="0" fontId="11" fillId="26" borderId="25" xfId="71" applyFont="1" applyFill="1" applyBorder="1" applyAlignment="1">
      <alignment horizontal="left" vertical="center"/>
    </xf>
    <xf numFmtId="173" fontId="40" fillId="26" borderId="50" xfId="71" applyNumberFormat="1" applyFont="1" applyFill="1" applyBorder="1" applyAlignment="1">
      <alignment vertical="center"/>
    </xf>
    <xf numFmtId="0" fontId="41" fillId="25" borderId="25" xfId="71" applyFont="1" applyFill="1" applyBorder="1" applyAlignment="1">
      <alignment horizontal="left" vertical="center"/>
    </xf>
    <xf numFmtId="0" fontId="41" fillId="25" borderId="23" xfId="71" applyFont="1" applyFill="1" applyBorder="1" applyAlignment="1">
      <alignment horizontal="left" vertical="center"/>
    </xf>
    <xf numFmtId="173" fontId="41" fillId="25" borderId="22" xfId="71" applyNumberFormat="1" applyFont="1" applyFill="1" applyBorder="1" applyAlignment="1">
      <alignment vertical="center"/>
    </xf>
    <xf numFmtId="168" fontId="40" fillId="25" borderId="0" xfId="71" applyNumberFormat="1" applyFont="1" applyFill="1" applyBorder="1" applyAlignment="1">
      <alignment horizontal="center" vertical="center"/>
    </xf>
    <xf numFmtId="3" fontId="41" fillId="0" borderId="0" xfId="71" applyNumberFormat="1" applyFont="1" applyFill="1" applyBorder="1" applyAlignment="1">
      <alignment vertical="center"/>
    </xf>
    <xf numFmtId="173" fontId="41" fillId="26" borderId="50" xfId="71" applyNumberFormat="1" applyFont="1" applyFill="1" applyBorder="1" applyAlignment="1">
      <alignment vertical="center"/>
    </xf>
    <xf numFmtId="0" fontId="11" fillId="0" borderId="25" xfId="71" applyFont="1" applyFill="1" applyBorder="1" applyAlignment="1">
      <alignment horizontal="left" vertical="center"/>
    </xf>
    <xf numFmtId="0" fontId="41" fillId="0" borderId="25" xfId="71" applyFont="1" applyFill="1" applyBorder="1" applyAlignment="1">
      <alignment horizontal="left" vertical="center"/>
    </xf>
    <xf numFmtId="173" fontId="41" fillId="0" borderId="50" xfId="71" applyNumberFormat="1" applyFont="1" applyFill="1" applyBorder="1" applyAlignment="1">
      <alignment vertical="center"/>
    </xf>
    <xf numFmtId="174" fontId="40" fillId="25" borderId="50" xfId="71" applyNumberFormat="1" applyFont="1" applyFill="1" applyBorder="1" applyAlignment="1">
      <alignment horizontal="center" vertical="center"/>
    </xf>
    <xf numFmtId="0" fontId="41" fillId="0" borderId="25" xfId="71" applyFont="1" applyFill="1" applyBorder="1" applyAlignment="1">
      <alignment vertical="center"/>
    </xf>
    <xf numFmtId="171" fontId="41" fillId="0" borderId="50" xfId="71" applyNumberFormat="1" applyFont="1" applyFill="1" applyBorder="1" applyAlignment="1">
      <alignment vertical="center"/>
    </xf>
    <xf numFmtId="172" fontId="41" fillId="0" borderId="50" xfId="71" applyNumberFormat="1" applyFont="1" applyFill="1" applyBorder="1" applyAlignment="1">
      <alignment vertical="center"/>
    </xf>
    <xf numFmtId="0" fontId="41" fillId="0" borderId="23" xfId="71" applyFont="1" applyFill="1" applyBorder="1" applyAlignment="1">
      <alignment vertical="center"/>
    </xf>
    <xf numFmtId="172" fontId="41" fillId="0" borderId="22" xfId="71" applyNumberFormat="1" applyFont="1" applyFill="1" applyBorder="1" applyAlignment="1">
      <alignment vertical="center"/>
    </xf>
    <xf numFmtId="0" fontId="40" fillId="0" borderId="0" xfId="71" applyFont="1" applyFill="1" applyBorder="1" applyAlignment="1">
      <alignment horizontal="left" vertical="center" wrapText="1"/>
    </xf>
    <xf numFmtId="0" fontId="72" fillId="0" borderId="0" xfId="71" applyFont="1" applyFill="1" applyBorder="1" applyAlignment="1">
      <alignment vertical="center"/>
    </xf>
    <xf numFmtId="0" fontId="72" fillId="0" borderId="0" xfId="71" applyFont="1" applyFill="1" applyBorder="1" applyAlignment="1">
      <alignment vertical="center" wrapText="1"/>
    </xf>
    <xf numFmtId="4" fontId="72" fillId="0" borderId="0" xfId="71" applyNumberFormat="1" applyFont="1" applyFill="1" applyBorder="1" applyAlignment="1">
      <alignment vertical="center" wrapText="1"/>
    </xf>
    <xf numFmtId="0" fontId="72" fillId="0" borderId="0" xfId="71" applyFont="1" applyFill="1" applyBorder="1" applyAlignment="1">
      <alignment wrapText="1"/>
    </xf>
    <xf numFmtId="0" fontId="72" fillId="0" borderId="0" xfId="71" applyFont="1" applyFill="1" applyBorder="1"/>
    <xf numFmtId="0" fontId="72" fillId="0" borderId="0" xfId="71" applyFont="1" applyFill="1" applyBorder="1" applyAlignment="1">
      <alignment horizontal="center" vertical="center"/>
    </xf>
    <xf numFmtId="0" fontId="72" fillId="0" borderId="0" xfId="71" applyFont="1" applyFill="1" applyBorder="1" applyAlignment="1">
      <alignment horizontal="center" vertical="center" wrapText="1"/>
    </xf>
    <xf numFmtId="0" fontId="73" fillId="0" borderId="0" xfId="71" applyFont="1" applyFill="1" applyBorder="1" applyAlignment="1">
      <alignment vertical="center" wrapText="1"/>
    </xf>
    <xf numFmtId="0" fontId="74" fillId="0" borderId="0" xfId="71" applyFont="1" applyFill="1"/>
    <xf numFmtId="0" fontId="11" fillId="0" borderId="0" xfId="71"/>
    <xf numFmtId="0" fontId="45" fillId="0" borderId="0" xfId="71" applyFont="1" applyFill="1" applyAlignment="1">
      <alignment vertical="center"/>
    </xf>
    <xf numFmtId="0" fontId="11" fillId="0" borderId="0" xfId="71" applyFill="1"/>
    <xf numFmtId="0" fontId="75" fillId="0" borderId="0" xfId="71" applyFont="1" applyFill="1" applyBorder="1"/>
    <xf numFmtId="0" fontId="11" fillId="0" borderId="0" xfId="71" applyFont="1" applyFill="1" applyBorder="1" applyAlignment="1">
      <alignment horizontal="center" vertical="center"/>
    </xf>
    <xf numFmtId="4" fontId="11" fillId="0" borderId="0" xfId="71" applyNumberFormat="1"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54"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5"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5" fontId="42" fillId="0" borderId="50" xfId="2" applyNumberFormat="1" applyFont="1" applyBorder="1" applyAlignment="1">
      <alignment horizontal="center" vertical="center"/>
    </xf>
    <xf numFmtId="175" fontId="11" fillId="0" borderId="50" xfId="2" applyNumberFormat="1" applyFont="1" applyFill="1" applyBorder="1" applyAlignment="1">
      <alignment horizontal="center" vertical="center" wrapText="1"/>
    </xf>
    <xf numFmtId="175" fontId="11" fillId="0" borderId="50" xfId="0" applyNumberFormat="1" applyFont="1" applyFill="1" applyBorder="1" applyAlignment="1">
      <alignment horizontal="center" vertical="center"/>
    </xf>
    <xf numFmtId="175" fontId="42" fillId="0" borderId="50" xfId="0" applyNumberFormat="1" applyFont="1" applyFill="1" applyBorder="1" applyAlignment="1">
      <alignment horizontal="center" vertical="center"/>
    </xf>
    <xf numFmtId="0" fontId="46" fillId="0" borderId="50" xfId="45" applyFont="1" applyFill="1" applyBorder="1" applyAlignment="1">
      <alignment horizontal="left" vertical="center" wrapText="1"/>
    </xf>
    <xf numFmtId="175" fontId="43" fillId="0" borderId="50" xfId="45" applyNumberFormat="1" applyFont="1" applyFill="1" applyBorder="1" applyAlignment="1">
      <alignment horizontal="center" vertical="center" wrapText="1"/>
    </xf>
    <xf numFmtId="0" fontId="43" fillId="0" borderId="50" xfId="45" applyFont="1" applyFill="1" applyBorder="1" applyAlignment="1">
      <alignment horizontal="left" vertical="center" wrapText="1"/>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2" fontId="37" fillId="0" borderId="50" xfId="49" applyNumberFormat="1" applyFont="1" applyBorder="1" applyAlignment="1">
      <alignment horizontal="center" vertical="center"/>
    </xf>
    <xf numFmtId="168"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168" fontId="36" fillId="0" borderId="0" xfId="49" applyNumberFormat="1" applyFont="1"/>
    <xf numFmtId="0" fontId="40" fillId="0" borderId="30" xfId="2" applyFont="1" applyFill="1" applyBorder="1" applyAlignment="1">
      <alignment horizontal="left" vertical="center" wrapText="1"/>
    </xf>
    <xf numFmtId="0" fontId="40" fillId="0" borderId="30" xfId="2" applyFont="1" applyFill="1" applyBorder="1" applyAlignment="1">
      <alignment horizontal="left"/>
    </xf>
    <xf numFmtId="0" fontId="40" fillId="0" borderId="29" xfId="2" applyFont="1" applyFill="1" applyBorder="1" applyAlignment="1">
      <alignment horizontal="left" vertical="center"/>
    </xf>
    <xf numFmtId="0" fontId="40" fillId="0" borderId="32" xfId="2" applyFont="1" applyFill="1" applyBorder="1" applyAlignment="1">
      <alignment horizontal="left" vertical="center" wrapText="1"/>
    </xf>
    <xf numFmtId="4" fontId="40" fillId="0" borderId="32" xfId="2" applyNumberFormat="1" applyFont="1" applyFill="1" applyBorder="1" applyAlignment="1">
      <alignment horizontal="left" vertical="center" wrapText="1"/>
    </xf>
    <xf numFmtId="0" fontId="40" fillId="25" borderId="30" xfId="2" applyFont="1" applyFill="1" applyBorder="1" applyAlignment="1">
      <alignment horizontal="left" vertical="top" wrapText="1"/>
    </xf>
    <xf numFmtId="14" fontId="11" fillId="25" borderId="50" xfId="73" applyNumberFormat="1" applyFont="1" applyFill="1" applyBorder="1" applyAlignment="1">
      <alignment horizontal="center" vertical="center" wrapText="1" shrinkToFit="1"/>
    </xf>
    <xf numFmtId="0" fontId="7" fillId="25" borderId="50" xfId="1" applyFont="1" applyFill="1" applyBorder="1" applyAlignment="1">
      <alignment horizontal="left" vertical="center" wrapText="1"/>
    </xf>
    <xf numFmtId="3" fontId="11" fillId="25" borderId="50" xfId="1" applyNumberFormat="1" applyFont="1" applyFill="1" applyBorder="1" applyAlignment="1">
      <alignment horizontal="left" vertical="center" wrapText="1"/>
    </xf>
    <xf numFmtId="0" fontId="7" fillId="25" borderId="50" xfId="1" applyFont="1" applyFill="1" applyBorder="1" applyAlignment="1">
      <alignment wrapText="1"/>
    </xf>
    <xf numFmtId="0" fontId="42" fillId="25" borderId="50" xfId="2" applyFont="1" applyFill="1" applyBorder="1" applyAlignment="1">
      <alignment horizontal="left" vertical="center" wrapText="1"/>
    </xf>
    <xf numFmtId="175" fontId="42" fillId="25" borderId="50" xfId="2" applyNumberFormat="1" applyFont="1" applyFill="1" applyBorder="1" applyAlignment="1">
      <alignment horizontal="center" vertical="center" wrapText="1"/>
    </xf>
    <xf numFmtId="0" fontId="11" fillId="25" borderId="50" xfId="2" applyFont="1" applyFill="1" applyBorder="1" applyAlignment="1">
      <alignment horizontal="left" vertical="center" wrapText="1"/>
    </xf>
    <xf numFmtId="175" fontId="42" fillId="25" borderId="50" xfId="2" applyNumberFormat="1" applyFont="1" applyFill="1" applyBorder="1" applyAlignment="1">
      <alignment horizontal="center" vertical="center"/>
    </xf>
    <xf numFmtId="175" fontId="11" fillId="25" borderId="50" xfId="2" applyNumberFormat="1" applyFont="1" applyFill="1" applyBorder="1" applyAlignment="1">
      <alignment horizontal="center" vertical="center" wrapText="1"/>
    </xf>
    <xf numFmtId="0" fontId="11" fillId="0" borderId="50" xfId="62" applyFont="1" applyBorder="1" applyAlignment="1">
      <alignment horizontal="left"/>
    </xf>
    <xf numFmtId="0" fontId="0" fillId="0" borderId="50" xfId="0" applyBorder="1"/>
    <xf numFmtId="17" fontId="37" fillId="0" borderId="50" xfId="49" applyNumberFormat="1" applyFont="1" applyBorder="1" applyAlignment="1">
      <alignment horizontal="center" vertical="center"/>
    </xf>
    <xf numFmtId="1"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 fontId="45" fillId="25" borderId="50" xfId="1" applyNumberFormat="1" applyFont="1" applyFill="1" applyBorder="1" applyAlignment="1">
      <alignment horizontal="left" vertical="center" wrapText="1"/>
    </xf>
    <xf numFmtId="9" fontId="11" fillId="0" borderId="50" xfId="73" applyNumberFormat="1" applyFont="1" applyFill="1" applyBorder="1" applyAlignment="1">
      <alignment horizontal="center" vertical="center" wrapText="1"/>
    </xf>
    <xf numFmtId="9" fontId="11" fillId="25" borderId="50" xfId="73" applyNumberFormat="1" applyFont="1" applyFill="1" applyBorder="1" applyAlignment="1">
      <alignment horizontal="center" vertical="center" wrapText="1"/>
    </xf>
    <xf numFmtId="0" fontId="40" fillId="28" borderId="29" xfId="2" applyFont="1" applyFill="1" applyBorder="1" applyAlignment="1">
      <alignment horizontal="justify" vertical="top" wrapText="1"/>
    </xf>
    <xf numFmtId="2" fontId="40" fillId="28" borderId="32" xfId="2" applyNumberFormat="1" applyFont="1" applyFill="1" applyBorder="1" applyAlignment="1">
      <alignment horizontal="left" vertical="center" wrapText="1"/>
    </xf>
    <xf numFmtId="168"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4" fontId="11" fillId="25" borderId="50" xfId="74" applyNumberFormat="1" applyFont="1" applyFill="1" applyBorder="1" applyAlignment="1">
      <alignment horizontal="center" vertical="center" wrapText="1"/>
    </xf>
    <xf numFmtId="0" fontId="11" fillId="0" borderId="50" xfId="2" applyFont="1" applyFill="1" applyBorder="1" applyAlignment="1">
      <alignment horizontal="center" vertical="center" wrapText="1"/>
    </xf>
    <xf numFmtId="14" fontId="11" fillId="0" borderId="50" xfId="2" applyNumberFormat="1" applyFont="1" applyFill="1" applyBorder="1" applyAlignment="1">
      <alignment horizontal="center" vertical="center" wrapText="1"/>
    </xf>
    <xf numFmtId="0" fontId="11" fillId="0" borderId="50" xfId="2" applyFont="1" applyFill="1" applyBorder="1"/>
    <xf numFmtId="14" fontId="11" fillId="0" borderId="50" xfId="2" applyNumberFormat="1" applyFont="1" applyFill="1" applyBorder="1" applyAlignment="1">
      <alignment horizontal="center" vertical="center"/>
    </xf>
    <xf numFmtId="1" fontId="11" fillId="0" borderId="0" xfId="67" applyNumberFormat="1" applyFont="1" applyFill="1" applyAlignment="1">
      <alignment vertical="center"/>
    </xf>
    <xf numFmtId="1" fontId="11" fillId="0" borderId="0" xfId="71" applyNumberFormat="1" applyFont="1" applyFill="1" applyBorder="1" applyAlignment="1">
      <alignment vertical="center"/>
    </xf>
    <xf numFmtId="0" fontId="77" fillId="0" borderId="0" xfId="71" applyFont="1" applyFill="1" applyBorder="1" applyAlignment="1">
      <alignment vertical="center"/>
    </xf>
    <xf numFmtId="3" fontId="40" fillId="0" borderId="50" xfId="67" applyNumberFormat="1" applyFont="1" applyFill="1" applyBorder="1" applyAlignment="1">
      <alignment vertical="center"/>
    </xf>
    <xf numFmtId="3" fontId="40" fillId="0" borderId="22" xfId="67" applyNumberFormat="1" applyFont="1" applyFill="1" applyBorder="1" applyAlignment="1">
      <alignment vertical="center"/>
    </xf>
    <xf numFmtId="49" fontId="7" fillId="0" borderId="51" xfId="1" applyNumberFormat="1" applyFont="1" applyFill="1" applyBorder="1" applyAlignment="1">
      <alignment horizontal="center" vertical="center"/>
    </xf>
    <xf numFmtId="49" fontId="7" fillId="0" borderId="52"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6" fillId="25" borderId="0" xfId="1" applyFont="1" applyFill="1" applyAlignment="1">
      <alignment horizontal="center" vertical="center"/>
    </xf>
    <xf numFmtId="0" fontId="66"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51"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52" xfId="62" applyFont="1" applyBorder="1" applyAlignment="1">
      <alignment horizontal="center" vertical="center" wrapText="1"/>
    </xf>
    <xf numFmtId="0" fontId="8" fillId="0" borderId="0" xfId="1" applyFont="1" applyAlignment="1">
      <alignment horizontal="center" vertical="center"/>
    </xf>
    <xf numFmtId="0" fontId="11" fillId="0" borderId="19" xfId="62" applyFont="1" applyBorder="1" applyAlignment="1">
      <alignment horizontal="left" vertical="center"/>
    </xf>
    <xf numFmtId="0" fontId="42" fillId="0" borderId="54"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55" xfId="62" applyFont="1" applyFill="1" applyBorder="1" applyAlignment="1">
      <alignment horizontal="center" vertical="center" wrapText="1"/>
    </xf>
    <xf numFmtId="0" fontId="42" fillId="0" borderId="56"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20" xfId="62" applyFont="1" applyFill="1" applyBorder="1" applyAlignment="1">
      <alignment horizontal="center" vertical="center" wrapText="1"/>
    </xf>
    <xf numFmtId="0" fontId="42" fillId="0" borderId="54"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68" fillId="0" borderId="0" xfId="1" applyFont="1" applyAlignment="1">
      <alignment horizontal="center" vertical="center" wrapText="1"/>
    </xf>
    <xf numFmtId="0" fontId="68" fillId="0" borderId="0" xfId="1" applyFont="1" applyAlignment="1">
      <alignment horizontal="center" vertical="center"/>
    </xf>
    <xf numFmtId="0" fontId="42" fillId="0" borderId="54"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55" xfId="62" applyFont="1" applyBorder="1" applyAlignment="1">
      <alignment horizontal="center" vertical="center" wrapText="1"/>
    </xf>
    <xf numFmtId="0" fontId="42" fillId="0" borderId="56"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20"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5" fillId="0" borderId="51" xfId="71" applyFont="1" applyFill="1" applyBorder="1" applyAlignment="1">
      <alignment horizontal="center" vertical="center"/>
    </xf>
    <xf numFmtId="0" fontId="45" fillId="0" borderId="53" xfId="71" applyFont="1" applyFill="1" applyBorder="1" applyAlignment="1">
      <alignment horizontal="center" vertical="center"/>
    </xf>
    <xf numFmtId="0" fontId="40" fillId="0" borderId="0" xfId="71" applyFont="1" applyFill="1" applyBorder="1" applyAlignment="1">
      <alignment horizontal="left" vertical="center" wrapText="1"/>
    </xf>
    <xf numFmtId="0" fontId="73" fillId="0" borderId="0" xfId="71" applyFont="1" applyFill="1" applyBorder="1" applyAlignment="1">
      <alignment horizontal="center" vertical="center" wrapText="1"/>
    </xf>
    <xf numFmtId="0" fontId="42" fillId="0" borderId="45"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0"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Fill="1" applyBorder="1" applyAlignment="1"/>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42" fillId="0" borderId="45" xfId="2" applyNumberFormat="1" applyFont="1" applyFill="1" applyBorder="1" applyAlignment="1">
      <alignment horizontal="center" vertical="center" wrapText="1"/>
    </xf>
    <xf numFmtId="0" fontId="42" fillId="0" borderId="46"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39" fillId="0" borderId="0" xfId="1" applyFont="1" applyFill="1" applyAlignment="1">
      <alignment horizontal="center" vertical="center" wrapText="1"/>
    </xf>
    <xf numFmtId="0" fontId="55" fillId="0" borderId="0" xfId="1" applyFont="1" applyFill="1" applyAlignment="1">
      <alignment horizontal="center" vertical="center" wrapText="1"/>
    </xf>
    <xf numFmtId="0" fontId="11" fillId="0" borderId="0" xfId="1" applyFont="1" applyAlignment="1">
      <alignment horizontal="center" vertical="center"/>
    </xf>
    <xf numFmtId="0" fontId="48" fillId="0" borderId="0" xfId="1" applyFont="1" applyAlignment="1">
      <alignment horizontal="center" vertical="center"/>
    </xf>
    <xf numFmtId="0" fontId="69" fillId="0" borderId="0" xfId="1" applyFont="1" applyAlignment="1">
      <alignment horizontal="center" vertical="center"/>
    </xf>
    <xf numFmtId="0" fontId="42" fillId="0" borderId="50"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6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11" fillId="0" borderId="0" xfId="2" applyFont="1" applyFill="1" applyAlignment="1">
      <alignment horizontal="left" wrapText="1"/>
    </xf>
    <xf numFmtId="0" fontId="38" fillId="0" borderId="19"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8"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1"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9"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9"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9"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9"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9"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67" fillId="0" borderId="0" xfId="1" applyFont="1" applyAlignment="1">
      <alignment horizontal="center" vertic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6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1"/>
    <cellStyle name="Обычный 12 2" xfId="40"/>
    <cellStyle name="Обычный 2" xfId="3"/>
    <cellStyle name="Обычный 2 10" xfId="74"/>
    <cellStyle name="Обычный 2 2" xfId="62"/>
    <cellStyle name="Обычный 2 3" xfId="69"/>
    <cellStyle name="Обычный 3" xfId="2"/>
    <cellStyle name="Обычный 3 2" xfId="41"/>
    <cellStyle name="Обычный 3 2 2 2" xfId="42"/>
    <cellStyle name="Обычный 3 21" xfId="63"/>
    <cellStyle name="Обычный 3 7" xfId="7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Процентный 5"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136274173963E-2"/>
          <c:y val="2.5757030263859906E-2"/>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FB71-40CB-B98A-21211295CA09}"/>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FB71-40CB-B98A-21211295CA09}"/>
            </c:ext>
          </c:extLst>
        </c:ser>
        <c:dLbls>
          <c:showLegendKey val="0"/>
          <c:showVal val="0"/>
          <c:showCatName val="0"/>
          <c:showSerName val="0"/>
          <c:showPercent val="0"/>
          <c:showBubbleSize val="0"/>
        </c:dLbls>
        <c:smooth val="0"/>
        <c:axId val="516611040"/>
        <c:axId val="516609864"/>
      </c:lineChart>
      <c:catAx>
        <c:axId val="516611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9864"/>
        <c:crosses val="autoZero"/>
        <c:auto val="1"/>
        <c:lblAlgn val="ctr"/>
        <c:lblOffset val="100"/>
        <c:noMultiLvlLbl val="0"/>
      </c:catAx>
      <c:valAx>
        <c:axId val="516609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11040"/>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598714</xdr:colOff>
      <xdr:row>31</xdr:row>
      <xdr:rowOff>120196</xdr:rowOff>
    </xdr:from>
    <xdr:to>
      <xdr:col>8</xdr:col>
      <xdr:colOff>178366</xdr:colOff>
      <xdr:row>42</xdr:row>
      <xdr:rowOff>180407</xdr:rowOff>
    </xdr:to>
    <xdr:graphicFrame macro="">
      <xdr:nvGraphicFramePr>
        <xdr:cNvPr id="3" name="Диаграмма 2">
          <a:extLst>
            <a:ext uri="{FF2B5EF4-FFF2-40B4-BE49-F238E27FC236}">
              <a16:creationId xmlns:a16="http://schemas.microsoft.com/office/drawing/2014/main" xmlns=""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3" sqref="C23"/>
    </sheetView>
  </sheetViews>
  <sheetFormatPr defaultColWidth="9.140625" defaultRowHeight="15" x14ac:dyDescent="0.25"/>
  <cols>
    <col min="1" max="1" width="6.140625" style="139" customWidth="1"/>
    <col min="2" max="2" width="53.42578125" style="139" customWidth="1"/>
    <col min="3" max="3" width="91.42578125" style="139" customWidth="1"/>
    <col min="4" max="4" width="12" style="139" customWidth="1"/>
    <col min="5" max="5" width="14.42578125" style="139" customWidth="1"/>
    <col min="6" max="6" width="36.42578125" style="139" customWidth="1"/>
    <col min="7" max="7" width="20" style="139" customWidth="1"/>
    <col min="8" max="8" width="25.42578125" style="139" customWidth="1"/>
    <col min="9" max="9" width="16.42578125" style="139" customWidth="1"/>
    <col min="10" max="16384" width="9.140625" style="139"/>
  </cols>
  <sheetData>
    <row r="1" spans="1:22" s="15" customFormat="1" ht="18.75" customHeight="1" x14ac:dyDescent="0.2">
      <c r="A1" s="123"/>
      <c r="C1" s="124" t="s">
        <v>65</v>
      </c>
    </row>
    <row r="2" spans="1:22" s="15" customFormat="1" ht="18.75" customHeight="1" x14ac:dyDescent="0.3">
      <c r="A2" s="123"/>
      <c r="C2" s="125" t="s">
        <v>7</v>
      </c>
    </row>
    <row r="3" spans="1:22" s="15" customFormat="1" ht="18.75" x14ac:dyDescent="0.3">
      <c r="A3" s="126"/>
      <c r="C3" s="125" t="s">
        <v>64</v>
      </c>
    </row>
    <row r="4" spans="1:22" s="15" customFormat="1" ht="18.75" x14ac:dyDescent="0.3">
      <c r="A4" s="126"/>
      <c r="H4" s="125"/>
    </row>
    <row r="5" spans="1:22" s="15" customFormat="1" ht="15.75" x14ac:dyDescent="0.25">
      <c r="A5" s="386" t="s">
        <v>559</v>
      </c>
      <c r="B5" s="386"/>
      <c r="C5" s="386"/>
      <c r="D5" s="89"/>
      <c r="E5" s="89"/>
      <c r="F5" s="89"/>
      <c r="G5" s="89"/>
      <c r="H5" s="89"/>
      <c r="I5" s="89"/>
      <c r="J5" s="89"/>
    </row>
    <row r="6" spans="1:22" s="15" customFormat="1" ht="18.75" x14ac:dyDescent="0.3">
      <c r="A6" s="126"/>
      <c r="H6" s="125"/>
    </row>
    <row r="7" spans="1:22" s="15" customFormat="1" ht="18.75" x14ac:dyDescent="0.2">
      <c r="A7" s="390" t="s">
        <v>6</v>
      </c>
      <c r="B7" s="390"/>
      <c r="C7" s="390"/>
      <c r="D7" s="127"/>
      <c r="E7" s="127"/>
      <c r="F7" s="127"/>
      <c r="G7" s="127"/>
      <c r="H7" s="127"/>
      <c r="I7" s="127"/>
      <c r="J7" s="127"/>
      <c r="K7" s="127"/>
      <c r="L7" s="127"/>
      <c r="M7" s="127"/>
      <c r="N7" s="127"/>
      <c r="O7" s="127"/>
      <c r="P7" s="127"/>
      <c r="Q7" s="127"/>
      <c r="R7" s="127"/>
      <c r="S7" s="127"/>
      <c r="T7" s="127"/>
      <c r="U7" s="127"/>
      <c r="V7" s="127"/>
    </row>
    <row r="8" spans="1:22" s="15" customFormat="1" ht="18.75" x14ac:dyDescent="0.2">
      <c r="A8" s="128"/>
      <c r="B8" s="128"/>
      <c r="C8" s="142"/>
      <c r="D8" s="128"/>
      <c r="E8" s="128"/>
      <c r="F8" s="128"/>
      <c r="G8" s="128"/>
      <c r="H8" s="128"/>
      <c r="I8" s="127"/>
      <c r="J8" s="127"/>
      <c r="K8" s="127"/>
      <c r="L8" s="127"/>
      <c r="M8" s="127"/>
      <c r="N8" s="127"/>
      <c r="O8" s="127"/>
      <c r="P8" s="127"/>
      <c r="Q8" s="127"/>
      <c r="R8" s="127"/>
      <c r="S8" s="127"/>
      <c r="T8" s="127"/>
      <c r="U8" s="127"/>
      <c r="V8" s="127"/>
    </row>
    <row r="9" spans="1:22" s="15" customFormat="1" ht="18.75" x14ac:dyDescent="0.2">
      <c r="A9" s="391" t="s">
        <v>463</v>
      </c>
      <c r="B9" s="391"/>
      <c r="C9" s="391"/>
      <c r="D9" s="129"/>
      <c r="E9" s="129"/>
      <c r="F9" s="129"/>
      <c r="G9" s="129"/>
      <c r="H9" s="129"/>
      <c r="I9" s="127"/>
      <c r="J9" s="127"/>
      <c r="K9" s="127"/>
      <c r="L9" s="127"/>
      <c r="M9" s="127"/>
      <c r="N9" s="127"/>
      <c r="O9" s="127"/>
      <c r="P9" s="127"/>
      <c r="Q9" s="127"/>
      <c r="R9" s="127"/>
      <c r="S9" s="127"/>
      <c r="T9" s="127"/>
      <c r="U9" s="127"/>
      <c r="V9" s="127"/>
    </row>
    <row r="10" spans="1:22" s="15" customFormat="1" ht="18.75" x14ac:dyDescent="0.2">
      <c r="A10" s="387" t="s">
        <v>5</v>
      </c>
      <c r="B10" s="387"/>
      <c r="C10" s="387"/>
      <c r="D10" s="130"/>
      <c r="E10" s="130"/>
      <c r="F10" s="130"/>
      <c r="G10" s="130"/>
      <c r="H10" s="130"/>
      <c r="I10" s="127"/>
      <c r="J10" s="127"/>
      <c r="K10" s="127"/>
      <c r="L10" s="127"/>
      <c r="M10" s="127"/>
      <c r="N10" s="127"/>
      <c r="O10" s="127"/>
      <c r="P10" s="127"/>
      <c r="Q10" s="127"/>
      <c r="R10" s="127"/>
      <c r="S10" s="127"/>
      <c r="T10" s="127"/>
      <c r="U10" s="127"/>
      <c r="V10" s="127"/>
    </row>
    <row r="11" spans="1:22" s="15" customFormat="1" ht="18.75" x14ac:dyDescent="0.2">
      <c r="A11" s="128"/>
      <c r="B11" s="128"/>
      <c r="C11" s="142"/>
      <c r="D11" s="128"/>
      <c r="E11" s="128"/>
      <c r="F11" s="128"/>
      <c r="G11" s="128"/>
      <c r="H11" s="128"/>
      <c r="I11" s="127"/>
      <c r="J11" s="127"/>
      <c r="K11" s="127"/>
      <c r="L11" s="127"/>
      <c r="M11" s="127"/>
      <c r="N11" s="127"/>
      <c r="O11" s="127"/>
      <c r="P11" s="127"/>
      <c r="Q11" s="127"/>
      <c r="R11" s="127"/>
      <c r="S11" s="127"/>
      <c r="T11" s="127"/>
      <c r="U11" s="127"/>
      <c r="V11" s="127"/>
    </row>
    <row r="12" spans="1:22" s="15" customFormat="1" ht="18.75" x14ac:dyDescent="0.2">
      <c r="A12" s="392" t="s">
        <v>480</v>
      </c>
      <c r="B12" s="392"/>
      <c r="C12" s="392"/>
      <c r="D12" s="129"/>
      <c r="E12" s="129"/>
      <c r="F12" s="129"/>
      <c r="G12" s="129"/>
      <c r="H12" s="129"/>
      <c r="I12" s="127"/>
      <c r="J12" s="127"/>
      <c r="K12" s="127"/>
      <c r="L12" s="127"/>
      <c r="M12" s="127"/>
      <c r="N12" s="127"/>
      <c r="O12" s="127"/>
      <c r="P12" s="127"/>
      <c r="Q12" s="127"/>
      <c r="R12" s="127"/>
      <c r="S12" s="127"/>
      <c r="T12" s="127"/>
      <c r="U12" s="127"/>
      <c r="V12" s="127"/>
    </row>
    <row r="13" spans="1:22" s="15" customFormat="1" ht="18.75" x14ac:dyDescent="0.2">
      <c r="A13" s="387" t="s">
        <v>4</v>
      </c>
      <c r="B13" s="387"/>
      <c r="C13" s="387"/>
      <c r="D13" s="130"/>
      <c r="E13" s="130"/>
      <c r="F13" s="130"/>
      <c r="G13" s="130"/>
      <c r="H13" s="130"/>
      <c r="I13" s="127"/>
      <c r="J13" s="127"/>
      <c r="K13" s="127"/>
      <c r="L13" s="127"/>
      <c r="M13" s="127"/>
      <c r="N13" s="127"/>
      <c r="O13" s="127"/>
      <c r="P13" s="127"/>
      <c r="Q13" s="127"/>
      <c r="R13" s="127"/>
      <c r="S13" s="127"/>
      <c r="T13" s="127"/>
      <c r="U13" s="127"/>
      <c r="V13" s="127"/>
    </row>
    <row r="14" spans="1:22" s="131" customFormat="1" ht="15.75" customHeight="1" x14ac:dyDescent="0.2">
      <c r="A14" s="189"/>
      <c r="B14" s="189"/>
      <c r="C14" s="189"/>
      <c r="D14" s="119"/>
      <c r="E14" s="119"/>
      <c r="F14" s="119"/>
      <c r="G14" s="119"/>
      <c r="H14" s="119"/>
      <c r="I14" s="119"/>
      <c r="J14" s="119"/>
      <c r="K14" s="119"/>
      <c r="L14" s="119"/>
      <c r="M14" s="119"/>
      <c r="N14" s="119"/>
      <c r="O14" s="119"/>
      <c r="P14" s="119"/>
      <c r="Q14" s="119"/>
      <c r="R14" s="119"/>
      <c r="S14" s="119"/>
      <c r="T14" s="119"/>
      <c r="U14" s="119"/>
      <c r="V14" s="119"/>
    </row>
    <row r="15" spans="1:22" s="193" customFormat="1" ht="69.75" customHeight="1" x14ac:dyDescent="0.25">
      <c r="A15" s="393" t="s">
        <v>525</v>
      </c>
      <c r="B15" s="393"/>
      <c r="C15" s="393"/>
      <c r="D15" s="129"/>
      <c r="E15" s="129"/>
      <c r="F15" s="129"/>
      <c r="G15" s="129"/>
      <c r="H15" s="129"/>
      <c r="I15" s="129"/>
      <c r="J15" s="129"/>
      <c r="K15" s="129"/>
      <c r="L15" s="129"/>
      <c r="M15" s="129"/>
      <c r="N15" s="129"/>
      <c r="O15" s="129"/>
      <c r="P15" s="129"/>
      <c r="Q15" s="129"/>
      <c r="R15" s="129"/>
      <c r="S15" s="129"/>
      <c r="T15" s="129"/>
      <c r="U15" s="129"/>
      <c r="V15" s="129"/>
    </row>
    <row r="16" spans="1:22" s="132" customFormat="1" ht="15" customHeight="1" x14ac:dyDescent="0.2">
      <c r="A16" s="387" t="s">
        <v>3</v>
      </c>
      <c r="B16" s="387"/>
      <c r="C16" s="387"/>
      <c r="D16" s="130"/>
      <c r="E16" s="130"/>
      <c r="F16" s="130"/>
      <c r="G16" s="130"/>
      <c r="H16" s="130"/>
      <c r="I16" s="130"/>
      <c r="J16" s="130"/>
      <c r="K16" s="130"/>
      <c r="L16" s="130"/>
      <c r="M16" s="130"/>
      <c r="N16" s="130"/>
      <c r="O16" s="130"/>
      <c r="P16" s="130"/>
      <c r="Q16" s="130"/>
      <c r="R16" s="130"/>
      <c r="S16" s="130"/>
      <c r="T16" s="130"/>
      <c r="U16" s="130"/>
      <c r="V16" s="130"/>
    </row>
    <row r="17" spans="1:22" s="132" customFormat="1" ht="15" customHeight="1" x14ac:dyDescent="0.2">
      <c r="A17" s="133"/>
      <c r="B17" s="133"/>
      <c r="C17" s="133"/>
      <c r="D17" s="133"/>
      <c r="E17" s="133"/>
      <c r="F17" s="133"/>
      <c r="G17" s="133"/>
      <c r="H17" s="133"/>
      <c r="I17" s="133"/>
      <c r="J17" s="133"/>
      <c r="K17" s="133"/>
      <c r="L17" s="133"/>
      <c r="M17" s="133"/>
      <c r="N17" s="133"/>
      <c r="O17" s="133"/>
      <c r="P17" s="133"/>
      <c r="Q17" s="133"/>
      <c r="R17" s="133"/>
      <c r="S17" s="133"/>
    </row>
    <row r="18" spans="1:22" s="132" customFormat="1" ht="15" customHeight="1" x14ac:dyDescent="0.2">
      <c r="A18" s="388" t="s">
        <v>437</v>
      </c>
      <c r="B18" s="389"/>
      <c r="C18" s="389"/>
      <c r="D18" s="134"/>
      <c r="E18" s="134"/>
      <c r="F18" s="134"/>
      <c r="G18" s="134"/>
      <c r="H18" s="134"/>
      <c r="I18" s="134"/>
      <c r="J18" s="134"/>
      <c r="K18" s="134"/>
      <c r="L18" s="134"/>
      <c r="M18" s="134"/>
      <c r="N18" s="134"/>
      <c r="O18" s="134"/>
      <c r="P18" s="134"/>
      <c r="Q18" s="134"/>
      <c r="R18" s="134"/>
      <c r="S18" s="134"/>
      <c r="T18" s="134"/>
      <c r="U18" s="134"/>
      <c r="V18" s="134"/>
    </row>
    <row r="19" spans="1:22" s="132" customFormat="1" ht="15" customHeight="1" x14ac:dyDescent="0.2">
      <c r="A19" s="130"/>
      <c r="B19" s="130"/>
      <c r="C19" s="130"/>
      <c r="D19" s="130"/>
      <c r="E19" s="130"/>
      <c r="F19" s="130"/>
      <c r="G19" s="130"/>
      <c r="H19" s="130"/>
      <c r="I19" s="133"/>
      <c r="J19" s="133"/>
      <c r="K19" s="133"/>
      <c r="L19" s="133"/>
      <c r="M19" s="133"/>
      <c r="N19" s="133"/>
      <c r="O19" s="133"/>
      <c r="P19" s="133"/>
      <c r="Q19" s="133"/>
      <c r="R19" s="133"/>
      <c r="S19" s="133"/>
    </row>
    <row r="20" spans="1:22" s="132" customFormat="1" ht="39.75" customHeight="1" x14ac:dyDescent="0.2">
      <c r="A20" s="194" t="s">
        <v>2</v>
      </c>
      <c r="B20" s="195" t="s">
        <v>63</v>
      </c>
      <c r="C20" s="196" t="s">
        <v>62</v>
      </c>
      <c r="D20" s="136"/>
      <c r="E20" s="136"/>
      <c r="F20" s="136"/>
      <c r="G20" s="136"/>
      <c r="H20" s="136"/>
      <c r="I20" s="119"/>
      <c r="J20" s="119"/>
      <c r="K20" s="119"/>
      <c r="L20" s="119"/>
      <c r="M20" s="119"/>
      <c r="N20" s="119"/>
      <c r="O20" s="119"/>
      <c r="P20" s="119"/>
      <c r="Q20" s="119"/>
      <c r="R20" s="119"/>
      <c r="S20" s="119"/>
      <c r="T20" s="137"/>
      <c r="U20" s="137"/>
      <c r="V20" s="137"/>
    </row>
    <row r="21" spans="1:22" s="132" customFormat="1" ht="16.5" customHeight="1" x14ac:dyDescent="0.2">
      <c r="A21" s="196">
        <v>1</v>
      </c>
      <c r="B21" s="195">
        <v>2</v>
      </c>
      <c r="C21" s="196">
        <v>3</v>
      </c>
      <c r="D21" s="136"/>
      <c r="E21" s="136"/>
      <c r="F21" s="136"/>
      <c r="G21" s="136"/>
      <c r="H21" s="136"/>
      <c r="I21" s="119"/>
      <c r="J21" s="119"/>
      <c r="K21" s="119"/>
      <c r="L21" s="119"/>
      <c r="M21" s="119"/>
      <c r="N21" s="119"/>
      <c r="O21" s="119"/>
      <c r="P21" s="119"/>
      <c r="Q21" s="119"/>
      <c r="R21" s="119"/>
      <c r="S21" s="119"/>
      <c r="T21" s="137"/>
      <c r="U21" s="137"/>
      <c r="V21" s="137"/>
    </row>
    <row r="22" spans="1:22" s="132" customFormat="1" ht="39" customHeight="1" x14ac:dyDescent="0.2">
      <c r="A22" s="197" t="s">
        <v>61</v>
      </c>
      <c r="B22" s="198" t="s">
        <v>289</v>
      </c>
      <c r="C22" s="353" t="s">
        <v>464</v>
      </c>
      <c r="D22" s="136"/>
      <c r="E22" s="136"/>
      <c r="F22" s="136"/>
      <c r="G22" s="136"/>
      <c r="H22" s="136"/>
      <c r="I22" s="119"/>
      <c r="J22" s="119"/>
      <c r="K22" s="119"/>
      <c r="L22" s="119"/>
      <c r="M22" s="119"/>
      <c r="N22" s="119"/>
      <c r="O22" s="119"/>
      <c r="P22" s="119"/>
      <c r="Q22" s="119"/>
      <c r="R22" s="119"/>
      <c r="S22" s="119"/>
      <c r="T22" s="137"/>
      <c r="U22" s="137"/>
      <c r="V22" s="137"/>
    </row>
    <row r="23" spans="1:22" s="132" customFormat="1" ht="63" x14ac:dyDescent="0.2">
      <c r="A23" s="197" t="s">
        <v>60</v>
      </c>
      <c r="B23" s="200" t="s">
        <v>465</v>
      </c>
      <c r="C23" s="194" t="s">
        <v>522</v>
      </c>
      <c r="D23" s="136"/>
      <c r="E23" s="136"/>
      <c r="F23" s="136"/>
      <c r="G23" s="136"/>
      <c r="H23" s="136"/>
      <c r="I23" s="119"/>
      <c r="J23" s="119"/>
      <c r="K23" s="119"/>
      <c r="L23" s="119"/>
      <c r="M23" s="119"/>
      <c r="N23" s="119"/>
      <c r="O23" s="119"/>
      <c r="P23" s="119"/>
      <c r="Q23" s="119"/>
      <c r="R23" s="119"/>
      <c r="S23" s="119"/>
      <c r="T23" s="137"/>
      <c r="U23" s="137"/>
      <c r="V23" s="137"/>
    </row>
    <row r="24" spans="1:22" s="132" customFormat="1" ht="22.5" customHeight="1" x14ac:dyDescent="0.2">
      <c r="A24" s="383"/>
      <c r="B24" s="384"/>
      <c r="C24" s="385"/>
      <c r="D24" s="136"/>
      <c r="E24" s="136"/>
      <c r="F24" s="136"/>
      <c r="G24" s="136"/>
      <c r="H24" s="136"/>
      <c r="I24" s="119"/>
      <c r="J24" s="119"/>
      <c r="K24" s="119"/>
      <c r="L24" s="119"/>
      <c r="M24" s="119"/>
      <c r="N24" s="119"/>
      <c r="O24" s="119"/>
      <c r="P24" s="119"/>
      <c r="Q24" s="119"/>
      <c r="R24" s="119"/>
      <c r="S24" s="119"/>
      <c r="T24" s="137"/>
      <c r="U24" s="137"/>
      <c r="V24" s="137"/>
    </row>
    <row r="25" spans="1:22" s="132" customFormat="1" ht="58.5" customHeight="1" x14ac:dyDescent="0.2">
      <c r="A25" s="197" t="s">
        <v>59</v>
      </c>
      <c r="B25" s="199" t="s">
        <v>386</v>
      </c>
      <c r="C25" s="194" t="s">
        <v>468</v>
      </c>
      <c r="D25" s="136"/>
      <c r="E25" s="136"/>
      <c r="F25" s="136"/>
      <c r="G25" s="136"/>
      <c r="H25" s="119"/>
      <c r="I25" s="119"/>
      <c r="J25" s="119"/>
      <c r="K25" s="119"/>
      <c r="L25" s="119"/>
      <c r="M25" s="119"/>
      <c r="N25" s="119"/>
      <c r="O25" s="119"/>
      <c r="P25" s="119"/>
      <c r="Q25" s="119"/>
      <c r="R25" s="119"/>
      <c r="S25" s="137"/>
      <c r="T25" s="137"/>
      <c r="U25" s="137"/>
      <c r="V25" s="137"/>
    </row>
    <row r="26" spans="1:22" s="132" customFormat="1" ht="42.75" customHeight="1" x14ac:dyDescent="0.2">
      <c r="A26" s="197" t="s">
        <v>58</v>
      </c>
      <c r="B26" s="199" t="s">
        <v>71</v>
      </c>
      <c r="C26" s="194" t="s">
        <v>455</v>
      </c>
      <c r="D26" s="136"/>
      <c r="E26" s="136"/>
      <c r="F26" s="136"/>
      <c r="G26" s="136"/>
      <c r="H26" s="119"/>
      <c r="I26" s="119"/>
      <c r="J26" s="119"/>
      <c r="K26" s="119"/>
      <c r="L26" s="119"/>
      <c r="M26" s="119"/>
      <c r="N26" s="119"/>
      <c r="O26" s="119"/>
      <c r="P26" s="119"/>
      <c r="Q26" s="119"/>
      <c r="R26" s="119"/>
      <c r="S26" s="137"/>
      <c r="T26" s="137"/>
      <c r="U26" s="137"/>
      <c r="V26" s="137"/>
    </row>
    <row r="27" spans="1:22" s="132" customFormat="1" ht="51.75" customHeight="1" x14ac:dyDescent="0.2">
      <c r="A27" s="197" t="s">
        <v>56</v>
      </c>
      <c r="B27" s="199" t="s">
        <v>70</v>
      </c>
      <c r="C27" s="201" t="s">
        <v>481</v>
      </c>
      <c r="D27" s="136"/>
      <c r="E27" s="136"/>
      <c r="F27" s="136"/>
      <c r="G27" s="136"/>
      <c r="H27" s="119"/>
      <c r="I27" s="119"/>
      <c r="J27" s="119"/>
      <c r="K27" s="119"/>
      <c r="L27" s="119"/>
      <c r="M27" s="119"/>
      <c r="N27" s="119"/>
      <c r="O27" s="119"/>
      <c r="P27" s="119"/>
      <c r="Q27" s="119"/>
      <c r="R27" s="119"/>
      <c r="S27" s="137"/>
      <c r="T27" s="137"/>
      <c r="U27" s="137"/>
      <c r="V27" s="137"/>
    </row>
    <row r="28" spans="1:22" s="132" customFormat="1" ht="42.75" customHeight="1" x14ac:dyDescent="0.2">
      <c r="A28" s="197" t="s">
        <v>55</v>
      </c>
      <c r="B28" s="199" t="s">
        <v>387</v>
      </c>
      <c r="C28" s="194" t="s">
        <v>456</v>
      </c>
      <c r="D28" s="136"/>
      <c r="E28" s="136"/>
      <c r="F28" s="136"/>
      <c r="G28" s="136"/>
      <c r="H28" s="119"/>
      <c r="I28" s="119"/>
      <c r="J28" s="119"/>
      <c r="K28" s="119"/>
      <c r="L28" s="119"/>
      <c r="M28" s="119"/>
      <c r="N28" s="119"/>
      <c r="O28" s="119"/>
      <c r="P28" s="119"/>
      <c r="Q28" s="119"/>
      <c r="R28" s="119"/>
      <c r="S28" s="137"/>
      <c r="T28" s="137"/>
      <c r="U28" s="137"/>
      <c r="V28" s="137"/>
    </row>
    <row r="29" spans="1:22" s="132" customFormat="1" ht="51.75" customHeight="1" x14ac:dyDescent="0.2">
      <c r="A29" s="197" t="s">
        <v>53</v>
      </c>
      <c r="B29" s="199" t="s">
        <v>388</v>
      </c>
      <c r="C29" s="194" t="s">
        <v>456</v>
      </c>
      <c r="D29" s="136"/>
      <c r="E29" s="136"/>
      <c r="F29" s="136"/>
      <c r="G29" s="136"/>
      <c r="H29" s="119"/>
      <c r="I29" s="119"/>
      <c r="J29" s="119"/>
      <c r="K29" s="119"/>
      <c r="L29" s="119"/>
      <c r="M29" s="119"/>
      <c r="N29" s="119"/>
      <c r="O29" s="119"/>
      <c r="P29" s="119"/>
      <c r="Q29" s="119"/>
      <c r="R29" s="119"/>
      <c r="S29" s="137"/>
      <c r="T29" s="137"/>
      <c r="U29" s="137"/>
      <c r="V29" s="137"/>
    </row>
    <row r="30" spans="1:22" s="132" customFormat="1" ht="51.75" customHeight="1" x14ac:dyDescent="0.2">
      <c r="A30" s="197" t="s">
        <v>51</v>
      </c>
      <c r="B30" s="199" t="s">
        <v>389</v>
      </c>
      <c r="C30" s="194" t="s">
        <v>456</v>
      </c>
      <c r="D30" s="136"/>
      <c r="E30" s="136"/>
      <c r="F30" s="136"/>
      <c r="G30" s="136"/>
      <c r="H30" s="119"/>
      <c r="I30" s="119"/>
      <c r="J30" s="119"/>
      <c r="K30" s="119"/>
      <c r="L30" s="119"/>
      <c r="M30" s="119"/>
      <c r="N30" s="119"/>
      <c r="O30" s="119"/>
      <c r="P30" s="119"/>
      <c r="Q30" s="119"/>
      <c r="R30" s="119"/>
      <c r="S30" s="137"/>
      <c r="T30" s="137"/>
      <c r="U30" s="137"/>
      <c r="V30" s="137"/>
    </row>
    <row r="31" spans="1:22" s="132" customFormat="1" ht="51.75" customHeight="1" x14ac:dyDescent="0.2">
      <c r="A31" s="197" t="s">
        <v>69</v>
      </c>
      <c r="B31" s="199" t="s">
        <v>390</v>
      </c>
      <c r="C31" s="194" t="s">
        <v>466</v>
      </c>
      <c r="D31" s="136"/>
      <c r="E31" s="136"/>
      <c r="F31" s="136"/>
      <c r="G31" s="136"/>
      <c r="H31" s="119"/>
      <c r="I31" s="119"/>
      <c r="J31" s="119"/>
      <c r="K31" s="119"/>
      <c r="L31" s="119"/>
      <c r="M31" s="119"/>
      <c r="N31" s="119"/>
      <c r="O31" s="119"/>
      <c r="P31" s="119"/>
      <c r="Q31" s="119"/>
      <c r="R31" s="119"/>
      <c r="S31" s="137"/>
      <c r="T31" s="137"/>
      <c r="U31" s="137"/>
      <c r="V31" s="137"/>
    </row>
    <row r="32" spans="1:22" s="132" customFormat="1" ht="51.75" customHeight="1" x14ac:dyDescent="0.2">
      <c r="A32" s="197" t="s">
        <v>67</v>
      </c>
      <c r="B32" s="199" t="s">
        <v>391</v>
      </c>
      <c r="C32" s="194" t="s">
        <v>466</v>
      </c>
      <c r="D32" s="136"/>
      <c r="E32" s="136"/>
      <c r="F32" s="136"/>
      <c r="G32" s="136"/>
      <c r="H32" s="119"/>
      <c r="I32" s="119"/>
      <c r="J32" s="119"/>
      <c r="K32" s="119"/>
      <c r="L32" s="119"/>
      <c r="M32" s="119"/>
      <c r="N32" s="119"/>
      <c r="O32" s="119"/>
      <c r="P32" s="119"/>
      <c r="Q32" s="119"/>
      <c r="R32" s="119"/>
      <c r="S32" s="137"/>
      <c r="T32" s="137"/>
      <c r="U32" s="137"/>
      <c r="V32" s="137"/>
    </row>
    <row r="33" spans="1:22" s="132" customFormat="1" ht="101.25" customHeight="1" x14ac:dyDescent="0.2">
      <c r="A33" s="197" t="s">
        <v>66</v>
      </c>
      <c r="B33" s="199" t="s">
        <v>392</v>
      </c>
      <c r="C33" s="199" t="s">
        <v>469</v>
      </c>
      <c r="D33" s="136"/>
      <c r="E33" s="136"/>
      <c r="F33" s="136"/>
      <c r="G33" s="136"/>
      <c r="H33" s="119"/>
      <c r="I33" s="119"/>
      <c r="J33" s="119"/>
      <c r="K33" s="119"/>
      <c r="L33" s="119"/>
      <c r="M33" s="119"/>
      <c r="N33" s="119"/>
      <c r="O33" s="119"/>
      <c r="P33" s="119"/>
      <c r="Q33" s="119"/>
      <c r="R33" s="119"/>
      <c r="S33" s="137"/>
      <c r="T33" s="137"/>
      <c r="U33" s="137"/>
      <c r="V33" s="137"/>
    </row>
    <row r="34" spans="1:22" ht="111" customHeight="1" x14ac:dyDescent="0.25">
      <c r="A34" s="197" t="s">
        <v>406</v>
      </c>
      <c r="B34" s="199" t="s">
        <v>393</v>
      </c>
      <c r="C34" s="194" t="s">
        <v>466</v>
      </c>
      <c r="D34" s="138"/>
      <c r="E34" s="138"/>
      <c r="F34" s="138"/>
      <c r="G34" s="138"/>
      <c r="H34" s="138"/>
      <c r="I34" s="138"/>
      <c r="J34" s="138"/>
      <c r="K34" s="138"/>
      <c r="L34" s="138"/>
      <c r="M34" s="138"/>
      <c r="N34" s="138"/>
      <c r="O34" s="138"/>
      <c r="P34" s="138"/>
      <c r="Q34" s="138"/>
      <c r="R34" s="138"/>
      <c r="S34" s="138"/>
      <c r="T34" s="138"/>
      <c r="U34" s="138"/>
      <c r="V34" s="138"/>
    </row>
    <row r="35" spans="1:22" ht="58.5" customHeight="1" x14ac:dyDescent="0.25">
      <c r="A35" s="197" t="s">
        <v>396</v>
      </c>
      <c r="B35" s="199" t="s">
        <v>68</v>
      </c>
      <c r="C35" s="194" t="s">
        <v>466</v>
      </c>
      <c r="D35" s="138"/>
      <c r="E35" s="138"/>
      <c r="F35" s="138"/>
      <c r="G35" s="138"/>
      <c r="H35" s="138"/>
      <c r="I35" s="138"/>
      <c r="J35" s="138"/>
      <c r="K35" s="138"/>
      <c r="L35" s="138"/>
      <c r="M35" s="138"/>
      <c r="N35" s="138"/>
      <c r="O35" s="138"/>
      <c r="P35" s="138"/>
      <c r="Q35" s="138"/>
      <c r="R35" s="138"/>
      <c r="S35" s="138"/>
      <c r="T35" s="138"/>
      <c r="U35" s="138"/>
      <c r="V35" s="138"/>
    </row>
    <row r="36" spans="1:22" ht="51.75" customHeight="1" x14ac:dyDescent="0.25">
      <c r="A36" s="197" t="s">
        <v>407</v>
      </c>
      <c r="B36" s="199" t="s">
        <v>394</v>
      </c>
      <c r="C36" s="194" t="s">
        <v>467</v>
      </c>
      <c r="D36" s="138"/>
      <c r="E36" s="138"/>
      <c r="F36" s="138"/>
      <c r="G36" s="138"/>
      <c r="H36" s="138"/>
      <c r="I36" s="138"/>
      <c r="J36" s="138"/>
      <c r="K36" s="138"/>
      <c r="L36" s="138"/>
      <c r="M36" s="138"/>
      <c r="N36" s="138"/>
      <c r="O36" s="138"/>
      <c r="P36" s="138"/>
      <c r="Q36" s="138"/>
      <c r="R36" s="138"/>
      <c r="S36" s="138"/>
      <c r="T36" s="138"/>
      <c r="U36" s="138"/>
      <c r="V36" s="138"/>
    </row>
    <row r="37" spans="1:22" ht="43.5" customHeight="1" x14ac:dyDescent="0.25">
      <c r="A37" s="197" t="s">
        <v>397</v>
      </c>
      <c r="B37" s="199" t="s">
        <v>395</v>
      </c>
      <c r="C37" s="194" t="s">
        <v>467</v>
      </c>
      <c r="D37" s="138"/>
      <c r="E37" s="138"/>
      <c r="F37" s="138"/>
      <c r="G37" s="138"/>
      <c r="H37" s="138"/>
      <c r="I37" s="138"/>
      <c r="J37" s="138"/>
      <c r="K37" s="138"/>
      <c r="L37" s="138"/>
      <c r="M37" s="138"/>
      <c r="N37" s="138"/>
      <c r="O37" s="138"/>
      <c r="P37" s="138"/>
      <c r="Q37" s="138"/>
      <c r="R37" s="138"/>
      <c r="S37" s="138"/>
      <c r="T37" s="138"/>
      <c r="U37" s="138"/>
      <c r="V37" s="138"/>
    </row>
    <row r="38" spans="1:22" ht="43.5" customHeight="1" x14ac:dyDescent="0.25">
      <c r="A38" s="197" t="s">
        <v>408</v>
      </c>
      <c r="B38" s="199" t="s">
        <v>227</v>
      </c>
      <c r="C38" s="194" t="s">
        <v>466</v>
      </c>
      <c r="D38" s="138"/>
      <c r="E38" s="138"/>
      <c r="F38" s="138"/>
      <c r="G38" s="138"/>
      <c r="H38" s="138"/>
      <c r="I38" s="138"/>
      <c r="J38" s="138"/>
      <c r="K38" s="138"/>
      <c r="L38" s="138"/>
      <c r="M38" s="138"/>
      <c r="N38" s="138"/>
      <c r="O38" s="138"/>
      <c r="P38" s="138"/>
      <c r="Q38" s="138"/>
      <c r="R38" s="138"/>
      <c r="S38" s="138"/>
      <c r="T38" s="138"/>
      <c r="U38" s="138"/>
      <c r="V38" s="138"/>
    </row>
    <row r="39" spans="1:22" ht="23.25" customHeight="1" x14ac:dyDescent="0.25">
      <c r="A39" s="383"/>
      <c r="B39" s="384"/>
      <c r="C39" s="385"/>
      <c r="D39" s="138"/>
      <c r="E39" s="138"/>
      <c r="F39" s="138"/>
      <c r="G39" s="138"/>
      <c r="H39" s="138"/>
      <c r="I39" s="138"/>
      <c r="J39" s="138"/>
      <c r="K39" s="138"/>
      <c r="L39" s="138"/>
      <c r="M39" s="138"/>
      <c r="N39" s="138"/>
      <c r="O39" s="138"/>
      <c r="P39" s="138"/>
      <c r="Q39" s="138"/>
      <c r="R39" s="138"/>
      <c r="S39" s="138"/>
      <c r="T39" s="138"/>
      <c r="U39" s="138"/>
      <c r="V39" s="138"/>
    </row>
    <row r="40" spans="1:22" ht="100.5" x14ac:dyDescent="0.25">
      <c r="A40" s="197" t="s">
        <v>398</v>
      </c>
      <c r="B40" s="199" t="s">
        <v>450</v>
      </c>
      <c r="C40" s="355" t="s">
        <v>526</v>
      </c>
      <c r="D40" s="138"/>
      <c r="E40" s="138"/>
      <c r="F40" s="138"/>
      <c r="G40" s="138"/>
      <c r="H40" s="138"/>
      <c r="I40" s="138"/>
      <c r="J40" s="138"/>
      <c r="K40" s="138"/>
      <c r="L40" s="138"/>
      <c r="M40" s="138"/>
      <c r="N40" s="138"/>
      <c r="O40" s="138"/>
      <c r="P40" s="138"/>
      <c r="Q40" s="138"/>
      <c r="R40" s="138"/>
      <c r="S40" s="138"/>
      <c r="T40" s="138"/>
      <c r="U40" s="138"/>
      <c r="V40" s="138"/>
    </row>
    <row r="41" spans="1:22" ht="105.75" customHeight="1" x14ac:dyDescent="0.25">
      <c r="A41" s="197" t="s">
        <v>409</v>
      </c>
      <c r="B41" s="199" t="s">
        <v>432</v>
      </c>
      <c r="C41" s="202" t="s">
        <v>467</v>
      </c>
      <c r="D41" s="138"/>
      <c r="E41" s="138"/>
      <c r="F41" s="138"/>
      <c r="G41" s="138"/>
      <c r="H41" s="138"/>
      <c r="I41" s="138"/>
      <c r="J41" s="138"/>
      <c r="K41" s="138"/>
      <c r="L41" s="138"/>
      <c r="M41" s="138"/>
      <c r="N41" s="138"/>
      <c r="O41" s="138"/>
      <c r="P41" s="138"/>
      <c r="Q41" s="138"/>
      <c r="R41" s="138"/>
      <c r="S41" s="138"/>
      <c r="T41" s="138"/>
      <c r="U41" s="138"/>
      <c r="V41" s="138"/>
    </row>
    <row r="42" spans="1:22" ht="83.25" customHeight="1" x14ac:dyDescent="0.25">
      <c r="A42" s="197" t="s">
        <v>399</v>
      </c>
      <c r="B42" s="199" t="s">
        <v>447</v>
      </c>
      <c r="C42" s="202" t="s">
        <v>467</v>
      </c>
      <c r="D42" s="138"/>
      <c r="E42" s="138"/>
      <c r="F42" s="138"/>
      <c r="G42" s="138"/>
      <c r="H42" s="138"/>
      <c r="I42" s="138"/>
      <c r="J42" s="138"/>
      <c r="K42" s="138"/>
      <c r="L42" s="138"/>
      <c r="M42" s="138"/>
      <c r="N42" s="138"/>
      <c r="O42" s="138"/>
      <c r="P42" s="138"/>
      <c r="Q42" s="138"/>
      <c r="R42" s="138"/>
      <c r="S42" s="138"/>
      <c r="T42" s="138"/>
      <c r="U42" s="138"/>
      <c r="V42" s="138"/>
    </row>
    <row r="43" spans="1:22" ht="186" customHeight="1" x14ac:dyDescent="0.25">
      <c r="A43" s="197" t="s">
        <v>412</v>
      </c>
      <c r="B43" s="199" t="s">
        <v>413</v>
      </c>
      <c r="C43" s="202" t="s">
        <v>468</v>
      </c>
      <c r="D43" s="138"/>
      <c r="E43" s="138"/>
      <c r="F43" s="138"/>
      <c r="G43" s="138"/>
      <c r="H43" s="138"/>
      <c r="I43" s="138"/>
      <c r="J43" s="138"/>
      <c r="K43" s="138"/>
      <c r="L43" s="138"/>
      <c r="M43" s="138"/>
      <c r="N43" s="138"/>
      <c r="O43" s="138"/>
      <c r="P43" s="138"/>
      <c r="Q43" s="138"/>
      <c r="R43" s="138"/>
      <c r="S43" s="138"/>
      <c r="T43" s="138"/>
      <c r="U43" s="138"/>
      <c r="V43" s="138"/>
    </row>
    <row r="44" spans="1:22" ht="111" customHeight="1" x14ac:dyDescent="0.25">
      <c r="A44" s="197" t="s">
        <v>400</v>
      </c>
      <c r="B44" s="199" t="s">
        <v>438</v>
      </c>
      <c r="C44" s="202" t="s">
        <v>468</v>
      </c>
      <c r="D44" s="138"/>
      <c r="F44" s="138"/>
      <c r="G44" s="138"/>
      <c r="H44" s="138"/>
      <c r="I44" s="138"/>
      <c r="J44" s="138"/>
      <c r="K44" s="138"/>
      <c r="L44" s="138"/>
      <c r="M44" s="138"/>
      <c r="N44" s="138"/>
      <c r="O44" s="138"/>
      <c r="P44" s="138"/>
      <c r="Q44" s="138"/>
      <c r="R44" s="138"/>
      <c r="S44" s="138"/>
      <c r="T44" s="138"/>
      <c r="U44" s="138"/>
      <c r="V44" s="138"/>
    </row>
    <row r="45" spans="1:22" ht="89.25" customHeight="1" x14ac:dyDescent="0.25">
      <c r="A45" s="197" t="s">
        <v>433</v>
      </c>
      <c r="B45" s="199" t="s">
        <v>439</v>
      </c>
      <c r="C45" s="202" t="s">
        <v>468</v>
      </c>
      <c r="D45" s="138"/>
      <c r="E45" s="138"/>
      <c r="F45" s="138"/>
      <c r="G45" s="138"/>
      <c r="H45" s="138"/>
      <c r="I45" s="138"/>
      <c r="J45" s="138"/>
      <c r="K45" s="138"/>
      <c r="L45" s="138"/>
      <c r="M45" s="138"/>
      <c r="N45" s="138"/>
      <c r="O45" s="138"/>
      <c r="P45" s="138"/>
      <c r="Q45" s="138"/>
      <c r="R45" s="138"/>
      <c r="S45" s="138"/>
      <c r="T45" s="138"/>
      <c r="U45" s="138"/>
      <c r="V45" s="138"/>
    </row>
    <row r="46" spans="1:22" ht="409.5" customHeight="1" x14ac:dyDescent="0.25">
      <c r="A46" s="197" t="s">
        <v>401</v>
      </c>
      <c r="B46" s="199" t="s">
        <v>440</v>
      </c>
      <c r="C46" s="366" t="s">
        <v>539</v>
      </c>
      <c r="D46" s="138"/>
      <c r="E46" s="138"/>
      <c r="F46" s="138"/>
      <c r="G46" s="138"/>
      <c r="H46" s="138"/>
      <c r="I46" s="138"/>
      <c r="J46" s="138"/>
      <c r="K46" s="138"/>
      <c r="L46" s="138"/>
      <c r="M46" s="138"/>
      <c r="N46" s="138"/>
      <c r="O46" s="138"/>
      <c r="P46" s="138"/>
      <c r="Q46" s="138"/>
      <c r="R46" s="138"/>
      <c r="S46" s="138"/>
      <c r="T46" s="138"/>
      <c r="U46" s="138"/>
      <c r="V46" s="138"/>
    </row>
    <row r="47" spans="1:22" ht="18.75" customHeight="1" x14ac:dyDescent="0.25">
      <c r="A47" s="383"/>
      <c r="B47" s="384"/>
      <c r="C47" s="385"/>
      <c r="D47" s="138"/>
      <c r="E47" s="138"/>
      <c r="F47" s="138"/>
      <c r="G47" s="138"/>
      <c r="H47" s="138"/>
      <c r="I47" s="138"/>
      <c r="J47" s="138"/>
      <c r="K47" s="138"/>
      <c r="L47" s="138"/>
      <c r="M47" s="138"/>
      <c r="N47" s="138"/>
      <c r="O47" s="138"/>
      <c r="P47" s="138"/>
      <c r="Q47" s="138"/>
      <c r="R47" s="138"/>
      <c r="S47" s="138"/>
      <c r="T47" s="138"/>
      <c r="U47" s="138"/>
      <c r="V47" s="138"/>
    </row>
    <row r="48" spans="1:22" ht="75.75" customHeight="1" x14ac:dyDescent="0.25">
      <c r="A48" s="197" t="s">
        <v>434</v>
      </c>
      <c r="B48" s="199" t="s">
        <v>448</v>
      </c>
      <c r="C48" s="202" t="str">
        <f>CONCATENATE(ROUND('6.2. Паспорт фин осв ввод'!U24,2)," млн. рублей")</f>
        <v>15.14 млн. рублей</v>
      </c>
      <c r="D48" s="138"/>
      <c r="E48" s="138"/>
      <c r="F48" s="138"/>
      <c r="G48" s="138"/>
      <c r="H48" s="138"/>
      <c r="I48" s="138"/>
      <c r="J48" s="138"/>
      <c r="K48" s="138"/>
      <c r="L48" s="138"/>
      <c r="M48" s="138"/>
      <c r="N48" s="138"/>
      <c r="O48" s="138"/>
      <c r="P48" s="138"/>
      <c r="Q48" s="138"/>
      <c r="R48" s="138"/>
      <c r="S48" s="138"/>
      <c r="T48" s="138"/>
      <c r="U48" s="138"/>
      <c r="V48" s="138"/>
    </row>
    <row r="49" spans="1:22" ht="71.25" customHeight="1" x14ac:dyDescent="0.25">
      <c r="A49" s="197" t="s">
        <v>402</v>
      </c>
      <c r="B49" s="199" t="s">
        <v>449</v>
      </c>
      <c r="C49" s="202" t="str">
        <f>CONCATENATE(ROUND('6.2. Паспорт фин осв ввод'!U30,2)," млн. рублей")</f>
        <v>12.62 млн. рублей</v>
      </c>
      <c r="D49" s="138"/>
      <c r="E49" s="138"/>
      <c r="F49" s="138"/>
      <c r="G49" s="138"/>
      <c r="H49" s="138"/>
      <c r="I49" s="138"/>
      <c r="J49" s="138"/>
      <c r="K49" s="138"/>
      <c r="L49" s="138"/>
      <c r="M49" s="138"/>
      <c r="N49" s="138"/>
      <c r="O49" s="138"/>
      <c r="P49" s="138"/>
      <c r="Q49" s="138"/>
      <c r="R49" s="138"/>
      <c r="S49" s="138"/>
      <c r="T49" s="138"/>
      <c r="U49" s="138"/>
      <c r="V49" s="138"/>
    </row>
    <row r="50" spans="1:22" x14ac:dyDescent="0.25">
      <c r="A50" s="138"/>
      <c r="B50" s="138"/>
      <c r="C50" s="138"/>
      <c r="D50" s="138"/>
      <c r="E50" s="138"/>
      <c r="F50" s="138"/>
      <c r="G50" s="138"/>
      <c r="H50" s="138"/>
      <c r="I50" s="138"/>
      <c r="J50" s="138"/>
      <c r="K50" s="138"/>
      <c r="L50" s="138"/>
      <c r="M50" s="138"/>
      <c r="N50" s="138"/>
      <c r="O50" s="138"/>
      <c r="P50" s="138"/>
      <c r="Q50" s="138"/>
      <c r="R50" s="138"/>
      <c r="S50" s="138"/>
      <c r="T50" s="138"/>
      <c r="U50" s="138"/>
      <c r="V50" s="138"/>
    </row>
    <row r="51" spans="1:22" x14ac:dyDescent="0.25">
      <c r="A51" s="138"/>
      <c r="B51" s="138"/>
      <c r="C51" s="138"/>
      <c r="D51" s="138"/>
      <c r="E51" s="138"/>
      <c r="F51" s="138"/>
      <c r="G51" s="138"/>
      <c r="H51" s="138"/>
      <c r="I51" s="138"/>
      <c r="J51" s="138"/>
      <c r="K51" s="138"/>
      <c r="L51" s="138"/>
      <c r="M51" s="138"/>
      <c r="N51" s="138"/>
      <c r="O51" s="138"/>
      <c r="P51" s="138"/>
      <c r="Q51" s="138"/>
      <c r="R51" s="138"/>
      <c r="S51" s="138"/>
      <c r="T51" s="138"/>
      <c r="U51" s="138"/>
      <c r="V51" s="138"/>
    </row>
    <row r="52" spans="1:22" x14ac:dyDescent="0.25">
      <c r="A52" s="138"/>
      <c r="B52" s="138"/>
      <c r="C52" s="138"/>
      <c r="D52" s="138"/>
      <c r="E52" s="138"/>
      <c r="F52" s="138"/>
      <c r="G52" s="138"/>
      <c r="H52" s="138"/>
      <c r="I52" s="138"/>
      <c r="J52" s="138"/>
      <c r="K52" s="138"/>
      <c r="L52" s="138"/>
      <c r="M52" s="138"/>
      <c r="N52" s="138"/>
      <c r="O52" s="138"/>
      <c r="P52" s="138"/>
      <c r="Q52" s="138"/>
      <c r="R52" s="138"/>
      <c r="S52" s="138"/>
      <c r="T52" s="138"/>
      <c r="U52" s="138"/>
      <c r="V52" s="138"/>
    </row>
    <row r="53" spans="1:22" x14ac:dyDescent="0.25">
      <c r="A53" s="138"/>
      <c r="B53" s="138"/>
      <c r="C53" s="138"/>
      <c r="D53" s="138"/>
      <c r="E53" s="138"/>
      <c r="F53" s="138"/>
      <c r="G53" s="138"/>
      <c r="H53" s="138"/>
      <c r="I53" s="138"/>
      <c r="J53" s="138"/>
      <c r="K53" s="138"/>
      <c r="L53" s="138"/>
      <c r="M53" s="138"/>
      <c r="N53" s="138"/>
      <c r="O53" s="138"/>
      <c r="P53" s="138"/>
      <c r="Q53" s="138"/>
      <c r="R53" s="138"/>
      <c r="S53" s="138"/>
      <c r="T53" s="138"/>
      <c r="U53" s="138"/>
      <c r="V53" s="138"/>
    </row>
    <row r="54" spans="1:22" x14ac:dyDescent="0.25">
      <c r="A54" s="138"/>
      <c r="B54" s="138"/>
      <c r="C54" s="138"/>
      <c r="D54" s="138"/>
      <c r="E54" s="138"/>
      <c r="F54" s="138"/>
      <c r="G54" s="138"/>
      <c r="H54" s="138"/>
      <c r="I54" s="138"/>
      <c r="J54" s="138"/>
      <c r="K54" s="138"/>
      <c r="L54" s="138"/>
      <c r="M54" s="138"/>
      <c r="N54" s="138"/>
      <c r="O54" s="138"/>
      <c r="P54" s="138"/>
      <c r="Q54" s="138"/>
      <c r="R54" s="138"/>
      <c r="S54" s="138"/>
      <c r="T54" s="138"/>
      <c r="U54" s="138"/>
      <c r="V54" s="138"/>
    </row>
    <row r="55" spans="1:22" x14ac:dyDescent="0.25">
      <c r="A55" s="138"/>
      <c r="B55" s="138"/>
      <c r="C55" s="138"/>
      <c r="D55" s="138"/>
      <c r="E55" s="138"/>
      <c r="F55" s="138"/>
      <c r="G55" s="138"/>
      <c r="H55" s="138"/>
      <c r="I55" s="138"/>
      <c r="J55" s="138"/>
      <c r="K55" s="138"/>
      <c r="L55" s="138"/>
      <c r="M55" s="138"/>
      <c r="N55" s="138"/>
      <c r="O55" s="138"/>
      <c r="P55" s="138"/>
      <c r="Q55" s="138"/>
      <c r="R55" s="138"/>
      <c r="S55" s="138"/>
      <c r="T55" s="138"/>
      <c r="U55" s="138"/>
      <c r="V55" s="138"/>
    </row>
    <row r="56" spans="1:22" x14ac:dyDescent="0.25">
      <c r="A56" s="138"/>
      <c r="B56" s="138"/>
      <c r="C56" s="138"/>
      <c r="D56" s="138"/>
      <c r="E56" s="138"/>
      <c r="F56" s="138"/>
      <c r="G56" s="138"/>
      <c r="H56" s="138"/>
      <c r="I56" s="138"/>
      <c r="J56" s="138"/>
      <c r="K56" s="138"/>
      <c r="L56" s="138"/>
      <c r="M56" s="138"/>
      <c r="N56" s="138"/>
      <c r="O56" s="138"/>
      <c r="P56" s="138"/>
      <c r="Q56" s="138"/>
      <c r="R56" s="138"/>
      <c r="S56" s="138"/>
      <c r="T56" s="138"/>
      <c r="U56" s="138"/>
      <c r="V56" s="138"/>
    </row>
    <row r="57" spans="1:22" x14ac:dyDescent="0.25">
      <c r="A57" s="138"/>
      <c r="B57" s="138"/>
      <c r="C57" s="138"/>
      <c r="D57" s="138"/>
      <c r="E57" s="138"/>
      <c r="F57" s="138"/>
      <c r="G57" s="138"/>
      <c r="H57" s="138"/>
      <c r="I57" s="138"/>
      <c r="J57" s="138"/>
      <c r="K57" s="138"/>
      <c r="L57" s="138"/>
      <c r="M57" s="138"/>
      <c r="N57" s="138"/>
      <c r="O57" s="138"/>
      <c r="P57" s="138"/>
      <c r="Q57" s="138"/>
      <c r="R57" s="138"/>
      <c r="S57" s="138"/>
      <c r="T57" s="138"/>
      <c r="U57" s="138"/>
      <c r="V57" s="138"/>
    </row>
    <row r="58" spans="1:22" x14ac:dyDescent="0.25">
      <c r="A58" s="138"/>
      <c r="B58" s="138"/>
      <c r="C58" s="138"/>
      <c r="D58" s="138"/>
      <c r="E58" s="138"/>
      <c r="F58" s="138"/>
      <c r="G58" s="138"/>
      <c r="H58" s="138"/>
      <c r="I58" s="138"/>
      <c r="J58" s="138"/>
      <c r="K58" s="138"/>
      <c r="L58" s="138"/>
      <c r="M58" s="138"/>
      <c r="N58" s="138"/>
      <c r="O58" s="138"/>
      <c r="P58" s="138"/>
      <c r="Q58" s="138"/>
      <c r="R58" s="138"/>
      <c r="S58" s="138"/>
      <c r="T58" s="138"/>
      <c r="U58" s="138"/>
      <c r="V58" s="138"/>
    </row>
    <row r="59" spans="1:22" x14ac:dyDescent="0.25">
      <c r="A59" s="138"/>
      <c r="B59" s="138"/>
      <c r="C59" s="138"/>
      <c r="D59" s="138"/>
      <c r="E59" s="138"/>
      <c r="F59" s="138"/>
      <c r="G59" s="138"/>
      <c r="H59" s="138"/>
      <c r="I59" s="138"/>
      <c r="J59" s="138"/>
      <c r="K59" s="138"/>
      <c r="L59" s="138"/>
      <c r="M59" s="138"/>
      <c r="N59" s="138"/>
      <c r="O59" s="138"/>
      <c r="P59" s="138"/>
      <c r="Q59" s="138"/>
      <c r="R59" s="138"/>
      <c r="S59" s="138"/>
      <c r="T59" s="138"/>
      <c r="U59" s="138"/>
      <c r="V59" s="138"/>
    </row>
    <row r="60" spans="1:22" x14ac:dyDescent="0.25">
      <c r="A60" s="138"/>
      <c r="B60" s="138"/>
      <c r="C60" s="138"/>
      <c r="D60" s="138"/>
      <c r="E60" s="138"/>
      <c r="F60" s="138"/>
      <c r="G60" s="138"/>
      <c r="H60" s="138"/>
      <c r="I60" s="138"/>
      <c r="J60" s="138"/>
      <c r="K60" s="138"/>
      <c r="L60" s="138"/>
      <c r="M60" s="138"/>
      <c r="N60" s="138"/>
      <c r="O60" s="138"/>
      <c r="P60" s="138"/>
      <c r="Q60" s="138"/>
      <c r="R60" s="138"/>
      <c r="S60" s="138"/>
      <c r="T60" s="138"/>
      <c r="U60" s="138"/>
      <c r="V60" s="138"/>
    </row>
    <row r="61" spans="1:22" x14ac:dyDescent="0.25">
      <c r="A61" s="138"/>
      <c r="B61" s="138"/>
      <c r="C61" s="138"/>
      <c r="D61" s="138"/>
      <c r="E61" s="138"/>
      <c r="F61" s="138"/>
      <c r="G61" s="138"/>
      <c r="H61" s="138"/>
      <c r="I61" s="138"/>
      <c r="J61" s="138"/>
      <c r="K61" s="138"/>
      <c r="L61" s="138"/>
      <c r="M61" s="138"/>
      <c r="N61" s="138"/>
      <c r="O61" s="138"/>
      <c r="P61" s="138"/>
      <c r="Q61" s="138"/>
      <c r="R61" s="138"/>
      <c r="S61" s="138"/>
      <c r="T61" s="138"/>
      <c r="U61" s="138"/>
      <c r="V61" s="138"/>
    </row>
    <row r="62" spans="1:22" x14ac:dyDescent="0.25">
      <c r="A62" s="138"/>
      <c r="B62" s="138"/>
      <c r="C62" s="138"/>
      <c r="D62" s="138"/>
      <c r="E62" s="138"/>
      <c r="F62" s="138"/>
      <c r="G62" s="138"/>
      <c r="H62" s="138"/>
      <c r="I62" s="138"/>
      <c r="J62" s="138"/>
      <c r="K62" s="138"/>
      <c r="L62" s="138"/>
      <c r="M62" s="138"/>
      <c r="N62" s="138"/>
      <c r="O62" s="138"/>
      <c r="P62" s="138"/>
      <c r="Q62" s="138"/>
      <c r="R62" s="138"/>
      <c r="S62" s="138"/>
      <c r="T62" s="138"/>
      <c r="U62" s="138"/>
      <c r="V62" s="138"/>
    </row>
    <row r="63" spans="1:22"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row>
    <row r="64" spans="1:22" x14ac:dyDescent="0.25">
      <c r="A64" s="138"/>
      <c r="B64" s="138"/>
      <c r="C64" s="138"/>
      <c r="D64" s="138"/>
      <c r="E64" s="138"/>
      <c r="F64" s="138"/>
      <c r="G64" s="138"/>
      <c r="H64" s="138"/>
      <c r="I64" s="138"/>
      <c r="J64" s="138"/>
      <c r="K64" s="138"/>
      <c r="L64" s="138"/>
      <c r="M64" s="138"/>
      <c r="N64" s="138"/>
      <c r="O64" s="138"/>
      <c r="P64" s="138"/>
      <c r="Q64" s="138"/>
      <c r="R64" s="138"/>
      <c r="S64" s="138"/>
      <c r="T64" s="138"/>
      <c r="U64" s="138"/>
      <c r="V64" s="138"/>
    </row>
    <row r="65" spans="1:22" x14ac:dyDescent="0.25">
      <c r="A65" s="138"/>
      <c r="B65" s="138"/>
      <c r="C65" s="138"/>
      <c r="D65" s="138"/>
      <c r="E65" s="138"/>
      <c r="F65" s="138"/>
      <c r="G65" s="138"/>
      <c r="H65" s="138"/>
      <c r="I65" s="138"/>
      <c r="J65" s="138"/>
      <c r="K65" s="138"/>
      <c r="L65" s="138"/>
      <c r="M65" s="138"/>
      <c r="N65" s="138"/>
      <c r="O65" s="138"/>
      <c r="P65" s="138"/>
      <c r="Q65" s="138"/>
      <c r="R65" s="138"/>
      <c r="S65" s="138"/>
      <c r="T65" s="138"/>
      <c r="U65" s="138"/>
      <c r="V65" s="138"/>
    </row>
    <row r="66" spans="1:22" x14ac:dyDescent="0.25">
      <c r="A66" s="138"/>
      <c r="B66" s="138"/>
      <c r="C66" s="138"/>
      <c r="D66" s="138"/>
      <c r="E66" s="138"/>
      <c r="F66" s="138"/>
      <c r="G66" s="138"/>
      <c r="H66" s="138"/>
      <c r="I66" s="138"/>
      <c r="J66" s="138"/>
      <c r="K66" s="138"/>
      <c r="L66" s="138"/>
      <c r="M66" s="138"/>
      <c r="N66" s="138"/>
      <c r="O66" s="138"/>
      <c r="P66" s="138"/>
      <c r="Q66" s="138"/>
      <c r="R66" s="138"/>
      <c r="S66" s="138"/>
      <c r="T66" s="138"/>
      <c r="U66" s="138"/>
      <c r="V66" s="138"/>
    </row>
    <row r="67" spans="1:22" x14ac:dyDescent="0.25">
      <c r="A67" s="138"/>
      <c r="B67" s="138"/>
      <c r="C67" s="138"/>
      <c r="D67" s="138"/>
      <c r="E67" s="138"/>
      <c r="F67" s="138"/>
      <c r="G67" s="138"/>
      <c r="H67" s="138"/>
      <c r="I67" s="138"/>
      <c r="J67" s="138"/>
      <c r="K67" s="138"/>
      <c r="L67" s="138"/>
      <c r="M67" s="138"/>
      <c r="N67" s="138"/>
      <c r="O67" s="138"/>
      <c r="P67" s="138"/>
      <c r="Q67" s="138"/>
      <c r="R67" s="138"/>
      <c r="S67" s="138"/>
      <c r="T67" s="138"/>
      <c r="U67" s="138"/>
      <c r="V67" s="138"/>
    </row>
    <row r="68" spans="1:22" x14ac:dyDescent="0.25">
      <c r="A68" s="138"/>
      <c r="B68" s="138"/>
      <c r="C68" s="138"/>
      <c r="D68" s="138"/>
      <c r="E68" s="138"/>
      <c r="F68" s="138"/>
      <c r="G68" s="138"/>
      <c r="H68" s="138"/>
      <c r="I68" s="138"/>
      <c r="J68" s="138"/>
      <c r="K68" s="138"/>
      <c r="L68" s="138"/>
      <c r="M68" s="138"/>
      <c r="N68" s="138"/>
      <c r="O68" s="138"/>
      <c r="P68" s="138"/>
      <c r="Q68" s="138"/>
      <c r="R68" s="138"/>
      <c r="S68" s="138"/>
      <c r="T68" s="138"/>
      <c r="U68" s="138"/>
      <c r="V68" s="138"/>
    </row>
    <row r="69" spans="1:22" x14ac:dyDescent="0.25">
      <c r="A69" s="138"/>
      <c r="B69" s="138"/>
      <c r="C69" s="138"/>
      <c r="D69" s="138"/>
      <c r="E69" s="138"/>
      <c r="F69" s="138"/>
      <c r="G69" s="138"/>
      <c r="H69" s="138"/>
      <c r="I69" s="138"/>
      <c r="J69" s="138"/>
      <c r="K69" s="138"/>
      <c r="L69" s="138"/>
      <c r="M69" s="138"/>
      <c r="N69" s="138"/>
      <c r="O69" s="138"/>
      <c r="P69" s="138"/>
      <c r="Q69" s="138"/>
      <c r="R69" s="138"/>
      <c r="S69" s="138"/>
      <c r="T69" s="138"/>
      <c r="U69" s="138"/>
      <c r="V69" s="138"/>
    </row>
    <row r="70" spans="1:22" x14ac:dyDescent="0.25">
      <c r="A70" s="138"/>
      <c r="B70" s="138"/>
      <c r="C70" s="138"/>
      <c r="D70" s="138"/>
      <c r="E70" s="138"/>
      <c r="F70" s="138"/>
      <c r="G70" s="138"/>
      <c r="H70" s="138"/>
      <c r="I70" s="138"/>
      <c r="J70" s="138"/>
      <c r="K70" s="138"/>
      <c r="L70" s="138"/>
      <c r="M70" s="138"/>
      <c r="N70" s="138"/>
      <c r="O70" s="138"/>
      <c r="P70" s="138"/>
      <c r="Q70" s="138"/>
      <c r="R70" s="138"/>
      <c r="S70" s="138"/>
      <c r="T70" s="138"/>
      <c r="U70" s="138"/>
      <c r="V70" s="138"/>
    </row>
    <row r="71" spans="1:22" x14ac:dyDescent="0.25">
      <c r="A71" s="138"/>
      <c r="B71" s="138"/>
      <c r="C71" s="138"/>
      <c r="D71" s="138"/>
      <c r="E71" s="138"/>
      <c r="F71" s="138"/>
      <c r="G71" s="138"/>
      <c r="H71" s="138"/>
      <c r="I71" s="138"/>
      <c r="J71" s="138"/>
      <c r="K71" s="138"/>
      <c r="L71" s="138"/>
      <c r="M71" s="138"/>
      <c r="N71" s="138"/>
      <c r="O71" s="138"/>
      <c r="P71" s="138"/>
      <c r="Q71" s="138"/>
      <c r="R71" s="138"/>
      <c r="S71" s="138"/>
      <c r="T71" s="138"/>
      <c r="U71" s="138"/>
      <c r="V71" s="138"/>
    </row>
    <row r="72" spans="1:22" x14ac:dyDescent="0.25">
      <c r="A72" s="138"/>
      <c r="B72" s="138"/>
      <c r="C72" s="138"/>
      <c r="D72" s="138"/>
      <c r="E72" s="138"/>
      <c r="F72" s="138"/>
      <c r="G72" s="138"/>
      <c r="H72" s="138"/>
      <c r="I72" s="138"/>
      <c r="J72" s="138"/>
      <c r="K72" s="138"/>
      <c r="L72" s="138"/>
      <c r="M72" s="138"/>
      <c r="N72" s="138"/>
      <c r="O72" s="138"/>
      <c r="P72" s="138"/>
      <c r="Q72" s="138"/>
      <c r="R72" s="138"/>
      <c r="S72" s="138"/>
      <c r="T72" s="138"/>
      <c r="U72" s="138"/>
      <c r="V72" s="138"/>
    </row>
    <row r="73" spans="1:22" x14ac:dyDescent="0.25">
      <c r="A73" s="138"/>
      <c r="B73" s="138"/>
      <c r="C73" s="138"/>
      <c r="D73" s="138"/>
      <c r="E73" s="138"/>
      <c r="F73" s="138"/>
      <c r="G73" s="138"/>
      <c r="H73" s="138"/>
      <c r="I73" s="138"/>
      <c r="J73" s="138"/>
      <c r="K73" s="138"/>
      <c r="L73" s="138"/>
      <c r="M73" s="138"/>
      <c r="N73" s="138"/>
      <c r="O73" s="138"/>
      <c r="P73" s="138"/>
      <c r="Q73" s="138"/>
      <c r="R73" s="138"/>
      <c r="S73" s="138"/>
      <c r="T73" s="138"/>
      <c r="U73" s="138"/>
      <c r="V73" s="138"/>
    </row>
    <row r="74" spans="1:22" x14ac:dyDescent="0.25">
      <c r="A74" s="138"/>
      <c r="B74" s="138"/>
      <c r="C74" s="138"/>
      <c r="D74" s="138"/>
      <c r="E74" s="138"/>
      <c r="F74" s="138"/>
      <c r="G74" s="138"/>
      <c r="H74" s="138"/>
      <c r="I74" s="138"/>
      <c r="J74" s="138"/>
      <c r="K74" s="138"/>
      <c r="L74" s="138"/>
      <c r="M74" s="138"/>
      <c r="N74" s="138"/>
      <c r="O74" s="138"/>
      <c r="P74" s="138"/>
      <c r="Q74" s="138"/>
      <c r="R74" s="138"/>
      <c r="S74" s="138"/>
      <c r="T74" s="138"/>
      <c r="U74" s="138"/>
      <c r="V74" s="138"/>
    </row>
    <row r="75" spans="1:22" x14ac:dyDescent="0.25">
      <c r="A75" s="138"/>
      <c r="B75" s="138"/>
      <c r="C75" s="138"/>
      <c r="D75" s="138"/>
      <c r="E75" s="138"/>
      <c r="F75" s="138"/>
      <c r="G75" s="138"/>
      <c r="H75" s="138"/>
      <c r="I75" s="138"/>
      <c r="J75" s="138"/>
      <c r="K75" s="138"/>
      <c r="L75" s="138"/>
      <c r="M75" s="138"/>
      <c r="N75" s="138"/>
      <c r="O75" s="138"/>
      <c r="P75" s="138"/>
      <c r="Q75" s="138"/>
      <c r="R75" s="138"/>
      <c r="S75" s="138"/>
      <c r="T75" s="138"/>
      <c r="U75" s="138"/>
      <c r="V75" s="138"/>
    </row>
    <row r="76" spans="1:22" x14ac:dyDescent="0.25">
      <c r="A76" s="138"/>
      <c r="B76" s="138"/>
      <c r="C76" s="138"/>
      <c r="D76" s="138"/>
      <c r="E76" s="138"/>
      <c r="F76" s="138"/>
      <c r="G76" s="138"/>
      <c r="H76" s="138"/>
      <c r="I76" s="138"/>
      <c r="J76" s="138"/>
      <c r="K76" s="138"/>
      <c r="L76" s="138"/>
      <c r="M76" s="138"/>
      <c r="N76" s="138"/>
      <c r="O76" s="138"/>
      <c r="P76" s="138"/>
      <c r="Q76" s="138"/>
      <c r="R76" s="138"/>
      <c r="S76" s="138"/>
      <c r="T76" s="138"/>
      <c r="U76" s="138"/>
      <c r="V76" s="138"/>
    </row>
    <row r="77" spans="1:22" x14ac:dyDescent="0.25">
      <c r="A77" s="138"/>
      <c r="B77" s="138"/>
      <c r="C77" s="138"/>
      <c r="D77" s="138"/>
      <c r="E77" s="138"/>
      <c r="F77" s="138"/>
      <c r="G77" s="138"/>
      <c r="H77" s="138"/>
      <c r="I77" s="138"/>
      <c r="J77" s="138"/>
      <c r="K77" s="138"/>
      <c r="L77" s="138"/>
      <c r="M77" s="138"/>
      <c r="N77" s="138"/>
      <c r="O77" s="138"/>
      <c r="P77" s="138"/>
      <c r="Q77" s="138"/>
      <c r="R77" s="138"/>
      <c r="S77" s="138"/>
      <c r="T77" s="138"/>
      <c r="U77" s="138"/>
      <c r="V77" s="138"/>
    </row>
    <row r="78" spans="1:22" x14ac:dyDescent="0.25">
      <c r="A78" s="138"/>
      <c r="B78" s="138"/>
      <c r="C78" s="138"/>
      <c r="D78" s="138"/>
      <c r="E78" s="138"/>
      <c r="F78" s="138"/>
      <c r="G78" s="138"/>
      <c r="H78" s="138"/>
      <c r="I78" s="138"/>
      <c r="J78" s="138"/>
      <c r="K78" s="138"/>
      <c r="L78" s="138"/>
      <c r="M78" s="138"/>
      <c r="N78" s="138"/>
      <c r="O78" s="138"/>
      <c r="P78" s="138"/>
      <c r="Q78" s="138"/>
      <c r="R78" s="138"/>
      <c r="S78" s="138"/>
      <c r="T78" s="138"/>
      <c r="U78" s="138"/>
      <c r="V78" s="138"/>
    </row>
    <row r="79" spans="1:22" x14ac:dyDescent="0.25">
      <c r="A79" s="138"/>
      <c r="B79" s="138"/>
      <c r="C79" s="138"/>
      <c r="D79" s="138"/>
      <c r="E79" s="138"/>
      <c r="F79" s="138"/>
      <c r="G79" s="138"/>
      <c r="H79" s="138"/>
      <c r="I79" s="138"/>
      <c r="J79" s="138"/>
      <c r="K79" s="138"/>
      <c r="L79" s="138"/>
      <c r="M79" s="138"/>
      <c r="N79" s="138"/>
      <c r="O79" s="138"/>
      <c r="P79" s="138"/>
      <c r="Q79" s="138"/>
      <c r="R79" s="138"/>
      <c r="S79" s="138"/>
      <c r="T79" s="138"/>
      <c r="U79" s="138"/>
      <c r="V79" s="138"/>
    </row>
    <row r="80" spans="1:22" x14ac:dyDescent="0.25">
      <c r="A80" s="138"/>
      <c r="B80" s="138"/>
      <c r="C80" s="138"/>
      <c r="D80" s="138"/>
      <c r="E80" s="138"/>
      <c r="F80" s="138"/>
      <c r="G80" s="138"/>
      <c r="H80" s="138"/>
      <c r="I80" s="138"/>
      <c r="J80" s="138"/>
      <c r="K80" s="138"/>
      <c r="L80" s="138"/>
      <c r="M80" s="138"/>
      <c r="N80" s="138"/>
      <c r="O80" s="138"/>
      <c r="P80" s="138"/>
      <c r="Q80" s="138"/>
      <c r="R80" s="138"/>
      <c r="S80" s="138"/>
      <c r="T80" s="138"/>
      <c r="U80" s="138"/>
      <c r="V80" s="138"/>
    </row>
    <row r="81" spans="1:22" x14ac:dyDescent="0.25">
      <c r="A81" s="138"/>
      <c r="B81" s="138"/>
      <c r="C81" s="138"/>
      <c r="D81" s="138"/>
      <c r="E81" s="138"/>
      <c r="F81" s="138"/>
      <c r="G81" s="138"/>
      <c r="H81" s="138"/>
      <c r="I81" s="138"/>
      <c r="J81" s="138"/>
      <c r="K81" s="138"/>
      <c r="L81" s="138"/>
      <c r="M81" s="138"/>
      <c r="N81" s="138"/>
      <c r="O81" s="138"/>
      <c r="P81" s="138"/>
      <c r="Q81" s="138"/>
      <c r="R81" s="138"/>
      <c r="S81" s="138"/>
      <c r="T81" s="138"/>
      <c r="U81" s="138"/>
      <c r="V81" s="138"/>
    </row>
    <row r="82" spans="1:22" x14ac:dyDescent="0.25">
      <c r="A82" s="138"/>
      <c r="B82" s="138"/>
      <c r="C82" s="138"/>
      <c r="D82" s="138"/>
      <c r="E82" s="138"/>
      <c r="F82" s="138"/>
      <c r="G82" s="138"/>
      <c r="H82" s="138"/>
      <c r="I82" s="138"/>
      <c r="J82" s="138"/>
      <c r="K82" s="138"/>
      <c r="L82" s="138"/>
      <c r="M82" s="138"/>
      <c r="N82" s="138"/>
      <c r="O82" s="138"/>
      <c r="P82" s="138"/>
      <c r="Q82" s="138"/>
      <c r="R82" s="138"/>
      <c r="S82" s="138"/>
      <c r="T82" s="138"/>
      <c r="U82" s="138"/>
      <c r="V82" s="138"/>
    </row>
    <row r="83" spans="1:22" x14ac:dyDescent="0.25">
      <c r="A83" s="138"/>
      <c r="B83" s="138"/>
      <c r="C83" s="138"/>
      <c r="D83" s="138"/>
      <c r="E83" s="138"/>
      <c r="F83" s="138"/>
      <c r="G83" s="138"/>
      <c r="H83" s="138"/>
      <c r="I83" s="138"/>
      <c r="J83" s="138"/>
      <c r="K83" s="138"/>
      <c r="L83" s="138"/>
      <c r="M83" s="138"/>
      <c r="N83" s="138"/>
      <c r="O83" s="138"/>
      <c r="P83" s="138"/>
      <c r="Q83" s="138"/>
      <c r="R83" s="138"/>
      <c r="S83" s="138"/>
      <c r="T83" s="138"/>
      <c r="U83" s="138"/>
      <c r="V83" s="138"/>
    </row>
    <row r="84" spans="1:22" x14ac:dyDescent="0.25">
      <c r="A84" s="138"/>
      <c r="B84" s="138"/>
      <c r="C84" s="138"/>
      <c r="D84" s="138"/>
      <c r="E84" s="138"/>
      <c r="F84" s="138"/>
      <c r="G84" s="138"/>
      <c r="H84" s="138"/>
      <c r="I84" s="138"/>
      <c r="J84" s="138"/>
      <c r="K84" s="138"/>
      <c r="L84" s="138"/>
      <c r="M84" s="138"/>
      <c r="N84" s="138"/>
      <c r="O84" s="138"/>
      <c r="P84" s="138"/>
      <c r="Q84" s="138"/>
      <c r="R84" s="138"/>
      <c r="S84" s="138"/>
      <c r="T84" s="138"/>
      <c r="U84" s="138"/>
      <c r="V84" s="138"/>
    </row>
    <row r="85" spans="1:22" x14ac:dyDescent="0.25">
      <c r="A85" s="138"/>
      <c r="B85" s="138"/>
      <c r="C85" s="138"/>
      <c r="D85" s="138"/>
      <c r="E85" s="138"/>
      <c r="F85" s="138"/>
      <c r="G85" s="138"/>
      <c r="H85" s="138"/>
      <c r="I85" s="138"/>
      <c r="J85" s="138"/>
      <c r="K85" s="138"/>
      <c r="L85" s="138"/>
      <c r="M85" s="138"/>
      <c r="N85" s="138"/>
      <c r="O85" s="138"/>
      <c r="P85" s="138"/>
      <c r="Q85" s="138"/>
      <c r="R85" s="138"/>
      <c r="S85" s="138"/>
      <c r="T85" s="138"/>
      <c r="U85" s="138"/>
      <c r="V85" s="138"/>
    </row>
    <row r="86" spans="1:22" x14ac:dyDescent="0.25">
      <c r="A86" s="138"/>
      <c r="B86" s="138"/>
      <c r="C86" s="138"/>
      <c r="D86" s="138"/>
      <c r="E86" s="138"/>
      <c r="F86" s="138"/>
      <c r="G86" s="138"/>
      <c r="H86" s="138"/>
      <c r="I86" s="138"/>
      <c r="J86" s="138"/>
      <c r="K86" s="138"/>
      <c r="L86" s="138"/>
      <c r="M86" s="138"/>
      <c r="N86" s="138"/>
      <c r="O86" s="138"/>
      <c r="P86" s="138"/>
      <c r="Q86" s="138"/>
      <c r="R86" s="138"/>
      <c r="S86" s="138"/>
      <c r="T86" s="138"/>
      <c r="U86" s="138"/>
      <c r="V86" s="138"/>
    </row>
    <row r="87" spans="1:22" x14ac:dyDescent="0.25">
      <c r="A87" s="138"/>
      <c r="B87" s="138"/>
      <c r="C87" s="138"/>
      <c r="D87" s="138"/>
      <c r="E87" s="138"/>
      <c r="F87" s="138"/>
      <c r="G87" s="138"/>
      <c r="H87" s="138"/>
      <c r="I87" s="138"/>
      <c r="J87" s="138"/>
      <c r="K87" s="138"/>
      <c r="L87" s="138"/>
      <c r="M87" s="138"/>
      <c r="N87" s="138"/>
      <c r="O87" s="138"/>
      <c r="P87" s="138"/>
      <c r="Q87" s="138"/>
      <c r="R87" s="138"/>
      <c r="S87" s="138"/>
      <c r="T87" s="138"/>
      <c r="U87" s="138"/>
      <c r="V87" s="138"/>
    </row>
    <row r="88" spans="1:22" x14ac:dyDescent="0.25">
      <c r="A88" s="138"/>
      <c r="B88" s="138"/>
      <c r="C88" s="138"/>
      <c r="D88" s="138"/>
      <c r="E88" s="138"/>
      <c r="F88" s="138"/>
      <c r="G88" s="138"/>
      <c r="H88" s="138"/>
      <c r="I88" s="138"/>
      <c r="J88" s="138"/>
      <c r="K88" s="138"/>
      <c r="L88" s="138"/>
      <c r="M88" s="138"/>
      <c r="N88" s="138"/>
      <c r="O88" s="138"/>
      <c r="P88" s="138"/>
      <c r="Q88" s="138"/>
      <c r="R88" s="138"/>
      <c r="S88" s="138"/>
      <c r="T88" s="138"/>
      <c r="U88" s="138"/>
      <c r="V88" s="138"/>
    </row>
    <row r="89" spans="1:22" x14ac:dyDescent="0.25">
      <c r="A89" s="138"/>
      <c r="B89" s="138"/>
      <c r="C89" s="138"/>
      <c r="D89" s="138"/>
      <c r="E89" s="138"/>
      <c r="F89" s="138"/>
      <c r="G89" s="138"/>
      <c r="H89" s="138"/>
      <c r="I89" s="138"/>
      <c r="J89" s="138"/>
      <c r="K89" s="138"/>
      <c r="L89" s="138"/>
      <c r="M89" s="138"/>
      <c r="N89" s="138"/>
      <c r="O89" s="138"/>
      <c r="P89" s="138"/>
      <c r="Q89" s="138"/>
      <c r="R89" s="138"/>
      <c r="S89" s="138"/>
      <c r="T89" s="138"/>
      <c r="U89" s="138"/>
      <c r="V89" s="138"/>
    </row>
    <row r="90" spans="1:22" x14ac:dyDescent="0.25">
      <c r="A90" s="138"/>
      <c r="B90" s="138"/>
      <c r="C90" s="138"/>
      <c r="D90" s="138"/>
      <c r="E90" s="138"/>
      <c r="F90" s="138"/>
      <c r="G90" s="138"/>
      <c r="H90" s="138"/>
      <c r="I90" s="138"/>
      <c r="J90" s="138"/>
      <c r="K90" s="138"/>
      <c r="L90" s="138"/>
      <c r="M90" s="138"/>
      <c r="N90" s="138"/>
      <c r="O90" s="138"/>
      <c r="P90" s="138"/>
      <c r="Q90" s="138"/>
      <c r="R90" s="138"/>
      <c r="S90" s="138"/>
      <c r="T90" s="138"/>
      <c r="U90" s="138"/>
      <c r="V90" s="138"/>
    </row>
    <row r="91" spans="1:22" x14ac:dyDescent="0.25">
      <c r="A91" s="138"/>
      <c r="B91" s="138"/>
      <c r="C91" s="138"/>
      <c r="D91" s="138"/>
      <c r="E91" s="138"/>
      <c r="F91" s="138"/>
      <c r="G91" s="138"/>
      <c r="H91" s="138"/>
      <c r="I91" s="138"/>
      <c r="J91" s="138"/>
      <c r="K91" s="138"/>
      <c r="L91" s="138"/>
      <c r="M91" s="138"/>
      <c r="N91" s="138"/>
      <c r="O91" s="138"/>
      <c r="P91" s="138"/>
      <c r="Q91" s="138"/>
      <c r="R91" s="138"/>
      <c r="S91" s="138"/>
      <c r="T91" s="138"/>
      <c r="U91" s="138"/>
      <c r="V91" s="138"/>
    </row>
    <row r="92" spans="1:22" x14ac:dyDescent="0.25">
      <c r="A92" s="138"/>
      <c r="B92" s="138"/>
      <c r="C92" s="138"/>
      <c r="D92" s="138"/>
      <c r="E92" s="138"/>
      <c r="F92" s="138"/>
      <c r="G92" s="138"/>
      <c r="H92" s="138"/>
      <c r="I92" s="138"/>
      <c r="J92" s="138"/>
      <c r="K92" s="138"/>
      <c r="L92" s="138"/>
      <c r="M92" s="138"/>
      <c r="N92" s="138"/>
      <c r="O92" s="138"/>
      <c r="P92" s="138"/>
      <c r="Q92" s="138"/>
      <c r="R92" s="138"/>
      <c r="S92" s="138"/>
      <c r="T92" s="138"/>
      <c r="U92" s="138"/>
      <c r="V92" s="138"/>
    </row>
    <row r="93" spans="1:22" x14ac:dyDescent="0.25">
      <c r="A93" s="138"/>
      <c r="B93" s="138"/>
      <c r="C93" s="138"/>
      <c r="D93" s="138"/>
      <c r="E93" s="138"/>
      <c r="F93" s="138"/>
      <c r="G93" s="138"/>
      <c r="H93" s="138"/>
      <c r="I93" s="138"/>
      <c r="J93" s="138"/>
      <c r="K93" s="138"/>
      <c r="L93" s="138"/>
      <c r="M93" s="138"/>
      <c r="N93" s="138"/>
      <c r="O93" s="138"/>
      <c r="P93" s="138"/>
      <c r="Q93" s="138"/>
      <c r="R93" s="138"/>
      <c r="S93" s="138"/>
      <c r="T93" s="138"/>
      <c r="U93" s="138"/>
      <c r="V93" s="138"/>
    </row>
    <row r="94" spans="1:22" x14ac:dyDescent="0.25">
      <c r="A94" s="138"/>
      <c r="B94" s="138"/>
      <c r="C94" s="138"/>
      <c r="D94" s="138"/>
      <c r="E94" s="138"/>
      <c r="F94" s="138"/>
      <c r="G94" s="138"/>
      <c r="H94" s="138"/>
      <c r="I94" s="138"/>
      <c r="J94" s="138"/>
      <c r="K94" s="138"/>
      <c r="L94" s="138"/>
      <c r="M94" s="138"/>
      <c r="N94" s="138"/>
      <c r="O94" s="138"/>
      <c r="P94" s="138"/>
      <c r="Q94" s="138"/>
      <c r="R94" s="138"/>
      <c r="S94" s="138"/>
      <c r="T94" s="138"/>
      <c r="U94" s="138"/>
      <c r="V94" s="138"/>
    </row>
    <row r="95" spans="1:22" x14ac:dyDescent="0.25">
      <c r="A95" s="138"/>
      <c r="B95" s="138"/>
      <c r="C95" s="138"/>
      <c r="D95" s="138"/>
      <c r="E95" s="138"/>
      <c r="F95" s="138"/>
      <c r="G95" s="138"/>
      <c r="H95" s="138"/>
      <c r="I95" s="138"/>
      <c r="J95" s="138"/>
      <c r="K95" s="138"/>
      <c r="L95" s="138"/>
      <c r="M95" s="138"/>
      <c r="N95" s="138"/>
      <c r="O95" s="138"/>
      <c r="P95" s="138"/>
      <c r="Q95" s="138"/>
      <c r="R95" s="138"/>
      <c r="S95" s="138"/>
      <c r="T95" s="138"/>
      <c r="U95" s="138"/>
      <c r="V95" s="138"/>
    </row>
    <row r="96" spans="1:22" x14ac:dyDescent="0.25">
      <c r="A96" s="138"/>
      <c r="B96" s="138"/>
      <c r="C96" s="138"/>
      <c r="D96" s="138"/>
      <c r="E96" s="138"/>
      <c r="F96" s="138"/>
      <c r="G96" s="138"/>
      <c r="H96" s="138"/>
      <c r="I96" s="138"/>
      <c r="J96" s="138"/>
      <c r="K96" s="138"/>
      <c r="L96" s="138"/>
      <c r="M96" s="138"/>
      <c r="N96" s="138"/>
      <c r="O96" s="138"/>
      <c r="P96" s="138"/>
      <c r="Q96" s="138"/>
      <c r="R96" s="138"/>
      <c r="S96" s="138"/>
      <c r="T96" s="138"/>
      <c r="U96" s="138"/>
      <c r="V96" s="138"/>
    </row>
    <row r="97" spans="1:22" x14ac:dyDescent="0.25">
      <c r="A97" s="138"/>
      <c r="B97" s="138"/>
      <c r="C97" s="138"/>
      <c r="D97" s="138"/>
      <c r="E97" s="138"/>
      <c r="F97" s="138"/>
      <c r="G97" s="138"/>
      <c r="H97" s="138"/>
      <c r="I97" s="138"/>
      <c r="J97" s="138"/>
      <c r="K97" s="138"/>
      <c r="L97" s="138"/>
      <c r="M97" s="138"/>
      <c r="N97" s="138"/>
      <c r="O97" s="138"/>
      <c r="P97" s="138"/>
      <c r="Q97" s="138"/>
      <c r="R97" s="138"/>
      <c r="S97" s="138"/>
      <c r="T97" s="138"/>
      <c r="U97" s="138"/>
      <c r="V97" s="138"/>
    </row>
    <row r="98" spans="1:22" x14ac:dyDescent="0.25">
      <c r="A98" s="138"/>
      <c r="B98" s="138"/>
      <c r="C98" s="138"/>
      <c r="D98" s="138"/>
      <c r="E98" s="138"/>
      <c r="F98" s="138"/>
      <c r="G98" s="138"/>
      <c r="H98" s="138"/>
      <c r="I98" s="138"/>
      <c r="J98" s="138"/>
      <c r="K98" s="138"/>
      <c r="L98" s="138"/>
      <c r="M98" s="138"/>
      <c r="N98" s="138"/>
      <c r="O98" s="138"/>
      <c r="P98" s="138"/>
      <c r="Q98" s="138"/>
      <c r="R98" s="138"/>
      <c r="S98" s="138"/>
      <c r="T98" s="138"/>
      <c r="U98" s="138"/>
      <c r="V98" s="138"/>
    </row>
    <row r="99" spans="1:22" x14ac:dyDescent="0.25">
      <c r="A99" s="138"/>
      <c r="B99" s="138"/>
      <c r="C99" s="138"/>
      <c r="D99" s="138"/>
      <c r="E99" s="138"/>
      <c r="F99" s="138"/>
      <c r="G99" s="138"/>
      <c r="H99" s="138"/>
      <c r="I99" s="138"/>
      <c r="J99" s="138"/>
      <c r="K99" s="138"/>
      <c r="L99" s="138"/>
      <c r="M99" s="138"/>
      <c r="N99" s="138"/>
      <c r="O99" s="138"/>
      <c r="P99" s="138"/>
      <c r="Q99" s="138"/>
      <c r="R99" s="138"/>
      <c r="S99" s="138"/>
      <c r="T99" s="138"/>
      <c r="U99" s="138"/>
      <c r="V99" s="138"/>
    </row>
    <row r="100" spans="1:22" x14ac:dyDescent="0.25">
      <c r="A100" s="138"/>
      <c r="B100" s="138"/>
      <c r="C100" s="138"/>
      <c r="D100" s="138"/>
      <c r="E100" s="138"/>
      <c r="F100" s="138"/>
      <c r="G100" s="138"/>
      <c r="H100" s="138"/>
      <c r="I100" s="138"/>
      <c r="J100" s="138"/>
      <c r="K100" s="138"/>
      <c r="L100" s="138"/>
      <c r="M100" s="138"/>
      <c r="N100" s="138"/>
      <c r="O100" s="138"/>
      <c r="P100" s="138"/>
      <c r="Q100" s="138"/>
      <c r="R100" s="138"/>
      <c r="S100" s="138"/>
      <c r="T100" s="138"/>
      <c r="U100" s="138"/>
      <c r="V100" s="138"/>
    </row>
    <row r="101" spans="1:22" x14ac:dyDescent="0.25">
      <c r="A101" s="138"/>
      <c r="B101" s="138"/>
      <c r="C101" s="138"/>
      <c r="D101" s="138"/>
      <c r="E101" s="138"/>
      <c r="F101" s="138"/>
      <c r="G101" s="138"/>
      <c r="H101" s="138"/>
      <c r="I101" s="138"/>
      <c r="J101" s="138"/>
      <c r="K101" s="138"/>
      <c r="L101" s="138"/>
      <c r="M101" s="138"/>
      <c r="N101" s="138"/>
      <c r="O101" s="138"/>
      <c r="P101" s="138"/>
      <c r="Q101" s="138"/>
      <c r="R101" s="138"/>
      <c r="S101" s="138"/>
      <c r="T101" s="138"/>
      <c r="U101" s="138"/>
      <c r="V101" s="138"/>
    </row>
    <row r="102" spans="1:22" x14ac:dyDescent="0.25">
      <c r="A102" s="138"/>
      <c r="B102" s="138"/>
      <c r="C102" s="138"/>
      <c r="D102" s="138"/>
      <c r="E102" s="138"/>
      <c r="F102" s="138"/>
      <c r="G102" s="138"/>
      <c r="H102" s="138"/>
      <c r="I102" s="138"/>
      <c r="J102" s="138"/>
      <c r="K102" s="138"/>
      <c r="L102" s="138"/>
      <c r="M102" s="138"/>
      <c r="N102" s="138"/>
      <c r="O102" s="138"/>
      <c r="P102" s="138"/>
      <c r="Q102" s="138"/>
      <c r="R102" s="138"/>
      <c r="S102" s="138"/>
      <c r="T102" s="138"/>
      <c r="U102" s="138"/>
      <c r="V102" s="138"/>
    </row>
    <row r="103" spans="1:22" x14ac:dyDescent="0.25">
      <c r="A103" s="138"/>
      <c r="B103" s="138"/>
      <c r="C103" s="138"/>
      <c r="D103" s="138"/>
      <c r="E103" s="138"/>
      <c r="F103" s="138"/>
      <c r="G103" s="138"/>
      <c r="H103" s="138"/>
      <c r="I103" s="138"/>
      <c r="J103" s="138"/>
      <c r="K103" s="138"/>
      <c r="L103" s="138"/>
      <c r="M103" s="138"/>
      <c r="N103" s="138"/>
      <c r="O103" s="138"/>
      <c r="P103" s="138"/>
      <c r="Q103" s="138"/>
      <c r="R103" s="138"/>
      <c r="S103" s="138"/>
      <c r="T103" s="138"/>
      <c r="U103" s="138"/>
      <c r="V103" s="138"/>
    </row>
    <row r="104" spans="1:22" x14ac:dyDescent="0.25">
      <c r="A104" s="138"/>
      <c r="B104" s="138"/>
      <c r="C104" s="138"/>
      <c r="D104" s="138"/>
      <c r="E104" s="138"/>
      <c r="F104" s="138"/>
      <c r="G104" s="138"/>
      <c r="H104" s="138"/>
      <c r="I104" s="138"/>
      <c r="J104" s="138"/>
      <c r="K104" s="138"/>
      <c r="L104" s="138"/>
      <c r="M104" s="138"/>
      <c r="N104" s="138"/>
      <c r="O104" s="138"/>
      <c r="P104" s="138"/>
      <c r="Q104" s="138"/>
      <c r="R104" s="138"/>
      <c r="S104" s="138"/>
      <c r="T104" s="138"/>
      <c r="U104" s="138"/>
      <c r="V104" s="138"/>
    </row>
    <row r="105" spans="1:22" x14ac:dyDescent="0.25">
      <c r="A105" s="138"/>
      <c r="B105" s="138"/>
      <c r="C105" s="138"/>
      <c r="D105" s="138"/>
      <c r="E105" s="138"/>
      <c r="F105" s="138"/>
      <c r="G105" s="138"/>
      <c r="H105" s="138"/>
      <c r="I105" s="138"/>
      <c r="J105" s="138"/>
      <c r="K105" s="138"/>
      <c r="L105" s="138"/>
      <c r="M105" s="138"/>
      <c r="N105" s="138"/>
      <c r="O105" s="138"/>
      <c r="P105" s="138"/>
      <c r="Q105" s="138"/>
      <c r="R105" s="138"/>
      <c r="S105" s="138"/>
      <c r="T105" s="138"/>
      <c r="U105" s="138"/>
      <c r="V105" s="138"/>
    </row>
    <row r="106" spans="1:22" x14ac:dyDescent="0.25">
      <c r="A106" s="138"/>
      <c r="B106" s="138"/>
      <c r="C106" s="138"/>
      <c r="D106" s="138"/>
      <c r="E106" s="138"/>
      <c r="F106" s="138"/>
      <c r="G106" s="138"/>
      <c r="H106" s="138"/>
      <c r="I106" s="138"/>
      <c r="J106" s="138"/>
      <c r="K106" s="138"/>
      <c r="L106" s="138"/>
      <c r="M106" s="138"/>
      <c r="N106" s="138"/>
      <c r="O106" s="138"/>
      <c r="P106" s="138"/>
      <c r="Q106" s="138"/>
      <c r="R106" s="138"/>
      <c r="S106" s="138"/>
      <c r="T106" s="138"/>
      <c r="U106" s="138"/>
      <c r="V106" s="138"/>
    </row>
    <row r="107" spans="1:22" x14ac:dyDescent="0.25">
      <c r="A107" s="138"/>
      <c r="B107" s="138"/>
      <c r="C107" s="138"/>
      <c r="D107" s="138"/>
      <c r="E107" s="138"/>
      <c r="F107" s="138"/>
      <c r="G107" s="138"/>
      <c r="H107" s="138"/>
      <c r="I107" s="138"/>
      <c r="J107" s="138"/>
      <c r="K107" s="138"/>
      <c r="L107" s="138"/>
      <c r="M107" s="138"/>
      <c r="N107" s="138"/>
      <c r="O107" s="138"/>
      <c r="P107" s="138"/>
      <c r="Q107" s="138"/>
      <c r="R107" s="138"/>
      <c r="S107" s="138"/>
      <c r="T107" s="138"/>
      <c r="U107" s="138"/>
      <c r="V107" s="138"/>
    </row>
    <row r="108" spans="1:22" x14ac:dyDescent="0.25">
      <c r="A108" s="138"/>
      <c r="B108" s="138"/>
      <c r="C108" s="138"/>
      <c r="D108" s="138"/>
      <c r="E108" s="138"/>
      <c r="F108" s="138"/>
      <c r="G108" s="138"/>
      <c r="H108" s="138"/>
      <c r="I108" s="138"/>
      <c r="J108" s="138"/>
      <c r="K108" s="138"/>
      <c r="L108" s="138"/>
      <c r="M108" s="138"/>
      <c r="N108" s="138"/>
      <c r="O108" s="138"/>
      <c r="P108" s="138"/>
      <c r="Q108" s="138"/>
      <c r="R108" s="138"/>
      <c r="S108" s="138"/>
      <c r="T108" s="138"/>
      <c r="U108" s="138"/>
      <c r="V108" s="138"/>
    </row>
    <row r="109" spans="1:22" x14ac:dyDescent="0.25">
      <c r="A109" s="138"/>
      <c r="B109" s="138"/>
      <c r="C109" s="138"/>
      <c r="D109" s="138"/>
      <c r="E109" s="138"/>
      <c r="F109" s="138"/>
      <c r="G109" s="138"/>
      <c r="H109" s="138"/>
      <c r="I109" s="138"/>
      <c r="J109" s="138"/>
      <c r="K109" s="138"/>
      <c r="L109" s="138"/>
      <c r="M109" s="138"/>
      <c r="N109" s="138"/>
      <c r="O109" s="138"/>
      <c r="P109" s="138"/>
      <c r="Q109" s="138"/>
      <c r="R109" s="138"/>
      <c r="S109" s="138"/>
      <c r="T109" s="138"/>
      <c r="U109" s="138"/>
      <c r="V109" s="138"/>
    </row>
    <row r="110" spans="1:22" x14ac:dyDescent="0.25">
      <c r="A110" s="138"/>
      <c r="B110" s="138"/>
      <c r="C110" s="138"/>
      <c r="D110" s="138"/>
      <c r="E110" s="138"/>
      <c r="F110" s="138"/>
      <c r="G110" s="138"/>
      <c r="H110" s="138"/>
      <c r="I110" s="138"/>
      <c r="J110" s="138"/>
      <c r="K110" s="138"/>
      <c r="L110" s="138"/>
      <c r="M110" s="138"/>
      <c r="N110" s="138"/>
      <c r="O110" s="138"/>
      <c r="P110" s="138"/>
      <c r="Q110" s="138"/>
      <c r="R110" s="138"/>
      <c r="S110" s="138"/>
      <c r="T110" s="138"/>
      <c r="U110" s="138"/>
      <c r="V110" s="138"/>
    </row>
    <row r="111" spans="1:22" x14ac:dyDescent="0.25">
      <c r="A111" s="138"/>
      <c r="B111" s="138"/>
      <c r="C111" s="138"/>
      <c r="D111" s="138"/>
      <c r="E111" s="138"/>
      <c r="F111" s="138"/>
      <c r="G111" s="138"/>
      <c r="H111" s="138"/>
      <c r="I111" s="138"/>
      <c r="J111" s="138"/>
      <c r="K111" s="138"/>
      <c r="L111" s="138"/>
      <c r="M111" s="138"/>
      <c r="N111" s="138"/>
      <c r="O111" s="138"/>
      <c r="P111" s="138"/>
      <c r="Q111" s="138"/>
      <c r="R111" s="138"/>
      <c r="S111" s="138"/>
      <c r="T111" s="138"/>
      <c r="U111" s="138"/>
      <c r="V111" s="138"/>
    </row>
    <row r="112" spans="1:22" x14ac:dyDescent="0.25">
      <c r="A112" s="138"/>
      <c r="B112" s="138"/>
      <c r="C112" s="138"/>
      <c r="D112" s="138"/>
      <c r="E112" s="138"/>
      <c r="F112" s="138"/>
      <c r="G112" s="138"/>
      <c r="H112" s="138"/>
      <c r="I112" s="138"/>
      <c r="J112" s="138"/>
      <c r="K112" s="138"/>
      <c r="L112" s="138"/>
      <c r="M112" s="138"/>
      <c r="N112" s="138"/>
      <c r="O112" s="138"/>
      <c r="P112" s="138"/>
      <c r="Q112" s="138"/>
      <c r="R112" s="138"/>
      <c r="S112" s="138"/>
      <c r="T112" s="138"/>
      <c r="U112" s="138"/>
      <c r="V112" s="138"/>
    </row>
    <row r="113" spans="1:22" x14ac:dyDescent="0.25">
      <c r="A113" s="138"/>
      <c r="B113" s="138"/>
      <c r="C113" s="138"/>
      <c r="D113" s="138"/>
      <c r="E113" s="138"/>
      <c r="F113" s="138"/>
      <c r="G113" s="138"/>
      <c r="H113" s="138"/>
      <c r="I113" s="138"/>
      <c r="J113" s="138"/>
      <c r="K113" s="138"/>
      <c r="L113" s="138"/>
      <c r="M113" s="138"/>
      <c r="N113" s="138"/>
      <c r="O113" s="138"/>
      <c r="P113" s="138"/>
      <c r="Q113" s="138"/>
      <c r="R113" s="138"/>
      <c r="S113" s="138"/>
      <c r="T113" s="138"/>
      <c r="U113" s="138"/>
      <c r="V113" s="138"/>
    </row>
    <row r="114" spans="1:22" x14ac:dyDescent="0.25">
      <c r="A114" s="138"/>
      <c r="B114" s="138"/>
      <c r="C114" s="138"/>
      <c r="D114" s="138"/>
      <c r="E114" s="138"/>
      <c r="F114" s="138"/>
      <c r="G114" s="138"/>
      <c r="H114" s="138"/>
      <c r="I114" s="138"/>
      <c r="J114" s="138"/>
      <c r="K114" s="138"/>
      <c r="L114" s="138"/>
      <c r="M114" s="138"/>
      <c r="N114" s="138"/>
      <c r="O114" s="138"/>
      <c r="P114" s="138"/>
      <c r="Q114" s="138"/>
      <c r="R114" s="138"/>
      <c r="S114" s="138"/>
      <c r="T114" s="138"/>
      <c r="U114" s="138"/>
      <c r="V114" s="138"/>
    </row>
    <row r="115" spans="1:22" x14ac:dyDescent="0.25">
      <c r="A115" s="138"/>
      <c r="B115" s="138"/>
      <c r="C115" s="138"/>
      <c r="D115" s="138"/>
      <c r="E115" s="138"/>
      <c r="F115" s="138"/>
      <c r="G115" s="138"/>
      <c r="H115" s="138"/>
      <c r="I115" s="138"/>
      <c r="J115" s="138"/>
      <c r="K115" s="138"/>
      <c r="L115" s="138"/>
      <c r="M115" s="138"/>
      <c r="N115" s="138"/>
      <c r="O115" s="138"/>
      <c r="P115" s="138"/>
      <c r="Q115" s="138"/>
      <c r="R115" s="138"/>
      <c r="S115" s="138"/>
      <c r="T115" s="138"/>
      <c r="U115" s="138"/>
      <c r="V115" s="138"/>
    </row>
    <row r="116" spans="1:22" x14ac:dyDescent="0.25">
      <c r="A116" s="138"/>
      <c r="B116" s="138"/>
      <c r="C116" s="138"/>
      <c r="D116" s="138"/>
      <c r="E116" s="138"/>
      <c r="F116" s="138"/>
      <c r="G116" s="138"/>
      <c r="H116" s="138"/>
      <c r="I116" s="138"/>
      <c r="J116" s="138"/>
      <c r="K116" s="138"/>
      <c r="L116" s="138"/>
      <c r="M116" s="138"/>
      <c r="N116" s="138"/>
      <c r="O116" s="138"/>
      <c r="P116" s="138"/>
      <c r="Q116" s="138"/>
      <c r="R116" s="138"/>
      <c r="S116" s="138"/>
      <c r="T116" s="138"/>
      <c r="U116" s="138"/>
      <c r="V116" s="138"/>
    </row>
    <row r="117" spans="1:22" x14ac:dyDescent="0.25">
      <c r="A117" s="138"/>
      <c r="B117" s="138"/>
      <c r="C117" s="138"/>
      <c r="D117" s="138"/>
      <c r="E117" s="138"/>
      <c r="F117" s="138"/>
      <c r="G117" s="138"/>
      <c r="H117" s="138"/>
      <c r="I117" s="138"/>
      <c r="J117" s="138"/>
      <c r="K117" s="138"/>
      <c r="L117" s="138"/>
      <c r="M117" s="138"/>
      <c r="N117" s="138"/>
      <c r="O117" s="138"/>
      <c r="P117" s="138"/>
      <c r="Q117" s="138"/>
      <c r="R117" s="138"/>
      <c r="S117" s="138"/>
      <c r="T117" s="138"/>
      <c r="U117" s="138"/>
      <c r="V117" s="138"/>
    </row>
    <row r="118" spans="1:22" x14ac:dyDescent="0.25">
      <c r="A118" s="138"/>
      <c r="B118" s="138"/>
      <c r="C118" s="138"/>
      <c r="D118" s="138"/>
      <c r="E118" s="138"/>
      <c r="F118" s="138"/>
      <c r="G118" s="138"/>
      <c r="H118" s="138"/>
      <c r="I118" s="138"/>
      <c r="J118" s="138"/>
      <c r="K118" s="138"/>
      <c r="L118" s="138"/>
      <c r="M118" s="138"/>
      <c r="N118" s="138"/>
      <c r="O118" s="138"/>
      <c r="P118" s="138"/>
      <c r="Q118" s="138"/>
      <c r="R118" s="138"/>
      <c r="S118" s="138"/>
      <c r="T118" s="138"/>
      <c r="U118" s="138"/>
      <c r="V118" s="138"/>
    </row>
    <row r="119" spans="1:22" x14ac:dyDescent="0.25">
      <c r="A119" s="138"/>
      <c r="B119" s="138"/>
      <c r="C119" s="138"/>
      <c r="D119" s="138"/>
      <c r="E119" s="138"/>
      <c r="F119" s="138"/>
      <c r="G119" s="138"/>
      <c r="H119" s="138"/>
      <c r="I119" s="138"/>
      <c r="J119" s="138"/>
      <c r="K119" s="138"/>
      <c r="L119" s="138"/>
      <c r="M119" s="138"/>
      <c r="N119" s="138"/>
      <c r="O119" s="138"/>
      <c r="P119" s="138"/>
      <c r="Q119" s="138"/>
      <c r="R119" s="138"/>
      <c r="S119" s="138"/>
      <c r="T119" s="138"/>
      <c r="U119" s="138"/>
      <c r="V119" s="138"/>
    </row>
    <row r="120" spans="1:22" x14ac:dyDescent="0.25">
      <c r="A120" s="138"/>
      <c r="B120" s="138"/>
      <c r="C120" s="138"/>
      <c r="D120" s="138"/>
      <c r="E120" s="138"/>
      <c r="F120" s="138"/>
      <c r="G120" s="138"/>
      <c r="H120" s="138"/>
      <c r="I120" s="138"/>
      <c r="J120" s="138"/>
      <c r="K120" s="138"/>
      <c r="L120" s="138"/>
      <c r="M120" s="138"/>
      <c r="N120" s="138"/>
      <c r="O120" s="138"/>
      <c r="P120" s="138"/>
      <c r="Q120" s="138"/>
      <c r="R120" s="138"/>
      <c r="S120" s="138"/>
      <c r="T120" s="138"/>
      <c r="U120" s="138"/>
      <c r="V120" s="138"/>
    </row>
    <row r="121" spans="1:22" x14ac:dyDescent="0.25">
      <c r="A121" s="138"/>
      <c r="B121" s="138"/>
      <c r="C121" s="138"/>
      <c r="D121" s="138"/>
      <c r="E121" s="138"/>
      <c r="F121" s="138"/>
      <c r="G121" s="138"/>
      <c r="H121" s="138"/>
      <c r="I121" s="138"/>
      <c r="J121" s="138"/>
      <c r="K121" s="138"/>
      <c r="L121" s="138"/>
      <c r="M121" s="138"/>
      <c r="N121" s="138"/>
      <c r="O121" s="138"/>
      <c r="P121" s="138"/>
      <c r="Q121" s="138"/>
      <c r="R121" s="138"/>
      <c r="S121" s="138"/>
      <c r="T121" s="138"/>
      <c r="U121" s="138"/>
      <c r="V121" s="138"/>
    </row>
    <row r="122" spans="1:22" x14ac:dyDescent="0.25">
      <c r="A122" s="138"/>
      <c r="B122" s="138"/>
      <c r="C122" s="138"/>
      <c r="D122" s="138"/>
      <c r="E122" s="138"/>
      <c r="F122" s="138"/>
      <c r="G122" s="138"/>
      <c r="H122" s="138"/>
      <c r="I122" s="138"/>
      <c r="J122" s="138"/>
      <c r="K122" s="138"/>
      <c r="L122" s="138"/>
      <c r="M122" s="138"/>
      <c r="N122" s="138"/>
      <c r="O122" s="138"/>
      <c r="P122" s="138"/>
      <c r="Q122" s="138"/>
      <c r="R122" s="138"/>
      <c r="S122" s="138"/>
      <c r="T122" s="138"/>
      <c r="U122" s="138"/>
      <c r="V122" s="138"/>
    </row>
    <row r="123" spans="1:22" x14ac:dyDescent="0.25">
      <c r="A123" s="138"/>
      <c r="B123" s="138"/>
      <c r="C123" s="138"/>
      <c r="D123" s="138"/>
      <c r="E123" s="138"/>
      <c r="F123" s="138"/>
      <c r="G123" s="138"/>
      <c r="H123" s="138"/>
      <c r="I123" s="138"/>
      <c r="J123" s="138"/>
      <c r="K123" s="138"/>
      <c r="L123" s="138"/>
      <c r="M123" s="138"/>
      <c r="N123" s="138"/>
      <c r="O123" s="138"/>
      <c r="P123" s="138"/>
      <c r="Q123" s="138"/>
      <c r="R123" s="138"/>
      <c r="S123" s="138"/>
      <c r="T123" s="138"/>
      <c r="U123" s="138"/>
      <c r="V123" s="138"/>
    </row>
    <row r="124" spans="1:22" x14ac:dyDescent="0.25">
      <c r="A124" s="138"/>
      <c r="B124" s="138"/>
      <c r="C124" s="138"/>
      <c r="D124" s="138"/>
      <c r="E124" s="138"/>
      <c r="F124" s="138"/>
      <c r="G124" s="138"/>
      <c r="H124" s="138"/>
      <c r="I124" s="138"/>
      <c r="J124" s="138"/>
      <c r="K124" s="138"/>
      <c r="L124" s="138"/>
      <c r="M124" s="138"/>
      <c r="N124" s="138"/>
      <c r="O124" s="138"/>
      <c r="P124" s="138"/>
      <c r="Q124" s="138"/>
      <c r="R124" s="138"/>
      <c r="S124" s="138"/>
      <c r="T124" s="138"/>
      <c r="U124" s="138"/>
      <c r="V124" s="138"/>
    </row>
    <row r="125" spans="1:22" x14ac:dyDescent="0.25">
      <c r="A125" s="138"/>
      <c r="B125" s="138"/>
      <c r="C125" s="138"/>
      <c r="D125" s="138"/>
      <c r="E125" s="138"/>
      <c r="F125" s="138"/>
      <c r="G125" s="138"/>
      <c r="H125" s="138"/>
      <c r="I125" s="138"/>
      <c r="J125" s="138"/>
      <c r="K125" s="138"/>
      <c r="L125" s="138"/>
      <c r="M125" s="138"/>
      <c r="N125" s="138"/>
      <c r="O125" s="138"/>
      <c r="P125" s="138"/>
      <c r="Q125" s="138"/>
      <c r="R125" s="138"/>
      <c r="S125" s="138"/>
      <c r="T125" s="138"/>
      <c r="U125" s="138"/>
      <c r="V125" s="138"/>
    </row>
    <row r="126" spans="1:22" x14ac:dyDescent="0.25">
      <c r="A126" s="138"/>
      <c r="B126" s="138"/>
      <c r="C126" s="138"/>
      <c r="D126" s="138"/>
      <c r="E126" s="138"/>
      <c r="F126" s="138"/>
      <c r="G126" s="138"/>
      <c r="H126" s="138"/>
      <c r="I126" s="138"/>
      <c r="J126" s="138"/>
      <c r="K126" s="138"/>
      <c r="L126" s="138"/>
      <c r="M126" s="138"/>
      <c r="N126" s="138"/>
      <c r="O126" s="138"/>
      <c r="P126" s="138"/>
      <c r="Q126" s="138"/>
      <c r="R126" s="138"/>
      <c r="S126" s="138"/>
      <c r="T126" s="138"/>
      <c r="U126" s="138"/>
      <c r="V126" s="138"/>
    </row>
    <row r="127" spans="1:22" x14ac:dyDescent="0.25">
      <c r="A127" s="138"/>
      <c r="B127" s="138"/>
      <c r="C127" s="138"/>
      <c r="D127" s="138"/>
      <c r="E127" s="138"/>
      <c r="F127" s="138"/>
      <c r="G127" s="138"/>
      <c r="H127" s="138"/>
      <c r="I127" s="138"/>
      <c r="J127" s="138"/>
      <c r="K127" s="138"/>
      <c r="L127" s="138"/>
      <c r="M127" s="138"/>
      <c r="N127" s="138"/>
      <c r="O127" s="138"/>
      <c r="P127" s="138"/>
      <c r="Q127" s="138"/>
      <c r="R127" s="138"/>
      <c r="S127" s="138"/>
      <c r="T127" s="138"/>
      <c r="U127" s="138"/>
      <c r="V127" s="138"/>
    </row>
    <row r="128" spans="1:22" x14ac:dyDescent="0.25">
      <c r="A128" s="138"/>
      <c r="B128" s="138"/>
      <c r="C128" s="138"/>
      <c r="D128" s="138"/>
      <c r="E128" s="138"/>
      <c r="F128" s="138"/>
      <c r="G128" s="138"/>
      <c r="H128" s="138"/>
      <c r="I128" s="138"/>
      <c r="J128" s="138"/>
      <c r="K128" s="138"/>
      <c r="L128" s="138"/>
      <c r="M128" s="138"/>
      <c r="N128" s="138"/>
      <c r="O128" s="138"/>
      <c r="P128" s="138"/>
      <c r="Q128" s="138"/>
      <c r="R128" s="138"/>
      <c r="S128" s="138"/>
      <c r="T128" s="138"/>
      <c r="U128" s="138"/>
      <c r="V128" s="138"/>
    </row>
    <row r="129" spans="1:22" x14ac:dyDescent="0.25">
      <c r="A129" s="138"/>
      <c r="B129" s="138"/>
      <c r="C129" s="138"/>
      <c r="D129" s="138"/>
      <c r="E129" s="138"/>
      <c r="F129" s="138"/>
      <c r="G129" s="138"/>
      <c r="H129" s="138"/>
      <c r="I129" s="138"/>
      <c r="J129" s="138"/>
      <c r="K129" s="138"/>
      <c r="L129" s="138"/>
      <c r="M129" s="138"/>
      <c r="N129" s="138"/>
      <c r="O129" s="138"/>
      <c r="P129" s="138"/>
      <c r="Q129" s="138"/>
      <c r="R129" s="138"/>
      <c r="S129" s="138"/>
      <c r="T129" s="138"/>
      <c r="U129" s="138"/>
      <c r="V129" s="138"/>
    </row>
    <row r="130" spans="1:22" x14ac:dyDescent="0.25">
      <c r="A130" s="138"/>
      <c r="B130" s="138"/>
      <c r="C130" s="138"/>
      <c r="D130" s="138"/>
      <c r="E130" s="138"/>
      <c r="F130" s="138"/>
      <c r="G130" s="138"/>
      <c r="H130" s="138"/>
      <c r="I130" s="138"/>
      <c r="J130" s="138"/>
      <c r="K130" s="138"/>
      <c r="L130" s="138"/>
      <c r="M130" s="138"/>
      <c r="N130" s="138"/>
      <c r="O130" s="138"/>
      <c r="P130" s="138"/>
      <c r="Q130" s="138"/>
      <c r="R130" s="138"/>
      <c r="S130" s="138"/>
      <c r="T130" s="138"/>
      <c r="U130" s="138"/>
      <c r="V130" s="138"/>
    </row>
    <row r="131" spans="1:22" x14ac:dyDescent="0.25">
      <c r="A131" s="138"/>
      <c r="B131" s="138"/>
      <c r="C131" s="138"/>
      <c r="D131" s="138"/>
      <c r="E131" s="138"/>
      <c r="F131" s="138"/>
      <c r="G131" s="138"/>
      <c r="H131" s="138"/>
      <c r="I131" s="138"/>
      <c r="J131" s="138"/>
      <c r="K131" s="138"/>
      <c r="L131" s="138"/>
      <c r="M131" s="138"/>
      <c r="N131" s="138"/>
      <c r="O131" s="138"/>
      <c r="P131" s="138"/>
      <c r="Q131" s="138"/>
      <c r="R131" s="138"/>
      <c r="S131" s="138"/>
      <c r="T131" s="138"/>
      <c r="U131" s="138"/>
      <c r="V131" s="138"/>
    </row>
    <row r="132" spans="1:22" x14ac:dyDescent="0.25">
      <c r="A132" s="138"/>
      <c r="B132" s="138"/>
      <c r="C132" s="138"/>
      <c r="D132" s="138"/>
      <c r="E132" s="138"/>
      <c r="F132" s="138"/>
      <c r="G132" s="138"/>
      <c r="H132" s="138"/>
      <c r="I132" s="138"/>
      <c r="J132" s="138"/>
      <c r="K132" s="138"/>
      <c r="L132" s="138"/>
      <c r="M132" s="138"/>
      <c r="N132" s="138"/>
      <c r="O132" s="138"/>
      <c r="P132" s="138"/>
      <c r="Q132" s="138"/>
      <c r="R132" s="138"/>
      <c r="S132" s="138"/>
      <c r="T132" s="138"/>
      <c r="U132" s="138"/>
      <c r="V132" s="138"/>
    </row>
    <row r="133" spans="1:22" x14ac:dyDescent="0.25">
      <c r="A133" s="138"/>
      <c r="B133" s="138"/>
      <c r="C133" s="138"/>
      <c r="D133" s="138"/>
      <c r="E133" s="138"/>
      <c r="F133" s="138"/>
      <c r="G133" s="138"/>
      <c r="H133" s="138"/>
      <c r="I133" s="138"/>
      <c r="J133" s="138"/>
      <c r="K133" s="138"/>
      <c r="L133" s="138"/>
      <c r="M133" s="138"/>
      <c r="N133" s="138"/>
      <c r="O133" s="138"/>
      <c r="P133" s="138"/>
      <c r="Q133" s="138"/>
      <c r="R133" s="138"/>
      <c r="S133" s="138"/>
      <c r="T133" s="138"/>
      <c r="U133" s="138"/>
      <c r="V133" s="138"/>
    </row>
    <row r="134" spans="1:22" x14ac:dyDescent="0.25">
      <c r="A134" s="138"/>
      <c r="B134" s="138"/>
      <c r="C134" s="138"/>
      <c r="D134" s="138"/>
      <c r="E134" s="138"/>
      <c r="F134" s="138"/>
      <c r="G134" s="138"/>
      <c r="H134" s="138"/>
      <c r="I134" s="138"/>
      <c r="J134" s="138"/>
      <c r="K134" s="138"/>
      <c r="L134" s="138"/>
      <c r="M134" s="138"/>
      <c r="N134" s="138"/>
      <c r="O134" s="138"/>
      <c r="P134" s="138"/>
      <c r="Q134" s="138"/>
      <c r="R134" s="138"/>
      <c r="S134" s="138"/>
      <c r="T134" s="138"/>
      <c r="U134" s="138"/>
      <c r="V134" s="138"/>
    </row>
    <row r="135" spans="1:22" x14ac:dyDescent="0.25">
      <c r="A135" s="138"/>
      <c r="B135" s="138"/>
      <c r="C135" s="138"/>
      <c r="D135" s="138"/>
      <c r="E135" s="138"/>
      <c r="F135" s="138"/>
      <c r="G135" s="138"/>
      <c r="H135" s="138"/>
      <c r="I135" s="138"/>
      <c r="J135" s="138"/>
      <c r="K135" s="138"/>
      <c r="L135" s="138"/>
      <c r="M135" s="138"/>
      <c r="N135" s="138"/>
      <c r="O135" s="138"/>
      <c r="P135" s="138"/>
      <c r="Q135" s="138"/>
      <c r="R135" s="138"/>
      <c r="S135" s="138"/>
      <c r="T135" s="138"/>
      <c r="U135" s="138"/>
      <c r="V135" s="138"/>
    </row>
    <row r="136" spans="1:22" x14ac:dyDescent="0.25">
      <c r="A136" s="138"/>
      <c r="B136" s="138"/>
      <c r="C136" s="138"/>
      <c r="D136" s="138"/>
      <c r="E136" s="138"/>
      <c r="F136" s="138"/>
      <c r="G136" s="138"/>
      <c r="H136" s="138"/>
      <c r="I136" s="138"/>
      <c r="J136" s="138"/>
      <c r="K136" s="138"/>
      <c r="L136" s="138"/>
      <c r="M136" s="138"/>
      <c r="N136" s="138"/>
      <c r="O136" s="138"/>
      <c r="P136" s="138"/>
      <c r="Q136" s="138"/>
      <c r="R136" s="138"/>
      <c r="S136" s="138"/>
      <c r="T136" s="138"/>
      <c r="U136" s="138"/>
      <c r="V136" s="138"/>
    </row>
    <row r="137" spans="1:22" x14ac:dyDescent="0.25">
      <c r="A137" s="138"/>
      <c r="B137" s="138"/>
      <c r="C137" s="138"/>
      <c r="D137" s="138"/>
      <c r="E137" s="138"/>
      <c r="F137" s="138"/>
      <c r="G137" s="138"/>
      <c r="H137" s="138"/>
      <c r="I137" s="138"/>
      <c r="J137" s="138"/>
      <c r="K137" s="138"/>
      <c r="L137" s="138"/>
      <c r="M137" s="138"/>
      <c r="N137" s="138"/>
      <c r="O137" s="138"/>
      <c r="P137" s="138"/>
      <c r="Q137" s="138"/>
      <c r="R137" s="138"/>
      <c r="S137" s="138"/>
      <c r="T137" s="138"/>
      <c r="U137" s="138"/>
      <c r="V137" s="138"/>
    </row>
    <row r="138" spans="1:22" x14ac:dyDescent="0.25">
      <c r="A138" s="138"/>
      <c r="B138" s="138"/>
      <c r="C138" s="138"/>
      <c r="D138" s="138"/>
      <c r="E138" s="138"/>
      <c r="F138" s="138"/>
      <c r="G138" s="138"/>
      <c r="H138" s="138"/>
      <c r="I138" s="138"/>
      <c r="J138" s="138"/>
      <c r="K138" s="138"/>
      <c r="L138" s="138"/>
      <c r="M138" s="138"/>
      <c r="N138" s="138"/>
      <c r="O138" s="138"/>
      <c r="P138" s="138"/>
      <c r="Q138" s="138"/>
      <c r="R138" s="138"/>
      <c r="S138" s="138"/>
      <c r="T138" s="138"/>
      <c r="U138" s="138"/>
      <c r="V138" s="138"/>
    </row>
    <row r="139" spans="1:22" x14ac:dyDescent="0.25">
      <c r="A139" s="138"/>
      <c r="B139" s="138"/>
      <c r="C139" s="138"/>
      <c r="D139" s="138"/>
      <c r="E139" s="138"/>
      <c r="F139" s="138"/>
      <c r="G139" s="138"/>
      <c r="H139" s="138"/>
      <c r="I139" s="138"/>
      <c r="J139" s="138"/>
      <c r="K139" s="138"/>
      <c r="L139" s="138"/>
      <c r="M139" s="138"/>
      <c r="N139" s="138"/>
      <c r="O139" s="138"/>
      <c r="P139" s="138"/>
      <c r="Q139" s="138"/>
      <c r="R139" s="138"/>
      <c r="S139" s="138"/>
      <c r="T139" s="138"/>
      <c r="U139" s="138"/>
      <c r="V139" s="138"/>
    </row>
    <row r="140" spans="1:22" x14ac:dyDescent="0.25">
      <c r="A140" s="138"/>
      <c r="B140" s="138"/>
      <c r="C140" s="138"/>
      <c r="D140" s="138"/>
      <c r="E140" s="138"/>
      <c r="F140" s="138"/>
      <c r="G140" s="138"/>
      <c r="H140" s="138"/>
      <c r="I140" s="138"/>
      <c r="J140" s="138"/>
      <c r="K140" s="138"/>
      <c r="L140" s="138"/>
      <c r="M140" s="138"/>
      <c r="N140" s="138"/>
      <c r="O140" s="138"/>
      <c r="P140" s="138"/>
      <c r="Q140" s="138"/>
      <c r="R140" s="138"/>
      <c r="S140" s="138"/>
      <c r="T140" s="138"/>
      <c r="U140" s="138"/>
      <c r="V140" s="138"/>
    </row>
    <row r="141" spans="1:22" x14ac:dyDescent="0.25">
      <c r="A141" s="138"/>
      <c r="B141" s="138"/>
      <c r="C141" s="138"/>
      <c r="D141" s="138"/>
      <c r="E141" s="138"/>
      <c r="F141" s="138"/>
      <c r="G141" s="138"/>
      <c r="H141" s="138"/>
      <c r="I141" s="138"/>
      <c r="J141" s="138"/>
      <c r="K141" s="138"/>
      <c r="L141" s="138"/>
      <c r="M141" s="138"/>
      <c r="N141" s="138"/>
      <c r="O141" s="138"/>
      <c r="P141" s="138"/>
      <c r="Q141" s="138"/>
      <c r="R141" s="138"/>
      <c r="S141" s="138"/>
      <c r="T141" s="138"/>
      <c r="U141" s="138"/>
      <c r="V141" s="138"/>
    </row>
    <row r="142" spans="1:22" x14ac:dyDescent="0.25">
      <c r="A142" s="138"/>
      <c r="B142" s="138"/>
      <c r="C142" s="138"/>
      <c r="D142" s="138"/>
      <c r="E142" s="138"/>
      <c r="F142" s="138"/>
      <c r="G142" s="138"/>
      <c r="H142" s="138"/>
      <c r="I142" s="138"/>
      <c r="J142" s="138"/>
      <c r="K142" s="138"/>
      <c r="L142" s="138"/>
      <c r="M142" s="138"/>
      <c r="N142" s="138"/>
      <c r="O142" s="138"/>
      <c r="P142" s="138"/>
      <c r="Q142" s="138"/>
      <c r="R142" s="138"/>
      <c r="S142" s="138"/>
      <c r="T142" s="138"/>
      <c r="U142" s="138"/>
      <c r="V142" s="138"/>
    </row>
    <row r="143" spans="1:22" x14ac:dyDescent="0.25">
      <c r="A143" s="138"/>
      <c r="B143" s="138"/>
      <c r="C143" s="138"/>
      <c r="D143" s="138"/>
      <c r="E143" s="138"/>
      <c r="F143" s="138"/>
      <c r="G143" s="138"/>
      <c r="H143" s="138"/>
      <c r="I143" s="138"/>
      <c r="J143" s="138"/>
      <c r="K143" s="138"/>
      <c r="L143" s="138"/>
      <c r="M143" s="138"/>
      <c r="N143" s="138"/>
      <c r="O143" s="138"/>
      <c r="P143" s="138"/>
      <c r="Q143" s="138"/>
      <c r="R143" s="138"/>
      <c r="S143" s="138"/>
      <c r="T143" s="138"/>
      <c r="U143" s="138"/>
      <c r="V143" s="138"/>
    </row>
    <row r="144" spans="1:22" x14ac:dyDescent="0.25">
      <c r="A144" s="138"/>
      <c r="B144" s="138"/>
      <c r="C144" s="138"/>
      <c r="D144" s="138"/>
      <c r="E144" s="138"/>
      <c r="F144" s="138"/>
      <c r="G144" s="138"/>
      <c r="H144" s="138"/>
      <c r="I144" s="138"/>
      <c r="J144" s="138"/>
      <c r="K144" s="138"/>
      <c r="L144" s="138"/>
      <c r="M144" s="138"/>
      <c r="N144" s="138"/>
      <c r="O144" s="138"/>
      <c r="P144" s="138"/>
      <c r="Q144" s="138"/>
      <c r="R144" s="138"/>
      <c r="S144" s="138"/>
      <c r="T144" s="138"/>
      <c r="U144" s="138"/>
      <c r="V144" s="138"/>
    </row>
    <row r="145" spans="1:22" x14ac:dyDescent="0.25">
      <c r="A145" s="138"/>
      <c r="B145" s="138"/>
      <c r="C145" s="138"/>
      <c r="D145" s="138"/>
      <c r="E145" s="138"/>
      <c r="F145" s="138"/>
      <c r="G145" s="138"/>
      <c r="H145" s="138"/>
      <c r="I145" s="138"/>
      <c r="J145" s="138"/>
      <c r="K145" s="138"/>
      <c r="L145" s="138"/>
      <c r="M145" s="138"/>
      <c r="N145" s="138"/>
      <c r="O145" s="138"/>
      <c r="P145" s="138"/>
      <c r="Q145" s="138"/>
      <c r="R145" s="138"/>
      <c r="S145" s="138"/>
      <c r="T145" s="138"/>
      <c r="U145" s="138"/>
      <c r="V145" s="138"/>
    </row>
    <row r="146" spans="1:22" x14ac:dyDescent="0.25">
      <c r="A146" s="138"/>
      <c r="B146" s="138"/>
      <c r="C146" s="138"/>
      <c r="D146" s="138"/>
      <c r="E146" s="138"/>
      <c r="F146" s="138"/>
      <c r="G146" s="138"/>
      <c r="H146" s="138"/>
      <c r="I146" s="138"/>
      <c r="J146" s="138"/>
      <c r="K146" s="138"/>
      <c r="L146" s="138"/>
      <c r="M146" s="138"/>
      <c r="N146" s="138"/>
      <c r="O146" s="138"/>
      <c r="P146" s="138"/>
      <c r="Q146" s="138"/>
      <c r="R146" s="138"/>
      <c r="S146" s="138"/>
      <c r="T146" s="138"/>
      <c r="U146" s="138"/>
      <c r="V146" s="138"/>
    </row>
    <row r="147" spans="1:22" x14ac:dyDescent="0.25">
      <c r="A147" s="138"/>
      <c r="B147" s="138"/>
      <c r="C147" s="138"/>
      <c r="D147" s="138"/>
      <c r="E147" s="138"/>
      <c r="F147" s="138"/>
      <c r="G147" s="138"/>
      <c r="H147" s="138"/>
      <c r="I147" s="138"/>
      <c r="J147" s="138"/>
      <c r="K147" s="138"/>
      <c r="L147" s="138"/>
      <c r="M147" s="138"/>
      <c r="N147" s="138"/>
      <c r="O147" s="138"/>
      <c r="P147" s="138"/>
      <c r="Q147" s="138"/>
      <c r="R147" s="138"/>
      <c r="S147" s="138"/>
      <c r="T147" s="138"/>
      <c r="U147" s="138"/>
      <c r="V147" s="138"/>
    </row>
    <row r="148" spans="1:22" x14ac:dyDescent="0.25">
      <c r="A148" s="138"/>
      <c r="B148" s="138"/>
      <c r="C148" s="138"/>
      <c r="D148" s="138"/>
      <c r="E148" s="138"/>
      <c r="F148" s="138"/>
      <c r="G148" s="138"/>
      <c r="H148" s="138"/>
      <c r="I148" s="138"/>
      <c r="J148" s="138"/>
      <c r="K148" s="138"/>
      <c r="L148" s="138"/>
      <c r="M148" s="138"/>
      <c r="N148" s="138"/>
      <c r="O148" s="138"/>
      <c r="P148" s="138"/>
      <c r="Q148" s="138"/>
      <c r="R148" s="138"/>
      <c r="S148" s="138"/>
      <c r="T148" s="138"/>
      <c r="U148" s="138"/>
      <c r="V148" s="138"/>
    </row>
    <row r="149" spans="1:22" x14ac:dyDescent="0.25">
      <c r="A149" s="138"/>
      <c r="B149" s="138"/>
      <c r="C149" s="138"/>
      <c r="D149" s="138"/>
      <c r="E149" s="138"/>
      <c r="F149" s="138"/>
      <c r="G149" s="138"/>
      <c r="H149" s="138"/>
      <c r="I149" s="138"/>
      <c r="J149" s="138"/>
      <c r="K149" s="138"/>
      <c r="L149" s="138"/>
      <c r="M149" s="138"/>
      <c r="N149" s="138"/>
      <c r="O149" s="138"/>
      <c r="P149" s="138"/>
      <c r="Q149" s="138"/>
      <c r="R149" s="138"/>
      <c r="S149" s="138"/>
      <c r="T149" s="138"/>
      <c r="U149" s="138"/>
      <c r="V149" s="138"/>
    </row>
    <row r="150" spans="1:22" x14ac:dyDescent="0.25">
      <c r="A150" s="138"/>
      <c r="B150" s="138"/>
      <c r="C150" s="138"/>
      <c r="D150" s="138"/>
      <c r="E150" s="138"/>
      <c r="F150" s="138"/>
      <c r="G150" s="138"/>
      <c r="H150" s="138"/>
      <c r="I150" s="138"/>
      <c r="J150" s="138"/>
      <c r="K150" s="138"/>
      <c r="L150" s="138"/>
      <c r="M150" s="138"/>
      <c r="N150" s="138"/>
      <c r="O150" s="138"/>
      <c r="P150" s="138"/>
      <c r="Q150" s="138"/>
      <c r="R150" s="138"/>
      <c r="S150" s="138"/>
      <c r="T150" s="138"/>
      <c r="U150" s="138"/>
      <c r="V150" s="138"/>
    </row>
    <row r="151" spans="1:22" x14ac:dyDescent="0.25">
      <c r="A151" s="138"/>
      <c r="B151" s="138"/>
      <c r="C151" s="138"/>
      <c r="D151" s="138"/>
      <c r="E151" s="138"/>
      <c r="F151" s="138"/>
      <c r="G151" s="138"/>
      <c r="H151" s="138"/>
      <c r="I151" s="138"/>
      <c r="J151" s="138"/>
      <c r="K151" s="138"/>
      <c r="L151" s="138"/>
      <c r="M151" s="138"/>
      <c r="N151" s="138"/>
      <c r="O151" s="138"/>
      <c r="P151" s="138"/>
      <c r="Q151" s="138"/>
      <c r="R151" s="138"/>
      <c r="S151" s="138"/>
      <c r="T151" s="138"/>
      <c r="U151" s="138"/>
      <c r="V151" s="138"/>
    </row>
    <row r="152" spans="1:22" x14ac:dyDescent="0.25">
      <c r="A152" s="138"/>
      <c r="B152" s="138"/>
      <c r="C152" s="138"/>
      <c r="D152" s="138"/>
      <c r="E152" s="138"/>
      <c r="F152" s="138"/>
      <c r="G152" s="138"/>
      <c r="H152" s="138"/>
      <c r="I152" s="138"/>
      <c r="J152" s="138"/>
      <c r="K152" s="138"/>
      <c r="L152" s="138"/>
      <c r="M152" s="138"/>
      <c r="N152" s="138"/>
      <c r="O152" s="138"/>
      <c r="P152" s="138"/>
      <c r="Q152" s="138"/>
      <c r="R152" s="138"/>
      <c r="S152" s="138"/>
      <c r="T152" s="138"/>
      <c r="U152" s="138"/>
      <c r="V152" s="138"/>
    </row>
    <row r="153" spans="1:22" x14ac:dyDescent="0.25">
      <c r="A153" s="138"/>
      <c r="B153" s="138"/>
      <c r="C153" s="138"/>
      <c r="D153" s="138"/>
      <c r="E153" s="138"/>
      <c r="F153" s="138"/>
      <c r="G153" s="138"/>
      <c r="H153" s="138"/>
      <c r="I153" s="138"/>
      <c r="J153" s="138"/>
      <c r="K153" s="138"/>
      <c r="L153" s="138"/>
      <c r="M153" s="138"/>
      <c r="N153" s="138"/>
      <c r="O153" s="138"/>
      <c r="P153" s="138"/>
      <c r="Q153" s="138"/>
      <c r="R153" s="138"/>
      <c r="S153" s="138"/>
      <c r="T153" s="138"/>
      <c r="U153" s="138"/>
      <c r="V153" s="138"/>
    </row>
    <row r="154" spans="1:22" x14ac:dyDescent="0.25">
      <c r="A154" s="138"/>
      <c r="B154" s="138"/>
      <c r="C154" s="138"/>
      <c r="D154" s="138"/>
      <c r="E154" s="138"/>
      <c r="F154" s="138"/>
      <c r="G154" s="138"/>
      <c r="H154" s="138"/>
      <c r="I154" s="138"/>
      <c r="J154" s="138"/>
      <c r="K154" s="138"/>
      <c r="L154" s="138"/>
      <c r="M154" s="138"/>
      <c r="N154" s="138"/>
      <c r="O154" s="138"/>
      <c r="P154" s="138"/>
      <c r="Q154" s="138"/>
      <c r="R154" s="138"/>
      <c r="S154" s="138"/>
      <c r="T154" s="138"/>
      <c r="U154" s="138"/>
      <c r="V154" s="138"/>
    </row>
    <row r="155" spans="1:22" x14ac:dyDescent="0.25">
      <c r="A155" s="138"/>
      <c r="B155" s="138"/>
      <c r="C155" s="138"/>
      <c r="D155" s="138"/>
      <c r="E155" s="138"/>
      <c r="F155" s="138"/>
      <c r="G155" s="138"/>
      <c r="H155" s="138"/>
      <c r="I155" s="138"/>
      <c r="J155" s="138"/>
      <c r="K155" s="138"/>
      <c r="L155" s="138"/>
      <c r="M155" s="138"/>
      <c r="N155" s="138"/>
      <c r="O155" s="138"/>
      <c r="P155" s="138"/>
      <c r="Q155" s="138"/>
      <c r="R155" s="138"/>
      <c r="S155" s="138"/>
      <c r="T155" s="138"/>
      <c r="U155" s="138"/>
      <c r="V155" s="138"/>
    </row>
    <row r="156" spans="1:22" x14ac:dyDescent="0.25">
      <c r="A156" s="138"/>
      <c r="B156" s="138"/>
      <c r="C156" s="138"/>
      <c r="D156" s="138"/>
      <c r="E156" s="138"/>
      <c r="F156" s="138"/>
      <c r="G156" s="138"/>
      <c r="H156" s="138"/>
      <c r="I156" s="138"/>
      <c r="J156" s="138"/>
      <c r="K156" s="138"/>
      <c r="L156" s="138"/>
      <c r="M156" s="138"/>
      <c r="N156" s="138"/>
      <c r="O156" s="138"/>
      <c r="P156" s="138"/>
      <c r="Q156" s="138"/>
      <c r="R156" s="138"/>
      <c r="S156" s="138"/>
      <c r="T156" s="138"/>
      <c r="U156" s="138"/>
      <c r="V156" s="138"/>
    </row>
    <row r="157" spans="1:22" x14ac:dyDescent="0.25">
      <c r="A157" s="138"/>
      <c r="B157" s="138"/>
      <c r="C157" s="138"/>
      <c r="D157" s="138"/>
      <c r="E157" s="138"/>
      <c r="F157" s="138"/>
      <c r="G157" s="138"/>
      <c r="H157" s="138"/>
      <c r="I157" s="138"/>
      <c r="J157" s="138"/>
      <c r="K157" s="138"/>
      <c r="L157" s="138"/>
      <c r="M157" s="138"/>
      <c r="N157" s="138"/>
      <c r="O157" s="138"/>
      <c r="P157" s="138"/>
      <c r="Q157" s="138"/>
      <c r="R157" s="138"/>
      <c r="S157" s="138"/>
      <c r="T157" s="138"/>
      <c r="U157" s="138"/>
      <c r="V157" s="138"/>
    </row>
    <row r="158" spans="1:22" x14ac:dyDescent="0.25">
      <c r="A158" s="138"/>
      <c r="B158" s="138"/>
      <c r="C158" s="138"/>
      <c r="D158" s="138"/>
      <c r="E158" s="138"/>
      <c r="F158" s="138"/>
      <c r="G158" s="138"/>
      <c r="H158" s="138"/>
      <c r="I158" s="138"/>
      <c r="J158" s="138"/>
      <c r="K158" s="138"/>
      <c r="L158" s="138"/>
      <c r="M158" s="138"/>
      <c r="N158" s="138"/>
      <c r="O158" s="138"/>
      <c r="P158" s="138"/>
      <c r="Q158" s="138"/>
      <c r="R158" s="138"/>
      <c r="S158" s="138"/>
      <c r="T158" s="138"/>
      <c r="U158" s="138"/>
      <c r="V158" s="138"/>
    </row>
    <row r="159" spans="1:22" x14ac:dyDescent="0.25">
      <c r="A159" s="138"/>
      <c r="B159" s="138"/>
      <c r="C159" s="138"/>
      <c r="D159" s="138"/>
      <c r="E159" s="138"/>
      <c r="F159" s="138"/>
      <c r="G159" s="138"/>
      <c r="H159" s="138"/>
      <c r="I159" s="138"/>
      <c r="J159" s="138"/>
      <c r="K159" s="138"/>
      <c r="L159" s="138"/>
      <c r="M159" s="138"/>
      <c r="N159" s="138"/>
      <c r="O159" s="138"/>
      <c r="P159" s="138"/>
      <c r="Q159" s="138"/>
      <c r="R159" s="138"/>
      <c r="S159" s="138"/>
      <c r="T159" s="138"/>
      <c r="U159" s="138"/>
      <c r="V159" s="138"/>
    </row>
    <row r="160" spans="1:22" x14ac:dyDescent="0.25">
      <c r="A160" s="138"/>
      <c r="B160" s="138"/>
      <c r="C160" s="138"/>
      <c r="D160" s="138"/>
      <c r="E160" s="138"/>
      <c r="F160" s="138"/>
      <c r="G160" s="138"/>
      <c r="H160" s="138"/>
      <c r="I160" s="138"/>
      <c r="J160" s="138"/>
      <c r="K160" s="138"/>
      <c r="L160" s="138"/>
      <c r="M160" s="138"/>
      <c r="N160" s="138"/>
      <c r="O160" s="138"/>
      <c r="P160" s="138"/>
      <c r="Q160" s="138"/>
      <c r="R160" s="138"/>
      <c r="S160" s="138"/>
      <c r="T160" s="138"/>
      <c r="U160" s="138"/>
      <c r="V160" s="138"/>
    </row>
    <row r="161" spans="1:22" x14ac:dyDescent="0.25">
      <c r="A161" s="138"/>
      <c r="B161" s="138"/>
      <c r="C161" s="138"/>
      <c r="D161" s="138"/>
      <c r="E161" s="138"/>
      <c r="F161" s="138"/>
      <c r="G161" s="138"/>
      <c r="H161" s="138"/>
      <c r="I161" s="138"/>
      <c r="J161" s="138"/>
      <c r="K161" s="138"/>
      <c r="L161" s="138"/>
      <c r="M161" s="138"/>
      <c r="N161" s="138"/>
      <c r="O161" s="138"/>
      <c r="P161" s="138"/>
      <c r="Q161" s="138"/>
      <c r="R161" s="138"/>
      <c r="S161" s="138"/>
      <c r="T161" s="138"/>
      <c r="U161" s="138"/>
      <c r="V161" s="138"/>
    </row>
    <row r="162" spans="1:22" x14ac:dyDescent="0.25">
      <c r="A162" s="138"/>
      <c r="B162" s="138"/>
      <c r="C162" s="138"/>
      <c r="D162" s="138"/>
      <c r="E162" s="138"/>
      <c r="F162" s="138"/>
      <c r="G162" s="138"/>
      <c r="H162" s="138"/>
      <c r="I162" s="138"/>
      <c r="J162" s="138"/>
      <c r="K162" s="138"/>
      <c r="L162" s="138"/>
      <c r="M162" s="138"/>
      <c r="N162" s="138"/>
      <c r="O162" s="138"/>
      <c r="P162" s="138"/>
      <c r="Q162" s="138"/>
      <c r="R162" s="138"/>
      <c r="S162" s="138"/>
      <c r="T162" s="138"/>
      <c r="U162" s="138"/>
      <c r="V162" s="138"/>
    </row>
    <row r="163" spans="1:22" x14ac:dyDescent="0.25">
      <c r="A163" s="138"/>
      <c r="B163" s="138"/>
      <c r="C163" s="138"/>
      <c r="D163" s="138"/>
      <c r="E163" s="138"/>
      <c r="F163" s="138"/>
      <c r="G163" s="138"/>
      <c r="H163" s="138"/>
      <c r="I163" s="138"/>
      <c r="J163" s="138"/>
      <c r="K163" s="138"/>
      <c r="L163" s="138"/>
      <c r="M163" s="138"/>
      <c r="N163" s="138"/>
      <c r="O163" s="138"/>
      <c r="P163" s="138"/>
      <c r="Q163" s="138"/>
      <c r="R163" s="138"/>
      <c r="S163" s="138"/>
      <c r="T163" s="138"/>
      <c r="U163" s="138"/>
      <c r="V163" s="138"/>
    </row>
    <row r="164" spans="1:22" x14ac:dyDescent="0.25">
      <c r="A164" s="138"/>
      <c r="B164" s="138"/>
      <c r="C164" s="138"/>
      <c r="D164" s="138"/>
      <c r="E164" s="138"/>
      <c r="F164" s="138"/>
      <c r="G164" s="138"/>
      <c r="H164" s="138"/>
      <c r="I164" s="138"/>
      <c r="J164" s="138"/>
      <c r="K164" s="138"/>
      <c r="L164" s="138"/>
      <c r="M164" s="138"/>
      <c r="N164" s="138"/>
      <c r="O164" s="138"/>
      <c r="P164" s="138"/>
      <c r="Q164" s="138"/>
      <c r="R164" s="138"/>
      <c r="S164" s="138"/>
      <c r="T164" s="138"/>
      <c r="U164" s="138"/>
      <c r="V164" s="138"/>
    </row>
    <row r="165" spans="1:22" x14ac:dyDescent="0.25">
      <c r="A165" s="138"/>
      <c r="B165" s="138"/>
      <c r="C165" s="138"/>
      <c r="D165" s="138"/>
      <c r="E165" s="138"/>
      <c r="F165" s="138"/>
      <c r="G165" s="138"/>
      <c r="H165" s="138"/>
      <c r="I165" s="138"/>
      <c r="J165" s="138"/>
      <c r="K165" s="138"/>
      <c r="L165" s="138"/>
      <c r="M165" s="138"/>
      <c r="N165" s="138"/>
      <c r="O165" s="138"/>
      <c r="P165" s="138"/>
      <c r="Q165" s="138"/>
      <c r="R165" s="138"/>
      <c r="S165" s="138"/>
      <c r="T165" s="138"/>
      <c r="U165" s="138"/>
      <c r="V165" s="138"/>
    </row>
    <row r="166" spans="1:22" x14ac:dyDescent="0.25">
      <c r="A166" s="138"/>
      <c r="B166" s="138"/>
      <c r="C166" s="138"/>
      <c r="D166" s="138"/>
      <c r="E166" s="138"/>
      <c r="F166" s="138"/>
      <c r="G166" s="138"/>
      <c r="H166" s="138"/>
      <c r="I166" s="138"/>
      <c r="J166" s="138"/>
      <c r="K166" s="138"/>
      <c r="L166" s="138"/>
      <c r="M166" s="138"/>
      <c r="N166" s="138"/>
      <c r="O166" s="138"/>
      <c r="P166" s="138"/>
      <c r="Q166" s="138"/>
      <c r="R166" s="138"/>
      <c r="S166" s="138"/>
      <c r="T166" s="138"/>
      <c r="U166" s="138"/>
      <c r="V166" s="138"/>
    </row>
    <row r="167" spans="1:22" x14ac:dyDescent="0.25">
      <c r="A167" s="138"/>
      <c r="B167" s="138"/>
      <c r="C167" s="138"/>
      <c r="D167" s="138"/>
      <c r="E167" s="138"/>
      <c r="F167" s="138"/>
      <c r="G167" s="138"/>
      <c r="H167" s="138"/>
      <c r="I167" s="138"/>
      <c r="J167" s="138"/>
      <c r="K167" s="138"/>
      <c r="L167" s="138"/>
      <c r="M167" s="138"/>
      <c r="N167" s="138"/>
      <c r="O167" s="138"/>
      <c r="P167" s="138"/>
      <c r="Q167" s="138"/>
      <c r="R167" s="138"/>
      <c r="S167" s="138"/>
      <c r="T167" s="138"/>
      <c r="U167" s="138"/>
      <c r="V167" s="138"/>
    </row>
    <row r="168" spans="1:22" x14ac:dyDescent="0.25">
      <c r="A168" s="138"/>
      <c r="B168" s="138"/>
      <c r="C168" s="138"/>
      <c r="D168" s="138"/>
      <c r="E168" s="138"/>
      <c r="F168" s="138"/>
      <c r="G168" s="138"/>
      <c r="H168" s="138"/>
      <c r="I168" s="138"/>
      <c r="J168" s="138"/>
      <c r="K168" s="138"/>
      <c r="L168" s="138"/>
      <c r="M168" s="138"/>
      <c r="N168" s="138"/>
      <c r="O168" s="138"/>
      <c r="P168" s="138"/>
      <c r="Q168" s="138"/>
      <c r="R168" s="138"/>
      <c r="S168" s="138"/>
      <c r="T168" s="138"/>
      <c r="U168" s="138"/>
      <c r="V168" s="138"/>
    </row>
    <row r="169" spans="1:22" x14ac:dyDescent="0.25">
      <c r="A169" s="138"/>
      <c r="B169" s="138"/>
      <c r="C169" s="138"/>
      <c r="D169" s="138"/>
      <c r="E169" s="138"/>
      <c r="F169" s="138"/>
      <c r="G169" s="138"/>
      <c r="H169" s="138"/>
      <c r="I169" s="138"/>
      <c r="J169" s="138"/>
      <c r="K169" s="138"/>
      <c r="L169" s="138"/>
      <c r="M169" s="138"/>
      <c r="N169" s="138"/>
      <c r="O169" s="138"/>
      <c r="P169" s="138"/>
      <c r="Q169" s="138"/>
      <c r="R169" s="138"/>
      <c r="S169" s="138"/>
      <c r="T169" s="138"/>
      <c r="U169" s="138"/>
      <c r="V169" s="138"/>
    </row>
    <row r="170" spans="1:22" x14ac:dyDescent="0.25">
      <c r="A170" s="138"/>
      <c r="B170" s="138"/>
      <c r="C170" s="138"/>
      <c r="D170" s="138"/>
      <c r="E170" s="138"/>
      <c r="F170" s="138"/>
      <c r="G170" s="138"/>
      <c r="H170" s="138"/>
      <c r="I170" s="138"/>
      <c r="J170" s="138"/>
      <c r="K170" s="138"/>
      <c r="L170" s="138"/>
      <c r="M170" s="138"/>
      <c r="N170" s="138"/>
      <c r="O170" s="138"/>
      <c r="P170" s="138"/>
      <c r="Q170" s="138"/>
      <c r="R170" s="138"/>
      <c r="S170" s="138"/>
      <c r="T170" s="138"/>
      <c r="U170" s="138"/>
      <c r="V170" s="138"/>
    </row>
    <row r="171" spans="1:22" x14ac:dyDescent="0.25">
      <c r="A171" s="138"/>
      <c r="B171" s="138"/>
      <c r="C171" s="138"/>
      <c r="D171" s="138"/>
      <c r="E171" s="138"/>
      <c r="F171" s="138"/>
      <c r="G171" s="138"/>
      <c r="H171" s="138"/>
      <c r="I171" s="138"/>
      <c r="J171" s="138"/>
      <c r="K171" s="138"/>
      <c r="L171" s="138"/>
      <c r="M171" s="138"/>
      <c r="N171" s="138"/>
      <c r="O171" s="138"/>
      <c r="P171" s="138"/>
      <c r="Q171" s="138"/>
      <c r="R171" s="138"/>
      <c r="S171" s="138"/>
      <c r="T171" s="138"/>
      <c r="U171" s="138"/>
      <c r="V171" s="138"/>
    </row>
    <row r="172" spans="1:22" x14ac:dyDescent="0.25">
      <c r="A172" s="138"/>
      <c r="B172" s="138"/>
      <c r="C172" s="138"/>
      <c r="D172" s="138"/>
      <c r="E172" s="138"/>
      <c r="F172" s="138"/>
      <c r="G172" s="138"/>
      <c r="H172" s="138"/>
      <c r="I172" s="138"/>
      <c r="J172" s="138"/>
      <c r="K172" s="138"/>
      <c r="L172" s="138"/>
      <c r="M172" s="138"/>
      <c r="N172" s="138"/>
      <c r="O172" s="138"/>
      <c r="P172" s="138"/>
      <c r="Q172" s="138"/>
      <c r="R172" s="138"/>
      <c r="S172" s="138"/>
      <c r="T172" s="138"/>
      <c r="U172" s="138"/>
      <c r="V172" s="138"/>
    </row>
    <row r="173" spans="1:22" x14ac:dyDescent="0.25">
      <c r="A173" s="138"/>
      <c r="B173" s="138"/>
      <c r="C173" s="138"/>
      <c r="D173" s="138"/>
      <c r="E173" s="138"/>
      <c r="F173" s="138"/>
      <c r="G173" s="138"/>
      <c r="H173" s="138"/>
      <c r="I173" s="138"/>
      <c r="J173" s="138"/>
      <c r="K173" s="138"/>
      <c r="L173" s="138"/>
      <c r="M173" s="138"/>
      <c r="N173" s="138"/>
      <c r="O173" s="138"/>
      <c r="P173" s="138"/>
      <c r="Q173" s="138"/>
      <c r="R173" s="138"/>
      <c r="S173" s="138"/>
      <c r="T173" s="138"/>
      <c r="U173" s="138"/>
      <c r="V173" s="138"/>
    </row>
    <row r="174" spans="1:22" x14ac:dyDescent="0.25">
      <c r="A174" s="138"/>
      <c r="B174" s="138"/>
      <c r="C174" s="138"/>
      <c r="D174" s="138"/>
      <c r="E174" s="138"/>
      <c r="F174" s="138"/>
      <c r="G174" s="138"/>
      <c r="H174" s="138"/>
      <c r="I174" s="138"/>
      <c r="J174" s="138"/>
      <c r="K174" s="138"/>
      <c r="L174" s="138"/>
      <c r="M174" s="138"/>
      <c r="N174" s="138"/>
      <c r="O174" s="138"/>
      <c r="P174" s="138"/>
      <c r="Q174" s="138"/>
      <c r="R174" s="138"/>
      <c r="S174" s="138"/>
      <c r="T174" s="138"/>
      <c r="U174" s="138"/>
      <c r="V174" s="138"/>
    </row>
    <row r="175" spans="1:22" x14ac:dyDescent="0.25">
      <c r="A175" s="138"/>
      <c r="B175" s="138"/>
      <c r="C175" s="138"/>
      <c r="D175" s="138"/>
      <c r="E175" s="138"/>
      <c r="F175" s="138"/>
      <c r="G175" s="138"/>
      <c r="H175" s="138"/>
      <c r="I175" s="138"/>
      <c r="J175" s="138"/>
      <c r="K175" s="138"/>
      <c r="L175" s="138"/>
      <c r="M175" s="138"/>
      <c r="N175" s="138"/>
      <c r="O175" s="138"/>
      <c r="P175" s="138"/>
      <c r="Q175" s="138"/>
      <c r="R175" s="138"/>
      <c r="S175" s="138"/>
      <c r="T175" s="138"/>
      <c r="U175" s="138"/>
      <c r="V175" s="138"/>
    </row>
    <row r="176" spans="1:22" x14ac:dyDescent="0.25">
      <c r="A176" s="138"/>
      <c r="B176" s="138"/>
      <c r="C176" s="138"/>
      <c r="D176" s="138"/>
      <c r="E176" s="138"/>
      <c r="F176" s="138"/>
      <c r="G176" s="138"/>
      <c r="H176" s="138"/>
      <c r="I176" s="138"/>
      <c r="J176" s="138"/>
      <c r="K176" s="138"/>
      <c r="L176" s="138"/>
      <c r="M176" s="138"/>
      <c r="N176" s="138"/>
      <c r="O176" s="138"/>
      <c r="P176" s="138"/>
      <c r="Q176" s="138"/>
      <c r="R176" s="138"/>
      <c r="S176" s="138"/>
      <c r="T176" s="138"/>
      <c r="U176" s="138"/>
      <c r="V176" s="138"/>
    </row>
    <row r="177" spans="1:22" x14ac:dyDescent="0.25">
      <c r="A177" s="138"/>
      <c r="B177" s="138"/>
      <c r="C177" s="138"/>
      <c r="D177" s="138"/>
      <c r="E177" s="138"/>
      <c r="F177" s="138"/>
      <c r="G177" s="138"/>
      <c r="H177" s="138"/>
      <c r="I177" s="138"/>
      <c r="J177" s="138"/>
      <c r="K177" s="138"/>
      <c r="L177" s="138"/>
      <c r="M177" s="138"/>
      <c r="N177" s="138"/>
      <c r="O177" s="138"/>
      <c r="P177" s="138"/>
      <c r="Q177" s="138"/>
      <c r="R177" s="138"/>
      <c r="S177" s="138"/>
      <c r="T177" s="138"/>
      <c r="U177" s="138"/>
      <c r="V177" s="138"/>
    </row>
    <row r="178" spans="1:22" x14ac:dyDescent="0.25">
      <c r="A178" s="138"/>
      <c r="B178" s="138"/>
      <c r="C178" s="138"/>
      <c r="D178" s="138"/>
      <c r="E178" s="138"/>
      <c r="F178" s="138"/>
      <c r="G178" s="138"/>
      <c r="H178" s="138"/>
      <c r="I178" s="138"/>
      <c r="J178" s="138"/>
      <c r="K178" s="138"/>
      <c r="L178" s="138"/>
      <c r="M178" s="138"/>
      <c r="N178" s="138"/>
      <c r="O178" s="138"/>
      <c r="P178" s="138"/>
      <c r="Q178" s="138"/>
      <c r="R178" s="138"/>
      <c r="S178" s="138"/>
      <c r="T178" s="138"/>
      <c r="U178" s="138"/>
      <c r="V178" s="138"/>
    </row>
    <row r="179" spans="1:22" x14ac:dyDescent="0.25">
      <c r="A179" s="138"/>
      <c r="B179" s="138"/>
      <c r="C179" s="138"/>
      <c r="D179" s="138"/>
      <c r="E179" s="138"/>
      <c r="F179" s="138"/>
      <c r="G179" s="138"/>
      <c r="H179" s="138"/>
      <c r="I179" s="138"/>
      <c r="J179" s="138"/>
      <c r="K179" s="138"/>
      <c r="L179" s="138"/>
      <c r="M179" s="138"/>
      <c r="N179" s="138"/>
      <c r="O179" s="138"/>
      <c r="P179" s="138"/>
      <c r="Q179" s="138"/>
      <c r="R179" s="138"/>
      <c r="S179" s="138"/>
      <c r="T179" s="138"/>
      <c r="U179" s="138"/>
      <c r="V179" s="138"/>
    </row>
    <row r="180" spans="1:22" x14ac:dyDescent="0.25">
      <c r="A180" s="138"/>
      <c r="B180" s="138"/>
      <c r="C180" s="138"/>
      <c r="D180" s="138"/>
      <c r="E180" s="138"/>
      <c r="F180" s="138"/>
      <c r="G180" s="138"/>
      <c r="H180" s="138"/>
      <c r="I180" s="138"/>
      <c r="J180" s="138"/>
      <c r="K180" s="138"/>
      <c r="L180" s="138"/>
      <c r="M180" s="138"/>
      <c r="N180" s="138"/>
      <c r="O180" s="138"/>
      <c r="P180" s="138"/>
      <c r="Q180" s="138"/>
      <c r="R180" s="138"/>
      <c r="S180" s="138"/>
      <c r="T180" s="138"/>
      <c r="U180" s="138"/>
      <c r="V180" s="138"/>
    </row>
    <row r="181" spans="1:22" x14ac:dyDescent="0.25">
      <c r="A181" s="138"/>
      <c r="B181" s="138"/>
      <c r="C181" s="138"/>
      <c r="D181" s="138"/>
      <c r="E181" s="138"/>
      <c r="F181" s="138"/>
      <c r="G181" s="138"/>
      <c r="H181" s="138"/>
      <c r="I181" s="138"/>
      <c r="J181" s="138"/>
      <c r="K181" s="138"/>
      <c r="L181" s="138"/>
      <c r="M181" s="138"/>
      <c r="N181" s="138"/>
      <c r="O181" s="138"/>
      <c r="P181" s="138"/>
      <c r="Q181" s="138"/>
      <c r="R181" s="138"/>
      <c r="S181" s="138"/>
      <c r="T181" s="138"/>
      <c r="U181" s="138"/>
      <c r="V181" s="138"/>
    </row>
    <row r="182" spans="1:22" x14ac:dyDescent="0.25">
      <c r="A182" s="138"/>
      <c r="B182" s="138"/>
      <c r="C182" s="138"/>
      <c r="D182" s="138"/>
      <c r="E182" s="138"/>
      <c r="F182" s="138"/>
      <c r="G182" s="138"/>
      <c r="H182" s="138"/>
      <c r="I182" s="138"/>
      <c r="J182" s="138"/>
      <c r="K182" s="138"/>
      <c r="L182" s="138"/>
      <c r="M182" s="138"/>
      <c r="N182" s="138"/>
      <c r="O182" s="138"/>
      <c r="P182" s="138"/>
      <c r="Q182" s="138"/>
      <c r="R182" s="138"/>
      <c r="S182" s="138"/>
      <c r="T182" s="138"/>
      <c r="U182" s="138"/>
      <c r="V182" s="138"/>
    </row>
    <row r="183" spans="1:22" x14ac:dyDescent="0.25">
      <c r="A183" s="138"/>
      <c r="B183" s="138"/>
      <c r="C183" s="138"/>
      <c r="D183" s="138"/>
      <c r="E183" s="138"/>
      <c r="F183" s="138"/>
      <c r="G183" s="138"/>
      <c r="H183" s="138"/>
      <c r="I183" s="138"/>
      <c r="J183" s="138"/>
      <c r="K183" s="138"/>
      <c r="L183" s="138"/>
      <c r="M183" s="138"/>
      <c r="N183" s="138"/>
      <c r="O183" s="138"/>
      <c r="P183" s="138"/>
      <c r="Q183" s="138"/>
      <c r="R183" s="138"/>
      <c r="S183" s="138"/>
      <c r="T183" s="138"/>
      <c r="U183" s="138"/>
      <c r="V183" s="138"/>
    </row>
    <row r="184" spans="1:22" x14ac:dyDescent="0.25">
      <c r="A184" s="138"/>
      <c r="B184" s="138"/>
      <c r="C184" s="138"/>
      <c r="D184" s="138"/>
      <c r="E184" s="138"/>
      <c r="F184" s="138"/>
      <c r="G184" s="138"/>
      <c r="H184" s="138"/>
      <c r="I184" s="138"/>
      <c r="J184" s="138"/>
      <c r="K184" s="138"/>
      <c r="L184" s="138"/>
      <c r="M184" s="138"/>
      <c r="N184" s="138"/>
      <c r="O184" s="138"/>
      <c r="P184" s="138"/>
      <c r="Q184" s="138"/>
      <c r="R184" s="138"/>
      <c r="S184" s="138"/>
      <c r="T184" s="138"/>
      <c r="U184" s="138"/>
      <c r="V184" s="138"/>
    </row>
    <row r="185" spans="1:22" x14ac:dyDescent="0.25">
      <c r="A185" s="138"/>
      <c r="B185" s="138"/>
      <c r="C185" s="138"/>
      <c r="D185" s="138"/>
      <c r="E185" s="138"/>
      <c r="F185" s="138"/>
      <c r="G185" s="138"/>
      <c r="H185" s="138"/>
      <c r="I185" s="138"/>
      <c r="J185" s="138"/>
      <c r="K185" s="138"/>
      <c r="L185" s="138"/>
      <c r="M185" s="138"/>
      <c r="N185" s="138"/>
      <c r="O185" s="138"/>
      <c r="P185" s="138"/>
      <c r="Q185" s="138"/>
      <c r="R185" s="138"/>
      <c r="S185" s="138"/>
      <c r="T185" s="138"/>
      <c r="U185" s="138"/>
      <c r="V185" s="138"/>
    </row>
    <row r="186" spans="1:22" x14ac:dyDescent="0.25">
      <c r="A186" s="138"/>
      <c r="B186" s="138"/>
      <c r="C186" s="138"/>
      <c r="D186" s="138"/>
      <c r="E186" s="138"/>
      <c r="F186" s="138"/>
      <c r="G186" s="138"/>
      <c r="H186" s="138"/>
      <c r="I186" s="138"/>
      <c r="J186" s="138"/>
      <c r="K186" s="138"/>
      <c r="L186" s="138"/>
      <c r="M186" s="138"/>
      <c r="N186" s="138"/>
      <c r="O186" s="138"/>
      <c r="P186" s="138"/>
      <c r="Q186" s="138"/>
      <c r="R186" s="138"/>
      <c r="S186" s="138"/>
      <c r="T186" s="138"/>
      <c r="U186" s="138"/>
      <c r="V186" s="138"/>
    </row>
    <row r="187" spans="1:22" x14ac:dyDescent="0.25">
      <c r="A187" s="138"/>
      <c r="B187" s="138"/>
      <c r="C187" s="138"/>
      <c r="D187" s="138"/>
      <c r="E187" s="138"/>
      <c r="F187" s="138"/>
      <c r="G187" s="138"/>
      <c r="H187" s="138"/>
      <c r="I187" s="138"/>
      <c r="J187" s="138"/>
      <c r="K187" s="138"/>
      <c r="L187" s="138"/>
      <c r="M187" s="138"/>
      <c r="N187" s="138"/>
      <c r="O187" s="138"/>
      <c r="P187" s="138"/>
      <c r="Q187" s="138"/>
      <c r="R187" s="138"/>
      <c r="S187" s="138"/>
      <c r="T187" s="138"/>
      <c r="U187" s="138"/>
      <c r="V187" s="138"/>
    </row>
    <row r="188" spans="1:22" x14ac:dyDescent="0.25">
      <c r="A188" s="138"/>
      <c r="B188" s="138"/>
      <c r="C188" s="138"/>
      <c r="D188" s="138"/>
      <c r="E188" s="138"/>
      <c r="F188" s="138"/>
      <c r="G188" s="138"/>
      <c r="H188" s="138"/>
      <c r="I188" s="138"/>
      <c r="J188" s="138"/>
      <c r="K188" s="138"/>
      <c r="L188" s="138"/>
      <c r="M188" s="138"/>
      <c r="N188" s="138"/>
      <c r="O188" s="138"/>
      <c r="P188" s="138"/>
      <c r="Q188" s="138"/>
      <c r="R188" s="138"/>
      <c r="S188" s="138"/>
      <c r="T188" s="138"/>
      <c r="U188" s="138"/>
      <c r="V188" s="138"/>
    </row>
    <row r="189" spans="1:22" x14ac:dyDescent="0.25">
      <c r="A189" s="138"/>
      <c r="B189" s="138"/>
      <c r="C189" s="138"/>
      <c r="D189" s="138"/>
      <c r="E189" s="138"/>
      <c r="F189" s="138"/>
      <c r="G189" s="138"/>
      <c r="H189" s="138"/>
      <c r="I189" s="138"/>
      <c r="J189" s="138"/>
      <c r="K189" s="138"/>
      <c r="L189" s="138"/>
      <c r="M189" s="138"/>
      <c r="N189" s="138"/>
      <c r="O189" s="138"/>
      <c r="P189" s="138"/>
      <c r="Q189" s="138"/>
      <c r="R189" s="138"/>
      <c r="S189" s="138"/>
      <c r="T189" s="138"/>
      <c r="U189" s="138"/>
      <c r="V189" s="138"/>
    </row>
    <row r="190" spans="1:22" x14ac:dyDescent="0.25">
      <c r="A190" s="138"/>
      <c r="B190" s="138"/>
      <c r="C190" s="138"/>
      <c r="D190" s="138"/>
      <c r="E190" s="138"/>
      <c r="F190" s="138"/>
      <c r="G190" s="138"/>
      <c r="H190" s="138"/>
      <c r="I190" s="138"/>
      <c r="J190" s="138"/>
      <c r="K190" s="138"/>
      <c r="L190" s="138"/>
      <c r="M190" s="138"/>
      <c r="N190" s="138"/>
      <c r="O190" s="138"/>
      <c r="P190" s="138"/>
      <c r="Q190" s="138"/>
      <c r="R190" s="138"/>
      <c r="S190" s="138"/>
      <c r="T190" s="138"/>
      <c r="U190" s="138"/>
      <c r="V190" s="138"/>
    </row>
    <row r="191" spans="1:22" x14ac:dyDescent="0.25">
      <c r="A191" s="138"/>
      <c r="B191" s="138"/>
      <c r="C191" s="138"/>
      <c r="D191" s="138"/>
      <c r="E191" s="138"/>
      <c r="F191" s="138"/>
      <c r="G191" s="138"/>
      <c r="H191" s="138"/>
      <c r="I191" s="138"/>
      <c r="J191" s="138"/>
      <c r="K191" s="138"/>
      <c r="L191" s="138"/>
      <c r="M191" s="138"/>
      <c r="N191" s="138"/>
      <c r="O191" s="138"/>
      <c r="P191" s="138"/>
      <c r="Q191" s="138"/>
      <c r="R191" s="138"/>
      <c r="S191" s="138"/>
      <c r="T191" s="138"/>
      <c r="U191" s="138"/>
      <c r="V191" s="138"/>
    </row>
    <row r="192" spans="1:22" x14ac:dyDescent="0.25">
      <c r="A192" s="138"/>
      <c r="B192" s="138"/>
      <c r="C192" s="138"/>
      <c r="D192" s="138"/>
      <c r="E192" s="138"/>
      <c r="F192" s="138"/>
      <c r="G192" s="138"/>
      <c r="H192" s="138"/>
      <c r="I192" s="138"/>
      <c r="J192" s="138"/>
      <c r="K192" s="138"/>
      <c r="L192" s="138"/>
      <c r="M192" s="138"/>
      <c r="N192" s="138"/>
      <c r="O192" s="138"/>
      <c r="P192" s="138"/>
      <c r="Q192" s="138"/>
      <c r="R192" s="138"/>
      <c r="S192" s="138"/>
      <c r="T192" s="138"/>
      <c r="U192" s="138"/>
      <c r="V192" s="138"/>
    </row>
    <row r="193" spans="1:22" x14ac:dyDescent="0.25">
      <c r="A193" s="138"/>
      <c r="B193" s="138"/>
      <c r="C193" s="138"/>
      <c r="D193" s="138"/>
      <c r="E193" s="138"/>
      <c r="F193" s="138"/>
      <c r="G193" s="138"/>
      <c r="H193" s="138"/>
      <c r="I193" s="138"/>
      <c r="J193" s="138"/>
      <c r="K193" s="138"/>
      <c r="L193" s="138"/>
      <c r="M193" s="138"/>
      <c r="N193" s="138"/>
      <c r="O193" s="138"/>
      <c r="P193" s="138"/>
      <c r="Q193" s="138"/>
      <c r="R193" s="138"/>
      <c r="S193" s="138"/>
      <c r="T193" s="138"/>
      <c r="U193" s="138"/>
      <c r="V193" s="138"/>
    </row>
    <row r="194" spans="1:22" x14ac:dyDescent="0.25">
      <c r="A194" s="138"/>
      <c r="B194" s="138"/>
      <c r="C194" s="138"/>
      <c r="D194" s="138"/>
      <c r="E194" s="138"/>
      <c r="F194" s="138"/>
      <c r="G194" s="138"/>
      <c r="H194" s="138"/>
      <c r="I194" s="138"/>
      <c r="J194" s="138"/>
      <c r="K194" s="138"/>
      <c r="L194" s="138"/>
      <c r="M194" s="138"/>
      <c r="N194" s="138"/>
      <c r="O194" s="138"/>
      <c r="P194" s="138"/>
      <c r="Q194" s="138"/>
      <c r="R194" s="138"/>
      <c r="S194" s="138"/>
      <c r="T194" s="138"/>
      <c r="U194" s="138"/>
      <c r="V194" s="138"/>
    </row>
    <row r="195" spans="1:22" x14ac:dyDescent="0.25">
      <c r="A195" s="138"/>
      <c r="B195" s="138"/>
      <c r="C195" s="138"/>
      <c r="D195" s="138"/>
      <c r="E195" s="138"/>
      <c r="F195" s="138"/>
      <c r="G195" s="138"/>
      <c r="H195" s="138"/>
      <c r="I195" s="138"/>
      <c r="J195" s="138"/>
      <c r="K195" s="138"/>
      <c r="L195" s="138"/>
      <c r="M195" s="138"/>
      <c r="N195" s="138"/>
      <c r="O195" s="138"/>
      <c r="P195" s="138"/>
      <c r="Q195" s="138"/>
      <c r="R195" s="138"/>
      <c r="S195" s="138"/>
      <c r="T195" s="138"/>
      <c r="U195" s="138"/>
      <c r="V195" s="138"/>
    </row>
    <row r="196" spans="1:22" x14ac:dyDescent="0.25">
      <c r="A196" s="138"/>
      <c r="B196" s="138"/>
      <c r="C196" s="138"/>
      <c r="D196" s="138"/>
      <c r="E196" s="138"/>
      <c r="F196" s="138"/>
      <c r="G196" s="138"/>
      <c r="H196" s="138"/>
      <c r="I196" s="138"/>
      <c r="J196" s="138"/>
      <c r="K196" s="138"/>
      <c r="L196" s="138"/>
      <c r="M196" s="138"/>
      <c r="N196" s="138"/>
      <c r="O196" s="138"/>
      <c r="P196" s="138"/>
      <c r="Q196" s="138"/>
      <c r="R196" s="138"/>
      <c r="S196" s="138"/>
      <c r="T196" s="138"/>
      <c r="U196" s="138"/>
      <c r="V196" s="138"/>
    </row>
    <row r="197" spans="1:22" x14ac:dyDescent="0.25">
      <c r="A197" s="138"/>
      <c r="B197" s="138"/>
      <c r="C197" s="138"/>
      <c r="D197" s="138"/>
      <c r="E197" s="138"/>
      <c r="F197" s="138"/>
      <c r="G197" s="138"/>
      <c r="H197" s="138"/>
      <c r="I197" s="138"/>
      <c r="J197" s="138"/>
      <c r="K197" s="138"/>
      <c r="L197" s="138"/>
      <c r="M197" s="138"/>
      <c r="N197" s="138"/>
      <c r="O197" s="138"/>
      <c r="P197" s="138"/>
      <c r="Q197" s="138"/>
      <c r="R197" s="138"/>
      <c r="S197" s="138"/>
      <c r="T197" s="138"/>
      <c r="U197" s="138"/>
      <c r="V197" s="138"/>
    </row>
    <row r="198" spans="1:22" x14ac:dyDescent="0.25">
      <c r="A198" s="138"/>
      <c r="B198" s="138"/>
      <c r="C198" s="138"/>
      <c r="D198" s="138"/>
      <c r="E198" s="138"/>
      <c r="F198" s="138"/>
      <c r="G198" s="138"/>
      <c r="H198" s="138"/>
      <c r="I198" s="138"/>
      <c r="J198" s="138"/>
      <c r="K198" s="138"/>
      <c r="L198" s="138"/>
      <c r="M198" s="138"/>
      <c r="N198" s="138"/>
      <c r="O198" s="138"/>
      <c r="P198" s="138"/>
      <c r="Q198" s="138"/>
      <c r="R198" s="138"/>
      <c r="S198" s="138"/>
      <c r="T198" s="138"/>
      <c r="U198" s="138"/>
      <c r="V198" s="138"/>
    </row>
    <row r="199" spans="1:22" x14ac:dyDescent="0.25">
      <c r="A199" s="138"/>
      <c r="B199" s="138"/>
      <c r="C199" s="138"/>
      <c r="D199" s="138"/>
      <c r="E199" s="138"/>
      <c r="F199" s="138"/>
      <c r="G199" s="138"/>
      <c r="H199" s="138"/>
      <c r="I199" s="138"/>
      <c r="J199" s="138"/>
      <c r="K199" s="138"/>
      <c r="L199" s="138"/>
      <c r="M199" s="138"/>
      <c r="N199" s="138"/>
      <c r="O199" s="138"/>
      <c r="P199" s="138"/>
      <c r="Q199" s="138"/>
      <c r="R199" s="138"/>
      <c r="S199" s="138"/>
      <c r="T199" s="138"/>
      <c r="U199" s="138"/>
      <c r="V199" s="138"/>
    </row>
    <row r="200" spans="1:22" x14ac:dyDescent="0.25">
      <c r="A200" s="138"/>
      <c r="B200" s="138"/>
      <c r="C200" s="138"/>
      <c r="D200" s="138"/>
      <c r="E200" s="138"/>
      <c r="F200" s="138"/>
      <c r="G200" s="138"/>
      <c r="H200" s="138"/>
      <c r="I200" s="138"/>
      <c r="J200" s="138"/>
      <c r="K200" s="138"/>
      <c r="L200" s="138"/>
      <c r="M200" s="138"/>
      <c r="N200" s="138"/>
      <c r="O200" s="138"/>
      <c r="P200" s="138"/>
      <c r="Q200" s="138"/>
      <c r="R200" s="138"/>
      <c r="S200" s="138"/>
      <c r="T200" s="138"/>
      <c r="U200" s="138"/>
      <c r="V200" s="138"/>
    </row>
    <row r="201" spans="1:22" x14ac:dyDescent="0.25">
      <c r="A201" s="138"/>
      <c r="B201" s="138"/>
      <c r="C201" s="138"/>
      <c r="D201" s="138"/>
      <c r="E201" s="138"/>
      <c r="F201" s="138"/>
      <c r="G201" s="138"/>
      <c r="H201" s="138"/>
      <c r="I201" s="138"/>
      <c r="J201" s="138"/>
      <c r="K201" s="138"/>
      <c r="L201" s="138"/>
      <c r="M201" s="138"/>
      <c r="N201" s="138"/>
      <c r="O201" s="138"/>
      <c r="P201" s="138"/>
      <c r="Q201" s="138"/>
      <c r="R201" s="138"/>
      <c r="S201" s="138"/>
      <c r="T201" s="138"/>
      <c r="U201" s="138"/>
      <c r="V201" s="138"/>
    </row>
    <row r="202" spans="1:22" x14ac:dyDescent="0.25">
      <c r="A202" s="138"/>
      <c r="B202" s="138"/>
      <c r="C202" s="138"/>
      <c r="D202" s="138"/>
      <c r="E202" s="138"/>
      <c r="F202" s="138"/>
      <c r="G202" s="138"/>
      <c r="H202" s="138"/>
      <c r="I202" s="138"/>
      <c r="J202" s="138"/>
      <c r="K202" s="138"/>
      <c r="L202" s="138"/>
      <c r="M202" s="138"/>
      <c r="N202" s="138"/>
      <c r="O202" s="138"/>
      <c r="P202" s="138"/>
      <c r="Q202" s="138"/>
      <c r="R202" s="138"/>
      <c r="S202" s="138"/>
      <c r="T202" s="138"/>
      <c r="U202" s="138"/>
      <c r="V202" s="138"/>
    </row>
    <row r="203" spans="1:22" x14ac:dyDescent="0.25">
      <c r="A203" s="138"/>
      <c r="B203" s="138"/>
      <c r="C203" s="138"/>
      <c r="D203" s="138"/>
      <c r="E203" s="138"/>
      <c r="F203" s="138"/>
      <c r="G203" s="138"/>
      <c r="H203" s="138"/>
      <c r="I203" s="138"/>
      <c r="J203" s="138"/>
      <c r="K203" s="138"/>
      <c r="L203" s="138"/>
      <c r="M203" s="138"/>
      <c r="N203" s="138"/>
      <c r="O203" s="138"/>
      <c r="P203" s="138"/>
      <c r="Q203" s="138"/>
      <c r="R203" s="138"/>
      <c r="S203" s="138"/>
      <c r="T203" s="138"/>
      <c r="U203" s="138"/>
      <c r="V203" s="138"/>
    </row>
    <row r="204" spans="1:22" x14ac:dyDescent="0.25">
      <c r="A204" s="138"/>
      <c r="B204" s="138"/>
      <c r="C204" s="138"/>
      <c r="D204" s="138"/>
      <c r="E204" s="138"/>
      <c r="F204" s="138"/>
      <c r="G204" s="138"/>
      <c r="H204" s="138"/>
      <c r="I204" s="138"/>
      <c r="J204" s="138"/>
      <c r="K204" s="138"/>
      <c r="L204" s="138"/>
      <c r="M204" s="138"/>
      <c r="N204" s="138"/>
      <c r="O204" s="138"/>
      <c r="P204" s="138"/>
      <c r="Q204" s="138"/>
      <c r="R204" s="138"/>
      <c r="S204" s="138"/>
      <c r="T204" s="138"/>
      <c r="U204" s="138"/>
      <c r="V204" s="138"/>
    </row>
    <row r="205" spans="1:22" x14ac:dyDescent="0.25">
      <c r="A205" s="138"/>
      <c r="B205" s="138"/>
      <c r="C205" s="138"/>
      <c r="D205" s="138"/>
      <c r="E205" s="138"/>
      <c r="F205" s="138"/>
      <c r="G205" s="138"/>
      <c r="H205" s="138"/>
      <c r="I205" s="138"/>
      <c r="J205" s="138"/>
      <c r="K205" s="138"/>
      <c r="L205" s="138"/>
      <c r="M205" s="138"/>
      <c r="N205" s="138"/>
      <c r="O205" s="138"/>
      <c r="P205" s="138"/>
      <c r="Q205" s="138"/>
      <c r="R205" s="138"/>
      <c r="S205" s="138"/>
      <c r="T205" s="138"/>
      <c r="U205" s="138"/>
      <c r="V205" s="138"/>
    </row>
    <row r="206" spans="1:22" x14ac:dyDescent="0.25">
      <c r="A206" s="138"/>
      <c r="B206" s="138"/>
      <c r="C206" s="138"/>
      <c r="D206" s="138"/>
      <c r="E206" s="138"/>
      <c r="F206" s="138"/>
      <c r="G206" s="138"/>
      <c r="H206" s="138"/>
      <c r="I206" s="138"/>
      <c r="J206" s="138"/>
      <c r="K206" s="138"/>
      <c r="L206" s="138"/>
      <c r="M206" s="138"/>
      <c r="N206" s="138"/>
      <c r="O206" s="138"/>
      <c r="P206" s="138"/>
      <c r="Q206" s="138"/>
      <c r="R206" s="138"/>
      <c r="S206" s="138"/>
      <c r="T206" s="138"/>
      <c r="U206" s="138"/>
      <c r="V206" s="138"/>
    </row>
    <row r="207" spans="1:22" x14ac:dyDescent="0.25">
      <c r="A207" s="138"/>
      <c r="B207" s="138"/>
      <c r="C207" s="138"/>
      <c r="D207" s="138"/>
      <c r="E207" s="138"/>
      <c r="F207" s="138"/>
      <c r="G207" s="138"/>
      <c r="H207" s="138"/>
      <c r="I207" s="138"/>
      <c r="J207" s="138"/>
      <c r="K207" s="138"/>
      <c r="L207" s="138"/>
      <c r="M207" s="138"/>
      <c r="N207" s="138"/>
      <c r="O207" s="138"/>
      <c r="P207" s="138"/>
      <c r="Q207" s="138"/>
      <c r="R207" s="138"/>
      <c r="S207" s="138"/>
      <c r="T207" s="138"/>
      <c r="U207" s="138"/>
      <c r="V207" s="138"/>
    </row>
    <row r="208" spans="1:22" x14ac:dyDescent="0.25">
      <c r="A208" s="138"/>
      <c r="B208" s="138"/>
      <c r="C208" s="138"/>
      <c r="D208" s="138"/>
      <c r="E208" s="138"/>
      <c r="F208" s="138"/>
      <c r="G208" s="138"/>
      <c r="H208" s="138"/>
      <c r="I208" s="138"/>
      <c r="J208" s="138"/>
      <c r="K208" s="138"/>
      <c r="L208" s="138"/>
      <c r="M208" s="138"/>
      <c r="N208" s="138"/>
      <c r="O208" s="138"/>
      <c r="P208" s="138"/>
      <c r="Q208" s="138"/>
      <c r="R208" s="138"/>
      <c r="S208" s="138"/>
      <c r="T208" s="138"/>
      <c r="U208" s="138"/>
      <c r="V208" s="138"/>
    </row>
    <row r="209" spans="1:22" x14ac:dyDescent="0.25">
      <c r="A209" s="138"/>
      <c r="B209" s="138"/>
      <c r="C209" s="138"/>
      <c r="D209" s="138"/>
      <c r="E209" s="138"/>
      <c r="F209" s="138"/>
      <c r="G209" s="138"/>
      <c r="H209" s="138"/>
      <c r="I209" s="138"/>
      <c r="J209" s="138"/>
      <c r="K209" s="138"/>
      <c r="L209" s="138"/>
      <c r="M209" s="138"/>
      <c r="N209" s="138"/>
      <c r="O209" s="138"/>
      <c r="P209" s="138"/>
      <c r="Q209" s="138"/>
      <c r="R209" s="138"/>
      <c r="S209" s="138"/>
      <c r="T209" s="138"/>
      <c r="U209" s="138"/>
      <c r="V209" s="138"/>
    </row>
    <row r="210" spans="1:22" x14ac:dyDescent="0.25">
      <c r="A210" s="138"/>
      <c r="B210" s="138"/>
      <c r="C210" s="138"/>
      <c r="D210" s="138"/>
      <c r="E210" s="138"/>
      <c r="F210" s="138"/>
      <c r="G210" s="138"/>
      <c r="H210" s="138"/>
      <c r="I210" s="138"/>
      <c r="J210" s="138"/>
      <c r="K210" s="138"/>
      <c r="L210" s="138"/>
      <c r="M210" s="138"/>
      <c r="N210" s="138"/>
      <c r="O210" s="138"/>
      <c r="P210" s="138"/>
      <c r="Q210" s="138"/>
      <c r="R210" s="138"/>
      <c r="S210" s="138"/>
      <c r="T210" s="138"/>
      <c r="U210" s="138"/>
      <c r="V210" s="138"/>
    </row>
    <row r="211" spans="1:22" x14ac:dyDescent="0.25">
      <c r="A211" s="138"/>
      <c r="B211" s="138"/>
      <c r="C211" s="138"/>
      <c r="D211" s="138"/>
      <c r="E211" s="138"/>
      <c r="F211" s="138"/>
      <c r="G211" s="138"/>
      <c r="H211" s="138"/>
      <c r="I211" s="138"/>
      <c r="J211" s="138"/>
      <c r="K211" s="138"/>
      <c r="L211" s="138"/>
      <c r="M211" s="138"/>
      <c r="N211" s="138"/>
      <c r="O211" s="138"/>
      <c r="P211" s="138"/>
      <c r="Q211" s="138"/>
      <c r="R211" s="138"/>
      <c r="S211" s="138"/>
      <c r="T211" s="138"/>
      <c r="U211" s="138"/>
      <c r="V211" s="138"/>
    </row>
    <row r="212" spans="1:22" x14ac:dyDescent="0.25">
      <c r="A212" s="138"/>
      <c r="B212" s="138"/>
      <c r="C212" s="138"/>
      <c r="D212" s="138"/>
      <c r="E212" s="138"/>
      <c r="F212" s="138"/>
      <c r="G212" s="138"/>
      <c r="H212" s="138"/>
      <c r="I212" s="138"/>
      <c r="J212" s="138"/>
      <c r="K212" s="138"/>
      <c r="L212" s="138"/>
      <c r="M212" s="138"/>
      <c r="N212" s="138"/>
      <c r="O212" s="138"/>
      <c r="P212" s="138"/>
      <c r="Q212" s="138"/>
      <c r="R212" s="138"/>
      <c r="S212" s="138"/>
      <c r="T212" s="138"/>
      <c r="U212" s="138"/>
      <c r="V212" s="138"/>
    </row>
    <row r="213" spans="1:22" x14ac:dyDescent="0.25">
      <c r="A213" s="138"/>
      <c r="B213" s="138"/>
      <c r="C213" s="138"/>
      <c r="D213" s="138"/>
      <c r="E213" s="138"/>
      <c r="F213" s="138"/>
      <c r="G213" s="138"/>
      <c r="H213" s="138"/>
      <c r="I213" s="138"/>
      <c r="J213" s="138"/>
      <c r="K213" s="138"/>
      <c r="L213" s="138"/>
      <c r="M213" s="138"/>
      <c r="N213" s="138"/>
      <c r="O213" s="138"/>
      <c r="P213" s="138"/>
      <c r="Q213" s="138"/>
      <c r="R213" s="138"/>
      <c r="S213" s="138"/>
      <c r="T213" s="138"/>
      <c r="U213" s="138"/>
      <c r="V213" s="138"/>
    </row>
    <row r="214" spans="1:22" x14ac:dyDescent="0.25">
      <c r="A214" s="138"/>
      <c r="B214" s="138"/>
      <c r="C214" s="138"/>
      <c r="D214" s="138"/>
      <c r="E214" s="138"/>
      <c r="F214" s="138"/>
      <c r="G214" s="138"/>
      <c r="H214" s="138"/>
      <c r="I214" s="138"/>
      <c r="J214" s="138"/>
      <c r="K214" s="138"/>
      <c r="L214" s="138"/>
      <c r="M214" s="138"/>
      <c r="N214" s="138"/>
      <c r="O214" s="138"/>
      <c r="P214" s="138"/>
      <c r="Q214" s="138"/>
      <c r="R214" s="138"/>
      <c r="S214" s="138"/>
      <c r="T214" s="138"/>
      <c r="U214" s="138"/>
      <c r="V214" s="138"/>
    </row>
    <row r="215" spans="1:22" x14ac:dyDescent="0.25">
      <c r="A215" s="138"/>
      <c r="B215" s="138"/>
      <c r="C215" s="138"/>
      <c r="D215" s="138"/>
      <c r="E215" s="138"/>
      <c r="F215" s="138"/>
      <c r="G215" s="138"/>
      <c r="H215" s="138"/>
      <c r="I215" s="138"/>
      <c r="J215" s="138"/>
      <c r="K215" s="138"/>
      <c r="L215" s="138"/>
      <c r="M215" s="138"/>
      <c r="N215" s="138"/>
      <c r="O215" s="138"/>
      <c r="P215" s="138"/>
      <c r="Q215" s="138"/>
      <c r="R215" s="138"/>
      <c r="S215" s="138"/>
      <c r="T215" s="138"/>
      <c r="U215" s="138"/>
      <c r="V215" s="138"/>
    </row>
    <row r="216" spans="1:22" x14ac:dyDescent="0.25">
      <c r="A216" s="138"/>
      <c r="B216" s="138"/>
      <c r="C216" s="138"/>
      <c r="D216" s="138"/>
      <c r="E216" s="138"/>
      <c r="F216" s="138"/>
      <c r="G216" s="138"/>
      <c r="H216" s="138"/>
      <c r="I216" s="138"/>
      <c r="J216" s="138"/>
      <c r="K216" s="138"/>
      <c r="L216" s="138"/>
      <c r="M216" s="138"/>
      <c r="N216" s="138"/>
      <c r="O216" s="138"/>
      <c r="P216" s="138"/>
      <c r="Q216" s="138"/>
      <c r="R216" s="138"/>
      <c r="S216" s="138"/>
      <c r="T216" s="138"/>
      <c r="U216" s="138"/>
      <c r="V216" s="138"/>
    </row>
    <row r="217" spans="1:22" x14ac:dyDescent="0.25">
      <c r="A217" s="138"/>
      <c r="B217" s="138"/>
      <c r="C217" s="138"/>
      <c r="D217" s="138"/>
      <c r="E217" s="138"/>
      <c r="F217" s="138"/>
      <c r="G217" s="138"/>
      <c r="H217" s="138"/>
      <c r="I217" s="138"/>
      <c r="J217" s="138"/>
      <c r="K217" s="138"/>
      <c r="L217" s="138"/>
      <c r="M217" s="138"/>
      <c r="N217" s="138"/>
      <c r="O217" s="138"/>
      <c r="P217" s="138"/>
      <c r="Q217" s="138"/>
      <c r="R217" s="138"/>
      <c r="S217" s="138"/>
      <c r="T217" s="138"/>
      <c r="U217" s="138"/>
      <c r="V217" s="138"/>
    </row>
    <row r="218" spans="1:22" x14ac:dyDescent="0.25">
      <c r="A218" s="138"/>
      <c r="B218" s="138"/>
      <c r="C218" s="138"/>
      <c r="D218" s="138"/>
      <c r="E218" s="138"/>
      <c r="F218" s="138"/>
      <c r="G218" s="138"/>
      <c r="H218" s="138"/>
      <c r="I218" s="138"/>
      <c r="J218" s="138"/>
      <c r="K218" s="138"/>
      <c r="L218" s="138"/>
      <c r="M218" s="138"/>
      <c r="N218" s="138"/>
      <c r="O218" s="138"/>
      <c r="P218" s="138"/>
      <c r="Q218" s="138"/>
      <c r="R218" s="138"/>
      <c r="S218" s="138"/>
      <c r="T218" s="138"/>
      <c r="U218" s="138"/>
      <c r="V218" s="138"/>
    </row>
    <row r="219" spans="1:22" x14ac:dyDescent="0.25">
      <c r="A219" s="138"/>
      <c r="B219" s="138"/>
      <c r="C219" s="138"/>
      <c r="D219" s="138"/>
      <c r="E219" s="138"/>
      <c r="F219" s="138"/>
      <c r="G219" s="138"/>
      <c r="H219" s="138"/>
      <c r="I219" s="138"/>
      <c r="J219" s="138"/>
      <c r="K219" s="138"/>
      <c r="L219" s="138"/>
      <c r="M219" s="138"/>
      <c r="N219" s="138"/>
      <c r="O219" s="138"/>
      <c r="P219" s="138"/>
      <c r="Q219" s="138"/>
      <c r="R219" s="138"/>
      <c r="S219" s="138"/>
      <c r="T219" s="138"/>
      <c r="U219" s="138"/>
      <c r="V219" s="138"/>
    </row>
    <row r="220" spans="1:22" x14ac:dyDescent="0.25">
      <c r="A220" s="138"/>
      <c r="B220" s="138"/>
      <c r="C220" s="138"/>
      <c r="D220" s="138"/>
      <c r="E220" s="138"/>
      <c r="F220" s="138"/>
      <c r="G220" s="138"/>
      <c r="H220" s="138"/>
      <c r="I220" s="138"/>
      <c r="J220" s="138"/>
      <c r="K220" s="138"/>
      <c r="L220" s="138"/>
      <c r="M220" s="138"/>
      <c r="N220" s="138"/>
      <c r="O220" s="138"/>
      <c r="P220" s="138"/>
      <c r="Q220" s="138"/>
      <c r="R220" s="138"/>
      <c r="S220" s="138"/>
      <c r="T220" s="138"/>
      <c r="U220" s="138"/>
      <c r="V220" s="138"/>
    </row>
    <row r="221" spans="1:22" x14ac:dyDescent="0.25">
      <c r="A221" s="138"/>
      <c r="B221" s="138"/>
      <c r="C221" s="138"/>
      <c r="D221" s="138"/>
      <c r="E221" s="138"/>
      <c r="F221" s="138"/>
      <c r="G221" s="138"/>
      <c r="H221" s="138"/>
      <c r="I221" s="138"/>
      <c r="J221" s="138"/>
      <c r="K221" s="138"/>
      <c r="L221" s="138"/>
      <c r="M221" s="138"/>
      <c r="N221" s="138"/>
      <c r="O221" s="138"/>
      <c r="P221" s="138"/>
      <c r="Q221" s="138"/>
      <c r="R221" s="138"/>
      <c r="S221" s="138"/>
      <c r="T221" s="138"/>
      <c r="U221" s="138"/>
      <c r="V221" s="138"/>
    </row>
    <row r="222" spans="1:22" x14ac:dyDescent="0.25">
      <c r="A222" s="138"/>
      <c r="B222" s="138"/>
      <c r="C222" s="138"/>
      <c r="D222" s="138"/>
      <c r="E222" s="138"/>
      <c r="F222" s="138"/>
      <c r="G222" s="138"/>
      <c r="H222" s="138"/>
      <c r="I222" s="138"/>
      <c r="J222" s="138"/>
      <c r="K222" s="138"/>
      <c r="L222" s="138"/>
      <c r="M222" s="138"/>
      <c r="N222" s="138"/>
      <c r="O222" s="138"/>
      <c r="P222" s="138"/>
      <c r="Q222" s="138"/>
      <c r="R222" s="138"/>
      <c r="S222" s="138"/>
      <c r="T222" s="138"/>
      <c r="U222" s="138"/>
      <c r="V222" s="138"/>
    </row>
    <row r="223" spans="1:22" x14ac:dyDescent="0.25">
      <c r="A223" s="138"/>
      <c r="B223" s="138"/>
      <c r="C223" s="138"/>
      <c r="D223" s="138"/>
      <c r="E223" s="138"/>
      <c r="F223" s="138"/>
      <c r="G223" s="138"/>
      <c r="H223" s="138"/>
      <c r="I223" s="138"/>
      <c r="J223" s="138"/>
      <c r="K223" s="138"/>
      <c r="L223" s="138"/>
      <c r="M223" s="138"/>
      <c r="N223" s="138"/>
      <c r="O223" s="138"/>
      <c r="P223" s="138"/>
      <c r="Q223" s="138"/>
      <c r="R223" s="138"/>
      <c r="S223" s="138"/>
      <c r="T223" s="138"/>
      <c r="U223" s="138"/>
      <c r="V223" s="138"/>
    </row>
    <row r="224" spans="1:22" x14ac:dyDescent="0.25">
      <c r="A224" s="138"/>
      <c r="B224" s="138"/>
      <c r="C224" s="138"/>
      <c r="D224" s="138"/>
      <c r="E224" s="138"/>
      <c r="F224" s="138"/>
      <c r="G224" s="138"/>
      <c r="H224" s="138"/>
      <c r="I224" s="138"/>
      <c r="J224" s="138"/>
      <c r="K224" s="138"/>
      <c r="L224" s="138"/>
      <c r="M224" s="138"/>
      <c r="N224" s="138"/>
      <c r="O224" s="138"/>
      <c r="P224" s="138"/>
      <c r="Q224" s="138"/>
      <c r="R224" s="138"/>
      <c r="S224" s="138"/>
      <c r="T224" s="138"/>
      <c r="U224" s="138"/>
      <c r="V224" s="138"/>
    </row>
    <row r="225" spans="1:22" x14ac:dyDescent="0.25">
      <c r="A225" s="138"/>
      <c r="B225" s="138"/>
      <c r="C225" s="138"/>
      <c r="D225" s="138"/>
      <c r="E225" s="138"/>
      <c r="F225" s="138"/>
      <c r="G225" s="138"/>
      <c r="H225" s="138"/>
      <c r="I225" s="138"/>
      <c r="J225" s="138"/>
      <c r="K225" s="138"/>
      <c r="L225" s="138"/>
      <c r="M225" s="138"/>
      <c r="N225" s="138"/>
      <c r="O225" s="138"/>
      <c r="P225" s="138"/>
      <c r="Q225" s="138"/>
      <c r="R225" s="138"/>
      <c r="S225" s="138"/>
      <c r="T225" s="138"/>
      <c r="U225" s="138"/>
      <c r="V225" s="138"/>
    </row>
    <row r="226" spans="1:22" x14ac:dyDescent="0.25">
      <c r="A226" s="138"/>
      <c r="B226" s="138"/>
      <c r="C226" s="138"/>
      <c r="D226" s="138"/>
      <c r="E226" s="138"/>
      <c r="F226" s="138"/>
      <c r="G226" s="138"/>
      <c r="H226" s="138"/>
      <c r="I226" s="138"/>
      <c r="J226" s="138"/>
      <c r="K226" s="138"/>
      <c r="L226" s="138"/>
      <c r="M226" s="138"/>
      <c r="N226" s="138"/>
      <c r="O226" s="138"/>
      <c r="P226" s="138"/>
      <c r="Q226" s="138"/>
      <c r="R226" s="138"/>
      <c r="S226" s="138"/>
      <c r="T226" s="138"/>
      <c r="U226" s="138"/>
      <c r="V226" s="138"/>
    </row>
    <row r="227" spans="1:22" x14ac:dyDescent="0.25">
      <c r="A227" s="138"/>
      <c r="B227" s="138"/>
      <c r="C227" s="138"/>
      <c r="D227" s="138"/>
      <c r="E227" s="138"/>
      <c r="F227" s="138"/>
      <c r="G227" s="138"/>
      <c r="H227" s="138"/>
      <c r="I227" s="138"/>
      <c r="J227" s="138"/>
      <c r="K227" s="138"/>
      <c r="L227" s="138"/>
      <c r="M227" s="138"/>
      <c r="N227" s="138"/>
      <c r="O227" s="138"/>
      <c r="P227" s="138"/>
      <c r="Q227" s="138"/>
      <c r="R227" s="138"/>
      <c r="S227" s="138"/>
      <c r="T227" s="138"/>
      <c r="U227" s="138"/>
      <c r="V227" s="138"/>
    </row>
    <row r="228" spans="1:22" x14ac:dyDescent="0.25">
      <c r="A228" s="138"/>
      <c r="B228" s="138"/>
      <c r="C228" s="138"/>
      <c r="D228" s="138"/>
      <c r="E228" s="138"/>
      <c r="F228" s="138"/>
      <c r="G228" s="138"/>
      <c r="H228" s="138"/>
      <c r="I228" s="138"/>
      <c r="J228" s="138"/>
      <c r="K228" s="138"/>
      <c r="L228" s="138"/>
      <c r="M228" s="138"/>
      <c r="N228" s="138"/>
      <c r="O228" s="138"/>
      <c r="P228" s="138"/>
      <c r="Q228" s="138"/>
      <c r="R228" s="138"/>
      <c r="S228" s="138"/>
      <c r="T228" s="138"/>
      <c r="U228" s="138"/>
      <c r="V228" s="138"/>
    </row>
    <row r="229" spans="1:22" x14ac:dyDescent="0.25">
      <c r="A229" s="138"/>
      <c r="B229" s="138"/>
      <c r="C229" s="138"/>
      <c r="D229" s="138"/>
      <c r="E229" s="138"/>
      <c r="F229" s="138"/>
      <c r="G229" s="138"/>
      <c r="H229" s="138"/>
      <c r="I229" s="138"/>
      <c r="J229" s="138"/>
      <c r="K229" s="138"/>
      <c r="L229" s="138"/>
      <c r="M229" s="138"/>
      <c r="N229" s="138"/>
      <c r="O229" s="138"/>
      <c r="P229" s="138"/>
      <c r="Q229" s="138"/>
      <c r="R229" s="138"/>
      <c r="S229" s="138"/>
      <c r="T229" s="138"/>
      <c r="U229" s="138"/>
      <c r="V229" s="138"/>
    </row>
    <row r="230" spans="1:22" x14ac:dyDescent="0.25">
      <c r="A230" s="138"/>
      <c r="B230" s="138"/>
      <c r="C230" s="138"/>
      <c r="D230" s="138"/>
      <c r="E230" s="138"/>
      <c r="F230" s="138"/>
      <c r="G230" s="138"/>
      <c r="H230" s="138"/>
      <c r="I230" s="138"/>
      <c r="J230" s="138"/>
      <c r="K230" s="138"/>
      <c r="L230" s="138"/>
      <c r="M230" s="138"/>
      <c r="N230" s="138"/>
      <c r="O230" s="138"/>
      <c r="P230" s="138"/>
      <c r="Q230" s="138"/>
      <c r="R230" s="138"/>
      <c r="S230" s="138"/>
      <c r="T230" s="138"/>
      <c r="U230" s="138"/>
      <c r="V230" s="138"/>
    </row>
    <row r="231" spans="1:22" x14ac:dyDescent="0.25">
      <c r="A231" s="138"/>
      <c r="B231" s="138"/>
      <c r="C231" s="138"/>
      <c r="D231" s="138"/>
      <c r="E231" s="138"/>
      <c r="F231" s="138"/>
      <c r="G231" s="138"/>
      <c r="H231" s="138"/>
      <c r="I231" s="138"/>
      <c r="J231" s="138"/>
      <c r="K231" s="138"/>
      <c r="L231" s="138"/>
      <c r="M231" s="138"/>
      <c r="N231" s="138"/>
      <c r="O231" s="138"/>
      <c r="P231" s="138"/>
      <c r="Q231" s="138"/>
      <c r="R231" s="138"/>
      <c r="S231" s="138"/>
      <c r="T231" s="138"/>
      <c r="U231" s="138"/>
      <c r="V231" s="138"/>
    </row>
    <row r="232" spans="1:22" x14ac:dyDescent="0.25">
      <c r="A232" s="138"/>
      <c r="B232" s="138"/>
      <c r="C232" s="138"/>
      <c r="D232" s="138"/>
      <c r="E232" s="138"/>
      <c r="F232" s="138"/>
      <c r="G232" s="138"/>
      <c r="H232" s="138"/>
      <c r="I232" s="138"/>
      <c r="J232" s="138"/>
      <c r="K232" s="138"/>
      <c r="L232" s="138"/>
      <c r="M232" s="138"/>
      <c r="N232" s="138"/>
      <c r="O232" s="138"/>
      <c r="P232" s="138"/>
      <c r="Q232" s="138"/>
      <c r="R232" s="138"/>
      <c r="S232" s="138"/>
      <c r="T232" s="138"/>
      <c r="U232" s="138"/>
      <c r="V232" s="138"/>
    </row>
    <row r="233" spans="1:22" x14ac:dyDescent="0.25">
      <c r="A233" s="138"/>
      <c r="B233" s="138"/>
      <c r="C233" s="138"/>
      <c r="D233" s="138"/>
      <c r="E233" s="138"/>
      <c r="F233" s="138"/>
      <c r="G233" s="138"/>
      <c r="H233" s="138"/>
      <c r="I233" s="138"/>
      <c r="J233" s="138"/>
      <c r="K233" s="138"/>
      <c r="L233" s="138"/>
      <c r="M233" s="138"/>
      <c r="N233" s="138"/>
      <c r="O233" s="138"/>
      <c r="P233" s="138"/>
      <c r="Q233" s="138"/>
      <c r="R233" s="138"/>
      <c r="S233" s="138"/>
      <c r="T233" s="138"/>
      <c r="U233" s="138"/>
      <c r="V233" s="138"/>
    </row>
    <row r="234" spans="1:22" x14ac:dyDescent="0.25">
      <c r="A234" s="138"/>
      <c r="B234" s="138"/>
      <c r="C234" s="138"/>
      <c r="D234" s="138"/>
      <c r="E234" s="138"/>
      <c r="F234" s="138"/>
      <c r="G234" s="138"/>
      <c r="H234" s="138"/>
      <c r="I234" s="138"/>
      <c r="J234" s="138"/>
      <c r="K234" s="138"/>
      <c r="L234" s="138"/>
      <c r="M234" s="138"/>
      <c r="N234" s="138"/>
      <c r="O234" s="138"/>
      <c r="P234" s="138"/>
      <c r="Q234" s="138"/>
      <c r="R234" s="138"/>
      <c r="S234" s="138"/>
      <c r="T234" s="138"/>
      <c r="U234" s="138"/>
      <c r="V234" s="138"/>
    </row>
    <row r="235" spans="1:22" x14ac:dyDescent="0.25">
      <c r="A235" s="138"/>
      <c r="B235" s="138"/>
      <c r="C235" s="138"/>
      <c r="D235" s="138"/>
      <c r="E235" s="138"/>
      <c r="F235" s="138"/>
      <c r="G235" s="138"/>
      <c r="H235" s="138"/>
      <c r="I235" s="138"/>
      <c r="J235" s="138"/>
      <c r="K235" s="138"/>
      <c r="L235" s="138"/>
      <c r="M235" s="138"/>
      <c r="N235" s="138"/>
      <c r="O235" s="138"/>
      <c r="P235" s="138"/>
      <c r="Q235" s="138"/>
      <c r="R235" s="138"/>
      <c r="S235" s="138"/>
      <c r="T235" s="138"/>
      <c r="U235" s="138"/>
      <c r="V235" s="138"/>
    </row>
    <row r="236" spans="1:22" x14ac:dyDescent="0.25">
      <c r="A236" s="138"/>
      <c r="B236" s="138"/>
      <c r="C236" s="138"/>
      <c r="D236" s="138"/>
      <c r="E236" s="138"/>
      <c r="F236" s="138"/>
      <c r="G236" s="138"/>
      <c r="H236" s="138"/>
      <c r="I236" s="138"/>
      <c r="J236" s="138"/>
      <c r="K236" s="138"/>
      <c r="L236" s="138"/>
      <c r="M236" s="138"/>
      <c r="N236" s="138"/>
      <c r="O236" s="138"/>
      <c r="P236" s="138"/>
      <c r="Q236" s="138"/>
      <c r="R236" s="138"/>
      <c r="S236" s="138"/>
      <c r="T236" s="138"/>
      <c r="U236" s="138"/>
      <c r="V236" s="138"/>
    </row>
    <row r="237" spans="1:22" x14ac:dyDescent="0.25">
      <c r="A237" s="138"/>
      <c r="B237" s="138"/>
      <c r="C237" s="138"/>
      <c r="D237" s="138"/>
      <c r="E237" s="138"/>
      <c r="F237" s="138"/>
      <c r="G237" s="138"/>
      <c r="H237" s="138"/>
      <c r="I237" s="138"/>
      <c r="J237" s="138"/>
      <c r="K237" s="138"/>
      <c r="L237" s="138"/>
      <c r="M237" s="138"/>
      <c r="N237" s="138"/>
      <c r="O237" s="138"/>
      <c r="P237" s="138"/>
      <c r="Q237" s="138"/>
      <c r="R237" s="138"/>
      <c r="S237" s="138"/>
      <c r="T237" s="138"/>
      <c r="U237" s="138"/>
      <c r="V237" s="138"/>
    </row>
    <row r="238" spans="1:22" x14ac:dyDescent="0.25">
      <c r="A238" s="138"/>
      <c r="B238" s="138"/>
      <c r="C238" s="138"/>
      <c r="D238" s="138"/>
      <c r="E238" s="138"/>
      <c r="F238" s="138"/>
      <c r="G238" s="138"/>
      <c r="H238" s="138"/>
      <c r="I238" s="138"/>
      <c r="J238" s="138"/>
      <c r="K238" s="138"/>
      <c r="L238" s="138"/>
      <c r="M238" s="138"/>
      <c r="N238" s="138"/>
      <c r="O238" s="138"/>
      <c r="P238" s="138"/>
      <c r="Q238" s="138"/>
      <c r="R238" s="138"/>
      <c r="S238" s="138"/>
      <c r="T238" s="138"/>
      <c r="U238" s="138"/>
      <c r="V238" s="138"/>
    </row>
    <row r="239" spans="1:22" x14ac:dyDescent="0.25">
      <c r="A239" s="138"/>
      <c r="B239" s="138"/>
      <c r="C239" s="138"/>
      <c r="D239" s="138"/>
      <c r="E239" s="138"/>
      <c r="F239" s="138"/>
      <c r="G239" s="138"/>
      <c r="H239" s="138"/>
      <c r="I239" s="138"/>
      <c r="J239" s="138"/>
      <c r="K239" s="138"/>
      <c r="L239" s="138"/>
      <c r="M239" s="138"/>
      <c r="N239" s="138"/>
      <c r="O239" s="138"/>
      <c r="P239" s="138"/>
      <c r="Q239" s="138"/>
      <c r="R239" s="138"/>
      <c r="S239" s="138"/>
      <c r="T239" s="138"/>
      <c r="U239" s="138"/>
      <c r="V239" s="138"/>
    </row>
    <row r="240" spans="1:22" x14ac:dyDescent="0.25">
      <c r="A240" s="138"/>
      <c r="B240" s="138"/>
      <c r="C240" s="138"/>
      <c r="D240" s="138"/>
      <c r="E240" s="138"/>
      <c r="F240" s="138"/>
      <c r="G240" s="138"/>
      <c r="H240" s="138"/>
      <c r="I240" s="138"/>
      <c r="J240" s="138"/>
      <c r="K240" s="138"/>
      <c r="L240" s="138"/>
      <c r="M240" s="138"/>
      <c r="N240" s="138"/>
      <c r="O240" s="138"/>
      <c r="P240" s="138"/>
      <c r="Q240" s="138"/>
      <c r="R240" s="138"/>
      <c r="S240" s="138"/>
      <c r="T240" s="138"/>
      <c r="U240" s="138"/>
      <c r="V240" s="138"/>
    </row>
    <row r="241" spans="1:22" x14ac:dyDescent="0.25">
      <c r="A241" s="138"/>
      <c r="B241" s="138"/>
      <c r="C241" s="138"/>
      <c r="D241" s="138"/>
      <c r="E241" s="138"/>
      <c r="F241" s="138"/>
      <c r="G241" s="138"/>
      <c r="H241" s="138"/>
      <c r="I241" s="138"/>
      <c r="J241" s="138"/>
      <c r="K241" s="138"/>
      <c r="L241" s="138"/>
      <c r="M241" s="138"/>
      <c r="N241" s="138"/>
      <c r="O241" s="138"/>
      <c r="P241" s="138"/>
      <c r="Q241" s="138"/>
      <c r="R241" s="138"/>
      <c r="S241" s="138"/>
      <c r="T241" s="138"/>
      <c r="U241" s="138"/>
      <c r="V241" s="138"/>
    </row>
    <row r="242" spans="1:22" x14ac:dyDescent="0.25">
      <c r="A242" s="138"/>
      <c r="B242" s="138"/>
      <c r="C242" s="138"/>
      <c r="D242" s="138"/>
      <c r="E242" s="138"/>
      <c r="F242" s="138"/>
      <c r="G242" s="138"/>
      <c r="H242" s="138"/>
      <c r="I242" s="138"/>
      <c r="J242" s="138"/>
      <c r="K242" s="138"/>
      <c r="L242" s="138"/>
      <c r="M242" s="138"/>
      <c r="N242" s="138"/>
      <c r="O242" s="138"/>
      <c r="P242" s="138"/>
      <c r="Q242" s="138"/>
      <c r="R242" s="138"/>
      <c r="S242" s="138"/>
      <c r="T242" s="138"/>
      <c r="U242" s="138"/>
      <c r="V242" s="138"/>
    </row>
    <row r="243" spans="1:22" x14ac:dyDescent="0.25">
      <c r="A243" s="138"/>
      <c r="B243" s="138"/>
      <c r="C243" s="138"/>
      <c r="D243" s="138"/>
      <c r="E243" s="138"/>
      <c r="F243" s="138"/>
      <c r="G243" s="138"/>
      <c r="H243" s="138"/>
      <c r="I243" s="138"/>
      <c r="J243" s="138"/>
      <c r="K243" s="138"/>
      <c r="L243" s="138"/>
      <c r="M243" s="138"/>
      <c r="N243" s="138"/>
      <c r="O243" s="138"/>
      <c r="P243" s="138"/>
      <c r="Q243" s="138"/>
      <c r="R243" s="138"/>
      <c r="S243" s="138"/>
      <c r="T243" s="138"/>
      <c r="U243" s="138"/>
      <c r="V243" s="138"/>
    </row>
    <row r="244" spans="1:22" x14ac:dyDescent="0.25">
      <c r="A244" s="138"/>
      <c r="B244" s="138"/>
      <c r="C244" s="138"/>
      <c r="D244" s="138"/>
      <c r="E244" s="138"/>
      <c r="F244" s="138"/>
      <c r="G244" s="138"/>
      <c r="H244" s="138"/>
      <c r="I244" s="138"/>
      <c r="J244" s="138"/>
      <c r="K244" s="138"/>
      <c r="L244" s="138"/>
      <c r="M244" s="138"/>
      <c r="N244" s="138"/>
      <c r="O244" s="138"/>
      <c r="P244" s="138"/>
      <c r="Q244" s="138"/>
      <c r="R244" s="138"/>
      <c r="S244" s="138"/>
      <c r="T244" s="138"/>
      <c r="U244" s="138"/>
      <c r="V244" s="138"/>
    </row>
    <row r="245" spans="1:22" x14ac:dyDescent="0.25">
      <c r="A245" s="138"/>
      <c r="B245" s="138"/>
      <c r="C245" s="138"/>
      <c r="D245" s="138"/>
      <c r="E245" s="138"/>
      <c r="F245" s="138"/>
      <c r="G245" s="138"/>
      <c r="H245" s="138"/>
      <c r="I245" s="138"/>
      <c r="J245" s="138"/>
      <c r="K245" s="138"/>
      <c r="L245" s="138"/>
      <c r="M245" s="138"/>
      <c r="N245" s="138"/>
      <c r="O245" s="138"/>
      <c r="P245" s="138"/>
      <c r="Q245" s="138"/>
      <c r="R245" s="138"/>
      <c r="S245" s="138"/>
      <c r="T245" s="138"/>
      <c r="U245" s="138"/>
      <c r="V245" s="138"/>
    </row>
    <row r="246" spans="1:22" x14ac:dyDescent="0.25">
      <c r="A246" s="138"/>
      <c r="B246" s="138"/>
      <c r="C246" s="138"/>
      <c r="D246" s="138"/>
      <c r="E246" s="138"/>
      <c r="F246" s="138"/>
      <c r="G246" s="138"/>
      <c r="H246" s="138"/>
      <c r="I246" s="138"/>
      <c r="J246" s="138"/>
      <c r="K246" s="138"/>
      <c r="L246" s="138"/>
      <c r="M246" s="138"/>
      <c r="N246" s="138"/>
      <c r="O246" s="138"/>
      <c r="P246" s="138"/>
      <c r="Q246" s="138"/>
      <c r="R246" s="138"/>
      <c r="S246" s="138"/>
      <c r="T246" s="138"/>
      <c r="U246" s="138"/>
      <c r="V246" s="138"/>
    </row>
    <row r="247" spans="1:22" x14ac:dyDescent="0.25">
      <c r="A247" s="138"/>
      <c r="B247" s="138"/>
      <c r="C247" s="138"/>
      <c r="D247" s="138"/>
      <c r="E247" s="138"/>
      <c r="F247" s="138"/>
      <c r="G247" s="138"/>
      <c r="H247" s="138"/>
      <c r="I247" s="138"/>
      <c r="J247" s="138"/>
      <c r="K247" s="138"/>
      <c r="L247" s="138"/>
      <c r="M247" s="138"/>
      <c r="N247" s="138"/>
      <c r="O247" s="138"/>
      <c r="P247" s="138"/>
      <c r="Q247" s="138"/>
      <c r="R247" s="138"/>
      <c r="S247" s="138"/>
      <c r="T247" s="138"/>
      <c r="U247" s="138"/>
      <c r="V247" s="138"/>
    </row>
    <row r="248" spans="1:22" x14ac:dyDescent="0.25">
      <c r="A248" s="138"/>
      <c r="B248" s="138"/>
      <c r="C248" s="138"/>
      <c r="D248" s="138"/>
      <c r="E248" s="138"/>
      <c r="F248" s="138"/>
      <c r="G248" s="138"/>
      <c r="H248" s="138"/>
      <c r="I248" s="138"/>
      <c r="J248" s="138"/>
      <c r="K248" s="138"/>
      <c r="L248" s="138"/>
      <c r="M248" s="138"/>
      <c r="N248" s="138"/>
      <c r="O248" s="138"/>
      <c r="P248" s="138"/>
      <c r="Q248" s="138"/>
      <c r="R248" s="138"/>
      <c r="S248" s="138"/>
      <c r="T248" s="138"/>
      <c r="U248" s="138"/>
      <c r="V248" s="138"/>
    </row>
    <row r="249" spans="1:22" x14ac:dyDescent="0.25">
      <c r="A249" s="138"/>
      <c r="B249" s="138"/>
      <c r="C249" s="138"/>
      <c r="D249" s="138"/>
      <c r="E249" s="138"/>
      <c r="F249" s="138"/>
      <c r="G249" s="138"/>
      <c r="H249" s="138"/>
      <c r="I249" s="138"/>
      <c r="J249" s="138"/>
      <c r="K249" s="138"/>
      <c r="L249" s="138"/>
      <c r="M249" s="138"/>
      <c r="N249" s="138"/>
      <c r="O249" s="138"/>
      <c r="P249" s="138"/>
      <c r="Q249" s="138"/>
      <c r="R249" s="138"/>
      <c r="S249" s="138"/>
      <c r="T249" s="138"/>
      <c r="U249" s="138"/>
      <c r="V249" s="138"/>
    </row>
    <row r="250" spans="1:22" x14ac:dyDescent="0.25">
      <c r="A250" s="138"/>
      <c r="B250" s="138"/>
      <c r="C250" s="138"/>
      <c r="D250" s="138"/>
      <c r="E250" s="138"/>
      <c r="F250" s="138"/>
      <c r="G250" s="138"/>
      <c r="H250" s="138"/>
      <c r="I250" s="138"/>
      <c r="J250" s="138"/>
      <c r="K250" s="138"/>
      <c r="L250" s="138"/>
      <c r="M250" s="138"/>
      <c r="N250" s="138"/>
      <c r="O250" s="138"/>
      <c r="P250" s="138"/>
      <c r="Q250" s="138"/>
      <c r="R250" s="138"/>
      <c r="S250" s="138"/>
      <c r="T250" s="138"/>
      <c r="U250" s="138"/>
      <c r="V250" s="138"/>
    </row>
    <row r="251" spans="1:22" x14ac:dyDescent="0.25">
      <c r="A251" s="138"/>
      <c r="B251" s="138"/>
      <c r="C251" s="138"/>
      <c r="D251" s="138"/>
      <c r="E251" s="138"/>
      <c r="F251" s="138"/>
      <c r="G251" s="138"/>
      <c r="H251" s="138"/>
      <c r="I251" s="138"/>
      <c r="J251" s="138"/>
      <c r="K251" s="138"/>
      <c r="L251" s="138"/>
      <c r="M251" s="138"/>
      <c r="N251" s="138"/>
      <c r="O251" s="138"/>
      <c r="P251" s="138"/>
      <c r="Q251" s="138"/>
      <c r="R251" s="138"/>
      <c r="S251" s="138"/>
      <c r="T251" s="138"/>
      <c r="U251" s="138"/>
      <c r="V251" s="138"/>
    </row>
    <row r="252" spans="1:22" x14ac:dyDescent="0.25">
      <c r="A252" s="138"/>
      <c r="B252" s="138"/>
      <c r="C252" s="138"/>
      <c r="D252" s="138"/>
      <c r="E252" s="138"/>
      <c r="F252" s="138"/>
      <c r="G252" s="138"/>
      <c r="H252" s="138"/>
      <c r="I252" s="138"/>
      <c r="J252" s="138"/>
      <c r="K252" s="138"/>
      <c r="L252" s="138"/>
      <c r="M252" s="138"/>
      <c r="N252" s="138"/>
      <c r="O252" s="138"/>
      <c r="P252" s="138"/>
      <c r="Q252" s="138"/>
      <c r="R252" s="138"/>
      <c r="S252" s="138"/>
      <c r="T252" s="138"/>
      <c r="U252" s="138"/>
      <c r="V252" s="138"/>
    </row>
    <row r="253" spans="1:22" x14ac:dyDescent="0.25">
      <c r="A253" s="138"/>
      <c r="B253" s="138"/>
      <c r="C253" s="138"/>
      <c r="D253" s="138"/>
      <c r="E253" s="138"/>
      <c r="F253" s="138"/>
      <c r="G253" s="138"/>
      <c r="H253" s="138"/>
      <c r="I253" s="138"/>
      <c r="J253" s="138"/>
      <c r="K253" s="138"/>
      <c r="L253" s="138"/>
      <c r="M253" s="138"/>
      <c r="N253" s="138"/>
      <c r="O253" s="138"/>
      <c r="P253" s="138"/>
      <c r="Q253" s="138"/>
      <c r="R253" s="138"/>
      <c r="S253" s="138"/>
      <c r="T253" s="138"/>
      <c r="U253" s="138"/>
      <c r="V253" s="138"/>
    </row>
    <row r="254" spans="1:22" x14ac:dyDescent="0.25">
      <c r="A254" s="138"/>
      <c r="B254" s="138"/>
      <c r="C254" s="138"/>
      <c r="D254" s="138"/>
      <c r="E254" s="138"/>
      <c r="F254" s="138"/>
      <c r="G254" s="138"/>
      <c r="H254" s="138"/>
      <c r="I254" s="138"/>
      <c r="J254" s="138"/>
      <c r="K254" s="138"/>
      <c r="L254" s="138"/>
      <c r="M254" s="138"/>
      <c r="N254" s="138"/>
      <c r="O254" s="138"/>
      <c r="P254" s="138"/>
      <c r="Q254" s="138"/>
      <c r="R254" s="138"/>
      <c r="S254" s="138"/>
      <c r="T254" s="138"/>
      <c r="U254" s="138"/>
      <c r="V254" s="138"/>
    </row>
    <row r="255" spans="1:22" x14ac:dyDescent="0.25">
      <c r="A255" s="138"/>
      <c r="B255" s="138"/>
      <c r="C255" s="138"/>
      <c r="D255" s="138"/>
      <c r="E255" s="138"/>
      <c r="F255" s="138"/>
      <c r="G255" s="138"/>
      <c r="H255" s="138"/>
      <c r="I255" s="138"/>
      <c r="J255" s="138"/>
      <c r="K255" s="138"/>
      <c r="L255" s="138"/>
      <c r="M255" s="138"/>
      <c r="N255" s="138"/>
      <c r="O255" s="138"/>
      <c r="P255" s="138"/>
      <c r="Q255" s="138"/>
      <c r="R255" s="138"/>
      <c r="S255" s="138"/>
      <c r="T255" s="138"/>
      <c r="U255" s="138"/>
      <c r="V255" s="138"/>
    </row>
    <row r="256" spans="1:22" x14ac:dyDescent="0.25">
      <c r="A256" s="138"/>
      <c r="B256" s="138"/>
      <c r="C256" s="138"/>
      <c r="D256" s="138"/>
      <c r="E256" s="138"/>
      <c r="F256" s="138"/>
      <c r="G256" s="138"/>
      <c r="H256" s="138"/>
      <c r="I256" s="138"/>
      <c r="J256" s="138"/>
      <c r="K256" s="138"/>
      <c r="L256" s="138"/>
      <c r="M256" s="138"/>
      <c r="N256" s="138"/>
      <c r="O256" s="138"/>
      <c r="P256" s="138"/>
      <c r="Q256" s="138"/>
      <c r="R256" s="138"/>
      <c r="S256" s="138"/>
      <c r="T256" s="138"/>
      <c r="U256" s="138"/>
      <c r="V256" s="138"/>
    </row>
    <row r="257" spans="1:22" x14ac:dyDescent="0.25">
      <c r="A257" s="138"/>
      <c r="B257" s="138"/>
      <c r="C257" s="138"/>
      <c r="D257" s="138"/>
      <c r="E257" s="138"/>
      <c r="F257" s="138"/>
      <c r="G257" s="138"/>
      <c r="H257" s="138"/>
      <c r="I257" s="138"/>
      <c r="J257" s="138"/>
      <c r="K257" s="138"/>
      <c r="L257" s="138"/>
      <c r="M257" s="138"/>
      <c r="N257" s="138"/>
      <c r="O257" s="138"/>
      <c r="P257" s="138"/>
      <c r="Q257" s="138"/>
      <c r="R257" s="138"/>
      <c r="S257" s="138"/>
      <c r="T257" s="138"/>
      <c r="U257" s="138"/>
      <c r="V257" s="138"/>
    </row>
    <row r="258" spans="1:22" x14ac:dyDescent="0.25">
      <c r="A258" s="138"/>
      <c r="B258" s="138"/>
      <c r="C258" s="138"/>
      <c r="D258" s="138"/>
      <c r="E258" s="138"/>
      <c r="F258" s="138"/>
      <c r="G258" s="138"/>
      <c r="H258" s="138"/>
      <c r="I258" s="138"/>
      <c r="J258" s="138"/>
      <c r="K258" s="138"/>
      <c r="L258" s="138"/>
      <c r="M258" s="138"/>
      <c r="N258" s="138"/>
      <c r="O258" s="138"/>
      <c r="P258" s="138"/>
      <c r="Q258" s="138"/>
      <c r="R258" s="138"/>
      <c r="S258" s="138"/>
      <c r="T258" s="138"/>
      <c r="U258" s="138"/>
      <c r="V258" s="138"/>
    </row>
    <row r="259" spans="1:22" x14ac:dyDescent="0.25">
      <c r="A259" s="138"/>
      <c r="B259" s="138"/>
      <c r="C259" s="138"/>
      <c r="D259" s="138"/>
      <c r="E259" s="138"/>
      <c r="F259" s="138"/>
      <c r="G259" s="138"/>
      <c r="H259" s="138"/>
      <c r="I259" s="138"/>
      <c r="J259" s="138"/>
      <c r="K259" s="138"/>
      <c r="L259" s="138"/>
      <c r="M259" s="138"/>
      <c r="N259" s="138"/>
      <c r="O259" s="138"/>
      <c r="P259" s="138"/>
      <c r="Q259" s="138"/>
      <c r="R259" s="138"/>
      <c r="S259" s="138"/>
      <c r="T259" s="138"/>
      <c r="U259" s="138"/>
      <c r="V259" s="138"/>
    </row>
    <row r="260" spans="1:22" x14ac:dyDescent="0.25">
      <c r="A260" s="138"/>
      <c r="B260" s="138"/>
      <c r="C260" s="138"/>
      <c r="D260" s="138"/>
      <c r="E260" s="138"/>
      <c r="F260" s="138"/>
      <c r="G260" s="138"/>
      <c r="H260" s="138"/>
      <c r="I260" s="138"/>
      <c r="J260" s="138"/>
      <c r="K260" s="138"/>
      <c r="L260" s="138"/>
      <c r="M260" s="138"/>
      <c r="N260" s="138"/>
      <c r="O260" s="138"/>
      <c r="P260" s="138"/>
      <c r="Q260" s="138"/>
      <c r="R260" s="138"/>
      <c r="S260" s="138"/>
      <c r="T260" s="138"/>
      <c r="U260" s="138"/>
      <c r="V260" s="138"/>
    </row>
    <row r="261" spans="1:22" x14ac:dyDescent="0.25">
      <c r="A261" s="138"/>
      <c r="B261" s="138"/>
      <c r="C261" s="138"/>
      <c r="D261" s="138"/>
      <c r="E261" s="138"/>
      <c r="F261" s="138"/>
      <c r="G261" s="138"/>
      <c r="H261" s="138"/>
      <c r="I261" s="138"/>
      <c r="J261" s="138"/>
      <c r="K261" s="138"/>
      <c r="L261" s="138"/>
      <c r="M261" s="138"/>
      <c r="N261" s="138"/>
      <c r="O261" s="138"/>
      <c r="P261" s="138"/>
      <c r="Q261" s="138"/>
      <c r="R261" s="138"/>
      <c r="S261" s="138"/>
      <c r="T261" s="138"/>
      <c r="U261" s="138"/>
      <c r="V261" s="138"/>
    </row>
    <row r="262" spans="1:22" x14ac:dyDescent="0.25">
      <c r="A262" s="138"/>
      <c r="B262" s="138"/>
      <c r="C262" s="138"/>
      <c r="D262" s="138"/>
      <c r="E262" s="138"/>
      <c r="F262" s="138"/>
      <c r="G262" s="138"/>
      <c r="H262" s="138"/>
      <c r="I262" s="138"/>
      <c r="J262" s="138"/>
      <c r="K262" s="138"/>
      <c r="L262" s="138"/>
      <c r="M262" s="138"/>
      <c r="N262" s="138"/>
      <c r="O262" s="138"/>
      <c r="P262" s="138"/>
      <c r="Q262" s="138"/>
      <c r="R262" s="138"/>
      <c r="S262" s="138"/>
      <c r="T262" s="138"/>
      <c r="U262" s="138"/>
      <c r="V262" s="138"/>
    </row>
    <row r="263" spans="1:22" x14ac:dyDescent="0.25">
      <c r="A263" s="138"/>
      <c r="B263" s="138"/>
      <c r="C263" s="138"/>
      <c r="D263" s="138"/>
      <c r="E263" s="138"/>
      <c r="F263" s="138"/>
      <c r="G263" s="138"/>
      <c r="H263" s="138"/>
      <c r="I263" s="138"/>
      <c r="J263" s="138"/>
      <c r="K263" s="138"/>
      <c r="L263" s="138"/>
      <c r="M263" s="138"/>
      <c r="N263" s="138"/>
      <c r="O263" s="138"/>
      <c r="P263" s="138"/>
      <c r="Q263" s="138"/>
      <c r="R263" s="138"/>
      <c r="S263" s="138"/>
      <c r="T263" s="138"/>
      <c r="U263" s="138"/>
      <c r="V263" s="138"/>
    </row>
    <row r="264" spans="1:22" x14ac:dyDescent="0.25">
      <c r="A264" s="138"/>
      <c r="B264" s="138"/>
      <c r="C264" s="138"/>
      <c r="D264" s="138"/>
      <c r="E264" s="138"/>
      <c r="F264" s="138"/>
      <c r="G264" s="138"/>
      <c r="H264" s="138"/>
      <c r="I264" s="138"/>
      <c r="J264" s="138"/>
      <c r="K264" s="138"/>
      <c r="L264" s="138"/>
      <c r="M264" s="138"/>
      <c r="N264" s="138"/>
      <c r="O264" s="138"/>
      <c r="P264" s="138"/>
      <c r="Q264" s="138"/>
      <c r="R264" s="138"/>
      <c r="S264" s="138"/>
      <c r="T264" s="138"/>
      <c r="U264" s="138"/>
      <c r="V264" s="138"/>
    </row>
    <row r="265" spans="1:22" x14ac:dyDescent="0.25">
      <c r="A265" s="138"/>
      <c r="B265" s="138"/>
      <c r="C265" s="138"/>
      <c r="D265" s="138"/>
      <c r="E265" s="138"/>
      <c r="F265" s="138"/>
      <c r="G265" s="138"/>
      <c r="H265" s="138"/>
      <c r="I265" s="138"/>
      <c r="J265" s="138"/>
      <c r="K265" s="138"/>
      <c r="L265" s="138"/>
      <c r="M265" s="138"/>
      <c r="N265" s="138"/>
      <c r="O265" s="138"/>
      <c r="P265" s="138"/>
      <c r="Q265" s="138"/>
      <c r="R265" s="138"/>
      <c r="S265" s="138"/>
      <c r="T265" s="138"/>
      <c r="U265" s="138"/>
      <c r="V265" s="138"/>
    </row>
    <row r="266" spans="1:22" x14ac:dyDescent="0.25">
      <c r="A266" s="138"/>
      <c r="B266" s="138"/>
      <c r="C266" s="138"/>
      <c r="D266" s="138"/>
      <c r="E266" s="138"/>
      <c r="F266" s="138"/>
      <c r="G266" s="138"/>
      <c r="H266" s="138"/>
      <c r="I266" s="138"/>
      <c r="J266" s="138"/>
      <c r="K266" s="138"/>
      <c r="L266" s="138"/>
      <c r="M266" s="138"/>
      <c r="N266" s="138"/>
      <c r="O266" s="138"/>
      <c r="P266" s="138"/>
      <c r="Q266" s="138"/>
      <c r="R266" s="138"/>
      <c r="S266" s="138"/>
      <c r="T266" s="138"/>
      <c r="U266" s="138"/>
      <c r="V266" s="138"/>
    </row>
    <row r="267" spans="1:22" x14ac:dyDescent="0.25">
      <c r="A267" s="138"/>
      <c r="B267" s="138"/>
      <c r="C267" s="138"/>
      <c r="D267" s="138"/>
      <c r="E267" s="138"/>
      <c r="F267" s="138"/>
      <c r="G267" s="138"/>
      <c r="H267" s="138"/>
      <c r="I267" s="138"/>
      <c r="J267" s="138"/>
      <c r="K267" s="138"/>
      <c r="L267" s="138"/>
      <c r="M267" s="138"/>
      <c r="N267" s="138"/>
      <c r="O267" s="138"/>
      <c r="P267" s="138"/>
      <c r="Q267" s="138"/>
      <c r="R267" s="138"/>
      <c r="S267" s="138"/>
      <c r="T267" s="138"/>
      <c r="U267" s="138"/>
      <c r="V267" s="138"/>
    </row>
    <row r="268" spans="1:22" x14ac:dyDescent="0.25">
      <c r="A268" s="138"/>
      <c r="B268" s="138"/>
      <c r="C268" s="138"/>
      <c r="D268" s="138"/>
      <c r="E268" s="138"/>
      <c r="F268" s="138"/>
      <c r="G268" s="138"/>
      <c r="H268" s="138"/>
      <c r="I268" s="138"/>
      <c r="J268" s="138"/>
      <c r="K268" s="138"/>
      <c r="L268" s="138"/>
      <c r="M268" s="138"/>
      <c r="N268" s="138"/>
      <c r="O268" s="138"/>
      <c r="P268" s="138"/>
      <c r="Q268" s="138"/>
      <c r="R268" s="138"/>
      <c r="S268" s="138"/>
      <c r="T268" s="138"/>
      <c r="U268" s="138"/>
      <c r="V268" s="138"/>
    </row>
    <row r="269" spans="1:22" x14ac:dyDescent="0.25">
      <c r="A269" s="138"/>
      <c r="B269" s="138"/>
      <c r="C269" s="138"/>
      <c r="D269" s="138"/>
      <c r="E269" s="138"/>
      <c r="F269" s="138"/>
      <c r="G269" s="138"/>
      <c r="H269" s="138"/>
      <c r="I269" s="138"/>
      <c r="J269" s="138"/>
      <c r="K269" s="138"/>
      <c r="L269" s="138"/>
      <c r="M269" s="138"/>
      <c r="N269" s="138"/>
      <c r="O269" s="138"/>
      <c r="P269" s="138"/>
      <c r="Q269" s="138"/>
      <c r="R269" s="138"/>
      <c r="S269" s="138"/>
      <c r="T269" s="138"/>
      <c r="U269" s="138"/>
      <c r="V269" s="138"/>
    </row>
    <row r="270" spans="1:22" x14ac:dyDescent="0.25">
      <c r="A270" s="138"/>
      <c r="B270" s="138"/>
      <c r="C270" s="138"/>
      <c r="D270" s="138"/>
      <c r="E270" s="138"/>
      <c r="F270" s="138"/>
      <c r="G270" s="138"/>
      <c r="H270" s="138"/>
      <c r="I270" s="138"/>
      <c r="J270" s="138"/>
      <c r="K270" s="138"/>
      <c r="L270" s="138"/>
      <c r="M270" s="138"/>
      <c r="N270" s="138"/>
      <c r="O270" s="138"/>
      <c r="P270" s="138"/>
      <c r="Q270" s="138"/>
      <c r="R270" s="138"/>
      <c r="S270" s="138"/>
      <c r="T270" s="138"/>
      <c r="U270" s="138"/>
      <c r="V270" s="138"/>
    </row>
    <row r="271" spans="1:22" x14ac:dyDescent="0.25">
      <c r="A271" s="138"/>
      <c r="B271" s="138"/>
      <c r="C271" s="138"/>
      <c r="D271" s="138"/>
      <c r="E271" s="138"/>
      <c r="F271" s="138"/>
      <c r="G271" s="138"/>
      <c r="H271" s="138"/>
      <c r="I271" s="138"/>
      <c r="J271" s="138"/>
      <c r="K271" s="138"/>
      <c r="L271" s="138"/>
      <c r="M271" s="138"/>
      <c r="N271" s="138"/>
      <c r="O271" s="138"/>
      <c r="P271" s="138"/>
      <c r="Q271" s="138"/>
      <c r="R271" s="138"/>
      <c r="S271" s="138"/>
      <c r="T271" s="138"/>
      <c r="U271" s="138"/>
      <c r="V271" s="138"/>
    </row>
    <row r="272" spans="1:22" x14ac:dyDescent="0.25">
      <c r="A272" s="138"/>
      <c r="B272" s="138"/>
      <c r="C272" s="138"/>
      <c r="D272" s="138"/>
      <c r="E272" s="138"/>
      <c r="F272" s="138"/>
      <c r="G272" s="138"/>
      <c r="H272" s="138"/>
      <c r="I272" s="138"/>
      <c r="J272" s="138"/>
      <c r="K272" s="138"/>
      <c r="L272" s="138"/>
      <c r="M272" s="138"/>
      <c r="N272" s="138"/>
      <c r="O272" s="138"/>
      <c r="P272" s="138"/>
      <c r="Q272" s="138"/>
      <c r="R272" s="138"/>
      <c r="S272" s="138"/>
      <c r="T272" s="138"/>
      <c r="U272" s="138"/>
      <c r="V272" s="138"/>
    </row>
    <row r="273" spans="1:22" x14ac:dyDescent="0.25">
      <c r="A273" s="138"/>
      <c r="B273" s="138"/>
      <c r="C273" s="138"/>
      <c r="D273" s="138"/>
      <c r="E273" s="138"/>
      <c r="F273" s="138"/>
      <c r="G273" s="138"/>
      <c r="H273" s="138"/>
      <c r="I273" s="138"/>
      <c r="J273" s="138"/>
      <c r="K273" s="138"/>
      <c r="L273" s="138"/>
      <c r="M273" s="138"/>
      <c r="N273" s="138"/>
      <c r="O273" s="138"/>
      <c r="P273" s="138"/>
      <c r="Q273" s="138"/>
      <c r="R273" s="138"/>
      <c r="S273" s="138"/>
      <c r="T273" s="138"/>
      <c r="U273" s="138"/>
      <c r="V273" s="138"/>
    </row>
    <row r="274" spans="1:22" x14ac:dyDescent="0.25">
      <c r="A274" s="138"/>
      <c r="B274" s="138"/>
      <c r="C274" s="138"/>
      <c r="D274" s="138"/>
      <c r="E274" s="138"/>
      <c r="F274" s="138"/>
      <c r="G274" s="138"/>
      <c r="H274" s="138"/>
      <c r="I274" s="138"/>
      <c r="J274" s="138"/>
      <c r="K274" s="138"/>
      <c r="L274" s="138"/>
      <c r="M274" s="138"/>
      <c r="N274" s="138"/>
      <c r="O274" s="138"/>
      <c r="P274" s="138"/>
      <c r="Q274" s="138"/>
      <c r="R274" s="138"/>
      <c r="S274" s="138"/>
      <c r="T274" s="138"/>
      <c r="U274" s="138"/>
      <c r="V274" s="138"/>
    </row>
    <row r="275" spans="1:22" x14ac:dyDescent="0.25">
      <c r="A275" s="138"/>
      <c r="B275" s="138"/>
      <c r="C275" s="138"/>
      <c r="D275" s="138"/>
      <c r="E275" s="138"/>
      <c r="F275" s="138"/>
      <c r="G275" s="138"/>
      <c r="H275" s="138"/>
      <c r="I275" s="138"/>
      <c r="J275" s="138"/>
      <c r="K275" s="138"/>
      <c r="L275" s="138"/>
      <c r="M275" s="138"/>
      <c r="N275" s="138"/>
      <c r="O275" s="138"/>
      <c r="P275" s="138"/>
      <c r="Q275" s="138"/>
      <c r="R275" s="138"/>
      <c r="S275" s="138"/>
      <c r="T275" s="138"/>
      <c r="U275" s="138"/>
      <c r="V275" s="138"/>
    </row>
    <row r="276" spans="1:22" x14ac:dyDescent="0.25">
      <c r="A276" s="138"/>
      <c r="B276" s="138"/>
      <c r="C276" s="138"/>
      <c r="D276" s="138"/>
      <c r="E276" s="138"/>
      <c r="F276" s="138"/>
      <c r="G276" s="138"/>
      <c r="H276" s="138"/>
      <c r="I276" s="138"/>
      <c r="J276" s="138"/>
      <c r="K276" s="138"/>
      <c r="L276" s="138"/>
      <c r="M276" s="138"/>
      <c r="N276" s="138"/>
      <c r="O276" s="138"/>
      <c r="P276" s="138"/>
      <c r="Q276" s="138"/>
      <c r="R276" s="138"/>
      <c r="S276" s="138"/>
      <c r="T276" s="138"/>
      <c r="U276" s="138"/>
      <c r="V276" s="138"/>
    </row>
    <row r="277" spans="1:22" x14ac:dyDescent="0.25">
      <c r="A277" s="138"/>
      <c r="B277" s="138"/>
      <c r="C277" s="138"/>
      <c r="D277" s="138"/>
      <c r="E277" s="138"/>
      <c r="F277" s="138"/>
      <c r="G277" s="138"/>
      <c r="H277" s="138"/>
      <c r="I277" s="138"/>
      <c r="J277" s="138"/>
      <c r="K277" s="138"/>
      <c r="L277" s="138"/>
      <c r="M277" s="138"/>
      <c r="N277" s="138"/>
      <c r="O277" s="138"/>
      <c r="P277" s="138"/>
      <c r="Q277" s="138"/>
      <c r="R277" s="138"/>
      <c r="S277" s="138"/>
      <c r="T277" s="138"/>
      <c r="U277" s="138"/>
      <c r="V277" s="138"/>
    </row>
    <row r="278" spans="1:22" x14ac:dyDescent="0.25">
      <c r="A278" s="138"/>
      <c r="B278" s="138"/>
      <c r="C278" s="138"/>
      <c r="D278" s="138"/>
      <c r="E278" s="138"/>
      <c r="F278" s="138"/>
      <c r="G278" s="138"/>
      <c r="H278" s="138"/>
      <c r="I278" s="138"/>
      <c r="J278" s="138"/>
      <c r="K278" s="138"/>
      <c r="L278" s="138"/>
      <c r="M278" s="138"/>
      <c r="N278" s="138"/>
      <c r="O278" s="138"/>
      <c r="P278" s="138"/>
      <c r="Q278" s="138"/>
      <c r="R278" s="138"/>
      <c r="S278" s="138"/>
      <c r="T278" s="138"/>
      <c r="U278" s="138"/>
      <c r="V278" s="138"/>
    </row>
    <row r="279" spans="1:22" x14ac:dyDescent="0.25">
      <c r="A279" s="138"/>
      <c r="B279" s="138"/>
      <c r="C279" s="138"/>
      <c r="D279" s="138"/>
      <c r="E279" s="138"/>
      <c r="F279" s="138"/>
      <c r="G279" s="138"/>
      <c r="H279" s="138"/>
      <c r="I279" s="138"/>
      <c r="J279" s="138"/>
      <c r="K279" s="138"/>
      <c r="L279" s="138"/>
      <c r="M279" s="138"/>
      <c r="N279" s="138"/>
      <c r="O279" s="138"/>
      <c r="P279" s="138"/>
      <c r="Q279" s="138"/>
      <c r="R279" s="138"/>
      <c r="S279" s="138"/>
      <c r="T279" s="138"/>
      <c r="U279" s="138"/>
      <c r="V279" s="138"/>
    </row>
    <row r="280" spans="1:22" x14ac:dyDescent="0.25">
      <c r="A280" s="138"/>
      <c r="B280" s="138"/>
      <c r="C280" s="138"/>
      <c r="D280" s="138"/>
      <c r="E280" s="138"/>
      <c r="F280" s="138"/>
      <c r="G280" s="138"/>
      <c r="H280" s="138"/>
      <c r="I280" s="138"/>
      <c r="J280" s="138"/>
      <c r="K280" s="138"/>
      <c r="L280" s="138"/>
      <c r="M280" s="138"/>
      <c r="N280" s="138"/>
      <c r="O280" s="138"/>
      <c r="P280" s="138"/>
      <c r="Q280" s="138"/>
      <c r="R280" s="138"/>
      <c r="S280" s="138"/>
      <c r="T280" s="138"/>
      <c r="U280" s="138"/>
      <c r="V280" s="138"/>
    </row>
    <row r="281" spans="1:22" x14ac:dyDescent="0.25">
      <c r="A281" s="138"/>
      <c r="B281" s="138"/>
      <c r="C281" s="138"/>
      <c r="D281" s="138"/>
      <c r="E281" s="138"/>
      <c r="F281" s="138"/>
      <c r="G281" s="138"/>
      <c r="H281" s="138"/>
      <c r="I281" s="138"/>
      <c r="J281" s="138"/>
      <c r="K281" s="138"/>
      <c r="L281" s="138"/>
      <c r="M281" s="138"/>
      <c r="N281" s="138"/>
      <c r="O281" s="138"/>
      <c r="P281" s="138"/>
      <c r="Q281" s="138"/>
      <c r="R281" s="138"/>
      <c r="S281" s="138"/>
      <c r="T281" s="138"/>
      <c r="U281" s="138"/>
      <c r="V281" s="138"/>
    </row>
    <row r="282" spans="1:22" x14ac:dyDescent="0.25">
      <c r="A282" s="138"/>
      <c r="B282" s="138"/>
      <c r="C282" s="138"/>
      <c r="D282" s="138"/>
      <c r="E282" s="138"/>
      <c r="F282" s="138"/>
      <c r="G282" s="138"/>
      <c r="H282" s="138"/>
      <c r="I282" s="138"/>
      <c r="J282" s="138"/>
      <c r="K282" s="138"/>
      <c r="L282" s="138"/>
      <c r="M282" s="138"/>
      <c r="N282" s="138"/>
      <c r="O282" s="138"/>
      <c r="P282" s="138"/>
      <c r="Q282" s="138"/>
      <c r="R282" s="138"/>
      <c r="S282" s="138"/>
      <c r="T282" s="138"/>
      <c r="U282" s="138"/>
      <c r="V282" s="138"/>
    </row>
    <row r="283" spans="1:22" x14ac:dyDescent="0.25">
      <c r="A283" s="138"/>
      <c r="B283" s="138"/>
      <c r="C283" s="138"/>
      <c r="D283" s="138"/>
      <c r="E283" s="138"/>
      <c r="F283" s="138"/>
      <c r="G283" s="138"/>
      <c r="H283" s="138"/>
      <c r="I283" s="138"/>
      <c r="J283" s="138"/>
      <c r="K283" s="138"/>
      <c r="L283" s="138"/>
      <c r="M283" s="138"/>
      <c r="N283" s="138"/>
      <c r="O283" s="138"/>
      <c r="P283" s="138"/>
      <c r="Q283" s="138"/>
      <c r="R283" s="138"/>
      <c r="S283" s="138"/>
      <c r="T283" s="138"/>
      <c r="U283" s="138"/>
      <c r="V283" s="138"/>
    </row>
    <row r="284" spans="1:22" x14ac:dyDescent="0.25">
      <c r="A284" s="138"/>
      <c r="B284" s="138"/>
      <c r="C284" s="138"/>
      <c r="D284" s="138"/>
      <c r="E284" s="138"/>
      <c r="F284" s="138"/>
      <c r="G284" s="138"/>
      <c r="H284" s="138"/>
      <c r="I284" s="138"/>
      <c r="J284" s="138"/>
      <c r="K284" s="138"/>
      <c r="L284" s="138"/>
      <c r="M284" s="138"/>
      <c r="N284" s="138"/>
      <c r="O284" s="138"/>
      <c r="P284" s="138"/>
      <c r="Q284" s="138"/>
      <c r="R284" s="138"/>
      <c r="S284" s="138"/>
      <c r="T284" s="138"/>
      <c r="U284" s="138"/>
      <c r="V284" s="138"/>
    </row>
    <row r="285" spans="1:22" x14ac:dyDescent="0.25">
      <c r="A285" s="138"/>
      <c r="B285" s="138"/>
      <c r="C285" s="138"/>
      <c r="D285" s="138"/>
      <c r="E285" s="138"/>
      <c r="F285" s="138"/>
      <c r="G285" s="138"/>
      <c r="H285" s="138"/>
      <c r="I285" s="138"/>
      <c r="J285" s="138"/>
      <c r="K285" s="138"/>
      <c r="L285" s="138"/>
      <c r="M285" s="138"/>
      <c r="N285" s="138"/>
      <c r="O285" s="138"/>
      <c r="P285" s="138"/>
      <c r="Q285" s="138"/>
      <c r="R285" s="138"/>
      <c r="S285" s="138"/>
      <c r="T285" s="138"/>
      <c r="U285" s="138"/>
      <c r="V285" s="138"/>
    </row>
    <row r="286" spans="1:22" x14ac:dyDescent="0.25">
      <c r="A286" s="138"/>
      <c r="B286" s="138"/>
      <c r="C286" s="138"/>
      <c r="D286" s="138"/>
      <c r="E286" s="138"/>
      <c r="F286" s="138"/>
      <c r="G286" s="138"/>
      <c r="H286" s="138"/>
      <c r="I286" s="138"/>
      <c r="J286" s="138"/>
      <c r="K286" s="138"/>
      <c r="L286" s="138"/>
      <c r="M286" s="138"/>
      <c r="N286" s="138"/>
      <c r="O286" s="138"/>
      <c r="P286" s="138"/>
      <c r="Q286" s="138"/>
      <c r="R286" s="138"/>
      <c r="S286" s="138"/>
      <c r="T286" s="138"/>
      <c r="U286" s="138"/>
      <c r="V286" s="138"/>
    </row>
    <row r="287" spans="1:22" x14ac:dyDescent="0.25">
      <c r="A287" s="138"/>
      <c r="B287" s="138"/>
      <c r="C287" s="138"/>
      <c r="D287" s="138"/>
      <c r="E287" s="138"/>
      <c r="F287" s="138"/>
      <c r="G287" s="138"/>
      <c r="H287" s="138"/>
      <c r="I287" s="138"/>
      <c r="J287" s="138"/>
      <c r="K287" s="138"/>
      <c r="L287" s="138"/>
      <c r="M287" s="138"/>
      <c r="N287" s="138"/>
      <c r="O287" s="138"/>
      <c r="P287" s="138"/>
      <c r="Q287" s="138"/>
      <c r="R287" s="138"/>
      <c r="S287" s="138"/>
      <c r="T287" s="138"/>
      <c r="U287" s="138"/>
      <c r="V287" s="138"/>
    </row>
    <row r="288" spans="1:22" x14ac:dyDescent="0.25">
      <c r="A288" s="138"/>
      <c r="B288" s="138"/>
      <c r="C288" s="138"/>
      <c r="D288" s="138"/>
      <c r="E288" s="138"/>
      <c r="F288" s="138"/>
      <c r="G288" s="138"/>
      <c r="H288" s="138"/>
      <c r="I288" s="138"/>
      <c r="J288" s="138"/>
      <c r="K288" s="138"/>
      <c r="L288" s="138"/>
      <c r="M288" s="138"/>
      <c r="N288" s="138"/>
      <c r="O288" s="138"/>
      <c r="P288" s="138"/>
      <c r="Q288" s="138"/>
      <c r="R288" s="138"/>
      <c r="S288" s="138"/>
      <c r="T288" s="138"/>
      <c r="U288" s="138"/>
      <c r="V288" s="138"/>
    </row>
    <row r="289" spans="1:22" x14ac:dyDescent="0.25">
      <c r="A289" s="138"/>
      <c r="B289" s="138"/>
      <c r="C289" s="138"/>
      <c r="D289" s="138"/>
      <c r="E289" s="138"/>
      <c r="F289" s="138"/>
      <c r="G289" s="138"/>
      <c r="H289" s="138"/>
      <c r="I289" s="138"/>
      <c r="J289" s="138"/>
      <c r="K289" s="138"/>
      <c r="L289" s="138"/>
      <c r="M289" s="138"/>
      <c r="N289" s="138"/>
      <c r="O289" s="138"/>
      <c r="P289" s="138"/>
      <c r="Q289" s="138"/>
      <c r="R289" s="138"/>
      <c r="S289" s="138"/>
      <c r="T289" s="138"/>
      <c r="U289" s="138"/>
      <c r="V289" s="138"/>
    </row>
    <row r="290" spans="1:22" x14ac:dyDescent="0.25">
      <c r="A290" s="138"/>
      <c r="B290" s="138"/>
      <c r="C290" s="138"/>
      <c r="D290" s="138"/>
      <c r="E290" s="138"/>
      <c r="F290" s="138"/>
      <c r="G290" s="138"/>
      <c r="H290" s="138"/>
      <c r="I290" s="138"/>
      <c r="J290" s="138"/>
      <c r="K290" s="138"/>
      <c r="L290" s="138"/>
      <c r="M290" s="138"/>
      <c r="N290" s="138"/>
      <c r="O290" s="138"/>
      <c r="P290" s="138"/>
      <c r="Q290" s="138"/>
      <c r="R290" s="138"/>
      <c r="S290" s="138"/>
      <c r="T290" s="138"/>
      <c r="U290" s="138"/>
      <c r="V290" s="138"/>
    </row>
    <row r="291" spans="1:22" x14ac:dyDescent="0.25">
      <c r="A291" s="138"/>
      <c r="B291" s="138"/>
      <c r="C291" s="138"/>
      <c r="D291" s="138"/>
      <c r="E291" s="138"/>
      <c r="F291" s="138"/>
      <c r="G291" s="138"/>
      <c r="H291" s="138"/>
      <c r="I291" s="138"/>
      <c r="J291" s="138"/>
      <c r="K291" s="138"/>
      <c r="L291" s="138"/>
      <c r="M291" s="138"/>
      <c r="N291" s="138"/>
      <c r="O291" s="138"/>
      <c r="P291" s="138"/>
      <c r="Q291" s="138"/>
      <c r="R291" s="138"/>
      <c r="S291" s="138"/>
      <c r="T291" s="138"/>
      <c r="U291" s="138"/>
      <c r="V291" s="138"/>
    </row>
    <row r="292" spans="1:22" x14ac:dyDescent="0.25">
      <c r="A292" s="138"/>
      <c r="B292" s="138"/>
      <c r="C292" s="138"/>
      <c r="D292" s="138"/>
      <c r="E292" s="138"/>
      <c r="F292" s="138"/>
      <c r="G292" s="138"/>
      <c r="H292" s="138"/>
      <c r="I292" s="138"/>
      <c r="J292" s="138"/>
      <c r="K292" s="138"/>
      <c r="L292" s="138"/>
      <c r="M292" s="138"/>
      <c r="N292" s="138"/>
      <c r="O292" s="138"/>
      <c r="P292" s="138"/>
      <c r="Q292" s="138"/>
      <c r="R292" s="138"/>
      <c r="S292" s="138"/>
      <c r="T292" s="138"/>
      <c r="U292" s="138"/>
      <c r="V292" s="138"/>
    </row>
    <row r="293" spans="1:22" x14ac:dyDescent="0.25">
      <c r="A293" s="138"/>
      <c r="B293" s="138"/>
      <c r="C293" s="138"/>
      <c r="D293" s="138"/>
      <c r="E293" s="138"/>
      <c r="F293" s="138"/>
      <c r="G293" s="138"/>
      <c r="H293" s="138"/>
      <c r="I293" s="138"/>
      <c r="J293" s="138"/>
      <c r="K293" s="138"/>
      <c r="L293" s="138"/>
      <c r="M293" s="138"/>
      <c r="N293" s="138"/>
      <c r="O293" s="138"/>
      <c r="P293" s="138"/>
      <c r="Q293" s="138"/>
      <c r="R293" s="138"/>
      <c r="S293" s="138"/>
      <c r="T293" s="138"/>
      <c r="U293" s="138"/>
      <c r="V293" s="138"/>
    </row>
    <row r="294" spans="1:22" x14ac:dyDescent="0.25">
      <c r="A294" s="138"/>
      <c r="B294" s="138"/>
      <c r="C294" s="138"/>
      <c r="D294" s="138"/>
      <c r="E294" s="138"/>
      <c r="F294" s="138"/>
      <c r="G294" s="138"/>
      <c r="H294" s="138"/>
      <c r="I294" s="138"/>
      <c r="J294" s="138"/>
      <c r="K294" s="138"/>
      <c r="L294" s="138"/>
      <c r="M294" s="138"/>
      <c r="N294" s="138"/>
      <c r="O294" s="138"/>
      <c r="P294" s="138"/>
      <c r="Q294" s="138"/>
      <c r="R294" s="138"/>
      <c r="S294" s="138"/>
      <c r="T294" s="138"/>
      <c r="U294" s="138"/>
      <c r="V294" s="138"/>
    </row>
    <row r="295" spans="1:22" x14ac:dyDescent="0.25">
      <c r="A295" s="138"/>
      <c r="B295" s="138"/>
      <c r="C295" s="138"/>
      <c r="D295" s="138"/>
      <c r="E295" s="138"/>
      <c r="F295" s="138"/>
      <c r="G295" s="138"/>
      <c r="H295" s="138"/>
      <c r="I295" s="138"/>
      <c r="J295" s="138"/>
      <c r="K295" s="138"/>
      <c r="L295" s="138"/>
      <c r="M295" s="138"/>
      <c r="N295" s="138"/>
      <c r="O295" s="138"/>
      <c r="P295" s="138"/>
      <c r="Q295" s="138"/>
      <c r="R295" s="138"/>
      <c r="S295" s="138"/>
      <c r="T295" s="138"/>
      <c r="U295" s="138"/>
      <c r="V295" s="138"/>
    </row>
    <row r="296" spans="1:22" x14ac:dyDescent="0.25">
      <c r="A296" s="138"/>
      <c r="B296" s="138"/>
      <c r="C296" s="138"/>
      <c r="D296" s="138"/>
      <c r="E296" s="138"/>
      <c r="F296" s="138"/>
      <c r="G296" s="138"/>
      <c r="H296" s="138"/>
      <c r="I296" s="138"/>
      <c r="J296" s="138"/>
      <c r="K296" s="138"/>
      <c r="L296" s="138"/>
      <c r="M296" s="138"/>
      <c r="N296" s="138"/>
      <c r="O296" s="138"/>
      <c r="P296" s="138"/>
      <c r="Q296" s="138"/>
      <c r="R296" s="138"/>
      <c r="S296" s="138"/>
      <c r="T296" s="138"/>
      <c r="U296" s="138"/>
      <c r="V296" s="138"/>
    </row>
    <row r="297" spans="1:22" x14ac:dyDescent="0.25">
      <c r="A297" s="138"/>
      <c r="B297" s="138"/>
      <c r="C297" s="138"/>
      <c r="D297" s="138"/>
      <c r="E297" s="138"/>
      <c r="F297" s="138"/>
      <c r="G297" s="138"/>
      <c r="H297" s="138"/>
      <c r="I297" s="138"/>
      <c r="J297" s="138"/>
      <c r="K297" s="138"/>
      <c r="L297" s="138"/>
      <c r="M297" s="138"/>
      <c r="N297" s="138"/>
      <c r="O297" s="138"/>
      <c r="P297" s="138"/>
      <c r="Q297" s="138"/>
      <c r="R297" s="138"/>
      <c r="S297" s="138"/>
      <c r="T297" s="138"/>
      <c r="U297" s="138"/>
      <c r="V297" s="138"/>
    </row>
    <row r="298" spans="1:22" x14ac:dyDescent="0.25">
      <c r="A298" s="138"/>
      <c r="B298" s="138"/>
      <c r="C298" s="138"/>
      <c r="D298" s="138"/>
      <c r="E298" s="138"/>
      <c r="F298" s="138"/>
      <c r="G298" s="138"/>
      <c r="H298" s="138"/>
      <c r="I298" s="138"/>
      <c r="J298" s="138"/>
      <c r="K298" s="138"/>
      <c r="L298" s="138"/>
      <c r="M298" s="138"/>
      <c r="N298" s="138"/>
      <c r="O298" s="138"/>
      <c r="P298" s="138"/>
      <c r="Q298" s="138"/>
      <c r="R298" s="138"/>
      <c r="S298" s="138"/>
      <c r="T298" s="138"/>
      <c r="U298" s="138"/>
      <c r="V298" s="138"/>
    </row>
    <row r="299" spans="1:22" x14ac:dyDescent="0.25">
      <c r="A299" s="138"/>
      <c r="B299" s="138"/>
      <c r="C299" s="138"/>
      <c r="D299" s="138"/>
      <c r="E299" s="138"/>
      <c r="F299" s="138"/>
      <c r="G299" s="138"/>
      <c r="H299" s="138"/>
      <c r="I299" s="138"/>
      <c r="J299" s="138"/>
      <c r="K299" s="138"/>
      <c r="L299" s="138"/>
      <c r="M299" s="138"/>
      <c r="N299" s="138"/>
      <c r="O299" s="138"/>
      <c r="P299" s="138"/>
      <c r="Q299" s="138"/>
      <c r="R299" s="138"/>
      <c r="S299" s="138"/>
      <c r="T299" s="138"/>
      <c r="U299" s="138"/>
      <c r="V299" s="138"/>
    </row>
    <row r="300" spans="1:22" x14ac:dyDescent="0.25">
      <c r="A300" s="138"/>
      <c r="B300" s="138"/>
      <c r="C300" s="138"/>
      <c r="D300" s="138"/>
      <c r="E300" s="138"/>
      <c r="F300" s="138"/>
      <c r="G300" s="138"/>
      <c r="H300" s="138"/>
      <c r="I300" s="138"/>
      <c r="J300" s="138"/>
      <c r="K300" s="138"/>
      <c r="L300" s="138"/>
      <c r="M300" s="138"/>
      <c r="N300" s="138"/>
      <c r="O300" s="138"/>
      <c r="P300" s="138"/>
      <c r="Q300" s="138"/>
      <c r="R300" s="138"/>
      <c r="S300" s="138"/>
      <c r="T300" s="138"/>
      <c r="U300" s="138"/>
      <c r="V300" s="138"/>
    </row>
    <row r="301" spans="1:22" x14ac:dyDescent="0.25">
      <c r="A301" s="138"/>
      <c r="B301" s="138"/>
      <c r="C301" s="138"/>
      <c r="D301" s="138"/>
      <c r="E301" s="138"/>
      <c r="F301" s="138"/>
      <c r="G301" s="138"/>
      <c r="H301" s="138"/>
      <c r="I301" s="138"/>
      <c r="J301" s="138"/>
      <c r="K301" s="138"/>
      <c r="L301" s="138"/>
      <c r="M301" s="138"/>
      <c r="N301" s="138"/>
      <c r="O301" s="138"/>
      <c r="P301" s="138"/>
      <c r="Q301" s="138"/>
      <c r="R301" s="138"/>
      <c r="S301" s="138"/>
      <c r="T301" s="138"/>
      <c r="U301" s="138"/>
      <c r="V301" s="138"/>
    </row>
    <row r="302" spans="1:22" x14ac:dyDescent="0.25">
      <c r="A302" s="138"/>
      <c r="B302" s="138"/>
      <c r="C302" s="138"/>
      <c r="D302" s="138"/>
      <c r="E302" s="138"/>
      <c r="F302" s="138"/>
      <c r="G302" s="138"/>
      <c r="H302" s="138"/>
      <c r="I302" s="138"/>
      <c r="J302" s="138"/>
      <c r="K302" s="138"/>
      <c r="L302" s="138"/>
      <c r="M302" s="138"/>
      <c r="N302" s="138"/>
      <c r="O302" s="138"/>
      <c r="P302" s="138"/>
      <c r="Q302" s="138"/>
      <c r="R302" s="138"/>
      <c r="S302" s="138"/>
      <c r="T302" s="138"/>
      <c r="U302" s="138"/>
      <c r="V302" s="138"/>
    </row>
    <row r="303" spans="1:22" x14ac:dyDescent="0.25">
      <c r="A303" s="138"/>
      <c r="B303" s="138"/>
      <c r="C303" s="138"/>
      <c r="D303" s="138"/>
      <c r="E303" s="138"/>
      <c r="F303" s="138"/>
      <c r="G303" s="138"/>
      <c r="H303" s="138"/>
      <c r="I303" s="138"/>
      <c r="J303" s="138"/>
      <c r="K303" s="138"/>
      <c r="L303" s="138"/>
      <c r="M303" s="138"/>
      <c r="N303" s="138"/>
      <c r="O303" s="138"/>
      <c r="P303" s="138"/>
      <c r="Q303" s="138"/>
      <c r="R303" s="138"/>
      <c r="S303" s="138"/>
      <c r="T303" s="138"/>
      <c r="U303" s="138"/>
      <c r="V303" s="138"/>
    </row>
    <row r="304" spans="1:22" x14ac:dyDescent="0.25">
      <c r="A304" s="138"/>
      <c r="B304" s="138"/>
      <c r="C304" s="138"/>
      <c r="D304" s="138"/>
      <c r="E304" s="138"/>
      <c r="F304" s="138"/>
      <c r="G304" s="138"/>
      <c r="H304" s="138"/>
      <c r="I304" s="138"/>
      <c r="J304" s="138"/>
      <c r="K304" s="138"/>
      <c r="L304" s="138"/>
      <c r="M304" s="138"/>
      <c r="N304" s="138"/>
      <c r="O304" s="138"/>
      <c r="P304" s="138"/>
      <c r="Q304" s="138"/>
      <c r="R304" s="138"/>
      <c r="S304" s="138"/>
      <c r="T304" s="138"/>
      <c r="U304" s="138"/>
      <c r="V304" s="138"/>
    </row>
    <row r="305" spans="1:22" x14ac:dyDescent="0.25">
      <c r="A305" s="138"/>
      <c r="B305" s="138"/>
      <c r="C305" s="138"/>
      <c r="D305" s="138"/>
      <c r="E305" s="138"/>
      <c r="F305" s="138"/>
      <c r="G305" s="138"/>
      <c r="H305" s="138"/>
      <c r="I305" s="138"/>
      <c r="J305" s="138"/>
      <c r="K305" s="138"/>
      <c r="L305" s="138"/>
      <c r="M305" s="138"/>
      <c r="N305" s="138"/>
      <c r="O305" s="138"/>
      <c r="P305" s="138"/>
      <c r="Q305" s="138"/>
      <c r="R305" s="138"/>
      <c r="S305" s="138"/>
      <c r="T305" s="138"/>
      <c r="U305" s="138"/>
      <c r="V305" s="138"/>
    </row>
    <row r="306" spans="1:22" x14ac:dyDescent="0.25">
      <c r="A306" s="138"/>
      <c r="B306" s="138"/>
      <c r="C306" s="138"/>
      <c r="D306" s="138"/>
      <c r="E306" s="138"/>
      <c r="F306" s="138"/>
      <c r="G306" s="138"/>
      <c r="H306" s="138"/>
      <c r="I306" s="138"/>
      <c r="J306" s="138"/>
      <c r="K306" s="138"/>
      <c r="L306" s="138"/>
      <c r="M306" s="138"/>
      <c r="N306" s="138"/>
      <c r="O306" s="138"/>
      <c r="P306" s="138"/>
      <c r="Q306" s="138"/>
      <c r="R306" s="138"/>
      <c r="S306" s="138"/>
      <c r="T306" s="138"/>
      <c r="U306" s="138"/>
      <c r="V306" s="138"/>
    </row>
    <row r="307" spans="1:22" x14ac:dyDescent="0.25">
      <c r="A307" s="138"/>
      <c r="B307" s="138"/>
      <c r="C307" s="138"/>
      <c r="D307" s="138"/>
      <c r="E307" s="138"/>
      <c r="F307" s="138"/>
      <c r="G307" s="138"/>
      <c r="H307" s="138"/>
      <c r="I307" s="138"/>
      <c r="J307" s="138"/>
      <c r="K307" s="138"/>
      <c r="L307" s="138"/>
      <c r="M307" s="138"/>
      <c r="N307" s="138"/>
      <c r="O307" s="138"/>
      <c r="P307" s="138"/>
      <c r="Q307" s="138"/>
      <c r="R307" s="138"/>
      <c r="S307" s="138"/>
      <c r="T307" s="138"/>
      <c r="U307" s="138"/>
      <c r="V307" s="138"/>
    </row>
    <row r="308" spans="1:22" x14ac:dyDescent="0.25">
      <c r="A308" s="138"/>
      <c r="B308" s="138"/>
      <c r="C308" s="138"/>
      <c r="D308" s="138"/>
      <c r="E308" s="138"/>
      <c r="F308" s="138"/>
      <c r="G308" s="138"/>
      <c r="H308" s="138"/>
      <c r="I308" s="138"/>
      <c r="J308" s="138"/>
      <c r="K308" s="138"/>
      <c r="L308" s="138"/>
      <c r="M308" s="138"/>
      <c r="N308" s="138"/>
      <c r="O308" s="138"/>
      <c r="P308" s="138"/>
      <c r="Q308" s="138"/>
      <c r="R308" s="138"/>
      <c r="S308" s="138"/>
      <c r="T308" s="138"/>
      <c r="U308" s="138"/>
      <c r="V308" s="138"/>
    </row>
    <row r="309" spans="1:22" x14ac:dyDescent="0.25">
      <c r="A309" s="138"/>
      <c r="B309" s="138"/>
      <c r="C309" s="138"/>
      <c r="D309" s="138"/>
      <c r="E309" s="138"/>
      <c r="F309" s="138"/>
      <c r="G309" s="138"/>
      <c r="H309" s="138"/>
      <c r="I309" s="138"/>
      <c r="J309" s="138"/>
      <c r="K309" s="138"/>
      <c r="L309" s="138"/>
      <c r="M309" s="138"/>
      <c r="N309" s="138"/>
      <c r="O309" s="138"/>
      <c r="P309" s="138"/>
      <c r="Q309" s="138"/>
      <c r="R309" s="138"/>
      <c r="S309" s="138"/>
      <c r="T309" s="138"/>
      <c r="U309" s="138"/>
      <c r="V309" s="138"/>
    </row>
    <row r="310" spans="1:22" x14ac:dyDescent="0.25">
      <c r="A310" s="138"/>
      <c r="B310" s="138"/>
      <c r="C310" s="138"/>
      <c r="D310" s="138"/>
      <c r="E310" s="138"/>
      <c r="F310" s="138"/>
      <c r="G310" s="138"/>
      <c r="H310" s="138"/>
      <c r="I310" s="138"/>
      <c r="J310" s="138"/>
      <c r="K310" s="138"/>
      <c r="L310" s="138"/>
      <c r="M310" s="138"/>
      <c r="N310" s="138"/>
      <c r="O310" s="138"/>
      <c r="P310" s="138"/>
      <c r="Q310" s="138"/>
      <c r="R310" s="138"/>
      <c r="S310" s="138"/>
      <c r="T310" s="138"/>
      <c r="U310" s="138"/>
      <c r="V310" s="138"/>
    </row>
    <row r="311" spans="1:22" x14ac:dyDescent="0.25">
      <c r="A311" s="138"/>
      <c r="B311" s="138"/>
      <c r="C311" s="138"/>
      <c r="D311" s="138"/>
      <c r="E311" s="138"/>
      <c r="F311" s="138"/>
      <c r="G311" s="138"/>
      <c r="H311" s="138"/>
      <c r="I311" s="138"/>
      <c r="J311" s="138"/>
      <c r="K311" s="138"/>
      <c r="L311" s="138"/>
      <c r="M311" s="138"/>
      <c r="N311" s="138"/>
      <c r="O311" s="138"/>
      <c r="P311" s="138"/>
      <c r="Q311" s="138"/>
      <c r="R311" s="138"/>
      <c r="S311" s="138"/>
      <c r="T311" s="138"/>
      <c r="U311" s="138"/>
      <c r="V311" s="138"/>
    </row>
    <row r="312" spans="1:22" x14ac:dyDescent="0.25">
      <c r="A312" s="138"/>
      <c r="B312" s="138"/>
      <c r="C312" s="138"/>
      <c r="D312" s="138"/>
      <c r="E312" s="138"/>
      <c r="F312" s="138"/>
      <c r="G312" s="138"/>
      <c r="H312" s="138"/>
      <c r="I312" s="138"/>
      <c r="J312" s="138"/>
      <c r="K312" s="138"/>
      <c r="L312" s="138"/>
      <c r="M312" s="138"/>
      <c r="N312" s="138"/>
      <c r="O312" s="138"/>
      <c r="P312" s="138"/>
      <c r="Q312" s="138"/>
      <c r="R312" s="138"/>
      <c r="S312" s="138"/>
      <c r="T312" s="138"/>
      <c r="U312" s="138"/>
      <c r="V312" s="138"/>
    </row>
    <row r="313" spans="1:22" x14ac:dyDescent="0.25">
      <c r="A313" s="138"/>
      <c r="B313" s="138"/>
      <c r="C313" s="138"/>
      <c r="D313" s="138"/>
      <c r="E313" s="138"/>
      <c r="F313" s="138"/>
      <c r="G313" s="138"/>
      <c r="H313" s="138"/>
      <c r="I313" s="138"/>
      <c r="J313" s="138"/>
      <c r="K313" s="138"/>
      <c r="L313" s="138"/>
      <c r="M313" s="138"/>
      <c r="N313" s="138"/>
      <c r="O313" s="138"/>
      <c r="P313" s="138"/>
      <c r="Q313" s="138"/>
      <c r="R313" s="138"/>
      <c r="S313" s="138"/>
      <c r="T313" s="138"/>
      <c r="U313" s="138"/>
      <c r="V313" s="138"/>
    </row>
    <row r="314" spans="1:22" x14ac:dyDescent="0.25">
      <c r="A314" s="138"/>
      <c r="B314" s="138"/>
      <c r="C314" s="138"/>
      <c r="D314" s="138"/>
      <c r="E314" s="138"/>
      <c r="F314" s="138"/>
      <c r="G314" s="138"/>
      <c r="H314" s="138"/>
      <c r="I314" s="138"/>
      <c r="J314" s="138"/>
      <c r="K314" s="138"/>
      <c r="L314" s="138"/>
      <c r="M314" s="138"/>
      <c r="N314" s="138"/>
      <c r="O314" s="138"/>
      <c r="P314" s="138"/>
      <c r="Q314" s="138"/>
      <c r="R314" s="138"/>
      <c r="S314" s="138"/>
      <c r="T314" s="138"/>
      <c r="U314" s="138"/>
      <c r="V314" s="138"/>
    </row>
    <row r="315" spans="1:22" x14ac:dyDescent="0.25">
      <c r="A315" s="138"/>
      <c r="B315" s="138"/>
      <c r="C315" s="138"/>
      <c r="D315" s="138"/>
      <c r="E315" s="138"/>
      <c r="F315" s="138"/>
      <c r="G315" s="138"/>
      <c r="H315" s="138"/>
      <c r="I315" s="138"/>
      <c r="J315" s="138"/>
      <c r="K315" s="138"/>
      <c r="L315" s="138"/>
      <c r="M315" s="138"/>
      <c r="N315" s="138"/>
      <c r="O315" s="138"/>
      <c r="P315" s="138"/>
      <c r="Q315" s="138"/>
      <c r="R315" s="138"/>
      <c r="S315" s="138"/>
      <c r="T315" s="138"/>
      <c r="U315" s="138"/>
      <c r="V315" s="138"/>
    </row>
    <row r="316" spans="1:22" x14ac:dyDescent="0.25">
      <c r="A316" s="138"/>
      <c r="B316" s="138"/>
      <c r="C316" s="138"/>
      <c r="D316" s="138"/>
      <c r="E316" s="138"/>
      <c r="F316" s="138"/>
      <c r="G316" s="138"/>
      <c r="H316" s="138"/>
      <c r="I316" s="138"/>
      <c r="J316" s="138"/>
      <c r="K316" s="138"/>
      <c r="L316" s="138"/>
      <c r="M316" s="138"/>
      <c r="N316" s="138"/>
      <c r="O316" s="138"/>
      <c r="P316" s="138"/>
      <c r="Q316" s="138"/>
      <c r="R316" s="138"/>
      <c r="S316" s="138"/>
      <c r="T316" s="138"/>
      <c r="U316" s="138"/>
      <c r="V316" s="138"/>
    </row>
    <row r="317" spans="1:22" x14ac:dyDescent="0.25">
      <c r="A317" s="138"/>
      <c r="B317" s="138"/>
      <c r="C317" s="138"/>
      <c r="D317" s="138"/>
      <c r="E317" s="138"/>
      <c r="F317" s="138"/>
      <c r="G317" s="138"/>
      <c r="H317" s="138"/>
      <c r="I317" s="138"/>
      <c r="J317" s="138"/>
      <c r="K317" s="138"/>
      <c r="L317" s="138"/>
      <c r="M317" s="138"/>
      <c r="N317" s="138"/>
      <c r="O317" s="138"/>
      <c r="P317" s="138"/>
      <c r="Q317" s="138"/>
      <c r="R317" s="138"/>
      <c r="S317" s="138"/>
      <c r="T317" s="138"/>
      <c r="U317" s="138"/>
      <c r="V317" s="138"/>
    </row>
    <row r="318" spans="1:22" x14ac:dyDescent="0.25">
      <c r="A318" s="138"/>
      <c r="B318" s="138"/>
      <c r="C318" s="138"/>
      <c r="D318" s="138"/>
      <c r="E318" s="138"/>
      <c r="F318" s="138"/>
      <c r="G318" s="138"/>
      <c r="H318" s="138"/>
      <c r="I318" s="138"/>
      <c r="J318" s="138"/>
      <c r="K318" s="138"/>
      <c r="L318" s="138"/>
      <c r="M318" s="138"/>
      <c r="N318" s="138"/>
      <c r="O318" s="138"/>
      <c r="P318" s="138"/>
      <c r="Q318" s="138"/>
      <c r="R318" s="138"/>
      <c r="S318" s="138"/>
      <c r="T318" s="138"/>
      <c r="U318" s="138"/>
      <c r="V318" s="138"/>
    </row>
    <row r="319" spans="1:22" x14ac:dyDescent="0.25">
      <c r="A319" s="138"/>
      <c r="B319" s="138"/>
      <c r="C319" s="138"/>
      <c r="D319" s="138"/>
      <c r="E319" s="138"/>
      <c r="F319" s="138"/>
      <c r="G319" s="138"/>
      <c r="H319" s="138"/>
      <c r="I319" s="138"/>
      <c r="J319" s="138"/>
      <c r="K319" s="138"/>
      <c r="L319" s="138"/>
      <c r="M319" s="138"/>
      <c r="N319" s="138"/>
      <c r="O319" s="138"/>
      <c r="P319" s="138"/>
      <c r="Q319" s="138"/>
      <c r="R319" s="138"/>
      <c r="S319" s="138"/>
      <c r="T319" s="138"/>
      <c r="U319" s="138"/>
      <c r="V319" s="138"/>
    </row>
    <row r="320" spans="1:22" x14ac:dyDescent="0.25">
      <c r="A320" s="138"/>
      <c r="B320" s="138"/>
      <c r="C320" s="138"/>
      <c r="D320" s="138"/>
      <c r="E320" s="138"/>
      <c r="F320" s="138"/>
      <c r="G320" s="138"/>
      <c r="H320" s="138"/>
      <c r="I320" s="138"/>
      <c r="J320" s="138"/>
      <c r="K320" s="138"/>
      <c r="L320" s="138"/>
      <c r="M320" s="138"/>
      <c r="N320" s="138"/>
      <c r="O320" s="138"/>
      <c r="P320" s="138"/>
      <c r="Q320" s="138"/>
      <c r="R320" s="138"/>
      <c r="S320" s="138"/>
      <c r="T320" s="138"/>
      <c r="U320" s="138"/>
      <c r="V320" s="138"/>
    </row>
    <row r="321" spans="1:22" x14ac:dyDescent="0.25">
      <c r="A321" s="138"/>
      <c r="B321" s="138"/>
      <c r="C321" s="138"/>
      <c r="D321" s="138"/>
      <c r="E321" s="138"/>
      <c r="F321" s="138"/>
      <c r="G321" s="138"/>
      <c r="H321" s="138"/>
      <c r="I321" s="138"/>
      <c r="J321" s="138"/>
      <c r="K321" s="138"/>
      <c r="L321" s="138"/>
      <c r="M321" s="138"/>
      <c r="N321" s="138"/>
      <c r="O321" s="138"/>
      <c r="P321" s="138"/>
      <c r="Q321" s="138"/>
      <c r="R321" s="138"/>
      <c r="S321" s="138"/>
      <c r="T321" s="138"/>
      <c r="U321" s="138"/>
      <c r="V321" s="138"/>
    </row>
    <row r="322" spans="1:22" x14ac:dyDescent="0.25">
      <c r="A322" s="138"/>
      <c r="B322" s="138"/>
      <c r="C322" s="138"/>
      <c r="D322" s="138"/>
      <c r="E322" s="138"/>
      <c r="F322" s="138"/>
      <c r="G322" s="138"/>
      <c r="H322" s="138"/>
      <c r="I322" s="138"/>
      <c r="J322" s="138"/>
      <c r="K322" s="138"/>
      <c r="L322" s="138"/>
      <c r="M322" s="138"/>
      <c r="N322" s="138"/>
      <c r="O322" s="138"/>
      <c r="P322" s="138"/>
      <c r="Q322" s="138"/>
      <c r="R322" s="138"/>
      <c r="S322" s="138"/>
      <c r="T322" s="138"/>
      <c r="U322" s="138"/>
      <c r="V322" s="138"/>
    </row>
    <row r="323" spans="1:22" x14ac:dyDescent="0.25">
      <c r="A323" s="138"/>
      <c r="B323" s="138"/>
      <c r="C323" s="138"/>
      <c r="D323" s="138"/>
      <c r="E323" s="138"/>
      <c r="F323" s="138"/>
      <c r="G323" s="138"/>
      <c r="H323" s="138"/>
      <c r="I323" s="138"/>
      <c r="J323" s="138"/>
      <c r="K323" s="138"/>
      <c r="L323" s="138"/>
      <c r="M323" s="138"/>
      <c r="N323" s="138"/>
      <c r="O323" s="138"/>
      <c r="P323" s="138"/>
      <c r="Q323" s="138"/>
      <c r="R323" s="138"/>
      <c r="S323" s="138"/>
      <c r="T323" s="138"/>
      <c r="U323" s="138"/>
      <c r="V323" s="138"/>
    </row>
    <row r="324" spans="1:22" x14ac:dyDescent="0.25">
      <c r="A324" s="138"/>
      <c r="B324" s="138"/>
      <c r="C324" s="138"/>
      <c r="D324" s="138"/>
      <c r="E324" s="138"/>
      <c r="F324" s="138"/>
      <c r="G324" s="138"/>
      <c r="H324" s="138"/>
      <c r="I324" s="138"/>
      <c r="J324" s="138"/>
      <c r="K324" s="138"/>
      <c r="L324" s="138"/>
      <c r="M324" s="138"/>
      <c r="N324" s="138"/>
      <c r="O324" s="138"/>
      <c r="P324" s="138"/>
      <c r="Q324" s="138"/>
      <c r="R324" s="138"/>
      <c r="S324" s="138"/>
      <c r="T324" s="138"/>
      <c r="U324" s="138"/>
      <c r="V324" s="138"/>
    </row>
    <row r="325" spans="1:22" x14ac:dyDescent="0.25">
      <c r="A325" s="138"/>
      <c r="B325" s="138"/>
      <c r="C325" s="138"/>
      <c r="D325" s="138"/>
      <c r="E325" s="138"/>
      <c r="F325" s="138"/>
      <c r="G325" s="138"/>
      <c r="H325" s="138"/>
      <c r="I325" s="138"/>
      <c r="J325" s="138"/>
      <c r="K325" s="138"/>
      <c r="L325" s="138"/>
      <c r="M325" s="138"/>
      <c r="N325" s="138"/>
      <c r="O325" s="138"/>
      <c r="P325" s="138"/>
      <c r="Q325" s="138"/>
      <c r="R325" s="138"/>
      <c r="S325" s="138"/>
      <c r="T325" s="138"/>
      <c r="U325" s="138"/>
      <c r="V325" s="138"/>
    </row>
    <row r="326" spans="1:22" x14ac:dyDescent="0.25">
      <c r="A326" s="138"/>
      <c r="B326" s="138"/>
      <c r="C326" s="138"/>
      <c r="D326" s="138"/>
      <c r="E326" s="138"/>
      <c r="F326" s="138"/>
      <c r="G326" s="138"/>
      <c r="H326" s="138"/>
      <c r="I326" s="138"/>
      <c r="J326" s="138"/>
      <c r="K326" s="138"/>
      <c r="L326" s="138"/>
      <c r="M326" s="138"/>
      <c r="N326" s="138"/>
      <c r="O326" s="138"/>
      <c r="P326" s="138"/>
      <c r="Q326" s="138"/>
      <c r="R326" s="138"/>
      <c r="S326" s="138"/>
      <c r="T326" s="138"/>
      <c r="U326" s="138"/>
      <c r="V326" s="138"/>
    </row>
    <row r="327" spans="1:22" x14ac:dyDescent="0.25">
      <c r="A327" s="138"/>
      <c r="B327" s="138"/>
      <c r="C327" s="138"/>
      <c r="D327" s="138"/>
      <c r="E327" s="138"/>
      <c r="F327" s="138"/>
      <c r="G327" s="138"/>
      <c r="H327" s="138"/>
      <c r="I327" s="138"/>
      <c r="J327" s="138"/>
      <c r="K327" s="138"/>
      <c r="L327" s="138"/>
      <c r="M327" s="138"/>
      <c r="N327" s="138"/>
      <c r="O327" s="138"/>
      <c r="P327" s="138"/>
      <c r="Q327" s="138"/>
      <c r="R327" s="138"/>
      <c r="S327" s="138"/>
      <c r="T327" s="138"/>
      <c r="U327" s="138"/>
      <c r="V327" s="138"/>
    </row>
    <row r="328" spans="1:22" x14ac:dyDescent="0.25">
      <c r="A328" s="138"/>
      <c r="B328" s="138"/>
      <c r="C328" s="138"/>
      <c r="D328" s="138"/>
      <c r="E328" s="138"/>
      <c r="F328" s="138"/>
      <c r="G328" s="138"/>
      <c r="H328" s="138"/>
      <c r="I328" s="138"/>
      <c r="J328" s="138"/>
      <c r="K328" s="138"/>
      <c r="L328" s="138"/>
      <c r="M328" s="138"/>
      <c r="N328" s="138"/>
      <c r="O328" s="138"/>
      <c r="P328" s="138"/>
      <c r="Q328" s="138"/>
      <c r="R328" s="138"/>
      <c r="S328" s="138"/>
      <c r="T328" s="138"/>
      <c r="U328" s="138"/>
      <c r="V328" s="138"/>
    </row>
    <row r="329" spans="1:22" x14ac:dyDescent="0.25">
      <c r="A329" s="138"/>
      <c r="B329" s="138"/>
      <c r="C329" s="138"/>
      <c r="D329" s="138"/>
      <c r="E329" s="138"/>
      <c r="F329" s="138"/>
      <c r="G329" s="138"/>
      <c r="H329" s="138"/>
      <c r="I329" s="138"/>
      <c r="J329" s="138"/>
      <c r="K329" s="138"/>
      <c r="L329" s="138"/>
      <c r="M329" s="138"/>
      <c r="N329" s="138"/>
      <c r="O329" s="138"/>
      <c r="P329" s="138"/>
      <c r="Q329" s="138"/>
      <c r="R329" s="138"/>
      <c r="S329" s="138"/>
      <c r="T329" s="138"/>
      <c r="U329" s="138"/>
      <c r="V329" s="138"/>
    </row>
    <row r="330" spans="1:22" x14ac:dyDescent="0.25">
      <c r="A330" s="138"/>
      <c r="B330" s="138"/>
      <c r="C330" s="138"/>
      <c r="D330" s="138"/>
      <c r="E330" s="138"/>
      <c r="F330" s="138"/>
      <c r="G330" s="138"/>
      <c r="H330" s="138"/>
      <c r="I330" s="138"/>
      <c r="J330" s="138"/>
      <c r="K330" s="138"/>
      <c r="L330" s="138"/>
      <c r="M330" s="138"/>
      <c r="N330" s="138"/>
      <c r="O330" s="138"/>
      <c r="P330" s="138"/>
      <c r="Q330" s="138"/>
      <c r="R330" s="138"/>
      <c r="S330" s="138"/>
      <c r="T330" s="138"/>
      <c r="U330" s="138"/>
      <c r="V330" s="138"/>
    </row>
    <row r="331" spans="1:22" x14ac:dyDescent="0.25">
      <c r="A331" s="138"/>
      <c r="B331" s="138"/>
      <c r="C331" s="138"/>
      <c r="D331" s="138"/>
      <c r="E331" s="138"/>
      <c r="F331" s="138"/>
      <c r="G331" s="138"/>
      <c r="H331" s="138"/>
      <c r="I331" s="138"/>
      <c r="J331" s="138"/>
      <c r="K331" s="138"/>
      <c r="L331" s="138"/>
      <c r="M331" s="138"/>
      <c r="N331" s="138"/>
      <c r="O331" s="138"/>
      <c r="P331" s="138"/>
      <c r="Q331" s="138"/>
      <c r="R331" s="138"/>
      <c r="S331" s="138"/>
      <c r="T331" s="138"/>
      <c r="U331" s="138"/>
      <c r="V331" s="138"/>
    </row>
    <row r="332" spans="1:22" x14ac:dyDescent="0.25">
      <c r="A332" s="138"/>
      <c r="B332" s="138"/>
      <c r="C332" s="138"/>
      <c r="D332" s="138"/>
      <c r="E332" s="138"/>
      <c r="F332" s="138"/>
      <c r="G332" s="138"/>
      <c r="H332" s="138"/>
      <c r="I332" s="138"/>
      <c r="J332" s="138"/>
      <c r="K332" s="138"/>
      <c r="L332" s="138"/>
      <c r="M332" s="138"/>
      <c r="N332" s="138"/>
      <c r="O332" s="138"/>
      <c r="P332" s="138"/>
      <c r="Q332" s="138"/>
      <c r="R332" s="138"/>
      <c r="S332" s="138"/>
      <c r="T332" s="138"/>
      <c r="U332" s="138"/>
      <c r="V332" s="138"/>
    </row>
    <row r="333" spans="1:22" x14ac:dyDescent="0.25">
      <c r="A333" s="138"/>
      <c r="B333" s="138"/>
      <c r="C333" s="138"/>
      <c r="D333" s="138"/>
      <c r="E333" s="138"/>
      <c r="F333" s="138"/>
      <c r="G333" s="138"/>
      <c r="H333" s="138"/>
      <c r="I333" s="138"/>
      <c r="J333" s="138"/>
      <c r="K333" s="138"/>
      <c r="L333" s="138"/>
      <c r="M333" s="138"/>
      <c r="N333" s="138"/>
      <c r="O333" s="138"/>
      <c r="P333" s="138"/>
      <c r="Q333" s="138"/>
      <c r="R333" s="138"/>
      <c r="S333" s="138"/>
      <c r="T333" s="138"/>
      <c r="U333" s="138"/>
      <c r="V333" s="138"/>
    </row>
    <row r="334" spans="1:22" x14ac:dyDescent="0.25">
      <c r="A334" s="138"/>
      <c r="B334" s="138"/>
      <c r="C334" s="138"/>
      <c r="D334" s="138"/>
      <c r="E334" s="138"/>
      <c r="F334" s="138"/>
      <c r="G334" s="138"/>
      <c r="H334" s="138"/>
      <c r="I334" s="138"/>
      <c r="J334" s="138"/>
      <c r="K334" s="138"/>
      <c r="L334" s="138"/>
      <c r="M334" s="138"/>
      <c r="N334" s="138"/>
      <c r="O334" s="138"/>
      <c r="P334" s="138"/>
      <c r="Q334" s="138"/>
      <c r="R334" s="138"/>
      <c r="S334" s="138"/>
      <c r="T334" s="138"/>
      <c r="U334" s="138"/>
      <c r="V334" s="138"/>
    </row>
    <row r="335" spans="1:22" x14ac:dyDescent="0.25">
      <c r="A335" s="138"/>
      <c r="B335" s="138"/>
      <c r="C335" s="138"/>
      <c r="D335" s="138"/>
      <c r="E335" s="138"/>
      <c r="F335" s="138"/>
      <c r="G335" s="138"/>
      <c r="H335" s="138"/>
      <c r="I335" s="138"/>
      <c r="J335" s="138"/>
      <c r="K335" s="138"/>
      <c r="L335" s="138"/>
      <c r="M335" s="138"/>
      <c r="N335" s="138"/>
      <c r="O335" s="138"/>
      <c r="P335" s="138"/>
      <c r="Q335" s="138"/>
      <c r="R335" s="138"/>
      <c r="S335" s="138"/>
      <c r="T335" s="138"/>
      <c r="U335" s="138"/>
      <c r="V335" s="138"/>
    </row>
    <row r="336" spans="1:22" x14ac:dyDescent="0.25">
      <c r="A336" s="138"/>
      <c r="B336" s="138"/>
      <c r="C336" s="138"/>
      <c r="D336" s="138"/>
      <c r="E336" s="138"/>
      <c r="F336" s="138"/>
      <c r="G336" s="138"/>
      <c r="H336" s="138"/>
      <c r="I336" s="138"/>
      <c r="J336" s="138"/>
      <c r="K336" s="138"/>
      <c r="L336" s="138"/>
      <c r="M336" s="138"/>
      <c r="N336" s="138"/>
      <c r="O336" s="138"/>
      <c r="P336" s="138"/>
      <c r="Q336" s="138"/>
      <c r="R336" s="138"/>
      <c r="S336" s="138"/>
      <c r="T336" s="138"/>
      <c r="U336" s="138"/>
      <c r="V336" s="138"/>
    </row>
    <row r="337" spans="1:22" x14ac:dyDescent="0.25">
      <c r="A337" s="138"/>
      <c r="B337" s="138"/>
      <c r="C337" s="138"/>
      <c r="D337" s="138"/>
      <c r="E337" s="138"/>
      <c r="F337" s="138"/>
      <c r="G337" s="138"/>
      <c r="H337" s="138"/>
      <c r="I337" s="138"/>
      <c r="J337" s="138"/>
      <c r="K337" s="138"/>
      <c r="L337" s="138"/>
      <c r="M337" s="138"/>
      <c r="N337" s="138"/>
      <c r="O337" s="138"/>
      <c r="P337" s="138"/>
      <c r="Q337" s="138"/>
      <c r="R337" s="138"/>
      <c r="S337" s="138"/>
      <c r="T337" s="138"/>
      <c r="U337" s="138"/>
      <c r="V337" s="138"/>
    </row>
    <row r="338" spans="1:22" x14ac:dyDescent="0.25">
      <c r="A338" s="138"/>
      <c r="B338" s="138"/>
      <c r="C338" s="138"/>
      <c r="D338" s="138"/>
      <c r="E338" s="138"/>
      <c r="F338" s="138"/>
      <c r="G338" s="138"/>
      <c r="H338" s="138"/>
      <c r="I338" s="138"/>
      <c r="J338" s="138"/>
      <c r="K338" s="138"/>
      <c r="L338" s="138"/>
      <c r="M338" s="138"/>
      <c r="N338" s="138"/>
      <c r="O338" s="138"/>
      <c r="P338" s="138"/>
      <c r="Q338" s="138"/>
      <c r="R338" s="138"/>
      <c r="S338" s="138"/>
      <c r="T338" s="138"/>
      <c r="U338" s="138"/>
      <c r="V338" s="13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28:C32 C36:C38">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5"/>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J29" sqref="J29"/>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6" width="19" style="45" customWidth="1"/>
    <col min="7" max="7" width="12" style="46" customWidth="1"/>
    <col min="8" max="19" width="9" style="46" customWidth="1"/>
    <col min="20" max="20" width="13.140625" style="45" customWidth="1"/>
    <col min="21" max="21" width="24.85546875" style="45" customWidth="1"/>
    <col min="22" max="16384" width="9.140625" style="45"/>
  </cols>
  <sheetData>
    <row r="1" spans="1:21" ht="18.75" x14ac:dyDescent="0.25">
      <c r="A1" s="46"/>
      <c r="B1" s="46"/>
      <c r="C1" s="46"/>
      <c r="D1" s="46"/>
      <c r="E1" s="46"/>
      <c r="F1" s="46"/>
      <c r="U1" s="32" t="s">
        <v>65</v>
      </c>
    </row>
    <row r="2" spans="1:21" ht="18.75" x14ac:dyDescent="0.3">
      <c r="A2" s="46"/>
      <c r="B2" s="46"/>
      <c r="C2" s="46"/>
      <c r="D2" s="46"/>
      <c r="E2" s="46"/>
      <c r="F2" s="46"/>
      <c r="U2" s="14" t="s">
        <v>7</v>
      </c>
    </row>
    <row r="3" spans="1:21" ht="18.75" x14ac:dyDescent="0.3">
      <c r="A3" s="46"/>
      <c r="B3" s="46"/>
      <c r="C3" s="46"/>
      <c r="D3" s="46"/>
      <c r="E3" s="46"/>
      <c r="F3" s="46"/>
      <c r="U3" s="14" t="s">
        <v>64</v>
      </c>
    </row>
    <row r="4" spans="1:21" ht="18.75" customHeight="1" x14ac:dyDescent="0.25">
      <c r="A4" s="386" t="str">
        <f>'6.1. Паспорт сетевой график'!A5:K5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row>
    <row r="5" spans="1:21" ht="18.75" x14ac:dyDescent="0.3">
      <c r="A5" s="46"/>
      <c r="B5" s="46"/>
      <c r="C5" s="46"/>
      <c r="D5" s="46"/>
      <c r="E5" s="46"/>
      <c r="F5" s="46"/>
      <c r="U5" s="14"/>
    </row>
    <row r="6" spans="1:21" ht="18.75" x14ac:dyDescent="0.25">
      <c r="A6" s="465" t="s">
        <v>6</v>
      </c>
      <c r="B6" s="465"/>
      <c r="C6" s="465"/>
      <c r="D6" s="465"/>
      <c r="E6" s="465"/>
      <c r="F6" s="465"/>
      <c r="G6" s="465"/>
      <c r="H6" s="465"/>
      <c r="I6" s="465"/>
      <c r="J6" s="465"/>
      <c r="K6" s="465"/>
      <c r="L6" s="465"/>
      <c r="M6" s="465"/>
      <c r="N6" s="465"/>
      <c r="O6" s="465"/>
      <c r="P6" s="465"/>
      <c r="Q6" s="465"/>
      <c r="R6" s="465"/>
      <c r="S6" s="465"/>
      <c r="T6" s="465"/>
      <c r="U6" s="465"/>
    </row>
    <row r="7" spans="1:21" ht="18.75" x14ac:dyDescent="0.25">
      <c r="A7" s="178"/>
      <c r="B7" s="178"/>
      <c r="C7" s="178"/>
      <c r="D7" s="178"/>
      <c r="E7" s="178"/>
      <c r="F7" s="178"/>
      <c r="G7" s="178"/>
      <c r="H7" s="178"/>
      <c r="I7" s="178"/>
      <c r="J7" s="178"/>
      <c r="K7" s="178"/>
      <c r="L7" s="178"/>
      <c r="M7" s="178"/>
      <c r="N7" s="178"/>
      <c r="O7" s="178"/>
      <c r="P7" s="178"/>
      <c r="Q7" s="178"/>
      <c r="R7" s="178"/>
      <c r="S7" s="178"/>
      <c r="T7" s="179"/>
      <c r="U7" s="179"/>
    </row>
    <row r="8" spans="1:21" x14ac:dyDescent="0.25">
      <c r="A8" s="466" t="str">
        <f>'6.1. Паспорт сетевой график'!A9</f>
        <v>Акционерное общество "Янтарьэнерго" ДЗО  ПАО "Россети"</v>
      </c>
      <c r="B8" s="466"/>
      <c r="C8" s="466"/>
      <c r="D8" s="466"/>
      <c r="E8" s="466"/>
      <c r="F8" s="466"/>
      <c r="G8" s="466"/>
      <c r="H8" s="466"/>
      <c r="I8" s="466"/>
      <c r="J8" s="466"/>
      <c r="K8" s="466"/>
      <c r="L8" s="466"/>
      <c r="M8" s="466"/>
      <c r="N8" s="466"/>
      <c r="O8" s="466"/>
      <c r="P8" s="466"/>
      <c r="Q8" s="466"/>
      <c r="R8" s="466"/>
      <c r="S8" s="466"/>
      <c r="T8" s="466"/>
      <c r="U8" s="466"/>
    </row>
    <row r="9" spans="1:21" ht="18.75" customHeight="1" x14ac:dyDescent="0.25">
      <c r="A9" s="464" t="s">
        <v>5</v>
      </c>
      <c r="B9" s="464"/>
      <c r="C9" s="464"/>
      <c r="D9" s="464"/>
      <c r="E9" s="464"/>
      <c r="F9" s="464"/>
      <c r="G9" s="464"/>
      <c r="H9" s="464"/>
      <c r="I9" s="464"/>
      <c r="J9" s="464"/>
      <c r="K9" s="464"/>
      <c r="L9" s="464"/>
      <c r="M9" s="464"/>
      <c r="N9" s="464"/>
      <c r="O9" s="464"/>
      <c r="P9" s="464"/>
      <c r="Q9" s="464"/>
      <c r="R9" s="464"/>
      <c r="S9" s="464"/>
      <c r="T9" s="464"/>
      <c r="U9" s="464"/>
    </row>
    <row r="10" spans="1:21" ht="18.75" x14ac:dyDescent="0.25">
      <c r="A10" s="178"/>
      <c r="B10" s="178"/>
      <c r="C10" s="178"/>
      <c r="D10" s="178"/>
      <c r="E10" s="178"/>
      <c r="F10" s="178"/>
      <c r="G10" s="178"/>
      <c r="H10" s="178"/>
      <c r="I10" s="178"/>
      <c r="J10" s="178"/>
      <c r="K10" s="178"/>
      <c r="L10" s="178"/>
      <c r="M10" s="178"/>
      <c r="N10" s="178"/>
      <c r="O10" s="178"/>
      <c r="P10" s="178"/>
      <c r="Q10" s="178"/>
      <c r="R10" s="178"/>
      <c r="S10" s="178"/>
      <c r="T10" s="179"/>
      <c r="U10" s="179"/>
    </row>
    <row r="11" spans="1:21" x14ac:dyDescent="0.25">
      <c r="A11" s="466" t="str">
        <f>'6.1. Паспорт сетевой график'!A12</f>
        <v>L_18-0227</v>
      </c>
      <c r="B11" s="466"/>
      <c r="C11" s="466"/>
      <c r="D11" s="466"/>
      <c r="E11" s="466"/>
      <c r="F11" s="466"/>
      <c r="G11" s="466"/>
      <c r="H11" s="466"/>
      <c r="I11" s="466"/>
      <c r="J11" s="466"/>
      <c r="K11" s="466"/>
      <c r="L11" s="466"/>
      <c r="M11" s="466"/>
      <c r="N11" s="466"/>
      <c r="O11" s="466"/>
      <c r="P11" s="466"/>
      <c r="Q11" s="466"/>
      <c r="R11" s="466"/>
      <c r="S11" s="466"/>
      <c r="T11" s="466"/>
      <c r="U11" s="466"/>
    </row>
    <row r="12" spans="1:21" x14ac:dyDescent="0.25">
      <c r="A12" s="464" t="s">
        <v>4</v>
      </c>
      <c r="B12" s="464"/>
      <c r="C12" s="464"/>
      <c r="D12" s="464"/>
      <c r="E12" s="464"/>
      <c r="F12" s="464"/>
      <c r="G12" s="464"/>
      <c r="H12" s="464"/>
      <c r="I12" s="464"/>
      <c r="J12" s="464"/>
      <c r="K12" s="464"/>
      <c r="L12" s="464"/>
      <c r="M12" s="464"/>
      <c r="N12" s="464"/>
      <c r="O12" s="464"/>
      <c r="P12" s="464"/>
      <c r="Q12" s="464"/>
      <c r="R12" s="464"/>
      <c r="S12" s="464"/>
      <c r="T12" s="464"/>
      <c r="U12" s="464"/>
    </row>
    <row r="13" spans="1:21" ht="16.5" customHeight="1" x14ac:dyDescent="0.3">
      <c r="A13" s="180"/>
      <c r="B13" s="180"/>
      <c r="C13" s="180"/>
      <c r="D13" s="180"/>
      <c r="E13" s="180"/>
      <c r="F13" s="180"/>
      <c r="G13" s="180"/>
      <c r="H13" s="180"/>
      <c r="I13" s="180"/>
      <c r="J13" s="180"/>
      <c r="K13" s="180"/>
      <c r="L13" s="180"/>
      <c r="M13" s="180"/>
      <c r="N13" s="180"/>
      <c r="O13" s="180"/>
      <c r="P13" s="180"/>
      <c r="Q13" s="180"/>
      <c r="R13" s="180"/>
      <c r="S13" s="180"/>
      <c r="T13" s="55"/>
      <c r="U13" s="55"/>
    </row>
    <row r="14" spans="1:21" ht="36" customHeight="1" x14ac:dyDescent="0.25">
      <c r="A14" s="476" t="str">
        <f>'6.1. Паспорт сетевой график'!A15</f>
        <v>Модернизация 300 ТП, РП 6-10 кВ с установкой пунктов учета электроэнергии и устройств телемеханики в г. Калининграде</v>
      </c>
      <c r="B14" s="476"/>
      <c r="C14" s="476"/>
      <c r="D14" s="476"/>
      <c r="E14" s="476"/>
      <c r="F14" s="476"/>
      <c r="G14" s="476"/>
      <c r="H14" s="476"/>
      <c r="I14" s="476"/>
      <c r="J14" s="476"/>
      <c r="K14" s="476"/>
      <c r="L14" s="476"/>
      <c r="M14" s="476"/>
      <c r="N14" s="476"/>
      <c r="O14" s="476"/>
      <c r="P14" s="476"/>
      <c r="Q14" s="476"/>
      <c r="R14" s="476"/>
      <c r="S14" s="476"/>
      <c r="T14" s="476"/>
      <c r="U14" s="476"/>
    </row>
    <row r="15" spans="1:21" ht="15.75" customHeight="1" x14ac:dyDescent="0.25">
      <c r="A15" s="464" t="s">
        <v>3</v>
      </c>
      <c r="B15" s="464"/>
      <c r="C15" s="464"/>
      <c r="D15" s="464"/>
      <c r="E15" s="464"/>
      <c r="F15" s="464"/>
      <c r="G15" s="464"/>
      <c r="H15" s="464"/>
      <c r="I15" s="464"/>
      <c r="J15" s="464"/>
      <c r="K15" s="464"/>
      <c r="L15" s="464"/>
      <c r="M15" s="464"/>
      <c r="N15" s="464"/>
      <c r="O15" s="464"/>
      <c r="P15" s="464"/>
      <c r="Q15" s="464"/>
      <c r="R15" s="464"/>
      <c r="S15" s="464"/>
      <c r="T15" s="464"/>
      <c r="U15" s="464"/>
    </row>
    <row r="16" spans="1:21" x14ac:dyDescent="0.25">
      <c r="A16" s="477"/>
      <c r="B16" s="477"/>
      <c r="C16" s="477"/>
      <c r="D16" s="477"/>
      <c r="E16" s="477"/>
      <c r="F16" s="477"/>
      <c r="G16" s="477"/>
      <c r="H16" s="477"/>
      <c r="I16" s="477"/>
      <c r="J16" s="477"/>
      <c r="K16" s="477"/>
      <c r="L16" s="477"/>
      <c r="M16" s="477"/>
      <c r="N16" s="477"/>
      <c r="O16" s="477"/>
      <c r="P16" s="477"/>
      <c r="Q16" s="477"/>
      <c r="R16" s="477"/>
      <c r="S16" s="477"/>
      <c r="T16" s="477"/>
      <c r="U16" s="477"/>
    </row>
    <row r="17" spans="1:24" x14ac:dyDescent="0.25">
      <c r="A17" s="46"/>
      <c r="T17" s="46"/>
    </row>
    <row r="18" spans="1:24" x14ac:dyDescent="0.25">
      <c r="A18" s="478" t="s">
        <v>422</v>
      </c>
      <c r="B18" s="478"/>
      <c r="C18" s="478"/>
      <c r="D18" s="478"/>
      <c r="E18" s="478"/>
      <c r="F18" s="478"/>
      <c r="G18" s="478"/>
      <c r="H18" s="478"/>
      <c r="I18" s="478"/>
      <c r="J18" s="478"/>
      <c r="K18" s="478"/>
      <c r="L18" s="478"/>
      <c r="M18" s="478"/>
      <c r="N18" s="478"/>
      <c r="O18" s="478"/>
      <c r="P18" s="478"/>
      <c r="Q18" s="478"/>
      <c r="R18" s="478"/>
      <c r="S18" s="478"/>
      <c r="T18" s="478"/>
      <c r="U18" s="478"/>
    </row>
    <row r="19" spans="1:24" x14ac:dyDescent="0.25">
      <c r="A19" s="46"/>
      <c r="B19" s="46"/>
      <c r="C19" s="46"/>
      <c r="D19" s="46"/>
      <c r="E19" s="46"/>
      <c r="F19" s="46"/>
      <c r="T19" s="46"/>
    </row>
    <row r="20" spans="1:24" ht="33" customHeight="1" x14ac:dyDescent="0.25">
      <c r="A20" s="468" t="s">
        <v>183</v>
      </c>
      <c r="B20" s="468" t="s">
        <v>182</v>
      </c>
      <c r="C20" s="467" t="s">
        <v>181</v>
      </c>
      <c r="D20" s="467"/>
      <c r="E20" s="470" t="s">
        <v>180</v>
      </c>
      <c r="F20" s="470"/>
      <c r="G20" s="468" t="s">
        <v>515</v>
      </c>
      <c r="H20" s="471" t="s">
        <v>473</v>
      </c>
      <c r="I20" s="472"/>
      <c r="J20" s="472"/>
      <c r="K20" s="472"/>
      <c r="L20" s="471" t="s">
        <v>474</v>
      </c>
      <c r="M20" s="472"/>
      <c r="N20" s="472"/>
      <c r="O20" s="472"/>
      <c r="P20" s="471" t="s">
        <v>475</v>
      </c>
      <c r="Q20" s="472"/>
      <c r="R20" s="472"/>
      <c r="S20" s="472"/>
      <c r="T20" s="479" t="s">
        <v>179</v>
      </c>
      <c r="U20" s="479"/>
      <c r="V20" s="54"/>
      <c r="W20" s="54"/>
      <c r="X20" s="54"/>
    </row>
    <row r="21" spans="1:24" ht="99.75" customHeight="1" x14ac:dyDescent="0.25">
      <c r="A21" s="469"/>
      <c r="B21" s="469"/>
      <c r="C21" s="467"/>
      <c r="D21" s="467"/>
      <c r="E21" s="470"/>
      <c r="F21" s="470"/>
      <c r="G21" s="469"/>
      <c r="H21" s="467" t="s">
        <v>1</v>
      </c>
      <c r="I21" s="467"/>
      <c r="J21" s="467" t="s">
        <v>8</v>
      </c>
      <c r="K21" s="467"/>
      <c r="L21" s="467" t="s">
        <v>1</v>
      </c>
      <c r="M21" s="467"/>
      <c r="N21" s="467" t="s">
        <v>8</v>
      </c>
      <c r="O21" s="467"/>
      <c r="P21" s="467" t="s">
        <v>1</v>
      </c>
      <c r="Q21" s="467"/>
      <c r="R21" s="467" t="s">
        <v>8</v>
      </c>
      <c r="S21" s="467"/>
      <c r="T21" s="479"/>
      <c r="U21" s="479"/>
    </row>
    <row r="22" spans="1:24" ht="89.25" customHeight="1" x14ac:dyDescent="0.25">
      <c r="A22" s="450"/>
      <c r="B22" s="450"/>
      <c r="C22" s="324" t="s">
        <v>1</v>
      </c>
      <c r="D22" s="324" t="s">
        <v>177</v>
      </c>
      <c r="E22" s="325" t="s">
        <v>476</v>
      </c>
      <c r="F22" s="325" t="s">
        <v>477</v>
      </c>
      <c r="G22" s="450"/>
      <c r="H22" s="326" t="s">
        <v>403</v>
      </c>
      <c r="I22" s="326" t="s">
        <v>404</v>
      </c>
      <c r="J22" s="326" t="s">
        <v>403</v>
      </c>
      <c r="K22" s="326" t="s">
        <v>404</v>
      </c>
      <c r="L22" s="326" t="s">
        <v>403</v>
      </c>
      <c r="M22" s="326" t="s">
        <v>404</v>
      </c>
      <c r="N22" s="326" t="s">
        <v>403</v>
      </c>
      <c r="O22" s="326" t="s">
        <v>404</v>
      </c>
      <c r="P22" s="326" t="s">
        <v>403</v>
      </c>
      <c r="Q22" s="326" t="s">
        <v>404</v>
      </c>
      <c r="R22" s="326" t="s">
        <v>403</v>
      </c>
      <c r="S22" s="326" t="s">
        <v>404</v>
      </c>
      <c r="T22" s="327" t="s">
        <v>178</v>
      </c>
      <c r="U22" s="327" t="s">
        <v>8</v>
      </c>
    </row>
    <row r="23" spans="1:24" ht="19.5" customHeight="1" x14ac:dyDescent="0.25">
      <c r="A23" s="327">
        <v>1</v>
      </c>
      <c r="B23" s="327">
        <v>2</v>
      </c>
      <c r="C23" s="327">
        <v>3</v>
      </c>
      <c r="D23" s="327">
        <v>4</v>
      </c>
      <c r="E23" s="327">
        <v>5</v>
      </c>
      <c r="F23" s="327">
        <v>6</v>
      </c>
      <c r="G23" s="327">
        <v>7</v>
      </c>
      <c r="H23" s="327">
        <v>8</v>
      </c>
      <c r="I23" s="327">
        <v>9</v>
      </c>
      <c r="J23" s="327">
        <v>10</v>
      </c>
      <c r="K23" s="327">
        <v>11</v>
      </c>
      <c r="L23" s="327">
        <v>12</v>
      </c>
      <c r="M23" s="327">
        <v>13</v>
      </c>
      <c r="N23" s="327">
        <v>14</v>
      </c>
      <c r="O23" s="327">
        <v>15</v>
      </c>
      <c r="P23" s="327">
        <v>16</v>
      </c>
      <c r="Q23" s="327">
        <v>17</v>
      </c>
      <c r="R23" s="327">
        <v>18</v>
      </c>
      <c r="S23" s="327">
        <v>19</v>
      </c>
      <c r="T23" s="327">
        <v>20</v>
      </c>
      <c r="U23" s="327">
        <v>21</v>
      </c>
    </row>
    <row r="24" spans="1:24" ht="47.25" customHeight="1" x14ac:dyDescent="0.25">
      <c r="A24" s="328">
        <v>1</v>
      </c>
      <c r="B24" s="329" t="s">
        <v>176</v>
      </c>
      <c r="C24" s="330">
        <f>SUM(C25:C29)</f>
        <v>542.99040000000002</v>
      </c>
      <c r="D24" s="330">
        <f t="shared" ref="D24:S24" si="0">SUM(D25:D29)</f>
        <v>0</v>
      </c>
      <c r="E24" s="330">
        <f t="shared" si="0"/>
        <v>542.99040000000002</v>
      </c>
      <c r="F24" s="330">
        <f t="shared" si="0"/>
        <v>542.99040000000002</v>
      </c>
      <c r="G24" s="330">
        <f t="shared" si="0"/>
        <v>0</v>
      </c>
      <c r="H24" s="330">
        <f t="shared" si="0"/>
        <v>542.99040000000002</v>
      </c>
      <c r="I24" s="330">
        <f t="shared" si="0"/>
        <v>542.99040000000002</v>
      </c>
      <c r="J24" s="330">
        <f t="shared" si="0"/>
        <v>15.139038660000001</v>
      </c>
      <c r="K24" s="330">
        <f t="shared" si="0"/>
        <v>15.139038660000001</v>
      </c>
      <c r="L24" s="330">
        <f t="shared" si="0"/>
        <v>0</v>
      </c>
      <c r="M24" s="330">
        <f t="shared" si="0"/>
        <v>0</v>
      </c>
      <c r="N24" s="330">
        <f t="shared" si="0"/>
        <v>0</v>
      </c>
      <c r="O24" s="330">
        <f t="shared" si="0"/>
        <v>0</v>
      </c>
      <c r="P24" s="330">
        <f t="shared" si="0"/>
        <v>0</v>
      </c>
      <c r="Q24" s="330">
        <f t="shared" si="0"/>
        <v>0</v>
      </c>
      <c r="R24" s="330">
        <f t="shared" si="0"/>
        <v>0</v>
      </c>
      <c r="S24" s="330">
        <f t="shared" si="0"/>
        <v>0</v>
      </c>
      <c r="T24" s="330">
        <f>H24+L24+P24</f>
        <v>542.99040000000002</v>
      </c>
      <c r="U24" s="330">
        <f>J24+N24+R24</f>
        <v>15.139038660000001</v>
      </c>
    </row>
    <row r="25" spans="1:24" ht="24" customHeight="1" x14ac:dyDescent="0.25">
      <c r="A25" s="331" t="s">
        <v>175</v>
      </c>
      <c r="B25" s="332" t="s">
        <v>174</v>
      </c>
      <c r="C25" s="330">
        <v>0</v>
      </c>
      <c r="D25" s="330">
        <v>0</v>
      </c>
      <c r="E25" s="333">
        <f>C25</f>
        <v>0</v>
      </c>
      <c r="F25" s="333">
        <f>E25-G25</f>
        <v>0</v>
      </c>
      <c r="G25" s="334">
        <v>0</v>
      </c>
      <c r="H25" s="334">
        <v>0</v>
      </c>
      <c r="I25" s="334">
        <v>0</v>
      </c>
      <c r="J25" s="334">
        <v>0</v>
      </c>
      <c r="K25" s="334">
        <v>0</v>
      </c>
      <c r="L25" s="334">
        <v>0</v>
      </c>
      <c r="M25" s="334">
        <v>0</v>
      </c>
      <c r="N25" s="334">
        <v>0</v>
      </c>
      <c r="O25" s="334">
        <v>0</v>
      </c>
      <c r="P25" s="334">
        <v>0</v>
      </c>
      <c r="Q25" s="334">
        <v>0</v>
      </c>
      <c r="R25" s="334">
        <v>0</v>
      </c>
      <c r="S25" s="334">
        <v>0</v>
      </c>
      <c r="T25" s="330">
        <f t="shared" ref="T25:T67" si="1">H25+L25+P25</f>
        <v>0</v>
      </c>
      <c r="U25" s="330">
        <f t="shared" ref="U25:U67" si="2">J25+N25+R25</f>
        <v>0</v>
      </c>
    </row>
    <row r="26" spans="1:24" x14ac:dyDescent="0.25">
      <c r="A26" s="331" t="s">
        <v>173</v>
      </c>
      <c r="B26" s="332" t="s">
        <v>172</v>
      </c>
      <c r="C26" s="330">
        <v>0</v>
      </c>
      <c r="D26" s="330">
        <v>0</v>
      </c>
      <c r="E26" s="333">
        <f t="shared" ref="E26:E67" si="3">C26</f>
        <v>0</v>
      </c>
      <c r="F26" s="333">
        <f t="shared" ref="F26:F67" si="4">E26-G26</f>
        <v>0</v>
      </c>
      <c r="G26" s="334">
        <v>0</v>
      </c>
      <c r="H26" s="334">
        <v>0</v>
      </c>
      <c r="I26" s="334">
        <v>0</v>
      </c>
      <c r="J26" s="334">
        <v>0</v>
      </c>
      <c r="K26" s="334">
        <v>0</v>
      </c>
      <c r="L26" s="334">
        <v>0</v>
      </c>
      <c r="M26" s="334">
        <v>0</v>
      </c>
      <c r="N26" s="334">
        <v>0</v>
      </c>
      <c r="O26" s="334">
        <v>0</v>
      </c>
      <c r="P26" s="334">
        <v>0</v>
      </c>
      <c r="Q26" s="334">
        <v>0</v>
      </c>
      <c r="R26" s="334">
        <v>0</v>
      </c>
      <c r="S26" s="334">
        <v>0</v>
      </c>
      <c r="T26" s="330">
        <f t="shared" si="1"/>
        <v>0</v>
      </c>
      <c r="U26" s="330">
        <f t="shared" si="2"/>
        <v>0</v>
      </c>
    </row>
    <row r="27" spans="1:24" ht="31.5" x14ac:dyDescent="0.25">
      <c r="A27" s="331" t="s">
        <v>171</v>
      </c>
      <c r="B27" s="332" t="s">
        <v>359</v>
      </c>
      <c r="C27" s="330">
        <v>0</v>
      </c>
      <c r="D27" s="330">
        <v>0</v>
      </c>
      <c r="E27" s="333">
        <f t="shared" si="3"/>
        <v>0</v>
      </c>
      <c r="F27" s="333">
        <f t="shared" si="4"/>
        <v>0</v>
      </c>
      <c r="G27" s="334">
        <v>0</v>
      </c>
      <c r="H27" s="334">
        <v>0</v>
      </c>
      <c r="I27" s="334">
        <v>0</v>
      </c>
      <c r="J27" s="334">
        <v>0</v>
      </c>
      <c r="K27" s="334">
        <v>0</v>
      </c>
      <c r="L27" s="334">
        <v>0</v>
      </c>
      <c r="M27" s="334">
        <v>0</v>
      </c>
      <c r="N27" s="335">
        <v>0</v>
      </c>
      <c r="O27" s="334">
        <v>0</v>
      </c>
      <c r="P27" s="334">
        <v>0</v>
      </c>
      <c r="Q27" s="334">
        <v>0</v>
      </c>
      <c r="R27" s="334">
        <v>0</v>
      </c>
      <c r="S27" s="334">
        <v>0</v>
      </c>
      <c r="T27" s="330">
        <f t="shared" si="1"/>
        <v>0</v>
      </c>
      <c r="U27" s="330">
        <f t="shared" si="2"/>
        <v>0</v>
      </c>
    </row>
    <row r="28" spans="1:24" x14ac:dyDescent="0.25">
      <c r="A28" s="331" t="s">
        <v>170</v>
      </c>
      <c r="B28" s="332" t="s">
        <v>169</v>
      </c>
      <c r="C28" s="330">
        <v>0</v>
      </c>
      <c r="D28" s="330">
        <v>0</v>
      </c>
      <c r="E28" s="333">
        <f t="shared" si="3"/>
        <v>0</v>
      </c>
      <c r="F28" s="333">
        <f t="shared" si="4"/>
        <v>0</v>
      </c>
      <c r="G28" s="334">
        <v>0</v>
      </c>
      <c r="H28" s="334">
        <v>0</v>
      </c>
      <c r="I28" s="334">
        <v>0</v>
      </c>
      <c r="J28" s="334">
        <v>0</v>
      </c>
      <c r="K28" s="334">
        <v>0</v>
      </c>
      <c r="L28" s="334">
        <v>0</v>
      </c>
      <c r="M28" s="334">
        <v>0</v>
      </c>
      <c r="N28" s="334">
        <v>0</v>
      </c>
      <c r="O28" s="334">
        <v>0</v>
      </c>
      <c r="P28" s="334">
        <v>0</v>
      </c>
      <c r="Q28" s="334">
        <v>0</v>
      </c>
      <c r="R28" s="334">
        <v>0</v>
      </c>
      <c r="S28" s="334">
        <v>0</v>
      </c>
      <c r="T28" s="330">
        <f t="shared" si="1"/>
        <v>0</v>
      </c>
      <c r="U28" s="330">
        <f t="shared" si="2"/>
        <v>0</v>
      </c>
    </row>
    <row r="29" spans="1:24" x14ac:dyDescent="0.25">
      <c r="A29" s="331" t="s">
        <v>168</v>
      </c>
      <c r="B29" s="53" t="s">
        <v>167</v>
      </c>
      <c r="C29" s="330">
        <v>542.99040000000002</v>
      </c>
      <c r="D29" s="330">
        <v>0</v>
      </c>
      <c r="E29" s="333">
        <f t="shared" si="3"/>
        <v>542.99040000000002</v>
      </c>
      <c r="F29" s="333">
        <f t="shared" si="4"/>
        <v>542.99040000000002</v>
      </c>
      <c r="G29" s="334">
        <v>0</v>
      </c>
      <c r="H29" s="334">
        <v>542.99040000000002</v>
      </c>
      <c r="I29" s="334">
        <v>542.99040000000002</v>
      </c>
      <c r="J29" s="334">
        <v>15.139038660000001</v>
      </c>
      <c r="K29" s="334">
        <v>15.139038660000001</v>
      </c>
      <c r="L29" s="330">
        <v>0</v>
      </c>
      <c r="M29" s="334">
        <v>0</v>
      </c>
      <c r="N29" s="334">
        <v>0</v>
      </c>
      <c r="O29" s="334">
        <v>0</v>
      </c>
      <c r="P29" s="334">
        <v>0</v>
      </c>
      <c r="Q29" s="334">
        <v>0</v>
      </c>
      <c r="R29" s="334">
        <v>0</v>
      </c>
      <c r="S29" s="334">
        <v>0</v>
      </c>
      <c r="T29" s="330">
        <f t="shared" si="1"/>
        <v>542.99040000000002</v>
      </c>
      <c r="U29" s="330">
        <f t="shared" si="2"/>
        <v>15.139038660000001</v>
      </c>
    </row>
    <row r="30" spans="1:24" s="181" customFormat="1" ht="47.25" x14ac:dyDescent="0.25">
      <c r="A30" s="328" t="s">
        <v>60</v>
      </c>
      <c r="B30" s="356" t="s">
        <v>166</v>
      </c>
      <c r="C30" s="357">
        <f>SUM(C31:C34)</f>
        <v>452.49200000000002</v>
      </c>
      <c r="D30" s="357">
        <f t="shared" ref="D30:S30" si="5">SUM(D31:D34)</f>
        <v>0</v>
      </c>
      <c r="E30" s="357">
        <f t="shared" si="5"/>
        <v>452.49200000000002</v>
      </c>
      <c r="F30" s="357">
        <f t="shared" si="5"/>
        <v>452.49200000000002</v>
      </c>
      <c r="G30" s="357">
        <f t="shared" si="5"/>
        <v>0</v>
      </c>
      <c r="H30" s="357">
        <f t="shared" si="5"/>
        <v>452.49200000000002</v>
      </c>
      <c r="I30" s="357">
        <f t="shared" si="5"/>
        <v>452.49200000000002</v>
      </c>
      <c r="J30" s="357">
        <f t="shared" si="5"/>
        <v>12.615865550000001</v>
      </c>
      <c r="K30" s="357">
        <f t="shared" si="5"/>
        <v>12.615865550000001</v>
      </c>
      <c r="L30" s="357">
        <f>SUM(L31:L34)</f>
        <v>0</v>
      </c>
      <c r="M30" s="357">
        <f t="shared" si="5"/>
        <v>0</v>
      </c>
      <c r="N30" s="357">
        <f t="shared" si="5"/>
        <v>0</v>
      </c>
      <c r="O30" s="357">
        <f t="shared" si="5"/>
        <v>0</v>
      </c>
      <c r="P30" s="357">
        <f t="shared" si="5"/>
        <v>0</v>
      </c>
      <c r="Q30" s="357">
        <f t="shared" si="5"/>
        <v>0</v>
      </c>
      <c r="R30" s="357">
        <f t="shared" si="5"/>
        <v>0</v>
      </c>
      <c r="S30" s="357">
        <f t="shared" si="5"/>
        <v>0</v>
      </c>
      <c r="T30" s="357">
        <f>H30+L30+P30</f>
        <v>452.49200000000002</v>
      </c>
      <c r="U30" s="357">
        <f t="shared" si="2"/>
        <v>12.615865550000001</v>
      </c>
    </row>
    <row r="31" spans="1:24" x14ac:dyDescent="0.25">
      <c r="A31" s="328" t="s">
        <v>165</v>
      </c>
      <c r="B31" s="358" t="s">
        <v>164</v>
      </c>
      <c r="C31" s="357">
        <v>12.448510000000001</v>
      </c>
      <c r="D31" s="357">
        <v>0</v>
      </c>
      <c r="E31" s="359">
        <f t="shared" si="3"/>
        <v>12.448510000000001</v>
      </c>
      <c r="F31" s="359">
        <f t="shared" si="4"/>
        <v>12.448510000000001</v>
      </c>
      <c r="G31" s="360">
        <v>0</v>
      </c>
      <c r="H31" s="360">
        <v>12.448510000000001</v>
      </c>
      <c r="I31" s="360">
        <v>12.448510000000001</v>
      </c>
      <c r="J31" s="360">
        <v>12.426363050000001</v>
      </c>
      <c r="K31" s="360">
        <v>12.426363050000001</v>
      </c>
      <c r="L31" s="360">
        <v>0</v>
      </c>
      <c r="M31" s="360">
        <v>0</v>
      </c>
      <c r="N31" s="360">
        <v>0</v>
      </c>
      <c r="O31" s="360">
        <v>0</v>
      </c>
      <c r="P31" s="360">
        <v>0</v>
      </c>
      <c r="Q31" s="360">
        <v>0</v>
      </c>
      <c r="R31" s="360">
        <v>0</v>
      </c>
      <c r="S31" s="360">
        <v>0</v>
      </c>
      <c r="T31" s="357">
        <f t="shared" si="1"/>
        <v>12.448510000000001</v>
      </c>
      <c r="U31" s="357">
        <f t="shared" si="2"/>
        <v>12.426363050000001</v>
      </c>
    </row>
    <row r="32" spans="1:24" ht="31.5" x14ac:dyDescent="0.25">
      <c r="A32" s="328" t="s">
        <v>163</v>
      </c>
      <c r="B32" s="358" t="s">
        <v>162</v>
      </c>
      <c r="C32" s="357">
        <v>44.870400000000004</v>
      </c>
      <c r="D32" s="357">
        <v>0</v>
      </c>
      <c r="E32" s="359">
        <f t="shared" si="3"/>
        <v>44.870400000000004</v>
      </c>
      <c r="F32" s="359">
        <f t="shared" si="4"/>
        <v>44.870400000000004</v>
      </c>
      <c r="G32" s="360">
        <v>0</v>
      </c>
      <c r="H32" s="360">
        <v>44.870400000000004</v>
      </c>
      <c r="I32" s="360">
        <v>44.870400000000004</v>
      </c>
      <c r="J32" s="360">
        <v>0</v>
      </c>
      <c r="K32" s="360">
        <v>0</v>
      </c>
      <c r="L32" s="360">
        <v>0</v>
      </c>
      <c r="M32" s="360">
        <v>0</v>
      </c>
      <c r="N32" s="360">
        <v>0</v>
      </c>
      <c r="O32" s="360">
        <v>0</v>
      </c>
      <c r="P32" s="360">
        <v>0</v>
      </c>
      <c r="Q32" s="360">
        <v>0</v>
      </c>
      <c r="R32" s="360">
        <v>0</v>
      </c>
      <c r="S32" s="360">
        <v>0</v>
      </c>
      <c r="T32" s="357">
        <f t="shared" si="1"/>
        <v>44.870400000000004</v>
      </c>
      <c r="U32" s="357">
        <f t="shared" si="2"/>
        <v>0</v>
      </c>
    </row>
    <row r="33" spans="1:21" x14ac:dyDescent="0.25">
      <c r="A33" s="328" t="s">
        <v>161</v>
      </c>
      <c r="B33" s="358" t="s">
        <v>160</v>
      </c>
      <c r="C33" s="357">
        <v>299.49941999999999</v>
      </c>
      <c r="D33" s="357">
        <v>0</v>
      </c>
      <c r="E33" s="359">
        <f t="shared" si="3"/>
        <v>299.49941999999999</v>
      </c>
      <c r="F33" s="359">
        <f t="shared" si="4"/>
        <v>299.49941999999999</v>
      </c>
      <c r="G33" s="360">
        <v>0</v>
      </c>
      <c r="H33" s="360">
        <v>299.49941999999999</v>
      </c>
      <c r="I33" s="360">
        <v>299.49941999999999</v>
      </c>
      <c r="J33" s="360">
        <v>0</v>
      </c>
      <c r="K33" s="360">
        <v>0</v>
      </c>
      <c r="L33" s="360">
        <v>0</v>
      </c>
      <c r="M33" s="360">
        <v>0</v>
      </c>
      <c r="N33" s="360">
        <v>0</v>
      </c>
      <c r="O33" s="360">
        <v>0</v>
      </c>
      <c r="P33" s="360">
        <v>0</v>
      </c>
      <c r="Q33" s="360">
        <v>0</v>
      </c>
      <c r="R33" s="360">
        <v>0</v>
      </c>
      <c r="S33" s="360">
        <v>0</v>
      </c>
      <c r="T33" s="357">
        <f t="shared" si="1"/>
        <v>299.49941999999999</v>
      </c>
      <c r="U33" s="357">
        <f t="shared" si="2"/>
        <v>0</v>
      </c>
    </row>
    <row r="34" spans="1:21" x14ac:dyDescent="0.25">
      <c r="A34" s="328" t="s">
        <v>159</v>
      </c>
      <c r="B34" s="358" t="s">
        <v>158</v>
      </c>
      <c r="C34" s="357">
        <v>95.673670000000001</v>
      </c>
      <c r="D34" s="357">
        <v>0</v>
      </c>
      <c r="E34" s="359">
        <f t="shared" si="3"/>
        <v>95.673670000000001</v>
      </c>
      <c r="F34" s="359">
        <f t="shared" si="4"/>
        <v>95.673670000000001</v>
      </c>
      <c r="G34" s="360">
        <v>0</v>
      </c>
      <c r="H34" s="360">
        <v>95.673670000000001</v>
      </c>
      <c r="I34" s="360">
        <v>95.673670000000001</v>
      </c>
      <c r="J34" s="360">
        <v>0.18950249999999999</v>
      </c>
      <c r="K34" s="360">
        <v>0.18950249999999999</v>
      </c>
      <c r="L34" s="360">
        <v>0</v>
      </c>
      <c r="M34" s="360">
        <v>0</v>
      </c>
      <c r="N34" s="360">
        <v>0</v>
      </c>
      <c r="O34" s="360">
        <v>0</v>
      </c>
      <c r="P34" s="360">
        <v>0</v>
      </c>
      <c r="Q34" s="360">
        <v>0</v>
      </c>
      <c r="R34" s="360">
        <v>0</v>
      </c>
      <c r="S34" s="360">
        <v>0</v>
      </c>
      <c r="T34" s="357">
        <f t="shared" si="1"/>
        <v>95.673670000000001</v>
      </c>
      <c r="U34" s="357">
        <f t="shared" si="2"/>
        <v>0.18950249999999999</v>
      </c>
    </row>
    <row r="35" spans="1:21" s="181" customFormat="1" ht="31.5" x14ac:dyDescent="0.25">
      <c r="A35" s="328" t="s">
        <v>59</v>
      </c>
      <c r="B35" s="329" t="s">
        <v>157</v>
      </c>
      <c r="C35" s="330">
        <v>0</v>
      </c>
      <c r="D35" s="330">
        <v>0</v>
      </c>
      <c r="E35" s="333">
        <f t="shared" si="3"/>
        <v>0</v>
      </c>
      <c r="F35" s="333">
        <f t="shared" si="4"/>
        <v>0</v>
      </c>
      <c r="G35" s="330">
        <v>0</v>
      </c>
      <c r="H35" s="330">
        <v>0</v>
      </c>
      <c r="I35" s="330">
        <v>0</v>
      </c>
      <c r="J35" s="330">
        <v>0</v>
      </c>
      <c r="K35" s="330">
        <v>0</v>
      </c>
      <c r="L35" s="330">
        <v>0</v>
      </c>
      <c r="M35" s="330">
        <v>0</v>
      </c>
      <c r="N35" s="336">
        <v>0</v>
      </c>
      <c r="O35" s="330">
        <v>0</v>
      </c>
      <c r="P35" s="330">
        <v>0</v>
      </c>
      <c r="Q35" s="330">
        <v>0</v>
      </c>
      <c r="R35" s="330">
        <v>0</v>
      </c>
      <c r="S35" s="330">
        <v>0</v>
      </c>
      <c r="T35" s="330">
        <f t="shared" si="1"/>
        <v>0</v>
      </c>
      <c r="U35" s="357">
        <f t="shared" si="2"/>
        <v>0</v>
      </c>
    </row>
    <row r="36" spans="1:21" ht="31.5" x14ac:dyDescent="0.25">
      <c r="A36" s="331" t="s">
        <v>156</v>
      </c>
      <c r="B36" s="337" t="s">
        <v>155</v>
      </c>
      <c r="C36" s="338">
        <v>0</v>
      </c>
      <c r="D36" s="330">
        <v>0</v>
      </c>
      <c r="E36" s="333">
        <f t="shared" si="3"/>
        <v>0</v>
      </c>
      <c r="F36" s="333">
        <f t="shared" si="4"/>
        <v>0</v>
      </c>
      <c r="G36" s="334">
        <v>0</v>
      </c>
      <c r="H36" s="360">
        <v>0</v>
      </c>
      <c r="I36" s="360">
        <v>0</v>
      </c>
      <c r="J36" s="334">
        <v>0</v>
      </c>
      <c r="K36" s="334">
        <v>0</v>
      </c>
      <c r="L36" s="334">
        <v>0</v>
      </c>
      <c r="M36" s="334">
        <v>0</v>
      </c>
      <c r="N36" s="334">
        <v>0</v>
      </c>
      <c r="O36" s="334">
        <v>0</v>
      </c>
      <c r="P36" s="334">
        <v>0</v>
      </c>
      <c r="Q36" s="334">
        <v>0</v>
      </c>
      <c r="R36" s="334">
        <v>0</v>
      </c>
      <c r="S36" s="334">
        <v>0</v>
      </c>
      <c r="T36" s="330">
        <f t="shared" si="1"/>
        <v>0</v>
      </c>
      <c r="U36" s="330">
        <f t="shared" si="2"/>
        <v>0</v>
      </c>
    </row>
    <row r="37" spans="1:21" x14ac:dyDescent="0.25">
      <c r="A37" s="331" t="s">
        <v>154</v>
      </c>
      <c r="B37" s="337" t="s">
        <v>144</v>
      </c>
      <c r="C37" s="338">
        <v>0</v>
      </c>
      <c r="D37" s="330">
        <v>0</v>
      </c>
      <c r="E37" s="333">
        <f t="shared" si="3"/>
        <v>0</v>
      </c>
      <c r="F37" s="333">
        <f t="shared" si="4"/>
        <v>0</v>
      </c>
      <c r="G37" s="334">
        <v>0</v>
      </c>
      <c r="H37" s="360">
        <v>0</v>
      </c>
      <c r="I37" s="360">
        <v>0</v>
      </c>
      <c r="J37" s="334">
        <v>0</v>
      </c>
      <c r="K37" s="334">
        <v>0</v>
      </c>
      <c r="L37" s="334">
        <v>0</v>
      </c>
      <c r="M37" s="334">
        <v>0</v>
      </c>
      <c r="N37" s="335">
        <v>0</v>
      </c>
      <c r="O37" s="334">
        <v>0</v>
      </c>
      <c r="P37" s="334">
        <v>0</v>
      </c>
      <c r="Q37" s="334">
        <v>0</v>
      </c>
      <c r="R37" s="334">
        <v>0</v>
      </c>
      <c r="S37" s="334">
        <v>0</v>
      </c>
      <c r="T37" s="330">
        <f t="shared" si="1"/>
        <v>0</v>
      </c>
      <c r="U37" s="330">
        <f t="shared" si="2"/>
        <v>0</v>
      </c>
    </row>
    <row r="38" spans="1:21" x14ac:dyDescent="0.25">
      <c r="A38" s="331" t="s">
        <v>153</v>
      </c>
      <c r="B38" s="337" t="s">
        <v>142</v>
      </c>
      <c r="C38" s="338">
        <v>0</v>
      </c>
      <c r="D38" s="330">
        <v>0</v>
      </c>
      <c r="E38" s="333">
        <f t="shared" si="3"/>
        <v>0</v>
      </c>
      <c r="F38" s="333">
        <f t="shared" si="4"/>
        <v>0</v>
      </c>
      <c r="G38" s="334">
        <v>0</v>
      </c>
      <c r="H38" s="360">
        <v>0</v>
      </c>
      <c r="I38" s="360">
        <v>0</v>
      </c>
      <c r="J38" s="334">
        <v>0</v>
      </c>
      <c r="K38" s="334">
        <v>0</v>
      </c>
      <c r="L38" s="334">
        <v>0</v>
      </c>
      <c r="M38" s="334">
        <v>0</v>
      </c>
      <c r="N38" s="334">
        <v>0</v>
      </c>
      <c r="O38" s="334">
        <v>0</v>
      </c>
      <c r="P38" s="334">
        <v>0</v>
      </c>
      <c r="Q38" s="334">
        <v>0</v>
      </c>
      <c r="R38" s="334">
        <v>0</v>
      </c>
      <c r="S38" s="334">
        <v>0</v>
      </c>
      <c r="T38" s="330">
        <f t="shared" si="1"/>
        <v>0</v>
      </c>
      <c r="U38" s="330">
        <f t="shared" si="2"/>
        <v>0</v>
      </c>
    </row>
    <row r="39" spans="1:21" ht="31.5" x14ac:dyDescent="0.25">
      <c r="A39" s="331" t="s">
        <v>152</v>
      </c>
      <c r="B39" s="332" t="s">
        <v>140</v>
      </c>
      <c r="C39" s="330">
        <v>0</v>
      </c>
      <c r="D39" s="330">
        <v>0</v>
      </c>
      <c r="E39" s="333">
        <f t="shared" si="3"/>
        <v>0</v>
      </c>
      <c r="F39" s="333">
        <f t="shared" si="4"/>
        <v>0</v>
      </c>
      <c r="G39" s="334">
        <v>0</v>
      </c>
      <c r="H39" s="360">
        <v>0</v>
      </c>
      <c r="I39" s="360">
        <v>0</v>
      </c>
      <c r="J39" s="334">
        <v>0</v>
      </c>
      <c r="K39" s="334">
        <v>0</v>
      </c>
      <c r="L39" s="334">
        <v>0</v>
      </c>
      <c r="M39" s="334">
        <v>0</v>
      </c>
      <c r="N39" s="334">
        <v>0</v>
      </c>
      <c r="O39" s="334">
        <v>0</v>
      </c>
      <c r="P39" s="334">
        <v>0</v>
      </c>
      <c r="Q39" s="334">
        <v>0</v>
      </c>
      <c r="R39" s="334">
        <v>0</v>
      </c>
      <c r="S39" s="334">
        <v>0</v>
      </c>
      <c r="T39" s="330">
        <f t="shared" si="1"/>
        <v>0</v>
      </c>
      <c r="U39" s="330">
        <f t="shared" si="2"/>
        <v>0</v>
      </c>
    </row>
    <row r="40" spans="1:21" ht="31.5" x14ac:dyDescent="0.25">
      <c r="A40" s="331" t="s">
        <v>151</v>
      </c>
      <c r="B40" s="332" t="s">
        <v>138</v>
      </c>
      <c r="C40" s="330">
        <v>0</v>
      </c>
      <c r="D40" s="330">
        <v>0</v>
      </c>
      <c r="E40" s="333">
        <f t="shared" si="3"/>
        <v>0</v>
      </c>
      <c r="F40" s="333">
        <f t="shared" si="4"/>
        <v>0</v>
      </c>
      <c r="G40" s="334">
        <v>0</v>
      </c>
      <c r="H40" s="360">
        <v>0</v>
      </c>
      <c r="I40" s="360">
        <v>0</v>
      </c>
      <c r="J40" s="334">
        <v>0</v>
      </c>
      <c r="K40" s="334">
        <v>0</v>
      </c>
      <c r="L40" s="334">
        <v>0</v>
      </c>
      <c r="M40" s="334">
        <v>0</v>
      </c>
      <c r="N40" s="334">
        <v>0</v>
      </c>
      <c r="O40" s="334">
        <v>0</v>
      </c>
      <c r="P40" s="334">
        <v>0</v>
      </c>
      <c r="Q40" s="334">
        <v>0</v>
      </c>
      <c r="R40" s="334">
        <v>0</v>
      </c>
      <c r="S40" s="334">
        <v>0</v>
      </c>
      <c r="T40" s="330">
        <f t="shared" si="1"/>
        <v>0</v>
      </c>
      <c r="U40" s="330">
        <f t="shared" si="2"/>
        <v>0</v>
      </c>
    </row>
    <row r="41" spans="1:21" x14ac:dyDescent="0.25">
      <c r="A41" s="331" t="s">
        <v>150</v>
      </c>
      <c r="B41" s="332" t="s">
        <v>136</v>
      </c>
      <c r="C41" s="330">
        <v>0</v>
      </c>
      <c r="D41" s="330">
        <v>0</v>
      </c>
      <c r="E41" s="333">
        <f>C41</f>
        <v>0</v>
      </c>
      <c r="F41" s="333">
        <f t="shared" si="4"/>
        <v>0</v>
      </c>
      <c r="G41" s="334">
        <v>0</v>
      </c>
      <c r="H41" s="360">
        <v>0</v>
      </c>
      <c r="I41" s="360">
        <v>0</v>
      </c>
      <c r="J41" s="334">
        <v>0</v>
      </c>
      <c r="K41" s="334">
        <v>0</v>
      </c>
      <c r="L41" s="334">
        <v>0</v>
      </c>
      <c r="M41" s="334">
        <v>0</v>
      </c>
      <c r="N41" s="334">
        <v>0</v>
      </c>
      <c r="O41" s="334">
        <v>0</v>
      </c>
      <c r="P41" s="334">
        <v>0</v>
      </c>
      <c r="Q41" s="334">
        <v>0</v>
      </c>
      <c r="R41" s="334">
        <v>0</v>
      </c>
      <c r="S41" s="334">
        <v>0</v>
      </c>
      <c r="T41" s="330">
        <f t="shared" si="1"/>
        <v>0</v>
      </c>
      <c r="U41" s="330">
        <f t="shared" si="2"/>
        <v>0</v>
      </c>
    </row>
    <row r="42" spans="1:21" ht="19.5" customHeight="1" x14ac:dyDescent="0.25">
      <c r="A42" s="331" t="s">
        <v>149</v>
      </c>
      <c r="B42" s="337" t="s">
        <v>527</v>
      </c>
      <c r="C42" s="338">
        <v>300</v>
      </c>
      <c r="D42" s="330">
        <v>0</v>
      </c>
      <c r="E42" s="333">
        <f t="shared" ref="E42" si="6">C42</f>
        <v>300</v>
      </c>
      <c r="F42" s="333">
        <f t="shared" ref="F42" si="7">E42-G42</f>
        <v>300</v>
      </c>
      <c r="G42" s="334">
        <v>0</v>
      </c>
      <c r="H42" s="360">
        <v>300</v>
      </c>
      <c r="I42" s="360">
        <v>300</v>
      </c>
      <c r="J42" s="334">
        <v>0</v>
      </c>
      <c r="K42" s="334">
        <v>0</v>
      </c>
      <c r="L42" s="334">
        <v>0</v>
      </c>
      <c r="M42" s="334">
        <v>0</v>
      </c>
      <c r="N42" s="334">
        <v>0</v>
      </c>
      <c r="O42" s="334">
        <v>0</v>
      </c>
      <c r="P42" s="334">
        <v>0</v>
      </c>
      <c r="Q42" s="334">
        <v>0</v>
      </c>
      <c r="R42" s="334">
        <v>0</v>
      </c>
      <c r="S42" s="334">
        <v>0</v>
      </c>
      <c r="T42" s="330">
        <f t="shared" ref="T42" si="8">H42+L42+P42</f>
        <v>300</v>
      </c>
      <c r="U42" s="330">
        <f t="shared" ref="U42" si="9">J42+N42+R42</f>
        <v>0</v>
      </c>
    </row>
    <row r="43" spans="1:21" ht="19.5" customHeight="1" x14ac:dyDescent="0.25">
      <c r="A43" s="331" t="s">
        <v>149</v>
      </c>
      <c r="B43" s="337" t="s">
        <v>528</v>
      </c>
      <c r="C43" s="338">
        <v>548</v>
      </c>
      <c r="D43" s="330">
        <v>0</v>
      </c>
      <c r="E43" s="333">
        <f t="shared" si="3"/>
        <v>548</v>
      </c>
      <c r="F43" s="333">
        <f t="shared" si="4"/>
        <v>548</v>
      </c>
      <c r="G43" s="334">
        <v>0</v>
      </c>
      <c r="H43" s="360">
        <v>548</v>
      </c>
      <c r="I43" s="360">
        <v>548</v>
      </c>
      <c r="J43" s="334">
        <v>0</v>
      </c>
      <c r="K43" s="334">
        <v>0</v>
      </c>
      <c r="L43" s="334">
        <v>0</v>
      </c>
      <c r="M43" s="334">
        <v>0</v>
      </c>
      <c r="N43" s="334">
        <v>0</v>
      </c>
      <c r="O43" s="334">
        <v>0</v>
      </c>
      <c r="P43" s="334">
        <v>0</v>
      </c>
      <c r="Q43" s="334">
        <v>0</v>
      </c>
      <c r="R43" s="334">
        <v>0</v>
      </c>
      <c r="S43" s="334">
        <v>0</v>
      </c>
      <c r="T43" s="330">
        <f t="shared" si="1"/>
        <v>548</v>
      </c>
      <c r="U43" s="330">
        <f t="shared" si="2"/>
        <v>0</v>
      </c>
    </row>
    <row r="44" spans="1:21" s="181" customFormat="1" x14ac:dyDescent="0.25">
      <c r="A44" s="328" t="s">
        <v>58</v>
      </c>
      <c r="B44" s="329" t="s">
        <v>148</v>
      </c>
      <c r="C44" s="330">
        <v>0</v>
      </c>
      <c r="D44" s="330">
        <v>0</v>
      </c>
      <c r="E44" s="333">
        <f t="shared" si="3"/>
        <v>0</v>
      </c>
      <c r="F44" s="333">
        <f t="shared" si="4"/>
        <v>0</v>
      </c>
      <c r="G44" s="330">
        <v>0</v>
      </c>
      <c r="H44" s="330">
        <v>0</v>
      </c>
      <c r="I44" s="330">
        <v>0</v>
      </c>
      <c r="J44" s="330">
        <v>0</v>
      </c>
      <c r="K44" s="330">
        <v>0</v>
      </c>
      <c r="L44" s="330">
        <v>0</v>
      </c>
      <c r="M44" s="330">
        <v>0</v>
      </c>
      <c r="N44" s="336">
        <v>0</v>
      </c>
      <c r="O44" s="330">
        <v>0</v>
      </c>
      <c r="P44" s="330">
        <v>0</v>
      </c>
      <c r="Q44" s="330">
        <v>0</v>
      </c>
      <c r="R44" s="330">
        <v>0</v>
      </c>
      <c r="S44" s="330">
        <v>0</v>
      </c>
      <c r="T44" s="330">
        <f t="shared" si="1"/>
        <v>0</v>
      </c>
      <c r="U44" s="330">
        <f t="shared" si="2"/>
        <v>0</v>
      </c>
    </row>
    <row r="45" spans="1:21" x14ac:dyDescent="0.25">
      <c r="A45" s="331" t="s">
        <v>147</v>
      </c>
      <c r="B45" s="332" t="s">
        <v>146</v>
      </c>
      <c r="C45" s="330">
        <v>0</v>
      </c>
      <c r="D45" s="330">
        <v>0</v>
      </c>
      <c r="E45" s="333">
        <f t="shared" si="3"/>
        <v>0</v>
      </c>
      <c r="F45" s="333">
        <f t="shared" si="4"/>
        <v>0</v>
      </c>
      <c r="G45" s="334">
        <v>0</v>
      </c>
      <c r="H45" s="360">
        <v>0</v>
      </c>
      <c r="I45" s="360">
        <v>0</v>
      </c>
      <c r="J45" s="334">
        <v>0</v>
      </c>
      <c r="K45" s="334">
        <v>0</v>
      </c>
      <c r="L45" s="334">
        <v>0</v>
      </c>
      <c r="M45" s="334">
        <v>0</v>
      </c>
      <c r="N45" s="334">
        <v>0</v>
      </c>
      <c r="O45" s="334">
        <v>0</v>
      </c>
      <c r="P45" s="334">
        <v>0</v>
      </c>
      <c r="Q45" s="334">
        <v>0</v>
      </c>
      <c r="R45" s="334">
        <v>0</v>
      </c>
      <c r="S45" s="334">
        <v>0</v>
      </c>
      <c r="T45" s="330">
        <f t="shared" si="1"/>
        <v>0</v>
      </c>
      <c r="U45" s="330">
        <f t="shared" si="2"/>
        <v>0</v>
      </c>
    </row>
    <row r="46" spans="1:21" x14ac:dyDescent="0.25">
      <c r="A46" s="331" t="s">
        <v>145</v>
      </c>
      <c r="B46" s="332" t="s">
        <v>144</v>
      </c>
      <c r="C46" s="330">
        <v>0</v>
      </c>
      <c r="D46" s="330">
        <v>0</v>
      </c>
      <c r="E46" s="333">
        <f t="shared" si="3"/>
        <v>0</v>
      </c>
      <c r="F46" s="333">
        <f t="shared" si="4"/>
        <v>0</v>
      </c>
      <c r="G46" s="334">
        <v>0</v>
      </c>
      <c r="H46" s="360">
        <v>0</v>
      </c>
      <c r="I46" s="360">
        <v>0</v>
      </c>
      <c r="J46" s="334">
        <v>0</v>
      </c>
      <c r="K46" s="334">
        <v>0</v>
      </c>
      <c r="L46" s="334">
        <v>0</v>
      </c>
      <c r="M46" s="334">
        <v>0</v>
      </c>
      <c r="N46" s="335">
        <v>0</v>
      </c>
      <c r="O46" s="334">
        <v>0</v>
      </c>
      <c r="P46" s="334">
        <v>0</v>
      </c>
      <c r="Q46" s="334">
        <v>0</v>
      </c>
      <c r="R46" s="334">
        <v>0</v>
      </c>
      <c r="S46" s="334">
        <v>0</v>
      </c>
      <c r="T46" s="330">
        <f t="shared" si="1"/>
        <v>0</v>
      </c>
      <c r="U46" s="330">
        <f t="shared" si="2"/>
        <v>0</v>
      </c>
    </row>
    <row r="47" spans="1:21" x14ac:dyDescent="0.25">
      <c r="A47" s="331" t="s">
        <v>143</v>
      </c>
      <c r="B47" s="332" t="s">
        <v>142</v>
      </c>
      <c r="C47" s="330">
        <v>0</v>
      </c>
      <c r="D47" s="330">
        <v>0</v>
      </c>
      <c r="E47" s="333">
        <f t="shared" si="3"/>
        <v>0</v>
      </c>
      <c r="F47" s="333">
        <f t="shared" si="4"/>
        <v>0</v>
      </c>
      <c r="G47" s="334">
        <v>0</v>
      </c>
      <c r="H47" s="360">
        <v>0</v>
      </c>
      <c r="I47" s="360">
        <v>0</v>
      </c>
      <c r="J47" s="334">
        <v>0</v>
      </c>
      <c r="K47" s="334">
        <v>0</v>
      </c>
      <c r="L47" s="334">
        <v>0</v>
      </c>
      <c r="M47" s="334">
        <v>0</v>
      </c>
      <c r="N47" s="334">
        <v>0</v>
      </c>
      <c r="O47" s="334">
        <v>0</v>
      </c>
      <c r="P47" s="334">
        <v>0</v>
      </c>
      <c r="Q47" s="334">
        <v>0</v>
      </c>
      <c r="R47" s="334">
        <v>0</v>
      </c>
      <c r="S47" s="334">
        <v>0</v>
      </c>
      <c r="T47" s="330">
        <f t="shared" si="1"/>
        <v>0</v>
      </c>
      <c r="U47" s="330">
        <f t="shared" si="2"/>
        <v>0</v>
      </c>
    </row>
    <row r="48" spans="1:21" ht="31.5" x14ac:dyDescent="0.25">
      <c r="A48" s="331" t="s">
        <v>141</v>
      </c>
      <c r="B48" s="332" t="s">
        <v>140</v>
      </c>
      <c r="C48" s="330">
        <v>0</v>
      </c>
      <c r="D48" s="330">
        <v>0</v>
      </c>
      <c r="E48" s="333">
        <f t="shared" si="3"/>
        <v>0</v>
      </c>
      <c r="F48" s="333">
        <f t="shared" si="4"/>
        <v>0</v>
      </c>
      <c r="G48" s="334">
        <v>0</v>
      </c>
      <c r="H48" s="360">
        <v>0</v>
      </c>
      <c r="I48" s="360">
        <v>0</v>
      </c>
      <c r="J48" s="334">
        <v>0</v>
      </c>
      <c r="K48" s="334">
        <v>0</v>
      </c>
      <c r="L48" s="334">
        <v>0</v>
      </c>
      <c r="M48" s="334">
        <v>0</v>
      </c>
      <c r="N48" s="334">
        <v>0</v>
      </c>
      <c r="O48" s="334">
        <v>0</v>
      </c>
      <c r="P48" s="334">
        <v>0</v>
      </c>
      <c r="Q48" s="334">
        <v>0</v>
      </c>
      <c r="R48" s="334">
        <v>0</v>
      </c>
      <c r="S48" s="334">
        <v>0</v>
      </c>
      <c r="T48" s="330">
        <f t="shared" si="1"/>
        <v>0</v>
      </c>
      <c r="U48" s="330">
        <f t="shared" si="2"/>
        <v>0</v>
      </c>
    </row>
    <row r="49" spans="1:21" ht="31.5" x14ac:dyDescent="0.25">
      <c r="A49" s="331" t="s">
        <v>139</v>
      </c>
      <c r="B49" s="332" t="s">
        <v>138</v>
      </c>
      <c r="C49" s="330">
        <v>0</v>
      </c>
      <c r="D49" s="330">
        <v>0</v>
      </c>
      <c r="E49" s="333">
        <f t="shared" si="3"/>
        <v>0</v>
      </c>
      <c r="F49" s="333">
        <f t="shared" si="4"/>
        <v>0</v>
      </c>
      <c r="G49" s="334">
        <v>0</v>
      </c>
      <c r="H49" s="360">
        <v>0</v>
      </c>
      <c r="I49" s="360">
        <v>0</v>
      </c>
      <c r="J49" s="334">
        <v>0</v>
      </c>
      <c r="K49" s="334">
        <v>0</v>
      </c>
      <c r="L49" s="334">
        <v>0</v>
      </c>
      <c r="M49" s="334">
        <v>0</v>
      </c>
      <c r="N49" s="334">
        <v>0</v>
      </c>
      <c r="O49" s="334">
        <v>0</v>
      </c>
      <c r="P49" s="334">
        <v>0</v>
      </c>
      <c r="Q49" s="334">
        <v>0</v>
      </c>
      <c r="R49" s="334">
        <v>0</v>
      </c>
      <c r="S49" s="334">
        <v>0</v>
      </c>
      <c r="T49" s="330">
        <f t="shared" si="1"/>
        <v>0</v>
      </c>
      <c r="U49" s="330">
        <f t="shared" si="2"/>
        <v>0</v>
      </c>
    </row>
    <row r="50" spans="1:21" x14ac:dyDescent="0.25">
      <c r="A50" s="331" t="s">
        <v>137</v>
      </c>
      <c r="B50" s="332" t="s">
        <v>136</v>
      </c>
      <c r="C50" s="330">
        <f>C41</f>
        <v>0</v>
      </c>
      <c r="D50" s="330">
        <v>0</v>
      </c>
      <c r="E50" s="333">
        <f t="shared" si="3"/>
        <v>0</v>
      </c>
      <c r="F50" s="333">
        <f t="shared" si="4"/>
        <v>0</v>
      </c>
      <c r="G50" s="334">
        <v>0</v>
      </c>
      <c r="H50" s="360">
        <v>0</v>
      </c>
      <c r="I50" s="360">
        <v>0</v>
      </c>
      <c r="J50" s="334">
        <v>0</v>
      </c>
      <c r="K50" s="334">
        <v>0</v>
      </c>
      <c r="L50" s="334">
        <v>0</v>
      </c>
      <c r="M50" s="334">
        <v>0</v>
      </c>
      <c r="N50" s="334">
        <v>0</v>
      </c>
      <c r="O50" s="334">
        <v>0</v>
      </c>
      <c r="P50" s="334">
        <v>0</v>
      </c>
      <c r="Q50" s="334">
        <v>0</v>
      </c>
      <c r="R50" s="334">
        <v>0</v>
      </c>
      <c r="S50" s="334">
        <v>0</v>
      </c>
      <c r="T50" s="330">
        <f t="shared" si="1"/>
        <v>0</v>
      </c>
      <c r="U50" s="330">
        <f t="shared" si="2"/>
        <v>0</v>
      </c>
    </row>
    <row r="51" spans="1:21" ht="18.75" x14ac:dyDescent="0.25">
      <c r="A51" s="331" t="s">
        <v>135</v>
      </c>
      <c r="B51" s="337" t="s">
        <v>527</v>
      </c>
      <c r="C51" s="338">
        <f>C42</f>
        <v>300</v>
      </c>
      <c r="D51" s="330">
        <v>0</v>
      </c>
      <c r="E51" s="333">
        <f t="shared" ref="E51" si="10">C51</f>
        <v>300</v>
      </c>
      <c r="F51" s="333">
        <f t="shared" ref="F51" si="11">E51-G51</f>
        <v>300</v>
      </c>
      <c r="G51" s="334">
        <v>0</v>
      </c>
      <c r="H51" s="360">
        <v>300</v>
      </c>
      <c r="I51" s="360">
        <v>300</v>
      </c>
      <c r="J51" s="334">
        <v>0</v>
      </c>
      <c r="K51" s="334">
        <v>0</v>
      </c>
      <c r="L51" s="334">
        <v>0</v>
      </c>
      <c r="M51" s="334">
        <v>0</v>
      </c>
      <c r="N51" s="334">
        <v>0</v>
      </c>
      <c r="O51" s="334">
        <v>0</v>
      </c>
      <c r="P51" s="334">
        <v>0</v>
      </c>
      <c r="Q51" s="334">
        <v>0</v>
      </c>
      <c r="R51" s="334">
        <v>0</v>
      </c>
      <c r="S51" s="334">
        <v>0</v>
      </c>
      <c r="T51" s="330">
        <f t="shared" ref="T51" si="12">H51+L51+P51</f>
        <v>300</v>
      </c>
      <c r="U51" s="330">
        <f t="shared" ref="U51" si="13">J51+N51+R51</f>
        <v>0</v>
      </c>
    </row>
    <row r="52" spans="1:21" ht="18.75" x14ac:dyDescent="0.25">
      <c r="A52" s="331" t="s">
        <v>135</v>
      </c>
      <c r="B52" s="337" t="s">
        <v>528</v>
      </c>
      <c r="C52" s="338">
        <f>C43</f>
        <v>548</v>
      </c>
      <c r="D52" s="330">
        <v>0</v>
      </c>
      <c r="E52" s="333">
        <f t="shared" si="3"/>
        <v>548</v>
      </c>
      <c r="F52" s="333">
        <f t="shared" si="4"/>
        <v>548</v>
      </c>
      <c r="G52" s="334">
        <v>0</v>
      </c>
      <c r="H52" s="360">
        <v>548</v>
      </c>
      <c r="I52" s="360">
        <v>548</v>
      </c>
      <c r="J52" s="334">
        <v>0</v>
      </c>
      <c r="K52" s="334">
        <v>0</v>
      </c>
      <c r="L52" s="334">
        <v>0</v>
      </c>
      <c r="M52" s="334">
        <v>0</v>
      </c>
      <c r="N52" s="334">
        <v>0</v>
      </c>
      <c r="O52" s="334">
        <v>0</v>
      </c>
      <c r="P52" s="334">
        <v>0</v>
      </c>
      <c r="Q52" s="334">
        <v>0</v>
      </c>
      <c r="R52" s="334">
        <v>0</v>
      </c>
      <c r="S52" s="334">
        <v>0</v>
      </c>
      <c r="T52" s="330">
        <f t="shared" si="1"/>
        <v>548</v>
      </c>
      <c r="U52" s="330">
        <f t="shared" si="2"/>
        <v>0</v>
      </c>
    </row>
    <row r="53" spans="1:21" s="181" customFormat="1" ht="35.25" customHeight="1" x14ac:dyDescent="0.25">
      <c r="A53" s="328" t="s">
        <v>56</v>
      </c>
      <c r="B53" s="329" t="s">
        <v>134</v>
      </c>
      <c r="C53" s="330">
        <v>0</v>
      </c>
      <c r="D53" s="330">
        <v>0</v>
      </c>
      <c r="E53" s="333">
        <f t="shared" si="3"/>
        <v>0</v>
      </c>
      <c r="F53" s="333">
        <f t="shared" si="4"/>
        <v>0</v>
      </c>
      <c r="G53" s="330">
        <v>0</v>
      </c>
      <c r="H53" s="330">
        <v>0</v>
      </c>
      <c r="I53" s="330">
        <v>0</v>
      </c>
      <c r="J53" s="330">
        <v>0</v>
      </c>
      <c r="K53" s="330">
        <v>0</v>
      </c>
      <c r="L53" s="330">
        <v>0</v>
      </c>
      <c r="M53" s="330">
        <v>0</v>
      </c>
      <c r="N53" s="336">
        <v>0</v>
      </c>
      <c r="O53" s="330">
        <v>0</v>
      </c>
      <c r="P53" s="330">
        <v>0</v>
      </c>
      <c r="Q53" s="330">
        <v>0</v>
      </c>
      <c r="R53" s="330">
        <v>0</v>
      </c>
      <c r="S53" s="330">
        <v>0</v>
      </c>
      <c r="T53" s="330">
        <f t="shared" si="1"/>
        <v>0</v>
      </c>
      <c r="U53" s="330">
        <f t="shared" si="2"/>
        <v>0</v>
      </c>
    </row>
    <row r="54" spans="1:21" x14ac:dyDescent="0.25">
      <c r="A54" s="331" t="s">
        <v>133</v>
      </c>
      <c r="B54" s="332" t="s">
        <v>132</v>
      </c>
      <c r="C54" s="330">
        <f>C30</f>
        <v>452.49200000000002</v>
      </c>
      <c r="D54" s="330">
        <v>0</v>
      </c>
      <c r="E54" s="333">
        <f t="shared" si="3"/>
        <v>452.49200000000002</v>
      </c>
      <c r="F54" s="333">
        <f t="shared" si="4"/>
        <v>452.49200000000002</v>
      </c>
      <c r="G54" s="334">
        <v>0</v>
      </c>
      <c r="H54" s="360">
        <v>452.49200000000002</v>
      </c>
      <c r="I54" s="360">
        <v>452.49200000000002</v>
      </c>
      <c r="J54" s="334">
        <v>0</v>
      </c>
      <c r="K54" s="334">
        <v>0</v>
      </c>
      <c r="L54" s="334">
        <v>0</v>
      </c>
      <c r="M54" s="334">
        <v>0</v>
      </c>
      <c r="N54" s="334">
        <v>0</v>
      </c>
      <c r="O54" s="334">
        <v>0</v>
      </c>
      <c r="P54" s="334">
        <v>0</v>
      </c>
      <c r="Q54" s="334">
        <v>0</v>
      </c>
      <c r="R54" s="334">
        <v>0</v>
      </c>
      <c r="S54" s="334">
        <v>0</v>
      </c>
      <c r="T54" s="330">
        <f t="shared" si="1"/>
        <v>452.49200000000002</v>
      </c>
      <c r="U54" s="330">
        <f t="shared" si="2"/>
        <v>0</v>
      </c>
    </row>
    <row r="55" spans="1:21" x14ac:dyDescent="0.25">
      <c r="A55" s="331" t="s">
        <v>131</v>
      </c>
      <c r="B55" s="332" t="s">
        <v>125</v>
      </c>
      <c r="C55" s="330">
        <v>0</v>
      </c>
      <c r="D55" s="330">
        <v>0</v>
      </c>
      <c r="E55" s="333">
        <f t="shared" si="3"/>
        <v>0</v>
      </c>
      <c r="F55" s="333">
        <f t="shared" si="4"/>
        <v>0</v>
      </c>
      <c r="G55" s="334">
        <v>0</v>
      </c>
      <c r="H55" s="360">
        <v>0</v>
      </c>
      <c r="I55" s="360">
        <v>0</v>
      </c>
      <c r="J55" s="334">
        <v>0</v>
      </c>
      <c r="K55" s="334">
        <v>0</v>
      </c>
      <c r="L55" s="334">
        <v>0</v>
      </c>
      <c r="M55" s="334">
        <v>0</v>
      </c>
      <c r="N55" s="335">
        <v>0</v>
      </c>
      <c r="O55" s="334">
        <v>0</v>
      </c>
      <c r="P55" s="334">
        <v>0</v>
      </c>
      <c r="Q55" s="334">
        <v>0</v>
      </c>
      <c r="R55" s="334">
        <v>0</v>
      </c>
      <c r="S55" s="334">
        <v>0</v>
      </c>
      <c r="T55" s="330">
        <f t="shared" si="1"/>
        <v>0</v>
      </c>
      <c r="U55" s="330">
        <f t="shared" si="2"/>
        <v>0</v>
      </c>
    </row>
    <row r="56" spans="1:21" x14ac:dyDescent="0.25">
      <c r="A56" s="331" t="s">
        <v>130</v>
      </c>
      <c r="B56" s="337" t="s">
        <v>124</v>
      </c>
      <c r="C56" s="338">
        <v>0</v>
      </c>
      <c r="D56" s="330">
        <v>0</v>
      </c>
      <c r="E56" s="333">
        <f t="shared" si="3"/>
        <v>0</v>
      </c>
      <c r="F56" s="333">
        <f t="shared" si="4"/>
        <v>0</v>
      </c>
      <c r="G56" s="334">
        <v>0</v>
      </c>
      <c r="H56" s="360">
        <v>0</v>
      </c>
      <c r="I56" s="360">
        <v>0</v>
      </c>
      <c r="J56" s="334">
        <v>0</v>
      </c>
      <c r="K56" s="334">
        <v>0</v>
      </c>
      <c r="L56" s="334">
        <v>0</v>
      </c>
      <c r="M56" s="334">
        <v>0</v>
      </c>
      <c r="N56" s="334">
        <v>0</v>
      </c>
      <c r="O56" s="334">
        <v>0</v>
      </c>
      <c r="P56" s="334">
        <v>0</v>
      </c>
      <c r="Q56" s="334">
        <v>0</v>
      </c>
      <c r="R56" s="334">
        <v>0</v>
      </c>
      <c r="S56" s="334">
        <v>0</v>
      </c>
      <c r="T56" s="330">
        <f t="shared" si="1"/>
        <v>0</v>
      </c>
      <c r="U56" s="330">
        <f t="shared" si="2"/>
        <v>0</v>
      </c>
    </row>
    <row r="57" spans="1:21" x14ac:dyDescent="0.25">
      <c r="A57" s="331" t="s">
        <v>129</v>
      </c>
      <c r="B57" s="337" t="s">
        <v>123</v>
      </c>
      <c r="C57" s="338">
        <v>0</v>
      </c>
      <c r="D57" s="330">
        <v>0</v>
      </c>
      <c r="E57" s="333">
        <f t="shared" si="3"/>
        <v>0</v>
      </c>
      <c r="F57" s="333">
        <f t="shared" si="4"/>
        <v>0</v>
      </c>
      <c r="G57" s="334">
        <v>0</v>
      </c>
      <c r="H57" s="360">
        <v>0</v>
      </c>
      <c r="I57" s="360">
        <v>0</v>
      </c>
      <c r="J57" s="334">
        <v>0</v>
      </c>
      <c r="K57" s="334">
        <v>0</v>
      </c>
      <c r="L57" s="334">
        <v>0</v>
      </c>
      <c r="M57" s="334">
        <v>0</v>
      </c>
      <c r="N57" s="334">
        <v>0</v>
      </c>
      <c r="O57" s="334">
        <v>0</v>
      </c>
      <c r="P57" s="334">
        <v>0</v>
      </c>
      <c r="Q57" s="334">
        <v>0</v>
      </c>
      <c r="R57" s="334">
        <v>0</v>
      </c>
      <c r="S57" s="334">
        <v>0</v>
      </c>
      <c r="T57" s="330">
        <f t="shared" si="1"/>
        <v>0</v>
      </c>
      <c r="U57" s="330">
        <f t="shared" si="2"/>
        <v>0</v>
      </c>
    </row>
    <row r="58" spans="1:21" x14ac:dyDescent="0.25">
      <c r="A58" s="331" t="s">
        <v>128</v>
      </c>
      <c r="B58" s="337" t="s">
        <v>122</v>
      </c>
      <c r="C58" s="338">
        <f>C48+C49+C50</f>
        <v>0</v>
      </c>
      <c r="D58" s="330">
        <v>0</v>
      </c>
      <c r="E58" s="333">
        <f t="shared" si="3"/>
        <v>0</v>
      </c>
      <c r="F58" s="333">
        <f t="shared" si="4"/>
        <v>0</v>
      </c>
      <c r="G58" s="334">
        <v>0</v>
      </c>
      <c r="H58" s="360">
        <v>0</v>
      </c>
      <c r="I58" s="360">
        <v>0</v>
      </c>
      <c r="J58" s="334">
        <v>0</v>
      </c>
      <c r="K58" s="334">
        <v>0</v>
      </c>
      <c r="L58" s="334">
        <v>0</v>
      </c>
      <c r="M58" s="334">
        <v>0</v>
      </c>
      <c r="N58" s="334">
        <v>0</v>
      </c>
      <c r="O58" s="334">
        <v>0</v>
      </c>
      <c r="P58" s="334">
        <v>0</v>
      </c>
      <c r="Q58" s="334">
        <v>0</v>
      </c>
      <c r="R58" s="334">
        <v>0</v>
      </c>
      <c r="S58" s="334">
        <v>0</v>
      </c>
      <c r="T58" s="330">
        <f t="shared" si="1"/>
        <v>0</v>
      </c>
      <c r="U58" s="330">
        <f t="shared" si="2"/>
        <v>0</v>
      </c>
    </row>
    <row r="59" spans="1:21" ht="18.75" x14ac:dyDescent="0.25">
      <c r="A59" s="331" t="s">
        <v>127</v>
      </c>
      <c r="B59" s="337" t="s">
        <v>527</v>
      </c>
      <c r="C59" s="338">
        <f>C51</f>
        <v>300</v>
      </c>
      <c r="D59" s="330">
        <v>0</v>
      </c>
      <c r="E59" s="333">
        <f t="shared" ref="E59" si="14">C59</f>
        <v>300</v>
      </c>
      <c r="F59" s="333">
        <f t="shared" ref="F59" si="15">E59-G59</f>
        <v>300</v>
      </c>
      <c r="G59" s="334">
        <v>0</v>
      </c>
      <c r="H59" s="360">
        <v>300</v>
      </c>
      <c r="I59" s="360">
        <v>300</v>
      </c>
      <c r="J59" s="334">
        <v>0</v>
      </c>
      <c r="K59" s="334">
        <v>0</v>
      </c>
      <c r="L59" s="334">
        <v>0</v>
      </c>
      <c r="M59" s="334">
        <v>0</v>
      </c>
      <c r="N59" s="334">
        <v>0</v>
      </c>
      <c r="O59" s="334">
        <v>0</v>
      </c>
      <c r="P59" s="334">
        <v>0</v>
      </c>
      <c r="Q59" s="334">
        <v>0</v>
      </c>
      <c r="R59" s="334">
        <v>0</v>
      </c>
      <c r="S59" s="334">
        <v>0</v>
      </c>
      <c r="T59" s="330">
        <f t="shared" ref="T59" si="16">H59+L59+P59</f>
        <v>300</v>
      </c>
      <c r="U59" s="330">
        <f t="shared" ref="U59" si="17">J59+N59+R59</f>
        <v>0</v>
      </c>
    </row>
    <row r="60" spans="1:21" ht="18.75" x14ac:dyDescent="0.25">
      <c r="A60" s="331" t="s">
        <v>127</v>
      </c>
      <c r="B60" s="337" t="s">
        <v>528</v>
      </c>
      <c r="C60" s="338">
        <f>C52</f>
        <v>548</v>
      </c>
      <c r="D60" s="330">
        <v>0</v>
      </c>
      <c r="E60" s="333">
        <f t="shared" si="3"/>
        <v>548</v>
      </c>
      <c r="F60" s="333">
        <f t="shared" si="4"/>
        <v>548</v>
      </c>
      <c r="G60" s="334">
        <v>0</v>
      </c>
      <c r="H60" s="360">
        <v>548</v>
      </c>
      <c r="I60" s="360">
        <v>548</v>
      </c>
      <c r="J60" s="334">
        <v>0</v>
      </c>
      <c r="K60" s="334">
        <v>0</v>
      </c>
      <c r="L60" s="334">
        <v>0</v>
      </c>
      <c r="M60" s="334">
        <v>0</v>
      </c>
      <c r="N60" s="334">
        <v>0</v>
      </c>
      <c r="O60" s="334">
        <v>0</v>
      </c>
      <c r="P60" s="334">
        <v>0</v>
      </c>
      <c r="Q60" s="334">
        <v>0</v>
      </c>
      <c r="R60" s="334">
        <v>0</v>
      </c>
      <c r="S60" s="334">
        <v>0</v>
      </c>
      <c r="T60" s="330">
        <f t="shared" si="1"/>
        <v>548</v>
      </c>
      <c r="U60" s="330">
        <f t="shared" si="2"/>
        <v>0</v>
      </c>
    </row>
    <row r="61" spans="1:21" s="181" customFormat="1" ht="36.75" customHeight="1" x14ac:dyDescent="0.25">
      <c r="A61" s="328" t="s">
        <v>55</v>
      </c>
      <c r="B61" s="339" t="s">
        <v>225</v>
      </c>
      <c r="C61" s="338">
        <v>0</v>
      </c>
      <c r="D61" s="330">
        <v>0</v>
      </c>
      <c r="E61" s="333">
        <f t="shared" si="3"/>
        <v>0</v>
      </c>
      <c r="F61" s="333">
        <f t="shared" si="4"/>
        <v>0</v>
      </c>
      <c r="G61" s="330">
        <v>0</v>
      </c>
      <c r="H61" s="330">
        <v>0</v>
      </c>
      <c r="I61" s="330">
        <v>0</v>
      </c>
      <c r="J61" s="330">
        <v>0</v>
      </c>
      <c r="K61" s="330">
        <v>0</v>
      </c>
      <c r="L61" s="330">
        <v>0</v>
      </c>
      <c r="M61" s="330">
        <v>0</v>
      </c>
      <c r="N61" s="336">
        <v>0</v>
      </c>
      <c r="O61" s="330">
        <v>0</v>
      </c>
      <c r="P61" s="330">
        <v>0</v>
      </c>
      <c r="Q61" s="330">
        <v>0</v>
      </c>
      <c r="R61" s="330">
        <v>0</v>
      </c>
      <c r="S61" s="330">
        <v>0</v>
      </c>
      <c r="T61" s="330">
        <f t="shared" si="1"/>
        <v>0</v>
      </c>
      <c r="U61" s="330">
        <f t="shared" si="2"/>
        <v>0</v>
      </c>
    </row>
    <row r="62" spans="1:21" s="181" customFormat="1" x14ac:dyDescent="0.25">
      <c r="A62" s="328" t="s">
        <v>53</v>
      </c>
      <c r="B62" s="329" t="s">
        <v>126</v>
      </c>
      <c r="C62" s="330">
        <v>0</v>
      </c>
      <c r="D62" s="330">
        <v>0</v>
      </c>
      <c r="E62" s="333">
        <f t="shared" si="3"/>
        <v>0</v>
      </c>
      <c r="F62" s="333">
        <f t="shared" si="4"/>
        <v>0</v>
      </c>
      <c r="G62" s="330">
        <v>0</v>
      </c>
      <c r="H62" s="330">
        <v>0</v>
      </c>
      <c r="I62" s="330">
        <v>0</v>
      </c>
      <c r="J62" s="330">
        <v>0</v>
      </c>
      <c r="K62" s="330">
        <v>0</v>
      </c>
      <c r="L62" s="330">
        <v>0</v>
      </c>
      <c r="M62" s="330">
        <v>0</v>
      </c>
      <c r="N62" s="336">
        <v>0</v>
      </c>
      <c r="O62" s="330">
        <v>0</v>
      </c>
      <c r="P62" s="330">
        <v>0</v>
      </c>
      <c r="Q62" s="330">
        <v>0</v>
      </c>
      <c r="R62" s="330">
        <v>0</v>
      </c>
      <c r="S62" s="330">
        <v>0</v>
      </c>
      <c r="T62" s="330">
        <f t="shared" si="1"/>
        <v>0</v>
      </c>
      <c r="U62" s="330">
        <f t="shared" si="2"/>
        <v>0</v>
      </c>
    </row>
    <row r="63" spans="1:21" x14ac:dyDescent="0.25">
      <c r="A63" s="331" t="s">
        <v>219</v>
      </c>
      <c r="B63" s="52" t="s">
        <v>146</v>
      </c>
      <c r="C63" s="117">
        <v>0</v>
      </c>
      <c r="D63" s="330">
        <v>0</v>
      </c>
      <c r="E63" s="333">
        <f t="shared" si="3"/>
        <v>0</v>
      </c>
      <c r="F63" s="333">
        <f t="shared" si="4"/>
        <v>0</v>
      </c>
      <c r="G63" s="334">
        <v>0</v>
      </c>
      <c r="H63" s="334">
        <v>0</v>
      </c>
      <c r="I63" s="334">
        <v>0</v>
      </c>
      <c r="J63" s="334">
        <v>0</v>
      </c>
      <c r="K63" s="334">
        <v>0</v>
      </c>
      <c r="L63" s="334">
        <v>0</v>
      </c>
      <c r="M63" s="334">
        <v>0</v>
      </c>
      <c r="N63" s="334">
        <v>0</v>
      </c>
      <c r="O63" s="334">
        <v>0</v>
      </c>
      <c r="P63" s="334">
        <v>0</v>
      </c>
      <c r="Q63" s="334">
        <v>0</v>
      </c>
      <c r="R63" s="334">
        <v>0</v>
      </c>
      <c r="S63" s="334">
        <v>0</v>
      </c>
      <c r="T63" s="330">
        <f t="shared" si="1"/>
        <v>0</v>
      </c>
      <c r="U63" s="330">
        <f t="shared" si="2"/>
        <v>0</v>
      </c>
    </row>
    <row r="64" spans="1:21" x14ac:dyDescent="0.25">
      <c r="A64" s="331" t="s">
        <v>220</v>
      </c>
      <c r="B64" s="52" t="s">
        <v>144</v>
      </c>
      <c r="C64" s="117">
        <v>0</v>
      </c>
      <c r="D64" s="330">
        <v>0</v>
      </c>
      <c r="E64" s="333">
        <f t="shared" si="3"/>
        <v>0</v>
      </c>
      <c r="F64" s="333">
        <f t="shared" si="4"/>
        <v>0</v>
      </c>
      <c r="G64" s="334">
        <v>0</v>
      </c>
      <c r="H64" s="334">
        <v>0</v>
      </c>
      <c r="I64" s="334">
        <v>0</v>
      </c>
      <c r="J64" s="334">
        <v>0</v>
      </c>
      <c r="K64" s="334">
        <v>0</v>
      </c>
      <c r="L64" s="334">
        <v>0</v>
      </c>
      <c r="M64" s="334">
        <v>0</v>
      </c>
      <c r="N64" s="334">
        <v>0</v>
      </c>
      <c r="O64" s="334">
        <v>0</v>
      </c>
      <c r="P64" s="334">
        <v>0</v>
      </c>
      <c r="Q64" s="334">
        <v>0</v>
      </c>
      <c r="R64" s="334">
        <v>0</v>
      </c>
      <c r="S64" s="334">
        <v>0</v>
      </c>
      <c r="T64" s="330">
        <f t="shared" si="1"/>
        <v>0</v>
      </c>
      <c r="U64" s="330">
        <f t="shared" si="2"/>
        <v>0</v>
      </c>
    </row>
    <row r="65" spans="1:21" x14ac:dyDescent="0.25">
      <c r="A65" s="331" t="s">
        <v>221</v>
      </c>
      <c r="B65" s="52" t="s">
        <v>142</v>
      </c>
      <c r="C65" s="117">
        <v>0</v>
      </c>
      <c r="D65" s="330">
        <v>0</v>
      </c>
      <c r="E65" s="333">
        <f t="shared" si="3"/>
        <v>0</v>
      </c>
      <c r="F65" s="333">
        <f t="shared" si="4"/>
        <v>0</v>
      </c>
      <c r="G65" s="334">
        <v>0</v>
      </c>
      <c r="H65" s="334">
        <v>0</v>
      </c>
      <c r="I65" s="334">
        <v>0</v>
      </c>
      <c r="J65" s="334">
        <v>0</v>
      </c>
      <c r="K65" s="334">
        <v>0</v>
      </c>
      <c r="L65" s="334">
        <v>0</v>
      </c>
      <c r="M65" s="334">
        <v>0</v>
      </c>
      <c r="N65" s="334">
        <v>0</v>
      </c>
      <c r="O65" s="334">
        <v>0</v>
      </c>
      <c r="P65" s="334">
        <v>0</v>
      </c>
      <c r="Q65" s="334">
        <v>0</v>
      </c>
      <c r="R65" s="334">
        <v>0</v>
      </c>
      <c r="S65" s="334">
        <v>0</v>
      </c>
      <c r="T65" s="330">
        <f t="shared" si="1"/>
        <v>0</v>
      </c>
      <c r="U65" s="330">
        <f t="shared" si="2"/>
        <v>0</v>
      </c>
    </row>
    <row r="66" spans="1:21" x14ac:dyDescent="0.25">
      <c r="A66" s="331" t="s">
        <v>222</v>
      </c>
      <c r="B66" s="52" t="s">
        <v>224</v>
      </c>
      <c r="C66" s="117">
        <f>C58</f>
        <v>0</v>
      </c>
      <c r="D66" s="330">
        <v>0</v>
      </c>
      <c r="E66" s="333">
        <f t="shared" si="3"/>
        <v>0</v>
      </c>
      <c r="F66" s="333">
        <f t="shared" si="4"/>
        <v>0</v>
      </c>
      <c r="G66" s="334">
        <v>0</v>
      </c>
      <c r="H66" s="334">
        <v>0</v>
      </c>
      <c r="I66" s="334">
        <v>0</v>
      </c>
      <c r="J66" s="334">
        <v>0</v>
      </c>
      <c r="K66" s="334">
        <v>0</v>
      </c>
      <c r="L66" s="334">
        <v>0</v>
      </c>
      <c r="M66" s="334">
        <v>0</v>
      </c>
      <c r="N66" s="334">
        <v>0</v>
      </c>
      <c r="O66" s="334">
        <v>0</v>
      </c>
      <c r="P66" s="334">
        <v>0</v>
      </c>
      <c r="Q66" s="334">
        <v>0</v>
      </c>
      <c r="R66" s="334">
        <v>0</v>
      </c>
      <c r="S66" s="334">
        <v>0</v>
      </c>
      <c r="T66" s="330">
        <f t="shared" si="1"/>
        <v>0</v>
      </c>
      <c r="U66" s="330">
        <f t="shared" si="2"/>
        <v>0</v>
      </c>
    </row>
    <row r="67" spans="1:21" ht="18.75" x14ac:dyDescent="0.25">
      <c r="A67" s="331" t="s">
        <v>223</v>
      </c>
      <c r="B67" s="337" t="s">
        <v>121</v>
      </c>
      <c r="C67" s="338">
        <v>0</v>
      </c>
      <c r="D67" s="330">
        <v>0</v>
      </c>
      <c r="E67" s="333">
        <f t="shared" si="3"/>
        <v>0</v>
      </c>
      <c r="F67" s="333">
        <f t="shared" si="4"/>
        <v>0</v>
      </c>
      <c r="G67" s="334">
        <v>0</v>
      </c>
      <c r="H67" s="334">
        <v>0</v>
      </c>
      <c r="I67" s="334">
        <v>0</v>
      </c>
      <c r="J67" s="334">
        <v>0</v>
      </c>
      <c r="K67" s="334">
        <v>0</v>
      </c>
      <c r="L67" s="334">
        <v>0</v>
      </c>
      <c r="M67" s="334">
        <v>0</v>
      </c>
      <c r="N67" s="334">
        <v>0</v>
      </c>
      <c r="O67" s="334">
        <v>0</v>
      </c>
      <c r="P67" s="334">
        <v>0</v>
      </c>
      <c r="Q67" s="334">
        <v>0</v>
      </c>
      <c r="R67" s="334">
        <v>0</v>
      </c>
      <c r="S67" s="334">
        <v>0</v>
      </c>
      <c r="T67" s="330">
        <f t="shared" si="1"/>
        <v>0</v>
      </c>
      <c r="U67" s="330">
        <f t="shared" si="2"/>
        <v>0</v>
      </c>
    </row>
    <row r="68" spans="1:21" x14ac:dyDescent="0.25">
      <c r="A68" s="50"/>
      <c r="B68" s="51"/>
      <c r="C68" s="51"/>
      <c r="D68" s="51"/>
      <c r="E68" s="51"/>
      <c r="F68" s="51"/>
      <c r="G68" s="51"/>
      <c r="H68" s="51"/>
      <c r="I68" s="51"/>
      <c r="J68" s="51"/>
      <c r="K68" s="51"/>
      <c r="L68" s="51"/>
      <c r="M68" s="51"/>
      <c r="N68" s="51"/>
      <c r="O68" s="51"/>
      <c r="P68" s="51"/>
      <c r="Q68" s="51"/>
      <c r="R68" s="51"/>
      <c r="S68" s="51"/>
      <c r="T68" s="46"/>
    </row>
    <row r="69" spans="1:21" ht="54" customHeight="1" x14ac:dyDescent="0.25">
      <c r="A69" s="46"/>
      <c r="B69" s="473"/>
      <c r="C69" s="473"/>
      <c r="D69" s="473"/>
      <c r="E69" s="473"/>
      <c r="F69" s="473"/>
      <c r="G69" s="473"/>
      <c r="H69" s="473"/>
      <c r="I69" s="473"/>
      <c r="J69" s="473"/>
      <c r="K69" s="473"/>
      <c r="L69" s="473"/>
      <c r="M69" s="473"/>
      <c r="N69" s="473"/>
      <c r="O69" s="473"/>
      <c r="P69" s="473"/>
      <c r="Q69" s="473"/>
      <c r="R69" s="148"/>
      <c r="S69" s="148"/>
      <c r="T69" s="49"/>
    </row>
    <row r="70" spans="1:21" x14ac:dyDescent="0.25">
      <c r="A70" s="46"/>
      <c r="B70" s="46"/>
      <c r="C70" s="46"/>
      <c r="D70" s="46"/>
      <c r="E70" s="46"/>
      <c r="F70" s="46"/>
      <c r="T70" s="46"/>
    </row>
    <row r="71" spans="1:21" ht="50.25" customHeight="1" x14ac:dyDescent="0.25">
      <c r="A71" s="46"/>
      <c r="B71" s="480"/>
      <c r="C71" s="480"/>
      <c r="D71" s="480"/>
      <c r="E71" s="480"/>
      <c r="F71" s="480"/>
      <c r="G71" s="480"/>
      <c r="H71" s="480"/>
      <c r="I71" s="480"/>
      <c r="J71" s="480"/>
      <c r="K71" s="480"/>
      <c r="L71" s="480"/>
      <c r="M71" s="480"/>
      <c r="N71" s="480"/>
      <c r="O71" s="480"/>
      <c r="P71" s="480"/>
      <c r="Q71" s="480"/>
      <c r="R71" s="149"/>
      <c r="S71" s="149"/>
      <c r="T71" s="46"/>
    </row>
    <row r="72" spans="1:21" x14ac:dyDescent="0.25">
      <c r="A72" s="46"/>
      <c r="B72" s="46"/>
      <c r="C72" s="46"/>
      <c r="D72" s="46"/>
      <c r="E72" s="46"/>
      <c r="F72" s="46"/>
      <c r="T72" s="46"/>
    </row>
    <row r="73" spans="1:21" ht="36.75" customHeight="1" x14ac:dyDescent="0.25">
      <c r="A73" s="46"/>
      <c r="B73" s="473"/>
      <c r="C73" s="473"/>
      <c r="D73" s="473"/>
      <c r="E73" s="473"/>
      <c r="F73" s="473"/>
      <c r="G73" s="473"/>
      <c r="H73" s="473"/>
      <c r="I73" s="473"/>
      <c r="J73" s="473"/>
      <c r="K73" s="473"/>
      <c r="L73" s="473"/>
      <c r="M73" s="473"/>
      <c r="N73" s="473"/>
      <c r="O73" s="473"/>
      <c r="P73" s="473"/>
      <c r="Q73" s="473"/>
      <c r="R73" s="148"/>
      <c r="S73" s="148"/>
      <c r="T73" s="46"/>
    </row>
    <row r="74" spans="1:21" x14ac:dyDescent="0.25">
      <c r="A74" s="46"/>
      <c r="B74" s="48"/>
      <c r="C74" s="48"/>
      <c r="D74" s="48"/>
      <c r="E74" s="48"/>
      <c r="F74" s="48"/>
      <c r="T74" s="46"/>
    </row>
    <row r="75" spans="1:21" ht="51" customHeight="1" x14ac:dyDescent="0.25">
      <c r="A75" s="46"/>
      <c r="B75" s="473"/>
      <c r="C75" s="473"/>
      <c r="D75" s="473"/>
      <c r="E75" s="473"/>
      <c r="F75" s="473"/>
      <c r="G75" s="473"/>
      <c r="H75" s="473"/>
      <c r="I75" s="473"/>
      <c r="J75" s="473"/>
      <c r="K75" s="473"/>
      <c r="L75" s="473"/>
      <c r="M75" s="473"/>
      <c r="N75" s="473"/>
      <c r="O75" s="473"/>
      <c r="P75" s="473"/>
      <c r="Q75" s="473"/>
      <c r="R75" s="148"/>
      <c r="S75" s="148"/>
      <c r="T75" s="46"/>
    </row>
    <row r="76" spans="1:21" ht="32.25" customHeight="1" x14ac:dyDescent="0.25">
      <c r="A76" s="46"/>
      <c r="B76" s="480"/>
      <c r="C76" s="480"/>
      <c r="D76" s="480"/>
      <c r="E76" s="480"/>
      <c r="F76" s="480"/>
      <c r="G76" s="480"/>
      <c r="H76" s="480"/>
      <c r="I76" s="480"/>
      <c r="J76" s="480"/>
      <c r="K76" s="480"/>
      <c r="L76" s="480"/>
      <c r="M76" s="480"/>
      <c r="N76" s="480"/>
      <c r="O76" s="480"/>
      <c r="P76" s="480"/>
      <c r="Q76" s="480"/>
      <c r="R76" s="149"/>
      <c r="S76" s="149"/>
      <c r="T76" s="46"/>
    </row>
    <row r="77" spans="1:21" ht="51.75" customHeight="1" x14ac:dyDescent="0.25">
      <c r="A77" s="46"/>
      <c r="B77" s="473"/>
      <c r="C77" s="473"/>
      <c r="D77" s="473"/>
      <c r="E77" s="473"/>
      <c r="F77" s="473"/>
      <c r="G77" s="473"/>
      <c r="H77" s="473"/>
      <c r="I77" s="473"/>
      <c r="J77" s="473"/>
      <c r="K77" s="473"/>
      <c r="L77" s="473"/>
      <c r="M77" s="473"/>
      <c r="N77" s="473"/>
      <c r="O77" s="473"/>
      <c r="P77" s="473"/>
      <c r="Q77" s="473"/>
      <c r="R77" s="148"/>
      <c r="S77" s="148"/>
      <c r="T77" s="46"/>
    </row>
    <row r="78" spans="1:21" ht="21.75" customHeight="1" x14ac:dyDescent="0.25">
      <c r="A78" s="46"/>
      <c r="B78" s="474"/>
      <c r="C78" s="474"/>
      <c r="D78" s="474"/>
      <c r="E78" s="474"/>
      <c r="F78" s="474"/>
      <c r="G78" s="474"/>
      <c r="H78" s="474"/>
      <c r="I78" s="474"/>
      <c r="J78" s="474"/>
      <c r="K78" s="474"/>
      <c r="L78" s="474"/>
      <c r="M78" s="474"/>
      <c r="N78" s="474"/>
      <c r="O78" s="474"/>
      <c r="P78" s="474"/>
      <c r="Q78" s="474"/>
      <c r="R78" s="146"/>
      <c r="S78" s="146"/>
      <c r="T78" s="46"/>
    </row>
    <row r="79" spans="1:21" ht="23.25" customHeight="1" x14ac:dyDescent="0.25">
      <c r="A79" s="46"/>
      <c r="B79" s="47"/>
      <c r="C79" s="47"/>
      <c r="D79" s="47"/>
      <c r="E79" s="47"/>
      <c r="F79" s="47"/>
      <c r="T79" s="46"/>
    </row>
    <row r="80" spans="1:21" ht="18.75" customHeight="1" x14ac:dyDescent="0.25">
      <c r="A80" s="46"/>
      <c r="B80" s="475"/>
      <c r="C80" s="475"/>
      <c r="D80" s="475"/>
      <c r="E80" s="475"/>
      <c r="F80" s="475"/>
      <c r="G80" s="475"/>
      <c r="H80" s="475"/>
      <c r="I80" s="475"/>
      <c r="J80" s="475"/>
      <c r="K80" s="475"/>
      <c r="L80" s="475"/>
      <c r="M80" s="475"/>
      <c r="N80" s="475"/>
      <c r="O80" s="475"/>
      <c r="P80" s="475"/>
      <c r="Q80" s="475"/>
      <c r="R80" s="147"/>
      <c r="S80" s="147"/>
      <c r="T80" s="46"/>
    </row>
    <row r="81" spans="1:20" x14ac:dyDescent="0.25">
      <c r="A81" s="46"/>
      <c r="B81" s="46"/>
      <c r="C81" s="46"/>
      <c r="D81" s="46"/>
      <c r="E81" s="46"/>
      <c r="F81" s="46"/>
      <c r="T81" s="46"/>
    </row>
    <row r="82" spans="1:20" x14ac:dyDescent="0.25">
      <c r="A82" s="46"/>
      <c r="B82" s="46"/>
      <c r="C82" s="46"/>
      <c r="D82" s="46"/>
      <c r="E82" s="46"/>
      <c r="F82" s="46"/>
      <c r="T82" s="46"/>
    </row>
    <row r="83" spans="1:20" x14ac:dyDescent="0.25">
      <c r="G83" s="45"/>
      <c r="H83" s="45"/>
      <c r="I83" s="45"/>
      <c r="J83" s="45"/>
      <c r="K83" s="45"/>
      <c r="L83" s="45"/>
      <c r="M83" s="45"/>
      <c r="N83" s="45"/>
      <c r="O83" s="45"/>
      <c r="P83" s="45"/>
      <c r="Q83" s="45"/>
      <c r="R83" s="45"/>
      <c r="S83" s="45"/>
    </row>
    <row r="84" spans="1:20" x14ac:dyDescent="0.25">
      <c r="G84" s="45"/>
      <c r="H84" s="45"/>
      <c r="I84" s="45"/>
      <c r="J84" s="45"/>
      <c r="K84" s="45"/>
      <c r="L84" s="45"/>
      <c r="M84" s="45"/>
      <c r="N84" s="45"/>
      <c r="O84" s="45"/>
      <c r="P84" s="45"/>
      <c r="Q84" s="45"/>
      <c r="R84" s="45"/>
      <c r="S84" s="45"/>
    </row>
    <row r="85" spans="1:20" x14ac:dyDescent="0.25">
      <c r="G85" s="45"/>
      <c r="H85" s="45"/>
      <c r="I85" s="45"/>
      <c r="J85" s="45"/>
      <c r="K85" s="45"/>
      <c r="L85" s="45"/>
      <c r="M85" s="45"/>
      <c r="N85" s="45"/>
      <c r="O85" s="45"/>
      <c r="P85" s="45"/>
      <c r="Q85" s="45"/>
      <c r="R85" s="45"/>
      <c r="S85" s="45"/>
    </row>
    <row r="86" spans="1:20" x14ac:dyDescent="0.25">
      <c r="G86" s="45"/>
      <c r="H86" s="45"/>
      <c r="I86" s="45"/>
      <c r="J86" s="45"/>
      <c r="K86" s="45"/>
      <c r="L86" s="45"/>
      <c r="M86" s="45"/>
      <c r="N86" s="45"/>
      <c r="O86" s="45"/>
      <c r="P86" s="45"/>
      <c r="Q86" s="45"/>
      <c r="R86" s="45"/>
      <c r="S86" s="45"/>
    </row>
    <row r="87" spans="1:20" x14ac:dyDescent="0.25">
      <c r="G87" s="45"/>
      <c r="H87" s="45"/>
      <c r="I87" s="45"/>
      <c r="J87" s="45"/>
      <c r="K87" s="45"/>
      <c r="L87" s="45"/>
      <c r="M87" s="45"/>
      <c r="N87" s="45"/>
      <c r="O87" s="45"/>
      <c r="P87" s="45"/>
      <c r="Q87" s="45"/>
      <c r="R87" s="45"/>
      <c r="S87" s="45"/>
    </row>
    <row r="88" spans="1:20" x14ac:dyDescent="0.25">
      <c r="G88" s="45"/>
      <c r="H88" s="45"/>
      <c r="I88" s="45"/>
      <c r="J88" s="45"/>
      <c r="K88" s="45"/>
      <c r="L88" s="45"/>
      <c r="M88" s="45"/>
      <c r="N88" s="45"/>
      <c r="O88" s="45"/>
      <c r="P88" s="45"/>
      <c r="Q88" s="45"/>
      <c r="R88" s="45"/>
      <c r="S88" s="45"/>
    </row>
    <row r="89" spans="1:20" x14ac:dyDescent="0.25">
      <c r="G89" s="45"/>
      <c r="H89" s="45"/>
      <c r="I89" s="45"/>
      <c r="J89" s="45"/>
      <c r="K89" s="45"/>
      <c r="L89" s="45"/>
      <c r="M89" s="45"/>
      <c r="N89" s="45"/>
      <c r="O89" s="45"/>
      <c r="P89" s="45"/>
      <c r="Q89" s="45"/>
      <c r="R89" s="45"/>
      <c r="S89" s="45"/>
    </row>
    <row r="90" spans="1:20" x14ac:dyDescent="0.25">
      <c r="G90" s="45"/>
      <c r="H90" s="45"/>
      <c r="I90" s="45"/>
      <c r="J90" s="45"/>
      <c r="K90" s="45"/>
      <c r="L90" s="45"/>
      <c r="M90" s="45"/>
      <c r="N90" s="45"/>
      <c r="O90" s="45"/>
      <c r="P90" s="45"/>
      <c r="Q90" s="45"/>
      <c r="R90" s="45"/>
      <c r="S90" s="45"/>
    </row>
    <row r="91" spans="1:20" x14ac:dyDescent="0.25">
      <c r="G91" s="45"/>
      <c r="H91" s="45"/>
      <c r="I91" s="45"/>
      <c r="J91" s="45"/>
      <c r="K91" s="45"/>
      <c r="L91" s="45"/>
      <c r="M91" s="45"/>
      <c r="N91" s="45"/>
      <c r="O91" s="45"/>
      <c r="P91" s="45"/>
      <c r="Q91" s="45"/>
      <c r="R91" s="45"/>
      <c r="S91" s="45"/>
    </row>
    <row r="92" spans="1:20" x14ac:dyDescent="0.25">
      <c r="G92" s="45"/>
      <c r="H92" s="45"/>
      <c r="I92" s="45"/>
      <c r="J92" s="45"/>
      <c r="K92" s="45"/>
      <c r="L92" s="45"/>
      <c r="M92" s="45"/>
      <c r="N92" s="45"/>
      <c r="O92" s="45"/>
      <c r="P92" s="45"/>
      <c r="Q92" s="45"/>
      <c r="R92" s="45"/>
      <c r="S92" s="45"/>
    </row>
    <row r="93" spans="1:20" x14ac:dyDescent="0.25">
      <c r="G93" s="45"/>
      <c r="H93" s="45"/>
      <c r="I93" s="45"/>
      <c r="J93" s="45"/>
      <c r="K93" s="45"/>
      <c r="L93" s="45"/>
      <c r="M93" s="45"/>
      <c r="N93" s="45"/>
      <c r="O93" s="45"/>
      <c r="P93" s="45"/>
      <c r="Q93" s="45"/>
      <c r="R93" s="45"/>
      <c r="S93" s="45"/>
    </row>
    <row r="94" spans="1:20" x14ac:dyDescent="0.25">
      <c r="G94" s="45"/>
      <c r="H94" s="45"/>
      <c r="I94" s="45"/>
      <c r="J94" s="45"/>
      <c r="K94" s="45"/>
      <c r="L94" s="45"/>
      <c r="M94" s="45"/>
      <c r="N94" s="45"/>
      <c r="O94" s="45"/>
      <c r="P94" s="45"/>
      <c r="Q94" s="45"/>
      <c r="R94" s="45"/>
      <c r="S94" s="45"/>
    </row>
    <row r="95" spans="1:20" x14ac:dyDescent="0.25">
      <c r="G95" s="45"/>
      <c r="H95" s="45"/>
      <c r="I95" s="45"/>
      <c r="J95" s="45"/>
      <c r="K95" s="45"/>
      <c r="L95" s="45"/>
      <c r="M95" s="45"/>
      <c r="N95" s="45"/>
      <c r="O95" s="45"/>
      <c r="P95" s="45"/>
      <c r="Q95" s="45"/>
      <c r="R95" s="45"/>
      <c r="S95" s="45"/>
    </row>
  </sheetData>
  <mergeCells count="33">
    <mergeCell ref="B77:Q77"/>
    <mergeCell ref="B78:Q78"/>
    <mergeCell ref="B80:Q80"/>
    <mergeCell ref="A14:U14"/>
    <mergeCell ref="A15:U15"/>
    <mergeCell ref="A16:U16"/>
    <mergeCell ref="A18:U18"/>
    <mergeCell ref="T20:U21"/>
    <mergeCell ref="P20:S20"/>
    <mergeCell ref="P21:Q21"/>
    <mergeCell ref="R21:S21"/>
    <mergeCell ref="B69:Q69"/>
    <mergeCell ref="B71:Q71"/>
    <mergeCell ref="B73:Q73"/>
    <mergeCell ref="B75:Q75"/>
    <mergeCell ref="B76:Q76"/>
    <mergeCell ref="C20:D21"/>
    <mergeCell ref="A20:A22"/>
    <mergeCell ref="E20:F21"/>
    <mergeCell ref="L20:O20"/>
    <mergeCell ref="L21:M21"/>
    <mergeCell ref="N21:O21"/>
    <mergeCell ref="G20:G22"/>
    <mergeCell ref="H21:I21"/>
    <mergeCell ref="H20:K20"/>
    <mergeCell ref="J21:K21"/>
    <mergeCell ref="B20:B22"/>
    <mergeCell ref="A12:U12"/>
    <mergeCell ref="A4:U4"/>
    <mergeCell ref="A6:U6"/>
    <mergeCell ref="A8:U8"/>
    <mergeCell ref="A9:U9"/>
    <mergeCell ref="A11:U11"/>
  </mergeCells>
  <conditionalFormatting sqref="C44:H44 C53:H53 C61:H67 C36:G41 M36:U41 C24:U24 J36:K41 C43:G43 C52:G52 C45:G50 C60:G60 C54:G58 C25:H29 J25:U35 J60:U67 J52:U58 J43:U50 C31:H35 C30:I30">
    <cfRule type="cellIs" dxfId="10" priority="11" operator="notEqual">
      <formula>0</formula>
    </cfRule>
  </conditionalFormatting>
  <conditionalFormatting sqref="C42:G42 L36:L41 J42:U42">
    <cfRule type="cellIs" dxfId="9" priority="10" operator="notEqual">
      <formula>0</formula>
    </cfRule>
  </conditionalFormatting>
  <conditionalFormatting sqref="C51:G51 J51:U51">
    <cfRule type="cellIs" dxfId="8" priority="9" operator="notEqual">
      <formula>0</formula>
    </cfRule>
  </conditionalFormatting>
  <conditionalFormatting sqref="C59:G59 J59:U59">
    <cfRule type="cellIs" dxfId="7" priority="8" operator="notEqual">
      <formula>0</formula>
    </cfRule>
  </conditionalFormatting>
  <conditionalFormatting sqref="H36:H43">
    <cfRule type="cellIs" dxfId="6" priority="7" operator="notEqual">
      <formula>0</formula>
    </cfRule>
  </conditionalFormatting>
  <conditionalFormatting sqref="H45:H52">
    <cfRule type="cellIs" dxfId="5" priority="6" operator="notEqual">
      <formula>0</formula>
    </cfRule>
  </conditionalFormatting>
  <conditionalFormatting sqref="H54:H60">
    <cfRule type="cellIs" dxfId="4" priority="5" operator="notEqual">
      <formula>0</formula>
    </cfRule>
  </conditionalFormatting>
  <conditionalFormatting sqref="I44 I53 I61:I67 I25:I29 I31:I35">
    <cfRule type="cellIs" dxfId="3" priority="4" operator="notEqual">
      <formula>0</formula>
    </cfRule>
  </conditionalFormatting>
  <conditionalFormatting sqref="I36:I43">
    <cfRule type="cellIs" dxfId="2" priority="3" operator="notEqual">
      <formula>0</formula>
    </cfRule>
  </conditionalFormatting>
  <conditionalFormatting sqref="I45:I52">
    <cfRule type="cellIs" dxfId="1" priority="2" operator="notEqual">
      <formula>0</formula>
    </cfRule>
  </conditionalFormatting>
  <conditionalFormatting sqref="I54:I6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19" zoomScale="85" zoomScaleSheetLayoutView="85" workbookViewId="0">
      <selection activeCell="L27" sqref="L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1.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42578125" style="18" customWidth="1"/>
    <col min="24" max="25" width="10.7109375" style="18" customWidth="1"/>
    <col min="26" max="26" width="7.7109375" style="18" customWidth="1"/>
    <col min="27" max="28" width="10.7109375" style="18" customWidth="1"/>
    <col min="29" max="29" width="17.42578125" style="18" customWidth="1"/>
    <col min="30" max="30" width="10.7109375" style="18" customWidth="1"/>
    <col min="31" max="31" width="15.85546875" style="18" customWidth="1"/>
    <col min="32" max="32" width="11.7109375" style="18" customWidth="1"/>
    <col min="33" max="33" width="11.42578125" style="18" customWidth="1"/>
    <col min="34" max="35" width="9.7109375" style="18" customWidth="1"/>
    <col min="36" max="36" width="11.7109375" style="18" customWidth="1"/>
    <col min="37" max="37" width="12" style="18" customWidth="1"/>
    <col min="38" max="38" width="12.28515625" style="18" customWidth="1"/>
    <col min="39" max="40" width="9.7109375" style="18" customWidth="1"/>
    <col min="41" max="41" width="11.2851562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2" t="s">
        <v>65</v>
      </c>
    </row>
    <row r="2" spans="1:48" ht="18.75" x14ac:dyDescent="0.3">
      <c r="AV2" s="14" t="s">
        <v>7</v>
      </c>
    </row>
    <row r="3" spans="1:48" ht="18.75" x14ac:dyDescent="0.3">
      <c r="AV3" s="14" t="s">
        <v>64</v>
      </c>
    </row>
    <row r="4" spans="1:48" ht="18.75" x14ac:dyDescent="0.3">
      <c r="AV4" s="14"/>
    </row>
    <row r="5" spans="1:48" ht="18.75" customHeight="1" x14ac:dyDescent="0.25">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row>
    <row r="6" spans="1:48" ht="18.75" x14ac:dyDescent="0.3">
      <c r="AV6" s="14"/>
    </row>
    <row r="7" spans="1:48" ht="18.75" x14ac:dyDescent="0.25">
      <c r="A7" s="400" t="s">
        <v>6</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c r="AL9" s="394"/>
      <c r="AM9" s="394"/>
      <c r="AN9" s="394"/>
      <c r="AO9" s="394"/>
      <c r="AP9" s="394"/>
      <c r="AQ9" s="394"/>
      <c r="AR9" s="394"/>
      <c r="AS9" s="394"/>
      <c r="AT9" s="394"/>
      <c r="AU9" s="394"/>
      <c r="AV9" s="394"/>
    </row>
    <row r="10" spans="1:48" ht="15.75" x14ac:dyDescent="0.25">
      <c r="A10" s="396" t="s">
        <v>5</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394" t="str">
        <f>'1. паспорт местоположение'!A12:C12</f>
        <v>L_18-0227</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394"/>
      <c r="AP12" s="394"/>
      <c r="AQ12" s="394"/>
      <c r="AR12" s="394"/>
      <c r="AS12" s="394"/>
      <c r="AT12" s="394"/>
      <c r="AU12" s="394"/>
      <c r="AV12" s="394"/>
    </row>
    <row r="13" spans="1:48" ht="15.75" x14ac:dyDescent="0.25">
      <c r="A13" s="396" t="s">
        <v>4</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row>
    <row r="15" spans="1:48" x14ac:dyDescent="0.25">
      <c r="A15" s="394" t="str">
        <f>'1. паспорт местоположение'!A15</f>
        <v>Модернизация 300 ТП, РП 6-10 кВ с установкой пунктов учета электроэнергии и устройств телемеханики в г. Калининграде</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96" t="s">
        <v>3</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431"/>
      <c r="AB17" s="431"/>
      <c r="AC17" s="431"/>
      <c r="AD17" s="431"/>
      <c r="AE17" s="431"/>
      <c r="AF17" s="431"/>
      <c r="AG17" s="431"/>
      <c r="AH17" s="431"/>
      <c r="AI17" s="431"/>
      <c r="AJ17" s="431"/>
      <c r="AK17" s="431"/>
      <c r="AL17" s="431"/>
      <c r="AM17" s="431"/>
      <c r="AN17" s="431"/>
      <c r="AO17" s="431"/>
      <c r="AP17" s="431"/>
      <c r="AQ17" s="431"/>
      <c r="AR17" s="431"/>
      <c r="AS17" s="431"/>
      <c r="AT17" s="431"/>
      <c r="AU17" s="431"/>
      <c r="AV17" s="431"/>
    </row>
    <row r="18" spans="1:48" ht="14.25" customHeight="1"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431"/>
      <c r="AO18" s="431"/>
      <c r="AP18" s="431"/>
      <c r="AQ18" s="431"/>
      <c r="AR18" s="431"/>
      <c r="AS18" s="431"/>
      <c r="AT18" s="431"/>
      <c r="AU18" s="431"/>
      <c r="AV18" s="431"/>
    </row>
    <row r="19" spans="1:4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c r="AB19" s="431"/>
      <c r="AC19" s="431"/>
      <c r="AD19" s="431"/>
      <c r="AE19" s="431"/>
      <c r="AF19" s="431"/>
      <c r="AG19" s="431"/>
      <c r="AH19" s="431"/>
      <c r="AI19" s="431"/>
      <c r="AJ19" s="431"/>
      <c r="AK19" s="431"/>
      <c r="AL19" s="431"/>
      <c r="AM19" s="431"/>
      <c r="AN19" s="431"/>
      <c r="AO19" s="431"/>
      <c r="AP19" s="431"/>
      <c r="AQ19" s="431"/>
      <c r="AR19" s="431"/>
      <c r="AS19" s="431"/>
      <c r="AT19" s="431"/>
      <c r="AU19" s="431"/>
      <c r="AV19" s="431"/>
    </row>
    <row r="20" spans="1:48" s="21" customFormat="1"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2"/>
      <c r="AB20" s="432"/>
      <c r="AC20" s="432"/>
      <c r="AD20" s="432"/>
      <c r="AE20" s="432"/>
      <c r="AF20" s="432"/>
      <c r="AG20" s="432"/>
      <c r="AH20" s="432"/>
      <c r="AI20" s="432"/>
      <c r="AJ20" s="432"/>
      <c r="AK20" s="432"/>
      <c r="AL20" s="432"/>
      <c r="AM20" s="432"/>
      <c r="AN20" s="432"/>
      <c r="AO20" s="432"/>
      <c r="AP20" s="432"/>
      <c r="AQ20" s="432"/>
      <c r="AR20" s="432"/>
      <c r="AS20" s="432"/>
      <c r="AT20" s="432"/>
      <c r="AU20" s="432"/>
      <c r="AV20" s="432"/>
    </row>
    <row r="21" spans="1:48" s="21" customFormat="1" x14ac:dyDescent="0.25">
      <c r="A21" s="481" t="s">
        <v>435</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1" customFormat="1" ht="58.5" customHeight="1" x14ac:dyDescent="0.25">
      <c r="A22" s="482" t="s">
        <v>49</v>
      </c>
      <c r="B22" s="485" t="s">
        <v>21</v>
      </c>
      <c r="C22" s="482" t="s">
        <v>48</v>
      </c>
      <c r="D22" s="482" t="s">
        <v>47</v>
      </c>
      <c r="E22" s="488" t="s">
        <v>446</v>
      </c>
      <c r="F22" s="489"/>
      <c r="G22" s="489"/>
      <c r="H22" s="489"/>
      <c r="I22" s="489"/>
      <c r="J22" s="489"/>
      <c r="K22" s="489"/>
      <c r="L22" s="490"/>
      <c r="M22" s="482" t="s">
        <v>46</v>
      </c>
      <c r="N22" s="482" t="s">
        <v>45</v>
      </c>
      <c r="O22" s="482" t="s">
        <v>44</v>
      </c>
      <c r="P22" s="491" t="s">
        <v>232</v>
      </c>
      <c r="Q22" s="491" t="s">
        <v>43</v>
      </c>
      <c r="R22" s="491" t="s">
        <v>42</v>
      </c>
      <c r="S22" s="491" t="s">
        <v>41</v>
      </c>
      <c r="T22" s="491"/>
      <c r="U22" s="492" t="s">
        <v>40</v>
      </c>
      <c r="V22" s="492" t="s">
        <v>39</v>
      </c>
      <c r="W22" s="491" t="s">
        <v>38</v>
      </c>
      <c r="X22" s="491" t="s">
        <v>37</v>
      </c>
      <c r="Y22" s="491" t="s">
        <v>36</v>
      </c>
      <c r="Z22" s="505" t="s">
        <v>35</v>
      </c>
      <c r="AA22" s="491" t="s">
        <v>34</v>
      </c>
      <c r="AB22" s="491" t="s">
        <v>33</v>
      </c>
      <c r="AC22" s="491" t="s">
        <v>32</v>
      </c>
      <c r="AD22" s="491" t="s">
        <v>31</v>
      </c>
      <c r="AE22" s="491" t="s">
        <v>30</v>
      </c>
      <c r="AF22" s="491" t="s">
        <v>29</v>
      </c>
      <c r="AG22" s="491"/>
      <c r="AH22" s="491"/>
      <c r="AI22" s="491"/>
      <c r="AJ22" s="491"/>
      <c r="AK22" s="491"/>
      <c r="AL22" s="491" t="s">
        <v>28</v>
      </c>
      <c r="AM22" s="491"/>
      <c r="AN22" s="491"/>
      <c r="AO22" s="491"/>
      <c r="AP22" s="491" t="s">
        <v>27</v>
      </c>
      <c r="AQ22" s="491"/>
      <c r="AR22" s="491" t="s">
        <v>26</v>
      </c>
      <c r="AS22" s="491" t="s">
        <v>25</v>
      </c>
      <c r="AT22" s="491" t="s">
        <v>24</v>
      </c>
      <c r="AU22" s="491" t="s">
        <v>23</v>
      </c>
      <c r="AV22" s="495" t="s">
        <v>22</v>
      </c>
    </row>
    <row r="23" spans="1:48" s="21" customFormat="1" ht="64.5" customHeight="1" x14ac:dyDescent="0.25">
      <c r="A23" s="483"/>
      <c r="B23" s="486"/>
      <c r="C23" s="483"/>
      <c r="D23" s="483"/>
      <c r="E23" s="497" t="s">
        <v>20</v>
      </c>
      <c r="F23" s="499" t="s">
        <v>125</v>
      </c>
      <c r="G23" s="499" t="s">
        <v>124</v>
      </c>
      <c r="H23" s="499" t="s">
        <v>123</v>
      </c>
      <c r="I23" s="503" t="s">
        <v>356</v>
      </c>
      <c r="J23" s="503" t="s">
        <v>357</v>
      </c>
      <c r="K23" s="503" t="s">
        <v>358</v>
      </c>
      <c r="L23" s="499" t="s">
        <v>73</v>
      </c>
      <c r="M23" s="483"/>
      <c r="N23" s="483"/>
      <c r="O23" s="483"/>
      <c r="P23" s="491"/>
      <c r="Q23" s="491"/>
      <c r="R23" s="491"/>
      <c r="S23" s="501" t="s">
        <v>1</v>
      </c>
      <c r="T23" s="501" t="s">
        <v>8</v>
      </c>
      <c r="U23" s="492"/>
      <c r="V23" s="492"/>
      <c r="W23" s="491"/>
      <c r="X23" s="491"/>
      <c r="Y23" s="491"/>
      <c r="Z23" s="491"/>
      <c r="AA23" s="491"/>
      <c r="AB23" s="491"/>
      <c r="AC23" s="491"/>
      <c r="AD23" s="491"/>
      <c r="AE23" s="491"/>
      <c r="AF23" s="491" t="s">
        <v>19</v>
      </c>
      <c r="AG23" s="491"/>
      <c r="AH23" s="491" t="s">
        <v>18</v>
      </c>
      <c r="AI23" s="491"/>
      <c r="AJ23" s="482" t="s">
        <v>17</v>
      </c>
      <c r="AK23" s="482" t="s">
        <v>16</v>
      </c>
      <c r="AL23" s="482" t="s">
        <v>15</v>
      </c>
      <c r="AM23" s="482" t="s">
        <v>14</v>
      </c>
      <c r="AN23" s="482" t="s">
        <v>13</v>
      </c>
      <c r="AO23" s="482" t="s">
        <v>12</v>
      </c>
      <c r="AP23" s="482" t="s">
        <v>11</v>
      </c>
      <c r="AQ23" s="493" t="s">
        <v>8</v>
      </c>
      <c r="AR23" s="491"/>
      <c r="AS23" s="491"/>
      <c r="AT23" s="491"/>
      <c r="AU23" s="491"/>
      <c r="AV23" s="496"/>
    </row>
    <row r="24" spans="1:48" s="21" customFormat="1" ht="96.75" customHeight="1" x14ac:dyDescent="0.25">
      <c r="A24" s="484"/>
      <c r="B24" s="487"/>
      <c r="C24" s="484"/>
      <c r="D24" s="484"/>
      <c r="E24" s="498"/>
      <c r="F24" s="500"/>
      <c r="G24" s="500"/>
      <c r="H24" s="500"/>
      <c r="I24" s="504"/>
      <c r="J24" s="504"/>
      <c r="K24" s="504"/>
      <c r="L24" s="500"/>
      <c r="M24" s="484"/>
      <c r="N24" s="484"/>
      <c r="O24" s="484"/>
      <c r="P24" s="491"/>
      <c r="Q24" s="491"/>
      <c r="R24" s="491"/>
      <c r="S24" s="502"/>
      <c r="T24" s="502"/>
      <c r="U24" s="492"/>
      <c r="V24" s="492"/>
      <c r="W24" s="491"/>
      <c r="X24" s="491"/>
      <c r="Y24" s="491"/>
      <c r="Z24" s="491"/>
      <c r="AA24" s="491"/>
      <c r="AB24" s="491"/>
      <c r="AC24" s="491"/>
      <c r="AD24" s="491"/>
      <c r="AE24" s="491"/>
      <c r="AF24" s="81" t="s">
        <v>10</v>
      </c>
      <c r="AG24" s="81" t="s">
        <v>9</v>
      </c>
      <c r="AH24" s="82" t="s">
        <v>1</v>
      </c>
      <c r="AI24" s="82" t="s">
        <v>8</v>
      </c>
      <c r="AJ24" s="484"/>
      <c r="AK24" s="484"/>
      <c r="AL24" s="484"/>
      <c r="AM24" s="484"/>
      <c r="AN24" s="484"/>
      <c r="AO24" s="484"/>
      <c r="AP24" s="484"/>
      <c r="AQ24" s="494"/>
      <c r="AR24" s="491"/>
      <c r="AS24" s="491"/>
      <c r="AT24" s="491"/>
      <c r="AU24" s="491"/>
      <c r="AV24" s="49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01.25" x14ac:dyDescent="0.2">
      <c r="A26" s="340">
        <v>1</v>
      </c>
      <c r="B26" s="341" t="s">
        <v>478</v>
      </c>
      <c r="C26" s="341"/>
      <c r="D26" s="363">
        <f>'6.1. Паспорт сетевой график'!D55</f>
        <v>44561</v>
      </c>
      <c r="E26" s="340"/>
      <c r="F26" s="340"/>
      <c r="G26" s="340"/>
      <c r="H26" s="340"/>
      <c r="I26" s="340"/>
      <c r="J26" s="340"/>
      <c r="K26" s="342"/>
      <c r="L26" s="364" t="s">
        <v>529</v>
      </c>
      <c r="M26" s="341" t="s">
        <v>530</v>
      </c>
      <c r="N26" s="365" t="s">
        <v>531</v>
      </c>
      <c r="O26" s="365" t="s">
        <v>478</v>
      </c>
      <c r="P26" s="343">
        <v>12615.597</v>
      </c>
      <c r="Q26" s="341" t="s">
        <v>532</v>
      </c>
      <c r="R26" s="343">
        <v>12615.597</v>
      </c>
      <c r="S26" s="341" t="s">
        <v>534</v>
      </c>
      <c r="T26" s="365" t="s">
        <v>533</v>
      </c>
      <c r="U26" s="340">
        <v>1</v>
      </c>
      <c r="V26" s="340">
        <v>1</v>
      </c>
      <c r="W26" s="365" t="s">
        <v>535</v>
      </c>
      <c r="X26" s="343">
        <v>12615.597</v>
      </c>
      <c r="Y26" s="341"/>
      <c r="Z26" s="344"/>
      <c r="AA26" s="343"/>
      <c r="AB26" s="343">
        <v>12426.36305</v>
      </c>
      <c r="AC26" s="365" t="s">
        <v>535</v>
      </c>
      <c r="AD26" s="343">
        <f>'8. Общие сведения'!B67*1000</f>
        <v>14911.63566</v>
      </c>
      <c r="AE26" s="343"/>
      <c r="AF26" s="340">
        <v>32110045689</v>
      </c>
      <c r="AG26" s="365" t="s">
        <v>536</v>
      </c>
      <c r="AH26" s="344">
        <v>44257</v>
      </c>
      <c r="AI26" s="344">
        <v>44257</v>
      </c>
      <c r="AJ26" s="344">
        <v>44273</v>
      </c>
      <c r="AK26" s="344">
        <v>44280</v>
      </c>
      <c r="AL26" s="365" t="s">
        <v>537</v>
      </c>
      <c r="AM26" s="341" t="s">
        <v>538</v>
      </c>
      <c r="AN26" s="344">
        <v>44280</v>
      </c>
      <c r="AO26" s="340">
        <v>32110045689</v>
      </c>
      <c r="AP26" s="344">
        <v>44300</v>
      </c>
      <c r="AQ26" s="344">
        <v>44300</v>
      </c>
      <c r="AR26" s="344">
        <v>44300</v>
      </c>
      <c r="AS26" s="344">
        <v>44300</v>
      </c>
      <c r="AT26" s="344">
        <v>44484</v>
      </c>
      <c r="AU26" s="341"/>
      <c r="AV26" s="365"/>
    </row>
    <row r="27" spans="1:48" ht="135" x14ac:dyDescent="0.25">
      <c r="A27" s="340">
        <v>2</v>
      </c>
      <c r="B27" s="341" t="s">
        <v>478</v>
      </c>
      <c r="C27" s="341"/>
      <c r="D27" s="363">
        <f>D26</f>
        <v>44561</v>
      </c>
      <c r="E27" s="340"/>
      <c r="F27" s="340"/>
      <c r="G27" s="340"/>
      <c r="H27" s="340"/>
      <c r="I27" s="340"/>
      <c r="J27" s="340"/>
      <c r="K27" s="342"/>
      <c r="L27" s="364" t="str">
        <f>L26</f>
        <v>548 т.у., 300шт.</v>
      </c>
      <c r="M27" s="365" t="s">
        <v>542</v>
      </c>
      <c r="N27" s="365" t="s">
        <v>543</v>
      </c>
      <c r="O27" s="365" t="s">
        <v>478</v>
      </c>
      <c r="P27" s="371">
        <v>189.5</v>
      </c>
      <c r="Q27" s="365" t="s">
        <v>544</v>
      </c>
      <c r="R27" s="371">
        <v>189.5</v>
      </c>
      <c r="S27" s="365" t="s">
        <v>534</v>
      </c>
      <c r="T27" s="365" t="s">
        <v>545</v>
      </c>
      <c r="U27" s="364" t="s">
        <v>61</v>
      </c>
      <c r="V27" s="364" t="s">
        <v>61</v>
      </c>
      <c r="W27" s="365" t="s">
        <v>546</v>
      </c>
      <c r="X27" s="371">
        <v>189.5</v>
      </c>
      <c r="Y27" s="365"/>
      <c r="Z27" s="372"/>
      <c r="AA27" s="371"/>
      <c r="AB27" s="371">
        <v>189.5</v>
      </c>
      <c r="AC27" s="371" t="s">
        <v>546</v>
      </c>
      <c r="AD27" s="371">
        <f>'8. Общие сведения'!B71*1000</f>
        <v>227.40299999999999</v>
      </c>
      <c r="AE27" s="371">
        <f>AD27</f>
        <v>227.40299999999999</v>
      </c>
      <c r="AF27" s="364" t="s">
        <v>547</v>
      </c>
      <c r="AG27" s="365" t="s">
        <v>548</v>
      </c>
      <c r="AH27" s="372">
        <v>44459</v>
      </c>
      <c r="AI27" s="372">
        <v>44459</v>
      </c>
      <c r="AJ27" s="372" t="s">
        <v>549</v>
      </c>
      <c r="AK27" s="372" t="s">
        <v>549</v>
      </c>
      <c r="AL27" s="365" t="s">
        <v>550</v>
      </c>
      <c r="AM27" s="365" t="s">
        <v>538</v>
      </c>
      <c r="AN27" s="372" t="s">
        <v>551</v>
      </c>
      <c r="AO27" s="365" t="s">
        <v>552</v>
      </c>
      <c r="AP27" s="372" t="s">
        <v>551</v>
      </c>
      <c r="AQ27" s="372" t="s">
        <v>551</v>
      </c>
      <c r="AR27" s="372" t="s">
        <v>551</v>
      </c>
      <c r="AS27" s="372" t="s">
        <v>551</v>
      </c>
      <c r="AT27" s="372" t="s">
        <v>553</v>
      </c>
      <c r="AU27" s="365"/>
      <c r="AV27" s="365"/>
    </row>
    <row r="28" spans="1:48" x14ac:dyDescent="0.25">
      <c r="A28" s="340"/>
      <c r="B28" s="341"/>
      <c r="C28" s="341"/>
      <c r="D28" s="340"/>
      <c r="E28" s="340"/>
      <c r="F28" s="340"/>
      <c r="G28" s="340"/>
      <c r="H28" s="340"/>
      <c r="I28" s="340"/>
      <c r="J28" s="340"/>
      <c r="K28" s="342"/>
      <c r="L28" s="340"/>
      <c r="M28" s="341"/>
      <c r="N28" s="341"/>
      <c r="O28" s="341"/>
      <c r="P28" s="343"/>
      <c r="Q28" s="341"/>
      <c r="R28" s="343"/>
      <c r="S28" s="341"/>
      <c r="T28" s="341"/>
      <c r="U28" s="340"/>
      <c r="V28" s="340"/>
      <c r="W28" s="341"/>
      <c r="X28" s="343"/>
      <c r="Y28" s="341"/>
      <c r="Z28" s="344"/>
      <c r="AA28" s="343"/>
      <c r="AB28" s="343"/>
      <c r="AC28" s="343"/>
      <c r="AD28" s="343"/>
      <c r="AE28" s="343"/>
      <c r="AF28" s="340"/>
      <c r="AG28" s="341"/>
      <c r="AH28" s="344"/>
      <c r="AI28" s="344"/>
      <c r="AJ28" s="344"/>
      <c r="AK28" s="344"/>
      <c r="AL28" s="341"/>
      <c r="AM28" s="341"/>
      <c r="AN28" s="344"/>
      <c r="AO28" s="341"/>
      <c r="AP28" s="344"/>
      <c r="AQ28" s="344"/>
      <c r="AR28" s="344"/>
      <c r="AS28" s="344"/>
      <c r="AT28" s="344"/>
      <c r="AU28" s="341"/>
      <c r="AV28" s="341"/>
    </row>
    <row r="29" spans="1:48" x14ac:dyDescent="0.25">
      <c r="A29" s="340"/>
      <c r="B29" s="341"/>
      <c r="C29" s="341"/>
      <c r="D29" s="340"/>
      <c r="E29" s="340"/>
      <c r="F29" s="340"/>
      <c r="G29" s="340"/>
      <c r="H29" s="340"/>
      <c r="I29" s="340"/>
      <c r="J29" s="340"/>
      <c r="K29" s="342"/>
      <c r="L29" s="340"/>
      <c r="M29" s="341"/>
      <c r="N29" s="341"/>
      <c r="O29" s="341"/>
      <c r="P29" s="343"/>
      <c r="Q29" s="341"/>
      <c r="R29" s="343"/>
      <c r="S29" s="341"/>
      <c r="T29" s="341"/>
      <c r="U29" s="340"/>
      <c r="V29" s="340"/>
      <c r="W29" s="341"/>
      <c r="X29" s="343"/>
      <c r="Y29" s="341"/>
      <c r="Z29" s="344"/>
      <c r="AA29" s="343"/>
      <c r="AB29" s="343"/>
      <c r="AC29" s="343"/>
      <c r="AD29" s="343"/>
      <c r="AE29" s="343"/>
      <c r="AF29" s="340"/>
      <c r="AG29" s="341"/>
      <c r="AH29" s="344"/>
      <c r="AI29" s="344"/>
      <c r="AJ29" s="344"/>
      <c r="AK29" s="344"/>
      <c r="AL29" s="341"/>
      <c r="AM29" s="341"/>
      <c r="AN29" s="344"/>
      <c r="AO29" s="341"/>
      <c r="AP29" s="344"/>
      <c r="AQ29" s="344"/>
      <c r="AR29" s="344"/>
      <c r="AS29" s="344"/>
      <c r="AT29" s="344"/>
      <c r="AU29" s="341"/>
      <c r="AV29" s="341"/>
    </row>
    <row r="30" spans="1:48" x14ac:dyDescent="0.25">
      <c r="A30" s="340"/>
      <c r="B30" s="341"/>
      <c r="C30" s="341"/>
      <c r="D30" s="340"/>
      <c r="E30" s="340"/>
      <c r="F30" s="340"/>
      <c r="G30" s="340"/>
      <c r="H30" s="340"/>
      <c r="I30" s="340"/>
      <c r="J30" s="340"/>
      <c r="K30" s="342"/>
      <c r="L30" s="340"/>
      <c r="M30" s="341"/>
      <c r="N30" s="341"/>
      <c r="O30" s="341"/>
      <c r="P30" s="343"/>
      <c r="Q30" s="341"/>
      <c r="R30" s="343"/>
      <c r="S30" s="341"/>
      <c r="T30" s="341"/>
      <c r="U30" s="340"/>
      <c r="V30" s="340"/>
      <c r="W30" s="341"/>
      <c r="X30" s="343"/>
      <c r="Y30" s="341"/>
      <c r="Z30" s="344"/>
      <c r="AA30" s="343"/>
      <c r="AB30" s="343"/>
      <c r="AC30" s="343"/>
      <c r="AD30" s="343"/>
      <c r="AE30" s="343"/>
      <c r="AF30" s="340"/>
      <c r="AG30" s="341"/>
      <c r="AH30" s="344"/>
      <c r="AI30" s="344"/>
      <c r="AJ30" s="344"/>
      <c r="AK30" s="344"/>
      <c r="AL30" s="341"/>
      <c r="AM30" s="341"/>
      <c r="AN30" s="344"/>
      <c r="AO30" s="341"/>
      <c r="AP30" s="344"/>
      <c r="AQ30" s="344"/>
      <c r="AR30" s="344"/>
      <c r="AS30" s="344"/>
      <c r="AT30" s="344"/>
      <c r="AU30" s="341"/>
      <c r="AV30" s="341"/>
    </row>
    <row r="31" spans="1:48" x14ac:dyDescent="0.25">
      <c r="A31" s="340"/>
      <c r="B31" s="341"/>
      <c r="C31" s="341"/>
      <c r="D31" s="340"/>
      <c r="E31" s="340"/>
      <c r="F31" s="340"/>
      <c r="G31" s="340"/>
      <c r="H31" s="340"/>
      <c r="I31" s="340"/>
      <c r="J31" s="340"/>
      <c r="K31" s="342"/>
      <c r="L31" s="340"/>
      <c r="M31" s="341"/>
      <c r="N31" s="341"/>
      <c r="O31" s="341"/>
      <c r="P31" s="343"/>
      <c r="Q31" s="341"/>
      <c r="R31" s="343"/>
      <c r="S31" s="341"/>
      <c r="T31" s="341"/>
      <c r="U31" s="340"/>
      <c r="V31" s="340"/>
      <c r="W31" s="341"/>
      <c r="X31" s="343"/>
      <c r="Y31" s="341"/>
      <c r="Z31" s="344"/>
      <c r="AA31" s="343"/>
      <c r="AB31" s="343"/>
      <c r="AC31" s="343"/>
      <c r="AD31" s="343"/>
      <c r="AE31" s="343"/>
      <c r="AF31" s="340"/>
      <c r="AG31" s="341"/>
      <c r="AH31" s="344"/>
      <c r="AI31" s="344"/>
      <c r="AJ31" s="344"/>
      <c r="AK31" s="344"/>
      <c r="AL31" s="341"/>
      <c r="AM31" s="341"/>
      <c r="AN31" s="344"/>
      <c r="AO31" s="341"/>
      <c r="AP31" s="344"/>
      <c r="AQ31" s="344"/>
      <c r="AR31" s="344"/>
      <c r="AS31" s="344"/>
      <c r="AT31" s="344"/>
      <c r="AU31" s="341"/>
      <c r="AV31" s="341"/>
    </row>
    <row r="32" spans="1:48" x14ac:dyDescent="0.25">
      <c r="B32" s="18" t="s">
        <v>516</v>
      </c>
      <c r="AD32" s="345">
        <f>SUM(AD26:AD31)</f>
        <v>15139.03866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55" zoomScale="80" zoomScaleNormal="90" zoomScaleSheetLayoutView="80" workbookViewId="0">
      <selection activeCell="B67" sqref="B67:B74"/>
    </sheetView>
  </sheetViews>
  <sheetFormatPr defaultColWidth="8.85546875" defaultRowHeight="15.75" x14ac:dyDescent="0.25"/>
  <cols>
    <col min="1" max="2" width="66.140625" style="59" customWidth="1"/>
    <col min="3" max="3" width="9.140625" style="60" hidden="1" customWidth="1"/>
    <col min="4" max="256" width="9.140625" style="60"/>
    <col min="257" max="258" width="66.140625" style="60" customWidth="1"/>
    <col min="259" max="512" width="9.140625" style="60"/>
    <col min="513" max="514" width="66.140625" style="60" customWidth="1"/>
    <col min="515" max="768" width="9.140625" style="60"/>
    <col min="769" max="770" width="66.140625" style="60" customWidth="1"/>
    <col min="771" max="1024" width="9.140625" style="60"/>
    <col min="1025" max="1026" width="66.140625" style="60" customWidth="1"/>
    <col min="1027" max="1280" width="9.140625" style="60"/>
    <col min="1281" max="1282" width="66.140625" style="60" customWidth="1"/>
    <col min="1283" max="1536" width="9.140625" style="60"/>
    <col min="1537" max="1538" width="66.140625" style="60" customWidth="1"/>
    <col min="1539" max="1792" width="9.140625" style="60"/>
    <col min="1793" max="1794" width="66.140625" style="60" customWidth="1"/>
    <col min="1795" max="2048" width="9.140625" style="60"/>
    <col min="2049" max="2050" width="66.140625" style="60" customWidth="1"/>
    <col min="2051" max="2304" width="9.140625" style="60"/>
    <col min="2305" max="2306" width="66.140625" style="60" customWidth="1"/>
    <col min="2307" max="2560" width="9.140625" style="60"/>
    <col min="2561" max="2562" width="66.140625" style="60" customWidth="1"/>
    <col min="2563" max="2816" width="9.140625" style="60"/>
    <col min="2817" max="2818" width="66.140625" style="60" customWidth="1"/>
    <col min="2819" max="3072" width="9.140625" style="60"/>
    <col min="3073" max="3074" width="66.140625" style="60" customWidth="1"/>
    <col min="3075" max="3328" width="9.140625" style="60"/>
    <col min="3329" max="3330" width="66.140625" style="60" customWidth="1"/>
    <col min="3331" max="3584" width="9.140625" style="60"/>
    <col min="3585" max="3586" width="66.140625" style="60" customWidth="1"/>
    <col min="3587" max="3840" width="9.140625" style="60"/>
    <col min="3841" max="3842" width="66.140625" style="60" customWidth="1"/>
    <col min="3843" max="4096" width="9.140625" style="60"/>
    <col min="4097" max="4098" width="66.140625" style="60" customWidth="1"/>
    <col min="4099" max="4352" width="9.140625" style="60"/>
    <col min="4353" max="4354" width="66.140625" style="60" customWidth="1"/>
    <col min="4355" max="4608" width="9.140625" style="60"/>
    <col min="4609" max="4610" width="66.140625" style="60" customWidth="1"/>
    <col min="4611" max="4864" width="9.140625" style="60"/>
    <col min="4865" max="4866" width="66.140625" style="60" customWidth="1"/>
    <col min="4867" max="5120" width="9.140625" style="60"/>
    <col min="5121" max="5122" width="66.140625" style="60" customWidth="1"/>
    <col min="5123" max="5376" width="9.140625" style="60"/>
    <col min="5377" max="5378" width="66.140625" style="60" customWidth="1"/>
    <col min="5379" max="5632" width="9.140625" style="60"/>
    <col min="5633" max="5634" width="66.140625" style="60" customWidth="1"/>
    <col min="5635" max="5888" width="9.140625" style="60"/>
    <col min="5889" max="5890" width="66.140625" style="60" customWidth="1"/>
    <col min="5891" max="6144" width="9.140625" style="60"/>
    <col min="6145" max="6146" width="66.140625" style="60" customWidth="1"/>
    <col min="6147" max="6400" width="9.140625" style="60"/>
    <col min="6401" max="6402" width="66.140625" style="60" customWidth="1"/>
    <col min="6403" max="6656" width="9.140625" style="60"/>
    <col min="6657" max="6658" width="66.140625" style="60" customWidth="1"/>
    <col min="6659" max="6912" width="9.140625" style="60"/>
    <col min="6913" max="6914" width="66.140625" style="60" customWidth="1"/>
    <col min="6915" max="7168" width="9.140625" style="60"/>
    <col min="7169" max="7170" width="66.140625" style="60" customWidth="1"/>
    <col min="7171" max="7424" width="9.140625" style="60"/>
    <col min="7425" max="7426" width="66.140625" style="60" customWidth="1"/>
    <col min="7427" max="7680" width="9.140625" style="60"/>
    <col min="7681" max="7682" width="66.140625" style="60" customWidth="1"/>
    <col min="7683" max="7936" width="9.140625" style="60"/>
    <col min="7937" max="7938" width="66.140625" style="60" customWidth="1"/>
    <col min="7939" max="8192" width="9.140625" style="60"/>
    <col min="8193" max="8194" width="66.140625" style="60" customWidth="1"/>
    <col min="8195" max="8448" width="9.140625" style="60"/>
    <col min="8449" max="8450" width="66.140625" style="60" customWidth="1"/>
    <col min="8451" max="8704" width="9.140625" style="60"/>
    <col min="8705" max="8706" width="66.140625" style="60" customWidth="1"/>
    <col min="8707" max="8960" width="9.140625" style="60"/>
    <col min="8961" max="8962" width="66.140625" style="60" customWidth="1"/>
    <col min="8963" max="9216" width="9.140625" style="60"/>
    <col min="9217" max="9218" width="66.140625" style="60" customWidth="1"/>
    <col min="9219" max="9472" width="9.140625" style="60"/>
    <col min="9473" max="9474" width="66.140625" style="60" customWidth="1"/>
    <col min="9475" max="9728" width="9.140625" style="60"/>
    <col min="9729" max="9730" width="66.140625" style="60" customWidth="1"/>
    <col min="9731" max="9984" width="9.140625" style="60"/>
    <col min="9985" max="9986" width="66.140625" style="60" customWidth="1"/>
    <col min="9987" max="10240" width="9.140625" style="60"/>
    <col min="10241" max="10242" width="66.140625" style="60" customWidth="1"/>
    <col min="10243" max="10496" width="9.140625" style="60"/>
    <col min="10497" max="10498" width="66.140625" style="60" customWidth="1"/>
    <col min="10499" max="10752" width="9.140625" style="60"/>
    <col min="10753" max="10754" width="66.140625" style="60" customWidth="1"/>
    <col min="10755" max="11008" width="9.140625" style="60"/>
    <col min="11009" max="11010" width="66.140625" style="60" customWidth="1"/>
    <col min="11011" max="11264" width="9.140625" style="60"/>
    <col min="11265" max="11266" width="66.140625" style="60" customWidth="1"/>
    <col min="11267" max="11520" width="9.140625" style="60"/>
    <col min="11521" max="11522" width="66.140625" style="60" customWidth="1"/>
    <col min="11523" max="11776" width="9.140625" style="60"/>
    <col min="11777" max="11778" width="66.140625" style="60" customWidth="1"/>
    <col min="11779" max="12032" width="9.140625" style="60"/>
    <col min="12033" max="12034" width="66.140625" style="60" customWidth="1"/>
    <col min="12035" max="12288" width="9.140625" style="60"/>
    <col min="12289" max="12290" width="66.140625" style="60" customWidth="1"/>
    <col min="12291" max="12544" width="9.140625" style="60"/>
    <col min="12545" max="12546" width="66.140625" style="60" customWidth="1"/>
    <col min="12547" max="12800" width="9.140625" style="60"/>
    <col min="12801" max="12802" width="66.140625" style="60" customWidth="1"/>
    <col min="12803" max="13056" width="9.140625" style="60"/>
    <col min="13057" max="13058" width="66.140625" style="60" customWidth="1"/>
    <col min="13059" max="13312" width="9.140625" style="60"/>
    <col min="13313" max="13314" width="66.140625" style="60" customWidth="1"/>
    <col min="13315" max="13568" width="9.140625" style="60"/>
    <col min="13569" max="13570" width="66.140625" style="60" customWidth="1"/>
    <col min="13571" max="13824" width="9.140625" style="60"/>
    <col min="13825" max="13826" width="66.140625" style="60" customWidth="1"/>
    <col min="13827" max="14080" width="9.140625" style="60"/>
    <col min="14081" max="14082" width="66.140625" style="60" customWidth="1"/>
    <col min="14083" max="14336" width="9.140625" style="60"/>
    <col min="14337" max="14338" width="66.140625" style="60" customWidth="1"/>
    <col min="14339" max="14592" width="9.140625" style="60"/>
    <col min="14593" max="14594" width="66.140625" style="60" customWidth="1"/>
    <col min="14595" max="14848" width="9.140625" style="60"/>
    <col min="14849" max="14850" width="66.140625" style="60" customWidth="1"/>
    <col min="14851" max="15104" width="9.140625" style="60"/>
    <col min="15105" max="15106" width="66.140625" style="60" customWidth="1"/>
    <col min="15107" max="15360" width="9.140625" style="60"/>
    <col min="15361" max="15362" width="66.140625" style="60" customWidth="1"/>
    <col min="15363" max="15616" width="9.140625" style="60"/>
    <col min="15617" max="15618" width="66.140625" style="60" customWidth="1"/>
    <col min="15619" max="15872" width="9.140625" style="60"/>
    <col min="15873" max="15874" width="66.140625" style="60" customWidth="1"/>
    <col min="15875" max="16128" width="9.140625" style="60"/>
    <col min="16129" max="16130" width="66.140625" style="60" customWidth="1"/>
    <col min="16131" max="16384" width="9.140625" style="60"/>
  </cols>
  <sheetData>
    <row r="1" spans="1:8" ht="18.75" x14ac:dyDescent="0.25">
      <c r="B1" s="32" t="s">
        <v>65</v>
      </c>
    </row>
    <row r="2" spans="1:8" ht="18.75" x14ac:dyDescent="0.3">
      <c r="B2" s="14" t="s">
        <v>7</v>
      </c>
    </row>
    <row r="3" spans="1:8" ht="18.75" x14ac:dyDescent="0.3">
      <c r="B3" s="14" t="s">
        <v>454</v>
      </c>
    </row>
    <row r="4" spans="1:8" x14ac:dyDescent="0.25">
      <c r="B4" s="35"/>
    </row>
    <row r="5" spans="1:8" ht="18.75" x14ac:dyDescent="0.3">
      <c r="A5" s="506" t="str">
        <f>'1. паспорт местоположение'!A5:C5</f>
        <v>Год раскрытия информации: 2022 год</v>
      </c>
      <c r="B5" s="506"/>
      <c r="C5" s="56"/>
      <c r="D5" s="56"/>
      <c r="E5" s="56"/>
      <c r="F5" s="56"/>
      <c r="G5" s="56"/>
      <c r="H5" s="56"/>
    </row>
    <row r="6" spans="1:8" ht="18.75" x14ac:dyDescent="0.3">
      <c r="A6" s="150"/>
      <c r="B6" s="150"/>
      <c r="C6" s="150"/>
      <c r="D6" s="150"/>
      <c r="E6" s="150"/>
      <c r="F6" s="150"/>
      <c r="G6" s="150"/>
      <c r="H6" s="150"/>
    </row>
    <row r="7" spans="1:8" ht="18.75" x14ac:dyDescent="0.25">
      <c r="A7" s="400" t="s">
        <v>6</v>
      </c>
      <c r="B7" s="400"/>
      <c r="C7" s="86"/>
      <c r="D7" s="86"/>
      <c r="E7" s="86"/>
      <c r="F7" s="86"/>
      <c r="G7" s="86"/>
      <c r="H7" s="86"/>
    </row>
    <row r="8" spans="1:8" ht="18.75" x14ac:dyDescent="0.25">
      <c r="A8" s="86"/>
      <c r="B8" s="86"/>
      <c r="C8" s="86"/>
      <c r="D8" s="86"/>
      <c r="E8" s="86"/>
      <c r="F8" s="86"/>
      <c r="G8" s="86"/>
      <c r="H8" s="86"/>
    </row>
    <row r="9" spans="1:8" x14ac:dyDescent="0.25">
      <c r="A9" s="507" t="str">
        <f>'1. паспорт местоположение'!A9:C9</f>
        <v>Акционерное общество "Янтарьэнерго" ДЗО  ПАО "Россети"</v>
      </c>
      <c r="B9" s="507"/>
      <c r="C9" s="95"/>
      <c r="D9" s="95"/>
      <c r="E9" s="95"/>
      <c r="F9" s="95"/>
      <c r="G9" s="95"/>
      <c r="H9" s="95"/>
    </row>
    <row r="10" spans="1:8" x14ac:dyDescent="0.25">
      <c r="A10" s="396" t="s">
        <v>5</v>
      </c>
      <c r="B10" s="396"/>
      <c r="C10" s="88"/>
      <c r="D10" s="88"/>
      <c r="E10" s="88"/>
      <c r="F10" s="88"/>
      <c r="G10" s="88"/>
      <c r="H10" s="88"/>
    </row>
    <row r="11" spans="1:8" ht="18.75" x14ac:dyDescent="0.25">
      <c r="A11" s="86"/>
      <c r="B11" s="86"/>
      <c r="C11" s="86"/>
      <c r="D11" s="86"/>
      <c r="E11" s="86"/>
      <c r="F11" s="86"/>
      <c r="G11" s="86"/>
      <c r="H11" s="86"/>
    </row>
    <row r="12" spans="1:8" ht="30.75" customHeight="1" x14ac:dyDescent="0.25">
      <c r="A12" s="507" t="str">
        <f>'1. паспорт местоположение'!A12:C12</f>
        <v>L_18-0227</v>
      </c>
      <c r="B12" s="507"/>
      <c r="C12" s="95"/>
      <c r="D12" s="95"/>
      <c r="E12" s="95"/>
      <c r="F12" s="95"/>
      <c r="G12" s="95"/>
      <c r="H12" s="95"/>
    </row>
    <row r="13" spans="1:8" x14ac:dyDescent="0.25">
      <c r="A13" s="396" t="s">
        <v>4</v>
      </c>
      <c r="B13" s="396"/>
      <c r="C13" s="88"/>
      <c r="D13" s="88"/>
      <c r="E13" s="88"/>
      <c r="F13" s="88"/>
      <c r="G13" s="88"/>
      <c r="H13" s="88"/>
    </row>
    <row r="14" spans="1:8" ht="18.75" x14ac:dyDescent="0.25">
      <c r="A14" s="10"/>
      <c r="B14" s="10"/>
      <c r="C14" s="10"/>
      <c r="D14" s="10"/>
      <c r="E14" s="10"/>
      <c r="F14" s="10"/>
      <c r="G14" s="10"/>
      <c r="H14" s="10"/>
    </row>
    <row r="15" spans="1:8" ht="63.75" customHeight="1" x14ac:dyDescent="0.25">
      <c r="A15" s="511" t="str">
        <f>'1. паспорт местоположение'!A15:C15</f>
        <v>Модернизация 300 ТП, РП 6-10 кВ с установкой пунктов учета электроэнергии и устройств телемеханики в г. Калининграде</v>
      </c>
      <c r="B15" s="511"/>
      <c r="C15" s="95"/>
      <c r="D15" s="95"/>
      <c r="E15" s="95"/>
      <c r="F15" s="95"/>
      <c r="G15" s="95"/>
      <c r="H15" s="95"/>
    </row>
    <row r="16" spans="1:8" x14ac:dyDescent="0.25">
      <c r="A16" s="396" t="s">
        <v>3</v>
      </c>
      <c r="B16" s="396"/>
      <c r="C16" s="88"/>
      <c r="D16" s="88"/>
      <c r="E16" s="88"/>
      <c r="F16" s="88"/>
      <c r="G16" s="88"/>
      <c r="H16" s="88"/>
    </row>
    <row r="17" spans="1:2" x14ac:dyDescent="0.25">
      <c r="B17" s="61"/>
    </row>
    <row r="18" spans="1:2" ht="33.75" customHeight="1" x14ac:dyDescent="0.25">
      <c r="A18" s="512" t="s">
        <v>436</v>
      </c>
      <c r="B18" s="513"/>
    </row>
    <row r="19" spans="1:2" x14ac:dyDescent="0.25">
      <c r="B19" s="35"/>
    </row>
    <row r="20" spans="1:2" ht="16.5" thickBot="1" x14ac:dyDescent="0.3">
      <c r="B20" s="62"/>
    </row>
    <row r="21" spans="1:2" ht="38.25" customHeight="1" thickBot="1" x14ac:dyDescent="0.3">
      <c r="A21" s="63" t="s">
        <v>307</v>
      </c>
      <c r="B21" s="64" t="str">
        <f>A15</f>
        <v>Модернизация 300 ТП, РП 6-10 кВ с установкой пунктов учета электроэнергии и устройств телемеханики в г. Калининграде</v>
      </c>
    </row>
    <row r="22" spans="1:2" ht="16.5" thickBot="1" x14ac:dyDescent="0.3">
      <c r="A22" s="63" t="s">
        <v>308</v>
      </c>
      <c r="B22" s="6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63" t="s">
        <v>288</v>
      </c>
      <c r="B23" s="346" t="s">
        <v>521</v>
      </c>
    </row>
    <row r="24" spans="1:2" ht="16.5" thickBot="1" x14ac:dyDescent="0.3">
      <c r="A24" s="63" t="s">
        <v>309</v>
      </c>
      <c r="B24" s="347">
        <v>0</v>
      </c>
    </row>
    <row r="25" spans="1:2" ht="16.5" thickBot="1" x14ac:dyDescent="0.3">
      <c r="A25" s="65" t="s">
        <v>310</v>
      </c>
      <c r="B25" s="348">
        <v>2021</v>
      </c>
    </row>
    <row r="26" spans="1:2" ht="16.5" thickBot="1" x14ac:dyDescent="0.3">
      <c r="A26" s="66" t="s">
        <v>311</v>
      </c>
      <c r="B26" s="349" t="s">
        <v>560</v>
      </c>
    </row>
    <row r="27" spans="1:2" ht="29.25" thickBot="1" x14ac:dyDescent="0.3">
      <c r="A27" s="73" t="s">
        <v>556</v>
      </c>
      <c r="B27" s="182">
        <f>'6.2. Паспорт фин осв ввод'!C24</f>
        <v>542.99040000000002</v>
      </c>
    </row>
    <row r="28" spans="1:2" ht="16.5" thickBot="1" x14ac:dyDescent="0.3">
      <c r="A28" s="68" t="s">
        <v>312</v>
      </c>
      <c r="B28" s="185" t="s">
        <v>517</v>
      </c>
    </row>
    <row r="29" spans="1:2" ht="29.25" thickBot="1" x14ac:dyDescent="0.3">
      <c r="A29" s="74" t="s">
        <v>518</v>
      </c>
      <c r="B29" s="350">
        <f>'7. Паспорт отчет о закупке'!AD32/1000</f>
        <v>15.139038660000001</v>
      </c>
    </row>
    <row r="30" spans="1:2" ht="29.25" thickBot="1" x14ac:dyDescent="0.3">
      <c r="A30" s="74" t="s">
        <v>313</v>
      </c>
      <c r="B30" s="182">
        <f>B32+B49+B66</f>
        <v>15.139038660000001</v>
      </c>
    </row>
    <row r="31" spans="1:2" ht="16.5" thickBot="1" x14ac:dyDescent="0.3">
      <c r="A31" s="68" t="s">
        <v>314</v>
      </c>
      <c r="B31" s="113"/>
    </row>
    <row r="32" spans="1:2" ht="29.25" thickBot="1" x14ac:dyDescent="0.3">
      <c r="A32" s="74" t="s">
        <v>315</v>
      </c>
      <c r="B32" s="182">
        <f>SUMIF(C33:C48,10,B33:B48)</f>
        <v>0</v>
      </c>
    </row>
    <row r="33" spans="1:4" s="114" customFormat="1" ht="16.5" thickBot="1" x14ac:dyDescent="0.3">
      <c r="A33" s="118" t="s">
        <v>316</v>
      </c>
      <c r="B33" s="183"/>
      <c r="C33" s="114">
        <v>10</v>
      </c>
    </row>
    <row r="34" spans="1:4" ht="16.5" thickBot="1" x14ac:dyDescent="0.3">
      <c r="A34" s="68" t="s">
        <v>317</v>
      </c>
      <c r="B34" s="115">
        <f>B33/$B$27</f>
        <v>0</v>
      </c>
    </row>
    <row r="35" spans="1:4" ht="16.5" thickBot="1" x14ac:dyDescent="0.3">
      <c r="A35" s="68" t="s">
        <v>318</v>
      </c>
      <c r="B35" s="182"/>
      <c r="C35" s="60">
        <v>1</v>
      </c>
    </row>
    <row r="36" spans="1:4" ht="16.5" thickBot="1" x14ac:dyDescent="0.3">
      <c r="A36" s="68" t="s">
        <v>319</v>
      </c>
      <c r="B36" s="182"/>
      <c r="C36" s="60">
        <v>2</v>
      </c>
    </row>
    <row r="37" spans="1:4" s="114" customFormat="1" ht="16.5" thickBot="1" x14ac:dyDescent="0.3">
      <c r="A37" s="118" t="s">
        <v>316</v>
      </c>
      <c r="B37" s="183"/>
      <c r="C37" s="114">
        <v>10</v>
      </c>
    </row>
    <row r="38" spans="1:4" ht="16.5" thickBot="1" x14ac:dyDescent="0.3">
      <c r="A38" s="68" t="s">
        <v>317</v>
      </c>
      <c r="B38" s="115">
        <f t="shared" ref="B38" si="0">B37/$B$27</f>
        <v>0</v>
      </c>
    </row>
    <row r="39" spans="1:4" ht="16.5" thickBot="1" x14ac:dyDescent="0.3">
      <c r="A39" s="68" t="s">
        <v>318</v>
      </c>
      <c r="B39" s="182"/>
      <c r="C39" s="60">
        <v>1</v>
      </c>
    </row>
    <row r="40" spans="1:4" ht="16.5" thickBot="1" x14ac:dyDescent="0.3">
      <c r="A40" s="68" t="s">
        <v>319</v>
      </c>
      <c r="B40" s="182"/>
      <c r="C40" s="60">
        <v>2</v>
      </c>
    </row>
    <row r="41" spans="1:4" ht="16.5" thickBot="1" x14ac:dyDescent="0.3">
      <c r="A41" s="118" t="s">
        <v>316</v>
      </c>
      <c r="B41" s="183"/>
      <c r="C41" s="114">
        <v>10</v>
      </c>
    </row>
    <row r="42" spans="1:4" ht="16.5" thickBot="1" x14ac:dyDescent="0.3">
      <c r="A42" s="68" t="s">
        <v>317</v>
      </c>
      <c r="B42" s="115">
        <f t="shared" ref="B42" si="1">B41/$B$27</f>
        <v>0</v>
      </c>
      <c r="D42" s="114"/>
    </row>
    <row r="43" spans="1:4" ht="16.5" thickBot="1" x14ac:dyDescent="0.3">
      <c r="A43" s="68" t="s">
        <v>318</v>
      </c>
      <c r="B43" s="182"/>
      <c r="C43" s="60">
        <v>1</v>
      </c>
    </row>
    <row r="44" spans="1:4" ht="16.5" thickBot="1" x14ac:dyDescent="0.3">
      <c r="A44" s="68" t="s">
        <v>319</v>
      </c>
      <c r="B44" s="182"/>
      <c r="C44" s="60">
        <v>2</v>
      </c>
    </row>
    <row r="45" spans="1:4" ht="16.5" thickBot="1" x14ac:dyDescent="0.3">
      <c r="A45" s="118" t="s">
        <v>316</v>
      </c>
      <c r="B45" s="183"/>
      <c r="C45" s="114">
        <v>10</v>
      </c>
    </row>
    <row r="46" spans="1:4" ht="16.5" thickBot="1" x14ac:dyDescent="0.3">
      <c r="A46" s="68" t="s">
        <v>317</v>
      </c>
      <c r="B46" s="115">
        <f t="shared" ref="B46" si="2">B45/$B$27</f>
        <v>0</v>
      </c>
      <c r="D46" s="114"/>
    </row>
    <row r="47" spans="1:4" ht="16.5" thickBot="1" x14ac:dyDescent="0.3">
      <c r="A47" s="68" t="s">
        <v>318</v>
      </c>
      <c r="B47" s="182"/>
      <c r="C47" s="60">
        <v>1</v>
      </c>
    </row>
    <row r="48" spans="1:4" ht="16.5" thickBot="1" x14ac:dyDescent="0.3">
      <c r="A48" s="68" t="s">
        <v>319</v>
      </c>
      <c r="B48" s="182"/>
      <c r="C48" s="60">
        <v>2</v>
      </c>
    </row>
    <row r="49" spans="1:4" s="114" customFormat="1" ht="29.25" thickBot="1" x14ac:dyDescent="0.3">
      <c r="A49" s="74" t="s">
        <v>320</v>
      </c>
      <c r="B49" s="182">
        <f>SUMIF(C50:C65,20,B50:B65)</f>
        <v>0</v>
      </c>
      <c r="C49" s="60"/>
      <c r="D49" s="60"/>
    </row>
    <row r="50" spans="1:4" ht="16.5" thickBot="1" x14ac:dyDescent="0.3">
      <c r="A50" s="118" t="s">
        <v>316</v>
      </c>
      <c r="B50" s="183"/>
      <c r="C50" s="114">
        <v>20</v>
      </c>
      <c r="D50" s="114"/>
    </row>
    <row r="51" spans="1:4" ht="16.5" thickBot="1" x14ac:dyDescent="0.3">
      <c r="A51" s="68" t="s">
        <v>317</v>
      </c>
      <c r="B51" s="115">
        <f>B50/$B$27</f>
        <v>0</v>
      </c>
    </row>
    <row r="52" spans="1:4" ht="16.5" thickBot="1" x14ac:dyDescent="0.3">
      <c r="A52" s="68" t="s">
        <v>318</v>
      </c>
      <c r="B52" s="182"/>
      <c r="C52" s="60">
        <v>1</v>
      </c>
    </row>
    <row r="53" spans="1:4" s="114" customFormat="1" ht="16.5" thickBot="1" x14ac:dyDescent="0.3">
      <c r="A53" s="68" t="s">
        <v>319</v>
      </c>
      <c r="B53" s="182"/>
      <c r="C53" s="60">
        <v>2</v>
      </c>
      <c r="D53" s="60"/>
    </row>
    <row r="54" spans="1:4" ht="16.5" thickBot="1" x14ac:dyDescent="0.3">
      <c r="A54" s="118" t="s">
        <v>316</v>
      </c>
      <c r="B54" s="183"/>
      <c r="C54" s="114">
        <v>20</v>
      </c>
      <c r="D54" s="114"/>
    </row>
    <row r="55" spans="1:4" ht="16.5" thickBot="1" x14ac:dyDescent="0.3">
      <c r="A55" s="68" t="s">
        <v>317</v>
      </c>
      <c r="B55" s="115">
        <f t="shared" ref="B55" si="3">B54/$B$27</f>
        <v>0</v>
      </c>
    </row>
    <row r="56" spans="1:4" ht="16.5" thickBot="1" x14ac:dyDescent="0.3">
      <c r="A56" s="68" t="s">
        <v>318</v>
      </c>
      <c r="B56" s="182"/>
      <c r="C56" s="60">
        <v>1</v>
      </c>
    </row>
    <row r="57" spans="1:4" s="114" customFormat="1" ht="16.5" thickBot="1" x14ac:dyDescent="0.3">
      <c r="A57" s="68" t="s">
        <v>319</v>
      </c>
      <c r="B57" s="182"/>
      <c r="C57" s="60">
        <v>2</v>
      </c>
      <c r="D57" s="60"/>
    </row>
    <row r="58" spans="1:4" ht="16.5" thickBot="1" x14ac:dyDescent="0.3">
      <c r="A58" s="118" t="s">
        <v>316</v>
      </c>
      <c r="B58" s="183"/>
      <c r="C58" s="114">
        <v>20</v>
      </c>
    </row>
    <row r="59" spans="1:4" ht="16.5" thickBot="1" x14ac:dyDescent="0.3">
      <c r="A59" s="68" t="s">
        <v>317</v>
      </c>
      <c r="B59" s="115">
        <f t="shared" ref="B59" si="4">B58/$B$27</f>
        <v>0</v>
      </c>
      <c r="D59" s="114"/>
    </row>
    <row r="60" spans="1:4" ht="16.5" thickBot="1" x14ac:dyDescent="0.3">
      <c r="A60" s="68" t="s">
        <v>318</v>
      </c>
      <c r="B60" s="182"/>
      <c r="C60" s="60">
        <v>1</v>
      </c>
    </row>
    <row r="61" spans="1:4" s="114" customFormat="1" ht="16.5" thickBot="1" x14ac:dyDescent="0.3">
      <c r="A61" s="68" t="s">
        <v>319</v>
      </c>
      <c r="B61" s="182"/>
      <c r="C61" s="60">
        <v>2</v>
      </c>
      <c r="D61" s="60"/>
    </row>
    <row r="62" spans="1:4" ht="16.5" thickBot="1" x14ac:dyDescent="0.3">
      <c r="A62" s="118" t="s">
        <v>316</v>
      </c>
      <c r="B62" s="183"/>
      <c r="C62" s="114">
        <v>20</v>
      </c>
    </row>
    <row r="63" spans="1:4" ht="16.5" thickBot="1" x14ac:dyDescent="0.3">
      <c r="A63" s="68" t="s">
        <v>317</v>
      </c>
      <c r="B63" s="115">
        <f t="shared" ref="B63" si="5">B62/$B$27</f>
        <v>0</v>
      </c>
      <c r="D63" s="114"/>
    </row>
    <row r="64" spans="1:4" ht="16.5" thickBot="1" x14ac:dyDescent="0.3">
      <c r="A64" s="68" t="s">
        <v>318</v>
      </c>
      <c r="B64" s="182"/>
      <c r="C64" s="60">
        <v>1</v>
      </c>
    </row>
    <row r="65" spans="1:4" ht="16.5" thickBot="1" x14ac:dyDescent="0.3">
      <c r="A65" s="68" t="s">
        <v>319</v>
      </c>
      <c r="B65" s="182"/>
      <c r="C65" s="60">
        <v>2</v>
      </c>
    </row>
    <row r="66" spans="1:4" s="114" customFormat="1" ht="29.25" thickBot="1" x14ac:dyDescent="0.3">
      <c r="A66" s="74" t="s">
        <v>321</v>
      </c>
      <c r="B66" s="182">
        <f>SUMIF(C67:C82,30,B67:B82)</f>
        <v>15.139038660000001</v>
      </c>
      <c r="C66" s="60"/>
      <c r="D66" s="60"/>
    </row>
    <row r="67" spans="1:4" ht="30.75" thickBot="1" x14ac:dyDescent="0.3">
      <c r="A67" s="369" t="s">
        <v>540</v>
      </c>
      <c r="B67" s="370">
        <f>12.42636305*1.2</f>
        <v>14.91163566</v>
      </c>
      <c r="C67" s="114">
        <v>30</v>
      </c>
      <c r="D67" s="114"/>
    </row>
    <row r="68" spans="1:4" ht="16.5" thickBot="1" x14ac:dyDescent="0.3">
      <c r="A68" s="68" t="s">
        <v>317</v>
      </c>
      <c r="B68" s="115">
        <f t="shared" ref="B68" si="6">B67/$B$27</f>
        <v>2.7462061318211148E-2</v>
      </c>
    </row>
    <row r="69" spans="1:4" ht="16.5" thickBot="1" x14ac:dyDescent="0.3">
      <c r="A69" s="68" t="s">
        <v>318</v>
      </c>
      <c r="B69" s="182">
        <v>14.91163566</v>
      </c>
      <c r="C69" s="60">
        <v>1</v>
      </c>
    </row>
    <row r="70" spans="1:4" s="114" customFormat="1" ht="16.5" thickBot="1" x14ac:dyDescent="0.3">
      <c r="A70" s="68" t="s">
        <v>319</v>
      </c>
      <c r="B70" s="182">
        <v>14.91163566</v>
      </c>
      <c r="C70" s="60">
        <v>2</v>
      </c>
      <c r="D70" s="60"/>
    </row>
    <row r="71" spans="1:4" ht="45.75" thickBot="1" x14ac:dyDescent="0.3">
      <c r="A71" s="369" t="s">
        <v>554</v>
      </c>
      <c r="B71" s="370">
        <v>0.22740299999999999</v>
      </c>
      <c r="C71" s="114">
        <v>30</v>
      </c>
      <c r="D71" s="114"/>
    </row>
    <row r="72" spans="1:4" ht="16.5" thickBot="1" x14ac:dyDescent="0.3">
      <c r="A72" s="68" t="s">
        <v>317</v>
      </c>
      <c r="B72" s="115">
        <f t="shared" ref="B72" si="7">B71/$B$27</f>
        <v>4.1879745940259712E-4</v>
      </c>
    </row>
    <row r="73" spans="1:4" ht="16.5" thickBot="1" x14ac:dyDescent="0.3">
      <c r="A73" s="68" t="s">
        <v>318</v>
      </c>
      <c r="B73" s="182">
        <v>0.22740299999999999</v>
      </c>
      <c r="C73" s="60">
        <v>1</v>
      </c>
    </row>
    <row r="74" spans="1:4" s="114" customFormat="1" ht="16.5" thickBot="1" x14ac:dyDescent="0.3">
      <c r="A74" s="68" t="s">
        <v>319</v>
      </c>
      <c r="B74" s="182">
        <v>0.22740299999999999</v>
      </c>
      <c r="C74" s="60">
        <v>2</v>
      </c>
      <c r="D74" s="60"/>
    </row>
    <row r="75" spans="1:4" ht="16.5" thickBot="1" x14ac:dyDescent="0.3">
      <c r="A75" s="118" t="s">
        <v>316</v>
      </c>
      <c r="B75" s="183"/>
      <c r="C75" s="114">
        <v>30</v>
      </c>
    </row>
    <row r="76" spans="1:4" ht="16.5" thickBot="1" x14ac:dyDescent="0.3">
      <c r="A76" s="68" t="s">
        <v>317</v>
      </c>
      <c r="B76" s="115">
        <f t="shared" ref="B76" si="8">B75/$B$27</f>
        <v>0</v>
      </c>
    </row>
    <row r="77" spans="1:4" ht="16.5" thickBot="1" x14ac:dyDescent="0.3">
      <c r="A77" s="68" t="s">
        <v>318</v>
      </c>
      <c r="B77" s="182"/>
      <c r="C77" s="60">
        <v>1</v>
      </c>
    </row>
    <row r="78" spans="1:4" ht="16.5" thickBot="1" x14ac:dyDescent="0.3">
      <c r="A78" s="68" t="s">
        <v>319</v>
      </c>
      <c r="B78" s="182"/>
      <c r="C78" s="60">
        <v>2</v>
      </c>
    </row>
    <row r="79" spans="1:4" ht="16.5" thickBot="1" x14ac:dyDescent="0.3">
      <c r="A79" s="118" t="s">
        <v>316</v>
      </c>
      <c r="B79" s="183"/>
      <c r="C79" s="114">
        <v>30</v>
      </c>
    </row>
    <row r="80" spans="1:4" ht="16.5" thickBot="1" x14ac:dyDescent="0.3">
      <c r="A80" s="68" t="s">
        <v>317</v>
      </c>
      <c r="B80" s="115">
        <f t="shared" ref="B80" si="9">B79/$B$27</f>
        <v>0</v>
      </c>
    </row>
    <row r="81" spans="1:3" ht="16.5" thickBot="1" x14ac:dyDescent="0.3">
      <c r="A81" s="68" t="s">
        <v>318</v>
      </c>
      <c r="B81" s="182"/>
      <c r="C81" s="60">
        <v>1</v>
      </c>
    </row>
    <row r="82" spans="1:3" ht="16.5" thickBot="1" x14ac:dyDescent="0.3">
      <c r="A82" s="68" t="s">
        <v>319</v>
      </c>
      <c r="B82" s="182"/>
      <c r="C82" s="60">
        <v>2</v>
      </c>
    </row>
    <row r="83" spans="1:3" ht="15.6" customHeight="1" thickBot="1" x14ac:dyDescent="0.3">
      <c r="A83" s="67" t="s">
        <v>322</v>
      </c>
      <c r="B83" s="115">
        <f>B30/B27</f>
        <v>2.7880858777613749E-2</v>
      </c>
    </row>
    <row r="84" spans="1:3" ht="16.5" thickBot="1" x14ac:dyDescent="0.3">
      <c r="A84" s="69" t="s">
        <v>314</v>
      </c>
      <c r="B84" s="115"/>
    </row>
    <row r="85" spans="1:3" ht="16.5" thickBot="1" x14ac:dyDescent="0.3">
      <c r="A85" s="69" t="s">
        <v>323</v>
      </c>
      <c r="B85" s="115"/>
    </row>
    <row r="86" spans="1:3" ht="16.5" thickBot="1" x14ac:dyDescent="0.3">
      <c r="A86" s="69" t="s">
        <v>324</v>
      </c>
      <c r="B86" s="115"/>
    </row>
    <row r="87" spans="1:3" ht="16.5" thickBot="1" x14ac:dyDescent="0.3">
      <c r="A87" s="69" t="s">
        <v>325</v>
      </c>
      <c r="B87" s="115">
        <f>B67/B27</f>
        <v>2.7462061318211148E-2</v>
      </c>
    </row>
    <row r="88" spans="1:3" ht="16.5" thickBot="1" x14ac:dyDescent="0.3">
      <c r="A88" s="65" t="s">
        <v>326</v>
      </c>
      <c r="B88" s="115">
        <f>B89/$B$27</f>
        <v>2.7880858777613749E-2</v>
      </c>
    </row>
    <row r="89" spans="1:3" ht="16.5" thickBot="1" x14ac:dyDescent="0.3">
      <c r="A89" s="65" t="s">
        <v>327</v>
      </c>
      <c r="B89" s="184">
        <f xml:space="preserve"> SUMIF(C33:C82, 1,B33:B82)</f>
        <v>15.139038660000001</v>
      </c>
    </row>
    <row r="90" spans="1:3" ht="16.5" thickBot="1" x14ac:dyDescent="0.3">
      <c r="A90" s="65" t="s">
        <v>328</v>
      </c>
      <c r="B90" s="116">
        <f>B91/$B$27</f>
        <v>2.7880858777613749E-2</v>
      </c>
    </row>
    <row r="91" spans="1:3" ht="16.5" thickBot="1" x14ac:dyDescent="0.3">
      <c r="A91" s="66" t="s">
        <v>329</v>
      </c>
      <c r="B91" s="184">
        <f xml:space="preserve"> SUMIF(C33:C82, 2,B33:B82)</f>
        <v>15.139038660000001</v>
      </c>
    </row>
    <row r="92" spans="1:3" ht="30" x14ac:dyDescent="0.25">
      <c r="A92" s="67" t="s">
        <v>330</v>
      </c>
      <c r="B92" s="69" t="s">
        <v>331</v>
      </c>
    </row>
    <row r="93" spans="1:3" x14ac:dyDescent="0.25">
      <c r="A93" s="71" t="s">
        <v>332</v>
      </c>
      <c r="B93" s="71" t="s">
        <v>478</v>
      </c>
    </row>
    <row r="94" spans="1:3" x14ac:dyDescent="0.25">
      <c r="A94" s="71" t="s">
        <v>333</v>
      </c>
      <c r="B94" s="71" t="s">
        <v>541</v>
      </c>
    </row>
    <row r="95" spans="1:3" x14ac:dyDescent="0.25">
      <c r="A95" s="71" t="s">
        <v>334</v>
      </c>
      <c r="B95" s="71"/>
    </row>
    <row r="96" spans="1:3" x14ac:dyDescent="0.25">
      <c r="A96" s="71" t="s">
        <v>335</v>
      </c>
      <c r="B96" s="71"/>
    </row>
    <row r="97" spans="1:2" ht="16.5" thickBot="1" x14ac:dyDescent="0.3">
      <c r="A97" s="72" t="s">
        <v>336</v>
      </c>
      <c r="B97" s="72"/>
    </row>
    <row r="98" spans="1:2" ht="30.75" thickBot="1" x14ac:dyDescent="0.3">
      <c r="A98" s="69" t="s">
        <v>337</v>
      </c>
      <c r="B98" s="70" t="s">
        <v>468</v>
      </c>
    </row>
    <row r="99" spans="1:2" ht="29.25" thickBot="1" x14ac:dyDescent="0.3">
      <c r="A99" s="65" t="s">
        <v>338</v>
      </c>
      <c r="B99" s="70" t="s">
        <v>468</v>
      </c>
    </row>
    <row r="100" spans="1:2" ht="28.5" customHeight="1" thickBot="1" x14ac:dyDescent="0.3">
      <c r="A100" s="69" t="s">
        <v>314</v>
      </c>
      <c r="B100" s="186"/>
    </row>
    <row r="101" spans="1:2" ht="16.5" thickBot="1" x14ac:dyDescent="0.3">
      <c r="A101" s="69" t="s">
        <v>339</v>
      </c>
      <c r="B101" s="70" t="s">
        <v>468</v>
      </c>
    </row>
    <row r="102" spans="1:2" ht="16.5" thickBot="1" x14ac:dyDescent="0.3">
      <c r="A102" s="69" t="s">
        <v>340</v>
      </c>
      <c r="B102" s="70" t="s">
        <v>468</v>
      </c>
    </row>
    <row r="103" spans="1:2" ht="45.75" thickBot="1" x14ac:dyDescent="0.3">
      <c r="A103" s="77" t="s">
        <v>341</v>
      </c>
      <c r="B103" s="351" t="s">
        <v>519</v>
      </c>
    </row>
    <row r="104" spans="1:2" ht="16.5" thickBot="1" x14ac:dyDescent="0.3">
      <c r="A104" s="65" t="s">
        <v>342</v>
      </c>
      <c r="B104" s="75"/>
    </row>
    <row r="105" spans="1:2" ht="16.5" thickBot="1" x14ac:dyDescent="0.3">
      <c r="A105" s="71" t="s">
        <v>343</v>
      </c>
      <c r="B105" s="187">
        <f>'6.1. Паспорт сетевой график'!D45</f>
        <v>44545</v>
      </c>
    </row>
    <row r="106" spans="1:2" ht="16.5" thickBot="1" x14ac:dyDescent="0.3">
      <c r="A106" s="71" t="s">
        <v>344</v>
      </c>
      <c r="B106" s="78" t="s">
        <v>467</v>
      </c>
    </row>
    <row r="107" spans="1:2" ht="16.5" thickBot="1" x14ac:dyDescent="0.3">
      <c r="A107" s="71" t="s">
        <v>345</v>
      </c>
      <c r="B107" s="78" t="s">
        <v>467</v>
      </c>
    </row>
    <row r="108" spans="1:2" ht="29.25" thickBot="1" x14ac:dyDescent="0.3">
      <c r="A108" s="79" t="s">
        <v>346</v>
      </c>
      <c r="B108" s="76" t="s">
        <v>479</v>
      </c>
    </row>
    <row r="109" spans="1:2" ht="28.5" x14ac:dyDescent="0.25">
      <c r="A109" s="67" t="s">
        <v>347</v>
      </c>
      <c r="B109" s="508" t="s">
        <v>467</v>
      </c>
    </row>
    <row r="110" spans="1:2" x14ac:dyDescent="0.25">
      <c r="A110" s="71" t="s">
        <v>348</v>
      </c>
      <c r="B110" s="509"/>
    </row>
    <row r="111" spans="1:2" x14ac:dyDescent="0.25">
      <c r="A111" s="71" t="s">
        <v>349</v>
      </c>
      <c r="B111" s="509"/>
    </row>
    <row r="112" spans="1:2" x14ac:dyDescent="0.25">
      <c r="A112" s="71" t="s">
        <v>350</v>
      </c>
      <c r="B112" s="509"/>
    </row>
    <row r="113" spans="1:2" x14ac:dyDescent="0.25">
      <c r="A113" s="71" t="s">
        <v>351</v>
      </c>
      <c r="B113" s="509"/>
    </row>
    <row r="114" spans="1:2" ht="16.5" thickBot="1" x14ac:dyDescent="0.3">
      <c r="A114" s="80" t="s">
        <v>352</v>
      </c>
      <c r="B114" s="510"/>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60" workbookViewId="0">
      <selection activeCell="E37" sqref="E3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42578125" style="1" customWidth="1"/>
    <col min="22" max="22" width="9.140625" style="1"/>
    <col min="23" max="23" width="12.7109375" style="1" customWidth="1"/>
    <col min="24" max="29" width="9.140625" style="1"/>
    <col min="30" max="30" width="23.42578125" style="1" customWidth="1"/>
    <col min="31" max="31" width="15.42578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2"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row>
    <row r="5" spans="1:28" s="11" customFormat="1" ht="15.75" x14ac:dyDescent="0.2">
      <c r="A5" s="16"/>
    </row>
    <row r="6" spans="1:28" s="11" customFormat="1" ht="18.75" x14ac:dyDescent="0.2">
      <c r="A6" s="400" t="s">
        <v>6</v>
      </c>
      <c r="B6" s="400"/>
      <c r="C6" s="400"/>
      <c r="D6" s="400"/>
      <c r="E6" s="400"/>
      <c r="F6" s="400"/>
      <c r="G6" s="400"/>
      <c r="H6" s="400"/>
      <c r="I6" s="400"/>
      <c r="J6" s="400"/>
      <c r="K6" s="400"/>
      <c r="L6" s="400"/>
      <c r="M6" s="400"/>
      <c r="N6" s="400"/>
      <c r="O6" s="400"/>
      <c r="P6" s="400"/>
      <c r="Q6" s="400"/>
      <c r="R6" s="400"/>
      <c r="S6" s="400"/>
      <c r="T6" s="12"/>
      <c r="U6" s="12"/>
      <c r="V6" s="12"/>
      <c r="W6" s="12"/>
      <c r="X6" s="12"/>
      <c r="Y6" s="12"/>
      <c r="Z6" s="12"/>
      <c r="AA6" s="12"/>
      <c r="AB6" s="12"/>
    </row>
    <row r="7" spans="1:28" s="11" customFormat="1" ht="18.75" x14ac:dyDescent="0.2">
      <c r="A7" s="400"/>
      <c r="B7" s="400"/>
      <c r="C7" s="400"/>
      <c r="D7" s="400"/>
      <c r="E7" s="400"/>
      <c r="F7" s="400"/>
      <c r="G7" s="400"/>
      <c r="H7" s="400"/>
      <c r="I7" s="400"/>
      <c r="J7" s="400"/>
      <c r="K7" s="400"/>
      <c r="L7" s="400"/>
      <c r="M7" s="400"/>
      <c r="N7" s="400"/>
      <c r="O7" s="400"/>
      <c r="P7" s="400"/>
      <c r="Q7" s="400"/>
      <c r="R7" s="400"/>
      <c r="S7" s="400"/>
      <c r="T7" s="12"/>
      <c r="U7" s="12"/>
      <c r="V7" s="12"/>
      <c r="W7" s="12"/>
      <c r="X7" s="12"/>
      <c r="Y7" s="12"/>
      <c r="Z7" s="12"/>
      <c r="AA7" s="12"/>
      <c r="AB7" s="12"/>
    </row>
    <row r="8" spans="1:28" s="11" customFormat="1" ht="18.75" x14ac:dyDescent="0.2">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12"/>
      <c r="U8" s="12"/>
      <c r="V8" s="12"/>
      <c r="W8" s="12"/>
      <c r="X8" s="12"/>
      <c r="Y8" s="12"/>
      <c r="Z8" s="12"/>
      <c r="AA8" s="12"/>
      <c r="AB8" s="12"/>
    </row>
    <row r="9" spans="1:28" s="11" customFormat="1" ht="18.75" x14ac:dyDescent="0.2">
      <c r="A9" s="396" t="s">
        <v>5</v>
      </c>
      <c r="B9" s="396"/>
      <c r="C9" s="396"/>
      <c r="D9" s="396"/>
      <c r="E9" s="396"/>
      <c r="F9" s="396"/>
      <c r="G9" s="396"/>
      <c r="H9" s="396"/>
      <c r="I9" s="396"/>
      <c r="J9" s="396"/>
      <c r="K9" s="396"/>
      <c r="L9" s="396"/>
      <c r="M9" s="396"/>
      <c r="N9" s="396"/>
      <c r="O9" s="396"/>
      <c r="P9" s="396"/>
      <c r="Q9" s="396"/>
      <c r="R9" s="396"/>
      <c r="S9" s="396"/>
      <c r="T9" s="12"/>
      <c r="U9" s="12"/>
      <c r="V9" s="12"/>
      <c r="W9" s="12"/>
      <c r="X9" s="12"/>
      <c r="Y9" s="12"/>
      <c r="Z9" s="12"/>
      <c r="AA9" s="12"/>
      <c r="AB9" s="12"/>
    </row>
    <row r="10" spans="1:28" s="11" customFormat="1" ht="18.75" x14ac:dyDescent="0.2">
      <c r="A10" s="400"/>
      <c r="B10" s="400"/>
      <c r="C10" s="400"/>
      <c r="D10" s="400"/>
      <c r="E10" s="400"/>
      <c r="F10" s="400"/>
      <c r="G10" s="400"/>
      <c r="H10" s="400"/>
      <c r="I10" s="400"/>
      <c r="J10" s="400"/>
      <c r="K10" s="400"/>
      <c r="L10" s="400"/>
      <c r="M10" s="400"/>
      <c r="N10" s="400"/>
      <c r="O10" s="400"/>
      <c r="P10" s="400"/>
      <c r="Q10" s="400"/>
      <c r="R10" s="400"/>
      <c r="S10" s="400"/>
      <c r="T10" s="12"/>
      <c r="U10" s="12"/>
      <c r="V10" s="12"/>
      <c r="W10" s="12"/>
      <c r="X10" s="12"/>
      <c r="Y10" s="12"/>
      <c r="Z10" s="12"/>
      <c r="AA10" s="12"/>
      <c r="AB10" s="12"/>
    </row>
    <row r="11" spans="1:28" s="11" customFormat="1" ht="18.75" x14ac:dyDescent="0.2">
      <c r="A11" s="394" t="str">
        <f>'1. паспорт местоположение'!A12:C12</f>
        <v>L_18-0227</v>
      </c>
      <c r="B11" s="394"/>
      <c r="C11" s="394"/>
      <c r="D11" s="394"/>
      <c r="E11" s="394"/>
      <c r="F11" s="394"/>
      <c r="G11" s="394"/>
      <c r="H11" s="394"/>
      <c r="I11" s="394"/>
      <c r="J11" s="394"/>
      <c r="K11" s="394"/>
      <c r="L11" s="394"/>
      <c r="M11" s="394"/>
      <c r="N11" s="394"/>
      <c r="O11" s="394"/>
      <c r="P11" s="394"/>
      <c r="Q11" s="394"/>
      <c r="R11" s="394"/>
      <c r="S11" s="394"/>
      <c r="T11" s="12"/>
      <c r="U11" s="12"/>
      <c r="V11" s="12"/>
      <c r="W11" s="12"/>
      <c r="X11" s="12"/>
      <c r="Y11" s="12"/>
      <c r="Z11" s="12"/>
      <c r="AA11" s="12"/>
      <c r="AB11" s="12"/>
    </row>
    <row r="12" spans="1:28" s="11" customFormat="1" ht="18.75" x14ac:dyDescent="0.2">
      <c r="A12" s="396" t="s">
        <v>4</v>
      </c>
      <c r="B12" s="396"/>
      <c r="C12" s="396"/>
      <c r="D12" s="396"/>
      <c r="E12" s="396"/>
      <c r="F12" s="396"/>
      <c r="G12" s="396"/>
      <c r="H12" s="396"/>
      <c r="I12" s="396"/>
      <c r="J12" s="396"/>
      <c r="K12" s="396"/>
      <c r="L12" s="396"/>
      <c r="M12" s="396"/>
      <c r="N12" s="396"/>
      <c r="O12" s="396"/>
      <c r="P12" s="396"/>
      <c r="Q12" s="396"/>
      <c r="R12" s="396"/>
      <c r="S12" s="396"/>
      <c r="T12" s="12"/>
      <c r="U12" s="12"/>
      <c r="V12" s="12"/>
      <c r="W12" s="12"/>
      <c r="X12" s="12"/>
      <c r="Y12" s="12"/>
      <c r="Z12" s="12"/>
      <c r="AA12" s="12"/>
      <c r="AB12" s="12"/>
    </row>
    <row r="13" spans="1:28" s="8" customFormat="1" ht="15.75" customHeight="1" x14ac:dyDescent="0.2">
      <c r="A13" s="401"/>
      <c r="B13" s="401"/>
      <c r="C13" s="401"/>
      <c r="D13" s="401"/>
      <c r="E13" s="401"/>
      <c r="F13" s="401"/>
      <c r="G13" s="401"/>
      <c r="H13" s="401"/>
      <c r="I13" s="401"/>
      <c r="J13" s="401"/>
      <c r="K13" s="401"/>
      <c r="L13" s="401"/>
      <c r="M13" s="401"/>
      <c r="N13" s="401"/>
      <c r="O13" s="401"/>
      <c r="P13" s="401"/>
      <c r="Q13" s="401"/>
      <c r="R13" s="401"/>
      <c r="S13" s="401"/>
      <c r="T13" s="9"/>
      <c r="U13" s="9"/>
      <c r="V13" s="9"/>
      <c r="W13" s="9"/>
      <c r="X13" s="9"/>
      <c r="Y13" s="9"/>
      <c r="Z13" s="9"/>
      <c r="AA13" s="9"/>
      <c r="AB13" s="9"/>
    </row>
    <row r="14" spans="1:28" s="3" customFormat="1" ht="12" x14ac:dyDescent="0.2">
      <c r="A14" s="394" t="str">
        <f>'1. паспорт местоположение'!A9:C9</f>
        <v>Акционерное общество "Янтарьэнерго" ДЗО  ПАО "Россети"</v>
      </c>
      <c r="B14" s="394"/>
      <c r="C14" s="394"/>
      <c r="D14" s="394"/>
      <c r="E14" s="394"/>
      <c r="F14" s="394"/>
      <c r="G14" s="394"/>
      <c r="H14" s="394"/>
      <c r="I14" s="394"/>
      <c r="J14" s="394"/>
      <c r="K14" s="394"/>
      <c r="L14" s="394"/>
      <c r="M14" s="394"/>
      <c r="N14" s="394"/>
      <c r="O14" s="394"/>
      <c r="P14" s="394"/>
      <c r="Q14" s="394"/>
      <c r="R14" s="394"/>
      <c r="S14" s="394"/>
      <c r="T14" s="7"/>
      <c r="U14" s="7"/>
      <c r="V14" s="7"/>
      <c r="W14" s="7"/>
      <c r="X14" s="7"/>
      <c r="Y14" s="7"/>
      <c r="Z14" s="7"/>
      <c r="AA14" s="7"/>
      <c r="AB14" s="7"/>
    </row>
    <row r="15" spans="1:28" s="3" customFormat="1" ht="15" customHeight="1" x14ac:dyDescent="0.2">
      <c r="A15" s="395" t="str">
        <f>'1. паспорт местоположение'!A15:C15</f>
        <v>Модернизация 300 ТП, РП 6-10 кВ с установкой пунктов учета электроэнергии и устройств телемеханики в г. Калининграде</v>
      </c>
      <c r="B15" s="396"/>
      <c r="C15" s="396"/>
      <c r="D15" s="396"/>
      <c r="E15" s="396"/>
      <c r="F15" s="396"/>
      <c r="G15" s="396"/>
      <c r="H15" s="396"/>
      <c r="I15" s="396"/>
      <c r="J15" s="396"/>
      <c r="K15" s="396"/>
      <c r="L15" s="396"/>
      <c r="M15" s="396"/>
      <c r="N15" s="396"/>
      <c r="O15" s="396"/>
      <c r="P15" s="396"/>
      <c r="Q15" s="396"/>
      <c r="R15" s="396"/>
      <c r="S15" s="396"/>
      <c r="T15" s="5"/>
      <c r="U15" s="5"/>
      <c r="V15" s="5"/>
      <c r="W15" s="5"/>
      <c r="X15" s="5"/>
      <c r="Y15" s="5"/>
      <c r="Z15" s="5"/>
      <c r="AA15" s="5"/>
      <c r="AB15" s="5"/>
    </row>
    <row r="16" spans="1:28" s="3"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4"/>
      <c r="U16" s="4"/>
      <c r="V16" s="4"/>
      <c r="W16" s="4"/>
      <c r="X16" s="4"/>
      <c r="Y16" s="4"/>
    </row>
    <row r="17" spans="1:28" s="3" customFormat="1" ht="45.75" customHeight="1" x14ac:dyDescent="0.2">
      <c r="A17" s="398" t="s">
        <v>411</v>
      </c>
      <c r="B17" s="398"/>
      <c r="C17" s="398"/>
      <c r="D17" s="398"/>
      <c r="E17" s="398"/>
      <c r="F17" s="398"/>
      <c r="G17" s="398"/>
      <c r="H17" s="398"/>
      <c r="I17" s="398"/>
      <c r="J17" s="398"/>
      <c r="K17" s="398"/>
      <c r="L17" s="398"/>
      <c r="M17" s="398"/>
      <c r="N17" s="398"/>
      <c r="O17" s="398"/>
      <c r="P17" s="398"/>
      <c r="Q17" s="398"/>
      <c r="R17" s="398"/>
      <c r="S17" s="398"/>
      <c r="T17" s="6"/>
      <c r="U17" s="6"/>
      <c r="V17" s="6"/>
      <c r="W17" s="6"/>
      <c r="X17" s="6"/>
      <c r="Y17" s="6"/>
      <c r="Z17" s="6"/>
      <c r="AA17" s="6"/>
      <c r="AB17" s="6"/>
    </row>
    <row r="18" spans="1:28"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4"/>
      <c r="U18" s="4"/>
      <c r="V18" s="4"/>
      <c r="W18" s="4"/>
      <c r="X18" s="4"/>
      <c r="Y18" s="4"/>
    </row>
    <row r="19" spans="1:28" s="3" customFormat="1" ht="54" customHeight="1" x14ac:dyDescent="0.2">
      <c r="A19" s="402" t="s">
        <v>2</v>
      </c>
      <c r="B19" s="402" t="s">
        <v>93</v>
      </c>
      <c r="C19" s="403" t="s">
        <v>306</v>
      </c>
      <c r="D19" s="402" t="s">
        <v>305</v>
      </c>
      <c r="E19" s="402" t="s">
        <v>92</v>
      </c>
      <c r="F19" s="402" t="s">
        <v>91</v>
      </c>
      <c r="G19" s="402" t="s">
        <v>301</v>
      </c>
      <c r="H19" s="402" t="s">
        <v>90</v>
      </c>
      <c r="I19" s="402" t="s">
        <v>89</v>
      </c>
      <c r="J19" s="402" t="s">
        <v>88</v>
      </c>
      <c r="K19" s="402" t="s">
        <v>87</v>
      </c>
      <c r="L19" s="402" t="s">
        <v>86</v>
      </c>
      <c r="M19" s="402" t="s">
        <v>85</v>
      </c>
      <c r="N19" s="402" t="s">
        <v>84</v>
      </c>
      <c r="O19" s="402" t="s">
        <v>83</v>
      </c>
      <c r="P19" s="402" t="s">
        <v>82</v>
      </c>
      <c r="Q19" s="402" t="s">
        <v>304</v>
      </c>
      <c r="R19" s="402"/>
      <c r="S19" s="405" t="s">
        <v>405</v>
      </c>
      <c r="T19" s="4"/>
      <c r="U19" s="4"/>
      <c r="V19" s="4"/>
      <c r="W19" s="4"/>
      <c r="X19" s="4"/>
      <c r="Y19" s="4"/>
    </row>
    <row r="20" spans="1:28" s="3" customFormat="1" ht="180.75" customHeight="1" x14ac:dyDescent="0.2">
      <c r="A20" s="402"/>
      <c r="B20" s="402"/>
      <c r="C20" s="404"/>
      <c r="D20" s="402"/>
      <c r="E20" s="402"/>
      <c r="F20" s="402"/>
      <c r="G20" s="402"/>
      <c r="H20" s="402"/>
      <c r="I20" s="402"/>
      <c r="J20" s="402"/>
      <c r="K20" s="402"/>
      <c r="L20" s="402"/>
      <c r="M20" s="402"/>
      <c r="N20" s="402"/>
      <c r="O20" s="402"/>
      <c r="P20" s="402"/>
      <c r="Q20" s="33" t="s">
        <v>302</v>
      </c>
      <c r="R20" s="34" t="s">
        <v>303</v>
      </c>
      <c r="S20" s="405"/>
      <c r="T20" s="27"/>
      <c r="U20" s="27"/>
      <c r="V20" s="27"/>
      <c r="W20" s="27"/>
      <c r="X20" s="27"/>
      <c r="Y20" s="27"/>
      <c r="Z20" s="26"/>
      <c r="AA20" s="26"/>
      <c r="AB20" s="26"/>
    </row>
    <row r="21" spans="1:28" s="3" customFormat="1" ht="18.75" x14ac:dyDescent="0.2">
      <c r="A21" s="33">
        <v>1</v>
      </c>
      <c r="B21" s="36">
        <v>2</v>
      </c>
      <c r="C21" s="33">
        <v>3</v>
      </c>
      <c r="D21" s="36">
        <v>4</v>
      </c>
      <c r="E21" s="33">
        <v>5</v>
      </c>
      <c r="F21" s="36">
        <v>6</v>
      </c>
      <c r="G21" s="84">
        <v>7</v>
      </c>
      <c r="H21" s="85">
        <v>8</v>
      </c>
      <c r="I21" s="84">
        <v>9</v>
      </c>
      <c r="J21" s="85">
        <v>10</v>
      </c>
      <c r="K21" s="84">
        <v>11</v>
      </c>
      <c r="L21" s="85">
        <v>12</v>
      </c>
      <c r="M21" s="84">
        <v>13</v>
      </c>
      <c r="N21" s="85">
        <v>14</v>
      </c>
      <c r="O21" s="84">
        <v>15</v>
      </c>
      <c r="P21" s="85">
        <v>16</v>
      </c>
      <c r="Q21" s="84">
        <v>17</v>
      </c>
      <c r="R21" s="85">
        <v>18</v>
      </c>
      <c r="S21" s="84">
        <v>19</v>
      </c>
      <c r="T21" s="27"/>
      <c r="U21" s="27"/>
      <c r="V21" s="27"/>
      <c r="W21" s="27"/>
      <c r="X21" s="27"/>
      <c r="Y21" s="27"/>
      <c r="Z21" s="26"/>
      <c r="AA21" s="26"/>
      <c r="AB21" s="26"/>
    </row>
    <row r="22" spans="1:28" s="3" customFormat="1" ht="18.75" x14ac:dyDescent="0.2">
      <c r="A22" s="112">
        <v>1</v>
      </c>
      <c r="B22" s="121"/>
      <c r="C22" s="112"/>
      <c r="D22" s="120"/>
      <c r="E22" s="121"/>
      <c r="F22" s="120"/>
      <c r="G22" s="121"/>
      <c r="H22" s="120"/>
      <c r="I22" s="121"/>
      <c r="J22" s="120"/>
      <c r="K22" s="121"/>
      <c r="L22" s="120"/>
      <c r="M22" s="121"/>
      <c r="N22" s="120"/>
      <c r="O22" s="121"/>
      <c r="P22" s="120"/>
      <c r="Q22" s="141"/>
      <c r="R22" s="122"/>
      <c r="S22" s="140"/>
      <c r="W22" s="27"/>
      <c r="X22" s="27"/>
      <c r="Y22" s="27"/>
      <c r="Z22" s="26"/>
      <c r="AA22" s="26"/>
      <c r="AB22" s="26"/>
    </row>
    <row r="23" spans="1:28" ht="20.25" customHeight="1" x14ac:dyDescent="0.25">
      <c r="A23" s="57"/>
      <c r="B23" s="36" t="s">
        <v>299</v>
      </c>
      <c r="C23" s="36"/>
      <c r="D23" s="36"/>
      <c r="E23" s="57" t="s">
        <v>300</v>
      </c>
      <c r="F23" s="57" t="s">
        <v>300</v>
      </c>
      <c r="G23" s="57" t="s">
        <v>300</v>
      </c>
      <c r="H23" s="111">
        <f>H22</f>
        <v>0</v>
      </c>
      <c r="I23" s="57"/>
      <c r="J23" s="111">
        <f>J22</f>
        <v>0</v>
      </c>
      <c r="K23" s="57"/>
      <c r="L23" s="57"/>
      <c r="M23" s="57"/>
      <c r="N23" s="57"/>
      <c r="O23" s="57"/>
      <c r="P23" s="57"/>
      <c r="Q23" s="58"/>
      <c r="R23" s="2"/>
      <c r="S23" s="111">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K45" sqref="K45"/>
    </sheetView>
  </sheetViews>
  <sheetFormatPr defaultColWidth="10.7109375" defaultRowHeight="15.75" x14ac:dyDescent="0.25"/>
  <cols>
    <col min="1" max="1" width="9.42578125" style="37" customWidth="1"/>
    <col min="2" max="2" width="8.7109375" style="37" customWidth="1"/>
    <col min="3" max="3" width="12.7109375" style="37" customWidth="1"/>
    <col min="4" max="4" width="17.710937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32"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86" t="str">
        <f>'1. паспорт местоположение'!A5:C5</f>
        <v>Год раскрытия информации: 2022 год</v>
      </c>
      <c r="B6" s="386"/>
      <c r="C6" s="386"/>
      <c r="D6" s="386"/>
      <c r="E6" s="386"/>
      <c r="F6" s="386"/>
      <c r="G6" s="386"/>
      <c r="H6" s="386"/>
      <c r="I6" s="386"/>
      <c r="J6" s="386"/>
      <c r="K6" s="386"/>
      <c r="L6" s="386"/>
      <c r="M6" s="386"/>
      <c r="N6" s="386"/>
      <c r="O6" s="386"/>
      <c r="P6" s="386"/>
      <c r="Q6" s="386"/>
      <c r="R6" s="386"/>
      <c r="S6" s="386"/>
      <c r="T6" s="386"/>
    </row>
    <row r="7" spans="1:20" s="11" customFormat="1" x14ac:dyDescent="0.2">
      <c r="A7" s="16"/>
      <c r="H7" s="15"/>
    </row>
    <row r="8" spans="1:20" s="11" customFormat="1" ht="18.75" x14ac:dyDescent="0.2">
      <c r="A8" s="400" t="s">
        <v>6</v>
      </c>
      <c r="B8" s="400"/>
      <c r="C8" s="400"/>
      <c r="D8" s="400"/>
      <c r="E8" s="400"/>
      <c r="F8" s="400"/>
      <c r="G8" s="400"/>
      <c r="H8" s="400"/>
      <c r="I8" s="400"/>
      <c r="J8" s="400"/>
      <c r="K8" s="400"/>
      <c r="L8" s="400"/>
      <c r="M8" s="400"/>
      <c r="N8" s="400"/>
      <c r="O8" s="400"/>
      <c r="P8" s="400"/>
      <c r="Q8" s="400"/>
      <c r="R8" s="400"/>
      <c r="S8" s="400"/>
      <c r="T8" s="400"/>
    </row>
    <row r="9" spans="1:20" s="11"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1" customFormat="1" ht="18.75" customHeight="1" x14ac:dyDescent="0.2">
      <c r="A10" s="394" t="str">
        <f>'1. паспорт местоположение'!A9:C9</f>
        <v>Акционерное общество "Янтарьэнерго" ДЗО  ПАО "Россети"</v>
      </c>
      <c r="B10" s="394"/>
      <c r="C10" s="394"/>
      <c r="D10" s="394"/>
      <c r="E10" s="394"/>
      <c r="F10" s="394"/>
      <c r="G10" s="394"/>
      <c r="H10" s="394"/>
      <c r="I10" s="394"/>
      <c r="J10" s="394"/>
      <c r="K10" s="394"/>
      <c r="L10" s="394"/>
      <c r="M10" s="394"/>
      <c r="N10" s="394"/>
      <c r="O10" s="394"/>
      <c r="P10" s="394"/>
      <c r="Q10" s="394"/>
      <c r="R10" s="394"/>
      <c r="S10" s="394"/>
      <c r="T10" s="394"/>
    </row>
    <row r="11" spans="1:20" s="11" customFormat="1" ht="18.75" customHeight="1" x14ac:dyDescent="0.2">
      <c r="A11" s="396" t="s">
        <v>5</v>
      </c>
      <c r="B11" s="396"/>
      <c r="C11" s="396"/>
      <c r="D11" s="396"/>
      <c r="E11" s="396"/>
      <c r="F11" s="396"/>
      <c r="G11" s="396"/>
      <c r="H11" s="396"/>
      <c r="I11" s="396"/>
      <c r="J11" s="396"/>
      <c r="K11" s="396"/>
      <c r="L11" s="396"/>
      <c r="M11" s="396"/>
      <c r="N11" s="396"/>
      <c r="O11" s="396"/>
      <c r="P11" s="396"/>
      <c r="Q11" s="396"/>
      <c r="R11" s="396"/>
      <c r="S11" s="396"/>
      <c r="T11" s="396"/>
    </row>
    <row r="12" spans="1:20" s="11"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1" customFormat="1" ht="18.75" customHeight="1" x14ac:dyDescent="0.2">
      <c r="A13" s="394" t="str">
        <f>'1. паспорт местоположение'!A12:C12</f>
        <v>L_18-0227</v>
      </c>
      <c r="B13" s="394"/>
      <c r="C13" s="394"/>
      <c r="D13" s="394"/>
      <c r="E13" s="394"/>
      <c r="F13" s="394"/>
      <c r="G13" s="394"/>
      <c r="H13" s="394"/>
      <c r="I13" s="394"/>
      <c r="J13" s="394"/>
      <c r="K13" s="394"/>
      <c r="L13" s="394"/>
      <c r="M13" s="394"/>
      <c r="N13" s="394"/>
      <c r="O13" s="394"/>
      <c r="P13" s="394"/>
      <c r="Q13" s="394"/>
      <c r="R13" s="394"/>
      <c r="S13" s="394"/>
      <c r="T13" s="394"/>
    </row>
    <row r="14" spans="1:20" s="11" customFormat="1" ht="18.75" customHeight="1" x14ac:dyDescent="0.2">
      <c r="A14" s="396" t="s">
        <v>4</v>
      </c>
      <c r="B14" s="396"/>
      <c r="C14" s="396"/>
      <c r="D14" s="396"/>
      <c r="E14" s="396"/>
      <c r="F14" s="396"/>
      <c r="G14" s="396"/>
      <c r="H14" s="396"/>
      <c r="I14" s="396"/>
      <c r="J14" s="396"/>
      <c r="K14" s="396"/>
      <c r="L14" s="396"/>
      <c r="M14" s="396"/>
      <c r="N14" s="396"/>
      <c r="O14" s="396"/>
      <c r="P14" s="396"/>
      <c r="Q14" s="396"/>
      <c r="R14" s="396"/>
      <c r="S14" s="396"/>
      <c r="T14" s="396"/>
    </row>
    <row r="15" spans="1:20" s="8" customFormat="1" ht="15.75" customHeight="1" x14ac:dyDescent="0.2">
      <c r="A15" s="401"/>
      <c r="B15" s="401"/>
      <c r="C15" s="401"/>
      <c r="D15" s="401"/>
      <c r="E15" s="401"/>
      <c r="F15" s="401"/>
      <c r="G15" s="401"/>
      <c r="H15" s="401"/>
      <c r="I15" s="401"/>
      <c r="J15" s="401"/>
      <c r="K15" s="401"/>
      <c r="L15" s="401"/>
      <c r="M15" s="401"/>
      <c r="N15" s="401"/>
      <c r="O15" s="401"/>
      <c r="P15" s="401"/>
      <c r="Q15" s="401"/>
      <c r="R15" s="401"/>
      <c r="S15" s="401"/>
      <c r="T15" s="401"/>
    </row>
    <row r="16" spans="1:20" s="3" customFormat="1" ht="12" x14ac:dyDescent="0.2">
      <c r="A16" s="394" t="str">
        <f>'1. паспорт местоположение'!A15</f>
        <v>Модернизация 300 ТП, РП 6-10 кВ с установкой пунктов учета электроэнергии и устройств телемеханики в г. Калининграде</v>
      </c>
      <c r="B16" s="394"/>
      <c r="C16" s="394"/>
      <c r="D16" s="394"/>
      <c r="E16" s="394"/>
      <c r="F16" s="394"/>
      <c r="G16" s="394"/>
      <c r="H16" s="394"/>
      <c r="I16" s="394"/>
      <c r="J16" s="394"/>
      <c r="K16" s="394"/>
      <c r="L16" s="394"/>
      <c r="M16" s="394"/>
      <c r="N16" s="394"/>
      <c r="O16" s="394"/>
      <c r="P16" s="394"/>
      <c r="Q16" s="394"/>
      <c r="R16" s="394"/>
      <c r="S16" s="394"/>
      <c r="T16" s="394"/>
    </row>
    <row r="17" spans="1:113" s="3" customFormat="1" ht="15" customHeight="1" x14ac:dyDescent="0.2">
      <c r="A17" s="396" t="s">
        <v>3</v>
      </c>
      <c r="B17" s="396"/>
      <c r="C17" s="396"/>
      <c r="D17" s="396"/>
      <c r="E17" s="396"/>
      <c r="F17" s="396"/>
      <c r="G17" s="396"/>
      <c r="H17" s="396"/>
      <c r="I17" s="396"/>
      <c r="J17" s="396"/>
      <c r="K17" s="396"/>
      <c r="L17" s="396"/>
      <c r="M17" s="396"/>
      <c r="N17" s="396"/>
      <c r="O17" s="396"/>
      <c r="P17" s="396"/>
      <c r="Q17" s="396"/>
      <c r="R17" s="396"/>
      <c r="S17" s="396"/>
      <c r="T17" s="396"/>
    </row>
    <row r="18" spans="1:113"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97"/>
    </row>
    <row r="19" spans="1:113" s="3" customFormat="1" ht="15" customHeight="1" x14ac:dyDescent="0.2">
      <c r="A19" s="409" t="s">
        <v>416</v>
      </c>
      <c r="B19" s="409"/>
      <c r="C19" s="409"/>
      <c r="D19" s="409"/>
      <c r="E19" s="409"/>
      <c r="F19" s="409"/>
      <c r="G19" s="409"/>
      <c r="H19" s="409"/>
      <c r="I19" s="409"/>
      <c r="J19" s="409"/>
      <c r="K19" s="409"/>
      <c r="L19" s="409"/>
      <c r="M19" s="409"/>
      <c r="N19" s="409"/>
      <c r="O19" s="409"/>
      <c r="P19" s="409"/>
      <c r="Q19" s="409"/>
      <c r="R19" s="409"/>
      <c r="S19" s="409"/>
      <c r="T19" s="409"/>
    </row>
    <row r="20" spans="1:113" s="44" customFormat="1" ht="21" customHeight="1" x14ac:dyDescent="0.25">
      <c r="A20" s="410"/>
      <c r="B20" s="410"/>
      <c r="C20" s="410"/>
      <c r="D20" s="410"/>
      <c r="E20" s="410"/>
      <c r="F20" s="410"/>
      <c r="G20" s="410"/>
      <c r="H20" s="410"/>
      <c r="I20" s="410"/>
      <c r="J20" s="410"/>
      <c r="K20" s="410"/>
      <c r="L20" s="410"/>
      <c r="M20" s="410"/>
      <c r="N20" s="410"/>
      <c r="O20" s="410"/>
      <c r="P20" s="410"/>
      <c r="Q20" s="410"/>
      <c r="R20" s="410"/>
      <c r="S20" s="410"/>
      <c r="T20" s="410"/>
    </row>
    <row r="21" spans="1:113" ht="46.5" customHeight="1" x14ac:dyDescent="0.25">
      <c r="A21" s="411" t="s">
        <v>2</v>
      </c>
      <c r="B21" s="414" t="s">
        <v>218</v>
      </c>
      <c r="C21" s="415"/>
      <c r="D21" s="418" t="s">
        <v>115</v>
      </c>
      <c r="E21" s="414" t="s">
        <v>445</v>
      </c>
      <c r="F21" s="415"/>
      <c r="G21" s="414" t="s">
        <v>237</v>
      </c>
      <c r="H21" s="415"/>
      <c r="I21" s="414" t="s">
        <v>114</v>
      </c>
      <c r="J21" s="415"/>
      <c r="K21" s="418" t="s">
        <v>113</v>
      </c>
      <c r="L21" s="414" t="s">
        <v>112</v>
      </c>
      <c r="M21" s="415"/>
      <c r="N21" s="414" t="s">
        <v>441</v>
      </c>
      <c r="O21" s="415"/>
      <c r="P21" s="418" t="s">
        <v>111</v>
      </c>
      <c r="Q21" s="406" t="s">
        <v>110</v>
      </c>
      <c r="R21" s="407"/>
      <c r="S21" s="406" t="s">
        <v>109</v>
      </c>
      <c r="T21" s="408"/>
    </row>
    <row r="22" spans="1:113" ht="204.75" customHeight="1" x14ac:dyDescent="0.25">
      <c r="A22" s="412"/>
      <c r="B22" s="416"/>
      <c r="C22" s="417"/>
      <c r="D22" s="421"/>
      <c r="E22" s="416"/>
      <c r="F22" s="417"/>
      <c r="G22" s="416"/>
      <c r="H22" s="417"/>
      <c r="I22" s="416"/>
      <c r="J22" s="417"/>
      <c r="K22" s="419"/>
      <c r="L22" s="416"/>
      <c r="M22" s="417"/>
      <c r="N22" s="416"/>
      <c r="O22" s="417"/>
      <c r="P22" s="419"/>
      <c r="Q22" s="203" t="s">
        <v>108</v>
      </c>
      <c r="R22" s="203" t="s">
        <v>415</v>
      </c>
      <c r="S22" s="203" t="s">
        <v>107</v>
      </c>
      <c r="T22" s="203" t="s">
        <v>106</v>
      </c>
    </row>
    <row r="23" spans="1:113" ht="51.75" customHeight="1" x14ac:dyDescent="0.25">
      <c r="A23" s="413"/>
      <c r="B23" s="204" t="s">
        <v>104</v>
      </c>
      <c r="C23" s="204" t="s">
        <v>105</v>
      </c>
      <c r="D23" s="419"/>
      <c r="E23" s="204" t="s">
        <v>104</v>
      </c>
      <c r="F23" s="204" t="s">
        <v>105</v>
      </c>
      <c r="G23" s="204" t="s">
        <v>104</v>
      </c>
      <c r="H23" s="204" t="s">
        <v>105</v>
      </c>
      <c r="I23" s="204" t="s">
        <v>104</v>
      </c>
      <c r="J23" s="204" t="s">
        <v>105</v>
      </c>
      <c r="K23" s="204" t="s">
        <v>104</v>
      </c>
      <c r="L23" s="204" t="s">
        <v>104</v>
      </c>
      <c r="M23" s="204" t="s">
        <v>105</v>
      </c>
      <c r="N23" s="204" t="s">
        <v>104</v>
      </c>
      <c r="O23" s="204" t="s">
        <v>105</v>
      </c>
      <c r="P23" s="191" t="s">
        <v>104</v>
      </c>
      <c r="Q23" s="203" t="s">
        <v>104</v>
      </c>
      <c r="R23" s="203" t="s">
        <v>104</v>
      </c>
      <c r="S23" s="203" t="s">
        <v>104</v>
      </c>
      <c r="T23" s="205" t="s">
        <v>104</v>
      </c>
    </row>
    <row r="24" spans="1:113" x14ac:dyDescent="0.25">
      <c r="A24" s="206">
        <v>1</v>
      </c>
      <c r="B24" s="206">
        <v>2</v>
      </c>
      <c r="C24" s="206">
        <v>3</v>
      </c>
      <c r="D24" s="206">
        <v>4</v>
      </c>
      <c r="E24" s="206">
        <v>5</v>
      </c>
      <c r="F24" s="206">
        <v>6</v>
      </c>
      <c r="G24" s="206">
        <v>7</v>
      </c>
      <c r="H24" s="206">
        <v>8</v>
      </c>
      <c r="I24" s="206">
        <v>9</v>
      </c>
      <c r="J24" s="206">
        <v>10</v>
      </c>
      <c r="K24" s="206">
        <v>11</v>
      </c>
      <c r="L24" s="206">
        <v>12</v>
      </c>
      <c r="M24" s="206">
        <v>13</v>
      </c>
      <c r="N24" s="206">
        <v>14</v>
      </c>
      <c r="O24" s="206">
        <v>15</v>
      </c>
      <c r="P24" s="206">
        <v>16</v>
      </c>
      <c r="Q24" s="206">
        <v>17</v>
      </c>
      <c r="R24" s="206">
        <v>18</v>
      </c>
      <c r="S24" s="206">
        <v>19</v>
      </c>
      <c r="T24" s="207">
        <v>20</v>
      </c>
    </row>
    <row r="25" spans="1:113" s="158" customFormat="1" x14ac:dyDescent="0.25">
      <c r="A25" s="208"/>
      <c r="B25" s="209"/>
      <c r="C25" s="209"/>
      <c r="D25" s="210"/>
      <c r="E25" s="211"/>
      <c r="F25" s="211"/>
      <c r="G25" s="210"/>
      <c r="H25" s="210"/>
      <c r="I25" s="210"/>
      <c r="J25" s="212"/>
      <c r="K25" s="212"/>
      <c r="L25" s="212"/>
      <c r="M25" s="208"/>
      <c r="N25" s="208"/>
      <c r="O25" s="208"/>
      <c r="P25" s="213"/>
      <c r="Q25" s="214"/>
      <c r="R25" s="215"/>
      <c r="S25" s="215"/>
      <c r="T25" s="216"/>
    </row>
    <row r="26" spans="1:113" ht="18.75" x14ac:dyDescent="0.25">
      <c r="A26" s="208"/>
      <c r="B26" s="209"/>
      <c r="C26" s="209"/>
      <c r="D26" s="217"/>
      <c r="E26" s="211"/>
      <c r="F26" s="218"/>
      <c r="G26" s="219"/>
      <c r="H26" s="219"/>
      <c r="I26" s="210"/>
      <c r="J26" s="212"/>
      <c r="K26" s="212"/>
      <c r="L26" s="212"/>
      <c r="M26" s="208"/>
      <c r="N26" s="220"/>
      <c r="O26" s="220"/>
      <c r="P26" s="213"/>
      <c r="Q26" s="214"/>
      <c r="R26" s="215"/>
      <c r="S26" s="215"/>
      <c r="T26" s="216"/>
    </row>
    <row r="27" spans="1:113" s="43" customFormat="1" ht="18.75" x14ac:dyDescent="0.2">
      <c r="A27" s="220"/>
      <c r="B27" s="209"/>
      <c r="C27" s="209"/>
      <c r="D27" s="221"/>
      <c r="E27" s="222"/>
      <c r="F27" s="218"/>
      <c r="G27" s="220"/>
      <c r="H27" s="220"/>
      <c r="I27" s="220"/>
      <c r="J27" s="220"/>
      <c r="K27" s="220"/>
      <c r="L27" s="212"/>
      <c r="M27" s="220"/>
      <c r="N27" s="220"/>
      <c r="O27" s="220"/>
      <c r="P27" s="213"/>
      <c r="Q27" s="214"/>
      <c r="R27" s="215"/>
      <c r="S27" s="215"/>
      <c r="T27" s="216"/>
    </row>
    <row r="28" spans="1:113" s="43" customFormat="1" x14ac:dyDescent="0.25">
      <c r="B28" s="41" t="s">
        <v>103</v>
      </c>
      <c r="C28" s="41"/>
      <c r="D28" s="41"/>
      <c r="E28" s="41"/>
      <c r="F28" s="41"/>
      <c r="G28" s="41"/>
      <c r="H28" s="41"/>
      <c r="I28" s="41"/>
      <c r="J28" s="41"/>
      <c r="K28" s="41"/>
      <c r="L28" s="41"/>
      <c r="M28" s="41"/>
      <c r="N28" s="41"/>
      <c r="O28" s="41"/>
      <c r="P28" s="41"/>
      <c r="Q28" s="41"/>
      <c r="R28" s="41"/>
    </row>
    <row r="29" spans="1:113" x14ac:dyDescent="0.25">
      <c r="B29" s="420" t="s">
        <v>451</v>
      </c>
      <c r="C29" s="420"/>
      <c r="D29" s="420"/>
      <c r="E29" s="420"/>
      <c r="F29" s="420"/>
      <c r="G29" s="420"/>
      <c r="H29" s="420"/>
      <c r="I29" s="420"/>
      <c r="J29" s="420"/>
      <c r="K29" s="420"/>
      <c r="L29" s="420"/>
      <c r="M29" s="420"/>
      <c r="N29" s="420"/>
      <c r="O29" s="420"/>
      <c r="P29" s="420"/>
      <c r="Q29" s="420"/>
      <c r="R29" s="420"/>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0" t="s">
        <v>414</v>
      </c>
      <c r="C31" s="40"/>
      <c r="D31" s="40"/>
      <c r="E31" s="40"/>
      <c r="F31" s="38"/>
      <c r="G31" s="38"/>
      <c r="H31" s="40"/>
      <c r="I31" s="40"/>
      <c r="J31" s="40"/>
      <c r="K31" s="40"/>
      <c r="L31" s="40"/>
      <c r="M31" s="40"/>
      <c r="N31" s="40"/>
      <c r="O31" s="40"/>
      <c r="P31" s="40"/>
      <c r="Q31" s="40"/>
      <c r="R31" s="40"/>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0" t="s">
        <v>102</v>
      </c>
      <c r="C32" s="40"/>
      <c r="D32" s="40"/>
      <c r="E32" s="40"/>
      <c r="F32" s="38"/>
      <c r="G32" s="38"/>
      <c r="H32" s="40"/>
      <c r="I32" s="40"/>
      <c r="J32" s="40"/>
      <c r="K32" s="40"/>
      <c r="L32" s="40"/>
      <c r="M32" s="40"/>
      <c r="N32" s="40"/>
      <c r="O32" s="40"/>
      <c r="P32" s="40"/>
      <c r="Q32" s="40"/>
      <c r="R32" s="40"/>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38" customFormat="1" x14ac:dyDescent="0.25">
      <c r="B33" s="40" t="s">
        <v>101</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8" customFormat="1" x14ac:dyDescent="0.25">
      <c r="B34" s="40" t="s">
        <v>100</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s="38" customFormat="1" x14ac:dyDescent="0.25">
      <c r="B35" s="40" t="s">
        <v>99</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s="38" customFormat="1" x14ac:dyDescent="0.25">
      <c r="B36" s="40" t="s">
        <v>98</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x14ac:dyDescent="0.25">
      <c r="B37" s="40" t="s">
        <v>97</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x14ac:dyDescent="0.25">
      <c r="B38" s="40" t="s">
        <v>96</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x14ac:dyDescent="0.25">
      <c r="B39" s="40" t="s">
        <v>95</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x14ac:dyDescent="0.25">
      <c r="B40" s="40" t="s">
        <v>94</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s="38" customFormat="1"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zoomScale="70" zoomScaleSheetLayoutView="70" workbookViewId="0">
      <selection activeCell="G29" sqref="G29"/>
    </sheetView>
  </sheetViews>
  <sheetFormatPr defaultColWidth="10.7109375" defaultRowHeight="15.75" x14ac:dyDescent="0.25"/>
  <cols>
    <col min="1" max="1" width="10.7109375" style="37"/>
    <col min="2" max="2" width="19.42578125" style="37" customWidth="1"/>
    <col min="3" max="3" width="20" style="37" customWidth="1"/>
    <col min="4" max="4" width="13.85546875" style="37" customWidth="1"/>
    <col min="5" max="5" width="14.42578125" style="37" customWidth="1"/>
    <col min="6" max="6" width="8.7109375" style="37" customWidth="1"/>
    <col min="7" max="7" width="7.28515625" style="37" bestFit="1" customWidth="1"/>
    <col min="8" max="8" width="8.7109375" style="37" customWidth="1"/>
    <col min="9" max="9" width="7.28515625" style="37" bestFit="1" customWidth="1"/>
    <col min="10" max="10" width="20.140625" style="37" customWidth="1"/>
    <col min="11" max="11" width="10.42578125" style="37" customWidth="1"/>
    <col min="12" max="12" width="8.85546875" style="37" customWidth="1"/>
    <col min="13" max="13" width="15.85546875" style="37" customWidth="1"/>
    <col min="14" max="14" width="21.42578125" style="37" customWidth="1"/>
    <col min="15" max="15" width="9.28515625"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11.85546875" style="37" bestFit="1" customWidth="1"/>
    <col min="24" max="24" width="24.42578125" style="37" customWidth="1"/>
    <col min="25" max="25" width="15.28515625" style="37" customWidth="1"/>
    <col min="26" max="26" width="23.140625" style="37" customWidth="1"/>
    <col min="27" max="27" width="24"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18.75" x14ac:dyDescent="0.25">
      <c r="AA1" s="32" t="s">
        <v>65</v>
      </c>
    </row>
    <row r="2" spans="1:27" s="11" customFormat="1" ht="18.75" x14ac:dyDescent="0.3">
      <c r="E2" s="17"/>
      <c r="Q2" s="15"/>
      <c r="R2" s="15"/>
      <c r="AA2" s="14" t="s">
        <v>7</v>
      </c>
    </row>
    <row r="3" spans="1:27" s="11" customFormat="1" ht="18.75" x14ac:dyDescent="0.3">
      <c r="E3" s="17"/>
      <c r="Q3" s="15"/>
      <c r="R3" s="15"/>
      <c r="AA3" s="14" t="s">
        <v>64</v>
      </c>
    </row>
    <row r="4" spans="1:27" s="11" customFormat="1" x14ac:dyDescent="0.2">
      <c r="E4" s="16"/>
      <c r="Q4" s="15"/>
      <c r="R4" s="15"/>
    </row>
    <row r="5" spans="1:27" s="11" customFormat="1"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row>
    <row r="6" spans="1:27" s="11" customFormat="1" x14ac:dyDescent="0.2">
      <c r="A6" s="90"/>
      <c r="B6" s="90"/>
      <c r="C6" s="90"/>
      <c r="D6" s="90"/>
      <c r="E6" s="90"/>
      <c r="F6" s="90"/>
      <c r="G6" s="90"/>
      <c r="H6" s="90"/>
      <c r="I6" s="90"/>
      <c r="J6" s="90"/>
      <c r="K6" s="90"/>
      <c r="L6" s="90"/>
      <c r="M6" s="90"/>
      <c r="N6" s="90"/>
      <c r="O6" s="90"/>
      <c r="P6" s="90"/>
      <c r="Q6" s="90"/>
      <c r="R6" s="90"/>
      <c r="S6" s="90"/>
      <c r="T6" s="90"/>
    </row>
    <row r="7" spans="1:27" s="11" customFormat="1" ht="18.75" x14ac:dyDescent="0.2">
      <c r="E7" s="400" t="s">
        <v>6</v>
      </c>
      <c r="F7" s="400"/>
      <c r="G7" s="400"/>
      <c r="H7" s="400"/>
      <c r="I7" s="400"/>
      <c r="J7" s="400"/>
      <c r="K7" s="400"/>
      <c r="L7" s="400"/>
      <c r="M7" s="400"/>
      <c r="N7" s="400"/>
      <c r="O7" s="400"/>
      <c r="P7" s="400"/>
      <c r="Q7" s="400"/>
      <c r="R7" s="400"/>
      <c r="S7" s="400"/>
      <c r="T7" s="400"/>
      <c r="U7" s="400"/>
      <c r="V7" s="400"/>
      <c r="W7" s="400"/>
      <c r="X7" s="400"/>
      <c r="Y7" s="40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23" t="str">
        <f>'1. паспорт местоположение'!A9</f>
        <v>Акционерное общество "Янтарьэнерго" ДЗО  ПАО "Россети"</v>
      </c>
      <c r="F9" s="423"/>
      <c r="G9" s="423"/>
      <c r="H9" s="423"/>
      <c r="I9" s="423"/>
      <c r="J9" s="423"/>
      <c r="K9" s="423"/>
      <c r="L9" s="423"/>
      <c r="M9" s="423"/>
      <c r="N9" s="423"/>
      <c r="O9" s="423"/>
      <c r="P9" s="423"/>
      <c r="Q9" s="423"/>
      <c r="R9" s="423"/>
      <c r="S9" s="423"/>
      <c r="T9" s="423"/>
      <c r="U9" s="423"/>
      <c r="V9" s="423"/>
      <c r="W9" s="423"/>
      <c r="X9" s="423"/>
      <c r="Y9" s="423"/>
    </row>
    <row r="10" spans="1:27" s="11" customFormat="1" x14ac:dyDescent="0.2">
      <c r="E10" s="396" t="s">
        <v>5</v>
      </c>
      <c r="F10" s="396"/>
      <c r="G10" s="396"/>
      <c r="H10" s="396"/>
      <c r="I10" s="396"/>
      <c r="J10" s="396"/>
      <c r="K10" s="396"/>
      <c r="L10" s="396"/>
      <c r="M10" s="396"/>
      <c r="N10" s="396"/>
      <c r="O10" s="396"/>
      <c r="P10" s="396"/>
      <c r="Q10" s="396"/>
      <c r="R10" s="396"/>
      <c r="S10" s="396"/>
      <c r="T10" s="396"/>
      <c r="U10" s="396"/>
      <c r="V10" s="396"/>
      <c r="W10" s="396"/>
      <c r="X10" s="396"/>
      <c r="Y10" s="39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23" t="str">
        <f>'1. паспорт местоположение'!A12</f>
        <v>L_18-0227</v>
      </c>
      <c r="F12" s="423"/>
      <c r="G12" s="423"/>
      <c r="H12" s="423"/>
      <c r="I12" s="423"/>
      <c r="J12" s="423"/>
      <c r="K12" s="423"/>
      <c r="L12" s="423"/>
      <c r="M12" s="423"/>
      <c r="N12" s="423"/>
      <c r="O12" s="423"/>
      <c r="P12" s="423"/>
      <c r="Q12" s="423"/>
      <c r="R12" s="423"/>
      <c r="S12" s="423"/>
      <c r="T12" s="423"/>
      <c r="U12" s="423"/>
      <c r="V12" s="423"/>
      <c r="W12" s="423"/>
      <c r="X12" s="423"/>
      <c r="Y12" s="423"/>
    </row>
    <row r="13" spans="1:27" s="11" customFormat="1" x14ac:dyDescent="0.2">
      <c r="E13" s="396" t="s">
        <v>4</v>
      </c>
      <c r="F13" s="396"/>
      <c r="G13" s="396"/>
      <c r="H13" s="396"/>
      <c r="I13" s="396"/>
      <c r="J13" s="396"/>
      <c r="K13" s="396"/>
      <c r="L13" s="396"/>
      <c r="M13" s="396"/>
      <c r="N13" s="396"/>
      <c r="O13" s="396"/>
      <c r="P13" s="396"/>
      <c r="Q13" s="396"/>
      <c r="R13" s="396"/>
      <c r="S13" s="396"/>
      <c r="T13" s="396"/>
      <c r="U13" s="396"/>
      <c r="V13" s="396"/>
      <c r="W13" s="396"/>
      <c r="X13" s="396"/>
      <c r="Y13" s="396"/>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22" t="str">
        <f>'1. паспорт местоположение'!A15</f>
        <v>Модернизация 300 ТП, РП 6-10 кВ с установкой пунктов учета электроэнергии и устройств телемеханики в г. Калининграде</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x14ac:dyDescent="0.2">
      <c r="E16" s="396" t="s">
        <v>3</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09"/>
      <c r="F18" s="409"/>
      <c r="G18" s="409"/>
      <c r="H18" s="409"/>
      <c r="I18" s="409"/>
      <c r="J18" s="409"/>
      <c r="K18" s="409"/>
      <c r="L18" s="409"/>
      <c r="M18" s="409"/>
      <c r="N18" s="409"/>
      <c r="O18" s="409"/>
      <c r="P18" s="409"/>
      <c r="Q18" s="409"/>
      <c r="R18" s="409"/>
      <c r="S18" s="409"/>
      <c r="T18" s="409"/>
      <c r="U18" s="409"/>
      <c r="V18" s="409"/>
      <c r="W18" s="409"/>
      <c r="X18" s="409"/>
      <c r="Y18" s="409"/>
    </row>
    <row r="19" spans="1:27" ht="18.75" x14ac:dyDescent="0.25">
      <c r="A19" s="409" t="s">
        <v>418</v>
      </c>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row>
    <row r="20" spans="1:27" s="44" customFormat="1" x14ac:dyDescent="0.25"/>
    <row r="21" spans="1:27" ht="15.75" customHeight="1" x14ac:dyDescent="0.25">
      <c r="A21" s="424" t="s">
        <v>2</v>
      </c>
      <c r="B21" s="426" t="s">
        <v>425</v>
      </c>
      <c r="C21" s="427"/>
      <c r="D21" s="426" t="s">
        <v>427</v>
      </c>
      <c r="E21" s="427"/>
      <c r="F21" s="406" t="s">
        <v>87</v>
      </c>
      <c r="G21" s="408"/>
      <c r="H21" s="408"/>
      <c r="I21" s="407"/>
      <c r="J21" s="424" t="s">
        <v>428</v>
      </c>
      <c r="K21" s="426" t="s">
        <v>429</v>
      </c>
      <c r="L21" s="427"/>
      <c r="M21" s="426" t="s">
        <v>430</v>
      </c>
      <c r="N21" s="427"/>
      <c r="O21" s="426" t="s">
        <v>417</v>
      </c>
      <c r="P21" s="427"/>
      <c r="Q21" s="426" t="s">
        <v>120</v>
      </c>
      <c r="R21" s="427"/>
      <c r="S21" s="424" t="s">
        <v>119</v>
      </c>
      <c r="T21" s="424" t="s">
        <v>431</v>
      </c>
      <c r="U21" s="424" t="s">
        <v>426</v>
      </c>
      <c r="V21" s="426" t="s">
        <v>118</v>
      </c>
      <c r="W21" s="427"/>
      <c r="X21" s="406" t="s">
        <v>110</v>
      </c>
      <c r="Y21" s="407"/>
      <c r="Z21" s="406" t="s">
        <v>109</v>
      </c>
      <c r="AA21" s="407"/>
    </row>
    <row r="22" spans="1:27" ht="141.75" customHeight="1" x14ac:dyDescent="0.25">
      <c r="A22" s="425"/>
      <c r="B22" s="428"/>
      <c r="C22" s="429"/>
      <c r="D22" s="428"/>
      <c r="E22" s="429"/>
      <c r="F22" s="406" t="s">
        <v>117</v>
      </c>
      <c r="G22" s="407"/>
      <c r="H22" s="406" t="s">
        <v>116</v>
      </c>
      <c r="I22" s="407"/>
      <c r="J22" s="425"/>
      <c r="K22" s="428"/>
      <c r="L22" s="429"/>
      <c r="M22" s="428"/>
      <c r="N22" s="429"/>
      <c r="O22" s="428"/>
      <c r="P22" s="429"/>
      <c r="Q22" s="428"/>
      <c r="R22" s="429"/>
      <c r="S22" s="425"/>
      <c r="T22" s="425"/>
      <c r="U22" s="425"/>
      <c r="V22" s="428"/>
      <c r="W22" s="429"/>
      <c r="X22" s="203" t="s">
        <v>108</v>
      </c>
      <c r="Y22" s="203" t="s">
        <v>415</v>
      </c>
      <c r="Z22" s="203" t="s">
        <v>107</v>
      </c>
      <c r="AA22" s="203" t="s">
        <v>106</v>
      </c>
    </row>
    <row r="23" spans="1:27" x14ac:dyDescent="0.25">
      <c r="A23" s="223"/>
      <c r="B23" s="224" t="s">
        <v>104</v>
      </c>
      <c r="C23" s="224" t="s">
        <v>105</v>
      </c>
      <c r="D23" s="225" t="s">
        <v>104</v>
      </c>
      <c r="E23" s="224" t="s">
        <v>105</v>
      </c>
      <c r="F23" s="224" t="s">
        <v>104</v>
      </c>
      <c r="G23" s="224" t="s">
        <v>105</v>
      </c>
      <c r="H23" s="224" t="s">
        <v>104</v>
      </c>
      <c r="I23" s="224" t="s">
        <v>105</v>
      </c>
      <c r="J23" s="224" t="s">
        <v>104</v>
      </c>
      <c r="K23" s="224" t="s">
        <v>104</v>
      </c>
      <c r="L23" s="224" t="s">
        <v>105</v>
      </c>
      <c r="M23" s="224" t="s">
        <v>104</v>
      </c>
      <c r="N23" s="224" t="s">
        <v>105</v>
      </c>
      <c r="O23" s="224" t="s">
        <v>104</v>
      </c>
      <c r="P23" s="224" t="s">
        <v>105</v>
      </c>
      <c r="Q23" s="224" t="s">
        <v>104</v>
      </c>
      <c r="R23" s="224" t="s">
        <v>105</v>
      </c>
      <c r="S23" s="224" t="s">
        <v>104</v>
      </c>
      <c r="T23" s="224" t="s">
        <v>104</v>
      </c>
      <c r="U23" s="224" t="s">
        <v>104</v>
      </c>
      <c r="V23" s="224" t="s">
        <v>104</v>
      </c>
      <c r="W23" s="224" t="s">
        <v>105</v>
      </c>
      <c r="X23" s="224" t="s">
        <v>104</v>
      </c>
      <c r="Y23" s="224" t="s">
        <v>104</v>
      </c>
      <c r="Z23" s="224" t="s">
        <v>104</v>
      </c>
      <c r="AA23" s="224" t="s">
        <v>104</v>
      </c>
    </row>
    <row r="24" spans="1:27" x14ac:dyDescent="0.25">
      <c r="A24" s="226">
        <v>1</v>
      </c>
      <c r="B24" s="226">
        <v>2</v>
      </c>
      <c r="C24" s="226">
        <v>3</v>
      </c>
      <c r="D24" s="226">
        <v>4</v>
      </c>
      <c r="E24" s="226">
        <v>5</v>
      </c>
      <c r="F24" s="226">
        <v>6</v>
      </c>
      <c r="G24" s="226">
        <v>7</v>
      </c>
      <c r="H24" s="226">
        <v>8</v>
      </c>
      <c r="I24" s="226">
        <v>9</v>
      </c>
      <c r="J24" s="226">
        <v>10</v>
      </c>
      <c r="K24" s="226">
        <v>11</v>
      </c>
      <c r="L24" s="226">
        <v>12</v>
      </c>
      <c r="M24" s="226">
        <v>13</v>
      </c>
      <c r="N24" s="226">
        <v>14</v>
      </c>
      <c r="O24" s="226">
        <v>15</v>
      </c>
      <c r="P24" s="227">
        <v>16</v>
      </c>
      <c r="Q24" s="227">
        <v>19</v>
      </c>
      <c r="R24" s="227">
        <v>20</v>
      </c>
      <c r="S24" s="228">
        <v>21</v>
      </c>
      <c r="T24" s="226">
        <v>22</v>
      </c>
      <c r="U24" s="226">
        <v>23</v>
      </c>
      <c r="V24" s="226">
        <v>24</v>
      </c>
      <c r="W24" s="226">
        <v>25</v>
      </c>
      <c r="X24" s="226">
        <v>26</v>
      </c>
      <c r="Y24" s="226">
        <v>27</v>
      </c>
      <c r="Z24" s="226">
        <v>28</v>
      </c>
      <c r="AA24" s="226">
        <v>29</v>
      </c>
    </row>
    <row r="25" spans="1:27" x14ac:dyDescent="0.25">
      <c r="A25" s="361"/>
      <c r="B25" s="361"/>
      <c r="C25" s="361"/>
      <c r="D25" s="361"/>
      <c r="E25" s="361"/>
      <c r="F25" s="361"/>
      <c r="G25" s="361"/>
      <c r="H25" s="361"/>
      <c r="I25" s="361"/>
      <c r="J25" s="361"/>
      <c r="K25" s="361"/>
      <c r="L25" s="361"/>
      <c r="M25" s="361"/>
      <c r="N25" s="361"/>
      <c r="O25" s="361"/>
      <c r="P25" s="361"/>
      <c r="Q25" s="361"/>
      <c r="R25" s="361"/>
      <c r="S25" s="361"/>
      <c r="T25" s="361"/>
      <c r="U25" s="361"/>
      <c r="V25" s="361"/>
      <c r="W25" s="361"/>
      <c r="X25" s="361"/>
      <c r="Y25" s="361"/>
      <c r="Z25" s="361"/>
      <c r="AA25" s="361"/>
    </row>
  </sheetData>
  <mergeCells count="27">
    <mergeCell ref="E18:Y18"/>
    <mergeCell ref="D21:E22"/>
    <mergeCell ref="F21:I21"/>
    <mergeCell ref="J21:J22"/>
    <mergeCell ref="K21:L22"/>
    <mergeCell ref="M21:N22"/>
    <mergeCell ref="Q21:R22"/>
    <mergeCell ref="S21:S22"/>
    <mergeCell ref="T21:T22"/>
    <mergeCell ref="X21:Y21"/>
    <mergeCell ref="V21:W22"/>
    <mergeCell ref="Z21:AA21"/>
    <mergeCell ref="A5:AA5"/>
    <mergeCell ref="E16:Y16"/>
    <mergeCell ref="E15:Y15"/>
    <mergeCell ref="E7:Y7"/>
    <mergeCell ref="E10:Y10"/>
    <mergeCell ref="E12:Y12"/>
    <mergeCell ref="E13:Y13"/>
    <mergeCell ref="E9:Y9"/>
    <mergeCell ref="U21:U22"/>
    <mergeCell ref="A19:AA19"/>
    <mergeCell ref="O21:P22"/>
    <mergeCell ref="F22:G22"/>
    <mergeCell ref="H22:I22"/>
    <mergeCell ref="A21:A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5" zoomScaleSheetLayoutView="85" workbookViewId="0">
      <selection activeCell="C30" sqref="C30"/>
    </sheetView>
  </sheetViews>
  <sheetFormatPr defaultColWidth="9.140625" defaultRowHeight="15" x14ac:dyDescent="0.25"/>
  <cols>
    <col min="1" max="1" width="6.140625" style="1" customWidth="1"/>
    <col min="2" max="2" width="53.42578125" style="1" customWidth="1"/>
    <col min="3" max="3" width="98.28515625" style="139"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11" customFormat="1" ht="18.75" customHeight="1" x14ac:dyDescent="0.2">
      <c r="A1" s="17"/>
      <c r="C1" s="124" t="s">
        <v>65</v>
      </c>
      <c r="E1" s="15"/>
      <c r="F1" s="15"/>
    </row>
    <row r="2" spans="1:29" s="11" customFormat="1" ht="18.75" customHeight="1" x14ac:dyDescent="0.3">
      <c r="A2" s="17"/>
      <c r="C2" s="125" t="s">
        <v>7</v>
      </c>
      <c r="E2" s="15"/>
      <c r="F2" s="15"/>
    </row>
    <row r="3" spans="1:29" s="11" customFormat="1" ht="18.75" x14ac:dyDescent="0.3">
      <c r="A3" s="16"/>
      <c r="C3" s="125" t="s">
        <v>64</v>
      </c>
      <c r="E3" s="15"/>
      <c r="F3" s="15"/>
    </row>
    <row r="4" spans="1:29" s="11" customFormat="1" ht="18.75" x14ac:dyDescent="0.3">
      <c r="A4" s="16"/>
      <c r="C4" s="125"/>
      <c r="E4" s="15"/>
      <c r="F4" s="15"/>
    </row>
    <row r="5" spans="1:29" s="11" customFormat="1" ht="15.75" x14ac:dyDescent="0.2">
      <c r="A5" s="386" t="str">
        <f>'1. паспорт местоположение'!A5:C5</f>
        <v>Год раскрытия информации: 2022 год</v>
      </c>
      <c r="B5" s="386"/>
      <c r="C5" s="386"/>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1" customFormat="1" ht="18.75" x14ac:dyDescent="0.3">
      <c r="A6" s="16"/>
      <c r="C6" s="15"/>
      <c r="E6" s="15"/>
      <c r="F6" s="15"/>
      <c r="G6" s="14"/>
    </row>
    <row r="7" spans="1:29" s="11" customFormat="1" ht="18.75" x14ac:dyDescent="0.2">
      <c r="A7" s="400" t="s">
        <v>6</v>
      </c>
      <c r="B7" s="400"/>
      <c r="C7" s="400"/>
      <c r="D7" s="12"/>
      <c r="E7" s="12"/>
      <c r="F7" s="12"/>
      <c r="G7" s="12"/>
      <c r="H7" s="12"/>
      <c r="I7" s="12"/>
      <c r="J7" s="12"/>
      <c r="K7" s="12"/>
      <c r="L7" s="12"/>
      <c r="M7" s="12"/>
      <c r="N7" s="12"/>
      <c r="O7" s="12"/>
      <c r="P7" s="12"/>
      <c r="Q7" s="12"/>
      <c r="R7" s="12"/>
      <c r="S7" s="12"/>
      <c r="T7" s="12"/>
      <c r="U7" s="12"/>
    </row>
    <row r="8" spans="1:29" s="11" customFormat="1" ht="18.75" x14ac:dyDescent="0.2">
      <c r="A8" s="400"/>
      <c r="B8" s="400"/>
      <c r="C8" s="400"/>
      <c r="D8" s="13"/>
      <c r="E8" s="13"/>
      <c r="F8" s="13"/>
      <c r="G8" s="13"/>
      <c r="H8" s="12"/>
      <c r="I8" s="12"/>
      <c r="J8" s="12"/>
      <c r="K8" s="12"/>
      <c r="L8" s="12"/>
      <c r="M8" s="12"/>
      <c r="N8" s="12"/>
      <c r="O8" s="12"/>
      <c r="P8" s="12"/>
      <c r="Q8" s="12"/>
      <c r="R8" s="12"/>
      <c r="S8" s="12"/>
      <c r="T8" s="12"/>
      <c r="U8" s="12"/>
    </row>
    <row r="9" spans="1:29" s="11" customFormat="1" ht="18.75" x14ac:dyDescent="0.2">
      <c r="A9" s="394" t="str">
        <f>'1. паспорт местоположение'!A9:C9</f>
        <v>Акционерное общество "Янтарьэнерго" ДЗО  ПАО "Россети"</v>
      </c>
      <c r="B9" s="394"/>
      <c r="C9" s="394"/>
      <c r="D9" s="7"/>
      <c r="E9" s="7"/>
      <c r="F9" s="7"/>
      <c r="G9" s="7"/>
      <c r="H9" s="12"/>
      <c r="I9" s="12"/>
      <c r="J9" s="12"/>
      <c r="K9" s="12"/>
      <c r="L9" s="12"/>
      <c r="M9" s="12"/>
      <c r="N9" s="12"/>
      <c r="O9" s="12"/>
      <c r="P9" s="12"/>
      <c r="Q9" s="12"/>
      <c r="R9" s="12"/>
      <c r="S9" s="12"/>
      <c r="T9" s="12"/>
      <c r="U9" s="12"/>
    </row>
    <row r="10" spans="1:29" s="11" customFormat="1" ht="18.75" x14ac:dyDescent="0.2">
      <c r="A10" s="396" t="s">
        <v>5</v>
      </c>
      <c r="B10" s="396"/>
      <c r="C10" s="396"/>
      <c r="D10" s="5"/>
      <c r="E10" s="5"/>
      <c r="F10" s="5"/>
      <c r="G10" s="5"/>
      <c r="H10" s="12"/>
      <c r="I10" s="12"/>
      <c r="J10" s="12"/>
      <c r="K10" s="12"/>
      <c r="L10" s="12"/>
      <c r="M10" s="12"/>
      <c r="N10" s="12"/>
      <c r="O10" s="12"/>
      <c r="P10" s="12"/>
      <c r="Q10" s="12"/>
      <c r="R10" s="12"/>
      <c r="S10" s="12"/>
      <c r="T10" s="12"/>
      <c r="U10" s="12"/>
    </row>
    <row r="11" spans="1:29" s="11" customFormat="1" ht="18.75" x14ac:dyDescent="0.2">
      <c r="A11" s="400"/>
      <c r="B11" s="400"/>
      <c r="C11" s="400"/>
      <c r="D11" s="13"/>
      <c r="E11" s="13"/>
      <c r="F11" s="13"/>
      <c r="G11" s="13"/>
      <c r="H11" s="12"/>
      <c r="I11" s="12"/>
      <c r="J11" s="12"/>
      <c r="K11" s="12"/>
      <c r="L11" s="12"/>
      <c r="M11" s="12"/>
      <c r="N11" s="12"/>
      <c r="O11" s="12"/>
      <c r="P11" s="12"/>
      <c r="Q11" s="12"/>
      <c r="R11" s="12"/>
      <c r="S11" s="12"/>
      <c r="T11" s="12"/>
      <c r="U11" s="12"/>
    </row>
    <row r="12" spans="1:29" s="11" customFormat="1" ht="18.75" x14ac:dyDescent="0.2">
      <c r="A12" s="394" t="str">
        <f>'1. паспорт местоположение'!A12:C12</f>
        <v>L_18-0227</v>
      </c>
      <c r="B12" s="394"/>
      <c r="C12" s="394"/>
      <c r="D12" s="7"/>
      <c r="E12" s="7"/>
      <c r="F12" s="7"/>
      <c r="G12" s="7"/>
      <c r="H12" s="12"/>
      <c r="I12" s="12"/>
      <c r="J12" s="12"/>
      <c r="K12" s="12"/>
      <c r="L12" s="12"/>
      <c r="M12" s="12"/>
      <c r="N12" s="12"/>
      <c r="O12" s="12"/>
      <c r="P12" s="12"/>
      <c r="Q12" s="12"/>
      <c r="R12" s="12"/>
      <c r="S12" s="12"/>
      <c r="T12" s="12"/>
      <c r="U12" s="12"/>
    </row>
    <row r="13" spans="1:29" s="11" customFormat="1" ht="18.75" x14ac:dyDescent="0.2">
      <c r="A13" s="396" t="s">
        <v>4</v>
      </c>
      <c r="B13" s="396"/>
      <c r="C13" s="39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1"/>
      <c r="B14" s="401"/>
      <c r="C14" s="401"/>
      <c r="D14" s="9"/>
      <c r="E14" s="9"/>
      <c r="F14" s="9"/>
      <c r="G14" s="9"/>
      <c r="H14" s="9"/>
      <c r="I14" s="9"/>
      <c r="J14" s="9"/>
      <c r="K14" s="9"/>
      <c r="L14" s="9"/>
      <c r="M14" s="9"/>
      <c r="N14" s="9"/>
      <c r="O14" s="9"/>
      <c r="P14" s="9"/>
      <c r="Q14" s="9"/>
      <c r="R14" s="9"/>
      <c r="S14" s="9"/>
      <c r="T14" s="9"/>
      <c r="U14" s="9"/>
    </row>
    <row r="15" spans="1:29" s="3" customFormat="1" ht="27.75" customHeight="1" x14ac:dyDescent="0.2">
      <c r="A15" s="430" t="str">
        <f>'1. паспорт местоположение'!A15</f>
        <v>Модернизация 300 ТП, РП 6-10 кВ с установкой пунктов учета электроэнергии и устройств телемеханики в г. Калининграде</v>
      </c>
      <c r="B15" s="430"/>
      <c r="C15" s="430"/>
      <c r="D15" s="7"/>
      <c r="E15" s="7"/>
      <c r="F15" s="7"/>
      <c r="G15" s="7"/>
      <c r="H15" s="7"/>
      <c r="I15" s="7"/>
      <c r="J15" s="7"/>
      <c r="K15" s="7"/>
      <c r="L15" s="7"/>
      <c r="M15" s="7"/>
      <c r="N15" s="7"/>
      <c r="O15" s="7"/>
      <c r="P15" s="7"/>
      <c r="Q15" s="7"/>
      <c r="R15" s="7"/>
      <c r="S15" s="7"/>
      <c r="T15" s="7"/>
      <c r="U15" s="7"/>
    </row>
    <row r="16" spans="1:29" s="3" customFormat="1" ht="15" customHeight="1" x14ac:dyDescent="0.2">
      <c r="A16" s="396" t="s">
        <v>3</v>
      </c>
      <c r="B16" s="396"/>
      <c r="C16" s="396"/>
      <c r="D16" s="5"/>
      <c r="E16" s="5"/>
      <c r="F16" s="5"/>
      <c r="G16" s="5"/>
      <c r="H16" s="5"/>
      <c r="I16" s="5"/>
      <c r="J16" s="5"/>
      <c r="K16" s="5"/>
      <c r="L16" s="5"/>
      <c r="M16" s="5"/>
      <c r="N16" s="5"/>
      <c r="O16" s="5"/>
      <c r="P16" s="5"/>
      <c r="Q16" s="5"/>
      <c r="R16" s="5"/>
      <c r="S16" s="5"/>
      <c r="T16" s="5"/>
      <c r="U16" s="5"/>
    </row>
    <row r="17" spans="1:21" s="3" customFormat="1" ht="15" customHeight="1" x14ac:dyDescent="0.2">
      <c r="A17" s="397"/>
      <c r="B17" s="397"/>
      <c r="C17" s="397"/>
      <c r="D17" s="4"/>
      <c r="E17" s="4"/>
      <c r="F17" s="4"/>
      <c r="G17" s="4"/>
      <c r="H17" s="4"/>
      <c r="I17" s="4"/>
      <c r="J17" s="4"/>
      <c r="K17" s="4"/>
      <c r="L17" s="4"/>
      <c r="M17" s="4"/>
      <c r="N17" s="4"/>
      <c r="O17" s="4"/>
      <c r="P17" s="4"/>
      <c r="Q17" s="4"/>
      <c r="R17" s="4"/>
    </row>
    <row r="18" spans="1:21" s="3" customFormat="1" ht="27.75" customHeight="1" x14ac:dyDescent="0.2">
      <c r="A18" s="398" t="s">
        <v>410</v>
      </c>
      <c r="B18" s="398"/>
      <c r="C18" s="39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130"/>
      <c r="D19" s="5"/>
      <c r="E19" s="5"/>
      <c r="F19" s="5"/>
      <c r="G19" s="5"/>
      <c r="H19" s="4"/>
      <c r="I19" s="4"/>
      <c r="J19" s="4"/>
      <c r="K19" s="4"/>
      <c r="L19" s="4"/>
      <c r="M19" s="4"/>
      <c r="N19" s="4"/>
      <c r="O19" s="4"/>
      <c r="P19" s="4"/>
      <c r="Q19" s="4"/>
      <c r="R19" s="4"/>
    </row>
    <row r="20" spans="1:21" s="3" customFormat="1" ht="39.75" customHeight="1" x14ac:dyDescent="0.2">
      <c r="A20" s="24" t="s">
        <v>2</v>
      </c>
      <c r="B20" s="31" t="s">
        <v>63</v>
      </c>
      <c r="C20" s="135"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0">
        <v>1</v>
      </c>
      <c r="B21" s="31">
        <v>2</v>
      </c>
      <c r="C21" s="135">
        <v>3</v>
      </c>
      <c r="D21" s="28"/>
      <c r="E21" s="28"/>
      <c r="F21" s="28"/>
      <c r="G21" s="28"/>
      <c r="H21" s="27"/>
      <c r="I21" s="27"/>
      <c r="J21" s="27"/>
      <c r="K21" s="27"/>
      <c r="L21" s="27"/>
      <c r="M21" s="27"/>
      <c r="N21" s="27"/>
      <c r="O21" s="27"/>
      <c r="P21" s="27"/>
      <c r="Q21" s="27"/>
      <c r="R21" s="27"/>
      <c r="S21" s="26"/>
      <c r="T21" s="26"/>
      <c r="U21" s="26"/>
    </row>
    <row r="22" spans="1:21" s="3" customFormat="1" ht="63" x14ac:dyDescent="0.2">
      <c r="A22" s="23" t="s">
        <v>61</v>
      </c>
      <c r="B22" s="29" t="s">
        <v>423</v>
      </c>
      <c r="C22" s="229" t="s">
        <v>520</v>
      </c>
      <c r="D22" s="28"/>
      <c r="E22" s="28"/>
      <c r="F22" s="27"/>
      <c r="G22" s="27"/>
      <c r="H22" s="27"/>
      <c r="I22" s="27"/>
      <c r="J22" s="27"/>
      <c r="K22" s="27"/>
      <c r="L22" s="27"/>
      <c r="M22" s="27"/>
      <c r="N22" s="27"/>
      <c r="O22" s="27"/>
      <c r="P22" s="27"/>
      <c r="Q22" s="26"/>
      <c r="R22" s="26"/>
      <c r="S22" s="26"/>
      <c r="T22" s="26"/>
      <c r="U22" s="26"/>
    </row>
    <row r="23" spans="1:21" ht="78.75" x14ac:dyDescent="0.25">
      <c r="A23" s="23" t="s">
        <v>60</v>
      </c>
      <c r="B23" s="25" t="s">
        <v>57</v>
      </c>
      <c r="C23" s="194" t="s">
        <v>557</v>
      </c>
      <c r="D23" s="22"/>
      <c r="E23" s="22"/>
      <c r="F23" s="22"/>
      <c r="G23" s="22"/>
      <c r="H23" s="22"/>
      <c r="I23" s="22"/>
      <c r="J23" s="22"/>
      <c r="K23" s="22"/>
      <c r="L23" s="22"/>
      <c r="M23" s="22"/>
      <c r="N23" s="22"/>
      <c r="O23" s="22"/>
      <c r="P23" s="22"/>
      <c r="Q23" s="22"/>
      <c r="R23" s="22"/>
      <c r="S23" s="22"/>
      <c r="T23" s="22"/>
      <c r="U23" s="22"/>
    </row>
    <row r="24" spans="1:21" ht="47.25" x14ac:dyDescent="0.25">
      <c r="A24" s="23" t="s">
        <v>59</v>
      </c>
      <c r="B24" s="25" t="s">
        <v>443</v>
      </c>
      <c r="C24" s="230" t="s">
        <v>524</v>
      </c>
      <c r="D24" s="22"/>
      <c r="E24" s="22"/>
      <c r="F24" s="22"/>
      <c r="G24" s="22"/>
      <c r="H24" s="22"/>
      <c r="I24" s="22"/>
      <c r="J24" s="22"/>
      <c r="K24" s="22"/>
      <c r="L24" s="22"/>
      <c r="M24" s="22"/>
      <c r="N24" s="22"/>
      <c r="O24" s="22"/>
      <c r="P24" s="22"/>
      <c r="Q24" s="22"/>
      <c r="R24" s="22"/>
      <c r="S24" s="22"/>
      <c r="T24" s="22"/>
      <c r="U24" s="22"/>
    </row>
    <row r="25" spans="1:21" ht="31.5" x14ac:dyDescent="0.25">
      <c r="A25" s="23" t="s">
        <v>58</v>
      </c>
      <c r="B25" s="25" t="s">
        <v>444</v>
      </c>
      <c r="C25" s="354" t="s">
        <v>523</v>
      </c>
      <c r="D25" s="22"/>
      <c r="E25" s="22"/>
      <c r="F25" s="22"/>
      <c r="G25" s="22"/>
      <c r="H25" s="22"/>
      <c r="I25" s="22"/>
      <c r="J25" s="22"/>
      <c r="K25" s="22"/>
      <c r="L25" s="22"/>
      <c r="M25" s="22"/>
      <c r="N25" s="22"/>
      <c r="O25" s="22"/>
      <c r="P25" s="22"/>
      <c r="Q25" s="22"/>
      <c r="R25" s="22"/>
      <c r="S25" s="22"/>
      <c r="T25" s="22"/>
      <c r="U25" s="22"/>
    </row>
    <row r="26" spans="1:21" ht="31.5" x14ac:dyDescent="0.25">
      <c r="A26" s="23" t="s">
        <v>56</v>
      </c>
      <c r="B26" s="25" t="s">
        <v>226</v>
      </c>
      <c r="C26" s="194" t="s">
        <v>555</v>
      </c>
      <c r="D26" s="22"/>
      <c r="E26" s="22"/>
      <c r="F26" s="22"/>
      <c r="G26" s="22"/>
      <c r="H26" s="22"/>
      <c r="I26" s="22"/>
      <c r="J26" s="22"/>
      <c r="K26" s="22"/>
      <c r="L26" s="22"/>
      <c r="M26" s="22"/>
      <c r="N26" s="22"/>
      <c r="O26" s="22"/>
      <c r="P26" s="22"/>
      <c r="Q26" s="22"/>
      <c r="R26" s="22"/>
      <c r="S26" s="22"/>
      <c r="T26" s="22"/>
      <c r="U26" s="22"/>
    </row>
    <row r="27" spans="1:21" ht="409.5" x14ac:dyDescent="0.25">
      <c r="A27" s="23" t="s">
        <v>55</v>
      </c>
      <c r="B27" s="25" t="s">
        <v>424</v>
      </c>
      <c r="C27" s="229" t="s">
        <v>558</v>
      </c>
      <c r="D27" s="22"/>
      <c r="E27" s="22"/>
      <c r="F27" s="22"/>
      <c r="G27" s="22"/>
      <c r="H27" s="22"/>
      <c r="I27" s="22"/>
      <c r="J27" s="22"/>
      <c r="K27" s="22"/>
      <c r="L27" s="22"/>
      <c r="M27" s="22"/>
      <c r="N27" s="22"/>
      <c r="O27" s="22"/>
      <c r="P27" s="22"/>
      <c r="Q27" s="22"/>
      <c r="R27" s="22"/>
      <c r="S27" s="22"/>
      <c r="T27" s="22"/>
      <c r="U27" s="22"/>
    </row>
    <row r="28" spans="1:21" ht="15.75" x14ac:dyDescent="0.25">
      <c r="A28" s="23" t="s">
        <v>53</v>
      </c>
      <c r="B28" s="25" t="s">
        <v>54</v>
      </c>
      <c r="C28" s="199">
        <v>2021</v>
      </c>
      <c r="D28" s="22"/>
      <c r="E28" s="22"/>
      <c r="F28" s="22"/>
      <c r="G28" s="22"/>
      <c r="H28" s="22"/>
      <c r="I28" s="22"/>
      <c r="J28" s="22"/>
      <c r="K28" s="22"/>
      <c r="L28" s="22"/>
      <c r="M28" s="22"/>
      <c r="N28" s="22"/>
      <c r="O28" s="22"/>
      <c r="P28" s="22"/>
      <c r="Q28" s="22"/>
      <c r="R28" s="22"/>
      <c r="S28" s="22"/>
      <c r="T28" s="22"/>
      <c r="U28" s="22"/>
    </row>
    <row r="29" spans="1:21" ht="31.5" x14ac:dyDescent="0.25">
      <c r="A29" s="23" t="s">
        <v>51</v>
      </c>
      <c r="B29" s="24" t="s">
        <v>52</v>
      </c>
      <c r="C29" s="199">
        <v>2021</v>
      </c>
      <c r="D29" s="22"/>
      <c r="E29" s="22"/>
      <c r="F29" s="22"/>
      <c r="G29" s="22"/>
      <c r="H29" s="22"/>
      <c r="I29" s="22"/>
      <c r="J29" s="22"/>
      <c r="K29" s="22"/>
      <c r="L29" s="22"/>
      <c r="M29" s="22"/>
      <c r="N29" s="22"/>
      <c r="O29" s="22"/>
      <c r="P29" s="22"/>
      <c r="Q29" s="22"/>
      <c r="R29" s="22"/>
      <c r="S29" s="22"/>
      <c r="T29" s="22"/>
      <c r="U29" s="22"/>
    </row>
    <row r="30" spans="1:21" ht="31.5" x14ac:dyDescent="0.25">
      <c r="A30" s="23" t="s">
        <v>69</v>
      </c>
      <c r="B30" s="24" t="s">
        <v>50</v>
      </c>
      <c r="C30" s="194" t="s">
        <v>560</v>
      </c>
      <c r="D30" s="22"/>
      <c r="E30" s="22"/>
      <c r="F30" s="22"/>
      <c r="G30" s="22"/>
      <c r="H30" s="22"/>
      <c r="I30" s="22"/>
      <c r="J30" s="22"/>
      <c r="K30" s="22"/>
      <c r="L30" s="22"/>
      <c r="M30" s="22"/>
      <c r="N30" s="22"/>
      <c r="O30" s="22"/>
      <c r="P30" s="22"/>
      <c r="Q30" s="22"/>
      <c r="R30" s="22"/>
      <c r="S30" s="22"/>
      <c r="T30" s="22"/>
      <c r="U30" s="22"/>
    </row>
    <row r="31" spans="1:21" x14ac:dyDescent="0.25">
      <c r="A31" s="22"/>
      <c r="B31" s="22"/>
      <c r="C31" s="138"/>
      <c r="D31" s="22"/>
      <c r="E31" s="22"/>
      <c r="F31" s="22"/>
      <c r="G31" s="22"/>
      <c r="H31" s="22"/>
      <c r="I31" s="22"/>
      <c r="J31" s="22"/>
      <c r="K31" s="22"/>
      <c r="L31" s="22"/>
      <c r="M31" s="22"/>
      <c r="N31" s="22"/>
      <c r="O31" s="22"/>
      <c r="P31" s="22"/>
      <c r="Q31" s="22"/>
      <c r="R31" s="22"/>
      <c r="S31" s="22"/>
      <c r="T31" s="22"/>
      <c r="U31" s="22"/>
    </row>
    <row r="32" spans="1:21" x14ac:dyDescent="0.25">
      <c r="A32" s="22"/>
      <c r="B32" s="22"/>
      <c r="C32" s="138"/>
      <c r="D32" s="22"/>
      <c r="E32" s="22"/>
      <c r="F32" s="22"/>
      <c r="G32" s="22"/>
      <c r="H32" s="22"/>
      <c r="I32" s="22"/>
      <c r="J32" s="22"/>
      <c r="K32" s="22"/>
      <c r="L32" s="22"/>
      <c r="M32" s="22"/>
      <c r="N32" s="22"/>
      <c r="O32" s="22"/>
      <c r="P32" s="22"/>
      <c r="Q32" s="22"/>
      <c r="R32" s="22"/>
      <c r="S32" s="22"/>
      <c r="T32" s="22"/>
      <c r="U32" s="22"/>
    </row>
    <row r="33" spans="1:21" x14ac:dyDescent="0.25">
      <c r="A33" s="22"/>
      <c r="B33" s="22"/>
      <c r="C33" s="138"/>
      <c r="D33" s="22"/>
      <c r="E33" s="22"/>
      <c r="F33" s="22"/>
      <c r="G33" s="22"/>
      <c r="H33" s="22"/>
      <c r="I33" s="22"/>
      <c r="J33" s="22"/>
      <c r="K33" s="22"/>
      <c r="L33" s="22"/>
      <c r="M33" s="22"/>
      <c r="N33" s="22"/>
      <c r="O33" s="22"/>
      <c r="P33" s="22"/>
      <c r="Q33" s="22"/>
      <c r="R33" s="22"/>
      <c r="S33" s="22"/>
      <c r="T33" s="22"/>
      <c r="U33" s="22"/>
    </row>
    <row r="34" spans="1:21" x14ac:dyDescent="0.25">
      <c r="A34" s="22"/>
      <c r="B34" s="22"/>
      <c r="C34" s="138"/>
      <c r="D34" s="22"/>
      <c r="E34" s="22"/>
      <c r="F34" s="22"/>
      <c r="G34" s="22"/>
      <c r="H34" s="22"/>
      <c r="I34" s="22"/>
      <c r="J34" s="22"/>
      <c r="K34" s="22"/>
      <c r="L34" s="22"/>
      <c r="M34" s="22"/>
      <c r="N34" s="22"/>
      <c r="O34" s="22"/>
      <c r="P34" s="22"/>
      <c r="Q34" s="22"/>
      <c r="R34" s="22"/>
      <c r="S34" s="22"/>
      <c r="T34" s="22"/>
      <c r="U34" s="22"/>
    </row>
    <row r="35" spans="1:21" x14ac:dyDescent="0.25">
      <c r="A35" s="22"/>
      <c r="B35" s="22"/>
      <c r="C35" s="138"/>
      <c r="D35" s="22"/>
      <c r="E35" s="22"/>
      <c r="F35" s="22"/>
      <c r="G35" s="22"/>
      <c r="H35" s="22"/>
      <c r="I35" s="22"/>
      <c r="J35" s="22"/>
      <c r="K35" s="22"/>
      <c r="L35" s="22"/>
      <c r="M35" s="22"/>
      <c r="N35" s="22"/>
      <c r="O35" s="22"/>
      <c r="P35" s="22"/>
      <c r="Q35" s="22"/>
      <c r="R35" s="22"/>
      <c r="S35" s="22"/>
      <c r="T35" s="22"/>
      <c r="U35" s="22"/>
    </row>
    <row r="36" spans="1:21" x14ac:dyDescent="0.25">
      <c r="A36" s="22"/>
      <c r="B36" s="22"/>
      <c r="C36" s="138"/>
      <c r="D36" s="22"/>
      <c r="E36" s="22"/>
      <c r="F36" s="22"/>
      <c r="G36" s="22"/>
      <c r="H36" s="22"/>
      <c r="I36" s="22"/>
      <c r="J36" s="22"/>
      <c r="K36" s="22"/>
      <c r="L36" s="22"/>
      <c r="M36" s="22"/>
      <c r="N36" s="22"/>
      <c r="O36" s="22"/>
      <c r="P36" s="22"/>
      <c r="Q36" s="22"/>
      <c r="R36" s="22"/>
      <c r="S36" s="22"/>
      <c r="T36" s="22"/>
      <c r="U36" s="22"/>
    </row>
    <row r="37" spans="1:21" x14ac:dyDescent="0.25">
      <c r="A37" s="22"/>
      <c r="B37" s="22"/>
      <c r="C37" s="138"/>
      <c r="D37" s="22"/>
      <c r="E37" s="22"/>
      <c r="F37" s="22"/>
      <c r="G37" s="22"/>
      <c r="H37" s="22"/>
      <c r="I37" s="22"/>
      <c r="J37" s="22"/>
      <c r="K37" s="22"/>
      <c r="L37" s="22"/>
      <c r="M37" s="22"/>
      <c r="N37" s="22"/>
      <c r="O37" s="22"/>
      <c r="P37" s="22"/>
      <c r="Q37" s="22"/>
      <c r="R37" s="22"/>
      <c r="S37" s="22"/>
      <c r="T37" s="22"/>
      <c r="U37" s="22"/>
    </row>
    <row r="38" spans="1:21" x14ac:dyDescent="0.25">
      <c r="A38" s="22"/>
      <c r="B38" s="22"/>
      <c r="C38" s="138"/>
      <c r="D38" s="22"/>
      <c r="E38" s="22"/>
      <c r="F38" s="22"/>
      <c r="G38" s="22"/>
      <c r="H38" s="22"/>
      <c r="I38" s="22"/>
      <c r="J38" s="22"/>
      <c r="K38" s="22"/>
      <c r="L38" s="22"/>
      <c r="M38" s="22"/>
      <c r="N38" s="22"/>
      <c r="O38" s="22"/>
      <c r="P38" s="22"/>
      <c r="Q38" s="22"/>
      <c r="R38" s="22"/>
      <c r="S38" s="22"/>
      <c r="T38" s="22"/>
      <c r="U38" s="22"/>
    </row>
    <row r="39" spans="1:21" x14ac:dyDescent="0.25">
      <c r="A39" s="22"/>
      <c r="B39" s="22"/>
      <c r="C39" s="138"/>
      <c r="D39" s="22"/>
      <c r="E39" s="22"/>
      <c r="F39" s="22"/>
      <c r="G39" s="22"/>
      <c r="H39" s="22"/>
      <c r="I39" s="22"/>
      <c r="J39" s="22"/>
      <c r="K39" s="22"/>
      <c r="L39" s="22"/>
      <c r="M39" s="22"/>
      <c r="N39" s="22"/>
      <c r="O39" s="22"/>
      <c r="P39" s="22"/>
      <c r="Q39" s="22"/>
      <c r="R39" s="22"/>
      <c r="S39" s="22"/>
      <c r="T39" s="22"/>
      <c r="U39" s="22"/>
    </row>
    <row r="40" spans="1:21" x14ac:dyDescent="0.25">
      <c r="A40" s="22"/>
      <c r="B40" s="22"/>
      <c r="C40" s="138"/>
      <c r="D40" s="22"/>
      <c r="E40" s="22"/>
      <c r="F40" s="22"/>
      <c r="G40" s="22"/>
      <c r="H40" s="22"/>
      <c r="I40" s="22"/>
      <c r="J40" s="22"/>
      <c r="K40" s="22"/>
      <c r="L40" s="22"/>
      <c r="M40" s="22"/>
      <c r="N40" s="22"/>
      <c r="O40" s="22"/>
      <c r="P40" s="22"/>
      <c r="Q40" s="22"/>
      <c r="R40" s="22"/>
      <c r="S40" s="22"/>
      <c r="T40" s="22"/>
      <c r="U40" s="22"/>
    </row>
    <row r="41" spans="1:21" x14ac:dyDescent="0.25">
      <c r="A41" s="22"/>
      <c r="B41" s="22"/>
      <c r="C41" s="138"/>
      <c r="D41" s="22"/>
      <c r="E41" s="22"/>
      <c r="F41" s="22"/>
      <c r="G41" s="22"/>
      <c r="H41" s="22"/>
      <c r="I41" s="22"/>
      <c r="J41" s="22"/>
      <c r="K41" s="22"/>
      <c r="L41" s="22"/>
      <c r="M41" s="22"/>
      <c r="N41" s="22"/>
      <c r="O41" s="22"/>
      <c r="P41" s="22"/>
      <c r="Q41" s="22"/>
      <c r="R41" s="22"/>
      <c r="S41" s="22"/>
      <c r="T41" s="22"/>
      <c r="U41" s="22"/>
    </row>
    <row r="42" spans="1:21" x14ac:dyDescent="0.25">
      <c r="A42" s="22"/>
      <c r="B42" s="22"/>
      <c r="C42" s="138"/>
      <c r="D42" s="22"/>
      <c r="E42" s="22"/>
      <c r="F42" s="22"/>
      <c r="G42" s="22"/>
      <c r="H42" s="22"/>
      <c r="I42" s="22"/>
      <c r="J42" s="22"/>
      <c r="K42" s="22"/>
      <c r="L42" s="22"/>
      <c r="M42" s="22"/>
      <c r="N42" s="22"/>
      <c r="O42" s="22"/>
      <c r="P42" s="22"/>
      <c r="Q42" s="22"/>
      <c r="R42" s="22"/>
      <c r="S42" s="22"/>
      <c r="T42" s="22"/>
      <c r="U42" s="22"/>
    </row>
    <row r="43" spans="1:21" x14ac:dyDescent="0.25">
      <c r="A43" s="22"/>
      <c r="B43" s="22"/>
      <c r="C43" s="138"/>
      <c r="D43" s="22"/>
      <c r="E43" s="22"/>
      <c r="F43" s="22"/>
      <c r="G43" s="22"/>
      <c r="H43" s="22"/>
      <c r="I43" s="22"/>
      <c r="J43" s="22"/>
      <c r="K43" s="22"/>
      <c r="L43" s="22"/>
      <c r="M43" s="22"/>
      <c r="N43" s="22"/>
      <c r="O43" s="22"/>
      <c r="P43" s="22"/>
      <c r="Q43" s="22"/>
      <c r="R43" s="22"/>
      <c r="S43" s="22"/>
      <c r="T43" s="22"/>
      <c r="U43" s="22"/>
    </row>
    <row r="44" spans="1:21" x14ac:dyDescent="0.25">
      <c r="A44" s="22"/>
      <c r="B44" s="22"/>
      <c r="C44" s="138"/>
      <c r="D44" s="22"/>
      <c r="E44" s="22"/>
      <c r="F44" s="22"/>
      <c r="G44" s="22"/>
      <c r="H44" s="22"/>
      <c r="I44" s="22"/>
      <c r="J44" s="22"/>
      <c r="K44" s="22"/>
      <c r="L44" s="22"/>
      <c r="M44" s="22"/>
      <c r="N44" s="22"/>
      <c r="O44" s="22"/>
      <c r="P44" s="22"/>
      <c r="Q44" s="22"/>
      <c r="R44" s="22"/>
      <c r="S44" s="22"/>
      <c r="T44" s="22"/>
      <c r="U44" s="22"/>
    </row>
    <row r="45" spans="1:21" x14ac:dyDescent="0.25">
      <c r="A45" s="22"/>
      <c r="B45" s="22"/>
      <c r="C45" s="138"/>
      <c r="D45" s="22"/>
      <c r="E45" s="22"/>
      <c r="F45" s="22"/>
      <c r="G45" s="22"/>
      <c r="H45" s="22"/>
      <c r="I45" s="22"/>
      <c r="J45" s="22"/>
      <c r="K45" s="22"/>
      <c r="L45" s="22"/>
      <c r="M45" s="22"/>
      <c r="N45" s="22"/>
      <c r="O45" s="22"/>
      <c r="P45" s="22"/>
      <c r="Q45" s="22"/>
      <c r="R45" s="22"/>
      <c r="S45" s="22"/>
      <c r="T45" s="22"/>
      <c r="U45" s="22"/>
    </row>
    <row r="46" spans="1:21" x14ac:dyDescent="0.25">
      <c r="A46" s="22"/>
      <c r="B46" s="22"/>
      <c r="C46" s="138"/>
      <c r="D46" s="22"/>
      <c r="E46" s="22"/>
      <c r="F46" s="22"/>
      <c r="G46" s="22"/>
      <c r="H46" s="22"/>
      <c r="I46" s="22"/>
      <c r="J46" s="22"/>
      <c r="K46" s="22"/>
      <c r="L46" s="22"/>
      <c r="M46" s="22"/>
      <c r="N46" s="22"/>
      <c r="O46" s="22"/>
      <c r="P46" s="22"/>
      <c r="Q46" s="22"/>
      <c r="R46" s="22"/>
      <c r="S46" s="22"/>
      <c r="T46" s="22"/>
      <c r="U46" s="22"/>
    </row>
    <row r="47" spans="1:21" x14ac:dyDescent="0.25">
      <c r="A47" s="22"/>
      <c r="B47" s="22"/>
      <c r="C47" s="138"/>
      <c r="D47" s="22"/>
      <c r="E47" s="22"/>
      <c r="F47" s="22"/>
      <c r="G47" s="22"/>
      <c r="H47" s="22"/>
      <c r="I47" s="22"/>
      <c r="J47" s="22"/>
      <c r="K47" s="22"/>
      <c r="L47" s="22"/>
      <c r="M47" s="22"/>
      <c r="N47" s="22"/>
      <c r="O47" s="22"/>
      <c r="P47" s="22"/>
      <c r="Q47" s="22"/>
      <c r="R47" s="22"/>
      <c r="S47" s="22"/>
      <c r="T47" s="22"/>
      <c r="U47" s="22"/>
    </row>
    <row r="48" spans="1:21" x14ac:dyDescent="0.25">
      <c r="A48" s="22"/>
      <c r="B48" s="22"/>
      <c r="C48" s="138"/>
      <c r="D48" s="22"/>
      <c r="E48" s="22"/>
      <c r="F48" s="22"/>
      <c r="G48" s="22"/>
      <c r="H48" s="22"/>
      <c r="I48" s="22"/>
      <c r="J48" s="22"/>
      <c r="K48" s="22"/>
      <c r="L48" s="22"/>
      <c r="M48" s="22"/>
      <c r="N48" s="22"/>
      <c r="O48" s="22"/>
      <c r="P48" s="22"/>
      <c r="Q48" s="22"/>
      <c r="R48" s="22"/>
      <c r="S48" s="22"/>
      <c r="T48" s="22"/>
      <c r="U48" s="22"/>
    </row>
    <row r="49" spans="1:21" x14ac:dyDescent="0.25">
      <c r="A49" s="22"/>
      <c r="B49" s="22"/>
      <c r="C49" s="138"/>
      <c r="D49" s="22"/>
      <c r="E49" s="22"/>
      <c r="F49" s="22"/>
      <c r="G49" s="22"/>
      <c r="H49" s="22"/>
      <c r="I49" s="22"/>
      <c r="J49" s="22"/>
      <c r="K49" s="22"/>
      <c r="L49" s="22"/>
      <c r="M49" s="22"/>
      <c r="N49" s="22"/>
      <c r="O49" s="22"/>
      <c r="P49" s="22"/>
      <c r="Q49" s="22"/>
      <c r="R49" s="22"/>
      <c r="S49" s="22"/>
      <c r="T49" s="22"/>
      <c r="U49" s="22"/>
    </row>
    <row r="50" spans="1:21" x14ac:dyDescent="0.25">
      <c r="A50" s="22"/>
      <c r="B50" s="22"/>
      <c r="C50" s="138"/>
      <c r="D50" s="22"/>
      <c r="E50" s="22"/>
      <c r="F50" s="22"/>
      <c r="G50" s="22"/>
      <c r="H50" s="22"/>
      <c r="I50" s="22"/>
      <c r="J50" s="22"/>
      <c r="K50" s="22"/>
      <c r="L50" s="22"/>
      <c r="M50" s="22"/>
      <c r="N50" s="22"/>
      <c r="O50" s="22"/>
      <c r="P50" s="22"/>
      <c r="Q50" s="22"/>
      <c r="R50" s="22"/>
      <c r="S50" s="22"/>
      <c r="T50" s="22"/>
      <c r="U50" s="22"/>
    </row>
    <row r="51" spans="1:21" x14ac:dyDescent="0.25">
      <c r="A51" s="22"/>
      <c r="B51" s="22"/>
      <c r="C51" s="138"/>
      <c r="D51" s="22"/>
      <c r="E51" s="22"/>
      <c r="F51" s="22"/>
      <c r="G51" s="22"/>
      <c r="H51" s="22"/>
      <c r="I51" s="22"/>
      <c r="J51" s="22"/>
      <c r="K51" s="22"/>
      <c r="L51" s="22"/>
      <c r="M51" s="22"/>
      <c r="N51" s="22"/>
      <c r="O51" s="22"/>
      <c r="P51" s="22"/>
      <c r="Q51" s="22"/>
      <c r="R51" s="22"/>
      <c r="S51" s="22"/>
      <c r="T51" s="22"/>
      <c r="U51" s="22"/>
    </row>
    <row r="52" spans="1:21" x14ac:dyDescent="0.25">
      <c r="A52" s="22"/>
      <c r="B52" s="22"/>
      <c r="C52" s="138"/>
      <c r="D52" s="22"/>
      <c r="E52" s="22"/>
      <c r="F52" s="22"/>
      <c r="G52" s="22"/>
      <c r="H52" s="22"/>
      <c r="I52" s="22"/>
      <c r="J52" s="22"/>
      <c r="K52" s="22"/>
      <c r="L52" s="22"/>
      <c r="M52" s="22"/>
      <c r="N52" s="22"/>
      <c r="O52" s="22"/>
      <c r="P52" s="22"/>
      <c r="Q52" s="22"/>
      <c r="R52" s="22"/>
      <c r="S52" s="22"/>
      <c r="T52" s="22"/>
      <c r="U52" s="22"/>
    </row>
    <row r="53" spans="1:21" x14ac:dyDescent="0.25">
      <c r="A53" s="22"/>
      <c r="B53" s="22"/>
      <c r="C53" s="138"/>
      <c r="D53" s="22"/>
      <c r="E53" s="22"/>
      <c r="F53" s="22"/>
      <c r="G53" s="22"/>
      <c r="H53" s="22"/>
      <c r="I53" s="22"/>
      <c r="J53" s="22"/>
      <c r="K53" s="22"/>
      <c r="L53" s="22"/>
      <c r="M53" s="22"/>
      <c r="N53" s="22"/>
      <c r="O53" s="22"/>
      <c r="P53" s="22"/>
      <c r="Q53" s="22"/>
      <c r="R53" s="22"/>
      <c r="S53" s="22"/>
      <c r="T53" s="22"/>
      <c r="U53" s="22"/>
    </row>
    <row r="54" spans="1:21" x14ac:dyDescent="0.25">
      <c r="A54" s="22"/>
      <c r="B54" s="22"/>
      <c r="C54" s="138"/>
      <c r="D54" s="22"/>
      <c r="E54" s="22"/>
      <c r="F54" s="22"/>
      <c r="G54" s="22"/>
      <c r="H54" s="22"/>
      <c r="I54" s="22"/>
      <c r="J54" s="22"/>
      <c r="K54" s="22"/>
      <c r="L54" s="22"/>
      <c r="M54" s="22"/>
      <c r="N54" s="22"/>
      <c r="O54" s="22"/>
      <c r="P54" s="22"/>
      <c r="Q54" s="22"/>
      <c r="R54" s="22"/>
      <c r="S54" s="22"/>
      <c r="T54" s="22"/>
      <c r="U54" s="22"/>
    </row>
    <row r="55" spans="1:21" x14ac:dyDescent="0.25">
      <c r="A55" s="22"/>
      <c r="B55" s="22"/>
      <c r="C55" s="138"/>
      <c r="D55" s="22"/>
      <c r="E55" s="22"/>
      <c r="F55" s="22"/>
      <c r="G55" s="22"/>
      <c r="H55" s="22"/>
      <c r="I55" s="22"/>
      <c r="J55" s="22"/>
      <c r="K55" s="22"/>
      <c r="L55" s="22"/>
      <c r="M55" s="22"/>
      <c r="N55" s="22"/>
      <c r="O55" s="22"/>
      <c r="P55" s="22"/>
      <c r="Q55" s="22"/>
      <c r="R55" s="22"/>
      <c r="S55" s="22"/>
      <c r="T55" s="22"/>
      <c r="U55" s="22"/>
    </row>
    <row r="56" spans="1:21" x14ac:dyDescent="0.25">
      <c r="A56" s="22"/>
      <c r="B56" s="22"/>
      <c r="C56" s="138"/>
      <c r="D56" s="22"/>
      <c r="E56" s="22"/>
      <c r="F56" s="22"/>
      <c r="G56" s="22"/>
      <c r="H56" s="22"/>
      <c r="I56" s="22"/>
      <c r="J56" s="22"/>
      <c r="K56" s="22"/>
      <c r="L56" s="22"/>
      <c r="M56" s="22"/>
      <c r="N56" s="22"/>
      <c r="O56" s="22"/>
      <c r="P56" s="22"/>
      <c r="Q56" s="22"/>
      <c r="R56" s="22"/>
      <c r="S56" s="22"/>
      <c r="T56" s="22"/>
      <c r="U56" s="22"/>
    </row>
    <row r="57" spans="1:21" x14ac:dyDescent="0.25">
      <c r="A57" s="22"/>
      <c r="B57" s="22"/>
      <c r="C57" s="138"/>
      <c r="D57" s="22"/>
      <c r="E57" s="22"/>
      <c r="F57" s="22"/>
      <c r="G57" s="22"/>
      <c r="H57" s="22"/>
      <c r="I57" s="22"/>
      <c r="J57" s="22"/>
      <c r="K57" s="22"/>
      <c r="L57" s="22"/>
      <c r="M57" s="22"/>
      <c r="N57" s="22"/>
      <c r="O57" s="22"/>
      <c r="P57" s="22"/>
      <c r="Q57" s="22"/>
      <c r="R57" s="22"/>
      <c r="S57" s="22"/>
      <c r="T57" s="22"/>
      <c r="U57" s="22"/>
    </row>
    <row r="58" spans="1:21" x14ac:dyDescent="0.25">
      <c r="A58" s="22"/>
      <c r="B58" s="22"/>
      <c r="C58" s="138"/>
      <c r="D58" s="22"/>
      <c r="E58" s="22"/>
      <c r="F58" s="22"/>
      <c r="G58" s="22"/>
      <c r="H58" s="22"/>
      <c r="I58" s="22"/>
      <c r="J58" s="22"/>
      <c r="K58" s="22"/>
      <c r="L58" s="22"/>
      <c r="M58" s="22"/>
      <c r="N58" s="22"/>
      <c r="O58" s="22"/>
      <c r="P58" s="22"/>
      <c r="Q58" s="22"/>
      <c r="R58" s="22"/>
      <c r="S58" s="22"/>
      <c r="T58" s="22"/>
      <c r="U58" s="22"/>
    </row>
    <row r="59" spans="1:21" x14ac:dyDescent="0.25">
      <c r="A59" s="22"/>
      <c r="B59" s="22"/>
      <c r="C59" s="138"/>
      <c r="D59" s="22"/>
      <c r="E59" s="22"/>
      <c r="F59" s="22"/>
      <c r="G59" s="22"/>
      <c r="H59" s="22"/>
      <c r="I59" s="22"/>
      <c r="J59" s="22"/>
      <c r="K59" s="22"/>
      <c r="L59" s="22"/>
      <c r="M59" s="22"/>
      <c r="N59" s="22"/>
      <c r="O59" s="22"/>
      <c r="P59" s="22"/>
      <c r="Q59" s="22"/>
      <c r="R59" s="22"/>
      <c r="S59" s="22"/>
      <c r="T59" s="22"/>
      <c r="U59" s="22"/>
    </row>
    <row r="60" spans="1:21" x14ac:dyDescent="0.25">
      <c r="A60" s="22"/>
      <c r="B60" s="22"/>
      <c r="C60" s="138"/>
      <c r="D60" s="22"/>
      <c r="E60" s="22"/>
      <c r="F60" s="22"/>
      <c r="G60" s="22"/>
      <c r="H60" s="22"/>
      <c r="I60" s="22"/>
      <c r="J60" s="22"/>
      <c r="K60" s="22"/>
      <c r="L60" s="22"/>
      <c r="M60" s="22"/>
      <c r="N60" s="22"/>
      <c r="O60" s="22"/>
      <c r="P60" s="22"/>
      <c r="Q60" s="22"/>
      <c r="R60" s="22"/>
      <c r="S60" s="22"/>
      <c r="T60" s="22"/>
      <c r="U60" s="22"/>
    </row>
    <row r="61" spans="1:21" x14ac:dyDescent="0.25">
      <c r="A61" s="22"/>
      <c r="B61" s="22"/>
      <c r="C61" s="138"/>
      <c r="D61" s="22"/>
      <c r="E61" s="22"/>
      <c r="F61" s="22"/>
      <c r="G61" s="22"/>
      <c r="H61" s="22"/>
      <c r="I61" s="22"/>
      <c r="J61" s="22"/>
      <c r="K61" s="22"/>
      <c r="L61" s="22"/>
      <c r="M61" s="22"/>
      <c r="N61" s="22"/>
      <c r="O61" s="22"/>
      <c r="P61" s="22"/>
      <c r="Q61" s="22"/>
      <c r="R61" s="22"/>
      <c r="S61" s="22"/>
      <c r="T61" s="22"/>
      <c r="U61" s="22"/>
    </row>
    <row r="62" spans="1:21" x14ac:dyDescent="0.25">
      <c r="A62" s="22"/>
      <c r="B62" s="22"/>
      <c r="C62" s="138"/>
      <c r="D62" s="22"/>
      <c r="E62" s="22"/>
      <c r="F62" s="22"/>
      <c r="G62" s="22"/>
      <c r="H62" s="22"/>
      <c r="I62" s="22"/>
      <c r="J62" s="22"/>
      <c r="K62" s="22"/>
      <c r="L62" s="22"/>
      <c r="M62" s="22"/>
      <c r="N62" s="22"/>
      <c r="O62" s="22"/>
      <c r="P62" s="22"/>
      <c r="Q62" s="22"/>
      <c r="R62" s="22"/>
      <c r="S62" s="22"/>
      <c r="T62" s="22"/>
      <c r="U62" s="22"/>
    </row>
    <row r="63" spans="1:21" x14ac:dyDescent="0.25">
      <c r="A63" s="22"/>
      <c r="B63" s="22"/>
      <c r="C63" s="138"/>
      <c r="D63" s="22"/>
      <c r="E63" s="22"/>
      <c r="F63" s="22"/>
      <c r="G63" s="22"/>
      <c r="H63" s="22"/>
      <c r="I63" s="22"/>
      <c r="J63" s="22"/>
      <c r="K63" s="22"/>
      <c r="L63" s="22"/>
      <c r="M63" s="22"/>
      <c r="N63" s="22"/>
      <c r="O63" s="22"/>
      <c r="P63" s="22"/>
      <c r="Q63" s="22"/>
      <c r="R63" s="22"/>
      <c r="S63" s="22"/>
      <c r="T63" s="22"/>
      <c r="U63" s="22"/>
    </row>
    <row r="64" spans="1:21" x14ac:dyDescent="0.25">
      <c r="A64" s="22"/>
      <c r="B64" s="22"/>
      <c r="C64" s="138"/>
      <c r="D64" s="22"/>
      <c r="E64" s="22"/>
      <c r="F64" s="22"/>
      <c r="G64" s="22"/>
      <c r="H64" s="22"/>
      <c r="I64" s="22"/>
      <c r="J64" s="22"/>
      <c r="K64" s="22"/>
      <c r="L64" s="22"/>
      <c r="M64" s="22"/>
      <c r="N64" s="22"/>
      <c r="O64" s="22"/>
      <c r="P64" s="22"/>
      <c r="Q64" s="22"/>
      <c r="R64" s="22"/>
      <c r="S64" s="22"/>
      <c r="T64" s="22"/>
      <c r="U64" s="22"/>
    </row>
    <row r="65" spans="1:21" x14ac:dyDescent="0.25">
      <c r="A65" s="22"/>
      <c r="B65" s="22"/>
      <c r="C65" s="138"/>
      <c r="D65" s="22"/>
      <c r="E65" s="22"/>
      <c r="F65" s="22"/>
      <c r="G65" s="22"/>
      <c r="H65" s="22"/>
      <c r="I65" s="22"/>
      <c r="J65" s="22"/>
      <c r="K65" s="22"/>
      <c r="L65" s="22"/>
      <c r="M65" s="22"/>
      <c r="N65" s="22"/>
      <c r="O65" s="22"/>
      <c r="P65" s="22"/>
      <c r="Q65" s="22"/>
      <c r="R65" s="22"/>
      <c r="S65" s="22"/>
      <c r="T65" s="22"/>
      <c r="U65" s="22"/>
    </row>
    <row r="66" spans="1:21" x14ac:dyDescent="0.25">
      <c r="A66" s="22"/>
      <c r="B66" s="22"/>
      <c r="C66" s="138"/>
      <c r="D66" s="22"/>
      <c r="E66" s="22"/>
      <c r="F66" s="22"/>
      <c r="G66" s="22"/>
      <c r="H66" s="22"/>
      <c r="I66" s="22"/>
      <c r="J66" s="22"/>
      <c r="K66" s="22"/>
      <c r="L66" s="22"/>
      <c r="M66" s="22"/>
      <c r="N66" s="22"/>
      <c r="O66" s="22"/>
      <c r="P66" s="22"/>
      <c r="Q66" s="22"/>
      <c r="R66" s="22"/>
      <c r="S66" s="22"/>
      <c r="T66" s="22"/>
      <c r="U66" s="22"/>
    </row>
    <row r="67" spans="1:21" x14ac:dyDescent="0.25">
      <c r="A67" s="22"/>
      <c r="B67" s="22"/>
      <c r="C67" s="138"/>
      <c r="D67" s="22"/>
      <c r="E67" s="22"/>
      <c r="F67" s="22"/>
      <c r="G67" s="22"/>
      <c r="H67" s="22"/>
      <c r="I67" s="22"/>
      <c r="J67" s="22"/>
      <c r="K67" s="22"/>
      <c r="L67" s="22"/>
      <c r="M67" s="22"/>
      <c r="N67" s="22"/>
      <c r="O67" s="22"/>
      <c r="P67" s="22"/>
      <c r="Q67" s="22"/>
      <c r="R67" s="22"/>
      <c r="S67" s="22"/>
      <c r="T67" s="22"/>
      <c r="U67" s="22"/>
    </row>
    <row r="68" spans="1:21" x14ac:dyDescent="0.25">
      <c r="A68" s="22"/>
      <c r="B68" s="22"/>
      <c r="C68" s="138"/>
      <c r="D68" s="22"/>
      <c r="E68" s="22"/>
      <c r="F68" s="22"/>
      <c r="G68" s="22"/>
      <c r="H68" s="22"/>
      <c r="I68" s="22"/>
      <c r="J68" s="22"/>
      <c r="K68" s="22"/>
      <c r="L68" s="22"/>
      <c r="M68" s="22"/>
      <c r="N68" s="22"/>
      <c r="O68" s="22"/>
      <c r="P68" s="22"/>
      <c r="Q68" s="22"/>
      <c r="R68" s="22"/>
      <c r="S68" s="22"/>
      <c r="T68" s="22"/>
      <c r="U68" s="22"/>
    </row>
    <row r="69" spans="1:21" x14ac:dyDescent="0.25">
      <c r="A69" s="22"/>
      <c r="B69" s="22"/>
      <c r="C69" s="138"/>
      <c r="D69" s="22"/>
      <c r="E69" s="22"/>
      <c r="F69" s="22"/>
      <c r="G69" s="22"/>
      <c r="H69" s="22"/>
      <c r="I69" s="22"/>
      <c r="J69" s="22"/>
      <c r="K69" s="22"/>
      <c r="L69" s="22"/>
      <c r="M69" s="22"/>
      <c r="N69" s="22"/>
      <c r="O69" s="22"/>
      <c r="P69" s="22"/>
      <c r="Q69" s="22"/>
      <c r="R69" s="22"/>
      <c r="S69" s="22"/>
      <c r="T69" s="22"/>
      <c r="U69" s="22"/>
    </row>
    <row r="70" spans="1:21" x14ac:dyDescent="0.25">
      <c r="A70" s="22"/>
      <c r="B70" s="22"/>
      <c r="C70" s="138"/>
      <c r="D70" s="22"/>
      <c r="E70" s="22"/>
      <c r="F70" s="22"/>
      <c r="G70" s="22"/>
      <c r="H70" s="22"/>
      <c r="I70" s="22"/>
      <c r="J70" s="22"/>
      <c r="K70" s="22"/>
      <c r="L70" s="22"/>
      <c r="M70" s="22"/>
      <c r="N70" s="22"/>
      <c r="O70" s="22"/>
      <c r="P70" s="22"/>
      <c r="Q70" s="22"/>
      <c r="R70" s="22"/>
      <c r="S70" s="22"/>
      <c r="T70" s="22"/>
      <c r="U70" s="22"/>
    </row>
    <row r="71" spans="1:21" x14ac:dyDescent="0.25">
      <c r="A71" s="22"/>
      <c r="B71" s="22"/>
      <c r="C71" s="138"/>
      <c r="D71" s="22"/>
      <c r="E71" s="22"/>
      <c r="F71" s="22"/>
      <c r="G71" s="22"/>
      <c r="H71" s="22"/>
      <c r="I71" s="22"/>
      <c r="J71" s="22"/>
      <c r="K71" s="22"/>
      <c r="L71" s="22"/>
      <c r="M71" s="22"/>
      <c r="N71" s="22"/>
      <c r="O71" s="22"/>
      <c r="P71" s="22"/>
      <c r="Q71" s="22"/>
      <c r="R71" s="22"/>
      <c r="S71" s="22"/>
      <c r="T71" s="22"/>
      <c r="U71" s="22"/>
    </row>
    <row r="72" spans="1:21" x14ac:dyDescent="0.25">
      <c r="A72" s="22"/>
      <c r="B72" s="22"/>
      <c r="C72" s="138"/>
      <c r="D72" s="22"/>
      <c r="E72" s="22"/>
      <c r="F72" s="22"/>
      <c r="G72" s="22"/>
      <c r="H72" s="22"/>
      <c r="I72" s="22"/>
      <c r="J72" s="22"/>
      <c r="K72" s="22"/>
      <c r="L72" s="22"/>
      <c r="M72" s="22"/>
      <c r="N72" s="22"/>
      <c r="O72" s="22"/>
      <c r="P72" s="22"/>
      <c r="Q72" s="22"/>
      <c r="R72" s="22"/>
      <c r="S72" s="22"/>
      <c r="T72" s="22"/>
      <c r="U72" s="22"/>
    </row>
    <row r="73" spans="1:21" x14ac:dyDescent="0.25">
      <c r="A73" s="22"/>
      <c r="B73" s="22"/>
      <c r="C73" s="138"/>
      <c r="D73" s="22"/>
      <c r="E73" s="22"/>
      <c r="F73" s="22"/>
      <c r="G73" s="22"/>
      <c r="H73" s="22"/>
      <c r="I73" s="22"/>
      <c r="J73" s="22"/>
      <c r="K73" s="22"/>
      <c r="L73" s="22"/>
      <c r="M73" s="22"/>
      <c r="N73" s="22"/>
      <c r="O73" s="22"/>
      <c r="P73" s="22"/>
      <c r="Q73" s="22"/>
      <c r="R73" s="22"/>
      <c r="S73" s="22"/>
      <c r="T73" s="22"/>
      <c r="U73" s="22"/>
    </row>
    <row r="74" spans="1:21" x14ac:dyDescent="0.25">
      <c r="A74" s="22"/>
      <c r="B74" s="22"/>
      <c r="C74" s="138"/>
      <c r="D74" s="22"/>
      <c r="E74" s="22"/>
      <c r="F74" s="22"/>
      <c r="G74" s="22"/>
      <c r="H74" s="22"/>
      <c r="I74" s="22"/>
      <c r="J74" s="22"/>
      <c r="K74" s="22"/>
      <c r="L74" s="22"/>
      <c r="M74" s="22"/>
      <c r="N74" s="22"/>
      <c r="O74" s="22"/>
      <c r="P74" s="22"/>
      <c r="Q74" s="22"/>
      <c r="R74" s="22"/>
      <c r="S74" s="22"/>
      <c r="T74" s="22"/>
      <c r="U74" s="22"/>
    </row>
    <row r="75" spans="1:21" x14ac:dyDescent="0.25">
      <c r="A75" s="22"/>
      <c r="B75" s="22"/>
      <c r="C75" s="138"/>
      <c r="D75" s="22"/>
      <c r="E75" s="22"/>
      <c r="F75" s="22"/>
      <c r="G75" s="22"/>
      <c r="H75" s="22"/>
      <c r="I75" s="22"/>
      <c r="J75" s="22"/>
      <c r="K75" s="22"/>
      <c r="L75" s="22"/>
      <c r="M75" s="22"/>
      <c r="N75" s="22"/>
      <c r="O75" s="22"/>
      <c r="P75" s="22"/>
      <c r="Q75" s="22"/>
      <c r="R75" s="22"/>
      <c r="S75" s="22"/>
      <c r="T75" s="22"/>
      <c r="U75" s="22"/>
    </row>
    <row r="76" spans="1:21" x14ac:dyDescent="0.25">
      <c r="A76" s="22"/>
      <c r="B76" s="22"/>
      <c r="C76" s="138"/>
      <c r="D76" s="22"/>
      <c r="E76" s="22"/>
      <c r="F76" s="22"/>
      <c r="G76" s="22"/>
      <c r="H76" s="22"/>
      <c r="I76" s="22"/>
      <c r="J76" s="22"/>
      <c r="K76" s="22"/>
      <c r="L76" s="22"/>
      <c r="M76" s="22"/>
      <c r="N76" s="22"/>
      <c r="O76" s="22"/>
      <c r="P76" s="22"/>
      <c r="Q76" s="22"/>
      <c r="R76" s="22"/>
      <c r="S76" s="22"/>
      <c r="T76" s="22"/>
      <c r="U76" s="22"/>
    </row>
    <row r="77" spans="1:21" x14ac:dyDescent="0.25">
      <c r="A77" s="22"/>
      <c r="B77" s="22"/>
      <c r="C77" s="138"/>
      <c r="D77" s="22"/>
      <c r="E77" s="22"/>
      <c r="F77" s="22"/>
      <c r="G77" s="22"/>
      <c r="H77" s="22"/>
      <c r="I77" s="22"/>
      <c r="J77" s="22"/>
      <c r="K77" s="22"/>
      <c r="L77" s="22"/>
      <c r="M77" s="22"/>
      <c r="N77" s="22"/>
      <c r="O77" s="22"/>
      <c r="P77" s="22"/>
      <c r="Q77" s="22"/>
      <c r="R77" s="22"/>
      <c r="S77" s="22"/>
      <c r="T77" s="22"/>
      <c r="U77" s="22"/>
    </row>
    <row r="78" spans="1:21" x14ac:dyDescent="0.25">
      <c r="A78" s="22"/>
      <c r="B78" s="22"/>
      <c r="C78" s="138"/>
      <c r="D78" s="22"/>
      <c r="E78" s="22"/>
      <c r="F78" s="22"/>
      <c r="G78" s="22"/>
      <c r="H78" s="22"/>
      <c r="I78" s="22"/>
      <c r="J78" s="22"/>
      <c r="K78" s="22"/>
      <c r="L78" s="22"/>
      <c r="M78" s="22"/>
      <c r="N78" s="22"/>
      <c r="O78" s="22"/>
      <c r="P78" s="22"/>
      <c r="Q78" s="22"/>
      <c r="R78" s="22"/>
      <c r="S78" s="22"/>
      <c r="T78" s="22"/>
      <c r="U78" s="22"/>
    </row>
    <row r="79" spans="1:21" x14ac:dyDescent="0.25">
      <c r="A79" s="22"/>
      <c r="B79" s="22"/>
      <c r="C79" s="138"/>
      <c r="D79" s="22"/>
      <c r="E79" s="22"/>
      <c r="F79" s="22"/>
      <c r="G79" s="22"/>
      <c r="H79" s="22"/>
      <c r="I79" s="22"/>
      <c r="J79" s="22"/>
      <c r="K79" s="22"/>
      <c r="L79" s="22"/>
      <c r="M79" s="22"/>
      <c r="N79" s="22"/>
      <c r="O79" s="22"/>
      <c r="P79" s="22"/>
      <c r="Q79" s="22"/>
      <c r="R79" s="22"/>
      <c r="S79" s="22"/>
      <c r="T79" s="22"/>
      <c r="U79" s="22"/>
    </row>
    <row r="80" spans="1:21" x14ac:dyDescent="0.25">
      <c r="A80" s="22"/>
      <c r="B80" s="22"/>
      <c r="C80" s="138"/>
      <c r="D80" s="22"/>
      <c r="E80" s="22"/>
      <c r="F80" s="22"/>
      <c r="G80" s="22"/>
      <c r="H80" s="22"/>
      <c r="I80" s="22"/>
      <c r="J80" s="22"/>
      <c r="K80" s="22"/>
      <c r="L80" s="22"/>
      <c r="M80" s="22"/>
      <c r="N80" s="22"/>
      <c r="O80" s="22"/>
      <c r="P80" s="22"/>
      <c r="Q80" s="22"/>
      <c r="R80" s="22"/>
      <c r="S80" s="22"/>
      <c r="T80" s="22"/>
      <c r="U80" s="22"/>
    </row>
    <row r="81" spans="1:21" x14ac:dyDescent="0.25">
      <c r="A81" s="22"/>
      <c r="B81" s="22"/>
      <c r="C81" s="138"/>
      <c r="D81" s="22"/>
      <c r="E81" s="22"/>
      <c r="F81" s="22"/>
      <c r="G81" s="22"/>
      <c r="H81" s="22"/>
      <c r="I81" s="22"/>
      <c r="J81" s="22"/>
      <c r="K81" s="22"/>
      <c r="L81" s="22"/>
      <c r="M81" s="22"/>
      <c r="N81" s="22"/>
      <c r="O81" s="22"/>
      <c r="P81" s="22"/>
      <c r="Q81" s="22"/>
      <c r="R81" s="22"/>
      <c r="S81" s="22"/>
      <c r="T81" s="22"/>
      <c r="U81" s="22"/>
    </row>
    <row r="82" spans="1:21" x14ac:dyDescent="0.25">
      <c r="A82" s="22"/>
      <c r="B82" s="22"/>
      <c r="C82" s="138"/>
      <c r="D82" s="22"/>
      <c r="E82" s="22"/>
      <c r="F82" s="22"/>
      <c r="G82" s="22"/>
      <c r="H82" s="22"/>
      <c r="I82" s="22"/>
      <c r="J82" s="22"/>
      <c r="K82" s="22"/>
      <c r="L82" s="22"/>
      <c r="M82" s="22"/>
      <c r="N82" s="22"/>
      <c r="O82" s="22"/>
      <c r="P82" s="22"/>
      <c r="Q82" s="22"/>
      <c r="R82" s="22"/>
      <c r="S82" s="22"/>
      <c r="T82" s="22"/>
      <c r="U82" s="22"/>
    </row>
    <row r="83" spans="1:21" x14ac:dyDescent="0.25">
      <c r="A83" s="22"/>
      <c r="B83" s="22"/>
      <c r="C83" s="138"/>
      <c r="D83" s="22"/>
      <c r="E83" s="22"/>
      <c r="F83" s="22"/>
      <c r="G83" s="22"/>
      <c r="H83" s="22"/>
      <c r="I83" s="22"/>
      <c r="J83" s="22"/>
      <c r="K83" s="22"/>
      <c r="L83" s="22"/>
      <c r="M83" s="22"/>
      <c r="N83" s="22"/>
      <c r="O83" s="22"/>
      <c r="P83" s="22"/>
      <c r="Q83" s="22"/>
      <c r="R83" s="22"/>
      <c r="S83" s="22"/>
      <c r="T83" s="22"/>
      <c r="U83" s="22"/>
    </row>
    <row r="84" spans="1:21" x14ac:dyDescent="0.25">
      <c r="A84" s="22"/>
      <c r="B84" s="22"/>
      <c r="C84" s="138"/>
      <c r="D84" s="22"/>
      <c r="E84" s="22"/>
      <c r="F84" s="22"/>
      <c r="G84" s="22"/>
      <c r="H84" s="22"/>
      <c r="I84" s="22"/>
      <c r="J84" s="22"/>
      <c r="K84" s="22"/>
      <c r="L84" s="22"/>
      <c r="M84" s="22"/>
      <c r="N84" s="22"/>
      <c r="O84" s="22"/>
      <c r="P84" s="22"/>
      <c r="Q84" s="22"/>
      <c r="R84" s="22"/>
      <c r="S84" s="22"/>
      <c r="T84" s="22"/>
      <c r="U84" s="22"/>
    </row>
    <row r="85" spans="1:21" x14ac:dyDescent="0.25">
      <c r="A85" s="22"/>
      <c r="B85" s="22"/>
      <c r="C85" s="138"/>
      <c r="D85" s="22"/>
      <c r="E85" s="22"/>
      <c r="F85" s="22"/>
      <c r="G85" s="22"/>
      <c r="H85" s="22"/>
      <c r="I85" s="22"/>
      <c r="J85" s="22"/>
      <c r="K85" s="22"/>
      <c r="L85" s="22"/>
      <c r="M85" s="22"/>
      <c r="N85" s="22"/>
      <c r="O85" s="22"/>
      <c r="P85" s="22"/>
      <c r="Q85" s="22"/>
      <c r="R85" s="22"/>
      <c r="S85" s="22"/>
      <c r="T85" s="22"/>
      <c r="U85" s="22"/>
    </row>
    <row r="86" spans="1:21" x14ac:dyDescent="0.25">
      <c r="A86" s="22"/>
      <c r="B86" s="22"/>
      <c r="C86" s="138"/>
      <c r="D86" s="22"/>
      <c r="E86" s="22"/>
      <c r="F86" s="22"/>
      <c r="G86" s="22"/>
      <c r="H86" s="22"/>
      <c r="I86" s="22"/>
      <c r="J86" s="22"/>
      <c r="K86" s="22"/>
      <c r="L86" s="22"/>
      <c r="M86" s="22"/>
      <c r="N86" s="22"/>
      <c r="O86" s="22"/>
      <c r="P86" s="22"/>
      <c r="Q86" s="22"/>
      <c r="R86" s="22"/>
      <c r="S86" s="22"/>
      <c r="T86" s="22"/>
      <c r="U86" s="22"/>
    </row>
    <row r="87" spans="1:21" x14ac:dyDescent="0.25">
      <c r="A87" s="22"/>
      <c r="B87" s="22"/>
      <c r="C87" s="138"/>
      <c r="D87" s="22"/>
      <c r="E87" s="22"/>
      <c r="F87" s="22"/>
      <c r="G87" s="22"/>
      <c r="H87" s="22"/>
      <c r="I87" s="22"/>
      <c r="J87" s="22"/>
      <c r="K87" s="22"/>
      <c r="L87" s="22"/>
      <c r="M87" s="22"/>
      <c r="N87" s="22"/>
      <c r="O87" s="22"/>
      <c r="P87" s="22"/>
      <c r="Q87" s="22"/>
      <c r="R87" s="22"/>
      <c r="S87" s="22"/>
      <c r="T87" s="22"/>
      <c r="U87" s="22"/>
    </row>
    <row r="88" spans="1:21" x14ac:dyDescent="0.25">
      <c r="A88" s="22"/>
      <c r="B88" s="22"/>
      <c r="C88" s="138"/>
      <c r="D88" s="22"/>
      <c r="E88" s="22"/>
      <c r="F88" s="22"/>
      <c r="G88" s="22"/>
      <c r="H88" s="22"/>
      <c r="I88" s="22"/>
      <c r="J88" s="22"/>
      <c r="K88" s="22"/>
      <c r="L88" s="22"/>
      <c r="M88" s="22"/>
      <c r="N88" s="22"/>
      <c r="O88" s="22"/>
      <c r="P88" s="22"/>
      <c r="Q88" s="22"/>
      <c r="R88" s="22"/>
      <c r="S88" s="22"/>
      <c r="T88" s="22"/>
      <c r="U88" s="22"/>
    </row>
    <row r="89" spans="1:21" x14ac:dyDescent="0.25">
      <c r="A89" s="22"/>
      <c r="B89" s="22"/>
      <c r="C89" s="138"/>
      <c r="D89" s="22"/>
      <c r="E89" s="22"/>
      <c r="F89" s="22"/>
      <c r="G89" s="22"/>
      <c r="H89" s="22"/>
      <c r="I89" s="22"/>
      <c r="J89" s="22"/>
      <c r="K89" s="22"/>
      <c r="L89" s="22"/>
      <c r="M89" s="22"/>
      <c r="N89" s="22"/>
      <c r="O89" s="22"/>
      <c r="P89" s="22"/>
      <c r="Q89" s="22"/>
      <c r="R89" s="22"/>
      <c r="S89" s="22"/>
      <c r="T89" s="22"/>
      <c r="U89" s="22"/>
    </row>
    <row r="90" spans="1:21" x14ac:dyDescent="0.25">
      <c r="A90" s="22"/>
      <c r="B90" s="22"/>
      <c r="C90" s="138"/>
      <c r="D90" s="22"/>
      <c r="E90" s="22"/>
      <c r="F90" s="22"/>
      <c r="G90" s="22"/>
      <c r="H90" s="22"/>
      <c r="I90" s="22"/>
      <c r="J90" s="22"/>
      <c r="K90" s="22"/>
      <c r="L90" s="22"/>
      <c r="M90" s="22"/>
      <c r="N90" s="22"/>
      <c r="O90" s="22"/>
      <c r="P90" s="22"/>
      <c r="Q90" s="22"/>
      <c r="R90" s="22"/>
      <c r="S90" s="22"/>
      <c r="T90" s="22"/>
      <c r="U90" s="22"/>
    </row>
    <row r="91" spans="1:21" x14ac:dyDescent="0.25">
      <c r="A91" s="22"/>
      <c r="B91" s="22"/>
      <c r="C91" s="138"/>
      <c r="D91" s="22"/>
      <c r="E91" s="22"/>
      <c r="F91" s="22"/>
      <c r="G91" s="22"/>
      <c r="H91" s="22"/>
      <c r="I91" s="22"/>
      <c r="J91" s="22"/>
      <c r="K91" s="22"/>
      <c r="L91" s="22"/>
      <c r="M91" s="22"/>
      <c r="N91" s="22"/>
      <c r="O91" s="22"/>
      <c r="P91" s="22"/>
      <c r="Q91" s="22"/>
      <c r="R91" s="22"/>
      <c r="S91" s="22"/>
      <c r="T91" s="22"/>
      <c r="U91" s="22"/>
    </row>
    <row r="92" spans="1:21" x14ac:dyDescent="0.25">
      <c r="A92" s="22"/>
      <c r="B92" s="22"/>
      <c r="C92" s="138"/>
      <c r="D92" s="22"/>
      <c r="E92" s="22"/>
      <c r="F92" s="22"/>
      <c r="G92" s="22"/>
      <c r="H92" s="22"/>
      <c r="I92" s="22"/>
      <c r="J92" s="22"/>
      <c r="K92" s="22"/>
      <c r="L92" s="22"/>
      <c r="M92" s="22"/>
      <c r="N92" s="22"/>
      <c r="O92" s="22"/>
      <c r="P92" s="22"/>
      <c r="Q92" s="22"/>
      <c r="R92" s="22"/>
      <c r="S92" s="22"/>
      <c r="T92" s="22"/>
      <c r="U92" s="22"/>
    </row>
    <row r="93" spans="1:21" x14ac:dyDescent="0.25">
      <c r="A93" s="22"/>
      <c r="B93" s="22"/>
      <c r="C93" s="138"/>
      <c r="D93" s="22"/>
      <c r="E93" s="22"/>
      <c r="F93" s="22"/>
      <c r="G93" s="22"/>
      <c r="H93" s="22"/>
      <c r="I93" s="22"/>
      <c r="J93" s="22"/>
      <c r="K93" s="22"/>
      <c r="L93" s="22"/>
      <c r="M93" s="22"/>
      <c r="N93" s="22"/>
      <c r="O93" s="22"/>
      <c r="P93" s="22"/>
      <c r="Q93" s="22"/>
      <c r="R93" s="22"/>
      <c r="S93" s="22"/>
      <c r="T93" s="22"/>
      <c r="U93" s="22"/>
    </row>
    <row r="94" spans="1:21" x14ac:dyDescent="0.25">
      <c r="A94" s="22"/>
      <c r="B94" s="22"/>
      <c r="C94" s="138"/>
      <c r="D94" s="22"/>
      <c r="E94" s="22"/>
      <c r="F94" s="22"/>
      <c r="G94" s="22"/>
      <c r="H94" s="22"/>
      <c r="I94" s="22"/>
      <c r="J94" s="22"/>
      <c r="K94" s="22"/>
      <c r="L94" s="22"/>
      <c r="M94" s="22"/>
      <c r="N94" s="22"/>
      <c r="O94" s="22"/>
      <c r="P94" s="22"/>
      <c r="Q94" s="22"/>
      <c r="R94" s="22"/>
      <c r="S94" s="22"/>
      <c r="T94" s="22"/>
      <c r="U94" s="22"/>
    </row>
    <row r="95" spans="1:21" x14ac:dyDescent="0.25">
      <c r="A95" s="22"/>
      <c r="B95" s="22"/>
      <c r="C95" s="138"/>
      <c r="D95" s="22"/>
      <c r="E95" s="22"/>
      <c r="F95" s="22"/>
      <c r="G95" s="22"/>
      <c r="H95" s="22"/>
      <c r="I95" s="22"/>
      <c r="J95" s="22"/>
      <c r="K95" s="22"/>
      <c r="L95" s="22"/>
      <c r="M95" s="22"/>
      <c r="N95" s="22"/>
      <c r="O95" s="22"/>
      <c r="P95" s="22"/>
      <c r="Q95" s="22"/>
      <c r="R95" s="22"/>
      <c r="S95" s="22"/>
      <c r="T95" s="22"/>
      <c r="U95" s="22"/>
    </row>
    <row r="96" spans="1:21" x14ac:dyDescent="0.25">
      <c r="A96" s="22"/>
      <c r="B96" s="22"/>
      <c r="C96" s="138"/>
      <c r="D96" s="22"/>
      <c r="E96" s="22"/>
      <c r="F96" s="22"/>
      <c r="G96" s="22"/>
      <c r="H96" s="22"/>
      <c r="I96" s="22"/>
      <c r="J96" s="22"/>
      <c r="K96" s="22"/>
      <c r="L96" s="22"/>
      <c r="M96" s="22"/>
      <c r="N96" s="22"/>
      <c r="O96" s="22"/>
      <c r="P96" s="22"/>
      <c r="Q96" s="22"/>
      <c r="R96" s="22"/>
      <c r="S96" s="22"/>
      <c r="T96" s="22"/>
      <c r="U96" s="22"/>
    </row>
    <row r="97" spans="1:21" x14ac:dyDescent="0.25">
      <c r="A97" s="22"/>
      <c r="B97" s="22"/>
      <c r="C97" s="138"/>
      <c r="D97" s="22"/>
      <c r="E97" s="22"/>
      <c r="F97" s="22"/>
      <c r="G97" s="22"/>
      <c r="H97" s="22"/>
      <c r="I97" s="22"/>
      <c r="J97" s="22"/>
      <c r="K97" s="22"/>
      <c r="L97" s="22"/>
      <c r="M97" s="22"/>
      <c r="N97" s="22"/>
      <c r="O97" s="22"/>
      <c r="P97" s="22"/>
      <c r="Q97" s="22"/>
      <c r="R97" s="22"/>
      <c r="S97" s="22"/>
      <c r="T97" s="22"/>
      <c r="U97" s="22"/>
    </row>
    <row r="98" spans="1:21" x14ac:dyDescent="0.25">
      <c r="A98" s="22"/>
      <c r="B98" s="22"/>
      <c r="C98" s="138"/>
      <c r="D98" s="22"/>
      <c r="E98" s="22"/>
      <c r="F98" s="22"/>
      <c r="G98" s="22"/>
      <c r="H98" s="22"/>
      <c r="I98" s="22"/>
      <c r="J98" s="22"/>
      <c r="K98" s="22"/>
      <c r="L98" s="22"/>
      <c r="M98" s="22"/>
      <c r="N98" s="22"/>
      <c r="O98" s="22"/>
      <c r="P98" s="22"/>
      <c r="Q98" s="22"/>
      <c r="R98" s="22"/>
      <c r="S98" s="22"/>
      <c r="T98" s="22"/>
      <c r="U98" s="22"/>
    </row>
    <row r="99" spans="1:21" x14ac:dyDescent="0.25">
      <c r="A99" s="22"/>
      <c r="B99" s="22"/>
      <c r="C99" s="138"/>
      <c r="D99" s="22"/>
      <c r="E99" s="22"/>
      <c r="F99" s="22"/>
      <c r="G99" s="22"/>
      <c r="H99" s="22"/>
      <c r="I99" s="22"/>
      <c r="J99" s="22"/>
      <c r="K99" s="22"/>
      <c r="L99" s="22"/>
      <c r="M99" s="22"/>
      <c r="N99" s="22"/>
      <c r="O99" s="22"/>
      <c r="P99" s="22"/>
      <c r="Q99" s="22"/>
      <c r="R99" s="22"/>
      <c r="S99" s="22"/>
      <c r="T99" s="22"/>
      <c r="U99" s="22"/>
    </row>
    <row r="100" spans="1:21" x14ac:dyDescent="0.25">
      <c r="A100" s="22"/>
      <c r="B100" s="22"/>
      <c r="C100" s="138"/>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138"/>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138"/>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138"/>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138"/>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138"/>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138"/>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138"/>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138"/>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138"/>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138"/>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138"/>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138"/>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138"/>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138"/>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138"/>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138"/>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138"/>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138"/>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138"/>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138"/>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138"/>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138"/>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138"/>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138"/>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138"/>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138"/>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138"/>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138"/>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138"/>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138"/>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138"/>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138"/>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138"/>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138"/>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138"/>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138"/>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138"/>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138"/>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138"/>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138"/>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138"/>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138"/>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138"/>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138"/>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138"/>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138"/>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138"/>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138"/>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138"/>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138"/>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138"/>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138"/>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138"/>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138"/>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138"/>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138"/>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138"/>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138"/>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138"/>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138"/>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138"/>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138"/>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138"/>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138"/>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138"/>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138"/>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138"/>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138"/>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138"/>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138"/>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138"/>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138"/>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138"/>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138"/>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138"/>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138"/>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138"/>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138"/>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138"/>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138"/>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138"/>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138"/>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138"/>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138"/>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138"/>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138"/>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138"/>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138"/>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138"/>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138"/>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138"/>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138"/>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138"/>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138"/>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138"/>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138"/>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138"/>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138"/>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138"/>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138"/>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138"/>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138"/>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138"/>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138"/>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138"/>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138"/>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138"/>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138"/>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138"/>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138"/>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138"/>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138"/>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138"/>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138"/>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138"/>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138"/>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138"/>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138"/>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138"/>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138"/>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138"/>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138"/>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138"/>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138"/>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138"/>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138"/>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138"/>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138"/>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138"/>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138"/>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138"/>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138"/>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138"/>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138"/>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138"/>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138"/>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138"/>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138"/>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138"/>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138"/>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138"/>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138"/>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138"/>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138"/>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138"/>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138"/>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138"/>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138"/>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138"/>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138"/>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138"/>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138"/>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138"/>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138"/>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138"/>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138"/>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138"/>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138"/>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138"/>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138"/>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138"/>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138"/>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138"/>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138"/>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138"/>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138"/>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138"/>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138"/>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138"/>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138"/>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138"/>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138"/>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138"/>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138"/>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138"/>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138"/>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138"/>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138"/>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138"/>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138"/>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138"/>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138"/>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138"/>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138"/>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138"/>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138"/>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138"/>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138"/>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138"/>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138"/>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138"/>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138"/>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138"/>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138"/>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138"/>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138"/>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138"/>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138"/>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138"/>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138"/>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138"/>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138"/>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138"/>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138"/>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138"/>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138"/>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138"/>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138"/>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138"/>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138"/>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138"/>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138"/>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138"/>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138"/>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138"/>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138"/>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138"/>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138"/>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138"/>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138"/>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138"/>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138"/>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138"/>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138"/>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138"/>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138"/>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138"/>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138"/>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138"/>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138"/>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138"/>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138"/>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138"/>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138"/>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138"/>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138"/>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138"/>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138"/>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138"/>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138"/>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138"/>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138"/>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138"/>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138"/>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138"/>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138"/>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138"/>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138"/>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138"/>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138"/>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138"/>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138"/>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138"/>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138"/>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138"/>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138"/>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138"/>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138"/>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138"/>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138"/>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138"/>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138"/>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138"/>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138"/>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138"/>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138"/>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138"/>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138"/>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138"/>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138"/>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138"/>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138"/>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138"/>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138"/>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138"/>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138"/>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138"/>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138"/>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138"/>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138"/>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138"/>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138"/>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40" zoomScaleNormal="80" zoomScaleSheetLayoutView="40" workbookViewId="0">
      <selection activeCell="G38" sqref="G38"/>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42578125" customWidth="1"/>
    <col min="12" max="12" width="30.85546875" customWidth="1"/>
    <col min="13" max="13" width="27.140625" customWidth="1"/>
    <col min="14" max="14" width="32.42578125" customWidth="1"/>
    <col min="15" max="15" width="13.28515625" customWidth="1"/>
    <col min="16" max="16" width="8.7109375" customWidth="1"/>
    <col min="17" max="17" width="15.7109375" customWidth="1"/>
    <col min="19" max="19" width="17" customWidth="1"/>
    <col min="20" max="20" width="14.7109375" customWidth="1"/>
    <col min="21" max="21" width="12" customWidth="1"/>
    <col min="22" max="22" width="13.85546875" customWidth="1"/>
    <col min="23" max="24" width="17.7109375" customWidth="1"/>
    <col min="25" max="25" width="34.42578125" customWidth="1"/>
    <col min="26" max="26" width="25.140625" customWidth="1"/>
    <col min="27" max="28" width="12.28515625" customWidth="1"/>
  </cols>
  <sheetData>
    <row r="1" spans="1:28" ht="18.75" x14ac:dyDescent="0.25">
      <c r="Z1" s="32" t="s">
        <v>65</v>
      </c>
    </row>
    <row r="2" spans="1:28" ht="18.75" x14ac:dyDescent="0.3">
      <c r="Z2" s="14" t="s">
        <v>7</v>
      </c>
    </row>
    <row r="3" spans="1:28" ht="18.75" x14ac:dyDescent="0.3">
      <c r="Z3" s="14" t="s">
        <v>64</v>
      </c>
    </row>
    <row r="4" spans="1:28" ht="18.75" customHeight="1" x14ac:dyDescent="0.25">
      <c r="A4" s="386" t="str">
        <f>'1. паспорт местоположение'!A5:C5</f>
        <v>Год раскрытия информации: 2022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row>
    <row r="6" spans="1:28" ht="18.75" x14ac:dyDescent="0.25">
      <c r="A6" s="400" t="s">
        <v>6</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86"/>
      <c r="AB6" s="86"/>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86"/>
      <c r="AB7" s="86"/>
    </row>
    <row r="8" spans="1:28" x14ac:dyDescent="0.25">
      <c r="A8" s="394" t="str">
        <f>'1. паспорт местоположение'!A9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87"/>
      <c r="AB8" s="87"/>
    </row>
    <row r="9" spans="1:28" ht="15.75" x14ac:dyDescent="0.25">
      <c r="A9" s="396" t="s">
        <v>5</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88"/>
      <c r="AB9" s="88"/>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86"/>
      <c r="AB10" s="86"/>
    </row>
    <row r="11" spans="1:28" x14ac:dyDescent="0.25">
      <c r="A11" s="394" t="str">
        <f>'1. паспорт местоположение'!A12:C12</f>
        <v>L_18-0227</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87"/>
      <c r="AB11" s="87"/>
    </row>
    <row r="12" spans="1:28" ht="15.75" x14ac:dyDescent="0.25">
      <c r="A12" s="396" t="s">
        <v>4</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88"/>
      <c r="AB12" s="88"/>
    </row>
    <row r="13" spans="1:28" ht="18.75" x14ac:dyDescent="0.25">
      <c r="A13" s="401"/>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10"/>
      <c r="AB13" s="10"/>
    </row>
    <row r="14" spans="1:28" x14ac:dyDescent="0.25">
      <c r="A14" s="394" t="str">
        <f>'1. паспорт местоположение'!A15</f>
        <v>Модернизация 300 ТП, РП 6-10 кВ с установкой пунктов учета электроэнергии и устройств телемеханики в г. Калининграде</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87"/>
      <c r="AB14" s="87"/>
    </row>
    <row r="15" spans="1:28" ht="15.75" x14ac:dyDescent="0.25">
      <c r="A15" s="396" t="s">
        <v>3</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88"/>
      <c r="AB15" s="88"/>
    </row>
    <row r="16" spans="1:28"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92"/>
      <c r="AB16" s="92"/>
    </row>
    <row r="17" spans="1:2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92"/>
      <c r="AB17" s="92"/>
    </row>
    <row r="18" spans="1:28"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92"/>
      <c r="AB18" s="92"/>
    </row>
    <row r="19" spans="1:2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92"/>
      <c r="AB19" s="92"/>
    </row>
    <row r="20" spans="1:28"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93"/>
      <c r="AB20" s="93"/>
    </row>
    <row r="21" spans="1:28" x14ac:dyDescent="0.25">
      <c r="A21" s="432"/>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93"/>
      <c r="AB21" s="93"/>
    </row>
    <row r="22" spans="1:28" x14ac:dyDescent="0.25">
      <c r="A22" s="433" t="s">
        <v>442</v>
      </c>
      <c r="B22" s="433"/>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94"/>
      <c r="AB22" s="94"/>
    </row>
    <row r="23" spans="1:28" ht="32.25" customHeight="1" x14ac:dyDescent="0.25">
      <c r="A23" s="435" t="s">
        <v>297</v>
      </c>
      <c r="B23" s="436"/>
      <c r="C23" s="436"/>
      <c r="D23" s="436"/>
      <c r="E23" s="436"/>
      <c r="F23" s="436"/>
      <c r="G23" s="436"/>
      <c r="H23" s="436"/>
      <c r="I23" s="436"/>
      <c r="J23" s="436"/>
      <c r="K23" s="436"/>
      <c r="L23" s="437"/>
      <c r="M23" s="434" t="s">
        <v>298</v>
      </c>
      <c r="N23" s="434"/>
      <c r="O23" s="434"/>
      <c r="P23" s="434"/>
      <c r="Q23" s="434"/>
      <c r="R23" s="434"/>
      <c r="S23" s="434"/>
      <c r="T23" s="434"/>
      <c r="U23" s="434"/>
      <c r="V23" s="434"/>
      <c r="W23" s="434"/>
      <c r="X23" s="434"/>
      <c r="Y23" s="434"/>
      <c r="Z23" s="434"/>
    </row>
    <row r="24" spans="1:28" ht="151.5" customHeight="1" x14ac:dyDescent="0.25">
      <c r="A24" s="231" t="s">
        <v>228</v>
      </c>
      <c r="B24" s="232" t="s">
        <v>235</v>
      </c>
      <c r="C24" s="231" t="s">
        <v>291</v>
      </c>
      <c r="D24" s="231" t="s">
        <v>229</v>
      </c>
      <c r="E24" s="231" t="s">
        <v>292</v>
      </c>
      <c r="F24" s="231" t="s">
        <v>294</v>
      </c>
      <c r="G24" s="231" t="s">
        <v>293</v>
      </c>
      <c r="H24" s="231" t="s">
        <v>230</v>
      </c>
      <c r="I24" s="231" t="s">
        <v>295</v>
      </c>
      <c r="J24" s="231" t="s">
        <v>236</v>
      </c>
      <c r="K24" s="232" t="s">
        <v>234</v>
      </c>
      <c r="L24" s="232" t="s">
        <v>231</v>
      </c>
      <c r="M24" s="233" t="s">
        <v>243</v>
      </c>
      <c r="N24" s="232" t="s">
        <v>453</v>
      </c>
      <c r="O24" s="231" t="s">
        <v>241</v>
      </c>
      <c r="P24" s="231" t="s">
        <v>242</v>
      </c>
      <c r="Q24" s="231" t="s">
        <v>240</v>
      </c>
      <c r="R24" s="231" t="s">
        <v>230</v>
      </c>
      <c r="S24" s="231" t="s">
        <v>239</v>
      </c>
      <c r="T24" s="231" t="s">
        <v>238</v>
      </c>
      <c r="U24" s="231" t="s">
        <v>290</v>
      </c>
      <c r="V24" s="231" t="s">
        <v>240</v>
      </c>
      <c r="W24" s="234" t="s">
        <v>233</v>
      </c>
      <c r="X24" s="234" t="s">
        <v>245</v>
      </c>
      <c r="Y24" s="234" t="s">
        <v>246</v>
      </c>
      <c r="Z24" s="235" t="s">
        <v>244</v>
      </c>
    </row>
    <row r="25" spans="1:28" ht="16.5" customHeight="1" x14ac:dyDescent="0.25">
      <c r="A25" s="231">
        <v>1</v>
      </c>
      <c r="B25" s="232">
        <v>2</v>
      </c>
      <c r="C25" s="231">
        <v>3</v>
      </c>
      <c r="D25" s="232">
        <v>4</v>
      </c>
      <c r="E25" s="231">
        <v>5</v>
      </c>
      <c r="F25" s="232">
        <v>6</v>
      </c>
      <c r="G25" s="231">
        <v>7</v>
      </c>
      <c r="H25" s="232">
        <v>8</v>
      </c>
      <c r="I25" s="231">
        <v>9</v>
      </c>
      <c r="J25" s="232">
        <v>10</v>
      </c>
      <c r="K25" s="231">
        <v>11</v>
      </c>
      <c r="L25" s="232">
        <v>12</v>
      </c>
      <c r="M25" s="231">
        <v>13</v>
      </c>
      <c r="N25" s="232">
        <v>14</v>
      </c>
      <c r="O25" s="231">
        <v>15</v>
      </c>
      <c r="P25" s="232">
        <v>16</v>
      </c>
      <c r="Q25" s="231">
        <v>17</v>
      </c>
      <c r="R25" s="232">
        <v>18</v>
      </c>
      <c r="S25" s="231">
        <v>19</v>
      </c>
      <c r="T25" s="232">
        <v>20</v>
      </c>
      <c r="U25" s="231">
        <v>21</v>
      </c>
      <c r="V25" s="232">
        <v>22</v>
      </c>
      <c r="W25" s="231">
        <v>23</v>
      </c>
      <c r="X25" s="232">
        <v>24</v>
      </c>
      <c r="Y25" s="231">
        <v>25</v>
      </c>
      <c r="Z25" s="232">
        <v>26</v>
      </c>
    </row>
    <row r="26" spans="1:28" x14ac:dyDescent="0.25">
      <c r="A26" s="362"/>
      <c r="B26" s="362"/>
      <c r="C26" s="362"/>
      <c r="D26" s="362"/>
      <c r="E26" s="362"/>
      <c r="F26" s="362"/>
      <c r="G26" s="362"/>
      <c r="H26" s="362"/>
      <c r="I26" s="362"/>
      <c r="J26" s="362"/>
      <c r="K26" s="362"/>
      <c r="L26" s="362"/>
      <c r="M26" s="362"/>
      <c r="N26" s="362"/>
      <c r="O26" s="362"/>
      <c r="P26" s="362"/>
      <c r="Q26" s="362"/>
      <c r="R26" s="362"/>
      <c r="S26" s="362"/>
      <c r="T26" s="362"/>
      <c r="U26" s="362"/>
      <c r="V26" s="362"/>
      <c r="W26" s="362"/>
      <c r="X26" s="362"/>
      <c r="Y26" s="362"/>
      <c r="Z26" s="362"/>
    </row>
    <row r="27" spans="1:28" x14ac:dyDescent="0.25">
      <c r="A27" s="362"/>
      <c r="B27" s="362"/>
      <c r="C27" s="362"/>
      <c r="D27" s="362"/>
      <c r="E27" s="362"/>
      <c r="F27" s="362"/>
      <c r="G27" s="362"/>
      <c r="H27" s="362"/>
      <c r="I27" s="362"/>
      <c r="J27" s="362"/>
      <c r="K27" s="362"/>
      <c r="L27" s="362"/>
      <c r="M27" s="362"/>
      <c r="N27" s="362"/>
      <c r="O27" s="362"/>
      <c r="P27" s="362"/>
      <c r="Q27" s="362"/>
      <c r="R27" s="362"/>
      <c r="S27" s="362"/>
      <c r="T27" s="362"/>
      <c r="U27" s="362"/>
      <c r="V27" s="362"/>
      <c r="W27" s="362"/>
      <c r="X27" s="362"/>
      <c r="Y27" s="362"/>
      <c r="Z27" s="362"/>
    </row>
    <row r="28" spans="1:28" x14ac:dyDescent="0.25">
      <c r="A28" s="362"/>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row>
    <row r="29" spans="1:28" x14ac:dyDescent="0.25">
      <c r="A29" s="362"/>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row>
    <row r="30" spans="1:28" x14ac:dyDescent="0.25">
      <c r="A30" s="362"/>
      <c r="B30" s="362"/>
      <c r="C30" s="362"/>
      <c r="D30" s="362"/>
      <c r="E30" s="362"/>
      <c r="F30" s="362"/>
      <c r="G30" s="362"/>
      <c r="H30" s="362"/>
      <c r="I30" s="362"/>
      <c r="J30" s="362"/>
      <c r="K30" s="362"/>
      <c r="L30" s="362"/>
      <c r="M30" s="362"/>
      <c r="N30" s="362"/>
      <c r="O30" s="362"/>
      <c r="P30" s="362"/>
      <c r="Q30" s="362"/>
      <c r="R30" s="362"/>
      <c r="S30" s="362"/>
      <c r="T30" s="362"/>
      <c r="U30" s="362"/>
      <c r="V30" s="362"/>
      <c r="W30" s="362"/>
      <c r="X30" s="362"/>
      <c r="Y30" s="362"/>
      <c r="Z30" s="36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0866141732283472" right="0.70866141732283472" top="0.74803149606299213" bottom="0.74803149606299213" header="0.31496062992125984" footer="0.31496062992125984"/>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6" zoomScale="85" zoomScaleSheetLayoutView="85" workbookViewId="0">
      <selection activeCell="K26" sqref="K26"/>
    </sheetView>
  </sheetViews>
  <sheetFormatPr defaultColWidth="9.140625" defaultRowHeight="15" x14ac:dyDescent="0.25"/>
  <cols>
    <col min="1" max="1" width="7.42578125" style="1" customWidth="1"/>
    <col min="2" max="2" width="25.42578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2"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386" t="str">
        <f>'1. паспорт местоположение'!A5:C5</f>
        <v>Год раскрытия информации: 2022 год</v>
      </c>
      <c r="B5" s="386"/>
      <c r="C5" s="386"/>
      <c r="D5" s="386"/>
      <c r="E5" s="386"/>
      <c r="F5" s="386"/>
      <c r="G5" s="386"/>
      <c r="H5" s="386"/>
      <c r="I5" s="386"/>
      <c r="J5" s="386"/>
      <c r="K5" s="386"/>
      <c r="L5" s="386"/>
      <c r="M5" s="386"/>
      <c r="N5" s="91"/>
      <c r="O5" s="91"/>
      <c r="P5" s="91"/>
      <c r="Q5" s="91"/>
      <c r="R5" s="91"/>
      <c r="S5" s="91"/>
      <c r="T5" s="91"/>
      <c r="U5" s="91"/>
      <c r="V5" s="91"/>
      <c r="W5" s="91"/>
      <c r="X5" s="91"/>
      <c r="Y5" s="91"/>
      <c r="Z5" s="91"/>
    </row>
    <row r="6" spans="1:26" s="11" customFormat="1" ht="18.75" x14ac:dyDescent="0.3">
      <c r="A6" s="16"/>
      <c r="B6" s="16"/>
      <c r="L6" s="14"/>
    </row>
    <row r="7" spans="1:26" s="11" customFormat="1" ht="18.75" x14ac:dyDescent="0.2">
      <c r="A7" s="400" t="s">
        <v>6</v>
      </c>
      <c r="B7" s="400"/>
      <c r="C7" s="400"/>
      <c r="D7" s="400"/>
      <c r="E7" s="400"/>
      <c r="F7" s="400"/>
      <c r="G7" s="400"/>
      <c r="H7" s="400"/>
      <c r="I7" s="400"/>
      <c r="J7" s="400"/>
      <c r="K7" s="400"/>
      <c r="L7" s="400"/>
      <c r="M7" s="400"/>
      <c r="N7" s="86"/>
      <c r="O7" s="86"/>
      <c r="P7" s="86"/>
      <c r="Q7" s="86"/>
      <c r="R7" s="86"/>
      <c r="S7" s="86"/>
      <c r="T7" s="86"/>
      <c r="U7" s="86"/>
      <c r="V7" s="86"/>
      <c r="W7" s="86"/>
      <c r="X7" s="86"/>
    </row>
    <row r="8" spans="1:26" s="11" customFormat="1" ht="18.75" x14ac:dyDescent="0.2">
      <c r="A8" s="400"/>
      <c r="B8" s="400"/>
      <c r="C8" s="400"/>
      <c r="D8" s="400"/>
      <c r="E8" s="400"/>
      <c r="F8" s="400"/>
      <c r="G8" s="400"/>
      <c r="H8" s="400"/>
      <c r="I8" s="400"/>
      <c r="J8" s="400"/>
      <c r="K8" s="400"/>
      <c r="L8" s="400"/>
      <c r="M8" s="400"/>
      <c r="N8" s="86"/>
      <c r="O8" s="86"/>
      <c r="P8" s="86"/>
      <c r="Q8" s="86"/>
      <c r="R8" s="86"/>
      <c r="S8" s="86"/>
      <c r="T8" s="86"/>
      <c r="U8" s="86"/>
      <c r="V8" s="86"/>
      <c r="W8" s="86"/>
      <c r="X8" s="86"/>
    </row>
    <row r="9" spans="1:26" s="11" customFormat="1" ht="18.75" x14ac:dyDescent="0.2">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86"/>
      <c r="O9" s="86"/>
      <c r="P9" s="86"/>
      <c r="Q9" s="86"/>
      <c r="R9" s="86"/>
      <c r="S9" s="86"/>
      <c r="T9" s="86"/>
      <c r="U9" s="86"/>
      <c r="V9" s="86"/>
      <c r="W9" s="86"/>
      <c r="X9" s="86"/>
    </row>
    <row r="10" spans="1:26" s="11" customFormat="1" ht="18.75" x14ac:dyDescent="0.2">
      <c r="A10" s="396" t="s">
        <v>5</v>
      </c>
      <c r="B10" s="396"/>
      <c r="C10" s="396"/>
      <c r="D10" s="396"/>
      <c r="E10" s="396"/>
      <c r="F10" s="396"/>
      <c r="G10" s="396"/>
      <c r="H10" s="396"/>
      <c r="I10" s="396"/>
      <c r="J10" s="396"/>
      <c r="K10" s="396"/>
      <c r="L10" s="396"/>
      <c r="M10" s="396"/>
      <c r="N10" s="86"/>
      <c r="O10" s="86"/>
      <c r="P10" s="86"/>
      <c r="Q10" s="86"/>
      <c r="R10" s="86"/>
      <c r="S10" s="86"/>
      <c r="T10" s="86"/>
      <c r="U10" s="86"/>
      <c r="V10" s="86"/>
      <c r="W10" s="86"/>
      <c r="X10" s="86"/>
    </row>
    <row r="11" spans="1:26" s="11" customFormat="1" ht="18.75" x14ac:dyDescent="0.2">
      <c r="A11" s="400"/>
      <c r="B11" s="400"/>
      <c r="C11" s="400"/>
      <c r="D11" s="400"/>
      <c r="E11" s="400"/>
      <c r="F11" s="400"/>
      <c r="G11" s="400"/>
      <c r="H11" s="400"/>
      <c r="I11" s="400"/>
      <c r="J11" s="400"/>
      <c r="K11" s="400"/>
      <c r="L11" s="400"/>
      <c r="M11" s="400"/>
      <c r="N11" s="86"/>
      <c r="O11" s="86"/>
      <c r="P11" s="86"/>
      <c r="Q11" s="86"/>
      <c r="R11" s="86"/>
      <c r="S11" s="86"/>
      <c r="T11" s="86"/>
      <c r="U11" s="86"/>
      <c r="V11" s="86"/>
      <c r="W11" s="86"/>
      <c r="X11" s="86"/>
    </row>
    <row r="12" spans="1:26" s="11" customFormat="1" ht="18.75" x14ac:dyDescent="0.2">
      <c r="A12" s="394" t="str">
        <f>'1. паспорт местоположение'!A12:C12</f>
        <v>L_18-0227</v>
      </c>
      <c r="B12" s="394"/>
      <c r="C12" s="394"/>
      <c r="D12" s="394"/>
      <c r="E12" s="394"/>
      <c r="F12" s="394"/>
      <c r="G12" s="394"/>
      <c r="H12" s="394"/>
      <c r="I12" s="394"/>
      <c r="J12" s="394"/>
      <c r="K12" s="394"/>
      <c r="L12" s="394"/>
      <c r="M12" s="394"/>
      <c r="N12" s="86"/>
      <c r="O12" s="86"/>
      <c r="P12" s="86"/>
      <c r="Q12" s="86"/>
      <c r="R12" s="86"/>
      <c r="S12" s="86"/>
      <c r="T12" s="86"/>
      <c r="U12" s="86"/>
      <c r="V12" s="86"/>
      <c r="W12" s="86"/>
      <c r="X12" s="86"/>
    </row>
    <row r="13" spans="1:26" s="11" customFormat="1" ht="18.75" x14ac:dyDescent="0.2">
      <c r="A13" s="396" t="s">
        <v>4</v>
      </c>
      <c r="B13" s="396"/>
      <c r="C13" s="396"/>
      <c r="D13" s="396"/>
      <c r="E13" s="396"/>
      <c r="F13" s="396"/>
      <c r="G13" s="396"/>
      <c r="H13" s="396"/>
      <c r="I13" s="396"/>
      <c r="J13" s="396"/>
      <c r="K13" s="396"/>
      <c r="L13" s="396"/>
      <c r="M13" s="396"/>
      <c r="N13" s="86"/>
      <c r="O13" s="86"/>
      <c r="P13" s="86"/>
      <c r="Q13" s="86"/>
      <c r="R13" s="86"/>
      <c r="S13" s="86"/>
      <c r="T13" s="86"/>
      <c r="U13" s="86"/>
      <c r="V13" s="86"/>
      <c r="W13" s="86"/>
      <c r="X13" s="86"/>
    </row>
    <row r="14" spans="1:26" s="8" customFormat="1" ht="15.75" customHeight="1" x14ac:dyDescent="0.2">
      <c r="A14" s="401"/>
      <c r="B14" s="401"/>
      <c r="C14" s="401"/>
      <c r="D14" s="401"/>
      <c r="E14" s="401"/>
      <c r="F14" s="401"/>
      <c r="G14" s="401"/>
      <c r="H14" s="401"/>
      <c r="I14" s="401"/>
      <c r="J14" s="401"/>
      <c r="K14" s="401"/>
      <c r="L14" s="401"/>
      <c r="M14" s="401"/>
      <c r="N14" s="143"/>
      <c r="O14" s="143"/>
      <c r="P14" s="143"/>
      <c r="Q14" s="143"/>
      <c r="R14" s="143"/>
      <c r="S14" s="143"/>
      <c r="T14" s="143"/>
      <c r="U14" s="143"/>
      <c r="V14" s="143"/>
      <c r="W14" s="143"/>
      <c r="X14" s="143"/>
    </row>
    <row r="15" spans="1:26" s="3" customFormat="1" ht="39.75" customHeight="1" x14ac:dyDescent="0.2">
      <c r="A15" s="430" t="str">
        <f>'1. паспорт местоположение'!A15</f>
        <v>Модернизация 300 ТП, РП 6-10 кВ с установкой пунктов учета электроэнергии и устройств телемеханики в г. Калининграде</v>
      </c>
      <c r="B15" s="430"/>
      <c r="C15" s="430"/>
      <c r="D15" s="430"/>
      <c r="E15" s="430"/>
      <c r="F15" s="430"/>
      <c r="G15" s="430"/>
      <c r="H15" s="430"/>
      <c r="I15" s="430"/>
      <c r="J15" s="430"/>
      <c r="K15" s="430"/>
      <c r="L15" s="430"/>
      <c r="M15" s="430"/>
      <c r="N15" s="95"/>
      <c r="O15" s="95"/>
      <c r="P15" s="95"/>
      <c r="Q15" s="95"/>
      <c r="R15" s="95"/>
      <c r="S15" s="95"/>
      <c r="T15" s="95"/>
      <c r="U15" s="95"/>
      <c r="V15" s="95"/>
      <c r="W15" s="95"/>
      <c r="X15" s="95"/>
    </row>
    <row r="16" spans="1:26" s="3" customFormat="1" ht="15" customHeight="1" x14ac:dyDescent="0.2">
      <c r="A16" s="396" t="s">
        <v>3</v>
      </c>
      <c r="B16" s="396"/>
      <c r="C16" s="396"/>
      <c r="D16" s="396"/>
      <c r="E16" s="396"/>
      <c r="F16" s="396"/>
      <c r="G16" s="396"/>
      <c r="H16" s="396"/>
      <c r="I16" s="396"/>
      <c r="J16" s="396"/>
      <c r="K16" s="396"/>
      <c r="L16" s="396"/>
      <c r="M16" s="396"/>
      <c r="N16" s="88"/>
      <c r="O16" s="88"/>
      <c r="P16" s="88"/>
      <c r="Q16" s="88"/>
      <c r="R16" s="88"/>
      <c r="S16" s="88"/>
      <c r="T16" s="88"/>
      <c r="U16" s="88"/>
      <c r="V16" s="88"/>
      <c r="W16" s="88"/>
      <c r="X16" s="88"/>
    </row>
    <row r="17" spans="1:24" s="3" customFormat="1" ht="15" customHeight="1" x14ac:dyDescent="0.2">
      <c r="A17" s="397"/>
      <c r="B17" s="397"/>
      <c r="C17" s="397"/>
      <c r="D17" s="397"/>
      <c r="E17" s="397"/>
      <c r="F17" s="397"/>
      <c r="G17" s="397"/>
      <c r="H17" s="397"/>
      <c r="I17" s="397"/>
      <c r="J17" s="397"/>
      <c r="K17" s="397"/>
      <c r="L17" s="397"/>
      <c r="M17" s="397"/>
      <c r="N17" s="144"/>
      <c r="O17" s="144"/>
      <c r="P17" s="144"/>
      <c r="Q17" s="144"/>
      <c r="R17" s="144"/>
      <c r="S17" s="144"/>
      <c r="T17" s="144"/>
      <c r="U17" s="144"/>
    </row>
    <row r="18" spans="1:24" s="3" customFormat="1" ht="91.5" customHeight="1" x14ac:dyDescent="0.2">
      <c r="A18" s="438" t="s">
        <v>419</v>
      </c>
      <c r="B18" s="438"/>
      <c r="C18" s="438"/>
      <c r="D18" s="438"/>
      <c r="E18" s="438"/>
      <c r="F18" s="438"/>
      <c r="G18" s="438"/>
      <c r="H18" s="438"/>
      <c r="I18" s="438"/>
      <c r="J18" s="438"/>
      <c r="K18" s="438"/>
      <c r="L18" s="438"/>
      <c r="M18" s="438"/>
      <c r="N18" s="6"/>
      <c r="O18" s="6"/>
      <c r="P18" s="6"/>
      <c r="Q18" s="6"/>
      <c r="R18" s="6"/>
      <c r="S18" s="6"/>
      <c r="T18" s="6"/>
      <c r="U18" s="6"/>
      <c r="V18" s="6"/>
      <c r="W18" s="6"/>
      <c r="X18" s="6"/>
    </row>
    <row r="19" spans="1:24" s="3" customFormat="1" ht="78" customHeight="1" x14ac:dyDescent="0.2">
      <c r="A19" s="439" t="s">
        <v>2</v>
      </c>
      <c r="B19" s="439" t="s">
        <v>81</v>
      </c>
      <c r="C19" s="439" t="s">
        <v>80</v>
      </c>
      <c r="D19" s="439" t="s">
        <v>72</v>
      </c>
      <c r="E19" s="440" t="s">
        <v>79</v>
      </c>
      <c r="F19" s="441"/>
      <c r="G19" s="441"/>
      <c r="H19" s="441"/>
      <c r="I19" s="442"/>
      <c r="J19" s="439" t="s">
        <v>78</v>
      </c>
      <c r="K19" s="439"/>
      <c r="L19" s="439"/>
      <c r="M19" s="439"/>
      <c r="N19" s="144"/>
      <c r="O19" s="144"/>
      <c r="P19" s="144"/>
      <c r="Q19" s="144"/>
      <c r="R19" s="144"/>
      <c r="S19" s="144"/>
      <c r="T19" s="144"/>
      <c r="U19" s="144"/>
    </row>
    <row r="20" spans="1:24" s="3" customFormat="1" ht="51" customHeight="1" x14ac:dyDescent="0.2">
      <c r="A20" s="439"/>
      <c r="B20" s="439"/>
      <c r="C20" s="439"/>
      <c r="D20" s="439"/>
      <c r="E20" s="159" t="s">
        <v>77</v>
      </c>
      <c r="F20" s="159" t="s">
        <v>76</v>
      </c>
      <c r="G20" s="159" t="s">
        <v>75</v>
      </c>
      <c r="H20" s="159" t="s">
        <v>74</v>
      </c>
      <c r="I20" s="159" t="s">
        <v>73</v>
      </c>
      <c r="J20" s="159">
        <v>2020</v>
      </c>
      <c r="K20" s="159">
        <v>2021</v>
      </c>
      <c r="L20" s="159">
        <v>2022</v>
      </c>
      <c r="M20" s="159">
        <v>2023</v>
      </c>
      <c r="N20" s="27"/>
      <c r="O20" s="27"/>
      <c r="P20" s="27"/>
      <c r="Q20" s="27"/>
      <c r="R20" s="27"/>
      <c r="S20" s="27"/>
      <c r="T20" s="27"/>
      <c r="U20" s="27"/>
      <c r="V20" s="26"/>
      <c r="W20" s="26"/>
      <c r="X20" s="26"/>
    </row>
    <row r="21" spans="1:24" s="3" customFormat="1" ht="16.5" customHeight="1" x14ac:dyDescent="0.2">
      <c r="A21" s="160">
        <v>1</v>
      </c>
      <c r="B21" s="161">
        <v>2</v>
      </c>
      <c r="C21" s="160">
        <v>3</v>
      </c>
      <c r="D21" s="161">
        <v>4</v>
      </c>
      <c r="E21" s="160">
        <v>5</v>
      </c>
      <c r="F21" s="161">
        <v>6</v>
      </c>
      <c r="G21" s="160">
        <v>7</v>
      </c>
      <c r="H21" s="161">
        <v>8</v>
      </c>
      <c r="I21" s="160">
        <v>9</v>
      </c>
      <c r="J21" s="161">
        <v>10</v>
      </c>
      <c r="K21" s="160">
        <v>11</v>
      </c>
      <c r="L21" s="161">
        <v>12</v>
      </c>
      <c r="M21" s="160">
        <v>13</v>
      </c>
      <c r="N21" s="27"/>
      <c r="O21" s="27"/>
      <c r="P21" s="27"/>
      <c r="Q21" s="27"/>
      <c r="R21" s="27"/>
      <c r="S21" s="27"/>
      <c r="T21" s="27"/>
      <c r="U21" s="27"/>
      <c r="V21" s="26"/>
      <c r="W21" s="26"/>
      <c r="X21" s="26"/>
    </row>
    <row r="22" spans="1:24" s="3" customFormat="1" ht="33" customHeight="1" x14ac:dyDescent="0.2">
      <c r="A22" s="162" t="s">
        <v>61</v>
      </c>
      <c r="B22" s="163" t="s">
        <v>470</v>
      </c>
      <c r="C22" s="164">
        <v>0</v>
      </c>
      <c r="D22" s="164">
        <v>0</v>
      </c>
      <c r="E22" s="164">
        <v>0</v>
      </c>
      <c r="F22" s="164">
        <v>0</v>
      </c>
      <c r="G22" s="164">
        <v>0</v>
      </c>
      <c r="H22" s="164">
        <v>0</v>
      </c>
      <c r="I22" s="164">
        <v>0</v>
      </c>
      <c r="J22" s="165">
        <v>0</v>
      </c>
      <c r="K22" s="165">
        <v>0</v>
      </c>
      <c r="L22" s="166">
        <v>0</v>
      </c>
      <c r="M22" s="166">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63"/>
  <sheetViews>
    <sheetView zoomScaleNormal="70" workbookViewId="0">
      <selection activeCell="J108" sqref="J108"/>
    </sheetView>
  </sheetViews>
  <sheetFormatPr defaultColWidth="8.85546875" defaultRowHeight="15.75" outlineLevelRow="1" x14ac:dyDescent="0.25"/>
  <cols>
    <col min="1" max="1" width="61.7109375" style="237" customWidth="1"/>
    <col min="2" max="2" width="22.85546875" style="237" customWidth="1"/>
    <col min="3" max="3" width="20.7109375" style="237" customWidth="1"/>
    <col min="4" max="4" width="21.42578125" style="237" customWidth="1"/>
    <col min="5" max="5" width="23.140625" style="237" customWidth="1"/>
    <col min="6" max="6" width="18.28515625" style="237" customWidth="1"/>
    <col min="7" max="7" width="22.7109375" style="237" customWidth="1"/>
    <col min="8" max="8" width="18.140625" style="237" customWidth="1"/>
    <col min="9" max="9" width="19.140625" style="237" customWidth="1"/>
    <col min="10" max="12" width="18.140625" style="237" customWidth="1"/>
    <col min="13" max="13" width="18.28515625" style="237" customWidth="1"/>
    <col min="14" max="14" width="19.140625" style="237" customWidth="1"/>
    <col min="15" max="15" width="18.42578125" style="237" customWidth="1"/>
    <col min="16" max="16" width="22" style="237" customWidth="1"/>
    <col min="17" max="17" width="17.28515625" style="237" customWidth="1"/>
    <col min="18" max="18" width="17" style="237" customWidth="1"/>
    <col min="19" max="19" width="14.42578125" style="237" customWidth="1"/>
    <col min="20" max="20" width="13.28515625" style="237" customWidth="1"/>
    <col min="21" max="21" width="13.42578125" style="237" customWidth="1"/>
    <col min="22" max="251" width="9.140625" style="237"/>
    <col min="252" max="252" width="61.7109375" style="237" customWidth="1"/>
    <col min="253" max="253" width="22.85546875" style="237" customWidth="1"/>
    <col min="254" max="254" width="20.7109375" style="237" customWidth="1"/>
    <col min="255" max="255" width="21.42578125" style="237" customWidth="1"/>
    <col min="256" max="256" width="23.140625" style="237" customWidth="1"/>
    <col min="257" max="257" width="18.28515625" style="237" customWidth="1"/>
    <col min="258" max="258" width="22.7109375" style="237" customWidth="1"/>
    <col min="259" max="259" width="18.140625" style="237" customWidth="1"/>
    <col min="260" max="260" width="19.140625" style="237" customWidth="1"/>
    <col min="261" max="267" width="18.140625" style="237" customWidth="1"/>
    <col min="268" max="268" width="18.42578125" style="237" customWidth="1"/>
    <col min="269" max="269" width="18.28515625" style="237" customWidth="1"/>
    <col min="270" max="270" width="19.140625" style="237" customWidth="1"/>
    <col min="271" max="271" width="18.42578125" style="237" customWidth="1"/>
    <col min="272" max="272" width="22" style="237" customWidth="1"/>
    <col min="273" max="273" width="17.28515625" style="237" customWidth="1"/>
    <col min="274" max="274" width="17" style="237" customWidth="1"/>
    <col min="275" max="275" width="14.42578125" style="237" customWidth="1"/>
    <col min="276" max="276" width="13.28515625" style="237" customWidth="1"/>
    <col min="277" max="277" width="13.42578125" style="237" customWidth="1"/>
    <col min="278" max="507" width="9.140625" style="237"/>
    <col min="508" max="508" width="61.7109375" style="237" customWidth="1"/>
    <col min="509" max="509" width="22.85546875" style="237" customWidth="1"/>
    <col min="510" max="510" width="20.7109375" style="237" customWidth="1"/>
    <col min="511" max="511" width="21.42578125" style="237" customWidth="1"/>
    <col min="512" max="512" width="23.140625" style="237" customWidth="1"/>
    <col min="513" max="513" width="18.28515625" style="237" customWidth="1"/>
    <col min="514" max="514" width="22.7109375" style="237" customWidth="1"/>
    <col min="515" max="515" width="18.140625" style="237" customWidth="1"/>
    <col min="516" max="516" width="19.140625" style="237" customWidth="1"/>
    <col min="517" max="523" width="18.140625" style="237" customWidth="1"/>
    <col min="524" max="524" width="18.42578125" style="237" customWidth="1"/>
    <col min="525" max="525" width="18.28515625" style="237" customWidth="1"/>
    <col min="526" max="526" width="19.140625" style="237" customWidth="1"/>
    <col min="527" max="527" width="18.42578125" style="237" customWidth="1"/>
    <col min="528" max="528" width="22" style="237" customWidth="1"/>
    <col min="529" max="529" width="17.28515625" style="237" customWidth="1"/>
    <col min="530" max="530" width="17" style="237" customWidth="1"/>
    <col min="531" max="531" width="14.42578125" style="237" customWidth="1"/>
    <col min="532" max="532" width="13.28515625" style="237" customWidth="1"/>
    <col min="533" max="533" width="13.42578125" style="237" customWidth="1"/>
    <col min="534" max="763" width="9.140625" style="237"/>
    <col min="764" max="764" width="61.7109375" style="237" customWidth="1"/>
    <col min="765" max="765" width="22.85546875" style="237" customWidth="1"/>
    <col min="766" max="766" width="20.7109375" style="237" customWidth="1"/>
    <col min="767" max="767" width="21.42578125" style="237" customWidth="1"/>
    <col min="768" max="768" width="23.140625" style="237" customWidth="1"/>
    <col min="769" max="769" width="18.28515625" style="237" customWidth="1"/>
    <col min="770" max="770" width="22.7109375" style="237" customWidth="1"/>
    <col min="771" max="771" width="18.140625" style="237" customWidth="1"/>
    <col min="772" max="772" width="19.140625" style="237" customWidth="1"/>
    <col min="773" max="779" width="18.140625" style="237" customWidth="1"/>
    <col min="780" max="780" width="18.42578125" style="237" customWidth="1"/>
    <col min="781" max="781" width="18.28515625" style="237" customWidth="1"/>
    <col min="782" max="782" width="19.140625" style="237" customWidth="1"/>
    <col min="783" max="783" width="18.42578125" style="237" customWidth="1"/>
    <col min="784" max="784" width="22" style="237" customWidth="1"/>
    <col min="785" max="785" width="17.28515625" style="237" customWidth="1"/>
    <col min="786" max="786" width="17" style="237" customWidth="1"/>
    <col min="787" max="787" width="14.42578125" style="237" customWidth="1"/>
    <col min="788" max="788" width="13.28515625" style="237" customWidth="1"/>
    <col min="789" max="789" width="13.42578125" style="237" customWidth="1"/>
    <col min="790" max="1019" width="9.140625" style="237"/>
    <col min="1020" max="1020" width="61.7109375" style="237" customWidth="1"/>
    <col min="1021" max="1021" width="22.85546875" style="237" customWidth="1"/>
    <col min="1022" max="1022" width="20.7109375" style="237" customWidth="1"/>
    <col min="1023" max="1023" width="21.42578125" style="237" customWidth="1"/>
    <col min="1024" max="1024" width="23.140625" style="237" customWidth="1"/>
    <col min="1025" max="1025" width="18.28515625" style="237" customWidth="1"/>
    <col min="1026" max="1026" width="22.7109375" style="237" customWidth="1"/>
    <col min="1027" max="1027" width="18.140625" style="237" customWidth="1"/>
    <col min="1028" max="1028" width="19.140625" style="237" customWidth="1"/>
    <col min="1029" max="1035" width="18.140625" style="237" customWidth="1"/>
    <col min="1036" max="1036" width="18.42578125" style="237" customWidth="1"/>
    <col min="1037" max="1037" width="18.28515625" style="237" customWidth="1"/>
    <col min="1038" max="1038" width="19.140625" style="237" customWidth="1"/>
    <col min="1039" max="1039" width="18.42578125" style="237" customWidth="1"/>
    <col min="1040" max="1040" width="22" style="237" customWidth="1"/>
    <col min="1041" max="1041" width="17.28515625" style="237" customWidth="1"/>
    <col min="1042" max="1042" width="17" style="237" customWidth="1"/>
    <col min="1043" max="1043" width="14.42578125" style="237" customWidth="1"/>
    <col min="1044" max="1044" width="13.28515625" style="237" customWidth="1"/>
    <col min="1045" max="1045" width="13.42578125" style="237" customWidth="1"/>
    <col min="1046" max="1275" width="9.140625" style="237"/>
    <col min="1276" max="1276" width="61.7109375" style="237" customWidth="1"/>
    <col min="1277" max="1277" width="22.85546875" style="237" customWidth="1"/>
    <col min="1278" max="1278" width="20.7109375" style="237" customWidth="1"/>
    <col min="1279" max="1279" width="21.42578125" style="237" customWidth="1"/>
    <col min="1280" max="1280" width="23.140625" style="237" customWidth="1"/>
    <col min="1281" max="1281" width="18.28515625" style="237" customWidth="1"/>
    <col min="1282" max="1282" width="22.7109375" style="237" customWidth="1"/>
    <col min="1283" max="1283" width="18.140625" style="237" customWidth="1"/>
    <col min="1284" max="1284" width="19.140625" style="237" customWidth="1"/>
    <col min="1285" max="1291" width="18.140625" style="237" customWidth="1"/>
    <col min="1292" max="1292" width="18.42578125" style="237" customWidth="1"/>
    <col min="1293" max="1293" width="18.28515625" style="237" customWidth="1"/>
    <col min="1294" max="1294" width="19.140625" style="237" customWidth="1"/>
    <col min="1295" max="1295" width="18.42578125" style="237" customWidth="1"/>
    <col min="1296" max="1296" width="22" style="237" customWidth="1"/>
    <col min="1297" max="1297" width="17.28515625" style="237" customWidth="1"/>
    <col min="1298" max="1298" width="17" style="237" customWidth="1"/>
    <col min="1299" max="1299" width="14.42578125" style="237" customWidth="1"/>
    <col min="1300" max="1300" width="13.28515625" style="237" customWidth="1"/>
    <col min="1301" max="1301" width="13.42578125" style="237" customWidth="1"/>
    <col min="1302" max="1531" width="9.140625" style="237"/>
    <col min="1532" max="1532" width="61.7109375" style="237" customWidth="1"/>
    <col min="1533" max="1533" width="22.85546875" style="237" customWidth="1"/>
    <col min="1534" max="1534" width="20.7109375" style="237" customWidth="1"/>
    <col min="1535" max="1535" width="21.42578125" style="237" customWidth="1"/>
    <col min="1536" max="1536" width="23.140625" style="237" customWidth="1"/>
    <col min="1537" max="1537" width="18.28515625" style="237" customWidth="1"/>
    <col min="1538" max="1538" width="22.7109375" style="237" customWidth="1"/>
    <col min="1539" max="1539" width="18.140625" style="237" customWidth="1"/>
    <col min="1540" max="1540" width="19.140625" style="237" customWidth="1"/>
    <col min="1541" max="1547" width="18.140625" style="237" customWidth="1"/>
    <col min="1548" max="1548" width="18.42578125" style="237" customWidth="1"/>
    <col min="1549" max="1549" width="18.28515625" style="237" customWidth="1"/>
    <col min="1550" max="1550" width="19.140625" style="237" customWidth="1"/>
    <col min="1551" max="1551" width="18.42578125" style="237" customWidth="1"/>
    <col min="1552" max="1552" width="22" style="237" customWidth="1"/>
    <col min="1553" max="1553" width="17.28515625" style="237" customWidth="1"/>
    <col min="1554" max="1554" width="17" style="237" customWidth="1"/>
    <col min="1555" max="1555" width="14.42578125" style="237" customWidth="1"/>
    <col min="1556" max="1556" width="13.28515625" style="237" customWidth="1"/>
    <col min="1557" max="1557" width="13.42578125" style="237" customWidth="1"/>
    <col min="1558" max="1787" width="9.140625" style="237"/>
    <col min="1788" max="1788" width="61.7109375" style="237" customWidth="1"/>
    <col min="1789" max="1789" width="22.85546875" style="237" customWidth="1"/>
    <col min="1790" max="1790" width="20.7109375" style="237" customWidth="1"/>
    <col min="1791" max="1791" width="21.42578125" style="237" customWidth="1"/>
    <col min="1792" max="1792" width="23.140625" style="237" customWidth="1"/>
    <col min="1793" max="1793" width="18.28515625" style="237" customWidth="1"/>
    <col min="1794" max="1794" width="22.7109375" style="237" customWidth="1"/>
    <col min="1795" max="1795" width="18.140625" style="237" customWidth="1"/>
    <col min="1796" max="1796" width="19.140625" style="237" customWidth="1"/>
    <col min="1797" max="1803" width="18.140625" style="237" customWidth="1"/>
    <col min="1804" max="1804" width="18.42578125" style="237" customWidth="1"/>
    <col min="1805" max="1805" width="18.28515625" style="237" customWidth="1"/>
    <col min="1806" max="1806" width="19.140625" style="237" customWidth="1"/>
    <col min="1807" max="1807" width="18.42578125" style="237" customWidth="1"/>
    <col min="1808" max="1808" width="22" style="237" customWidth="1"/>
    <col min="1809" max="1809" width="17.28515625" style="237" customWidth="1"/>
    <col min="1810" max="1810" width="17" style="237" customWidth="1"/>
    <col min="1811" max="1811" width="14.42578125" style="237" customWidth="1"/>
    <col min="1812" max="1812" width="13.28515625" style="237" customWidth="1"/>
    <col min="1813" max="1813" width="13.42578125" style="237" customWidth="1"/>
    <col min="1814" max="2043" width="9.140625" style="237"/>
    <col min="2044" max="2044" width="61.7109375" style="237" customWidth="1"/>
    <col min="2045" max="2045" width="22.85546875" style="237" customWidth="1"/>
    <col min="2046" max="2046" width="20.7109375" style="237" customWidth="1"/>
    <col min="2047" max="2047" width="21.42578125" style="237" customWidth="1"/>
    <col min="2048" max="2048" width="23.140625" style="237" customWidth="1"/>
    <col min="2049" max="2049" width="18.28515625" style="237" customWidth="1"/>
    <col min="2050" max="2050" width="22.7109375" style="237" customWidth="1"/>
    <col min="2051" max="2051" width="18.140625" style="237" customWidth="1"/>
    <col min="2052" max="2052" width="19.140625" style="237" customWidth="1"/>
    <col min="2053" max="2059" width="18.140625" style="237" customWidth="1"/>
    <col min="2060" max="2060" width="18.42578125" style="237" customWidth="1"/>
    <col min="2061" max="2061" width="18.28515625" style="237" customWidth="1"/>
    <col min="2062" max="2062" width="19.140625" style="237" customWidth="1"/>
    <col min="2063" max="2063" width="18.42578125" style="237" customWidth="1"/>
    <col min="2064" max="2064" width="22" style="237" customWidth="1"/>
    <col min="2065" max="2065" width="17.28515625" style="237" customWidth="1"/>
    <col min="2066" max="2066" width="17" style="237" customWidth="1"/>
    <col min="2067" max="2067" width="14.42578125" style="237" customWidth="1"/>
    <col min="2068" max="2068" width="13.28515625" style="237" customWidth="1"/>
    <col min="2069" max="2069" width="13.42578125" style="237" customWidth="1"/>
    <col min="2070" max="2299" width="9.140625" style="237"/>
    <col min="2300" max="2300" width="61.7109375" style="237" customWidth="1"/>
    <col min="2301" max="2301" width="22.85546875" style="237" customWidth="1"/>
    <col min="2302" max="2302" width="20.7109375" style="237" customWidth="1"/>
    <col min="2303" max="2303" width="21.42578125" style="237" customWidth="1"/>
    <col min="2304" max="2304" width="23.140625" style="237" customWidth="1"/>
    <col min="2305" max="2305" width="18.28515625" style="237" customWidth="1"/>
    <col min="2306" max="2306" width="22.7109375" style="237" customWidth="1"/>
    <col min="2307" max="2307" width="18.140625" style="237" customWidth="1"/>
    <col min="2308" max="2308" width="19.140625" style="237" customWidth="1"/>
    <col min="2309" max="2315" width="18.140625" style="237" customWidth="1"/>
    <col min="2316" max="2316" width="18.42578125" style="237" customWidth="1"/>
    <col min="2317" max="2317" width="18.28515625" style="237" customWidth="1"/>
    <col min="2318" max="2318" width="19.140625" style="237" customWidth="1"/>
    <col min="2319" max="2319" width="18.42578125" style="237" customWidth="1"/>
    <col min="2320" max="2320" width="22" style="237" customWidth="1"/>
    <col min="2321" max="2321" width="17.28515625" style="237" customWidth="1"/>
    <col min="2322" max="2322" width="17" style="237" customWidth="1"/>
    <col min="2323" max="2323" width="14.42578125" style="237" customWidth="1"/>
    <col min="2324" max="2324" width="13.28515625" style="237" customWidth="1"/>
    <col min="2325" max="2325" width="13.42578125" style="237" customWidth="1"/>
    <col min="2326" max="2555" width="9.140625" style="237"/>
    <col min="2556" max="2556" width="61.7109375" style="237" customWidth="1"/>
    <col min="2557" max="2557" width="22.85546875" style="237" customWidth="1"/>
    <col min="2558" max="2558" width="20.7109375" style="237" customWidth="1"/>
    <col min="2559" max="2559" width="21.42578125" style="237" customWidth="1"/>
    <col min="2560" max="2560" width="23.140625" style="237" customWidth="1"/>
    <col min="2561" max="2561" width="18.28515625" style="237" customWidth="1"/>
    <col min="2562" max="2562" width="22.7109375" style="237" customWidth="1"/>
    <col min="2563" max="2563" width="18.140625" style="237" customWidth="1"/>
    <col min="2564" max="2564" width="19.140625" style="237" customWidth="1"/>
    <col min="2565" max="2571" width="18.140625" style="237" customWidth="1"/>
    <col min="2572" max="2572" width="18.42578125" style="237" customWidth="1"/>
    <col min="2573" max="2573" width="18.28515625" style="237" customWidth="1"/>
    <col min="2574" max="2574" width="19.140625" style="237" customWidth="1"/>
    <col min="2575" max="2575" width="18.42578125" style="237" customWidth="1"/>
    <col min="2576" max="2576" width="22" style="237" customWidth="1"/>
    <col min="2577" max="2577" width="17.28515625" style="237" customWidth="1"/>
    <col min="2578" max="2578" width="17" style="237" customWidth="1"/>
    <col min="2579" max="2579" width="14.42578125" style="237" customWidth="1"/>
    <col min="2580" max="2580" width="13.28515625" style="237" customWidth="1"/>
    <col min="2581" max="2581" width="13.42578125" style="237" customWidth="1"/>
    <col min="2582" max="2811" width="9.140625" style="237"/>
    <col min="2812" max="2812" width="61.7109375" style="237" customWidth="1"/>
    <col min="2813" max="2813" width="22.85546875" style="237" customWidth="1"/>
    <col min="2814" max="2814" width="20.7109375" style="237" customWidth="1"/>
    <col min="2815" max="2815" width="21.42578125" style="237" customWidth="1"/>
    <col min="2816" max="2816" width="23.140625" style="237" customWidth="1"/>
    <col min="2817" max="2817" width="18.28515625" style="237" customWidth="1"/>
    <col min="2818" max="2818" width="22.7109375" style="237" customWidth="1"/>
    <col min="2819" max="2819" width="18.140625" style="237" customWidth="1"/>
    <col min="2820" max="2820" width="19.140625" style="237" customWidth="1"/>
    <col min="2821" max="2827" width="18.140625" style="237" customWidth="1"/>
    <col min="2828" max="2828" width="18.42578125" style="237" customWidth="1"/>
    <col min="2829" max="2829" width="18.28515625" style="237" customWidth="1"/>
    <col min="2830" max="2830" width="19.140625" style="237" customWidth="1"/>
    <col min="2831" max="2831" width="18.42578125" style="237" customWidth="1"/>
    <col min="2832" max="2832" width="22" style="237" customWidth="1"/>
    <col min="2833" max="2833" width="17.28515625" style="237" customWidth="1"/>
    <col min="2834" max="2834" width="17" style="237" customWidth="1"/>
    <col min="2835" max="2835" width="14.42578125" style="237" customWidth="1"/>
    <col min="2836" max="2836" width="13.28515625" style="237" customWidth="1"/>
    <col min="2837" max="2837" width="13.42578125" style="237" customWidth="1"/>
    <col min="2838" max="3067" width="9.140625" style="237"/>
    <col min="3068" max="3068" width="61.7109375" style="237" customWidth="1"/>
    <col min="3069" max="3069" width="22.85546875" style="237" customWidth="1"/>
    <col min="3070" max="3070" width="20.7109375" style="237" customWidth="1"/>
    <col min="3071" max="3071" width="21.42578125" style="237" customWidth="1"/>
    <col min="3072" max="3072" width="23.140625" style="237" customWidth="1"/>
    <col min="3073" max="3073" width="18.28515625" style="237" customWidth="1"/>
    <col min="3074" max="3074" width="22.7109375" style="237" customWidth="1"/>
    <col min="3075" max="3075" width="18.140625" style="237" customWidth="1"/>
    <col min="3076" max="3076" width="19.140625" style="237" customWidth="1"/>
    <col min="3077" max="3083" width="18.140625" style="237" customWidth="1"/>
    <col min="3084" max="3084" width="18.42578125" style="237" customWidth="1"/>
    <col min="3085" max="3085" width="18.28515625" style="237" customWidth="1"/>
    <col min="3086" max="3086" width="19.140625" style="237" customWidth="1"/>
    <col min="3087" max="3087" width="18.42578125" style="237" customWidth="1"/>
    <col min="3088" max="3088" width="22" style="237" customWidth="1"/>
    <col min="3089" max="3089" width="17.28515625" style="237" customWidth="1"/>
    <col min="3090" max="3090" width="17" style="237" customWidth="1"/>
    <col min="3091" max="3091" width="14.42578125" style="237" customWidth="1"/>
    <col min="3092" max="3092" width="13.28515625" style="237" customWidth="1"/>
    <col min="3093" max="3093" width="13.42578125" style="237" customWidth="1"/>
    <col min="3094" max="3323" width="9.140625" style="237"/>
    <col min="3324" max="3324" width="61.7109375" style="237" customWidth="1"/>
    <col min="3325" max="3325" width="22.85546875" style="237" customWidth="1"/>
    <col min="3326" max="3326" width="20.7109375" style="237" customWidth="1"/>
    <col min="3327" max="3327" width="21.42578125" style="237" customWidth="1"/>
    <col min="3328" max="3328" width="23.140625" style="237" customWidth="1"/>
    <col min="3329" max="3329" width="18.28515625" style="237" customWidth="1"/>
    <col min="3330" max="3330" width="22.7109375" style="237" customWidth="1"/>
    <col min="3331" max="3331" width="18.140625" style="237" customWidth="1"/>
    <col min="3332" max="3332" width="19.140625" style="237" customWidth="1"/>
    <col min="3333" max="3339" width="18.140625" style="237" customWidth="1"/>
    <col min="3340" max="3340" width="18.42578125" style="237" customWidth="1"/>
    <col min="3341" max="3341" width="18.28515625" style="237" customWidth="1"/>
    <col min="3342" max="3342" width="19.140625" style="237" customWidth="1"/>
    <col min="3343" max="3343" width="18.42578125" style="237" customWidth="1"/>
    <col min="3344" max="3344" width="22" style="237" customWidth="1"/>
    <col min="3345" max="3345" width="17.28515625" style="237" customWidth="1"/>
    <col min="3346" max="3346" width="17" style="237" customWidth="1"/>
    <col min="3347" max="3347" width="14.42578125" style="237" customWidth="1"/>
    <col min="3348" max="3348" width="13.28515625" style="237" customWidth="1"/>
    <col min="3349" max="3349" width="13.42578125" style="237" customWidth="1"/>
    <col min="3350" max="3579" width="9.140625" style="237"/>
    <col min="3580" max="3580" width="61.7109375" style="237" customWidth="1"/>
    <col min="3581" max="3581" width="22.85546875" style="237" customWidth="1"/>
    <col min="3582" max="3582" width="20.7109375" style="237" customWidth="1"/>
    <col min="3583" max="3583" width="21.42578125" style="237" customWidth="1"/>
    <col min="3584" max="3584" width="23.140625" style="237" customWidth="1"/>
    <col min="3585" max="3585" width="18.28515625" style="237" customWidth="1"/>
    <col min="3586" max="3586" width="22.7109375" style="237" customWidth="1"/>
    <col min="3587" max="3587" width="18.140625" style="237" customWidth="1"/>
    <col min="3588" max="3588" width="19.140625" style="237" customWidth="1"/>
    <col min="3589" max="3595" width="18.140625" style="237" customWidth="1"/>
    <col min="3596" max="3596" width="18.42578125" style="237" customWidth="1"/>
    <col min="3597" max="3597" width="18.28515625" style="237" customWidth="1"/>
    <col min="3598" max="3598" width="19.140625" style="237" customWidth="1"/>
    <col min="3599" max="3599" width="18.42578125" style="237" customWidth="1"/>
    <col min="3600" max="3600" width="22" style="237" customWidth="1"/>
    <col min="3601" max="3601" width="17.28515625" style="237" customWidth="1"/>
    <col min="3602" max="3602" width="17" style="237" customWidth="1"/>
    <col min="3603" max="3603" width="14.42578125" style="237" customWidth="1"/>
    <col min="3604" max="3604" width="13.28515625" style="237" customWidth="1"/>
    <col min="3605" max="3605" width="13.42578125" style="237" customWidth="1"/>
    <col min="3606" max="3835" width="9.140625" style="237"/>
    <col min="3836" max="3836" width="61.7109375" style="237" customWidth="1"/>
    <col min="3837" max="3837" width="22.85546875" style="237" customWidth="1"/>
    <col min="3838" max="3838" width="20.7109375" style="237" customWidth="1"/>
    <col min="3839" max="3839" width="21.42578125" style="237" customWidth="1"/>
    <col min="3840" max="3840" width="23.140625" style="237" customWidth="1"/>
    <col min="3841" max="3841" width="18.28515625" style="237" customWidth="1"/>
    <col min="3842" max="3842" width="22.7109375" style="237" customWidth="1"/>
    <col min="3843" max="3843" width="18.140625" style="237" customWidth="1"/>
    <col min="3844" max="3844" width="19.140625" style="237" customWidth="1"/>
    <col min="3845" max="3851" width="18.140625" style="237" customWidth="1"/>
    <col min="3852" max="3852" width="18.42578125" style="237" customWidth="1"/>
    <col min="3853" max="3853" width="18.28515625" style="237" customWidth="1"/>
    <col min="3854" max="3854" width="19.140625" style="237" customWidth="1"/>
    <col min="3855" max="3855" width="18.42578125" style="237" customWidth="1"/>
    <col min="3856" max="3856" width="22" style="237" customWidth="1"/>
    <col min="3857" max="3857" width="17.28515625" style="237" customWidth="1"/>
    <col min="3858" max="3858" width="17" style="237" customWidth="1"/>
    <col min="3859" max="3859" width="14.42578125" style="237" customWidth="1"/>
    <col min="3860" max="3860" width="13.28515625" style="237" customWidth="1"/>
    <col min="3861" max="3861" width="13.42578125" style="237" customWidth="1"/>
    <col min="3862" max="4091" width="9.140625" style="237"/>
    <col min="4092" max="4092" width="61.7109375" style="237" customWidth="1"/>
    <col min="4093" max="4093" width="22.85546875" style="237" customWidth="1"/>
    <col min="4094" max="4094" width="20.7109375" style="237" customWidth="1"/>
    <col min="4095" max="4095" width="21.42578125" style="237" customWidth="1"/>
    <col min="4096" max="4096" width="23.140625" style="237" customWidth="1"/>
    <col min="4097" max="4097" width="18.28515625" style="237" customWidth="1"/>
    <col min="4098" max="4098" width="22.7109375" style="237" customWidth="1"/>
    <col min="4099" max="4099" width="18.140625" style="237" customWidth="1"/>
    <col min="4100" max="4100" width="19.140625" style="237" customWidth="1"/>
    <col min="4101" max="4107" width="18.140625" style="237" customWidth="1"/>
    <col min="4108" max="4108" width="18.42578125" style="237" customWidth="1"/>
    <col min="4109" max="4109" width="18.28515625" style="237" customWidth="1"/>
    <col min="4110" max="4110" width="19.140625" style="237" customWidth="1"/>
    <col min="4111" max="4111" width="18.42578125" style="237" customWidth="1"/>
    <col min="4112" max="4112" width="22" style="237" customWidth="1"/>
    <col min="4113" max="4113" width="17.28515625" style="237" customWidth="1"/>
    <col min="4114" max="4114" width="17" style="237" customWidth="1"/>
    <col min="4115" max="4115" width="14.42578125" style="237" customWidth="1"/>
    <col min="4116" max="4116" width="13.28515625" style="237" customWidth="1"/>
    <col min="4117" max="4117" width="13.42578125" style="237" customWidth="1"/>
    <col min="4118" max="4347" width="9.140625" style="237"/>
    <col min="4348" max="4348" width="61.7109375" style="237" customWidth="1"/>
    <col min="4349" max="4349" width="22.85546875" style="237" customWidth="1"/>
    <col min="4350" max="4350" width="20.7109375" style="237" customWidth="1"/>
    <col min="4351" max="4351" width="21.42578125" style="237" customWidth="1"/>
    <col min="4352" max="4352" width="23.140625" style="237" customWidth="1"/>
    <col min="4353" max="4353" width="18.28515625" style="237" customWidth="1"/>
    <col min="4354" max="4354" width="22.7109375" style="237" customWidth="1"/>
    <col min="4355" max="4355" width="18.140625" style="237" customWidth="1"/>
    <col min="4356" max="4356" width="19.140625" style="237" customWidth="1"/>
    <col min="4357" max="4363" width="18.140625" style="237" customWidth="1"/>
    <col min="4364" max="4364" width="18.42578125" style="237" customWidth="1"/>
    <col min="4365" max="4365" width="18.28515625" style="237" customWidth="1"/>
    <col min="4366" max="4366" width="19.140625" style="237" customWidth="1"/>
    <col min="4367" max="4367" width="18.42578125" style="237" customWidth="1"/>
    <col min="4368" max="4368" width="22" style="237" customWidth="1"/>
    <col min="4369" max="4369" width="17.28515625" style="237" customWidth="1"/>
    <col min="4370" max="4370" width="17" style="237" customWidth="1"/>
    <col min="4371" max="4371" width="14.42578125" style="237" customWidth="1"/>
    <col min="4372" max="4372" width="13.28515625" style="237" customWidth="1"/>
    <col min="4373" max="4373" width="13.42578125" style="237" customWidth="1"/>
    <col min="4374" max="4603" width="9.140625" style="237"/>
    <col min="4604" max="4604" width="61.7109375" style="237" customWidth="1"/>
    <col min="4605" max="4605" width="22.85546875" style="237" customWidth="1"/>
    <col min="4606" max="4606" width="20.7109375" style="237" customWidth="1"/>
    <col min="4607" max="4607" width="21.42578125" style="237" customWidth="1"/>
    <col min="4608" max="4608" width="23.140625" style="237" customWidth="1"/>
    <col min="4609" max="4609" width="18.28515625" style="237" customWidth="1"/>
    <col min="4610" max="4610" width="22.7109375" style="237" customWidth="1"/>
    <col min="4611" max="4611" width="18.140625" style="237" customWidth="1"/>
    <col min="4612" max="4612" width="19.140625" style="237" customWidth="1"/>
    <col min="4613" max="4619" width="18.140625" style="237" customWidth="1"/>
    <col min="4620" max="4620" width="18.42578125" style="237" customWidth="1"/>
    <col min="4621" max="4621" width="18.28515625" style="237" customWidth="1"/>
    <col min="4622" max="4622" width="19.140625" style="237" customWidth="1"/>
    <col min="4623" max="4623" width="18.42578125" style="237" customWidth="1"/>
    <col min="4624" max="4624" width="22" style="237" customWidth="1"/>
    <col min="4625" max="4625" width="17.28515625" style="237" customWidth="1"/>
    <col min="4626" max="4626" width="17" style="237" customWidth="1"/>
    <col min="4627" max="4627" width="14.42578125" style="237" customWidth="1"/>
    <col min="4628" max="4628" width="13.28515625" style="237" customWidth="1"/>
    <col min="4629" max="4629" width="13.42578125" style="237" customWidth="1"/>
    <col min="4630" max="4859" width="9.140625" style="237"/>
    <col min="4860" max="4860" width="61.7109375" style="237" customWidth="1"/>
    <col min="4861" max="4861" width="22.85546875" style="237" customWidth="1"/>
    <col min="4862" max="4862" width="20.7109375" style="237" customWidth="1"/>
    <col min="4863" max="4863" width="21.42578125" style="237" customWidth="1"/>
    <col min="4864" max="4864" width="23.140625" style="237" customWidth="1"/>
    <col min="4865" max="4865" width="18.28515625" style="237" customWidth="1"/>
    <col min="4866" max="4866" width="22.7109375" style="237" customWidth="1"/>
    <col min="4867" max="4867" width="18.140625" style="237" customWidth="1"/>
    <col min="4868" max="4868" width="19.140625" style="237" customWidth="1"/>
    <col min="4869" max="4875" width="18.140625" style="237" customWidth="1"/>
    <col min="4876" max="4876" width="18.42578125" style="237" customWidth="1"/>
    <col min="4877" max="4877" width="18.28515625" style="237" customWidth="1"/>
    <col min="4878" max="4878" width="19.140625" style="237" customWidth="1"/>
    <col min="4879" max="4879" width="18.42578125" style="237" customWidth="1"/>
    <col min="4880" max="4880" width="22" style="237" customWidth="1"/>
    <col min="4881" max="4881" width="17.28515625" style="237" customWidth="1"/>
    <col min="4882" max="4882" width="17" style="237" customWidth="1"/>
    <col min="4883" max="4883" width="14.42578125" style="237" customWidth="1"/>
    <col min="4884" max="4884" width="13.28515625" style="237" customWidth="1"/>
    <col min="4885" max="4885" width="13.42578125" style="237" customWidth="1"/>
    <col min="4886" max="5115" width="9.140625" style="237"/>
    <col min="5116" max="5116" width="61.7109375" style="237" customWidth="1"/>
    <col min="5117" max="5117" width="22.85546875" style="237" customWidth="1"/>
    <col min="5118" max="5118" width="20.7109375" style="237" customWidth="1"/>
    <col min="5119" max="5119" width="21.42578125" style="237" customWidth="1"/>
    <col min="5120" max="5120" width="23.140625" style="237" customWidth="1"/>
    <col min="5121" max="5121" width="18.28515625" style="237" customWidth="1"/>
    <col min="5122" max="5122" width="22.7109375" style="237" customWidth="1"/>
    <col min="5123" max="5123" width="18.140625" style="237" customWidth="1"/>
    <col min="5124" max="5124" width="19.140625" style="237" customWidth="1"/>
    <col min="5125" max="5131" width="18.140625" style="237" customWidth="1"/>
    <col min="5132" max="5132" width="18.42578125" style="237" customWidth="1"/>
    <col min="5133" max="5133" width="18.28515625" style="237" customWidth="1"/>
    <col min="5134" max="5134" width="19.140625" style="237" customWidth="1"/>
    <col min="5135" max="5135" width="18.42578125" style="237" customWidth="1"/>
    <col min="5136" max="5136" width="22" style="237" customWidth="1"/>
    <col min="5137" max="5137" width="17.28515625" style="237" customWidth="1"/>
    <col min="5138" max="5138" width="17" style="237" customWidth="1"/>
    <col min="5139" max="5139" width="14.42578125" style="237" customWidth="1"/>
    <col min="5140" max="5140" width="13.28515625" style="237" customWidth="1"/>
    <col min="5141" max="5141" width="13.42578125" style="237" customWidth="1"/>
    <col min="5142" max="5371" width="9.140625" style="237"/>
    <col min="5372" max="5372" width="61.7109375" style="237" customWidth="1"/>
    <col min="5373" max="5373" width="22.85546875" style="237" customWidth="1"/>
    <col min="5374" max="5374" width="20.7109375" style="237" customWidth="1"/>
    <col min="5375" max="5375" width="21.42578125" style="237" customWidth="1"/>
    <col min="5376" max="5376" width="23.140625" style="237" customWidth="1"/>
    <col min="5377" max="5377" width="18.28515625" style="237" customWidth="1"/>
    <col min="5378" max="5378" width="22.7109375" style="237" customWidth="1"/>
    <col min="5379" max="5379" width="18.140625" style="237" customWidth="1"/>
    <col min="5380" max="5380" width="19.140625" style="237" customWidth="1"/>
    <col min="5381" max="5387" width="18.140625" style="237" customWidth="1"/>
    <col min="5388" max="5388" width="18.42578125" style="237" customWidth="1"/>
    <col min="5389" max="5389" width="18.28515625" style="237" customWidth="1"/>
    <col min="5390" max="5390" width="19.140625" style="237" customWidth="1"/>
    <col min="5391" max="5391" width="18.42578125" style="237" customWidth="1"/>
    <col min="5392" max="5392" width="22" style="237" customWidth="1"/>
    <col min="5393" max="5393" width="17.28515625" style="237" customWidth="1"/>
    <col min="5394" max="5394" width="17" style="237" customWidth="1"/>
    <col min="5395" max="5395" width="14.42578125" style="237" customWidth="1"/>
    <col min="5396" max="5396" width="13.28515625" style="237" customWidth="1"/>
    <col min="5397" max="5397" width="13.42578125" style="237" customWidth="1"/>
    <col min="5398" max="5627" width="9.140625" style="237"/>
    <col min="5628" max="5628" width="61.7109375" style="237" customWidth="1"/>
    <col min="5629" max="5629" width="22.85546875" style="237" customWidth="1"/>
    <col min="5630" max="5630" width="20.7109375" style="237" customWidth="1"/>
    <col min="5631" max="5631" width="21.42578125" style="237" customWidth="1"/>
    <col min="5632" max="5632" width="23.140625" style="237" customWidth="1"/>
    <col min="5633" max="5633" width="18.28515625" style="237" customWidth="1"/>
    <col min="5634" max="5634" width="22.7109375" style="237" customWidth="1"/>
    <col min="5635" max="5635" width="18.140625" style="237" customWidth="1"/>
    <col min="5636" max="5636" width="19.140625" style="237" customWidth="1"/>
    <col min="5637" max="5643" width="18.140625" style="237" customWidth="1"/>
    <col min="5644" max="5644" width="18.42578125" style="237" customWidth="1"/>
    <col min="5645" max="5645" width="18.28515625" style="237" customWidth="1"/>
    <col min="5646" max="5646" width="19.140625" style="237" customWidth="1"/>
    <col min="5647" max="5647" width="18.42578125" style="237" customWidth="1"/>
    <col min="5648" max="5648" width="22" style="237" customWidth="1"/>
    <col min="5649" max="5649" width="17.28515625" style="237" customWidth="1"/>
    <col min="5650" max="5650" width="17" style="237" customWidth="1"/>
    <col min="5651" max="5651" width="14.42578125" style="237" customWidth="1"/>
    <col min="5652" max="5652" width="13.28515625" style="237" customWidth="1"/>
    <col min="5653" max="5653" width="13.42578125" style="237" customWidth="1"/>
    <col min="5654" max="5883" width="9.140625" style="237"/>
    <col min="5884" max="5884" width="61.7109375" style="237" customWidth="1"/>
    <col min="5885" max="5885" width="22.85546875" style="237" customWidth="1"/>
    <col min="5886" max="5886" width="20.7109375" style="237" customWidth="1"/>
    <col min="5887" max="5887" width="21.42578125" style="237" customWidth="1"/>
    <col min="5888" max="5888" width="23.140625" style="237" customWidth="1"/>
    <col min="5889" max="5889" width="18.28515625" style="237" customWidth="1"/>
    <col min="5890" max="5890" width="22.7109375" style="237" customWidth="1"/>
    <col min="5891" max="5891" width="18.140625" style="237" customWidth="1"/>
    <col min="5892" max="5892" width="19.140625" style="237" customWidth="1"/>
    <col min="5893" max="5899" width="18.140625" style="237" customWidth="1"/>
    <col min="5900" max="5900" width="18.42578125" style="237" customWidth="1"/>
    <col min="5901" max="5901" width="18.28515625" style="237" customWidth="1"/>
    <col min="5902" max="5902" width="19.140625" style="237" customWidth="1"/>
    <col min="5903" max="5903" width="18.42578125" style="237" customWidth="1"/>
    <col min="5904" max="5904" width="22" style="237" customWidth="1"/>
    <col min="5905" max="5905" width="17.28515625" style="237" customWidth="1"/>
    <col min="5906" max="5906" width="17" style="237" customWidth="1"/>
    <col min="5907" max="5907" width="14.42578125" style="237" customWidth="1"/>
    <col min="5908" max="5908" width="13.28515625" style="237" customWidth="1"/>
    <col min="5909" max="5909" width="13.42578125" style="237" customWidth="1"/>
    <col min="5910" max="6139" width="9.140625" style="237"/>
    <col min="6140" max="6140" width="61.7109375" style="237" customWidth="1"/>
    <col min="6141" max="6141" width="22.85546875" style="237" customWidth="1"/>
    <col min="6142" max="6142" width="20.7109375" style="237" customWidth="1"/>
    <col min="6143" max="6143" width="21.42578125" style="237" customWidth="1"/>
    <col min="6144" max="6144" width="23.140625" style="237" customWidth="1"/>
    <col min="6145" max="6145" width="18.28515625" style="237" customWidth="1"/>
    <col min="6146" max="6146" width="22.7109375" style="237" customWidth="1"/>
    <col min="6147" max="6147" width="18.140625" style="237" customWidth="1"/>
    <col min="6148" max="6148" width="19.140625" style="237" customWidth="1"/>
    <col min="6149" max="6155" width="18.140625" style="237" customWidth="1"/>
    <col min="6156" max="6156" width="18.42578125" style="237" customWidth="1"/>
    <col min="6157" max="6157" width="18.28515625" style="237" customWidth="1"/>
    <col min="6158" max="6158" width="19.140625" style="237" customWidth="1"/>
    <col min="6159" max="6159" width="18.42578125" style="237" customWidth="1"/>
    <col min="6160" max="6160" width="22" style="237" customWidth="1"/>
    <col min="6161" max="6161" width="17.28515625" style="237" customWidth="1"/>
    <col min="6162" max="6162" width="17" style="237" customWidth="1"/>
    <col min="6163" max="6163" width="14.42578125" style="237" customWidth="1"/>
    <col min="6164" max="6164" width="13.28515625" style="237" customWidth="1"/>
    <col min="6165" max="6165" width="13.42578125" style="237" customWidth="1"/>
    <col min="6166" max="6395" width="9.140625" style="237"/>
    <col min="6396" max="6396" width="61.7109375" style="237" customWidth="1"/>
    <col min="6397" max="6397" width="22.85546875" style="237" customWidth="1"/>
    <col min="6398" max="6398" width="20.7109375" style="237" customWidth="1"/>
    <col min="6399" max="6399" width="21.42578125" style="237" customWidth="1"/>
    <col min="6400" max="6400" width="23.140625" style="237" customWidth="1"/>
    <col min="6401" max="6401" width="18.28515625" style="237" customWidth="1"/>
    <col min="6402" max="6402" width="22.7109375" style="237" customWidth="1"/>
    <col min="6403" max="6403" width="18.140625" style="237" customWidth="1"/>
    <col min="6404" max="6404" width="19.140625" style="237" customWidth="1"/>
    <col min="6405" max="6411" width="18.140625" style="237" customWidth="1"/>
    <col min="6412" max="6412" width="18.42578125" style="237" customWidth="1"/>
    <col min="6413" max="6413" width="18.28515625" style="237" customWidth="1"/>
    <col min="6414" max="6414" width="19.140625" style="237" customWidth="1"/>
    <col min="6415" max="6415" width="18.42578125" style="237" customWidth="1"/>
    <col min="6416" max="6416" width="22" style="237" customWidth="1"/>
    <col min="6417" max="6417" width="17.28515625" style="237" customWidth="1"/>
    <col min="6418" max="6418" width="17" style="237" customWidth="1"/>
    <col min="6419" max="6419" width="14.42578125" style="237" customWidth="1"/>
    <col min="6420" max="6420" width="13.28515625" style="237" customWidth="1"/>
    <col min="6421" max="6421" width="13.42578125" style="237" customWidth="1"/>
    <col min="6422" max="6651" width="9.140625" style="237"/>
    <col min="6652" max="6652" width="61.7109375" style="237" customWidth="1"/>
    <col min="6653" max="6653" width="22.85546875" style="237" customWidth="1"/>
    <col min="6654" max="6654" width="20.7109375" style="237" customWidth="1"/>
    <col min="6655" max="6655" width="21.42578125" style="237" customWidth="1"/>
    <col min="6656" max="6656" width="23.140625" style="237" customWidth="1"/>
    <col min="6657" max="6657" width="18.28515625" style="237" customWidth="1"/>
    <col min="6658" max="6658" width="22.7109375" style="237" customWidth="1"/>
    <col min="6659" max="6659" width="18.140625" style="237" customWidth="1"/>
    <col min="6660" max="6660" width="19.140625" style="237" customWidth="1"/>
    <col min="6661" max="6667" width="18.140625" style="237" customWidth="1"/>
    <col min="6668" max="6668" width="18.42578125" style="237" customWidth="1"/>
    <col min="6669" max="6669" width="18.28515625" style="237" customWidth="1"/>
    <col min="6670" max="6670" width="19.140625" style="237" customWidth="1"/>
    <col min="6671" max="6671" width="18.42578125" style="237" customWidth="1"/>
    <col min="6672" max="6672" width="22" style="237" customWidth="1"/>
    <col min="6673" max="6673" width="17.28515625" style="237" customWidth="1"/>
    <col min="6674" max="6674" width="17" style="237" customWidth="1"/>
    <col min="6675" max="6675" width="14.42578125" style="237" customWidth="1"/>
    <col min="6676" max="6676" width="13.28515625" style="237" customWidth="1"/>
    <col min="6677" max="6677" width="13.42578125" style="237" customWidth="1"/>
    <col min="6678" max="6907" width="9.140625" style="237"/>
    <col min="6908" max="6908" width="61.7109375" style="237" customWidth="1"/>
    <col min="6909" max="6909" width="22.85546875" style="237" customWidth="1"/>
    <col min="6910" max="6910" width="20.7109375" style="237" customWidth="1"/>
    <col min="6911" max="6911" width="21.42578125" style="237" customWidth="1"/>
    <col min="6912" max="6912" width="23.140625" style="237" customWidth="1"/>
    <col min="6913" max="6913" width="18.28515625" style="237" customWidth="1"/>
    <col min="6914" max="6914" width="22.7109375" style="237" customWidth="1"/>
    <col min="6915" max="6915" width="18.140625" style="237" customWidth="1"/>
    <col min="6916" max="6916" width="19.140625" style="237" customWidth="1"/>
    <col min="6917" max="6923" width="18.140625" style="237" customWidth="1"/>
    <col min="6924" max="6924" width="18.42578125" style="237" customWidth="1"/>
    <col min="6925" max="6925" width="18.28515625" style="237" customWidth="1"/>
    <col min="6926" max="6926" width="19.140625" style="237" customWidth="1"/>
    <col min="6927" max="6927" width="18.42578125" style="237" customWidth="1"/>
    <col min="6928" max="6928" width="22" style="237" customWidth="1"/>
    <col min="6929" max="6929" width="17.28515625" style="237" customWidth="1"/>
    <col min="6930" max="6930" width="17" style="237" customWidth="1"/>
    <col min="6931" max="6931" width="14.42578125" style="237" customWidth="1"/>
    <col min="6932" max="6932" width="13.28515625" style="237" customWidth="1"/>
    <col min="6933" max="6933" width="13.42578125" style="237" customWidth="1"/>
    <col min="6934" max="7163" width="9.140625" style="237"/>
    <col min="7164" max="7164" width="61.7109375" style="237" customWidth="1"/>
    <col min="7165" max="7165" width="22.85546875" style="237" customWidth="1"/>
    <col min="7166" max="7166" width="20.7109375" style="237" customWidth="1"/>
    <col min="7167" max="7167" width="21.42578125" style="237" customWidth="1"/>
    <col min="7168" max="7168" width="23.140625" style="237" customWidth="1"/>
    <col min="7169" max="7169" width="18.28515625" style="237" customWidth="1"/>
    <col min="7170" max="7170" width="22.7109375" style="237" customWidth="1"/>
    <col min="7171" max="7171" width="18.140625" style="237" customWidth="1"/>
    <col min="7172" max="7172" width="19.140625" style="237" customWidth="1"/>
    <col min="7173" max="7179" width="18.140625" style="237" customWidth="1"/>
    <col min="7180" max="7180" width="18.42578125" style="237" customWidth="1"/>
    <col min="7181" max="7181" width="18.28515625" style="237" customWidth="1"/>
    <col min="7182" max="7182" width="19.140625" style="237" customWidth="1"/>
    <col min="7183" max="7183" width="18.42578125" style="237" customWidth="1"/>
    <col min="7184" max="7184" width="22" style="237" customWidth="1"/>
    <col min="7185" max="7185" width="17.28515625" style="237" customWidth="1"/>
    <col min="7186" max="7186" width="17" style="237" customWidth="1"/>
    <col min="7187" max="7187" width="14.42578125" style="237" customWidth="1"/>
    <col min="7188" max="7188" width="13.28515625" style="237" customWidth="1"/>
    <col min="7189" max="7189" width="13.42578125" style="237" customWidth="1"/>
    <col min="7190" max="7419" width="9.140625" style="237"/>
    <col min="7420" max="7420" width="61.7109375" style="237" customWidth="1"/>
    <col min="7421" max="7421" width="22.85546875" style="237" customWidth="1"/>
    <col min="7422" max="7422" width="20.7109375" style="237" customWidth="1"/>
    <col min="7423" max="7423" width="21.42578125" style="237" customWidth="1"/>
    <col min="7424" max="7424" width="23.140625" style="237" customWidth="1"/>
    <col min="7425" max="7425" width="18.28515625" style="237" customWidth="1"/>
    <col min="7426" max="7426" width="22.7109375" style="237" customWidth="1"/>
    <col min="7427" max="7427" width="18.140625" style="237" customWidth="1"/>
    <col min="7428" max="7428" width="19.140625" style="237" customWidth="1"/>
    <col min="7429" max="7435" width="18.140625" style="237" customWidth="1"/>
    <col min="7436" max="7436" width="18.42578125" style="237" customWidth="1"/>
    <col min="7437" max="7437" width="18.28515625" style="237" customWidth="1"/>
    <col min="7438" max="7438" width="19.140625" style="237" customWidth="1"/>
    <col min="7439" max="7439" width="18.42578125" style="237" customWidth="1"/>
    <col min="7440" max="7440" width="22" style="237" customWidth="1"/>
    <col min="7441" max="7441" width="17.28515625" style="237" customWidth="1"/>
    <col min="7442" max="7442" width="17" style="237" customWidth="1"/>
    <col min="7443" max="7443" width="14.42578125" style="237" customWidth="1"/>
    <col min="7444" max="7444" width="13.28515625" style="237" customWidth="1"/>
    <col min="7445" max="7445" width="13.42578125" style="237" customWidth="1"/>
    <col min="7446" max="7675" width="9.140625" style="237"/>
    <col min="7676" max="7676" width="61.7109375" style="237" customWidth="1"/>
    <col min="7677" max="7677" width="22.85546875" style="237" customWidth="1"/>
    <col min="7678" max="7678" width="20.7109375" style="237" customWidth="1"/>
    <col min="7679" max="7679" width="21.42578125" style="237" customWidth="1"/>
    <col min="7680" max="7680" width="23.140625" style="237" customWidth="1"/>
    <col min="7681" max="7681" width="18.28515625" style="237" customWidth="1"/>
    <col min="7682" max="7682" width="22.7109375" style="237" customWidth="1"/>
    <col min="7683" max="7683" width="18.140625" style="237" customWidth="1"/>
    <col min="7684" max="7684" width="19.140625" style="237" customWidth="1"/>
    <col min="7685" max="7691" width="18.140625" style="237" customWidth="1"/>
    <col min="7692" max="7692" width="18.42578125" style="237" customWidth="1"/>
    <col min="7693" max="7693" width="18.28515625" style="237" customWidth="1"/>
    <col min="7694" max="7694" width="19.140625" style="237" customWidth="1"/>
    <col min="7695" max="7695" width="18.42578125" style="237" customWidth="1"/>
    <col min="7696" max="7696" width="22" style="237" customWidth="1"/>
    <col min="7697" max="7697" width="17.28515625" style="237" customWidth="1"/>
    <col min="7698" max="7698" width="17" style="237" customWidth="1"/>
    <col min="7699" max="7699" width="14.42578125" style="237" customWidth="1"/>
    <col min="7700" max="7700" width="13.28515625" style="237" customWidth="1"/>
    <col min="7701" max="7701" width="13.42578125" style="237" customWidth="1"/>
    <col min="7702" max="7931" width="9.140625" style="237"/>
    <col min="7932" max="7932" width="61.7109375" style="237" customWidth="1"/>
    <col min="7933" max="7933" width="22.85546875" style="237" customWidth="1"/>
    <col min="7934" max="7934" width="20.7109375" style="237" customWidth="1"/>
    <col min="7935" max="7935" width="21.42578125" style="237" customWidth="1"/>
    <col min="7936" max="7936" width="23.140625" style="237" customWidth="1"/>
    <col min="7937" max="7937" width="18.28515625" style="237" customWidth="1"/>
    <col min="7938" max="7938" width="22.7109375" style="237" customWidth="1"/>
    <col min="7939" max="7939" width="18.140625" style="237" customWidth="1"/>
    <col min="7940" max="7940" width="19.140625" style="237" customWidth="1"/>
    <col min="7941" max="7947" width="18.140625" style="237" customWidth="1"/>
    <col min="7948" max="7948" width="18.42578125" style="237" customWidth="1"/>
    <col min="7949" max="7949" width="18.28515625" style="237" customWidth="1"/>
    <col min="7950" max="7950" width="19.140625" style="237" customWidth="1"/>
    <col min="7951" max="7951" width="18.42578125" style="237" customWidth="1"/>
    <col min="7952" max="7952" width="22" style="237" customWidth="1"/>
    <col min="7953" max="7953" width="17.28515625" style="237" customWidth="1"/>
    <col min="7954" max="7954" width="17" style="237" customWidth="1"/>
    <col min="7955" max="7955" width="14.42578125" style="237" customWidth="1"/>
    <col min="7956" max="7956" width="13.28515625" style="237" customWidth="1"/>
    <col min="7957" max="7957" width="13.42578125" style="237" customWidth="1"/>
    <col min="7958" max="8187" width="9.140625" style="237"/>
    <col min="8188" max="8188" width="61.7109375" style="237" customWidth="1"/>
    <col min="8189" max="8189" width="22.85546875" style="237" customWidth="1"/>
    <col min="8190" max="8190" width="20.7109375" style="237" customWidth="1"/>
    <col min="8191" max="8191" width="21.42578125" style="237" customWidth="1"/>
    <col min="8192" max="8192" width="23.140625" style="237" customWidth="1"/>
    <col min="8193" max="8193" width="18.28515625" style="237" customWidth="1"/>
    <col min="8194" max="8194" width="22.7109375" style="237" customWidth="1"/>
    <col min="8195" max="8195" width="18.140625" style="237" customWidth="1"/>
    <col min="8196" max="8196" width="19.140625" style="237" customWidth="1"/>
    <col min="8197" max="8203" width="18.140625" style="237" customWidth="1"/>
    <col min="8204" max="8204" width="18.42578125" style="237" customWidth="1"/>
    <col min="8205" max="8205" width="18.28515625" style="237" customWidth="1"/>
    <col min="8206" max="8206" width="19.140625" style="237" customWidth="1"/>
    <col min="8207" max="8207" width="18.42578125" style="237" customWidth="1"/>
    <col min="8208" max="8208" width="22" style="237" customWidth="1"/>
    <col min="8209" max="8209" width="17.28515625" style="237" customWidth="1"/>
    <col min="8210" max="8210" width="17" style="237" customWidth="1"/>
    <col min="8211" max="8211" width="14.42578125" style="237" customWidth="1"/>
    <col min="8212" max="8212" width="13.28515625" style="237" customWidth="1"/>
    <col min="8213" max="8213" width="13.42578125" style="237" customWidth="1"/>
    <col min="8214" max="8443" width="9.140625" style="237"/>
    <col min="8444" max="8444" width="61.7109375" style="237" customWidth="1"/>
    <col min="8445" max="8445" width="22.85546875" style="237" customWidth="1"/>
    <col min="8446" max="8446" width="20.7109375" style="237" customWidth="1"/>
    <col min="8447" max="8447" width="21.42578125" style="237" customWidth="1"/>
    <col min="8448" max="8448" width="23.140625" style="237" customWidth="1"/>
    <col min="8449" max="8449" width="18.28515625" style="237" customWidth="1"/>
    <col min="8450" max="8450" width="22.7109375" style="237" customWidth="1"/>
    <col min="8451" max="8451" width="18.140625" style="237" customWidth="1"/>
    <col min="8452" max="8452" width="19.140625" style="237" customWidth="1"/>
    <col min="8453" max="8459" width="18.140625" style="237" customWidth="1"/>
    <col min="8460" max="8460" width="18.42578125" style="237" customWidth="1"/>
    <col min="8461" max="8461" width="18.28515625" style="237" customWidth="1"/>
    <col min="8462" max="8462" width="19.140625" style="237" customWidth="1"/>
    <col min="8463" max="8463" width="18.42578125" style="237" customWidth="1"/>
    <col min="8464" max="8464" width="22" style="237" customWidth="1"/>
    <col min="8465" max="8465" width="17.28515625" style="237" customWidth="1"/>
    <col min="8466" max="8466" width="17" style="237" customWidth="1"/>
    <col min="8467" max="8467" width="14.42578125" style="237" customWidth="1"/>
    <col min="8468" max="8468" width="13.28515625" style="237" customWidth="1"/>
    <col min="8469" max="8469" width="13.42578125" style="237" customWidth="1"/>
    <col min="8470" max="8699" width="9.140625" style="237"/>
    <col min="8700" max="8700" width="61.7109375" style="237" customWidth="1"/>
    <col min="8701" max="8701" width="22.85546875" style="237" customWidth="1"/>
    <col min="8702" max="8702" width="20.7109375" style="237" customWidth="1"/>
    <col min="8703" max="8703" width="21.42578125" style="237" customWidth="1"/>
    <col min="8704" max="8704" width="23.140625" style="237" customWidth="1"/>
    <col min="8705" max="8705" width="18.28515625" style="237" customWidth="1"/>
    <col min="8706" max="8706" width="22.7109375" style="237" customWidth="1"/>
    <col min="8707" max="8707" width="18.140625" style="237" customWidth="1"/>
    <col min="8708" max="8708" width="19.140625" style="237" customWidth="1"/>
    <col min="8709" max="8715" width="18.140625" style="237" customWidth="1"/>
    <col min="8716" max="8716" width="18.42578125" style="237" customWidth="1"/>
    <col min="8717" max="8717" width="18.28515625" style="237" customWidth="1"/>
    <col min="8718" max="8718" width="19.140625" style="237" customWidth="1"/>
    <col min="8719" max="8719" width="18.42578125" style="237" customWidth="1"/>
    <col min="8720" max="8720" width="22" style="237" customWidth="1"/>
    <col min="8721" max="8721" width="17.28515625" style="237" customWidth="1"/>
    <col min="8722" max="8722" width="17" style="237" customWidth="1"/>
    <col min="8723" max="8723" width="14.42578125" style="237" customWidth="1"/>
    <col min="8724" max="8724" width="13.28515625" style="237" customWidth="1"/>
    <col min="8725" max="8725" width="13.42578125" style="237" customWidth="1"/>
    <col min="8726" max="8955" width="9.140625" style="237"/>
    <col min="8956" max="8956" width="61.7109375" style="237" customWidth="1"/>
    <col min="8957" max="8957" width="22.85546875" style="237" customWidth="1"/>
    <col min="8958" max="8958" width="20.7109375" style="237" customWidth="1"/>
    <col min="8959" max="8959" width="21.42578125" style="237" customWidth="1"/>
    <col min="8960" max="8960" width="23.140625" style="237" customWidth="1"/>
    <col min="8961" max="8961" width="18.28515625" style="237" customWidth="1"/>
    <col min="8962" max="8962" width="22.7109375" style="237" customWidth="1"/>
    <col min="8963" max="8963" width="18.140625" style="237" customWidth="1"/>
    <col min="8964" max="8964" width="19.140625" style="237" customWidth="1"/>
    <col min="8965" max="8971" width="18.140625" style="237" customWidth="1"/>
    <col min="8972" max="8972" width="18.42578125" style="237" customWidth="1"/>
    <col min="8973" max="8973" width="18.28515625" style="237" customWidth="1"/>
    <col min="8974" max="8974" width="19.140625" style="237" customWidth="1"/>
    <col min="8975" max="8975" width="18.42578125" style="237" customWidth="1"/>
    <col min="8976" max="8976" width="22" style="237" customWidth="1"/>
    <col min="8977" max="8977" width="17.28515625" style="237" customWidth="1"/>
    <col min="8978" max="8978" width="17" style="237" customWidth="1"/>
    <col min="8979" max="8979" width="14.42578125" style="237" customWidth="1"/>
    <col min="8980" max="8980" width="13.28515625" style="237" customWidth="1"/>
    <col min="8981" max="8981" width="13.42578125" style="237" customWidth="1"/>
    <col min="8982" max="9211" width="9.140625" style="237"/>
    <col min="9212" max="9212" width="61.7109375" style="237" customWidth="1"/>
    <col min="9213" max="9213" width="22.85546875" style="237" customWidth="1"/>
    <col min="9214" max="9214" width="20.7109375" style="237" customWidth="1"/>
    <col min="9215" max="9215" width="21.42578125" style="237" customWidth="1"/>
    <col min="9216" max="9216" width="23.140625" style="237" customWidth="1"/>
    <col min="9217" max="9217" width="18.28515625" style="237" customWidth="1"/>
    <col min="9218" max="9218" width="22.7109375" style="237" customWidth="1"/>
    <col min="9219" max="9219" width="18.140625" style="237" customWidth="1"/>
    <col min="9220" max="9220" width="19.140625" style="237" customWidth="1"/>
    <col min="9221" max="9227" width="18.140625" style="237" customWidth="1"/>
    <col min="9228" max="9228" width="18.42578125" style="237" customWidth="1"/>
    <col min="9229" max="9229" width="18.28515625" style="237" customWidth="1"/>
    <col min="9230" max="9230" width="19.140625" style="237" customWidth="1"/>
    <col min="9231" max="9231" width="18.42578125" style="237" customWidth="1"/>
    <col min="9232" max="9232" width="22" style="237" customWidth="1"/>
    <col min="9233" max="9233" width="17.28515625" style="237" customWidth="1"/>
    <col min="9234" max="9234" width="17" style="237" customWidth="1"/>
    <col min="9235" max="9235" width="14.42578125" style="237" customWidth="1"/>
    <col min="9236" max="9236" width="13.28515625" style="237" customWidth="1"/>
    <col min="9237" max="9237" width="13.42578125" style="237" customWidth="1"/>
    <col min="9238" max="9467" width="9.140625" style="237"/>
    <col min="9468" max="9468" width="61.7109375" style="237" customWidth="1"/>
    <col min="9469" max="9469" width="22.85546875" style="237" customWidth="1"/>
    <col min="9470" max="9470" width="20.7109375" style="237" customWidth="1"/>
    <col min="9471" max="9471" width="21.42578125" style="237" customWidth="1"/>
    <col min="9472" max="9472" width="23.140625" style="237" customWidth="1"/>
    <col min="9473" max="9473" width="18.28515625" style="237" customWidth="1"/>
    <col min="9474" max="9474" width="22.7109375" style="237" customWidth="1"/>
    <col min="9475" max="9475" width="18.140625" style="237" customWidth="1"/>
    <col min="9476" max="9476" width="19.140625" style="237" customWidth="1"/>
    <col min="9477" max="9483" width="18.140625" style="237" customWidth="1"/>
    <col min="9484" max="9484" width="18.42578125" style="237" customWidth="1"/>
    <col min="9485" max="9485" width="18.28515625" style="237" customWidth="1"/>
    <col min="9486" max="9486" width="19.140625" style="237" customWidth="1"/>
    <col min="9487" max="9487" width="18.42578125" style="237" customWidth="1"/>
    <col min="9488" max="9488" width="22" style="237" customWidth="1"/>
    <col min="9489" max="9489" width="17.28515625" style="237" customWidth="1"/>
    <col min="9490" max="9490" width="17" style="237" customWidth="1"/>
    <col min="9491" max="9491" width="14.42578125" style="237" customWidth="1"/>
    <col min="9492" max="9492" width="13.28515625" style="237" customWidth="1"/>
    <col min="9493" max="9493" width="13.42578125" style="237" customWidth="1"/>
    <col min="9494" max="9723" width="9.140625" style="237"/>
    <col min="9724" max="9724" width="61.7109375" style="237" customWidth="1"/>
    <col min="9725" max="9725" width="22.85546875" style="237" customWidth="1"/>
    <col min="9726" max="9726" width="20.7109375" style="237" customWidth="1"/>
    <col min="9727" max="9727" width="21.42578125" style="237" customWidth="1"/>
    <col min="9728" max="9728" width="23.140625" style="237" customWidth="1"/>
    <col min="9729" max="9729" width="18.28515625" style="237" customWidth="1"/>
    <col min="9730" max="9730" width="22.7109375" style="237" customWidth="1"/>
    <col min="9731" max="9731" width="18.140625" style="237" customWidth="1"/>
    <col min="9732" max="9732" width="19.140625" style="237" customWidth="1"/>
    <col min="9733" max="9739" width="18.140625" style="237" customWidth="1"/>
    <col min="9740" max="9740" width="18.42578125" style="237" customWidth="1"/>
    <col min="9741" max="9741" width="18.28515625" style="237" customWidth="1"/>
    <col min="9742" max="9742" width="19.140625" style="237" customWidth="1"/>
    <col min="9743" max="9743" width="18.42578125" style="237" customWidth="1"/>
    <col min="9744" max="9744" width="22" style="237" customWidth="1"/>
    <col min="9745" max="9745" width="17.28515625" style="237" customWidth="1"/>
    <col min="9746" max="9746" width="17" style="237" customWidth="1"/>
    <col min="9747" max="9747" width="14.42578125" style="237" customWidth="1"/>
    <col min="9748" max="9748" width="13.28515625" style="237" customWidth="1"/>
    <col min="9749" max="9749" width="13.42578125" style="237" customWidth="1"/>
    <col min="9750" max="9979" width="9.140625" style="237"/>
    <col min="9980" max="9980" width="61.7109375" style="237" customWidth="1"/>
    <col min="9981" max="9981" width="22.85546875" style="237" customWidth="1"/>
    <col min="9982" max="9982" width="20.7109375" style="237" customWidth="1"/>
    <col min="9983" max="9983" width="21.42578125" style="237" customWidth="1"/>
    <col min="9984" max="9984" width="23.140625" style="237" customWidth="1"/>
    <col min="9985" max="9985" width="18.28515625" style="237" customWidth="1"/>
    <col min="9986" max="9986" width="22.7109375" style="237" customWidth="1"/>
    <col min="9987" max="9987" width="18.140625" style="237" customWidth="1"/>
    <col min="9988" max="9988" width="19.140625" style="237" customWidth="1"/>
    <col min="9989" max="9995" width="18.140625" style="237" customWidth="1"/>
    <col min="9996" max="9996" width="18.42578125" style="237" customWidth="1"/>
    <col min="9997" max="9997" width="18.28515625" style="237" customWidth="1"/>
    <col min="9998" max="9998" width="19.140625" style="237" customWidth="1"/>
    <col min="9999" max="9999" width="18.42578125" style="237" customWidth="1"/>
    <col min="10000" max="10000" width="22" style="237" customWidth="1"/>
    <col min="10001" max="10001" width="17.28515625" style="237" customWidth="1"/>
    <col min="10002" max="10002" width="17" style="237" customWidth="1"/>
    <col min="10003" max="10003" width="14.42578125" style="237" customWidth="1"/>
    <col min="10004" max="10004" width="13.28515625" style="237" customWidth="1"/>
    <col min="10005" max="10005" width="13.42578125" style="237" customWidth="1"/>
    <col min="10006" max="10235" width="9.140625" style="237"/>
    <col min="10236" max="10236" width="61.7109375" style="237" customWidth="1"/>
    <col min="10237" max="10237" width="22.85546875" style="237" customWidth="1"/>
    <col min="10238" max="10238" width="20.7109375" style="237" customWidth="1"/>
    <col min="10239" max="10239" width="21.42578125" style="237" customWidth="1"/>
    <col min="10240" max="10240" width="23.140625" style="237" customWidth="1"/>
    <col min="10241" max="10241" width="18.28515625" style="237" customWidth="1"/>
    <col min="10242" max="10242" width="22.7109375" style="237" customWidth="1"/>
    <col min="10243" max="10243" width="18.140625" style="237" customWidth="1"/>
    <col min="10244" max="10244" width="19.140625" style="237" customWidth="1"/>
    <col min="10245" max="10251" width="18.140625" style="237" customWidth="1"/>
    <col min="10252" max="10252" width="18.42578125" style="237" customWidth="1"/>
    <col min="10253" max="10253" width="18.28515625" style="237" customWidth="1"/>
    <col min="10254" max="10254" width="19.140625" style="237" customWidth="1"/>
    <col min="10255" max="10255" width="18.42578125" style="237" customWidth="1"/>
    <col min="10256" max="10256" width="22" style="237" customWidth="1"/>
    <col min="10257" max="10257" width="17.28515625" style="237" customWidth="1"/>
    <col min="10258" max="10258" width="17" style="237" customWidth="1"/>
    <col min="10259" max="10259" width="14.42578125" style="237" customWidth="1"/>
    <col min="10260" max="10260" width="13.28515625" style="237" customWidth="1"/>
    <col min="10261" max="10261" width="13.42578125" style="237" customWidth="1"/>
    <col min="10262" max="10491" width="9.140625" style="237"/>
    <col min="10492" max="10492" width="61.7109375" style="237" customWidth="1"/>
    <col min="10493" max="10493" width="22.85546875" style="237" customWidth="1"/>
    <col min="10494" max="10494" width="20.7109375" style="237" customWidth="1"/>
    <col min="10495" max="10495" width="21.42578125" style="237" customWidth="1"/>
    <col min="10496" max="10496" width="23.140625" style="237" customWidth="1"/>
    <col min="10497" max="10497" width="18.28515625" style="237" customWidth="1"/>
    <col min="10498" max="10498" width="22.7109375" style="237" customWidth="1"/>
    <col min="10499" max="10499" width="18.140625" style="237" customWidth="1"/>
    <col min="10500" max="10500" width="19.140625" style="237" customWidth="1"/>
    <col min="10501" max="10507" width="18.140625" style="237" customWidth="1"/>
    <col min="10508" max="10508" width="18.42578125" style="237" customWidth="1"/>
    <col min="10509" max="10509" width="18.28515625" style="237" customWidth="1"/>
    <col min="10510" max="10510" width="19.140625" style="237" customWidth="1"/>
    <col min="10511" max="10511" width="18.42578125" style="237" customWidth="1"/>
    <col min="10512" max="10512" width="22" style="237" customWidth="1"/>
    <col min="10513" max="10513" width="17.28515625" style="237" customWidth="1"/>
    <col min="10514" max="10514" width="17" style="237" customWidth="1"/>
    <col min="10515" max="10515" width="14.42578125" style="237" customWidth="1"/>
    <col min="10516" max="10516" width="13.28515625" style="237" customWidth="1"/>
    <col min="10517" max="10517" width="13.42578125" style="237" customWidth="1"/>
    <col min="10518" max="10747" width="9.140625" style="237"/>
    <col min="10748" max="10748" width="61.7109375" style="237" customWidth="1"/>
    <col min="10749" max="10749" width="22.85546875" style="237" customWidth="1"/>
    <col min="10750" max="10750" width="20.7109375" style="237" customWidth="1"/>
    <col min="10751" max="10751" width="21.42578125" style="237" customWidth="1"/>
    <col min="10752" max="10752" width="23.140625" style="237" customWidth="1"/>
    <col min="10753" max="10753" width="18.28515625" style="237" customWidth="1"/>
    <col min="10754" max="10754" width="22.7109375" style="237" customWidth="1"/>
    <col min="10755" max="10755" width="18.140625" style="237" customWidth="1"/>
    <col min="10756" max="10756" width="19.140625" style="237" customWidth="1"/>
    <col min="10757" max="10763" width="18.140625" style="237" customWidth="1"/>
    <col min="10764" max="10764" width="18.42578125" style="237" customWidth="1"/>
    <col min="10765" max="10765" width="18.28515625" style="237" customWidth="1"/>
    <col min="10766" max="10766" width="19.140625" style="237" customWidth="1"/>
    <col min="10767" max="10767" width="18.42578125" style="237" customWidth="1"/>
    <col min="10768" max="10768" width="22" style="237" customWidth="1"/>
    <col min="10769" max="10769" width="17.28515625" style="237" customWidth="1"/>
    <col min="10770" max="10770" width="17" style="237" customWidth="1"/>
    <col min="10771" max="10771" width="14.42578125" style="237" customWidth="1"/>
    <col min="10772" max="10772" width="13.28515625" style="237" customWidth="1"/>
    <col min="10773" max="10773" width="13.42578125" style="237" customWidth="1"/>
    <col min="10774" max="11003" width="9.140625" style="237"/>
    <col min="11004" max="11004" width="61.7109375" style="237" customWidth="1"/>
    <col min="11005" max="11005" width="22.85546875" style="237" customWidth="1"/>
    <col min="11006" max="11006" width="20.7109375" style="237" customWidth="1"/>
    <col min="11007" max="11007" width="21.42578125" style="237" customWidth="1"/>
    <col min="11008" max="11008" width="23.140625" style="237" customWidth="1"/>
    <col min="11009" max="11009" width="18.28515625" style="237" customWidth="1"/>
    <col min="11010" max="11010" width="22.7109375" style="237" customWidth="1"/>
    <col min="11011" max="11011" width="18.140625" style="237" customWidth="1"/>
    <col min="11012" max="11012" width="19.140625" style="237" customWidth="1"/>
    <col min="11013" max="11019" width="18.140625" style="237" customWidth="1"/>
    <col min="11020" max="11020" width="18.42578125" style="237" customWidth="1"/>
    <col min="11021" max="11021" width="18.28515625" style="237" customWidth="1"/>
    <col min="11022" max="11022" width="19.140625" style="237" customWidth="1"/>
    <col min="11023" max="11023" width="18.42578125" style="237" customWidth="1"/>
    <col min="11024" max="11024" width="22" style="237" customWidth="1"/>
    <col min="11025" max="11025" width="17.28515625" style="237" customWidth="1"/>
    <col min="11026" max="11026" width="17" style="237" customWidth="1"/>
    <col min="11027" max="11027" width="14.42578125" style="237" customWidth="1"/>
    <col min="11028" max="11028" width="13.28515625" style="237" customWidth="1"/>
    <col min="11029" max="11029" width="13.42578125" style="237" customWidth="1"/>
    <col min="11030" max="11259" width="9.140625" style="237"/>
    <col min="11260" max="11260" width="61.7109375" style="237" customWidth="1"/>
    <col min="11261" max="11261" width="22.85546875" style="237" customWidth="1"/>
    <col min="11262" max="11262" width="20.7109375" style="237" customWidth="1"/>
    <col min="11263" max="11263" width="21.42578125" style="237" customWidth="1"/>
    <col min="11264" max="11264" width="23.140625" style="237" customWidth="1"/>
    <col min="11265" max="11265" width="18.28515625" style="237" customWidth="1"/>
    <col min="11266" max="11266" width="22.7109375" style="237" customWidth="1"/>
    <col min="11267" max="11267" width="18.140625" style="237" customWidth="1"/>
    <col min="11268" max="11268" width="19.140625" style="237" customWidth="1"/>
    <col min="11269" max="11275" width="18.140625" style="237" customWidth="1"/>
    <col min="11276" max="11276" width="18.42578125" style="237" customWidth="1"/>
    <col min="11277" max="11277" width="18.28515625" style="237" customWidth="1"/>
    <col min="11278" max="11278" width="19.140625" style="237" customWidth="1"/>
    <col min="11279" max="11279" width="18.42578125" style="237" customWidth="1"/>
    <col min="11280" max="11280" width="22" style="237" customWidth="1"/>
    <col min="11281" max="11281" width="17.28515625" style="237" customWidth="1"/>
    <col min="11282" max="11282" width="17" style="237" customWidth="1"/>
    <col min="11283" max="11283" width="14.42578125" style="237" customWidth="1"/>
    <col min="11284" max="11284" width="13.28515625" style="237" customWidth="1"/>
    <col min="11285" max="11285" width="13.42578125" style="237" customWidth="1"/>
    <col min="11286" max="11515" width="9.140625" style="237"/>
    <col min="11516" max="11516" width="61.7109375" style="237" customWidth="1"/>
    <col min="11517" max="11517" width="22.85546875" style="237" customWidth="1"/>
    <col min="11518" max="11518" width="20.7109375" style="237" customWidth="1"/>
    <col min="11519" max="11519" width="21.42578125" style="237" customWidth="1"/>
    <col min="11520" max="11520" width="23.140625" style="237" customWidth="1"/>
    <col min="11521" max="11521" width="18.28515625" style="237" customWidth="1"/>
    <col min="11522" max="11522" width="22.7109375" style="237" customWidth="1"/>
    <col min="11523" max="11523" width="18.140625" style="237" customWidth="1"/>
    <col min="11524" max="11524" width="19.140625" style="237" customWidth="1"/>
    <col min="11525" max="11531" width="18.140625" style="237" customWidth="1"/>
    <col min="11532" max="11532" width="18.42578125" style="237" customWidth="1"/>
    <col min="11533" max="11533" width="18.28515625" style="237" customWidth="1"/>
    <col min="11534" max="11534" width="19.140625" style="237" customWidth="1"/>
    <col min="11535" max="11535" width="18.42578125" style="237" customWidth="1"/>
    <col min="11536" max="11536" width="22" style="237" customWidth="1"/>
    <col min="11537" max="11537" width="17.28515625" style="237" customWidth="1"/>
    <col min="11538" max="11538" width="17" style="237" customWidth="1"/>
    <col min="11539" max="11539" width="14.42578125" style="237" customWidth="1"/>
    <col min="11540" max="11540" width="13.28515625" style="237" customWidth="1"/>
    <col min="11541" max="11541" width="13.42578125" style="237" customWidth="1"/>
    <col min="11542" max="11771" width="9.140625" style="237"/>
    <col min="11772" max="11772" width="61.7109375" style="237" customWidth="1"/>
    <col min="11773" max="11773" width="22.85546875" style="237" customWidth="1"/>
    <col min="11774" max="11774" width="20.7109375" style="237" customWidth="1"/>
    <col min="11775" max="11775" width="21.42578125" style="237" customWidth="1"/>
    <col min="11776" max="11776" width="23.140625" style="237" customWidth="1"/>
    <col min="11777" max="11777" width="18.28515625" style="237" customWidth="1"/>
    <col min="11778" max="11778" width="22.7109375" style="237" customWidth="1"/>
    <col min="11779" max="11779" width="18.140625" style="237" customWidth="1"/>
    <col min="11780" max="11780" width="19.140625" style="237" customWidth="1"/>
    <col min="11781" max="11787" width="18.140625" style="237" customWidth="1"/>
    <col min="11788" max="11788" width="18.42578125" style="237" customWidth="1"/>
    <col min="11789" max="11789" width="18.28515625" style="237" customWidth="1"/>
    <col min="11790" max="11790" width="19.140625" style="237" customWidth="1"/>
    <col min="11791" max="11791" width="18.42578125" style="237" customWidth="1"/>
    <col min="11792" max="11792" width="22" style="237" customWidth="1"/>
    <col min="11793" max="11793" width="17.28515625" style="237" customWidth="1"/>
    <col min="11794" max="11794" width="17" style="237" customWidth="1"/>
    <col min="11795" max="11795" width="14.42578125" style="237" customWidth="1"/>
    <col min="11796" max="11796" width="13.28515625" style="237" customWidth="1"/>
    <col min="11797" max="11797" width="13.42578125" style="237" customWidth="1"/>
    <col min="11798" max="12027" width="9.140625" style="237"/>
    <col min="12028" max="12028" width="61.7109375" style="237" customWidth="1"/>
    <col min="12029" max="12029" width="22.85546875" style="237" customWidth="1"/>
    <col min="12030" max="12030" width="20.7109375" style="237" customWidth="1"/>
    <col min="12031" max="12031" width="21.42578125" style="237" customWidth="1"/>
    <col min="12032" max="12032" width="23.140625" style="237" customWidth="1"/>
    <col min="12033" max="12033" width="18.28515625" style="237" customWidth="1"/>
    <col min="12034" max="12034" width="22.7109375" style="237" customWidth="1"/>
    <col min="12035" max="12035" width="18.140625" style="237" customWidth="1"/>
    <col min="12036" max="12036" width="19.140625" style="237" customWidth="1"/>
    <col min="12037" max="12043" width="18.140625" style="237" customWidth="1"/>
    <col min="12044" max="12044" width="18.42578125" style="237" customWidth="1"/>
    <col min="12045" max="12045" width="18.28515625" style="237" customWidth="1"/>
    <col min="12046" max="12046" width="19.140625" style="237" customWidth="1"/>
    <col min="12047" max="12047" width="18.42578125" style="237" customWidth="1"/>
    <col min="12048" max="12048" width="22" style="237" customWidth="1"/>
    <col min="12049" max="12049" width="17.28515625" style="237" customWidth="1"/>
    <col min="12050" max="12050" width="17" style="237" customWidth="1"/>
    <col min="12051" max="12051" width="14.42578125" style="237" customWidth="1"/>
    <col min="12052" max="12052" width="13.28515625" style="237" customWidth="1"/>
    <col min="12053" max="12053" width="13.42578125" style="237" customWidth="1"/>
    <col min="12054" max="12283" width="9.140625" style="237"/>
    <col min="12284" max="12284" width="61.7109375" style="237" customWidth="1"/>
    <col min="12285" max="12285" width="22.85546875" style="237" customWidth="1"/>
    <col min="12286" max="12286" width="20.7109375" style="237" customWidth="1"/>
    <col min="12287" max="12287" width="21.42578125" style="237" customWidth="1"/>
    <col min="12288" max="12288" width="23.140625" style="237" customWidth="1"/>
    <col min="12289" max="12289" width="18.28515625" style="237" customWidth="1"/>
    <col min="12290" max="12290" width="22.7109375" style="237" customWidth="1"/>
    <col min="12291" max="12291" width="18.140625" style="237" customWidth="1"/>
    <col min="12292" max="12292" width="19.140625" style="237" customWidth="1"/>
    <col min="12293" max="12299" width="18.140625" style="237" customWidth="1"/>
    <col min="12300" max="12300" width="18.42578125" style="237" customWidth="1"/>
    <col min="12301" max="12301" width="18.28515625" style="237" customWidth="1"/>
    <col min="12302" max="12302" width="19.140625" style="237" customWidth="1"/>
    <col min="12303" max="12303" width="18.42578125" style="237" customWidth="1"/>
    <col min="12304" max="12304" width="22" style="237" customWidth="1"/>
    <col min="12305" max="12305" width="17.28515625" style="237" customWidth="1"/>
    <col min="12306" max="12306" width="17" style="237" customWidth="1"/>
    <col min="12307" max="12307" width="14.42578125" style="237" customWidth="1"/>
    <col min="12308" max="12308" width="13.28515625" style="237" customWidth="1"/>
    <col min="12309" max="12309" width="13.42578125" style="237" customWidth="1"/>
    <col min="12310" max="12539" width="9.140625" style="237"/>
    <col min="12540" max="12540" width="61.7109375" style="237" customWidth="1"/>
    <col min="12541" max="12541" width="22.85546875" style="237" customWidth="1"/>
    <col min="12542" max="12542" width="20.7109375" style="237" customWidth="1"/>
    <col min="12543" max="12543" width="21.42578125" style="237" customWidth="1"/>
    <col min="12544" max="12544" width="23.140625" style="237" customWidth="1"/>
    <col min="12545" max="12545" width="18.28515625" style="237" customWidth="1"/>
    <col min="12546" max="12546" width="22.7109375" style="237" customWidth="1"/>
    <col min="12547" max="12547" width="18.140625" style="237" customWidth="1"/>
    <col min="12548" max="12548" width="19.140625" style="237" customWidth="1"/>
    <col min="12549" max="12555" width="18.140625" style="237" customWidth="1"/>
    <col min="12556" max="12556" width="18.42578125" style="237" customWidth="1"/>
    <col min="12557" max="12557" width="18.28515625" style="237" customWidth="1"/>
    <col min="12558" max="12558" width="19.140625" style="237" customWidth="1"/>
    <col min="12559" max="12559" width="18.42578125" style="237" customWidth="1"/>
    <col min="12560" max="12560" width="22" style="237" customWidth="1"/>
    <col min="12561" max="12561" width="17.28515625" style="237" customWidth="1"/>
    <col min="12562" max="12562" width="17" style="237" customWidth="1"/>
    <col min="12563" max="12563" width="14.42578125" style="237" customWidth="1"/>
    <col min="12564" max="12564" width="13.28515625" style="237" customWidth="1"/>
    <col min="12565" max="12565" width="13.42578125" style="237" customWidth="1"/>
    <col min="12566" max="12795" width="9.140625" style="237"/>
    <col min="12796" max="12796" width="61.7109375" style="237" customWidth="1"/>
    <col min="12797" max="12797" width="22.85546875" style="237" customWidth="1"/>
    <col min="12798" max="12798" width="20.7109375" style="237" customWidth="1"/>
    <col min="12799" max="12799" width="21.42578125" style="237" customWidth="1"/>
    <col min="12800" max="12800" width="23.140625" style="237" customWidth="1"/>
    <col min="12801" max="12801" width="18.28515625" style="237" customWidth="1"/>
    <col min="12802" max="12802" width="22.7109375" style="237" customWidth="1"/>
    <col min="12803" max="12803" width="18.140625" style="237" customWidth="1"/>
    <col min="12804" max="12804" width="19.140625" style="237" customWidth="1"/>
    <col min="12805" max="12811" width="18.140625" style="237" customWidth="1"/>
    <col min="12812" max="12812" width="18.42578125" style="237" customWidth="1"/>
    <col min="12813" max="12813" width="18.28515625" style="237" customWidth="1"/>
    <col min="12814" max="12814" width="19.140625" style="237" customWidth="1"/>
    <col min="12815" max="12815" width="18.42578125" style="237" customWidth="1"/>
    <col min="12816" max="12816" width="22" style="237" customWidth="1"/>
    <col min="12817" max="12817" width="17.28515625" style="237" customWidth="1"/>
    <col min="12818" max="12818" width="17" style="237" customWidth="1"/>
    <col min="12819" max="12819" width="14.42578125" style="237" customWidth="1"/>
    <col min="12820" max="12820" width="13.28515625" style="237" customWidth="1"/>
    <col min="12821" max="12821" width="13.42578125" style="237" customWidth="1"/>
    <col min="12822" max="13051" width="9.140625" style="237"/>
    <col min="13052" max="13052" width="61.7109375" style="237" customWidth="1"/>
    <col min="13053" max="13053" width="22.85546875" style="237" customWidth="1"/>
    <col min="13054" max="13054" width="20.7109375" style="237" customWidth="1"/>
    <col min="13055" max="13055" width="21.42578125" style="237" customWidth="1"/>
    <col min="13056" max="13056" width="23.140625" style="237" customWidth="1"/>
    <col min="13057" max="13057" width="18.28515625" style="237" customWidth="1"/>
    <col min="13058" max="13058" width="22.7109375" style="237" customWidth="1"/>
    <col min="13059" max="13059" width="18.140625" style="237" customWidth="1"/>
    <col min="13060" max="13060" width="19.140625" style="237" customWidth="1"/>
    <col min="13061" max="13067" width="18.140625" style="237" customWidth="1"/>
    <col min="13068" max="13068" width="18.42578125" style="237" customWidth="1"/>
    <col min="13069" max="13069" width="18.28515625" style="237" customWidth="1"/>
    <col min="13070" max="13070" width="19.140625" style="237" customWidth="1"/>
    <col min="13071" max="13071" width="18.42578125" style="237" customWidth="1"/>
    <col min="13072" max="13072" width="22" style="237" customWidth="1"/>
    <col min="13073" max="13073" width="17.28515625" style="237" customWidth="1"/>
    <col min="13074" max="13074" width="17" style="237" customWidth="1"/>
    <col min="13075" max="13075" width="14.42578125" style="237" customWidth="1"/>
    <col min="13076" max="13076" width="13.28515625" style="237" customWidth="1"/>
    <col min="13077" max="13077" width="13.42578125" style="237" customWidth="1"/>
    <col min="13078" max="13307" width="9.140625" style="237"/>
    <col min="13308" max="13308" width="61.7109375" style="237" customWidth="1"/>
    <col min="13309" max="13309" width="22.85546875" style="237" customWidth="1"/>
    <col min="13310" max="13310" width="20.7109375" style="237" customWidth="1"/>
    <col min="13311" max="13311" width="21.42578125" style="237" customWidth="1"/>
    <col min="13312" max="13312" width="23.140625" style="237" customWidth="1"/>
    <col min="13313" max="13313" width="18.28515625" style="237" customWidth="1"/>
    <col min="13314" max="13314" width="22.7109375" style="237" customWidth="1"/>
    <col min="13315" max="13315" width="18.140625" style="237" customWidth="1"/>
    <col min="13316" max="13316" width="19.140625" style="237" customWidth="1"/>
    <col min="13317" max="13323" width="18.140625" style="237" customWidth="1"/>
    <col min="13324" max="13324" width="18.42578125" style="237" customWidth="1"/>
    <col min="13325" max="13325" width="18.28515625" style="237" customWidth="1"/>
    <col min="13326" max="13326" width="19.140625" style="237" customWidth="1"/>
    <col min="13327" max="13327" width="18.42578125" style="237" customWidth="1"/>
    <col min="13328" max="13328" width="22" style="237" customWidth="1"/>
    <col min="13329" max="13329" width="17.28515625" style="237" customWidth="1"/>
    <col min="13330" max="13330" width="17" style="237" customWidth="1"/>
    <col min="13331" max="13331" width="14.42578125" style="237" customWidth="1"/>
    <col min="13332" max="13332" width="13.28515625" style="237" customWidth="1"/>
    <col min="13333" max="13333" width="13.42578125" style="237" customWidth="1"/>
    <col min="13334" max="13563" width="9.140625" style="237"/>
    <col min="13564" max="13564" width="61.7109375" style="237" customWidth="1"/>
    <col min="13565" max="13565" width="22.85546875" style="237" customWidth="1"/>
    <col min="13566" max="13566" width="20.7109375" style="237" customWidth="1"/>
    <col min="13567" max="13567" width="21.42578125" style="237" customWidth="1"/>
    <col min="13568" max="13568" width="23.140625" style="237" customWidth="1"/>
    <col min="13569" max="13569" width="18.28515625" style="237" customWidth="1"/>
    <col min="13570" max="13570" width="22.7109375" style="237" customWidth="1"/>
    <col min="13571" max="13571" width="18.140625" style="237" customWidth="1"/>
    <col min="13572" max="13572" width="19.140625" style="237" customWidth="1"/>
    <col min="13573" max="13579" width="18.140625" style="237" customWidth="1"/>
    <col min="13580" max="13580" width="18.42578125" style="237" customWidth="1"/>
    <col min="13581" max="13581" width="18.28515625" style="237" customWidth="1"/>
    <col min="13582" max="13582" width="19.140625" style="237" customWidth="1"/>
    <col min="13583" max="13583" width="18.42578125" style="237" customWidth="1"/>
    <col min="13584" max="13584" width="22" style="237" customWidth="1"/>
    <col min="13585" max="13585" width="17.28515625" style="237" customWidth="1"/>
    <col min="13586" max="13586" width="17" style="237" customWidth="1"/>
    <col min="13587" max="13587" width="14.42578125" style="237" customWidth="1"/>
    <col min="13588" max="13588" width="13.28515625" style="237" customWidth="1"/>
    <col min="13589" max="13589" width="13.42578125" style="237" customWidth="1"/>
    <col min="13590" max="13819" width="9.140625" style="237"/>
    <col min="13820" max="13820" width="61.7109375" style="237" customWidth="1"/>
    <col min="13821" max="13821" width="22.85546875" style="237" customWidth="1"/>
    <col min="13822" max="13822" width="20.7109375" style="237" customWidth="1"/>
    <col min="13823" max="13823" width="21.42578125" style="237" customWidth="1"/>
    <col min="13824" max="13824" width="23.140625" style="237" customWidth="1"/>
    <col min="13825" max="13825" width="18.28515625" style="237" customWidth="1"/>
    <col min="13826" max="13826" width="22.7109375" style="237" customWidth="1"/>
    <col min="13827" max="13827" width="18.140625" style="237" customWidth="1"/>
    <col min="13828" max="13828" width="19.140625" style="237" customWidth="1"/>
    <col min="13829" max="13835" width="18.140625" style="237" customWidth="1"/>
    <col min="13836" max="13836" width="18.42578125" style="237" customWidth="1"/>
    <col min="13837" max="13837" width="18.28515625" style="237" customWidth="1"/>
    <col min="13838" max="13838" width="19.140625" style="237" customWidth="1"/>
    <col min="13839" max="13839" width="18.42578125" style="237" customWidth="1"/>
    <col min="13840" max="13840" width="22" style="237" customWidth="1"/>
    <col min="13841" max="13841" width="17.28515625" style="237" customWidth="1"/>
    <col min="13842" max="13842" width="17" style="237" customWidth="1"/>
    <col min="13843" max="13843" width="14.42578125" style="237" customWidth="1"/>
    <col min="13844" max="13844" width="13.28515625" style="237" customWidth="1"/>
    <col min="13845" max="13845" width="13.42578125" style="237" customWidth="1"/>
    <col min="13846" max="14075" width="9.140625" style="237"/>
    <col min="14076" max="14076" width="61.7109375" style="237" customWidth="1"/>
    <col min="14077" max="14077" width="22.85546875" style="237" customWidth="1"/>
    <col min="14078" max="14078" width="20.7109375" style="237" customWidth="1"/>
    <col min="14079" max="14079" width="21.42578125" style="237" customWidth="1"/>
    <col min="14080" max="14080" width="23.140625" style="237" customWidth="1"/>
    <col min="14081" max="14081" width="18.28515625" style="237" customWidth="1"/>
    <col min="14082" max="14082" width="22.7109375" style="237" customWidth="1"/>
    <col min="14083" max="14083" width="18.140625" style="237" customWidth="1"/>
    <col min="14084" max="14084" width="19.140625" style="237" customWidth="1"/>
    <col min="14085" max="14091" width="18.140625" style="237" customWidth="1"/>
    <col min="14092" max="14092" width="18.42578125" style="237" customWidth="1"/>
    <col min="14093" max="14093" width="18.28515625" style="237" customWidth="1"/>
    <col min="14094" max="14094" width="19.140625" style="237" customWidth="1"/>
    <col min="14095" max="14095" width="18.42578125" style="237" customWidth="1"/>
    <col min="14096" max="14096" width="22" style="237" customWidth="1"/>
    <col min="14097" max="14097" width="17.28515625" style="237" customWidth="1"/>
    <col min="14098" max="14098" width="17" style="237" customWidth="1"/>
    <col min="14099" max="14099" width="14.42578125" style="237" customWidth="1"/>
    <col min="14100" max="14100" width="13.28515625" style="237" customWidth="1"/>
    <col min="14101" max="14101" width="13.42578125" style="237" customWidth="1"/>
    <col min="14102" max="14331" width="9.140625" style="237"/>
    <col min="14332" max="14332" width="61.7109375" style="237" customWidth="1"/>
    <col min="14333" max="14333" width="22.85546875" style="237" customWidth="1"/>
    <col min="14334" max="14334" width="20.7109375" style="237" customWidth="1"/>
    <col min="14335" max="14335" width="21.42578125" style="237" customWidth="1"/>
    <col min="14336" max="14336" width="23.140625" style="237" customWidth="1"/>
    <col min="14337" max="14337" width="18.28515625" style="237" customWidth="1"/>
    <col min="14338" max="14338" width="22.7109375" style="237" customWidth="1"/>
    <col min="14339" max="14339" width="18.140625" style="237" customWidth="1"/>
    <col min="14340" max="14340" width="19.140625" style="237" customWidth="1"/>
    <col min="14341" max="14347" width="18.140625" style="237" customWidth="1"/>
    <col min="14348" max="14348" width="18.42578125" style="237" customWidth="1"/>
    <col min="14349" max="14349" width="18.28515625" style="237" customWidth="1"/>
    <col min="14350" max="14350" width="19.140625" style="237" customWidth="1"/>
    <col min="14351" max="14351" width="18.42578125" style="237" customWidth="1"/>
    <col min="14352" max="14352" width="22" style="237" customWidth="1"/>
    <col min="14353" max="14353" width="17.28515625" style="237" customWidth="1"/>
    <col min="14354" max="14354" width="17" style="237" customWidth="1"/>
    <col min="14355" max="14355" width="14.42578125" style="237" customWidth="1"/>
    <col min="14356" max="14356" width="13.28515625" style="237" customWidth="1"/>
    <col min="14357" max="14357" width="13.42578125" style="237" customWidth="1"/>
    <col min="14358" max="14587" width="9.140625" style="237"/>
    <col min="14588" max="14588" width="61.7109375" style="237" customWidth="1"/>
    <col min="14589" max="14589" width="22.85546875" style="237" customWidth="1"/>
    <col min="14590" max="14590" width="20.7109375" style="237" customWidth="1"/>
    <col min="14591" max="14591" width="21.42578125" style="237" customWidth="1"/>
    <col min="14592" max="14592" width="23.140625" style="237" customWidth="1"/>
    <col min="14593" max="14593" width="18.28515625" style="237" customWidth="1"/>
    <col min="14594" max="14594" width="22.7109375" style="237" customWidth="1"/>
    <col min="14595" max="14595" width="18.140625" style="237" customWidth="1"/>
    <col min="14596" max="14596" width="19.140625" style="237" customWidth="1"/>
    <col min="14597" max="14603" width="18.140625" style="237" customWidth="1"/>
    <col min="14604" max="14604" width="18.42578125" style="237" customWidth="1"/>
    <col min="14605" max="14605" width="18.28515625" style="237" customWidth="1"/>
    <col min="14606" max="14606" width="19.140625" style="237" customWidth="1"/>
    <col min="14607" max="14607" width="18.42578125" style="237" customWidth="1"/>
    <col min="14608" max="14608" width="22" style="237" customWidth="1"/>
    <col min="14609" max="14609" width="17.28515625" style="237" customWidth="1"/>
    <col min="14610" max="14610" width="17" style="237" customWidth="1"/>
    <col min="14611" max="14611" width="14.42578125" style="237" customWidth="1"/>
    <col min="14612" max="14612" width="13.28515625" style="237" customWidth="1"/>
    <col min="14613" max="14613" width="13.42578125" style="237" customWidth="1"/>
    <col min="14614" max="14843" width="9.140625" style="237"/>
    <col min="14844" max="14844" width="61.7109375" style="237" customWidth="1"/>
    <col min="14845" max="14845" width="22.85546875" style="237" customWidth="1"/>
    <col min="14846" max="14846" width="20.7109375" style="237" customWidth="1"/>
    <col min="14847" max="14847" width="21.42578125" style="237" customWidth="1"/>
    <col min="14848" max="14848" width="23.140625" style="237" customWidth="1"/>
    <col min="14849" max="14849" width="18.28515625" style="237" customWidth="1"/>
    <col min="14850" max="14850" width="22.7109375" style="237" customWidth="1"/>
    <col min="14851" max="14851" width="18.140625" style="237" customWidth="1"/>
    <col min="14852" max="14852" width="19.140625" style="237" customWidth="1"/>
    <col min="14853" max="14859" width="18.140625" style="237" customWidth="1"/>
    <col min="14860" max="14860" width="18.42578125" style="237" customWidth="1"/>
    <col min="14861" max="14861" width="18.28515625" style="237" customWidth="1"/>
    <col min="14862" max="14862" width="19.140625" style="237" customWidth="1"/>
    <col min="14863" max="14863" width="18.42578125" style="237" customWidth="1"/>
    <col min="14864" max="14864" width="22" style="237" customWidth="1"/>
    <col min="14865" max="14865" width="17.28515625" style="237" customWidth="1"/>
    <col min="14866" max="14866" width="17" style="237" customWidth="1"/>
    <col min="14867" max="14867" width="14.42578125" style="237" customWidth="1"/>
    <col min="14868" max="14868" width="13.28515625" style="237" customWidth="1"/>
    <col min="14869" max="14869" width="13.42578125" style="237" customWidth="1"/>
    <col min="14870" max="15099" width="9.140625" style="237"/>
    <col min="15100" max="15100" width="61.7109375" style="237" customWidth="1"/>
    <col min="15101" max="15101" width="22.85546875" style="237" customWidth="1"/>
    <col min="15102" max="15102" width="20.7109375" style="237" customWidth="1"/>
    <col min="15103" max="15103" width="21.42578125" style="237" customWidth="1"/>
    <col min="15104" max="15104" width="23.140625" style="237" customWidth="1"/>
    <col min="15105" max="15105" width="18.28515625" style="237" customWidth="1"/>
    <col min="15106" max="15106" width="22.7109375" style="237" customWidth="1"/>
    <col min="15107" max="15107" width="18.140625" style="237" customWidth="1"/>
    <col min="15108" max="15108" width="19.140625" style="237" customWidth="1"/>
    <col min="15109" max="15115" width="18.140625" style="237" customWidth="1"/>
    <col min="15116" max="15116" width="18.42578125" style="237" customWidth="1"/>
    <col min="15117" max="15117" width="18.28515625" style="237" customWidth="1"/>
    <col min="15118" max="15118" width="19.140625" style="237" customWidth="1"/>
    <col min="15119" max="15119" width="18.42578125" style="237" customWidth="1"/>
    <col min="15120" max="15120" width="22" style="237" customWidth="1"/>
    <col min="15121" max="15121" width="17.28515625" style="237" customWidth="1"/>
    <col min="15122" max="15122" width="17" style="237" customWidth="1"/>
    <col min="15123" max="15123" width="14.42578125" style="237" customWidth="1"/>
    <col min="15124" max="15124" width="13.28515625" style="237" customWidth="1"/>
    <col min="15125" max="15125" width="13.42578125" style="237" customWidth="1"/>
    <col min="15126" max="15355" width="9.140625" style="237"/>
    <col min="15356" max="15356" width="61.7109375" style="237" customWidth="1"/>
    <col min="15357" max="15357" width="22.85546875" style="237" customWidth="1"/>
    <col min="15358" max="15358" width="20.7109375" style="237" customWidth="1"/>
    <col min="15359" max="15359" width="21.42578125" style="237" customWidth="1"/>
    <col min="15360" max="15360" width="23.140625" style="237" customWidth="1"/>
    <col min="15361" max="15361" width="18.28515625" style="237" customWidth="1"/>
    <col min="15362" max="15362" width="22.7109375" style="237" customWidth="1"/>
    <col min="15363" max="15363" width="18.140625" style="237" customWidth="1"/>
    <col min="15364" max="15364" width="19.140625" style="237" customWidth="1"/>
    <col min="15365" max="15371" width="18.140625" style="237" customWidth="1"/>
    <col min="15372" max="15372" width="18.42578125" style="237" customWidth="1"/>
    <col min="15373" max="15373" width="18.28515625" style="237" customWidth="1"/>
    <col min="15374" max="15374" width="19.140625" style="237" customWidth="1"/>
    <col min="15375" max="15375" width="18.42578125" style="237" customWidth="1"/>
    <col min="15376" max="15376" width="22" style="237" customWidth="1"/>
    <col min="15377" max="15377" width="17.28515625" style="237" customWidth="1"/>
    <col min="15378" max="15378" width="17" style="237" customWidth="1"/>
    <col min="15379" max="15379" width="14.42578125" style="237" customWidth="1"/>
    <col min="15380" max="15380" width="13.28515625" style="237" customWidth="1"/>
    <col min="15381" max="15381" width="13.42578125" style="237" customWidth="1"/>
    <col min="15382" max="15611" width="9.140625" style="237"/>
    <col min="15612" max="15612" width="61.7109375" style="237" customWidth="1"/>
    <col min="15613" max="15613" width="22.85546875" style="237" customWidth="1"/>
    <col min="15614" max="15614" width="20.7109375" style="237" customWidth="1"/>
    <col min="15615" max="15615" width="21.42578125" style="237" customWidth="1"/>
    <col min="15616" max="15616" width="23.140625" style="237" customWidth="1"/>
    <col min="15617" max="15617" width="18.28515625" style="237" customWidth="1"/>
    <col min="15618" max="15618" width="22.7109375" style="237" customWidth="1"/>
    <col min="15619" max="15619" width="18.140625" style="237" customWidth="1"/>
    <col min="15620" max="15620" width="19.140625" style="237" customWidth="1"/>
    <col min="15621" max="15627" width="18.140625" style="237" customWidth="1"/>
    <col min="15628" max="15628" width="18.42578125" style="237" customWidth="1"/>
    <col min="15629" max="15629" width="18.28515625" style="237" customWidth="1"/>
    <col min="15630" max="15630" width="19.140625" style="237" customWidth="1"/>
    <col min="15631" max="15631" width="18.42578125" style="237" customWidth="1"/>
    <col min="15632" max="15632" width="22" style="237" customWidth="1"/>
    <col min="15633" max="15633" width="17.28515625" style="237" customWidth="1"/>
    <col min="15634" max="15634" width="17" style="237" customWidth="1"/>
    <col min="15635" max="15635" width="14.42578125" style="237" customWidth="1"/>
    <col min="15636" max="15636" width="13.28515625" style="237" customWidth="1"/>
    <col min="15637" max="15637" width="13.42578125" style="237" customWidth="1"/>
    <col min="15638" max="15867" width="9.140625" style="237"/>
    <col min="15868" max="15868" width="61.7109375" style="237" customWidth="1"/>
    <col min="15869" max="15869" width="22.85546875" style="237" customWidth="1"/>
    <col min="15870" max="15870" width="20.7109375" style="237" customWidth="1"/>
    <col min="15871" max="15871" width="21.42578125" style="237" customWidth="1"/>
    <col min="15872" max="15872" width="23.140625" style="237" customWidth="1"/>
    <col min="15873" max="15873" width="18.28515625" style="237" customWidth="1"/>
    <col min="15874" max="15874" width="22.7109375" style="237" customWidth="1"/>
    <col min="15875" max="15875" width="18.140625" style="237" customWidth="1"/>
    <col min="15876" max="15876" width="19.140625" style="237" customWidth="1"/>
    <col min="15877" max="15883" width="18.140625" style="237" customWidth="1"/>
    <col min="15884" max="15884" width="18.42578125" style="237" customWidth="1"/>
    <col min="15885" max="15885" width="18.28515625" style="237" customWidth="1"/>
    <col min="15886" max="15886" width="19.140625" style="237" customWidth="1"/>
    <col min="15887" max="15887" width="18.42578125" style="237" customWidth="1"/>
    <col min="15888" max="15888" width="22" style="237" customWidth="1"/>
    <col min="15889" max="15889" width="17.28515625" style="237" customWidth="1"/>
    <col min="15890" max="15890" width="17" style="237" customWidth="1"/>
    <col min="15891" max="15891" width="14.42578125" style="237" customWidth="1"/>
    <col min="15892" max="15892" width="13.28515625" style="237" customWidth="1"/>
    <col min="15893" max="15893" width="13.42578125" style="237" customWidth="1"/>
    <col min="15894" max="16123" width="9.140625" style="237"/>
    <col min="16124" max="16124" width="61.7109375" style="237" customWidth="1"/>
    <col min="16125" max="16125" width="22.85546875" style="237" customWidth="1"/>
    <col min="16126" max="16126" width="20.7109375" style="237" customWidth="1"/>
    <col min="16127" max="16127" width="21.42578125" style="237" customWidth="1"/>
    <col min="16128" max="16128" width="23.140625" style="237" customWidth="1"/>
    <col min="16129" max="16129" width="18.28515625" style="237" customWidth="1"/>
    <col min="16130" max="16130" width="22.7109375" style="237" customWidth="1"/>
    <col min="16131" max="16131" width="18.140625" style="237" customWidth="1"/>
    <col min="16132" max="16132" width="19.140625" style="237" customWidth="1"/>
    <col min="16133" max="16139" width="18.140625" style="237" customWidth="1"/>
    <col min="16140" max="16140" width="18.42578125" style="237" customWidth="1"/>
    <col min="16141" max="16141" width="18.28515625" style="237" customWidth="1"/>
    <col min="16142" max="16142" width="19.140625" style="237" customWidth="1"/>
    <col min="16143" max="16143" width="18.42578125" style="237" customWidth="1"/>
    <col min="16144" max="16144" width="22" style="237" customWidth="1"/>
    <col min="16145" max="16145" width="17.28515625" style="237" customWidth="1"/>
    <col min="16146" max="16146" width="17" style="237" customWidth="1"/>
    <col min="16147" max="16147" width="14.42578125" style="237" customWidth="1"/>
    <col min="16148" max="16148" width="13.28515625" style="237" customWidth="1"/>
    <col min="16149" max="16149" width="13.42578125" style="237" customWidth="1"/>
    <col min="16150" max="16379" width="9.140625" style="237"/>
    <col min="16380" max="16384" width="9.140625" style="237" customWidth="1"/>
  </cols>
  <sheetData>
    <row r="1" spans="1:40" s="98" customFormat="1" ht="18.75" x14ac:dyDescent="0.2">
      <c r="A1" s="17"/>
      <c r="B1" s="11"/>
      <c r="C1" s="11"/>
      <c r="D1" s="11"/>
      <c r="E1" s="96"/>
      <c r="F1" s="96"/>
      <c r="G1" s="11"/>
      <c r="H1" s="32" t="s">
        <v>65</v>
      </c>
      <c r="I1" s="15"/>
      <c r="J1" s="15"/>
      <c r="K1" s="32"/>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97"/>
      <c r="AM1" s="97"/>
      <c r="AN1" s="97"/>
    </row>
    <row r="2" spans="1:40" s="98" customFormat="1" ht="18.75" x14ac:dyDescent="0.3">
      <c r="A2" s="17"/>
      <c r="B2" s="11"/>
      <c r="C2" s="11"/>
      <c r="D2" s="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99"/>
      <c r="AM2" s="99"/>
      <c r="AN2" s="97"/>
    </row>
    <row r="3" spans="1:40" s="98" customFormat="1" ht="18.75" x14ac:dyDescent="0.3">
      <c r="A3" s="16"/>
      <c r="B3" s="11"/>
      <c r="C3" s="11"/>
      <c r="D3" s="11"/>
      <c r="G3" s="11"/>
      <c r="H3" s="14" t="s">
        <v>287</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99"/>
      <c r="AM3" s="99"/>
      <c r="AN3" s="97"/>
    </row>
    <row r="4" spans="1:40" s="98" customFormat="1"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00"/>
      <c r="AM4" s="100"/>
      <c r="AN4" s="97"/>
    </row>
    <row r="5" spans="1:40" s="98" customFormat="1" x14ac:dyDescent="0.2">
      <c r="A5" s="443" t="str">
        <f>'1. паспорт местоположение'!A5:C5</f>
        <v>Год раскрытия информации: 2022 год</v>
      </c>
      <c r="B5" s="443"/>
      <c r="C5" s="443"/>
      <c r="D5" s="443"/>
      <c r="E5" s="443"/>
      <c r="F5" s="443"/>
      <c r="G5" s="443"/>
      <c r="H5" s="443"/>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2"/>
      <c r="AM5" s="102"/>
      <c r="AN5" s="97"/>
    </row>
    <row r="6" spans="1:40" s="98" customFormat="1"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00"/>
      <c r="AM6" s="100"/>
      <c r="AN6" s="97"/>
    </row>
    <row r="7" spans="1:40" s="98" customFormat="1" ht="18.75" x14ac:dyDescent="0.2">
      <c r="A7" s="400" t="s">
        <v>6</v>
      </c>
      <c r="B7" s="400"/>
      <c r="C7" s="400"/>
      <c r="D7" s="400"/>
      <c r="E7" s="400"/>
      <c r="F7" s="400"/>
      <c r="G7" s="400"/>
      <c r="H7" s="400"/>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103"/>
      <c r="AM7" s="103"/>
      <c r="AN7" s="97"/>
    </row>
    <row r="8" spans="1:40" s="98" customFormat="1" ht="18.75" x14ac:dyDescent="0.2">
      <c r="A8" s="188"/>
      <c r="B8" s="188"/>
      <c r="C8" s="188"/>
      <c r="D8" s="188"/>
      <c r="E8" s="188"/>
      <c r="F8" s="188"/>
      <c r="G8" s="188"/>
      <c r="H8" s="188"/>
      <c r="I8" s="188"/>
      <c r="J8" s="188"/>
      <c r="K8" s="188"/>
      <c r="L8" s="86"/>
      <c r="M8" s="86"/>
      <c r="N8" s="86"/>
      <c r="O8" s="86"/>
      <c r="P8" s="86"/>
      <c r="Q8" s="86"/>
      <c r="R8" s="86"/>
      <c r="S8" s="86"/>
      <c r="T8" s="86"/>
      <c r="U8" s="11"/>
      <c r="V8" s="11"/>
      <c r="W8" s="11"/>
      <c r="X8" s="11"/>
      <c r="Y8" s="11"/>
      <c r="Z8" s="11"/>
      <c r="AA8" s="11"/>
      <c r="AB8" s="11"/>
      <c r="AC8" s="11"/>
      <c r="AD8" s="11"/>
      <c r="AE8" s="11"/>
      <c r="AF8" s="11"/>
      <c r="AG8" s="11"/>
      <c r="AH8" s="11"/>
      <c r="AI8" s="11"/>
      <c r="AJ8" s="11"/>
      <c r="AK8" s="11"/>
      <c r="AL8" s="100"/>
      <c r="AM8" s="100"/>
      <c r="AN8" s="97"/>
    </row>
    <row r="9" spans="1:40" s="98" customFormat="1" ht="18.75" x14ac:dyDescent="0.2">
      <c r="A9" s="409" t="s">
        <v>482</v>
      </c>
      <c r="B9" s="409"/>
      <c r="C9" s="409"/>
      <c r="D9" s="409"/>
      <c r="E9" s="409"/>
      <c r="F9" s="409"/>
      <c r="G9" s="409"/>
      <c r="H9" s="409"/>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104"/>
      <c r="AM9" s="104"/>
      <c r="AN9" s="97"/>
    </row>
    <row r="10" spans="1:40" s="98" customFormat="1" x14ac:dyDescent="0.2">
      <c r="A10" s="396" t="s">
        <v>5</v>
      </c>
      <c r="B10" s="396"/>
      <c r="C10" s="396"/>
      <c r="D10" s="396"/>
      <c r="E10" s="396"/>
      <c r="F10" s="396"/>
      <c r="G10" s="396"/>
      <c r="H10" s="396"/>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105"/>
      <c r="AM10" s="105"/>
      <c r="AN10" s="97"/>
    </row>
    <row r="11" spans="1:40" s="98" customFormat="1" ht="18.75" x14ac:dyDescent="0.2">
      <c r="A11" s="188"/>
      <c r="B11" s="188"/>
      <c r="C11" s="188"/>
      <c r="D11" s="188"/>
      <c r="E11" s="188"/>
      <c r="F11" s="188"/>
      <c r="G11" s="188"/>
      <c r="H11" s="188"/>
      <c r="I11" s="188"/>
      <c r="J11" s="188"/>
      <c r="K11" s="188"/>
      <c r="L11" s="86"/>
      <c r="M11" s="86"/>
      <c r="N11" s="86"/>
      <c r="O11" s="86"/>
      <c r="P11" s="86"/>
      <c r="Q11" s="86"/>
      <c r="R11" s="86"/>
      <c r="S11" s="86"/>
      <c r="T11" s="86"/>
      <c r="U11" s="11"/>
      <c r="V11" s="11"/>
      <c r="W11" s="11"/>
      <c r="X11" s="11"/>
      <c r="Y11" s="11"/>
      <c r="Z11" s="11"/>
      <c r="AA11" s="11"/>
      <c r="AB11" s="11"/>
      <c r="AC11" s="11"/>
      <c r="AD11" s="11"/>
      <c r="AE11" s="11"/>
      <c r="AF11" s="11"/>
      <c r="AG11" s="11"/>
      <c r="AH11" s="11"/>
      <c r="AI11" s="11"/>
      <c r="AJ11" s="11"/>
      <c r="AK11" s="11"/>
      <c r="AL11" s="100"/>
      <c r="AM11" s="100"/>
      <c r="AN11" s="97"/>
    </row>
    <row r="12" spans="1:40" s="98" customFormat="1" ht="18.75" x14ac:dyDescent="0.2">
      <c r="A12" s="409" t="str">
        <f>'1. паспорт местоположение'!A12:C12</f>
        <v>L_18-0227</v>
      </c>
      <c r="B12" s="409"/>
      <c r="C12" s="409"/>
      <c r="D12" s="409"/>
      <c r="E12" s="409"/>
      <c r="F12" s="409"/>
      <c r="G12" s="409"/>
      <c r="H12" s="409"/>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104"/>
      <c r="AM12" s="104"/>
      <c r="AN12" s="97"/>
    </row>
    <row r="13" spans="1:40" s="98" customFormat="1" x14ac:dyDescent="0.2">
      <c r="A13" s="396" t="s">
        <v>4</v>
      </c>
      <c r="B13" s="396"/>
      <c r="C13" s="396"/>
      <c r="D13" s="396"/>
      <c r="E13" s="396"/>
      <c r="F13" s="396"/>
      <c r="G13" s="396"/>
      <c r="H13" s="396"/>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105"/>
      <c r="AM13" s="105"/>
      <c r="AN13" s="97"/>
    </row>
    <row r="14" spans="1:40" s="98" customFormat="1" ht="18.75" x14ac:dyDescent="0.2">
      <c r="A14" s="189"/>
      <c r="B14" s="189"/>
      <c r="C14" s="189"/>
      <c r="D14" s="189"/>
      <c r="E14" s="189"/>
      <c r="F14" s="189"/>
      <c r="G14" s="189"/>
      <c r="H14" s="189"/>
      <c r="I14" s="189"/>
      <c r="J14" s="189"/>
      <c r="K14" s="189"/>
      <c r="L14" s="189"/>
      <c r="M14" s="189"/>
      <c r="N14" s="189"/>
      <c r="O14" s="189"/>
      <c r="P14" s="189"/>
      <c r="Q14" s="189"/>
      <c r="R14" s="189"/>
      <c r="S14" s="189"/>
      <c r="T14" s="189"/>
      <c r="U14" s="8"/>
      <c r="V14" s="8"/>
      <c r="W14" s="8"/>
      <c r="X14" s="8"/>
      <c r="Y14" s="8"/>
      <c r="Z14" s="8"/>
      <c r="AA14" s="8"/>
      <c r="AB14" s="8"/>
      <c r="AC14" s="8"/>
      <c r="AD14" s="8"/>
      <c r="AE14" s="8"/>
      <c r="AF14" s="8"/>
      <c r="AG14" s="8"/>
      <c r="AH14" s="8"/>
      <c r="AI14" s="8"/>
      <c r="AJ14" s="8"/>
      <c r="AK14" s="8"/>
      <c r="AL14" s="106"/>
      <c r="AM14" s="106"/>
      <c r="AN14" s="97"/>
    </row>
    <row r="15" spans="1:40" s="98" customFormat="1" ht="52.5" customHeight="1" x14ac:dyDescent="0.2">
      <c r="A15" s="444" t="str">
        <f>'1. паспорт местоположение'!A15:C15</f>
        <v>Модернизация 300 ТП, РП 6-10 кВ с установкой пунктов учета электроэнергии и устройств телемеханики в г. Калининграде</v>
      </c>
      <c r="B15" s="444"/>
      <c r="C15" s="444"/>
      <c r="D15" s="444"/>
      <c r="E15" s="444"/>
      <c r="F15" s="444"/>
      <c r="G15" s="444"/>
      <c r="H15" s="444"/>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104"/>
      <c r="AM15" s="104"/>
      <c r="AN15" s="97"/>
    </row>
    <row r="16" spans="1:40" s="98" customFormat="1" x14ac:dyDescent="0.2">
      <c r="A16" s="396" t="s">
        <v>3</v>
      </c>
      <c r="B16" s="396"/>
      <c r="C16" s="396"/>
      <c r="D16" s="396"/>
      <c r="E16" s="396"/>
      <c r="F16" s="396"/>
      <c r="G16" s="396"/>
      <c r="H16" s="396"/>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105"/>
      <c r="AM16" s="105"/>
      <c r="AN16" s="97"/>
    </row>
    <row r="17" spans="1:40" s="98" customFormat="1" ht="18.75" x14ac:dyDescent="0.2">
      <c r="A17" s="190"/>
      <c r="B17" s="190"/>
      <c r="C17" s="190"/>
      <c r="D17" s="190"/>
      <c r="E17" s="190"/>
      <c r="F17" s="190"/>
      <c r="G17" s="190"/>
      <c r="H17" s="190"/>
      <c r="I17" s="190"/>
      <c r="J17" s="190"/>
      <c r="K17" s="190"/>
      <c r="L17" s="190"/>
      <c r="M17" s="190"/>
      <c r="N17" s="190"/>
      <c r="O17" s="190"/>
      <c r="P17" s="190"/>
      <c r="Q17" s="190"/>
      <c r="R17" s="3"/>
      <c r="S17" s="3"/>
      <c r="T17" s="3"/>
      <c r="U17" s="3"/>
      <c r="V17" s="3"/>
      <c r="W17" s="3"/>
      <c r="X17" s="3"/>
      <c r="Y17" s="3"/>
      <c r="Z17" s="3"/>
      <c r="AA17" s="3"/>
      <c r="AB17" s="3"/>
      <c r="AC17" s="3"/>
      <c r="AD17" s="3"/>
      <c r="AE17" s="3"/>
      <c r="AF17" s="3"/>
      <c r="AG17" s="3"/>
      <c r="AH17" s="3"/>
      <c r="AI17" s="3"/>
      <c r="AJ17" s="3"/>
      <c r="AK17" s="3"/>
      <c r="AL17" s="107"/>
      <c r="AM17" s="107"/>
      <c r="AN17" s="97"/>
    </row>
    <row r="18" spans="1:40" s="98" customFormat="1" ht="18.75" x14ac:dyDescent="0.2">
      <c r="A18" s="409" t="s">
        <v>420</v>
      </c>
      <c r="B18" s="409"/>
      <c r="C18" s="409"/>
      <c r="D18" s="409"/>
      <c r="E18" s="409"/>
      <c r="F18" s="409"/>
      <c r="G18" s="409"/>
      <c r="H18" s="40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108"/>
      <c r="AM18" s="108"/>
      <c r="AN18" s="97"/>
    </row>
    <row r="19" spans="1:40" s="98" customFormat="1" ht="18.75" x14ac:dyDescent="0.2">
      <c r="A19" s="192"/>
      <c r="B19" s="192"/>
      <c r="C19" s="192"/>
      <c r="D19" s="192"/>
      <c r="E19" s="192"/>
      <c r="F19" s="192"/>
      <c r="G19" s="192"/>
      <c r="H19" s="192"/>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108"/>
      <c r="AM19" s="108"/>
      <c r="AN19" s="97"/>
    </row>
    <row r="20" spans="1:40" s="98" customFormat="1" x14ac:dyDescent="0.2">
      <c r="A20" s="109"/>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7"/>
      <c r="AM20" s="97"/>
      <c r="AN20" s="97"/>
    </row>
    <row r="21" spans="1:40" customFormat="1" ht="15" x14ac:dyDescent="0.25"/>
    <row r="22" spans="1:40" x14ac:dyDescent="0.25">
      <c r="A22" s="236"/>
      <c r="P22" s="238"/>
    </row>
    <row r="23" spans="1:40" x14ac:dyDescent="0.25">
      <c r="D23" s="236" t="s">
        <v>459</v>
      </c>
    </row>
    <row r="24" spans="1:40" ht="16.5" thickBot="1" x14ac:dyDescent="0.3">
      <c r="A24" s="239" t="s">
        <v>286</v>
      </c>
      <c r="B24" s="240" t="s">
        <v>0</v>
      </c>
      <c r="D24" s="241"/>
      <c r="E24" s="242"/>
      <c r="F24" s="242"/>
      <c r="G24" s="242"/>
      <c r="H24" s="242"/>
    </row>
    <row r="25" spans="1:40" x14ac:dyDescent="0.25">
      <c r="A25" s="243" t="s">
        <v>457</v>
      </c>
      <c r="B25" s="244">
        <f>'6.2. Паспорт фин осв ввод'!C30*1000000</f>
        <v>452492000</v>
      </c>
    </row>
    <row r="26" spans="1:40" x14ac:dyDescent="0.25">
      <c r="A26" s="245" t="s">
        <v>284</v>
      </c>
      <c r="B26" s="246">
        <v>0</v>
      </c>
    </row>
    <row r="27" spans="1:40" x14ac:dyDescent="0.25">
      <c r="A27" s="245" t="s">
        <v>282</v>
      </c>
      <c r="B27" s="247">
        <v>10</v>
      </c>
      <c r="D27" s="236" t="s">
        <v>285</v>
      </c>
    </row>
    <row r="28" spans="1:40" ht="16.5" thickBot="1" x14ac:dyDescent="0.3">
      <c r="A28" s="248" t="s">
        <v>280</v>
      </c>
      <c r="B28" s="249">
        <v>1</v>
      </c>
      <c r="D28" s="445" t="s">
        <v>283</v>
      </c>
      <c r="E28" s="446"/>
      <c r="F28" s="250"/>
      <c r="G28" s="251">
        <f>SUM(B91:L91)</f>
        <v>6.7612552312235934</v>
      </c>
      <c r="Q28" s="252"/>
    </row>
    <row r="29" spans="1:40" x14ac:dyDescent="0.25">
      <c r="A29" s="243" t="s">
        <v>279</v>
      </c>
      <c r="B29" s="253">
        <v>0</v>
      </c>
      <c r="D29" s="445" t="s">
        <v>281</v>
      </c>
      <c r="E29" s="446"/>
      <c r="F29" s="250"/>
      <c r="G29" s="251">
        <f>IF(SUM(B92:L92)=0,"не окупается",SUM(B92:L92))</f>
        <v>9.5514790910800809</v>
      </c>
    </row>
    <row r="30" spans="1:40" x14ac:dyDescent="0.25">
      <c r="A30" s="245" t="s">
        <v>458</v>
      </c>
      <c r="B30" s="247">
        <v>0</v>
      </c>
      <c r="D30" s="445" t="s">
        <v>483</v>
      </c>
      <c r="E30" s="446"/>
      <c r="F30" s="250"/>
      <c r="G30" s="254">
        <f>L89</f>
        <v>54061318.443915591</v>
      </c>
    </row>
    <row r="31" spans="1:40" x14ac:dyDescent="0.25">
      <c r="A31" s="245" t="s">
        <v>278</v>
      </c>
      <c r="B31" s="247">
        <v>1</v>
      </c>
      <c r="D31" s="445" t="s">
        <v>484</v>
      </c>
      <c r="E31" s="446"/>
      <c r="F31" s="250"/>
      <c r="G31" s="255" t="str">
        <f>IF(G30&gt;0,"да","нет")</f>
        <v>да</v>
      </c>
    </row>
    <row r="32" spans="1:40" x14ac:dyDescent="0.25">
      <c r="A32" s="245" t="s">
        <v>257</v>
      </c>
      <c r="B32" s="247"/>
    </row>
    <row r="33" spans="1:12" x14ac:dyDescent="0.25">
      <c r="A33" s="245" t="s">
        <v>277</v>
      </c>
      <c r="B33" s="247">
        <v>1</v>
      </c>
    </row>
    <row r="34" spans="1:12" x14ac:dyDescent="0.25">
      <c r="A34" s="245" t="s">
        <v>276</v>
      </c>
      <c r="B34" s="247">
        <v>1</v>
      </c>
    </row>
    <row r="35" spans="1:12" x14ac:dyDescent="0.25">
      <c r="A35" s="256" t="s">
        <v>485</v>
      </c>
      <c r="B35" s="257">
        <v>0</v>
      </c>
    </row>
    <row r="36" spans="1:12" ht="16.5" thickBot="1" x14ac:dyDescent="0.3">
      <c r="A36" s="248" t="s">
        <v>251</v>
      </c>
      <c r="B36" s="258">
        <v>0.2</v>
      </c>
    </row>
    <row r="37" spans="1:12" x14ac:dyDescent="0.25">
      <c r="A37" s="243" t="s">
        <v>486</v>
      </c>
      <c r="B37" s="259"/>
    </row>
    <row r="38" spans="1:12" x14ac:dyDescent="0.25">
      <c r="A38" s="245" t="s">
        <v>275</v>
      </c>
      <c r="B38" s="260"/>
    </row>
    <row r="39" spans="1:12" ht="16.5" thickBot="1" x14ac:dyDescent="0.3">
      <c r="A39" s="256" t="s">
        <v>274</v>
      </c>
      <c r="B39" s="261">
        <v>0</v>
      </c>
    </row>
    <row r="40" spans="1:12" x14ac:dyDescent="0.25">
      <c r="A40" s="262" t="s">
        <v>460</v>
      </c>
      <c r="B40" s="263">
        <v>0</v>
      </c>
    </row>
    <row r="41" spans="1:12" x14ac:dyDescent="0.25">
      <c r="A41" s="264" t="s">
        <v>273</v>
      </c>
      <c r="B41" s="265">
        <v>0</v>
      </c>
    </row>
    <row r="42" spans="1:12" x14ac:dyDescent="0.25">
      <c r="A42" s="264" t="s">
        <v>272</v>
      </c>
      <c r="B42" s="266">
        <v>0</v>
      </c>
    </row>
    <row r="43" spans="1:12" x14ac:dyDescent="0.25">
      <c r="A43" s="264" t="s">
        <v>271</v>
      </c>
      <c r="B43" s="266">
        <v>0</v>
      </c>
    </row>
    <row r="44" spans="1:12" x14ac:dyDescent="0.25">
      <c r="A44" s="264" t="s">
        <v>270</v>
      </c>
      <c r="B44" s="267">
        <v>0.09</v>
      </c>
    </row>
    <row r="45" spans="1:12" x14ac:dyDescent="0.25">
      <c r="A45" s="264" t="s">
        <v>269</v>
      </c>
      <c r="B45" s="267">
        <f>1-B43</f>
        <v>1</v>
      </c>
      <c r="C45" s="237" t="s">
        <v>487</v>
      </c>
      <c r="E45" s="268">
        <f>D45+B50</f>
        <v>64612574.954336002</v>
      </c>
    </row>
    <row r="46" spans="1:12" ht="16.5" thickBot="1" x14ac:dyDescent="0.3">
      <c r="A46" s="269" t="s">
        <v>488</v>
      </c>
      <c r="B46" s="270">
        <f>B45*B44+B43*B42*(1-B36)</f>
        <v>0.09</v>
      </c>
      <c r="C46" s="237" t="s">
        <v>489</v>
      </c>
      <c r="E46" s="237">
        <f>D46+B67</f>
        <v>64612574.954336002</v>
      </c>
      <c r="F46" s="271"/>
      <c r="G46" s="271">
        <f>E46/E45*100</f>
        <v>100</v>
      </c>
    </row>
    <row r="47" spans="1:12" x14ac:dyDescent="0.25">
      <c r="A47" s="272" t="s">
        <v>268</v>
      </c>
      <c r="B47" s="280">
        <v>1</v>
      </c>
      <c r="C47" s="280">
        <f>B47+1</f>
        <v>2</v>
      </c>
      <c r="D47" s="273">
        <f t="shared" ref="D47:L47" si="0">C47+1</f>
        <v>3</v>
      </c>
      <c r="E47" s="273">
        <f t="shared" si="0"/>
        <v>4</v>
      </c>
      <c r="F47" s="273">
        <f t="shared" si="0"/>
        <v>5</v>
      </c>
      <c r="G47" s="273">
        <f>F47+1</f>
        <v>6</v>
      </c>
      <c r="H47" s="273">
        <f t="shared" si="0"/>
        <v>7</v>
      </c>
      <c r="I47" s="273">
        <f t="shared" si="0"/>
        <v>8</v>
      </c>
      <c r="J47" s="273">
        <f t="shared" si="0"/>
        <v>9</v>
      </c>
      <c r="K47" s="273">
        <f t="shared" si="0"/>
        <v>10</v>
      </c>
      <c r="L47" s="273">
        <f t="shared" si="0"/>
        <v>11</v>
      </c>
    </row>
    <row r="48" spans="1:12" outlineLevel="1" x14ac:dyDescent="0.25">
      <c r="A48" s="274" t="s">
        <v>267</v>
      </c>
      <c r="B48" s="275">
        <v>5.0999999999999997E-2</v>
      </c>
      <c r="C48" s="275">
        <v>4.8000000000000001E-2</v>
      </c>
      <c r="D48" s="275">
        <v>4.7E-2</v>
      </c>
      <c r="E48" s="275">
        <v>4.7E-2</v>
      </c>
      <c r="F48" s="275">
        <v>4.7E-2</v>
      </c>
      <c r="G48" s="275">
        <v>4.7E-2</v>
      </c>
      <c r="H48" s="275">
        <v>4.7E-2</v>
      </c>
      <c r="I48" s="275">
        <v>4.7E-2</v>
      </c>
      <c r="J48" s="275">
        <v>4.7E-2</v>
      </c>
      <c r="K48" s="275">
        <v>4.7E-2</v>
      </c>
      <c r="L48" s="275">
        <v>4.7E-2</v>
      </c>
    </row>
    <row r="49" spans="1:21" outlineLevel="1" x14ac:dyDescent="0.25">
      <c r="A49" s="274" t="s">
        <v>266</v>
      </c>
      <c r="B49" s="275">
        <f>B48</f>
        <v>5.0999999999999997E-2</v>
      </c>
      <c r="C49" s="275">
        <f t="shared" ref="C49:L49" si="1">(1+B49)*(1+C48)-1</f>
        <v>0.10144799999999998</v>
      </c>
      <c r="D49" s="275">
        <f t="shared" si="1"/>
        <v>0.15321605599999999</v>
      </c>
      <c r="E49" s="275">
        <f>(1+D49)*(1+E48)-1</f>
        <v>0.2074172106319998</v>
      </c>
      <c r="F49" s="275">
        <f t="shared" si="1"/>
        <v>0.26416581953170382</v>
      </c>
      <c r="G49" s="275">
        <f t="shared" si="1"/>
        <v>0.32358161304969379</v>
      </c>
      <c r="H49" s="275">
        <f t="shared" si="1"/>
        <v>0.38578994886302942</v>
      </c>
      <c r="I49" s="275">
        <f t="shared" si="1"/>
        <v>0.45092207645959181</v>
      </c>
      <c r="J49" s="275">
        <f t="shared" si="1"/>
        <v>0.51911541405319261</v>
      </c>
      <c r="K49" s="275">
        <f t="shared" si="1"/>
        <v>0.59051383851369255</v>
      </c>
      <c r="L49" s="275">
        <f t="shared" si="1"/>
        <v>0.66526798892383598</v>
      </c>
    </row>
    <row r="50" spans="1:21" s="236" customFormat="1" ht="16.5" thickBot="1" x14ac:dyDescent="0.3">
      <c r="A50" s="276" t="s">
        <v>461</v>
      </c>
      <c r="B50" s="277">
        <v>64612574.954336002</v>
      </c>
      <c r="C50" s="277">
        <f>B50*(1+C48)</f>
        <v>67713978.55214414</v>
      </c>
      <c r="D50" s="277">
        <f>C50*(1+D48)</f>
        <v>70896535.544094905</v>
      </c>
      <c r="E50" s="277">
        <f t="shared" ref="E50:L50" si="2">D50*(1+E48)</f>
        <v>74228672.714667365</v>
      </c>
      <c r="F50" s="277">
        <f t="shared" si="2"/>
        <v>77717420.332256719</v>
      </c>
      <c r="G50" s="277">
        <f t="shared" si="2"/>
        <v>81370139.087872773</v>
      </c>
      <c r="H50" s="277">
        <f t="shared" si="2"/>
        <v>85194535.625002787</v>
      </c>
      <c r="I50" s="277">
        <f t="shared" si="2"/>
        <v>89198678.799377918</v>
      </c>
      <c r="J50" s="277">
        <f t="shared" si="2"/>
        <v>93391016.702948675</v>
      </c>
      <c r="K50" s="277">
        <f t="shared" si="2"/>
        <v>97780394.48798725</v>
      </c>
      <c r="L50" s="277">
        <f t="shared" si="2"/>
        <v>102376073.02892265</v>
      </c>
      <c r="M50" s="237"/>
      <c r="N50" s="237"/>
      <c r="O50" s="237"/>
      <c r="P50" s="237"/>
    </row>
    <row r="51" spans="1:21" ht="16.5" thickBot="1" x14ac:dyDescent="0.3">
      <c r="A51" s="278"/>
      <c r="B51" s="278"/>
      <c r="C51" s="278"/>
      <c r="D51" s="278"/>
      <c r="E51" s="278"/>
      <c r="F51" s="278"/>
      <c r="G51" s="278"/>
      <c r="H51" s="278"/>
      <c r="I51" s="278"/>
      <c r="J51" s="278"/>
      <c r="K51" s="278"/>
      <c r="L51" s="278"/>
    </row>
    <row r="52" spans="1:21" x14ac:dyDescent="0.25">
      <c r="A52" s="279" t="s">
        <v>265</v>
      </c>
      <c r="B52" s="280">
        <v>1</v>
      </c>
      <c r="C52" s="280">
        <f>B52+1</f>
        <v>2</v>
      </c>
      <c r="D52" s="280">
        <f t="shared" ref="D52:L52" si="3">D47</f>
        <v>3</v>
      </c>
      <c r="E52" s="280">
        <f t="shared" si="3"/>
        <v>4</v>
      </c>
      <c r="F52" s="280">
        <f t="shared" si="3"/>
        <v>5</v>
      </c>
      <c r="G52" s="280">
        <f t="shared" si="3"/>
        <v>6</v>
      </c>
      <c r="H52" s="280">
        <f t="shared" si="3"/>
        <v>7</v>
      </c>
      <c r="I52" s="280">
        <f t="shared" si="3"/>
        <v>8</v>
      </c>
      <c r="J52" s="280">
        <f t="shared" si="3"/>
        <v>9</v>
      </c>
      <c r="K52" s="280">
        <f t="shared" si="3"/>
        <v>10</v>
      </c>
      <c r="L52" s="280">
        <f t="shared" si="3"/>
        <v>11</v>
      </c>
      <c r="Q52" s="281"/>
      <c r="R52" s="281"/>
      <c r="S52" s="281"/>
      <c r="T52" s="281"/>
      <c r="U52" s="281"/>
    </row>
    <row r="53" spans="1:21" x14ac:dyDescent="0.25">
      <c r="A53" s="282" t="s">
        <v>264</v>
      </c>
      <c r="B53" s="381">
        <v>0</v>
      </c>
      <c r="C53" s="283">
        <f t="shared" ref="C53:G53" si="4">B53+B54-B55</f>
        <v>0</v>
      </c>
      <c r="D53" s="283">
        <f t="shared" si="4"/>
        <v>0</v>
      </c>
      <c r="E53" s="283">
        <f t="shared" si="4"/>
        <v>0</v>
      </c>
      <c r="F53" s="283">
        <f t="shared" si="4"/>
        <v>0</v>
      </c>
      <c r="G53" s="283">
        <f t="shared" si="4"/>
        <v>0</v>
      </c>
      <c r="H53" s="283">
        <f t="shared" ref="H53" si="5">G53+G54-G55</f>
        <v>0</v>
      </c>
      <c r="I53" s="283">
        <f t="shared" ref="I53" si="6">H53+H54-H55</f>
        <v>0</v>
      </c>
      <c r="J53" s="283">
        <f t="shared" ref="J53" si="7">I53+I54-I55</f>
        <v>0</v>
      </c>
      <c r="K53" s="283">
        <f t="shared" ref="K53" si="8">J53+J54-J55</f>
        <v>0</v>
      </c>
      <c r="L53" s="283">
        <f t="shared" ref="L53" si="9">K53+K54-K55</f>
        <v>0</v>
      </c>
      <c r="Q53" s="281"/>
      <c r="R53" s="281"/>
      <c r="S53" s="281"/>
      <c r="T53" s="281"/>
      <c r="U53" s="281"/>
    </row>
    <row r="54" spans="1:21" x14ac:dyDescent="0.25">
      <c r="A54" s="282" t="s">
        <v>263</v>
      </c>
      <c r="B54" s="381">
        <f>B25*B28*B43*1.18</f>
        <v>0</v>
      </c>
      <c r="C54" s="283">
        <v>0</v>
      </c>
      <c r="D54" s="283">
        <v>0</v>
      </c>
      <c r="E54" s="283">
        <v>0</v>
      </c>
      <c r="F54" s="283">
        <v>0</v>
      </c>
      <c r="G54" s="283">
        <v>0</v>
      </c>
      <c r="H54" s="283">
        <v>0</v>
      </c>
      <c r="I54" s="283">
        <v>0</v>
      </c>
      <c r="J54" s="283">
        <v>0</v>
      </c>
      <c r="K54" s="283">
        <v>0</v>
      </c>
      <c r="L54" s="283">
        <v>0</v>
      </c>
      <c r="Q54" s="281"/>
      <c r="R54" s="281"/>
      <c r="S54" s="281"/>
      <c r="T54" s="281"/>
      <c r="U54" s="281"/>
    </row>
    <row r="55" spans="1:21" x14ac:dyDescent="0.25">
      <c r="A55" s="282" t="s">
        <v>262</v>
      </c>
      <c r="B55" s="381"/>
      <c r="C55" s="283">
        <f t="shared" ref="C55:G55" si="10">IF(ROUND(C53,1)=0,0,B55+C54/$B$40)</f>
        <v>0</v>
      </c>
      <c r="D55" s="283">
        <f t="shared" si="10"/>
        <v>0</v>
      </c>
      <c r="E55" s="283">
        <f t="shared" si="10"/>
        <v>0</v>
      </c>
      <c r="F55" s="283">
        <f t="shared" si="10"/>
        <v>0</v>
      </c>
      <c r="G55" s="283">
        <f t="shared" si="10"/>
        <v>0</v>
      </c>
      <c r="H55" s="283">
        <f t="shared" ref="H55" si="11">IF(ROUND(H53,1)=0,0,G55+H54/$B$40)</f>
        <v>0</v>
      </c>
      <c r="I55" s="283">
        <f t="shared" ref="I55" si="12">IF(ROUND(I53,1)=0,0,H55+I54/$B$40)</f>
        <v>0</v>
      </c>
      <c r="J55" s="283">
        <f t="shared" ref="J55" si="13">IF(ROUND(J53,1)=0,0,I55+J54/$B$40)</f>
        <v>0</v>
      </c>
      <c r="K55" s="283">
        <f t="shared" ref="K55" si="14">IF(ROUND(K53,1)=0,0,J55+K54/$B$40)</f>
        <v>0</v>
      </c>
      <c r="L55" s="283">
        <f t="shared" ref="L55" si="15">IF(ROUND(L53,1)=0,0,K55+L54/$B$40)</f>
        <v>0</v>
      </c>
      <c r="Q55" s="281"/>
      <c r="R55" s="281"/>
      <c r="S55" s="281"/>
      <c r="T55" s="281"/>
      <c r="U55" s="281"/>
    </row>
    <row r="56" spans="1:21" ht="16.5" thickBot="1" x14ac:dyDescent="0.3">
      <c r="A56" s="284" t="s">
        <v>261</v>
      </c>
      <c r="B56" s="382">
        <f>AVERAGE(SUM(B53:B54),(SUM(B53:B54)-B55))*$B$42</f>
        <v>0</v>
      </c>
      <c r="C56" s="285">
        <f t="shared" ref="C56:G56" si="16">AVERAGE(SUM(C53:C54),(SUM(C53:C54)-C55))*$B$42</f>
        <v>0</v>
      </c>
      <c r="D56" s="285">
        <f t="shared" si="16"/>
        <v>0</v>
      </c>
      <c r="E56" s="285">
        <f t="shared" si="16"/>
        <v>0</v>
      </c>
      <c r="F56" s="285">
        <f t="shared" si="16"/>
        <v>0</v>
      </c>
      <c r="G56" s="285">
        <f t="shared" si="16"/>
        <v>0</v>
      </c>
      <c r="H56" s="285">
        <f t="shared" ref="H56:L56" si="17">AVERAGE(SUM(H53:H54),(SUM(H53:H54)-H55))*$B$42</f>
        <v>0</v>
      </c>
      <c r="I56" s="285">
        <f t="shared" si="17"/>
        <v>0</v>
      </c>
      <c r="J56" s="285">
        <f t="shared" si="17"/>
        <v>0</v>
      </c>
      <c r="K56" s="285">
        <f t="shared" si="17"/>
        <v>0</v>
      </c>
      <c r="L56" s="285">
        <f t="shared" si="17"/>
        <v>0</v>
      </c>
      <c r="Q56" s="281"/>
      <c r="R56" s="281"/>
      <c r="S56" s="281"/>
      <c r="T56" s="281"/>
      <c r="U56" s="281"/>
    </row>
    <row r="57" spans="1:21" ht="16.5" thickBot="1" x14ac:dyDescent="0.3">
      <c r="A57" s="278"/>
      <c r="B57" s="286"/>
      <c r="C57" s="286"/>
      <c r="D57" s="286"/>
      <c r="E57" s="286"/>
      <c r="F57" s="286"/>
      <c r="G57" s="286"/>
      <c r="H57" s="286"/>
      <c r="I57" s="286"/>
      <c r="J57" s="286"/>
      <c r="K57" s="286"/>
      <c r="L57" s="286"/>
      <c r="Q57" s="281"/>
      <c r="R57" s="281"/>
      <c r="S57" s="281"/>
      <c r="T57" s="281"/>
      <c r="U57" s="281"/>
    </row>
    <row r="58" spans="1:21" x14ac:dyDescent="0.25">
      <c r="A58" s="279" t="s">
        <v>462</v>
      </c>
      <c r="B58" s="280">
        <v>1</v>
      </c>
      <c r="C58" s="280">
        <f>B58+1</f>
        <v>2</v>
      </c>
      <c r="D58" s="280">
        <f t="shared" ref="D58:L58" si="18">C58+1</f>
        <v>3</v>
      </c>
      <c r="E58" s="280">
        <f t="shared" si="18"/>
        <v>4</v>
      </c>
      <c r="F58" s="280">
        <f t="shared" si="18"/>
        <v>5</v>
      </c>
      <c r="G58" s="280">
        <f t="shared" si="18"/>
        <v>6</v>
      </c>
      <c r="H58" s="280">
        <f t="shared" si="18"/>
        <v>7</v>
      </c>
      <c r="I58" s="280">
        <f t="shared" si="18"/>
        <v>8</v>
      </c>
      <c r="J58" s="280">
        <f t="shared" si="18"/>
        <v>9</v>
      </c>
      <c r="K58" s="280">
        <f t="shared" si="18"/>
        <v>10</v>
      </c>
      <c r="L58" s="280">
        <f t="shared" si="18"/>
        <v>11</v>
      </c>
    </row>
    <row r="59" spans="1:21" s="236" customFormat="1" x14ac:dyDescent="0.25">
      <c r="A59" s="287" t="s">
        <v>260</v>
      </c>
      <c r="B59" s="288">
        <f t="shared" ref="B59:L59" si="19">B50*$B$28</f>
        <v>64612574.954336002</v>
      </c>
      <c r="C59" s="288">
        <f t="shared" si="19"/>
        <v>67713978.55214414</v>
      </c>
      <c r="D59" s="288">
        <f t="shared" si="19"/>
        <v>70896535.544094905</v>
      </c>
      <c r="E59" s="288">
        <f t="shared" si="19"/>
        <v>74228672.714667365</v>
      </c>
      <c r="F59" s="288">
        <f t="shared" si="19"/>
        <v>77717420.332256719</v>
      </c>
      <c r="G59" s="288">
        <f t="shared" si="19"/>
        <v>81370139.087872773</v>
      </c>
      <c r="H59" s="288">
        <f t="shared" si="19"/>
        <v>85194535.625002787</v>
      </c>
      <c r="I59" s="288">
        <f t="shared" si="19"/>
        <v>89198678.799377918</v>
      </c>
      <c r="J59" s="288">
        <f t="shared" si="19"/>
        <v>93391016.702948675</v>
      </c>
      <c r="K59" s="288">
        <f t="shared" si="19"/>
        <v>97780394.48798725</v>
      </c>
      <c r="L59" s="288">
        <f t="shared" si="19"/>
        <v>102376073.02892265</v>
      </c>
      <c r="M59" s="237"/>
      <c r="N59" s="237"/>
      <c r="O59" s="237"/>
      <c r="P59" s="237"/>
    </row>
    <row r="60" spans="1:21" x14ac:dyDescent="0.25">
      <c r="A60" s="282" t="s">
        <v>259</v>
      </c>
      <c r="B60" s="289">
        <f>SUM(B61:B66)</f>
        <v>0</v>
      </c>
      <c r="C60" s="289">
        <f t="shared" ref="C60:G60" si="20">SUM(C61:C66)</f>
        <v>0</v>
      </c>
      <c r="D60" s="289">
        <f t="shared" si="20"/>
        <v>0</v>
      </c>
      <c r="E60" s="289">
        <f t="shared" si="20"/>
        <v>0</v>
      </c>
      <c r="F60" s="289">
        <f t="shared" si="20"/>
        <v>0</v>
      </c>
      <c r="G60" s="289">
        <f t="shared" si="20"/>
        <v>0</v>
      </c>
      <c r="H60" s="289">
        <f t="shared" ref="H60:L60" si="21">SUM(H61:H66)</f>
        <v>0</v>
      </c>
      <c r="I60" s="289">
        <f t="shared" si="21"/>
        <v>0</v>
      </c>
      <c r="J60" s="289">
        <f t="shared" si="21"/>
        <v>0</v>
      </c>
      <c r="K60" s="289">
        <f t="shared" si="21"/>
        <v>0</v>
      </c>
      <c r="L60" s="289">
        <f t="shared" si="21"/>
        <v>0</v>
      </c>
    </row>
    <row r="61" spans="1:21" x14ac:dyDescent="0.25">
      <c r="A61" s="290" t="s">
        <v>258</v>
      </c>
      <c r="B61" s="289"/>
      <c r="C61" s="289"/>
      <c r="D61" s="289"/>
      <c r="E61" s="289"/>
      <c r="F61" s="289"/>
      <c r="G61" s="289"/>
      <c r="H61" s="289">
        <f>D61* (1+H49)</f>
        <v>0</v>
      </c>
      <c r="I61" s="289"/>
      <c r="J61" s="289"/>
      <c r="K61" s="289"/>
      <c r="L61" s="289">
        <f>H61*(1+L49)</f>
        <v>0</v>
      </c>
    </row>
    <row r="62" spans="1:21" x14ac:dyDescent="0.25">
      <c r="A62" s="290" t="str">
        <f>A32</f>
        <v>Прочие расходы при эксплуатации объекта, руб. без НДС</v>
      </c>
      <c r="B62" s="289">
        <f t="shared" ref="B62:L62" si="22">-IF(B$47&lt;=$B$33,0,$B$32*(1+B$49)*$B$28)</f>
        <v>0</v>
      </c>
      <c r="C62" s="289">
        <f t="shared" si="22"/>
        <v>0</v>
      </c>
      <c r="D62" s="289">
        <f t="shared" si="22"/>
        <v>0</v>
      </c>
      <c r="E62" s="289">
        <f t="shared" si="22"/>
        <v>0</v>
      </c>
      <c r="F62" s="289">
        <f t="shared" si="22"/>
        <v>0</v>
      </c>
      <c r="G62" s="289">
        <f t="shared" si="22"/>
        <v>0</v>
      </c>
      <c r="H62" s="289">
        <f t="shared" si="22"/>
        <v>0</v>
      </c>
      <c r="I62" s="289">
        <f t="shared" si="22"/>
        <v>0</v>
      </c>
      <c r="J62" s="289">
        <f t="shared" si="22"/>
        <v>0</v>
      </c>
      <c r="K62" s="289">
        <f t="shared" si="22"/>
        <v>0</v>
      </c>
      <c r="L62" s="289">
        <f t="shared" si="22"/>
        <v>0</v>
      </c>
    </row>
    <row r="63" spans="1:21" x14ac:dyDescent="0.25">
      <c r="A63" s="290" t="s">
        <v>459</v>
      </c>
      <c r="B63" s="289">
        <f t="shared" ref="B63:L63" si="23">-IF(B$47&lt;=$B$30,0,$B$35*(1+B$49)*$B$28)</f>
        <v>0</v>
      </c>
      <c r="C63" s="289">
        <f t="shared" si="23"/>
        <v>0</v>
      </c>
      <c r="D63" s="289">
        <f t="shared" si="23"/>
        <v>0</v>
      </c>
      <c r="E63" s="289">
        <f t="shared" si="23"/>
        <v>0</v>
      </c>
      <c r="F63" s="289">
        <f t="shared" si="23"/>
        <v>0</v>
      </c>
      <c r="G63" s="289">
        <f t="shared" si="23"/>
        <v>0</v>
      </c>
      <c r="H63" s="289">
        <f t="shared" si="23"/>
        <v>0</v>
      </c>
      <c r="I63" s="289">
        <f t="shared" si="23"/>
        <v>0</v>
      </c>
      <c r="J63" s="289">
        <f t="shared" si="23"/>
        <v>0</v>
      </c>
      <c r="K63" s="289">
        <f t="shared" si="23"/>
        <v>0</v>
      </c>
      <c r="L63" s="289">
        <f t="shared" si="23"/>
        <v>0</v>
      </c>
    </row>
    <row r="64" spans="1:21" x14ac:dyDescent="0.25">
      <c r="A64" s="290" t="s">
        <v>490</v>
      </c>
      <c r="B64" s="289">
        <v>0</v>
      </c>
      <c r="C64" s="289">
        <f>-$B$37</f>
        <v>0</v>
      </c>
      <c r="D64" s="289">
        <f>-$B$37*(1+D$49)</f>
        <v>0</v>
      </c>
      <c r="E64" s="289">
        <f t="shared" ref="E64:L64" si="24">-$B$37*(1+E$49)</f>
        <v>0</v>
      </c>
      <c r="F64" s="289">
        <f t="shared" si="24"/>
        <v>0</v>
      </c>
      <c r="G64" s="289">
        <f t="shared" si="24"/>
        <v>0</v>
      </c>
      <c r="H64" s="289">
        <f t="shared" si="24"/>
        <v>0</v>
      </c>
      <c r="I64" s="289">
        <f t="shared" si="24"/>
        <v>0</v>
      </c>
      <c r="J64" s="289">
        <f t="shared" si="24"/>
        <v>0</v>
      </c>
      <c r="K64" s="289">
        <f t="shared" si="24"/>
        <v>0</v>
      </c>
      <c r="L64" s="289">
        <f t="shared" si="24"/>
        <v>0</v>
      </c>
    </row>
    <row r="65" spans="1:21" x14ac:dyDescent="0.25">
      <c r="A65" s="291" t="s">
        <v>491</v>
      </c>
      <c r="B65" s="292">
        <v>0</v>
      </c>
      <c r="C65" s="292">
        <v>0</v>
      </c>
      <c r="D65" s="292">
        <f>C65*(1+D48)</f>
        <v>0</v>
      </c>
      <c r="E65" s="292">
        <f t="shared" ref="E65:L65" si="25">D65*(1+E48)</f>
        <v>0</v>
      </c>
      <c r="F65" s="292">
        <f t="shared" si="25"/>
        <v>0</v>
      </c>
      <c r="G65" s="292">
        <f t="shared" si="25"/>
        <v>0</v>
      </c>
      <c r="H65" s="292">
        <f t="shared" si="25"/>
        <v>0</v>
      </c>
      <c r="I65" s="292">
        <f t="shared" si="25"/>
        <v>0</v>
      </c>
      <c r="J65" s="292">
        <f t="shared" si="25"/>
        <v>0</v>
      </c>
      <c r="K65" s="292">
        <f t="shared" si="25"/>
        <v>0</v>
      </c>
      <c r="L65" s="292">
        <f t="shared" si="25"/>
        <v>0</v>
      </c>
    </row>
    <row r="66" spans="1:21" x14ac:dyDescent="0.25">
      <c r="A66" s="290" t="s">
        <v>492</v>
      </c>
      <c r="B66" s="289"/>
      <c r="C66" s="289"/>
      <c r="D66" s="289"/>
      <c r="E66" s="289"/>
      <c r="F66" s="289"/>
      <c r="G66" s="289"/>
      <c r="H66" s="289"/>
      <c r="I66" s="289"/>
      <c r="J66" s="289"/>
      <c r="K66" s="289"/>
      <c r="L66" s="289"/>
    </row>
    <row r="67" spans="1:21" s="236" customFormat="1" x14ac:dyDescent="0.25">
      <c r="A67" s="293" t="s">
        <v>489</v>
      </c>
      <c r="B67" s="288">
        <f>B59+B60</f>
        <v>64612574.954336002</v>
      </c>
      <c r="C67" s="288">
        <f t="shared" ref="C67:L67" si="26">C59+C60</f>
        <v>67713978.55214414</v>
      </c>
      <c r="D67" s="288">
        <f t="shared" si="26"/>
        <v>70896535.544094905</v>
      </c>
      <c r="E67" s="288">
        <f t="shared" si="26"/>
        <v>74228672.714667365</v>
      </c>
      <c r="F67" s="288">
        <f t="shared" si="26"/>
        <v>77717420.332256719</v>
      </c>
      <c r="G67" s="288">
        <f t="shared" si="26"/>
        <v>81370139.087872773</v>
      </c>
      <c r="H67" s="288">
        <f t="shared" si="26"/>
        <v>85194535.625002787</v>
      </c>
      <c r="I67" s="288">
        <f t="shared" si="26"/>
        <v>89198678.799377918</v>
      </c>
      <c r="J67" s="288">
        <f t="shared" si="26"/>
        <v>93391016.702948675</v>
      </c>
      <c r="K67" s="288">
        <f t="shared" si="26"/>
        <v>97780394.48798725</v>
      </c>
      <c r="L67" s="288">
        <f t="shared" si="26"/>
        <v>102376073.02892265</v>
      </c>
      <c r="M67" s="237"/>
      <c r="N67" s="237"/>
      <c r="O67" s="237"/>
      <c r="P67" s="237"/>
    </row>
    <row r="68" spans="1:21" x14ac:dyDescent="0.25">
      <c r="A68" s="291" t="s">
        <v>253</v>
      </c>
      <c r="B68" s="292"/>
      <c r="C68" s="292">
        <f t="shared" ref="C68:L68" si="27">$B$83/$B$27</f>
        <v>-45249200</v>
      </c>
      <c r="D68" s="292">
        <f t="shared" si="27"/>
        <v>-45249200</v>
      </c>
      <c r="E68" s="292">
        <f t="shared" si="27"/>
        <v>-45249200</v>
      </c>
      <c r="F68" s="292">
        <f t="shared" si="27"/>
        <v>-45249200</v>
      </c>
      <c r="G68" s="292">
        <f t="shared" si="27"/>
        <v>-45249200</v>
      </c>
      <c r="H68" s="292">
        <f t="shared" si="27"/>
        <v>-45249200</v>
      </c>
      <c r="I68" s="292">
        <f t="shared" si="27"/>
        <v>-45249200</v>
      </c>
      <c r="J68" s="292">
        <f t="shared" si="27"/>
        <v>-45249200</v>
      </c>
      <c r="K68" s="292">
        <f t="shared" si="27"/>
        <v>-45249200</v>
      </c>
      <c r="L68" s="292">
        <f t="shared" si="27"/>
        <v>-45249200</v>
      </c>
    </row>
    <row r="69" spans="1:21" x14ac:dyDescent="0.25">
      <c r="A69" s="291" t="s">
        <v>493</v>
      </c>
      <c r="B69" s="292">
        <f>B68</f>
        <v>0</v>
      </c>
      <c r="C69" s="292">
        <f>B69+C68</f>
        <v>-45249200</v>
      </c>
      <c r="D69" s="292">
        <f t="shared" ref="D69:L69" si="28">C69+D68</f>
        <v>-90498400</v>
      </c>
      <c r="E69" s="292">
        <f t="shared" si="28"/>
        <v>-135747600</v>
      </c>
      <c r="F69" s="292">
        <f t="shared" si="28"/>
        <v>-180996800</v>
      </c>
      <c r="G69" s="292">
        <f t="shared" si="28"/>
        <v>-226246000</v>
      </c>
      <c r="H69" s="292">
        <f t="shared" si="28"/>
        <v>-271495200</v>
      </c>
      <c r="I69" s="292">
        <f t="shared" si="28"/>
        <v>-316744400</v>
      </c>
      <c r="J69" s="292">
        <f t="shared" si="28"/>
        <v>-361993600</v>
      </c>
      <c r="K69" s="292">
        <f t="shared" si="28"/>
        <v>-407242800</v>
      </c>
      <c r="L69" s="292">
        <f t="shared" si="28"/>
        <v>-452492000</v>
      </c>
    </row>
    <row r="70" spans="1:21" s="236" customFormat="1" x14ac:dyDescent="0.25">
      <c r="A70" s="293" t="s">
        <v>494</v>
      </c>
      <c r="B70" s="288">
        <f t="shared" ref="B70:L70" si="29">B67+B68</f>
        <v>64612574.954336002</v>
      </c>
      <c r="C70" s="288">
        <f t="shared" si="29"/>
        <v>22464778.55214414</v>
      </c>
      <c r="D70" s="288">
        <f t="shared" si="29"/>
        <v>25647335.544094905</v>
      </c>
      <c r="E70" s="288">
        <f t="shared" si="29"/>
        <v>28979472.714667365</v>
      </c>
      <c r="F70" s="288">
        <f t="shared" si="29"/>
        <v>32468220.332256719</v>
      </c>
      <c r="G70" s="288">
        <f t="shared" si="29"/>
        <v>36120939.087872773</v>
      </c>
      <c r="H70" s="288">
        <f t="shared" si="29"/>
        <v>39945335.625002787</v>
      </c>
      <c r="I70" s="288">
        <f t="shared" si="29"/>
        <v>43949478.799377918</v>
      </c>
      <c r="J70" s="288">
        <f t="shared" si="29"/>
        <v>48141816.702948675</v>
      </c>
      <c r="K70" s="288">
        <f t="shared" si="29"/>
        <v>52531194.48798725</v>
      </c>
      <c r="L70" s="288">
        <f t="shared" si="29"/>
        <v>57126873.028922647</v>
      </c>
      <c r="M70" s="237"/>
      <c r="N70" s="237"/>
      <c r="O70" s="237"/>
      <c r="P70" s="237"/>
    </row>
    <row r="71" spans="1:21" x14ac:dyDescent="0.25">
      <c r="A71" s="290" t="s">
        <v>252</v>
      </c>
      <c r="B71" s="289">
        <f t="shared" ref="B71:L71" si="30">-B56</f>
        <v>0</v>
      </c>
      <c r="C71" s="289">
        <f t="shared" si="30"/>
        <v>0</v>
      </c>
      <c r="D71" s="289">
        <f t="shared" si="30"/>
        <v>0</v>
      </c>
      <c r="E71" s="289">
        <f t="shared" si="30"/>
        <v>0</v>
      </c>
      <c r="F71" s="289">
        <f t="shared" si="30"/>
        <v>0</v>
      </c>
      <c r="G71" s="289">
        <f t="shared" si="30"/>
        <v>0</v>
      </c>
      <c r="H71" s="289">
        <f t="shared" si="30"/>
        <v>0</v>
      </c>
      <c r="I71" s="289">
        <f t="shared" si="30"/>
        <v>0</v>
      </c>
      <c r="J71" s="289">
        <f t="shared" si="30"/>
        <v>0</v>
      </c>
      <c r="K71" s="289">
        <f t="shared" si="30"/>
        <v>0</v>
      </c>
      <c r="L71" s="289">
        <f t="shared" si="30"/>
        <v>0</v>
      </c>
    </row>
    <row r="72" spans="1:21" s="236" customFormat="1" x14ac:dyDescent="0.25">
      <c r="A72" s="293" t="s">
        <v>256</v>
      </c>
      <c r="B72" s="288">
        <f t="shared" ref="B72:L72" si="31">B70+B71</f>
        <v>64612574.954336002</v>
      </c>
      <c r="C72" s="288">
        <f t="shared" si="31"/>
        <v>22464778.55214414</v>
      </c>
      <c r="D72" s="288">
        <f t="shared" si="31"/>
        <v>25647335.544094905</v>
      </c>
      <c r="E72" s="288">
        <f t="shared" si="31"/>
        <v>28979472.714667365</v>
      </c>
      <c r="F72" s="288">
        <f t="shared" si="31"/>
        <v>32468220.332256719</v>
      </c>
      <c r="G72" s="288">
        <f t="shared" si="31"/>
        <v>36120939.087872773</v>
      </c>
      <c r="H72" s="288">
        <f t="shared" si="31"/>
        <v>39945335.625002787</v>
      </c>
      <c r="I72" s="288">
        <f t="shared" si="31"/>
        <v>43949478.799377918</v>
      </c>
      <c r="J72" s="288">
        <f t="shared" si="31"/>
        <v>48141816.702948675</v>
      </c>
      <c r="K72" s="288">
        <f t="shared" si="31"/>
        <v>52531194.48798725</v>
      </c>
      <c r="L72" s="288">
        <f t="shared" si="31"/>
        <v>57126873.028922647</v>
      </c>
      <c r="M72" s="237"/>
      <c r="N72" s="237"/>
      <c r="O72" s="237"/>
      <c r="P72" s="237"/>
    </row>
    <row r="73" spans="1:21" x14ac:dyDescent="0.25">
      <c r="A73" s="290" t="s">
        <v>251</v>
      </c>
      <c r="B73" s="289">
        <f t="shared" ref="B73:E73" si="32">-B72*$B$36</f>
        <v>-12922514.990867201</v>
      </c>
      <c r="C73" s="289">
        <f t="shared" si="32"/>
        <v>-4492955.7104288284</v>
      </c>
      <c r="D73" s="289">
        <f t="shared" si="32"/>
        <v>-5129467.1088189818</v>
      </c>
      <c r="E73" s="289">
        <f t="shared" si="32"/>
        <v>-5795894.5429334734</v>
      </c>
      <c r="F73" s="289">
        <f>-F72*$B$36</f>
        <v>-6493644.0664513446</v>
      </c>
      <c r="G73" s="289">
        <f>-G72*$B$36</f>
        <v>-7224187.8175745551</v>
      </c>
      <c r="H73" s="289">
        <f t="shared" ref="H73:L73" si="33">-H72*$B$36</f>
        <v>-7989067.1250005579</v>
      </c>
      <c r="I73" s="289">
        <f t="shared" si="33"/>
        <v>-8789895.7598755844</v>
      </c>
      <c r="J73" s="289">
        <f t="shared" si="33"/>
        <v>-9628363.3405897357</v>
      </c>
      <c r="K73" s="289">
        <f t="shared" si="33"/>
        <v>-10506238.897597451</v>
      </c>
      <c r="L73" s="289">
        <f t="shared" si="33"/>
        <v>-11425374.60578453</v>
      </c>
    </row>
    <row r="74" spans="1:21" ht="16.5" thickBot="1" x14ac:dyDescent="0.3">
      <c r="A74" s="294" t="s">
        <v>255</v>
      </c>
      <c r="B74" s="295">
        <f t="shared" ref="B74:L74" si="34">B72+B73</f>
        <v>51690059.963468805</v>
      </c>
      <c r="C74" s="295">
        <f t="shared" si="34"/>
        <v>17971822.841715313</v>
      </c>
      <c r="D74" s="295">
        <f t="shared" si="34"/>
        <v>20517868.435275923</v>
      </c>
      <c r="E74" s="295">
        <f t="shared" si="34"/>
        <v>23183578.171733893</v>
      </c>
      <c r="F74" s="295">
        <f t="shared" si="34"/>
        <v>25974576.265805375</v>
      </c>
      <c r="G74" s="295">
        <f t="shared" si="34"/>
        <v>28896751.27029822</v>
      </c>
      <c r="H74" s="295">
        <f t="shared" si="34"/>
        <v>31956268.500002228</v>
      </c>
      <c r="I74" s="295">
        <f t="shared" si="34"/>
        <v>35159583.039502338</v>
      </c>
      <c r="J74" s="295">
        <f t="shared" si="34"/>
        <v>38513453.362358943</v>
      </c>
      <c r="K74" s="295">
        <f t="shared" si="34"/>
        <v>42024955.590389803</v>
      </c>
      <c r="L74" s="295">
        <f t="shared" si="34"/>
        <v>45701498.423138119</v>
      </c>
    </row>
    <row r="75" spans="1:21" ht="16.5" thickBot="1" x14ac:dyDescent="0.3">
      <c r="A75" s="278"/>
      <c r="B75" s="296">
        <v>0.5</v>
      </c>
      <c r="C75" s="296">
        <f t="shared" ref="C75:L76" si="35">B75+1</f>
        <v>1.5</v>
      </c>
      <c r="D75" s="296">
        <f t="shared" si="35"/>
        <v>2.5</v>
      </c>
      <c r="E75" s="296">
        <f t="shared" si="35"/>
        <v>3.5</v>
      </c>
      <c r="F75" s="296">
        <f t="shared" si="35"/>
        <v>4.5</v>
      </c>
      <c r="G75" s="296">
        <f t="shared" si="35"/>
        <v>5.5</v>
      </c>
      <c r="H75" s="296">
        <f t="shared" si="35"/>
        <v>6.5</v>
      </c>
      <c r="I75" s="296">
        <f t="shared" si="35"/>
        <v>7.5</v>
      </c>
      <c r="J75" s="296">
        <f t="shared" si="35"/>
        <v>8.5</v>
      </c>
      <c r="K75" s="296">
        <f t="shared" si="35"/>
        <v>9.5</v>
      </c>
      <c r="L75" s="296">
        <f t="shared" si="35"/>
        <v>10.5</v>
      </c>
      <c r="Q75" s="281"/>
      <c r="R75" s="281"/>
      <c r="S75" s="281"/>
      <c r="T75" s="281"/>
      <c r="U75" s="281"/>
    </row>
    <row r="76" spans="1:21" x14ac:dyDescent="0.25">
      <c r="A76" s="279" t="s">
        <v>254</v>
      </c>
      <c r="B76" s="280">
        <v>1</v>
      </c>
      <c r="C76" s="280">
        <f>B76+1</f>
        <v>2</v>
      </c>
      <c r="D76" s="280">
        <f t="shared" si="35"/>
        <v>3</v>
      </c>
      <c r="E76" s="280">
        <f t="shared" si="35"/>
        <v>4</v>
      </c>
      <c r="F76" s="280">
        <f t="shared" si="35"/>
        <v>5</v>
      </c>
      <c r="G76" s="280">
        <f t="shared" si="35"/>
        <v>6</v>
      </c>
      <c r="H76" s="280">
        <f t="shared" si="35"/>
        <v>7</v>
      </c>
      <c r="I76" s="280">
        <f t="shared" si="35"/>
        <v>8</v>
      </c>
      <c r="J76" s="280">
        <f t="shared" si="35"/>
        <v>9</v>
      </c>
      <c r="K76" s="280">
        <f t="shared" si="35"/>
        <v>10</v>
      </c>
      <c r="L76" s="280">
        <f t="shared" si="35"/>
        <v>11</v>
      </c>
      <c r="Q76" s="281"/>
      <c r="R76" s="281"/>
      <c r="S76" s="281"/>
      <c r="T76" s="281"/>
      <c r="U76" s="281"/>
    </row>
    <row r="77" spans="1:21" s="236" customFormat="1" x14ac:dyDescent="0.25">
      <c r="A77" s="287" t="s">
        <v>494</v>
      </c>
      <c r="B77" s="288">
        <f t="shared" ref="B77:L77" si="36">B70</f>
        <v>64612574.954336002</v>
      </c>
      <c r="C77" s="288">
        <f t="shared" si="36"/>
        <v>22464778.55214414</v>
      </c>
      <c r="D77" s="288">
        <f t="shared" si="36"/>
        <v>25647335.544094905</v>
      </c>
      <c r="E77" s="288">
        <f t="shared" si="36"/>
        <v>28979472.714667365</v>
      </c>
      <c r="F77" s="288">
        <f t="shared" si="36"/>
        <v>32468220.332256719</v>
      </c>
      <c r="G77" s="288">
        <f t="shared" si="36"/>
        <v>36120939.087872773</v>
      </c>
      <c r="H77" s="288">
        <f t="shared" si="36"/>
        <v>39945335.625002787</v>
      </c>
      <c r="I77" s="288">
        <f t="shared" si="36"/>
        <v>43949478.799377918</v>
      </c>
      <c r="J77" s="288">
        <f t="shared" si="36"/>
        <v>48141816.702948675</v>
      </c>
      <c r="K77" s="288">
        <f t="shared" si="36"/>
        <v>52531194.48798725</v>
      </c>
      <c r="L77" s="288">
        <f t="shared" si="36"/>
        <v>57126873.028922647</v>
      </c>
      <c r="M77" s="237"/>
      <c r="N77" s="237"/>
      <c r="O77" s="237"/>
      <c r="P77" s="237"/>
      <c r="Q77" s="297"/>
      <c r="R77" s="297"/>
      <c r="S77" s="297"/>
      <c r="T77" s="297"/>
      <c r="U77" s="297"/>
    </row>
    <row r="78" spans="1:21" x14ac:dyDescent="0.25">
      <c r="A78" s="290" t="s">
        <v>253</v>
      </c>
      <c r="B78" s="289">
        <f t="shared" ref="B78:L78" si="37">-B68</f>
        <v>0</v>
      </c>
      <c r="C78" s="289">
        <f t="shared" si="37"/>
        <v>45249200</v>
      </c>
      <c r="D78" s="289">
        <f t="shared" si="37"/>
        <v>45249200</v>
      </c>
      <c r="E78" s="289">
        <f t="shared" si="37"/>
        <v>45249200</v>
      </c>
      <c r="F78" s="289">
        <f t="shared" si="37"/>
        <v>45249200</v>
      </c>
      <c r="G78" s="289">
        <f t="shared" si="37"/>
        <v>45249200</v>
      </c>
      <c r="H78" s="289">
        <f t="shared" si="37"/>
        <v>45249200</v>
      </c>
      <c r="I78" s="289">
        <f t="shared" si="37"/>
        <v>45249200</v>
      </c>
      <c r="J78" s="289">
        <f t="shared" si="37"/>
        <v>45249200</v>
      </c>
      <c r="K78" s="289">
        <f t="shared" si="37"/>
        <v>45249200</v>
      </c>
      <c r="L78" s="289">
        <f t="shared" si="37"/>
        <v>45249200</v>
      </c>
      <c r="Q78" s="281"/>
      <c r="R78" s="281"/>
      <c r="S78" s="281"/>
      <c r="T78" s="281"/>
      <c r="U78" s="281"/>
    </row>
    <row r="79" spans="1:21" x14ac:dyDescent="0.25">
      <c r="A79" s="290" t="s">
        <v>252</v>
      </c>
      <c r="B79" s="289">
        <f t="shared" ref="B79:L79" si="38">B71</f>
        <v>0</v>
      </c>
      <c r="C79" s="289">
        <f t="shared" si="38"/>
        <v>0</v>
      </c>
      <c r="D79" s="289">
        <f t="shared" si="38"/>
        <v>0</v>
      </c>
      <c r="E79" s="289">
        <f t="shared" si="38"/>
        <v>0</v>
      </c>
      <c r="F79" s="289">
        <f t="shared" si="38"/>
        <v>0</v>
      </c>
      <c r="G79" s="289">
        <f t="shared" si="38"/>
        <v>0</v>
      </c>
      <c r="H79" s="289">
        <f t="shared" si="38"/>
        <v>0</v>
      </c>
      <c r="I79" s="289">
        <f t="shared" si="38"/>
        <v>0</v>
      </c>
      <c r="J79" s="289">
        <f t="shared" si="38"/>
        <v>0</v>
      </c>
      <c r="K79" s="289">
        <f t="shared" si="38"/>
        <v>0</v>
      </c>
      <c r="L79" s="289">
        <f t="shared" si="38"/>
        <v>0</v>
      </c>
      <c r="Q79" s="281"/>
      <c r="R79" s="281"/>
      <c r="S79" s="281"/>
      <c r="T79" s="281"/>
      <c r="U79" s="281"/>
    </row>
    <row r="80" spans="1:21" x14ac:dyDescent="0.25">
      <c r="A80" s="290" t="s">
        <v>251</v>
      </c>
      <c r="B80" s="289">
        <f>IF(SUM($B$73:B73)+SUM($A$80:A80)&gt;0,0,SUM($B$73:B73)-SUM($A$80:A80))</f>
        <v>-12922514.990867201</v>
      </c>
      <c r="C80" s="289">
        <f>IF(SUM($B$73:C73)+SUM($A$80:B80)&gt;0,0,SUM($B$73:C73)-SUM($A$80:B80))</f>
        <v>-4492955.7104288302</v>
      </c>
      <c r="D80" s="289">
        <f>IF(SUM($B$73:D73)+SUM($A$80:C80)&gt;0,0,SUM($B$73:D73)-SUM($A$80:C80))</f>
        <v>-5129467.1088189818</v>
      </c>
      <c r="E80" s="289">
        <f>IF(SUM($B$73:E73)+SUM($A$80:D80)&gt;0,0,SUM($B$73:E73)-SUM($A$80:D80))</f>
        <v>-5795894.5429334752</v>
      </c>
      <c r="F80" s="289">
        <f>IF(SUM($B$73:F73)+SUM($A$80:E80)&gt;0,0,SUM($B$73:F73)-SUM($A$80:E80))</f>
        <v>-6493644.0664513409</v>
      </c>
      <c r="G80" s="289">
        <f>IF(SUM($B$73:G73)+SUM($A$80:F80)&gt;0,0,SUM($B$73:G73)-SUM($A$80:F80))</f>
        <v>-7224187.8175745532</v>
      </c>
      <c r="H80" s="289">
        <f>IF(SUM($B$73:H73)+SUM($A$80:G80)&gt;0,0,SUM($B$73:H73)-SUM($A$80:G80))</f>
        <v>-7989067.1250005588</v>
      </c>
      <c r="I80" s="289">
        <f>IF(SUM($B$73:I73)+SUM($A$80:H80)&gt;0,0,SUM($B$73:I73)-SUM($A$80:H80))</f>
        <v>-8789895.7598755807</v>
      </c>
      <c r="J80" s="289">
        <f>IF(SUM($B$73:J73)+SUM($A$80:I80)&gt;0,0,SUM($B$73:J73)-SUM($A$80:I80))</f>
        <v>-9628363.3405897319</v>
      </c>
      <c r="K80" s="289">
        <f>IF(SUM($B$73:K73)+SUM($A$80:J80)&gt;0,0,SUM($B$73:K73)-SUM($A$80:J80))</f>
        <v>-10506238.897597447</v>
      </c>
      <c r="L80" s="289">
        <f>IF(SUM($B$73:L73)+SUM($A$80:K80)&gt;0,0,SUM($B$73:L73)-SUM($A$80:K80))</f>
        <v>-11425374.605784535</v>
      </c>
      <c r="Q80" s="281"/>
      <c r="R80" s="281"/>
      <c r="S80" s="281"/>
      <c r="T80" s="281"/>
      <c r="U80" s="281"/>
    </row>
    <row r="81" spans="1:21" x14ac:dyDescent="0.25">
      <c r="A81" s="290" t="s">
        <v>250</v>
      </c>
      <c r="B81" s="289">
        <f>IF(((SUM($B$59:B59)+SUM($B$61:B65))+SUM($B$83:B83))&lt;0,((SUM($B$59:B59)+SUM($B$61:B65))+SUM($B$83:B83))*0.2-SUM($A$81:A81),IF(SUM(#REF!)&lt;0,0-SUM(#REF!),0))</f>
        <v>-77575885.009132802</v>
      </c>
      <c r="C81" s="289">
        <f>IF(((SUM($B$59:C59)+SUM($B$61:C65))+SUM($B$83:C83))&lt;0,((SUM($B$59:C59)+SUM($B$61:C65))+SUM($B$83:C83))*0.2-SUM($A$81:B81),IF(SUM($B$81:B81)&lt;0,0-SUM($B$81:B81),0))</f>
        <v>13542795.710428834</v>
      </c>
      <c r="D81" s="289">
        <f>IF(((SUM($B$59:D59)+SUM($B$61:D65))+SUM($B$83:D83))&lt;0,((SUM($B$59:D59)+SUM($B$61:D65))+SUM($B$83:D83))*0.2-SUM($A$81:C81),IF(SUM($B$81:C81)&lt;0,0-SUM($B$81:C81),0))</f>
        <v>14179307.108818978</v>
      </c>
      <c r="E81" s="289">
        <f>IF(((SUM($B$59:E59)+SUM($B$61:E65))+SUM($B$83:E83))&lt;0,((SUM($B$59:E59)+SUM($B$61:E65))+SUM($B$83:E83))*0.2-SUM($A$81:D81),IF(SUM($B$81:D81)&lt;0,0-SUM($B$81:D81),0))</f>
        <v>14845734.542933472</v>
      </c>
      <c r="F81" s="289">
        <f>IF(((SUM($B$59:F59)+SUM($B$61:F65))+SUM($B$83:F83))&lt;0,((SUM($B$59:F59)+SUM($B$61:F65))+SUM($B$83:F83))*0.2-SUM($A$81:E81),IF(SUM($B$81:E81)&lt;0,0-SUM($B$81:E81),0))</f>
        <v>15543484.066451345</v>
      </c>
      <c r="G81" s="289">
        <f>IF(((SUM($B$59:G59)+SUM($B$61:G65))+SUM($B$83:G83))&lt;0,((SUM($B$59:G59)+SUM($B$61:G65))+SUM($B$83:G83))*0.2-SUM($A$81:F81),IF(SUM($B$81:F81)&lt;0,0-SUM($B$81:F81),0))</f>
        <v>16274027.817574549</v>
      </c>
      <c r="H81" s="289">
        <f>IF(((SUM($B$59:H59)+SUM($B$61:H65))+SUM($B$83:H83))&lt;0,((SUM($B$59:H59)+SUM($B$61:H65))+SUM($B$83:H83))*0.2-SUM($A$81:G81),IF(SUM($B$81:G81)&lt;0,0-SUM($B$81:G81),0))</f>
        <v>3190535.7629256248</v>
      </c>
      <c r="I81" s="289">
        <f>IF(((SUM($B$59:I59)+SUM($B$61:I65))+SUM($B$83:I83))&lt;0,((SUM($B$59:I59)+SUM($B$61:I65))+SUM($B$83:I83))*0.2-SUM($A$81:H81),IF(SUM($B$81:H81)&lt;0,0-SUM($B$81:H81),0))</f>
        <v>0</v>
      </c>
      <c r="J81" s="289">
        <f>IF(((SUM($B$59:J59)+SUM($B$61:J65))+SUM($B$83:J83))&lt;0,((SUM($B$59:J59)+SUM($B$61:J65))+SUM($B$83:J83))*0.2-SUM($A$81:I81),IF(SUM($B$81:I81)&lt;0,0-SUM($B$81:I81),0))</f>
        <v>0</v>
      </c>
      <c r="K81" s="289">
        <f>IF(((SUM($B$59:K59)+SUM($B$61:K65))+SUM($B$83:K83))&lt;0,((SUM($B$59:K59)+SUM($B$61:K65))+SUM($B$83:K83))*0.2-SUM($A$81:J81),IF(SUM($B$81:J81)&lt;0,0-SUM($B$81:J81),0))</f>
        <v>0</v>
      </c>
      <c r="L81" s="289">
        <f>IF(((SUM($B$59:L59)+SUM($B$61:L65))+SUM($B$83:L83))&lt;0,((SUM($B$59:L59)+SUM($B$61:L65))+SUM($B$83:L83))*0.2-SUM($A$81:K81),IF(SUM($B$81:K81)&lt;0,0-SUM($B$81:K81),0))</f>
        <v>0</v>
      </c>
      <c r="Q81" s="281"/>
      <c r="R81" s="281"/>
      <c r="S81" s="281"/>
      <c r="T81" s="281"/>
      <c r="U81" s="281"/>
    </row>
    <row r="82" spans="1:21" x14ac:dyDescent="0.25">
      <c r="A82" s="290" t="s">
        <v>249</v>
      </c>
      <c r="B82" s="289">
        <f>-(B59)*$B$39</f>
        <v>0</v>
      </c>
      <c r="C82" s="289">
        <f>-(C59-B59)*$B$39</f>
        <v>0</v>
      </c>
      <c r="D82" s="289">
        <f t="shared" ref="D82:L82" si="39">-(D59-C59)*$B$39</f>
        <v>0</v>
      </c>
      <c r="E82" s="289">
        <f t="shared" si="39"/>
        <v>0</v>
      </c>
      <c r="F82" s="289">
        <f t="shared" si="39"/>
        <v>0</v>
      </c>
      <c r="G82" s="289">
        <f t="shared" si="39"/>
        <v>0</v>
      </c>
      <c r="H82" s="289">
        <f t="shared" si="39"/>
        <v>0</v>
      </c>
      <c r="I82" s="289">
        <f t="shared" si="39"/>
        <v>0</v>
      </c>
      <c r="J82" s="289">
        <f t="shared" si="39"/>
        <v>0</v>
      </c>
      <c r="K82" s="289">
        <f t="shared" si="39"/>
        <v>0</v>
      </c>
      <c r="L82" s="289">
        <f t="shared" si="39"/>
        <v>0</v>
      </c>
      <c r="Q82" s="281"/>
      <c r="R82" s="281"/>
      <c r="S82" s="281"/>
      <c r="T82" s="281"/>
      <c r="U82" s="281"/>
    </row>
    <row r="83" spans="1:21" x14ac:dyDescent="0.25">
      <c r="A83" s="291" t="s">
        <v>495</v>
      </c>
      <c r="B83" s="298">
        <f>'6.2. Паспорт фин осв ввод'!H30*-1*1000000</f>
        <v>-452492000</v>
      </c>
      <c r="C83" s="298">
        <f>-'6.2. Паспорт фин осв ввод'!L29*1000000</f>
        <v>0</v>
      </c>
      <c r="D83" s="298">
        <v>0</v>
      </c>
      <c r="E83" s="298">
        <v>0</v>
      </c>
      <c r="F83" s="298">
        <v>0</v>
      </c>
      <c r="G83" s="298">
        <v>0</v>
      </c>
      <c r="H83" s="298">
        <v>0</v>
      </c>
      <c r="I83" s="298">
        <v>0</v>
      </c>
      <c r="J83" s="298">
        <v>0</v>
      </c>
      <c r="K83" s="298">
        <v>0</v>
      </c>
      <c r="L83" s="292">
        <v>0</v>
      </c>
    </row>
    <row r="84" spans="1:21" x14ac:dyDescent="0.25">
      <c r="A84" s="299" t="s">
        <v>248</v>
      </c>
      <c r="B84" s="289"/>
      <c r="C84" s="289"/>
      <c r="D84" s="289"/>
      <c r="E84" s="289"/>
      <c r="F84" s="289"/>
      <c r="G84" s="289"/>
      <c r="H84" s="289"/>
      <c r="I84" s="289">
        <f>-I56</f>
        <v>0</v>
      </c>
      <c r="J84" s="289">
        <f t="shared" ref="J84:L84" si="40">J54-J55</f>
        <v>0</v>
      </c>
      <c r="K84" s="289">
        <f t="shared" si="40"/>
        <v>0</v>
      </c>
      <c r="L84" s="289">
        <f t="shared" si="40"/>
        <v>0</v>
      </c>
    </row>
    <row r="85" spans="1:21" s="236" customFormat="1" x14ac:dyDescent="0.25">
      <c r="A85" s="300" t="s">
        <v>247</v>
      </c>
      <c r="B85" s="288">
        <f t="shared" ref="B85:L85" si="41">SUM(B77:B84)</f>
        <v>-478377825.04566401</v>
      </c>
      <c r="C85" s="288">
        <f t="shared" si="41"/>
        <v>76763818.55214414</v>
      </c>
      <c r="D85" s="288">
        <f t="shared" si="41"/>
        <v>79946375.544094905</v>
      </c>
      <c r="E85" s="288">
        <f t="shared" si="41"/>
        <v>83278512.71466735</v>
      </c>
      <c r="F85" s="288">
        <f t="shared" si="41"/>
        <v>86767260.332256719</v>
      </c>
      <c r="G85" s="288">
        <f t="shared" si="41"/>
        <v>90419979.087872759</v>
      </c>
      <c r="H85" s="288">
        <f t="shared" si="41"/>
        <v>80396004.26292786</v>
      </c>
      <c r="I85" s="288">
        <f t="shared" si="41"/>
        <v>80408783.039502338</v>
      </c>
      <c r="J85" s="288">
        <f t="shared" si="41"/>
        <v>83762653.362358943</v>
      </c>
      <c r="K85" s="288">
        <f t="shared" si="41"/>
        <v>87274155.590389803</v>
      </c>
      <c r="L85" s="288">
        <f t="shared" si="41"/>
        <v>90950698.423138112</v>
      </c>
      <c r="M85" s="237"/>
      <c r="N85" s="237"/>
      <c r="O85" s="237"/>
      <c r="P85" s="237"/>
    </row>
    <row r="86" spans="1:21" s="236" customFormat="1" x14ac:dyDescent="0.25">
      <c r="A86" s="300" t="s">
        <v>496</v>
      </c>
      <c r="B86" s="288">
        <f>SUM($B$85:B85)</f>
        <v>-478377825.04566401</v>
      </c>
      <c r="C86" s="288">
        <f>SUM($B$85:C85)</f>
        <v>-401614006.4935199</v>
      </c>
      <c r="D86" s="288">
        <f>SUM($B$85:D85)</f>
        <v>-321667630.94942498</v>
      </c>
      <c r="E86" s="288">
        <f>SUM($B$85:E85)</f>
        <v>-238389118.23475763</v>
      </c>
      <c r="F86" s="288">
        <f>SUM($B$85:F85)</f>
        <v>-151621857.90250093</v>
      </c>
      <c r="G86" s="288">
        <f>SUM($B$85:G85)</f>
        <v>-61201878.814628169</v>
      </c>
      <c r="H86" s="288">
        <f>SUM($B$85:H85)</f>
        <v>19194125.448299691</v>
      </c>
      <c r="I86" s="288">
        <f>SUM($B$85:I85)</f>
        <v>99602908.487802029</v>
      </c>
      <c r="J86" s="288">
        <f>SUM($B$85:J85)</f>
        <v>183365561.85016096</v>
      </c>
      <c r="K86" s="288">
        <f>SUM($B$85:K85)</f>
        <v>270639717.44055074</v>
      </c>
      <c r="L86" s="288">
        <f>SUM($B$85:L85)</f>
        <v>361590415.86368883</v>
      </c>
      <c r="M86" s="237"/>
      <c r="N86" s="237"/>
      <c r="O86" s="237"/>
      <c r="P86" s="237"/>
    </row>
    <row r="87" spans="1:21" ht="41.45" customHeight="1" x14ac:dyDescent="0.25">
      <c r="A87" s="299" t="s">
        <v>497</v>
      </c>
      <c r="B87" s="302">
        <f>1/POWER((1+$B$44),B75)</f>
        <v>0.95782628522115132</v>
      </c>
      <c r="C87" s="302">
        <f t="shared" ref="C87:L87" si="42">1/POWER((1+$B$44),C75)</f>
        <v>0.8787397112120654</v>
      </c>
      <c r="D87" s="302">
        <f t="shared" si="42"/>
        <v>0.80618322129547271</v>
      </c>
      <c r="E87" s="302">
        <f t="shared" si="42"/>
        <v>0.73961763421603011</v>
      </c>
      <c r="F87" s="302">
        <f t="shared" si="42"/>
        <v>0.67854828827158709</v>
      </c>
      <c r="G87" s="302">
        <f t="shared" si="42"/>
        <v>0.62252136538677716</v>
      </c>
      <c r="H87" s="302">
        <f t="shared" si="42"/>
        <v>0.57112051870346514</v>
      </c>
      <c r="I87" s="302">
        <f t="shared" si="42"/>
        <v>0.52396377862703225</v>
      </c>
      <c r="J87" s="302">
        <f t="shared" si="42"/>
        <v>0.48070071433672684</v>
      </c>
      <c r="K87" s="302">
        <f t="shared" si="42"/>
        <v>0.44100982966672186</v>
      </c>
      <c r="L87" s="302">
        <f t="shared" si="42"/>
        <v>0.40459617400616676</v>
      </c>
    </row>
    <row r="88" spans="1:21" s="236" customFormat="1" ht="31.5" customHeight="1" x14ac:dyDescent="0.25">
      <c r="A88" s="303" t="s">
        <v>498</v>
      </c>
      <c r="B88" s="301">
        <f t="shared" ref="B88:L88" si="43">B85*B87</f>
        <v>-458202855.09566218</v>
      </c>
      <c r="C88" s="301">
        <f t="shared" si="43"/>
        <v>67455415.746046528</v>
      </c>
      <c r="D88" s="301">
        <f t="shared" si="43"/>
        <v>64451426.567036033</v>
      </c>
      <c r="E88" s="301">
        <f t="shared" si="43"/>
        <v>61594256.555051848</v>
      </c>
      <c r="F88" s="301">
        <f t="shared" si="43"/>
        <v>58875775.976467974</v>
      </c>
      <c r="G88" s="301">
        <f t="shared" si="43"/>
        <v>56288368.840026386</v>
      </c>
      <c r="H88" s="301">
        <f t="shared" si="43"/>
        <v>45915807.656329356</v>
      </c>
      <c r="I88" s="301">
        <f t="shared" si="43"/>
        <v>42131289.79617887</v>
      </c>
      <c r="J88" s="301">
        <f t="shared" si="43"/>
        <v>40264767.30602558</v>
      </c>
      <c r="K88" s="301">
        <f t="shared" si="43"/>
        <v>38488760.491224788</v>
      </c>
      <c r="L88" s="301">
        <f t="shared" si="43"/>
        <v>36798304.605190381</v>
      </c>
      <c r="M88" s="237"/>
      <c r="N88" s="237"/>
      <c r="O88" s="237"/>
      <c r="P88" s="237"/>
    </row>
    <row r="89" spans="1:21" s="236" customFormat="1" ht="33.75" customHeight="1" x14ac:dyDescent="0.25">
      <c r="A89" s="303" t="s">
        <v>499</v>
      </c>
      <c r="B89" s="301">
        <f>SUM($B$88:B88)</f>
        <v>-458202855.09566218</v>
      </c>
      <c r="C89" s="301">
        <f>SUM($B$88:C88)</f>
        <v>-390747439.34961563</v>
      </c>
      <c r="D89" s="301">
        <f>SUM($B$88:D88)</f>
        <v>-326296012.7825796</v>
      </c>
      <c r="E89" s="301">
        <f>SUM($B$88:E88)</f>
        <v>-264701756.22752774</v>
      </c>
      <c r="F89" s="301">
        <f>SUM($B$88:F88)</f>
        <v>-205825980.25105977</v>
      </c>
      <c r="G89" s="301">
        <f>SUM($B$88:G88)</f>
        <v>-149537611.41103339</v>
      </c>
      <c r="H89" s="301">
        <f>SUM($B$88:H88)</f>
        <v>-103621803.75470403</v>
      </c>
      <c r="I89" s="301">
        <f>SUM($B$88:I88)</f>
        <v>-61490513.958525158</v>
      </c>
      <c r="J89" s="301">
        <f>SUM($B$88:J88)</f>
        <v>-21225746.652499579</v>
      </c>
      <c r="K89" s="301">
        <f>SUM($B$88:K88)</f>
        <v>17263013.838725209</v>
      </c>
      <c r="L89" s="301">
        <f>SUM($B$88:L88)</f>
        <v>54061318.443915591</v>
      </c>
      <c r="M89" s="237"/>
      <c r="N89" s="237"/>
      <c r="O89" s="237"/>
      <c r="P89" s="237"/>
    </row>
    <row r="90" spans="1:21" s="236" customFormat="1" ht="33" customHeight="1" x14ac:dyDescent="0.25">
      <c r="A90" s="303" t="s">
        <v>500</v>
      </c>
      <c r="B90" s="304">
        <f>IF((ISERR(IRR($B$85:B85))),0,IF(IRR($B$85:B85)&lt;0,0,IRR($B$85:B85)))</f>
        <v>0</v>
      </c>
      <c r="C90" s="304">
        <f>IF((ISERR(IRR($B$85:C85))),0,IF(IRR($B$85:C85)&lt;0,0,IRR($B$85:C85)))</f>
        <v>0</v>
      </c>
      <c r="D90" s="304">
        <f>IF((ISERR(IRR($B$85:D85))),0,IF(IRR($B$85:D85)&lt;0,0,IRR($B$85:D85)))</f>
        <v>0</v>
      </c>
      <c r="E90" s="304">
        <f>IF((ISERR(IRR($B$85:E85))),0,IF(IRR($B$85:E85)&lt;0,0,IRR($B$85:E85)))</f>
        <v>0</v>
      </c>
      <c r="F90" s="304">
        <f>IF((ISERR(IRR($B$85:F85))),0,IF(IRR($B$85:F85)&lt;0,0,IRR($B$85:F85)))</f>
        <v>0</v>
      </c>
      <c r="G90" s="304">
        <f>IF((ISERR(IRR($B$85:G85))),0,IF(IRR($B$85:G85)&lt;0,0,IRR($B$85:G85)))</f>
        <v>0</v>
      </c>
      <c r="H90" s="304">
        <f>IF((ISERR(IRR($B$85:H85))),0,IF(IRR($B$85:H85)&lt;0,0,IRR($B$85:H85)))</f>
        <v>1.1182384857281846E-2</v>
      </c>
      <c r="I90" s="304">
        <f>IF((ISERR(IRR($B$85:I85))),0,IF(IRR($B$85:I85)&lt;0,0,IRR($B$85:I85)))</f>
        <v>4.9172316455114773E-2</v>
      </c>
      <c r="J90" s="304">
        <f>IF((ISERR(IRR($B$85:J85))),0,IF(IRR($B$85:J85)&lt;0,0,IRR($B$85:J85)))</f>
        <v>7.7543067719580083E-2</v>
      </c>
      <c r="K90" s="304">
        <f>IF((ISERR(IRR($B$85:K85))),0,IF(IRR($B$85:K85)&lt;0,0,IRR($B$85:K85)))</f>
        <v>9.9059323475182426E-2</v>
      </c>
      <c r="L90" s="304">
        <f>IF((ISERR(IRR($B$85:L85))),0,IF(IRR($B$85:L85)&lt;0,0,IRR($B$85:L85)))</f>
        <v>0.1156319234076999</v>
      </c>
      <c r="M90" s="237"/>
      <c r="N90" s="237"/>
      <c r="O90" s="237"/>
      <c r="P90" s="237"/>
    </row>
    <row r="91" spans="1:21" s="236" customFormat="1" ht="30" customHeight="1" x14ac:dyDescent="0.25">
      <c r="A91" s="303" t="s">
        <v>501</v>
      </c>
      <c r="B91" s="305">
        <f>IF(AND(B86&gt;0,A86&lt;0),(B76-(B86/(B86-A86))),0)</f>
        <v>0</v>
      </c>
      <c r="C91" s="305">
        <f t="shared" ref="C91:L91" si="44">IF(AND(C86&gt;0,B86&lt;0),(C76-(C86/(C86-B86))),0)</f>
        <v>0</v>
      </c>
      <c r="D91" s="305">
        <f>IF(AND(D86&gt;0,C86&lt;0),(D76-(D86/(D86-C86))),0)</f>
        <v>0</v>
      </c>
      <c r="E91" s="305">
        <f t="shared" si="44"/>
        <v>0</v>
      </c>
      <c r="F91" s="305">
        <f t="shared" si="44"/>
        <v>0</v>
      </c>
      <c r="G91" s="305">
        <f t="shared" si="44"/>
        <v>0</v>
      </c>
      <c r="H91" s="305">
        <f t="shared" si="44"/>
        <v>6.7612552312235934</v>
      </c>
      <c r="I91" s="305">
        <f t="shared" si="44"/>
        <v>0</v>
      </c>
      <c r="J91" s="305">
        <f t="shared" si="44"/>
        <v>0</v>
      </c>
      <c r="K91" s="305">
        <f t="shared" si="44"/>
        <v>0</v>
      </c>
      <c r="L91" s="305">
        <f t="shared" si="44"/>
        <v>0</v>
      </c>
      <c r="M91" s="237"/>
      <c r="N91" s="237"/>
      <c r="O91" s="237"/>
      <c r="P91" s="237"/>
    </row>
    <row r="92" spans="1:21" s="236" customFormat="1" ht="16.5" thickBot="1" x14ac:dyDescent="0.3">
      <c r="A92" s="306" t="s">
        <v>502</v>
      </c>
      <c r="B92" s="307">
        <f t="shared" ref="B92:L92" si="45">IF(AND(B89&gt;0,A89&lt;0),(B76-(B89/(B89-A89))),0)</f>
        <v>0</v>
      </c>
      <c r="C92" s="307">
        <f t="shared" si="45"/>
        <v>0</v>
      </c>
      <c r="D92" s="307">
        <f t="shared" si="45"/>
        <v>0</v>
      </c>
      <c r="E92" s="307">
        <f t="shared" si="45"/>
        <v>0</v>
      </c>
      <c r="F92" s="307">
        <f t="shared" si="45"/>
        <v>0</v>
      </c>
      <c r="G92" s="307">
        <f t="shared" si="45"/>
        <v>0</v>
      </c>
      <c r="H92" s="307">
        <f>IF(AND(H89&gt;0,G89&lt;0),(H76-(H89/(H89-G89))),0)</f>
        <v>0</v>
      </c>
      <c r="I92" s="307">
        <f t="shared" si="45"/>
        <v>0</v>
      </c>
      <c r="J92" s="307">
        <f t="shared" si="45"/>
        <v>0</v>
      </c>
      <c r="K92" s="307">
        <f>IF(AND(K89&gt;0,J89&lt;0),(K76-(K89/(K89-J89))),0)</f>
        <v>9.5514790910800809</v>
      </c>
      <c r="L92" s="307">
        <f t="shared" si="45"/>
        <v>0</v>
      </c>
      <c r="M92" s="237"/>
      <c r="N92" s="237"/>
      <c r="O92" s="237"/>
      <c r="P92" s="237"/>
    </row>
    <row r="93" spans="1:21" ht="16.5" customHeight="1" x14ac:dyDescent="0.25">
      <c r="B93" s="378">
        <v>2021</v>
      </c>
      <c r="C93" s="379">
        <f>B93+1</f>
        <v>2022</v>
      </c>
      <c r="D93" s="379">
        <f t="shared" ref="D93:L93" si="46">C93+1</f>
        <v>2023</v>
      </c>
      <c r="E93" s="379">
        <f t="shared" si="46"/>
        <v>2024</v>
      </c>
      <c r="F93" s="379">
        <f t="shared" si="46"/>
        <v>2025</v>
      </c>
      <c r="G93" s="379">
        <f t="shared" si="46"/>
        <v>2026</v>
      </c>
      <c r="H93" s="379">
        <f t="shared" si="46"/>
        <v>2027</v>
      </c>
      <c r="I93" s="379">
        <f t="shared" si="46"/>
        <v>2028</v>
      </c>
      <c r="J93" s="379">
        <f t="shared" si="46"/>
        <v>2029</v>
      </c>
      <c r="K93" s="379">
        <f t="shared" si="46"/>
        <v>2030</v>
      </c>
      <c r="L93" s="379">
        <f t="shared" si="46"/>
        <v>2031</v>
      </c>
    </row>
    <row r="94" spans="1:21" ht="16.5" customHeight="1" x14ac:dyDescent="0.25">
      <c r="L94" s="380">
        <v>10</v>
      </c>
    </row>
    <row r="95" spans="1:21" ht="16.5" customHeight="1" x14ac:dyDescent="0.25"/>
    <row r="96" spans="1:21" ht="16.5" customHeight="1" x14ac:dyDescent="0.25"/>
    <row r="97" spans="1:19" ht="16.5" customHeight="1" x14ac:dyDescent="0.25"/>
    <row r="98" spans="1:19" ht="16.5" customHeight="1" x14ac:dyDescent="0.25"/>
    <row r="99" spans="1:19" ht="16.5" customHeight="1" x14ac:dyDescent="0.25"/>
    <row r="100" spans="1:19" ht="16.5" customHeight="1" x14ac:dyDescent="0.25"/>
    <row r="101" spans="1:19" ht="16.5" customHeight="1" x14ac:dyDescent="0.25"/>
    <row r="102" spans="1:19" ht="16.5" customHeight="1" x14ac:dyDescent="0.25"/>
    <row r="103" spans="1:19" ht="16.5" customHeight="1" x14ac:dyDescent="0.25"/>
    <row r="104" spans="1:19" ht="16.5" customHeight="1" x14ac:dyDescent="0.25"/>
    <row r="105" spans="1:19" ht="16.5" customHeight="1" x14ac:dyDescent="0.25"/>
    <row r="106" spans="1:19" ht="16.5" customHeight="1" x14ac:dyDescent="0.25"/>
    <row r="107" spans="1:19" ht="16.5" customHeight="1" x14ac:dyDescent="0.25">
      <c r="A107" s="447"/>
      <c r="B107" s="447"/>
      <c r="C107" s="447"/>
      <c r="D107" s="447"/>
      <c r="E107" s="447"/>
      <c r="F107" s="447"/>
      <c r="G107" s="447"/>
      <c r="H107" s="447"/>
      <c r="I107" s="447"/>
      <c r="J107" s="447"/>
      <c r="K107" s="447"/>
      <c r="L107" s="447"/>
      <c r="M107" s="447"/>
      <c r="N107" s="447"/>
      <c r="O107" s="447"/>
    </row>
    <row r="108" spans="1:19" ht="16.5" customHeight="1" x14ac:dyDescent="0.25">
      <c r="A108" s="308"/>
      <c r="B108" s="308"/>
      <c r="C108" s="308"/>
      <c r="D108" s="308"/>
      <c r="E108" s="308"/>
      <c r="F108" s="308"/>
      <c r="G108" s="308"/>
      <c r="H108" s="308"/>
      <c r="I108" s="308"/>
      <c r="J108" s="308"/>
      <c r="K108" s="308"/>
      <c r="L108" s="308"/>
      <c r="M108" s="308"/>
      <c r="N108" s="308"/>
      <c r="O108" s="308"/>
    </row>
    <row r="110" spans="1:19" s="313" customFormat="1" ht="18.75" x14ac:dyDescent="0.3">
      <c r="A110" s="309"/>
      <c r="B110" s="310"/>
      <c r="C110" s="311"/>
      <c r="D110" s="310"/>
      <c r="E110" s="310"/>
      <c r="F110" s="310"/>
      <c r="G110" s="310"/>
      <c r="H110" s="312"/>
      <c r="I110" s="312"/>
      <c r="J110" s="312"/>
      <c r="K110" s="312"/>
      <c r="L110" s="312"/>
      <c r="P110" s="237"/>
      <c r="Q110" s="237"/>
      <c r="R110" s="237"/>
      <c r="S110" s="237"/>
    </row>
    <row r="111" spans="1:19" s="313" customFormat="1" ht="18.75" x14ac:dyDescent="0.3">
      <c r="A111" s="309"/>
      <c r="B111" s="310"/>
      <c r="C111" s="311"/>
      <c r="D111" s="310"/>
      <c r="E111" s="310"/>
      <c r="F111" s="310"/>
      <c r="G111" s="310"/>
      <c r="H111" s="312"/>
      <c r="I111" s="312"/>
      <c r="J111" s="312"/>
      <c r="K111" s="312"/>
      <c r="L111" s="312"/>
      <c r="P111" s="237"/>
      <c r="Q111" s="237"/>
      <c r="R111" s="237"/>
      <c r="S111" s="237"/>
    </row>
    <row r="112" spans="1:19" s="313" customFormat="1" ht="18.75" hidden="1" x14ac:dyDescent="0.3">
      <c r="A112" s="314" t="s">
        <v>503</v>
      </c>
      <c r="B112" s="315"/>
      <c r="C112" s="315"/>
      <c r="D112" s="315">
        <v>2018</v>
      </c>
      <c r="E112" s="315">
        <v>2019</v>
      </c>
      <c r="F112" s="315">
        <v>2020</v>
      </c>
      <c r="G112" s="315">
        <v>2021</v>
      </c>
      <c r="H112" s="312"/>
      <c r="I112" s="312"/>
      <c r="J112" s="312"/>
      <c r="K112" s="312"/>
      <c r="L112" s="312"/>
      <c r="P112" s="237"/>
      <c r="Q112" s="237"/>
      <c r="R112" s="237"/>
      <c r="S112" s="237"/>
    </row>
    <row r="113" spans="1:21" s="313" customFormat="1" ht="18.75" hidden="1" x14ac:dyDescent="0.3">
      <c r="A113" s="314" t="s">
        <v>504</v>
      </c>
      <c r="B113" s="315" t="s">
        <v>505</v>
      </c>
      <c r="C113" s="315"/>
      <c r="D113" s="315">
        <v>985.87862146100576</v>
      </c>
      <c r="E113" s="315">
        <v>1015.1507794036592</v>
      </c>
      <c r="F113" s="315">
        <v>1045.4949597610926</v>
      </c>
      <c r="G113" s="315">
        <v>1076.9772617818348</v>
      </c>
      <c r="H113" s="312"/>
      <c r="I113" s="312"/>
      <c r="J113" s="312"/>
      <c r="K113" s="312"/>
      <c r="L113" s="312"/>
      <c r="P113" s="237"/>
      <c r="Q113" s="237"/>
      <c r="R113" s="237"/>
      <c r="S113" s="237"/>
    </row>
    <row r="114" spans="1:21" s="313" customFormat="1" ht="18.75" hidden="1" customHeight="1" x14ac:dyDescent="0.3">
      <c r="A114" s="315" t="s">
        <v>506</v>
      </c>
      <c r="B114" s="315" t="s">
        <v>505</v>
      </c>
      <c r="C114" s="315"/>
      <c r="D114" s="315">
        <v>1277.5962938601074</v>
      </c>
      <c r="E114" s="315">
        <v>1316.9565007713509</v>
      </c>
      <c r="F114" s="315">
        <v>1356.2849886210802</v>
      </c>
      <c r="G114" s="315">
        <v>1397.1589633619153</v>
      </c>
      <c r="H114" s="310"/>
      <c r="I114" s="310"/>
      <c r="J114" s="312"/>
      <c r="K114" s="312"/>
      <c r="L114" s="312"/>
      <c r="P114" s="237"/>
      <c r="Q114" s="237"/>
      <c r="R114" s="237"/>
      <c r="S114" s="237"/>
    </row>
    <row r="115" spans="1:21" s="313" customFormat="1" ht="18.75" hidden="1" x14ac:dyDescent="0.3">
      <c r="A115" s="315" t="s">
        <v>507</v>
      </c>
      <c r="B115" s="315" t="s">
        <v>505</v>
      </c>
      <c r="C115" s="315"/>
      <c r="D115" s="315">
        <v>2060.1357458282587</v>
      </c>
      <c r="E115" s="315">
        <v>2122.2044396131319</v>
      </c>
      <c r="F115" s="315">
        <v>2185.4652479304309</v>
      </c>
      <c r="G115" s="315">
        <v>2251.1494375037464</v>
      </c>
      <c r="H115" s="310"/>
      <c r="I115" s="310"/>
      <c r="J115" s="312"/>
      <c r="K115" s="312"/>
      <c r="L115" s="312"/>
      <c r="P115" s="237"/>
    </row>
    <row r="116" spans="1:21" s="313" customFormat="1" ht="18.75" hidden="1" x14ac:dyDescent="0.3">
      <c r="A116" s="315" t="s">
        <v>508</v>
      </c>
      <c r="B116" s="315" t="s">
        <v>505</v>
      </c>
      <c r="C116" s="315"/>
      <c r="D116" s="315">
        <v>2348.8728659410372</v>
      </c>
      <c r="E116" s="315">
        <v>2437.852515492702</v>
      </c>
      <c r="F116" s="315">
        <v>2543.926480250675</v>
      </c>
      <c r="G116" s="315">
        <v>2651.6886176802486</v>
      </c>
      <c r="H116" s="310"/>
      <c r="I116" s="310"/>
      <c r="J116" s="312"/>
      <c r="K116" s="312"/>
      <c r="L116" s="312"/>
      <c r="P116" s="237"/>
    </row>
    <row r="117" spans="1:21" s="313" customFormat="1" ht="18.75" hidden="1" x14ac:dyDescent="0.3">
      <c r="A117" s="315" t="s">
        <v>509</v>
      </c>
      <c r="B117" s="315" t="s">
        <v>505</v>
      </c>
      <c r="C117" s="315"/>
      <c r="D117" s="315">
        <v>2909.6795004458172</v>
      </c>
      <c r="E117" s="315">
        <v>2996.5580295133996</v>
      </c>
      <c r="F117" s="315">
        <v>3086.8764249121432</v>
      </c>
      <c r="G117" s="315">
        <v>3179.1056219238194</v>
      </c>
      <c r="H117" s="310"/>
      <c r="I117" s="310"/>
      <c r="J117" s="312"/>
      <c r="K117" s="312"/>
      <c r="L117" s="312"/>
      <c r="P117" s="237"/>
    </row>
    <row r="118" spans="1:21" s="313" customFormat="1" ht="18.75" hidden="1" x14ac:dyDescent="0.3">
      <c r="A118" s="315" t="s">
        <v>510</v>
      </c>
      <c r="B118" s="315" t="s">
        <v>505</v>
      </c>
      <c r="C118" s="315"/>
      <c r="D118" s="315">
        <v>2119.3086790055263</v>
      </c>
      <c r="E118" s="315">
        <v>2224.560085134593</v>
      </c>
      <c r="F118" s="315">
        <v>2333.4837289645288</v>
      </c>
      <c r="G118" s="315">
        <v>2448.453003360009</v>
      </c>
      <c r="H118" s="310"/>
      <c r="I118" s="310"/>
      <c r="J118" s="312"/>
      <c r="K118" s="312"/>
      <c r="L118" s="312"/>
      <c r="P118" s="237"/>
    </row>
    <row r="119" spans="1:21" s="313" customFormat="1" ht="18.75" hidden="1" x14ac:dyDescent="0.3">
      <c r="A119" s="315" t="s">
        <v>511</v>
      </c>
      <c r="B119" s="315" t="s">
        <v>505</v>
      </c>
      <c r="C119" s="315"/>
      <c r="D119" s="315">
        <v>2545.7951438429332</v>
      </c>
      <c r="E119" s="315">
        <v>2672.9532009298086</v>
      </c>
      <c r="F119" s="315">
        <v>2807.0752452869456</v>
      </c>
      <c r="G119" s="315">
        <v>2947.2386132866854</v>
      </c>
      <c r="H119" s="310"/>
      <c r="I119" s="310"/>
      <c r="J119" s="312"/>
      <c r="K119" s="312"/>
      <c r="L119" s="312"/>
      <c r="P119" s="237"/>
    </row>
    <row r="120" spans="1:21" s="313" customFormat="1" ht="18.75" hidden="1" x14ac:dyDescent="0.3">
      <c r="A120" s="315" t="s">
        <v>512</v>
      </c>
      <c r="B120" s="315" t="s">
        <v>505</v>
      </c>
      <c r="C120" s="315"/>
      <c r="D120" s="315">
        <v>1362.8258206397613</v>
      </c>
      <c r="E120" s="315">
        <v>1430.8518813128455</v>
      </c>
      <c r="F120" s="315">
        <v>1502.5789670633144</v>
      </c>
      <c r="G120" s="315">
        <v>1577.7990263949232</v>
      </c>
      <c r="H120" s="310"/>
      <c r="I120" s="310"/>
      <c r="J120" s="312"/>
      <c r="K120" s="312"/>
      <c r="L120" s="312"/>
      <c r="P120" s="237"/>
    </row>
    <row r="121" spans="1:21" s="313" customFormat="1" ht="18.75" hidden="1" x14ac:dyDescent="0.3">
      <c r="A121" s="315"/>
      <c r="B121" s="315"/>
      <c r="C121" s="315"/>
      <c r="D121" s="315"/>
      <c r="E121" s="315"/>
      <c r="F121" s="315"/>
      <c r="G121" s="315"/>
      <c r="H121" s="310"/>
      <c r="I121" s="310"/>
      <c r="J121" s="312"/>
      <c r="K121" s="312"/>
      <c r="L121" s="312"/>
      <c r="P121" s="237"/>
    </row>
    <row r="122" spans="1:21" s="313" customFormat="1" ht="18.75" hidden="1" x14ac:dyDescent="0.3">
      <c r="A122" s="315"/>
      <c r="B122" s="315"/>
      <c r="C122" s="315"/>
      <c r="D122" s="315"/>
      <c r="E122" s="315"/>
      <c r="F122" s="315"/>
      <c r="G122" s="315"/>
      <c r="H122" s="310"/>
      <c r="I122" s="310"/>
      <c r="J122" s="312"/>
      <c r="K122" s="312"/>
      <c r="L122" s="312"/>
      <c r="P122" s="237"/>
    </row>
    <row r="123" spans="1:21" s="313" customFormat="1" ht="18.75" hidden="1" x14ac:dyDescent="0.3">
      <c r="A123" s="315" t="s">
        <v>513</v>
      </c>
      <c r="B123" s="315" t="s">
        <v>514</v>
      </c>
      <c r="C123" s="315"/>
      <c r="D123" s="315">
        <v>2357.9805038260679</v>
      </c>
      <c r="E123" s="315">
        <v>2501.5528677876264</v>
      </c>
      <c r="F123" s="315">
        <v>2590.2332213949112</v>
      </c>
      <c r="G123" s="315">
        <v>2682.0624274976694</v>
      </c>
      <c r="H123" s="310"/>
      <c r="I123" s="310"/>
      <c r="J123" s="312"/>
      <c r="K123" s="312"/>
      <c r="L123" s="312"/>
      <c r="P123" s="237"/>
    </row>
    <row r="124" spans="1:21" s="313" customFormat="1" ht="18.75" x14ac:dyDescent="0.3">
      <c r="A124" s="315"/>
      <c r="B124" s="315"/>
      <c r="C124" s="315"/>
      <c r="D124" s="315"/>
      <c r="E124" s="315"/>
      <c r="F124" s="315"/>
      <c r="G124" s="315"/>
      <c r="H124" s="310"/>
      <c r="I124" s="310"/>
      <c r="J124" s="312"/>
      <c r="K124" s="312"/>
      <c r="L124" s="312"/>
    </row>
    <row r="125" spans="1:21" s="313" customFormat="1" ht="69.75" customHeight="1" x14ac:dyDescent="0.3">
      <c r="A125" s="316"/>
      <c r="B125" s="316"/>
      <c r="C125" s="448"/>
      <c r="D125" s="448"/>
      <c r="E125" s="310"/>
      <c r="F125" s="310"/>
      <c r="G125" s="310"/>
      <c r="H125" s="310"/>
      <c r="I125" s="310"/>
    </row>
    <row r="126" spans="1:21" s="313" customFormat="1" ht="26.25" x14ac:dyDescent="0.3">
      <c r="A126" s="316"/>
      <c r="B126" s="316"/>
      <c r="C126" s="316"/>
      <c r="D126" s="316"/>
      <c r="E126" s="310"/>
      <c r="F126" s="310"/>
      <c r="G126" s="310"/>
      <c r="H126" s="310"/>
      <c r="I126" s="310"/>
      <c r="J126" s="312"/>
      <c r="K126" s="312"/>
      <c r="L126" s="312"/>
      <c r="M126" s="312"/>
      <c r="N126" s="312"/>
      <c r="O126" s="312"/>
      <c r="P126" s="312"/>
      <c r="Q126" s="312"/>
      <c r="R126" s="312"/>
      <c r="S126" s="312"/>
      <c r="T126" s="312"/>
      <c r="U126" s="312"/>
    </row>
    <row r="127" spans="1:21" s="313" customFormat="1" ht="26.25" x14ac:dyDescent="0.3">
      <c r="A127" s="316"/>
      <c r="B127" s="316"/>
      <c r="C127" s="316"/>
      <c r="D127" s="316"/>
      <c r="E127" s="310"/>
      <c r="F127" s="310"/>
      <c r="G127" s="310"/>
      <c r="H127" s="310"/>
      <c r="I127" s="310"/>
      <c r="J127" s="312"/>
      <c r="K127" s="312"/>
      <c r="L127" s="312"/>
      <c r="M127" s="312"/>
      <c r="N127" s="312"/>
      <c r="O127" s="312"/>
      <c r="P127" s="312"/>
      <c r="Q127" s="312"/>
      <c r="R127" s="312"/>
      <c r="S127" s="312"/>
      <c r="T127" s="312"/>
      <c r="U127" s="312"/>
    </row>
    <row r="128" spans="1:21" s="313" customFormat="1" ht="26.25" x14ac:dyDescent="0.3">
      <c r="A128" s="316"/>
      <c r="B128" s="316"/>
      <c r="C128" s="316"/>
      <c r="D128" s="316"/>
      <c r="E128" s="310"/>
      <c r="F128" s="310"/>
      <c r="G128" s="310"/>
      <c r="H128" s="310"/>
      <c r="I128" s="310"/>
      <c r="J128" s="312"/>
      <c r="K128" s="312"/>
      <c r="L128" s="312"/>
      <c r="M128" s="312"/>
      <c r="N128" s="312"/>
      <c r="O128" s="312"/>
      <c r="P128" s="312"/>
      <c r="Q128" s="312"/>
      <c r="R128" s="312"/>
      <c r="S128" s="312"/>
      <c r="T128" s="312"/>
      <c r="U128" s="312"/>
    </row>
    <row r="129" spans="1:22" s="313" customFormat="1" ht="26.25" x14ac:dyDescent="0.3">
      <c r="A129" s="316"/>
      <c r="B129" s="316"/>
      <c r="C129" s="316"/>
      <c r="D129" s="316"/>
      <c r="E129" s="310"/>
      <c r="F129" s="310"/>
      <c r="G129" s="310"/>
      <c r="H129" s="310"/>
      <c r="I129" s="310"/>
      <c r="J129" s="312"/>
      <c r="K129" s="312"/>
      <c r="L129" s="312"/>
      <c r="M129" s="312"/>
      <c r="N129" s="312"/>
      <c r="O129" s="312"/>
      <c r="P129" s="312"/>
      <c r="Q129" s="312"/>
      <c r="R129" s="312"/>
      <c r="S129" s="312"/>
      <c r="T129" s="312"/>
      <c r="U129" s="312"/>
    </row>
    <row r="130" spans="1:22" s="313" customFormat="1" ht="26.25" x14ac:dyDescent="0.4">
      <c r="A130" s="316"/>
      <c r="B130" s="317"/>
      <c r="C130" s="317"/>
      <c r="D130" s="317"/>
      <c r="E130" s="318"/>
      <c r="F130" s="318"/>
      <c r="G130" s="318"/>
      <c r="H130" s="310"/>
      <c r="I130" s="310"/>
      <c r="J130" s="312"/>
      <c r="K130" s="312"/>
      <c r="L130" s="312"/>
      <c r="M130" s="312"/>
      <c r="N130" s="312"/>
      <c r="O130" s="312"/>
      <c r="P130" s="312"/>
      <c r="Q130" s="312"/>
      <c r="R130" s="312"/>
      <c r="S130" s="312"/>
      <c r="T130" s="312"/>
      <c r="U130" s="312"/>
    </row>
    <row r="131" spans="1:22" s="313" customFormat="1" ht="26.25" x14ac:dyDescent="0.4">
      <c r="A131" s="316"/>
      <c r="B131" s="317"/>
      <c r="C131" s="448"/>
      <c r="D131" s="448"/>
      <c r="E131" s="318"/>
      <c r="F131" s="318"/>
      <c r="H131" s="310"/>
      <c r="I131" s="310"/>
      <c r="J131" s="312"/>
      <c r="K131" s="312"/>
      <c r="L131" s="312"/>
      <c r="M131" s="312"/>
      <c r="N131" s="312"/>
      <c r="O131" s="312"/>
      <c r="P131" s="312"/>
      <c r="Q131" s="312"/>
      <c r="R131" s="312"/>
      <c r="S131" s="312"/>
      <c r="T131" s="312"/>
      <c r="U131" s="312"/>
    </row>
    <row r="132" spans="1:22" s="313" customFormat="1" ht="18.75" x14ac:dyDescent="0.3">
      <c r="A132" s="319"/>
      <c r="B132" s="320"/>
      <c r="C132" s="320"/>
      <c r="D132" s="320"/>
      <c r="E132" s="318"/>
      <c r="F132" s="318"/>
      <c r="G132" s="318"/>
      <c r="H132" s="310"/>
      <c r="I132" s="310"/>
      <c r="J132" s="312"/>
      <c r="K132" s="312"/>
      <c r="L132" s="312"/>
      <c r="M132" s="312"/>
      <c r="N132" s="312"/>
      <c r="O132" s="312"/>
      <c r="P132" s="312"/>
      <c r="Q132" s="312"/>
      <c r="R132" s="312"/>
      <c r="S132" s="312"/>
      <c r="T132" s="312"/>
      <c r="U132" s="312"/>
    </row>
    <row r="133" spans="1:22" s="313" customFormat="1" ht="18.75" x14ac:dyDescent="0.3">
      <c r="A133" s="310"/>
      <c r="B133" s="310"/>
      <c r="C133" s="310"/>
      <c r="D133" s="310"/>
      <c r="E133" s="310"/>
      <c r="F133" s="310"/>
      <c r="G133" s="310"/>
      <c r="H133" s="310"/>
      <c r="I133" s="310"/>
      <c r="J133" s="312"/>
      <c r="K133" s="312"/>
      <c r="L133" s="312"/>
      <c r="M133" s="312"/>
      <c r="N133" s="312"/>
      <c r="O133" s="312"/>
      <c r="P133" s="312"/>
      <c r="Q133" s="312"/>
      <c r="R133" s="312"/>
      <c r="S133" s="312"/>
      <c r="T133" s="312"/>
      <c r="U133" s="312"/>
    </row>
    <row r="134" spans="1:22" s="313" customFormat="1" ht="18.75" x14ac:dyDescent="0.3">
      <c r="A134" s="310"/>
      <c r="B134" s="310"/>
      <c r="C134" s="310"/>
      <c r="D134" s="310"/>
      <c r="E134" s="310"/>
      <c r="F134" s="310"/>
      <c r="G134" s="310"/>
      <c r="H134" s="310"/>
      <c r="I134" s="310"/>
      <c r="J134" s="312"/>
      <c r="K134" s="312"/>
      <c r="L134" s="312"/>
      <c r="M134" s="312"/>
      <c r="N134" s="312"/>
      <c r="O134" s="312"/>
      <c r="P134" s="312"/>
      <c r="Q134" s="312"/>
      <c r="R134" s="312"/>
      <c r="S134" s="312"/>
      <c r="T134" s="312"/>
      <c r="U134" s="312"/>
    </row>
    <row r="135" spans="1:22" s="313" customFormat="1" ht="18.75" x14ac:dyDescent="0.3">
      <c r="A135" s="310"/>
      <c r="B135" s="310"/>
      <c r="C135" s="310"/>
      <c r="D135" s="310"/>
      <c r="E135" s="310"/>
      <c r="F135" s="310"/>
      <c r="G135" s="310"/>
      <c r="H135" s="310"/>
      <c r="I135" s="310"/>
      <c r="J135" s="312"/>
      <c r="K135" s="312"/>
      <c r="L135" s="312"/>
      <c r="M135" s="312"/>
      <c r="N135" s="312"/>
      <c r="O135" s="312"/>
      <c r="P135" s="312"/>
      <c r="Q135" s="312"/>
      <c r="R135" s="312"/>
      <c r="S135" s="312"/>
      <c r="T135" s="312"/>
      <c r="U135" s="312"/>
    </row>
    <row r="136" spans="1:22" s="313" customFormat="1" ht="18.75" x14ac:dyDescent="0.3">
      <c r="A136" s="310"/>
      <c r="B136" s="310"/>
      <c r="C136" s="310"/>
      <c r="D136" s="310"/>
      <c r="E136" s="310"/>
      <c r="F136" s="310"/>
      <c r="G136" s="310"/>
      <c r="H136" s="310"/>
      <c r="I136" s="310"/>
      <c r="J136" s="312"/>
      <c r="K136" s="312"/>
      <c r="L136" s="312"/>
      <c r="M136" s="312"/>
      <c r="N136" s="312"/>
      <c r="O136" s="312"/>
      <c r="P136" s="312"/>
      <c r="Q136" s="312"/>
      <c r="R136" s="312"/>
      <c r="S136" s="312"/>
      <c r="T136" s="312"/>
      <c r="U136" s="312"/>
    </row>
    <row r="137" spans="1:22" ht="18.75" x14ac:dyDescent="0.3">
      <c r="A137" s="310"/>
      <c r="B137" s="310"/>
      <c r="C137" s="310"/>
      <c r="D137" s="310"/>
      <c r="E137" s="310"/>
      <c r="F137" s="310"/>
      <c r="G137" s="310"/>
      <c r="H137" s="310"/>
      <c r="I137" s="310"/>
      <c r="J137" s="312"/>
      <c r="K137" s="312"/>
      <c r="L137" s="312"/>
      <c r="M137" s="312"/>
      <c r="N137" s="312"/>
      <c r="O137" s="312"/>
      <c r="P137" s="312"/>
      <c r="Q137" s="312"/>
      <c r="R137" s="312"/>
      <c r="S137" s="312"/>
      <c r="T137" s="312"/>
      <c r="U137" s="312"/>
      <c r="V137" s="313"/>
    </row>
    <row r="138" spans="1:22" ht="18.75" x14ac:dyDescent="0.3">
      <c r="A138" s="310"/>
      <c r="B138" s="310"/>
      <c r="C138" s="310"/>
      <c r="D138" s="310"/>
      <c r="E138" s="310"/>
      <c r="F138" s="310"/>
      <c r="G138" s="310"/>
      <c r="H138" s="310"/>
      <c r="I138" s="310"/>
      <c r="J138" s="312"/>
      <c r="K138" s="312"/>
      <c r="L138" s="312"/>
      <c r="M138" s="312"/>
      <c r="N138" s="312"/>
      <c r="O138" s="312"/>
      <c r="P138" s="312"/>
      <c r="Q138" s="312"/>
      <c r="R138" s="312"/>
      <c r="S138" s="312"/>
      <c r="T138" s="312"/>
      <c r="U138" s="312"/>
      <c r="V138" s="313"/>
    </row>
    <row r="139" spans="1:22" ht="18.75" x14ac:dyDescent="0.3">
      <c r="A139" s="310"/>
      <c r="B139" s="310"/>
      <c r="C139" s="310"/>
      <c r="D139" s="310"/>
      <c r="E139" s="310"/>
      <c r="F139" s="310"/>
      <c r="G139" s="310"/>
      <c r="H139" s="310"/>
      <c r="I139" s="310"/>
      <c r="J139" s="312"/>
      <c r="K139" s="312"/>
      <c r="L139" s="312"/>
      <c r="M139" s="312"/>
      <c r="N139" s="312"/>
      <c r="O139" s="312"/>
      <c r="P139" s="312"/>
      <c r="Q139" s="312"/>
      <c r="R139" s="312"/>
      <c r="S139" s="312"/>
      <c r="T139" s="312"/>
      <c r="U139" s="312"/>
      <c r="V139" s="313"/>
    </row>
    <row r="140" spans="1:22" ht="18.75" x14ac:dyDescent="0.3">
      <c r="A140" s="310"/>
      <c r="B140" s="310"/>
      <c r="C140" s="310"/>
      <c r="D140" s="310"/>
      <c r="E140" s="310"/>
      <c r="F140" s="310"/>
      <c r="G140" s="310"/>
      <c r="H140" s="310"/>
      <c r="I140" s="310"/>
      <c r="J140" s="312"/>
      <c r="K140" s="312"/>
      <c r="L140" s="312"/>
      <c r="M140" s="312"/>
      <c r="N140" s="312"/>
      <c r="O140" s="312"/>
      <c r="P140" s="312"/>
      <c r="Q140" s="312"/>
      <c r="R140" s="312"/>
      <c r="S140" s="312"/>
      <c r="T140" s="312"/>
      <c r="U140" s="312"/>
      <c r="V140" s="313"/>
    </row>
    <row r="141" spans="1:22" ht="18.75" x14ac:dyDescent="0.3">
      <c r="A141" s="310"/>
      <c r="B141" s="310"/>
      <c r="C141" s="310"/>
      <c r="D141" s="310"/>
      <c r="E141" s="310"/>
      <c r="F141" s="310"/>
      <c r="G141" s="310"/>
      <c r="H141" s="310"/>
      <c r="I141" s="310"/>
      <c r="J141" s="312"/>
      <c r="K141" s="312"/>
      <c r="L141" s="312"/>
      <c r="M141" s="312"/>
      <c r="N141" s="312"/>
      <c r="O141" s="312"/>
      <c r="P141" s="312"/>
      <c r="Q141" s="312"/>
      <c r="R141" s="312"/>
      <c r="S141" s="312"/>
      <c r="T141" s="312"/>
      <c r="U141" s="312"/>
      <c r="V141" s="313"/>
    </row>
    <row r="142" spans="1:22" ht="18.75" x14ac:dyDescent="0.3">
      <c r="A142" s="310"/>
      <c r="B142" s="310"/>
      <c r="C142" s="310"/>
      <c r="D142" s="310"/>
      <c r="E142" s="310"/>
      <c r="F142" s="310"/>
      <c r="G142" s="310"/>
      <c r="H142" s="310"/>
      <c r="I142" s="310"/>
      <c r="J142" s="312"/>
      <c r="K142" s="312"/>
      <c r="L142" s="312"/>
      <c r="M142" s="312"/>
      <c r="N142" s="312"/>
      <c r="O142" s="312"/>
      <c r="P142" s="312"/>
      <c r="Q142" s="312"/>
      <c r="R142" s="312"/>
      <c r="S142" s="312"/>
      <c r="T142" s="312"/>
      <c r="U142" s="312"/>
      <c r="V142" s="313"/>
    </row>
    <row r="143" spans="1:22" ht="18.75" customHeight="1" x14ac:dyDescent="0.25">
      <c r="A143" s="310"/>
      <c r="B143" s="310"/>
      <c r="C143" s="310"/>
      <c r="D143" s="310"/>
      <c r="E143" s="310"/>
      <c r="F143" s="310"/>
      <c r="G143" s="310"/>
      <c r="H143" s="310"/>
      <c r="I143" s="310"/>
    </row>
    <row r="144" spans="1:22" ht="18.75" customHeight="1" x14ac:dyDescent="0.25">
      <c r="A144" s="310"/>
      <c r="B144" s="310"/>
      <c r="C144" s="310"/>
      <c r="D144" s="310"/>
      <c r="E144" s="310"/>
      <c r="F144" s="310"/>
      <c r="G144" s="310"/>
      <c r="H144" s="310"/>
      <c r="I144" s="310"/>
    </row>
    <row r="145" spans="1:9" ht="18.75" customHeight="1" x14ac:dyDescent="0.25">
      <c r="A145" s="310"/>
      <c r="B145" s="310"/>
      <c r="C145" s="310"/>
      <c r="D145" s="310"/>
      <c r="E145" s="310"/>
      <c r="F145" s="310"/>
      <c r="G145" s="310"/>
      <c r="H145" s="310"/>
      <c r="I145" s="310"/>
    </row>
    <row r="146" spans="1:9" ht="18.75" customHeight="1" x14ac:dyDescent="0.25">
      <c r="A146" s="310"/>
      <c r="B146" s="310"/>
      <c r="C146" s="310"/>
      <c r="D146" s="310"/>
      <c r="E146" s="310"/>
      <c r="F146" s="310"/>
      <c r="G146" s="310"/>
      <c r="H146" s="310"/>
      <c r="I146" s="310"/>
    </row>
    <row r="147" spans="1:9" ht="18.75" customHeight="1" x14ac:dyDescent="0.25">
      <c r="A147" s="310"/>
      <c r="B147" s="310"/>
      <c r="C147" s="310"/>
      <c r="D147" s="310"/>
      <c r="E147" s="310"/>
      <c r="F147" s="310"/>
      <c r="G147" s="310"/>
      <c r="H147" s="310"/>
      <c r="I147" s="310"/>
    </row>
    <row r="148" spans="1:9" ht="18.75" customHeight="1" x14ac:dyDescent="0.25">
      <c r="A148" s="310"/>
      <c r="B148" s="310"/>
      <c r="C148" s="310"/>
      <c r="D148" s="310"/>
      <c r="E148" s="310"/>
      <c r="F148" s="310"/>
      <c r="G148" s="310"/>
      <c r="H148" s="310"/>
      <c r="I148" s="310"/>
    </row>
    <row r="149" spans="1:9" ht="18.75" customHeight="1" x14ac:dyDescent="0.25">
      <c r="A149" s="310"/>
      <c r="B149" s="310"/>
      <c r="C149" s="310"/>
      <c r="D149" s="310"/>
      <c r="E149" s="310"/>
      <c r="F149" s="310"/>
      <c r="G149" s="310"/>
      <c r="H149" s="310"/>
      <c r="I149" s="310"/>
    </row>
    <row r="150" spans="1:9" ht="18.75" customHeight="1" x14ac:dyDescent="0.25">
      <c r="A150" s="310"/>
      <c r="B150" s="310"/>
      <c r="C150" s="310"/>
      <c r="D150" s="310"/>
      <c r="E150" s="310"/>
      <c r="F150" s="310"/>
      <c r="G150" s="310"/>
      <c r="H150" s="310"/>
      <c r="I150" s="310"/>
    </row>
    <row r="151" spans="1:9" ht="18.75" customHeight="1" x14ac:dyDescent="0.25">
      <c r="A151" s="310"/>
      <c r="B151" s="310"/>
      <c r="C151" s="310"/>
      <c r="D151" s="310"/>
      <c r="E151" s="310"/>
      <c r="F151" s="310"/>
      <c r="G151" s="310"/>
      <c r="H151" s="310"/>
      <c r="I151" s="310"/>
    </row>
    <row r="152" spans="1:9" ht="18.75" customHeight="1" x14ac:dyDescent="0.25">
      <c r="A152" s="310"/>
      <c r="B152" s="310"/>
      <c r="C152" s="310"/>
      <c r="D152" s="310"/>
      <c r="E152" s="310"/>
      <c r="F152" s="310"/>
      <c r="G152" s="310"/>
      <c r="H152" s="310"/>
      <c r="I152" s="310"/>
    </row>
    <row r="153" spans="1:9" ht="18.75" customHeight="1" x14ac:dyDescent="0.25">
      <c r="A153" s="310"/>
      <c r="B153" s="310"/>
      <c r="C153" s="310"/>
      <c r="D153" s="310"/>
      <c r="E153" s="310"/>
      <c r="F153" s="310"/>
      <c r="G153" s="310"/>
      <c r="H153" s="310"/>
      <c r="I153" s="310"/>
    </row>
    <row r="154" spans="1:9" ht="18.75" customHeight="1" x14ac:dyDescent="0.25">
      <c r="A154" s="310"/>
      <c r="B154" s="310"/>
      <c r="C154" s="310"/>
      <c r="D154" s="310"/>
      <c r="E154" s="310"/>
      <c r="F154" s="310"/>
      <c r="G154" s="310"/>
      <c r="H154" s="310"/>
      <c r="I154" s="310"/>
    </row>
    <row r="155" spans="1:9" ht="18.75" customHeight="1" x14ac:dyDescent="0.25">
      <c r="A155" s="310"/>
      <c r="B155" s="310"/>
      <c r="C155" s="310"/>
      <c r="D155" s="310"/>
      <c r="E155" s="310"/>
      <c r="F155" s="310"/>
      <c r="G155" s="310"/>
      <c r="H155" s="310"/>
      <c r="I155" s="310"/>
    </row>
    <row r="156" spans="1:9" ht="18.75" customHeight="1" x14ac:dyDescent="0.25">
      <c r="A156" s="310"/>
      <c r="B156" s="310"/>
      <c r="C156" s="310"/>
      <c r="D156" s="310"/>
      <c r="E156" s="310"/>
      <c r="F156" s="310"/>
      <c r="G156" s="310"/>
      <c r="H156" s="310"/>
      <c r="I156" s="310"/>
    </row>
    <row r="157" spans="1:9" ht="18.75" customHeight="1" x14ac:dyDescent="0.25">
      <c r="A157" s="310"/>
      <c r="B157" s="310"/>
      <c r="C157" s="310"/>
      <c r="D157" s="310"/>
      <c r="E157" s="310"/>
      <c r="F157" s="310"/>
      <c r="G157" s="310"/>
      <c r="H157" s="310"/>
      <c r="I157" s="310"/>
    </row>
    <row r="158" spans="1:9" ht="18.75" customHeight="1" x14ac:dyDescent="0.25">
      <c r="A158" s="310"/>
      <c r="B158" s="310"/>
      <c r="C158" s="310"/>
      <c r="D158" s="310"/>
      <c r="E158" s="310"/>
      <c r="F158" s="310"/>
      <c r="G158" s="310"/>
      <c r="H158" s="310"/>
      <c r="I158" s="310"/>
    </row>
    <row r="159" spans="1:9" ht="18.75" customHeight="1" x14ac:dyDescent="0.25">
      <c r="A159" s="310"/>
      <c r="B159" s="310"/>
      <c r="C159" s="310"/>
      <c r="D159" s="310"/>
      <c r="E159" s="310"/>
      <c r="F159" s="310"/>
      <c r="G159" s="310"/>
      <c r="H159" s="310"/>
      <c r="I159" s="310"/>
    </row>
    <row r="160" spans="1:9" ht="18.75" customHeight="1" x14ac:dyDescent="0.25">
      <c r="A160" s="310"/>
      <c r="B160" s="310"/>
      <c r="C160" s="310"/>
      <c r="D160" s="310"/>
      <c r="E160" s="310"/>
      <c r="F160" s="310"/>
      <c r="G160" s="310"/>
      <c r="H160" s="310"/>
      <c r="I160" s="310"/>
    </row>
    <row r="161" spans="1:9" ht="18.75" x14ac:dyDescent="0.3">
      <c r="A161" s="310"/>
      <c r="B161" s="310"/>
      <c r="C161" s="310"/>
      <c r="D161" s="310"/>
      <c r="E161" s="310"/>
      <c r="F161" s="310"/>
      <c r="G161" s="310"/>
      <c r="H161" s="312"/>
      <c r="I161" s="312"/>
    </row>
    <row r="162" spans="1:9" ht="18.75" x14ac:dyDescent="0.3">
      <c r="A162" s="310"/>
      <c r="B162" s="310"/>
      <c r="C162" s="315"/>
      <c r="D162" s="315"/>
      <c r="E162" s="315"/>
      <c r="F162" s="315"/>
      <c r="G162" s="315"/>
      <c r="H162" s="312"/>
      <c r="I162" s="312"/>
    </row>
    <row r="163" spans="1:9" x14ac:dyDescent="0.2">
      <c r="A163" s="321"/>
      <c r="B163" s="322"/>
      <c r="C163" s="323"/>
      <c r="D163" s="323"/>
      <c r="E163" s="323"/>
      <c r="F163" s="323"/>
      <c r="G163" s="323"/>
      <c r="H163" s="271"/>
    </row>
  </sheetData>
  <mergeCells count="16">
    <mergeCell ref="D30:E30"/>
    <mergeCell ref="D31:E31"/>
    <mergeCell ref="A107:O107"/>
    <mergeCell ref="C125:D125"/>
    <mergeCell ref="C131:D131"/>
    <mergeCell ref="A15:H15"/>
    <mergeCell ref="A16:H16"/>
    <mergeCell ref="A18:H18"/>
    <mergeCell ref="D28:E28"/>
    <mergeCell ref="D29:E29"/>
    <mergeCell ref="A13:H13"/>
    <mergeCell ref="A5:H5"/>
    <mergeCell ref="A7:H7"/>
    <mergeCell ref="A9:H9"/>
    <mergeCell ref="A10:H10"/>
    <mergeCell ref="A12:H12"/>
  </mergeCells>
  <pageMargins left="0.25" right="0.25" top="0.75" bottom="0.75" header="0.3" footer="0.3"/>
  <pageSetup paperSize="8" scale="3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17" zoomScale="80" zoomScaleSheetLayoutView="80" workbookViewId="0">
      <selection activeCell="I39" sqref="I39:J39"/>
    </sheetView>
  </sheetViews>
  <sheetFormatPr defaultColWidth="9.140625" defaultRowHeight="15" x14ac:dyDescent="0.25"/>
  <cols>
    <col min="1" max="1" width="9.140625" style="151"/>
    <col min="2" max="2" width="37.7109375" style="151" customWidth="1"/>
    <col min="3" max="4" width="15.7109375" style="153" customWidth="1"/>
    <col min="5" max="6" width="15.7109375" style="151" customWidth="1"/>
    <col min="7" max="8" width="15.7109375" style="151" hidden="1" customWidth="1"/>
    <col min="9" max="10" width="18.28515625" style="151" customWidth="1"/>
    <col min="11" max="11" width="64.85546875" style="151" customWidth="1"/>
    <col min="12" max="12" width="32.28515625" style="151" customWidth="1"/>
    <col min="13" max="16384" width="9.140625" style="151"/>
  </cols>
  <sheetData>
    <row r="1" spans="1:12" ht="18.75" x14ac:dyDescent="0.25">
      <c r="A1" s="46"/>
      <c r="B1" s="46"/>
      <c r="C1" s="46"/>
      <c r="D1" s="46"/>
      <c r="E1" s="46"/>
      <c r="F1" s="46"/>
      <c r="G1" s="46"/>
      <c r="H1" s="46"/>
      <c r="I1" s="46"/>
      <c r="J1" s="46"/>
      <c r="K1" s="46"/>
      <c r="L1" s="124" t="s">
        <v>65</v>
      </c>
    </row>
    <row r="2" spans="1:12" ht="18.75" x14ac:dyDescent="0.3">
      <c r="A2" s="46"/>
      <c r="B2" s="46"/>
      <c r="C2" s="46"/>
      <c r="D2" s="46"/>
      <c r="E2" s="46"/>
      <c r="F2" s="46"/>
      <c r="G2" s="46"/>
      <c r="H2" s="46"/>
      <c r="I2" s="46"/>
      <c r="J2" s="46"/>
      <c r="K2" s="46"/>
      <c r="L2" s="125" t="s">
        <v>7</v>
      </c>
    </row>
    <row r="3" spans="1:12" ht="18.75" x14ac:dyDescent="0.3">
      <c r="A3" s="46"/>
      <c r="B3" s="46"/>
      <c r="C3" s="46"/>
      <c r="D3" s="46"/>
      <c r="E3" s="46"/>
      <c r="F3" s="46"/>
      <c r="G3" s="46"/>
      <c r="H3" s="46"/>
      <c r="I3" s="46"/>
      <c r="J3" s="46"/>
      <c r="K3" s="46"/>
      <c r="L3" s="125" t="s">
        <v>64</v>
      </c>
    </row>
    <row r="4" spans="1:12" ht="18.75" x14ac:dyDescent="0.3">
      <c r="A4" s="46"/>
      <c r="B4" s="46"/>
      <c r="C4" s="46"/>
      <c r="D4" s="46"/>
      <c r="E4" s="46"/>
      <c r="F4" s="46"/>
      <c r="G4" s="46"/>
      <c r="H4" s="46"/>
      <c r="I4" s="46"/>
      <c r="J4" s="46"/>
      <c r="K4" s="125"/>
      <c r="L4" s="46"/>
    </row>
    <row r="5" spans="1:12" ht="15.75" x14ac:dyDescent="0.25">
      <c r="A5" s="462" t="str">
        <f>'1. паспорт местоположение'!A5:C5</f>
        <v>Год раскрытия информации: 2022 год</v>
      </c>
      <c r="B5" s="462"/>
      <c r="C5" s="462"/>
      <c r="D5" s="462"/>
      <c r="E5" s="462"/>
      <c r="F5" s="462"/>
      <c r="G5" s="462"/>
      <c r="H5" s="462"/>
      <c r="I5" s="462"/>
      <c r="J5" s="462"/>
      <c r="K5" s="462"/>
      <c r="L5" s="462"/>
    </row>
    <row r="6" spans="1:12" ht="18.75" x14ac:dyDescent="0.3">
      <c r="A6" s="46"/>
      <c r="B6" s="46"/>
      <c r="C6" s="46"/>
      <c r="D6" s="46"/>
      <c r="E6" s="46"/>
      <c r="F6" s="46"/>
      <c r="G6" s="46"/>
      <c r="H6" s="46"/>
      <c r="I6" s="46"/>
      <c r="J6" s="46"/>
      <c r="K6" s="125"/>
      <c r="L6" s="46"/>
    </row>
    <row r="7" spans="1:12" ht="18.75" x14ac:dyDescent="0.25">
      <c r="A7" s="390" t="s">
        <v>6</v>
      </c>
      <c r="B7" s="390"/>
      <c r="C7" s="390"/>
      <c r="D7" s="390"/>
      <c r="E7" s="390"/>
      <c r="F7" s="390"/>
      <c r="G7" s="390"/>
      <c r="H7" s="390"/>
      <c r="I7" s="390"/>
      <c r="J7" s="390"/>
      <c r="K7" s="390"/>
      <c r="L7" s="390"/>
    </row>
    <row r="8" spans="1:12" ht="18.75" x14ac:dyDescent="0.25">
      <c r="A8" s="390"/>
      <c r="B8" s="390"/>
      <c r="C8" s="390"/>
      <c r="D8" s="390"/>
      <c r="E8" s="390"/>
      <c r="F8" s="390"/>
      <c r="G8" s="390"/>
      <c r="H8" s="390"/>
      <c r="I8" s="390"/>
      <c r="J8" s="390"/>
      <c r="K8" s="390"/>
      <c r="L8" s="390"/>
    </row>
    <row r="9" spans="1:12" ht="15.75" x14ac:dyDescent="0.25">
      <c r="A9" s="391" t="s">
        <v>463</v>
      </c>
      <c r="B9" s="391"/>
      <c r="C9" s="391"/>
      <c r="D9" s="391"/>
      <c r="E9" s="391"/>
      <c r="F9" s="391"/>
      <c r="G9" s="391"/>
      <c r="H9" s="391"/>
      <c r="I9" s="391"/>
      <c r="J9" s="391"/>
      <c r="K9" s="391"/>
      <c r="L9" s="391"/>
    </row>
    <row r="10" spans="1:12" ht="15.75" x14ac:dyDescent="0.25">
      <c r="A10" s="387" t="s">
        <v>5</v>
      </c>
      <c r="B10" s="387"/>
      <c r="C10" s="387"/>
      <c r="D10" s="387"/>
      <c r="E10" s="387"/>
      <c r="F10" s="387"/>
      <c r="G10" s="387"/>
      <c r="H10" s="387"/>
      <c r="I10" s="387"/>
      <c r="J10" s="387"/>
      <c r="K10" s="387"/>
      <c r="L10" s="387"/>
    </row>
    <row r="11" spans="1:12" ht="18.75" x14ac:dyDescent="0.25">
      <c r="A11" s="390"/>
      <c r="B11" s="390"/>
      <c r="C11" s="390"/>
      <c r="D11" s="390"/>
      <c r="E11" s="390"/>
      <c r="F11" s="390"/>
      <c r="G11" s="390"/>
      <c r="H11" s="390"/>
      <c r="I11" s="390"/>
      <c r="J11" s="390"/>
      <c r="K11" s="390"/>
      <c r="L11" s="390"/>
    </row>
    <row r="12" spans="1:12" ht="15.75" x14ac:dyDescent="0.25">
      <c r="A12" s="463" t="str">
        <f>'1. паспорт местоположение'!A12:C12</f>
        <v>L_18-0227</v>
      </c>
      <c r="B12" s="463"/>
      <c r="C12" s="463"/>
      <c r="D12" s="463"/>
      <c r="E12" s="463"/>
      <c r="F12" s="463"/>
      <c r="G12" s="463"/>
      <c r="H12" s="463"/>
      <c r="I12" s="463"/>
      <c r="J12" s="463"/>
      <c r="K12" s="463"/>
      <c r="L12" s="463"/>
    </row>
    <row r="13" spans="1:12" ht="15.75" x14ac:dyDescent="0.25">
      <c r="A13" s="387" t="s">
        <v>4</v>
      </c>
      <c r="B13" s="387"/>
      <c r="C13" s="387"/>
      <c r="D13" s="387"/>
      <c r="E13" s="387"/>
      <c r="F13" s="387"/>
      <c r="G13" s="387"/>
      <c r="H13" s="387"/>
      <c r="I13" s="387"/>
      <c r="J13" s="387"/>
      <c r="K13" s="387"/>
      <c r="L13" s="387"/>
    </row>
    <row r="14" spans="1:12" ht="18.75" x14ac:dyDescent="0.25">
      <c r="A14" s="401"/>
      <c r="B14" s="401"/>
      <c r="C14" s="401"/>
      <c r="D14" s="401"/>
      <c r="E14" s="401"/>
      <c r="F14" s="401"/>
      <c r="G14" s="401"/>
      <c r="H14" s="401"/>
      <c r="I14" s="401"/>
      <c r="J14" s="401"/>
      <c r="K14" s="401"/>
      <c r="L14" s="401"/>
    </row>
    <row r="15" spans="1:12" ht="47.25" customHeight="1" x14ac:dyDescent="0.25">
      <c r="A15" s="463" t="str">
        <f>'1. паспорт местоположение'!A15:C15</f>
        <v>Модернизация 300 ТП, РП 6-10 кВ с установкой пунктов учета электроэнергии и устройств телемеханики в г. Калининграде</v>
      </c>
      <c r="B15" s="463"/>
      <c r="C15" s="463"/>
      <c r="D15" s="463"/>
      <c r="E15" s="463"/>
      <c r="F15" s="463"/>
      <c r="G15" s="463"/>
      <c r="H15" s="463"/>
      <c r="I15" s="463"/>
      <c r="J15" s="463"/>
      <c r="K15" s="463"/>
      <c r="L15" s="463"/>
    </row>
    <row r="16" spans="1:12" ht="15.75" x14ac:dyDescent="0.25">
      <c r="A16" s="387" t="s">
        <v>3</v>
      </c>
      <c r="B16" s="387"/>
      <c r="C16" s="387"/>
      <c r="D16" s="387"/>
      <c r="E16" s="387"/>
      <c r="F16" s="387"/>
      <c r="G16" s="387"/>
      <c r="H16" s="387"/>
      <c r="I16" s="387"/>
      <c r="J16" s="387"/>
      <c r="K16" s="387"/>
      <c r="L16" s="387"/>
    </row>
    <row r="17" spans="1:12" ht="15.75" x14ac:dyDescent="0.25">
      <c r="A17" s="46"/>
      <c r="B17" s="46"/>
      <c r="C17" s="46"/>
      <c r="D17" s="46"/>
      <c r="E17" s="46"/>
      <c r="F17" s="46"/>
      <c r="G17" s="46"/>
      <c r="H17" s="46"/>
      <c r="I17" s="46"/>
      <c r="J17" s="46"/>
      <c r="K17" s="46"/>
      <c r="L17" s="145"/>
    </row>
    <row r="18" spans="1:12" ht="15.75" x14ac:dyDescent="0.25">
      <c r="A18" s="46"/>
      <c r="B18" s="46"/>
      <c r="C18" s="46"/>
      <c r="D18" s="46"/>
      <c r="E18" s="46"/>
      <c r="F18" s="46"/>
      <c r="G18" s="46"/>
      <c r="H18" s="46"/>
      <c r="I18" s="46"/>
      <c r="J18" s="46"/>
      <c r="K18" s="35"/>
      <c r="L18" s="46"/>
    </row>
    <row r="19" spans="1:12" ht="15.75" customHeight="1" x14ac:dyDescent="0.25">
      <c r="A19" s="453" t="s">
        <v>421</v>
      </c>
      <c r="B19" s="453"/>
      <c r="C19" s="453"/>
      <c r="D19" s="453"/>
      <c r="E19" s="453"/>
      <c r="F19" s="453"/>
      <c r="G19" s="453"/>
      <c r="H19" s="453"/>
      <c r="I19" s="453"/>
      <c r="J19" s="453"/>
      <c r="K19" s="453"/>
      <c r="L19" s="453"/>
    </row>
    <row r="20" spans="1:12" ht="15.75" x14ac:dyDescent="0.25">
      <c r="A20" s="152"/>
      <c r="F20" s="154"/>
    </row>
    <row r="21" spans="1:12" s="110" customFormat="1" ht="15.75" x14ac:dyDescent="0.25">
      <c r="A21" s="155"/>
      <c r="C21" s="156"/>
      <c r="D21" s="156"/>
      <c r="K21" s="157"/>
    </row>
    <row r="22" spans="1:12" s="110" customFormat="1" ht="15.75" hidden="1" x14ac:dyDescent="0.25">
      <c r="A22" s="155"/>
      <c r="B22" s="454" t="s">
        <v>471</v>
      </c>
      <c r="C22" s="455"/>
      <c r="D22" s="455"/>
      <c r="E22" s="455"/>
      <c r="F22" s="455"/>
      <c r="G22" s="455"/>
      <c r="H22" s="455"/>
      <c r="I22" s="455"/>
      <c r="K22" s="157"/>
    </row>
    <row r="23" spans="1:12" ht="15" customHeight="1" x14ac:dyDescent="0.25">
      <c r="A23" s="456" t="s">
        <v>217</v>
      </c>
      <c r="B23" s="456" t="s">
        <v>216</v>
      </c>
      <c r="C23" s="457" t="s">
        <v>353</v>
      </c>
      <c r="D23" s="457"/>
      <c r="E23" s="457"/>
      <c r="F23" s="457"/>
      <c r="G23" s="457"/>
      <c r="H23" s="457"/>
      <c r="I23" s="458" t="s">
        <v>215</v>
      </c>
      <c r="J23" s="459" t="s">
        <v>355</v>
      </c>
      <c r="K23" s="456" t="s">
        <v>214</v>
      </c>
      <c r="L23" s="449" t="s">
        <v>354</v>
      </c>
    </row>
    <row r="24" spans="1:12" ht="36.75" customHeight="1" x14ac:dyDescent="0.25">
      <c r="A24" s="456"/>
      <c r="B24" s="456"/>
      <c r="C24" s="450" t="s">
        <v>1</v>
      </c>
      <c r="D24" s="450"/>
      <c r="E24" s="450" t="s">
        <v>8</v>
      </c>
      <c r="F24" s="450"/>
      <c r="G24" s="451" t="s">
        <v>472</v>
      </c>
      <c r="H24" s="452"/>
      <c r="I24" s="458"/>
      <c r="J24" s="460"/>
      <c r="K24" s="456"/>
      <c r="L24" s="449"/>
    </row>
    <row r="25" spans="1:12" ht="31.5" x14ac:dyDescent="0.25">
      <c r="A25" s="456"/>
      <c r="B25" s="456"/>
      <c r="C25" s="167" t="s">
        <v>213</v>
      </c>
      <c r="D25" s="167" t="s">
        <v>212</v>
      </c>
      <c r="E25" s="167" t="s">
        <v>213</v>
      </c>
      <c r="F25" s="167" t="s">
        <v>212</v>
      </c>
      <c r="G25" s="167" t="s">
        <v>213</v>
      </c>
      <c r="H25" s="167" t="s">
        <v>212</v>
      </c>
      <c r="I25" s="458"/>
      <c r="J25" s="461"/>
      <c r="K25" s="456"/>
      <c r="L25" s="449"/>
    </row>
    <row r="26" spans="1:12" ht="15.75" x14ac:dyDescent="0.25">
      <c r="A26" s="168">
        <v>1</v>
      </c>
      <c r="B26" s="168">
        <v>2</v>
      </c>
      <c r="C26" s="167">
        <v>3</v>
      </c>
      <c r="D26" s="167">
        <v>4</v>
      </c>
      <c r="E26" s="167">
        <v>5</v>
      </c>
      <c r="F26" s="167">
        <v>6</v>
      </c>
      <c r="G26" s="167">
        <v>7</v>
      </c>
      <c r="H26" s="167">
        <v>8</v>
      </c>
      <c r="I26" s="167">
        <v>9</v>
      </c>
      <c r="J26" s="167">
        <v>10</v>
      </c>
      <c r="K26" s="167">
        <v>11</v>
      </c>
      <c r="L26" s="167">
        <v>12</v>
      </c>
    </row>
    <row r="27" spans="1:12" ht="15.75" x14ac:dyDescent="0.25">
      <c r="A27" s="167">
        <v>1</v>
      </c>
      <c r="B27" s="169" t="s">
        <v>211</v>
      </c>
      <c r="C27" s="352"/>
      <c r="D27" s="352"/>
      <c r="E27" s="171"/>
      <c r="F27" s="171"/>
      <c r="G27" s="170"/>
      <c r="H27" s="170"/>
      <c r="I27" s="170"/>
      <c r="J27" s="171"/>
      <c r="K27" s="172"/>
      <c r="L27" s="173"/>
    </row>
    <row r="28" spans="1:12" ht="15.75" x14ac:dyDescent="0.25">
      <c r="A28" s="167" t="s">
        <v>210</v>
      </c>
      <c r="B28" s="174" t="s">
        <v>360</v>
      </c>
      <c r="C28" s="373" t="s">
        <v>456</v>
      </c>
      <c r="D28" s="373" t="s">
        <v>456</v>
      </c>
      <c r="E28" s="373" t="s">
        <v>456</v>
      </c>
      <c r="F28" s="373" t="s">
        <v>456</v>
      </c>
      <c r="G28" s="374"/>
      <c r="H28" s="374"/>
      <c r="I28" s="367"/>
      <c r="J28" s="171"/>
      <c r="K28" s="172"/>
      <c r="L28" s="172"/>
    </row>
    <row r="29" spans="1:12" ht="31.5" x14ac:dyDescent="0.25">
      <c r="A29" s="167" t="s">
        <v>209</v>
      </c>
      <c r="B29" s="174" t="s">
        <v>362</v>
      </c>
      <c r="C29" s="373" t="s">
        <v>456</v>
      </c>
      <c r="D29" s="373" t="s">
        <v>456</v>
      </c>
      <c r="E29" s="373" t="s">
        <v>456</v>
      </c>
      <c r="F29" s="373" t="s">
        <v>456</v>
      </c>
      <c r="G29" s="374"/>
      <c r="H29" s="374"/>
      <c r="I29" s="367"/>
      <c r="J29" s="171"/>
      <c r="K29" s="172"/>
      <c r="L29" s="172"/>
    </row>
    <row r="30" spans="1:12" ht="63" x14ac:dyDescent="0.25">
      <c r="A30" s="167" t="s">
        <v>361</v>
      </c>
      <c r="B30" s="174" t="s">
        <v>366</v>
      </c>
      <c r="C30" s="373" t="s">
        <v>456</v>
      </c>
      <c r="D30" s="373" t="s">
        <v>456</v>
      </c>
      <c r="E30" s="373" t="s">
        <v>456</v>
      </c>
      <c r="F30" s="373" t="s">
        <v>456</v>
      </c>
      <c r="G30" s="374"/>
      <c r="H30" s="374"/>
      <c r="I30" s="367"/>
      <c r="J30" s="171"/>
      <c r="K30" s="172"/>
      <c r="L30" s="172"/>
    </row>
    <row r="31" spans="1:12" ht="31.5" x14ac:dyDescent="0.25">
      <c r="A31" s="167" t="s">
        <v>208</v>
      </c>
      <c r="B31" s="174" t="s">
        <v>365</v>
      </c>
      <c r="C31" s="373" t="s">
        <v>456</v>
      </c>
      <c r="D31" s="373" t="s">
        <v>456</v>
      </c>
      <c r="E31" s="373" t="s">
        <v>456</v>
      </c>
      <c r="F31" s="373" t="s">
        <v>456</v>
      </c>
      <c r="G31" s="374"/>
      <c r="H31" s="374"/>
      <c r="I31" s="367"/>
      <c r="J31" s="171"/>
      <c r="K31" s="172"/>
      <c r="L31" s="172"/>
    </row>
    <row r="32" spans="1:12" ht="31.5" x14ac:dyDescent="0.25">
      <c r="A32" s="167" t="s">
        <v>207</v>
      </c>
      <c r="B32" s="174" t="s">
        <v>367</v>
      </c>
      <c r="C32" s="373" t="s">
        <v>456</v>
      </c>
      <c r="D32" s="373" t="s">
        <v>456</v>
      </c>
      <c r="E32" s="373" t="s">
        <v>456</v>
      </c>
      <c r="F32" s="373" t="s">
        <v>456</v>
      </c>
      <c r="G32" s="374"/>
      <c r="H32" s="374"/>
      <c r="I32" s="367"/>
      <c r="J32" s="171"/>
      <c r="K32" s="172"/>
      <c r="L32" s="172"/>
    </row>
    <row r="33" spans="1:12" ht="31.5" x14ac:dyDescent="0.25">
      <c r="A33" s="167" t="s">
        <v>206</v>
      </c>
      <c r="B33" s="175" t="s">
        <v>363</v>
      </c>
      <c r="C33" s="373">
        <v>44300</v>
      </c>
      <c r="D33" s="373">
        <v>44300</v>
      </c>
      <c r="E33" s="373">
        <v>44300</v>
      </c>
      <c r="F33" s="373">
        <v>44300</v>
      </c>
      <c r="G33" s="375"/>
      <c r="H33" s="375"/>
      <c r="I33" s="367">
        <v>1</v>
      </c>
      <c r="J33" s="171"/>
      <c r="K33" s="172"/>
      <c r="L33" s="172"/>
    </row>
    <row r="34" spans="1:12" ht="31.5" x14ac:dyDescent="0.25">
      <c r="A34" s="167" t="s">
        <v>204</v>
      </c>
      <c r="B34" s="175" t="s">
        <v>368</v>
      </c>
      <c r="C34" s="373">
        <v>44408</v>
      </c>
      <c r="D34" s="373">
        <v>44408</v>
      </c>
      <c r="E34" s="373">
        <v>44408</v>
      </c>
      <c r="F34" s="373">
        <v>44408</v>
      </c>
      <c r="G34" s="375"/>
      <c r="H34" s="375"/>
      <c r="I34" s="367">
        <v>1</v>
      </c>
      <c r="J34" s="171"/>
      <c r="K34" s="172"/>
      <c r="L34" s="172"/>
    </row>
    <row r="35" spans="1:12" ht="47.25" x14ac:dyDescent="0.25">
      <c r="A35" s="167" t="s">
        <v>379</v>
      </c>
      <c r="B35" s="175" t="s">
        <v>296</v>
      </c>
      <c r="C35" s="373">
        <v>44497</v>
      </c>
      <c r="D35" s="373">
        <v>44497</v>
      </c>
      <c r="E35" s="373">
        <v>44497</v>
      </c>
      <c r="F35" s="373">
        <v>44497</v>
      </c>
      <c r="G35" s="374"/>
      <c r="H35" s="374"/>
      <c r="I35" s="367">
        <v>1</v>
      </c>
      <c r="J35" s="367">
        <v>1</v>
      </c>
      <c r="K35" s="172"/>
      <c r="L35" s="172"/>
    </row>
    <row r="36" spans="1:12" ht="75.75" customHeight="1" x14ac:dyDescent="0.25">
      <c r="A36" s="167" t="s">
        <v>380</v>
      </c>
      <c r="B36" s="175" t="s">
        <v>372</v>
      </c>
      <c r="C36" s="373" t="s">
        <v>456</v>
      </c>
      <c r="D36" s="373" t="s">
        <v>456</v>
      </c>
      <c r="E36" s="373" t="s">
        <v>456</v>
      </c>
      <c r="F36" s="373" t="s">
        <v>456</v>
      </c>
      <c r="G36" s="374"/>
      <c r="H36" s="374"/>
      <c r="I36" s="367"/>
      <c r="J36" s="176"/>
      <c r="K36" s="176"/>
      <c r="L36" s="172"/>
    </row>
    <row r="37" spans="1:12" ht="31.5" x14ac:dyDescent="0.25">
      <c r="A37" s="167" t="s">
        <v>381</v>
      </c>
      <c r="B37" s="175" t="s">
        <v>205</v>
      </c>
      <c r="C37" s="373">
        <v>44497</v>
      </c>
      <c r="D37" s="373">
        <v>44540</v>
      </c>
      <c r="E37" s="373">
        <v>44558</v>
      </c>
      <c r="F37" s="373">
        <v>44558</v>
      </c>
      <c r="G37" s="375"/>
      <c r="H37" s="375"/>
      <c r="I37" s="367">
        <v>1</v>
      </c>
      <c r="J37" s="367">
        <v>1</v>
      </c>
      <c r="K37" s="176"/>
      <c r="L37" s="172"/>
    </row>
    <row r="38" spans="1:12" ht="31.5" x14ac:dyDescent="0.25">
      <c r="A38" s="167" t="s">
        <v>382</v>
      </c>
      <c r="B38" s="175" t="s">
        <v>364</v>
      </c>
      <c r="C38" s="373" t="s">
        <v>456</v>
      </c>
      <c r="D38" s="373" t="s">
        <v>456</v>
      </c>
      <c r="E38" s="373" t="s">
        <v>456</v>
      </c>
      <c r="F38" s="373" t="s">
        <v>456</v>
      </c>
      <c r="G38" s="374"/>
      <c r="H38" s="374"/>
      <c r="I38" s="367"/>
      <c r="J38" s="177"/>
      <c r="K38" s="172"/>
      <c r="L38" s="172"/>
    </row>
    <row r="39" spans="1:12" ht="15.75" x14ac:dyDescent="0.25">
      <c r="A39" s="167" t="s">
        <v>383</v>
      </c>
      <c r="B39" s="175" t="s">
        <v>203</v>
      </c>
      <c r="C39" s="373">
        <v>44497</v>
      </c>
      <c r="D39" s="373">
        <v>44545</v>
      </c>
      <c r="E39" s="373">
        <v>44531</v>
      </c>
      <c r="F39" s="373">
        <v>44531</v>
      </c>
      <c r="G39" s="375"/>
      <c r="H39" s="375"/>
      <c r="I39" s="367">
        <v>1</v>
      </c>
      <c r="J39" s="367">
        <v>1</v>
      </c>
      <c r="K39" s="172"/>
      <c r="L39" s="172"/>
    </row>
    <row r="40" spans="1:12" ht="15.75" x14ac:dyDescent="0.25">
      <c r="A40" s="167" t="s">
        <v>384</v>
      </c>
      <c r="B40" s="169" t="s">
        <v>202</v>
      </c>
      <c r="C40" s="373"/>
      <c r="D40" s="373"/>
      <c r="E40" s="376"/>
      <c r="F40" s="376"/>
      <c r="G40" s="374"/>
      <c r="H40" s="376"/>
      <c r="I40" s="367"/>
      <c r="J40" s="172"/>
      <c r="K40" s="172"/>
      <c r="L40" s="172"/>
    </row>
    <row r="41" spans="1:12" ht="63" x14ac:dyDescent="0.25">
      <c r="A41" s="167">
        <v>2</v>
      </c>
      <c r="B41" s="175" t="s">
        <v>369</v>
      </c>
      <c r="C41" s="373">
        <v>44545</v>
      </c>
      <c r="D41" s="373">
        <v>44545</v>
      </c>
      <c r="E41" s="376"/>
      <c r="F41" s="376"/>
      <c r="G41" s="375"/>
      <c r="H41" s="375"/>
      <c r="I41" s="367"/>
      <c r="J41" s="172"/>
      <c r="K41" s="172"/>
      <c r="L41" s="172"/>
    </row>
    <row r="42" spans="1:12" ht="15.75" x14ac:dyDescent="0.25">
      <c r="A42" s="167" t="s">
        <v>201</v>
      </c>
      <c r="B42" s="175" t="s">
        <v>371</v>
      </c>
      <c r="C42" s="373">
        <v>44545</v>
      </c>
      <c r="D42" s="373">
        <v>44545</v>
      </c>
      <c r="E42" s="376"/>
      <c r="F42" s="376"/>
      <c r="G42" s="375"/>
      <c r="H42" s="375"/>
      <c r="I42" s="367"/>
      <c r="J42" s="172"/>
      <c r="K42" s="172"/>
      <c r="L42" s="172"/>
    </row>
    <row r="43" spans="1:12" ht="47.25" x14ac:dyDescent="0.25">
      <c r="A43" s="167" t="s">
        <v>200</v>
      </c>
      <c r="B43" s="169" t="s">
        <v>452</v>
      </c>
      <c r="C43" s="373"/>
      <c r="D43" s="373"/>
      <c r="E43" s="376"/>
      <c r="F43" s="376"/>
      <c r="G43" s="375"/>
      <c r="H43" s="377"/>
      <c r="I43" s="367"/>
      <c r="J43" s="172"/>
      <c r="K43" s="172"/>
      <c r="L43" s="172"/>
    </row>
    <row r="44" spans="1:12" ht="31.5" x14ac:dyDescent="0.25">
      <c r="A44" s="167">
        <v>3</v>
      </c>
      <c r="B44" s="175" t="s">
        <v>370</v>
      </c>
      <c r="C44" s="373">
        <v>44545</v>
      </c>
      <c r="D44" s="373">
        <v>44545</v>
      </c>
      <c r="E44" s="376"/>
      <c r="F44" s="376"/>
      <c r="G44" s="375"/>
      <c r="H44" s="375"/>
      <c r="I44" s="367"/>
      <c r="J44" s="172"/>
      <c r="K44" s="172"/>
      <c r="L44" s="172"/>
    </row>
    <row r="45" spans="1:12" ht="15.75" x14ac:dyDescent="0.25">
      <c r="A45" s="167" t="s">
        <v>199</v>
      </c>
      <c r="B45" s="175" t="s">
        <v>197</v>
      </c>
      <c r="C45" s="373">
        <v>44545</v>
      </c>
      <c r="D45" s="373">
        <v>44545</v>
      </c>
      <c r="E45" s="376"/>
      <c r="F45" s="376"/>
      <c r="G45" s="375"/>
      <c r="H45" s="375"/>
      <c r="I45" s="367"/>
      <c r="J45" s="172"/>
      <c r="K45" s="172"/>
      <c r="L45" s="172"/>
    </row>
    <row r="46" spans="1:12" ht="15.75" x14ac:dyDescent="0.25">
      <c r="A46" s="167" t="s">
        <v>198</v>
      </c>
      <c r="B46" s="175" t="s">
        <v>195</v>
      </c>
      <c r="C46" s="373">
        <v>44545</v>
      </c>
      <c r="D46" s="373">
        <v>44559</v>
      </c>
      <c r="E46" s="376"/>
      <c r="F46" s="376"/>
      <c r="G46" s="375"/>
      <c r="H46" s="375"/>
      <c r="I46" s="368"/>
      <c r="J46" s="172"/>
      <c r="K46" s="172"/>
      <c r="L46" s="172"/>
    </row>
    <row r="47" spans="1:12" ht="78.75" x14ac:dyDescent="0.25">
      <c r="A47" s="167" t="s">
        <v>196</v>
      </c>
      <c r="B47" s="175" t="s">
        <v>375</v>
      </c>
      <c r="C47" s="373" t="s">
        <v>456</v>
      </c>
      <c r="D47" s="373" t="s">
        <v>456</v>
      </c>
      <c r="E47" s="376"/>
      <c r="F47" s="376"/>
      <c r="G47" s="374"/>
      <c r="H47" s="374"/>
      <c r="I47" s="368"/>
      <c r="J47" s="172"/>
      <c r="K47" s="172"/>
      <c r="L47" s="172"/>
    </row>
    <row r="48" spans="1:12" ht="157.5" x14ac:dyDescent="0.25">
      <c r="A48" s="167" t="s">
        <v>194</v>
      </c>
      <c r="B48" s="175" t="s">
        <v>373</v>
      </c>
      <c r="C48" s="373" t="s">
        <v>456</v>
      </c>
      <c r="D48" s="373" t="s">
        <v>456</v>
      </c>
      <c r="E48" s="376"/>
      <c r="F48" s="376"/>
      <c r="G48" s="374"/>
      <c r="H48" s="374"/>
      <c r="I48" s="368"/>
      <c r="J48" s="172"/>
      <c r="K48" s="172"/>
      <c r="L48" s="172"/>
    </row>
    <row r="49" spans="1:12" ht="15.75" x14ac:dyDescent="0.25">
      <c r="A49" s="167" t="s">
        <v>192</v>
      </c>
      <c r="B49" s="175" t="s">
        <v>193</v>
      </c>
      <c r="C49" s="373">
        <v>44559</v>
      </c>
      <c r="D49" s="373">
        <v>44561</v>
      </c>
      <c r="E49" s="376"/>
      <c r="F49" s="376"/>
      <c r="G49" s="375"/>
      <c r="H49" s="375"/>
      <c r="I49" s="368"/>
      <c r="J49" s="172"/>
      <c r="K49" s="172"/>
      <c r="L49" s="172"/>
    </row>
    <row r="50" spans="1:12" ht="31.5" x14ac:dyDescent="0.25">
      <c r="A50" s="167" t="s">
        <v>385</v>
      </c>
      <c r="B50" s="169" t="s">
        <v>191</v>
      </c>
      <c r="C50" s="373"/>
      <c r="D50" s="373"/>
      <c r="E50" s="376"/>
      <c r="F50" s="376"/>
      <c r="G50" s="375"/>
      <c r="H50" s="377"/>
      <c r="I50" s="367"/>
      <c r="J50" s="172"/>
      <c r="K50" s="172"/>
      <c r="L50" s="172"/>
    </row>
    <row r="51" spans="1:12" ht="31.5" x14ac:dyDescent="0.25">
      <c r="A51" s="167">
        <v>4</v>
      </c>
      <c r="B51" s="175" t="s">
        <v>189</v>
      </c>
      <c r="C51" s="373">
        <v>44559</v>
      </c>
      <c r="D51" s="373">
        <v>44561</v>
      </c>
      <c r="E51" s="376"/>
      <c r="F51" s="376"/>
      <c r="G51" s="375"/>
      <c r="H51" s="377"/>
      <c r="I51" s="368"/>
      <c r="J51" s="172"/>
      <c r="K51" s="172"/>
      <c r="L51" s="172"/>
    </row>
    <row r="52" spans="1:12" ht="78.75" x14ac:dyDescent="0.25">
      <c r="A52" s="167" t="s">
        <v>190</v>
      </c>
      <c r="B52" s="175" t="s">
        <v>374</v>
      </c>
      <c r="C52" s="373">
        <v>44561</v>
      </c>
      <c r="D52" s="373">
        <v>44561</v>
      </c>
      <c r="E52" s="376"/>
      <c r="F52" s="376"/>
      <c r="G52" s="375"/>
      <c r="H52" s="375"/>
      <c r="I52" s="368"/>
      <c r="J52" s="172"/>
      <c r="K52" s="172"/>
      <c r="L52" s="172"/>
    </row>
    <row r="53" spans="1:12" ht="63" x14ac:dyDescent="0.25">
      <c r="A53" s="167" t="s">
        <v>188</v>
      </c>
      <c r="B53" s="175" t="s">
        <v>376</v>
      </c>
      <c r="C53" s="373" t="s">
        <v>456</v>
      </c>
      <c r="D53" s="373" t="s">
        <v>456</v>
      </c>
      <c r="E53" s="376"/>
      <c r="F53" s="376"/>
      <c r="G53" s="375"/>
      <c r="H53" s="375"/>
      <c r="I53" s="368"/>
      <c r="J53" s="172"/>
      <c r="K53" s="172"/>
      <c r="L53" s="172"/>
    </row>
    <row r="54" spans="1:12" ht="63" x14ac:dyDescent="0.25">
      <c r="A54" s="167" t="s">
        <v>186</v>
      </c>
      <c r="B54" s="175" t="s">
        <v>187</v>
      </c>
      <c r="C54" s="373" t="s">
        <v>456</v>
      </c>
      <c r="D54" s="373" t="s">
        <v>456</v>
      </c>
      <c r="E54" s="376"/>
      <c r="F54" s="376"/>
      <c r="G54" s="374"/>
      <c r="H54" s="374"/>
      <c r="I54" s="367"/>
      <c r="J54" s="172"/>
      <c r="K54" s="172"/>
      <c r="L54" s="172"/>
    </row>
    <row r="55" spans="1:12" ht="31.5" x14ac:dyDescent="0.25">
      <c r="A55" s="167" t="s">
        <v>184</v>
      </c>
      <c r="B55" s="83" t="s">
        <v>377</v>
      </c>
      <c r="C55" s="373">
        <v>44561</v>
      </c>
      <c r="D55" s="373">
        <v>44561</v>
      </c>
      <c r="E55" s="376"/>
      <c r="F55" s="376"/>
      <c r="G55" s="375"/>
      <c r="H55" s="375"/>
      <c r="I55" s="368"/>
      <c r="J55" s="172"/>
      <c r="K55" s="172"/>
      <c r="L55" s="172"/>
    </row>
    <row r="56" spans="1:12" ht="31.5" x14ac:dyDescent="0.25">
      <c r="A56" s="167" t="s">
        <v>378</v>
      </c>
      <c r="B56" s="175" t="s">
        <v>185</v>
      </c>
      <c r="C56" s="373" t="s">
        <v>456</v>
      </c>
      <c r="D56" s="373" t="s">
        <v>456</v>
      </c>
      <c r="E56" s="376"/>
      <c r="F56" s="376"/>
      <c r="G56" s="375"/>
      <c r="H56" s="375"/>
      <c r="I56" s="368"/>
      <c r="J56" s="172"/>
      <c r="K56" s="172"/>
      <c r="L56" s="172"/>
    </row>
  </sheetData>
  <mergeCells count="23">
    <mergeCell ref="A13:L13"/>
    <mergeCell ref="A8:L8"/>
    <mergeCell ref="A11:L11"/>
    <mergeCell ref="A15:L15"/>
    <mergeCell ref="A16:L16"/>
    <mergeCell ref="A5:L5"/>
    <mergeCell ref="A7:L7"/>
    <mergeCell ref="A9:L9"/>
    <mergeCell ref="A10:L10"/>
    <mergeCell ref="A12:L12"/>
    <mergeCell ref="L23:L25"/>
    <mergeCell ref="C24:D24"/>
    <mergeCell ref="E24:F24"/>
    <mergeCell ref="G24:H24"/>
    <mergeCell ref="A14:L14"/>
    <mergeCell ref="A19:L19"/>
    <mergeCell ref="B22:I22"/>
    <mergeCell ref="A23:A25"/>
    <mergeCell ref="B23:B25"/>
    <mergeCell ref="C23:H23"/>
    <mergeCell ref="I23:I25"/>
    <mergeCell ref="J23:J25"/>
    <mergeCell ref="K23:K25"/>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2021-12-08T14:13:45Z</cp:lastPrinted>
  <dcterms:created xsi:type="dcterms:W3CDTF">2015-08-16T15:31:05Z</dcterms:created>
  <dcterms:modified xsi:type="dcterms:W3CDTF">2022-03-23T06:59:01Z</dcterms:modified>
</cp:coreProperties>
</file>