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S30" i="57" l="1"/>
  <c r="R30" i="57"/>
  <c r="Q30" i="57"/>
  <c r="P30" i="57"/>
  <c r="O30" i="57"/>
  <c r="N30" i="57"/>
  <c r="M30" i="57"/>
  <c r="L30" i="57"/>
  <c r="K30" i="57"/>
  <c r="J30" i="57"/>
  <c r="I30" i="57"/>
  <c r="H30" i="57"/>
  <c r="G30" i="57"/>
  <c r="D30" i="57"/>
  <c r="C30" i="57"/>
  <c r="I24" i="57"/>
  <c r="H24" i="57"/>
  <c r="D81" i="56" l="1"/>
  <c r="B81" i="56"/>
  <c r="C48" i="56"/>
  <c r="D48" i="56"/>
  <c r="E48" i="56"/>
  <c r="F48" i="56"/>
  <c r="B49" i="56"/>
  <c r="B48" i="56"/>
  <c r="B25" i="56"/>
  <c r="E67" i="56" s="1"/>
  <c r="B29" i="56" l="1"/>
  <c r="AD32" i="5"/>
  <c r="AD28" i="5"/>
  <c r="R28" i="5" l="1"/>
  <c r="I28" i="5"/>
  <c r="E31" i="57" l="1"/>
  <c r="F31" i="57" s="1"/>
  <c r="E27" i="57"/>
  <c r="F27" i="57" s="1"/>
  <c r="T27" i="57" s="1"/>
  <c r="C52" i="57"/>
  <c r="E52" i="57" s="1"/>
  <c r="F52" i="57" s="1"/>
  <c r="T52" i="57" s="1"/>
  <c r="C47" i="57"/>
  <c r="E47" i="57" s="1"/>
  <c r="F47" i="57" s="1"/>
  <c r="T47"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E49" i="57"/>
  <c r="F49" i="57" s="1"/>
  <c r="T49" i="57" s="1"/>
  <c r="U48" i="57"/>
  <c r="E48" i="57"/>
  <c r="F48" i="57" s="1"/>
  <c r="T48" i="57" s="1"/>
  <c r="U47" i="57"/>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U32" i="57"/>
  <c r="E32" i="57"/>
  <c r="F32" i="57" s="1"/>
  <c r="T32" i="57" s="1"/>
  <c r="U31" i="57"/>
  <c r="U30" i="57"/>
  <c r="C49" i="7" s="1"/>
  <c r="U29" i="57"/>
  <c r="E29" i="57"/>
  <c r="F29" i="57" s="1"/>
  <c r="T29" i="57" s="1"/>
  <c r="U28" i="57"/>
  <c r="E28" i="57"/>
  <c r="F28" i="57" s="1"/>
  <c r="T28" i="57" s="1"/>
  <c r="U27" i="57"/>
  <c r="U26" i="57"/>
  <c r="E26" i="57"/>
  <c r="U25" i="57"/>
  <c r="E25" i="57"/>
  <c r="F25" i="57" s="1"/>
  <c r="S24" i="57"/>
  <c r="R24" i="57"/>
  <c r="Q24" i="57"/>
  <c r="P24" i="57"/>
  <c r="O24" i="57"/>
  <c r="N24" i="57"/>
  <c r="M24" i="57"/>
  <c r="L24" i="57"/>
  <c r="K24" i="57"/>
  <c r="J24" i="57"/>
  <c r="U24" i="57" s="1"/>
  <c r="C48" i="7" s="1"/>
  <c r="G24" i="57"/>
  <c r="D24" i="57"/>
  <c r="C24" i="57"/>
  <c r="A15" i="10"/>
  <c r="A12" i="10"/>
  <c r="A9" i="10"/>
  <c r="A5" i="10"/>
  <c r="T31" i="57" l="1"/>
  <c r="B27" i="53"/>
  <c r="C56" i="57"/>
  <c r="E24" i="57"/>
  <c r="F26" i="57"/>
  <c r="T26" i="57" s="1"/>
  <c r="E30" i="57"/>
  <c r="T30" i="57" s="1"/>
  <c r="F33" i="57"/>
  <c r="T33" i="57" s="1"/>
  <c r="B29" i="53"/>
  <c r="F30" i="57" l="1"/>
  <c r="C63" i="57"/>
  <c r="E63" i="57" s="1"/>
  <c r="F63" i="57" s="1"/>
  <c r="T63" i="57" s="1"/>
  <c r="E56" i="57"/>
  <c r="F56" i="57" s="1"/>
  <c r="T56" i="57" s="1"/>
  <c r="T25" i="57"/>
  <c r="T24" i="57"/>
  <c r="F24" i="57"/>
  <c r="AT26" i="5" l="1"/>
  <c r="B22"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47" i="56"/>
  <c r="B45" i="56"/>
  <c r="D137" i="56" l="1"/>
  <c r="C49" i="56"/>
  <c r="H136" i="56"/>
  <c r="G48" i="56"/>
  <c r="I118" i="56"/>
  <c r="I120" i="56" s="1"/>
  <c r="C109" i="56" s="1"/>
  <c r="C108" i="56" s="1"/>
  <c r="F140" i="56"/>
  <c r="G140" i="56" s="1"/>
  <c r="H140" i="56" s="1"/>
  <c r="B79" i="53"/>
  <c r="B46" i="56"/>
  <c r="B80" i="56"/>
  <c r="B66" i="56"/>
  <c r="B68" i="56" s="1"/>
  <c r="C47" i="56"/>
  <c r="C52" i="56"/>
  <c r="D58" i="56"/>
  <c r="G141" i="56" l="1"/>
  <c r="C85" i="56"/>
  <c r="C99" i="56" s="1"/>
  <c r="G73" i="56"/>
  <c r="I136" i="56"/>
  <c r="H48" i="56"/>
  <c r="E137" i="56"/>
  <c r="D49" i="56"/>
  <c r="D109" i="56"/>
  <c r="D108" i="56" s="1"/>
  <c r="F141" i="56"/>
  <c r="E109" i="56"/>
  <c r="D74" i="56"/>
  <c r="D52" i="56"/>
  <c r="D47" i="56"/>
  <c r="E58" i="56"/>
  <c r="I140" i="56"/>
  <c r="H141" i="56"/>
  <c r="B75" i="56"/>
  <c r="C50" i="56"/>
  <c r="C59" i="56" s="1"/>
  <c r="B97" i="53"/>
  <c r="B83" i="53"/>
  <c r="B82" i="53" s="1"/>
  <c r="B81" i="53"/>
  <c r="B80" i="53" s="1"/>
  <c r="B72" i="53"/>
  <c r="B68" i="53"/>
  <c r="B64" i="53"/>
  <c r="B60" i="53"/>
  <c r="B58" i="53"/>
  <c r="B55" i="53"/>
  <c r="B51" i="53"/>
  <c r="B47" i="53"/>
  <c r="B43" i="53"/>
  <c r="B41" i="53"/>
  <c r="B38" i="53"/>
  <c r="B34" i="53"/>
  <c r="B32" i="53"/>
  <c r="F137" i="56" l="1"/>
  <c r="E49" i="56"/>
  <c r="I48" i="56"/>
  <c r="J136" i="56"/>
  <c r="D85" i="56"/>
  <c r="D99" i="56" s="1"/>
  <c r="H73" i="56"/>
  <c r="B85" i="56"/>
  <c r="F73" i="56"/>
  <c r="B30" i="53"/>
  <c r="D50" i="56"/>
  <c r="D59" i="56" s="1"/>
  <c r="C80" i="56"/>
  <c r="J140" i="56"/>
  <c r="J141" i="56" s="1"/>
  <c r="F58" i="56"/>
  <c r="E74" i="56"/>
  <c r="E52" i="56"/>
  <c r="E47" i="56"/>
  <c r="E108" i="56"/>
  <c r="F109" i="56"/>
  <c r="I141" i="56"/>
  <c r="B75" i="53"/>
  <c r="E85" i="56" l="1"/>
  <c r="E99" i="56" s="1"/>
  <c r="I73" i="56"/>
  <c r="J48" i="56"/>
  <c r="K136" i="56"/>
  <c r="F85" i="56"/>
  <c r="F99" i="56" s="1"/>
  <c r="J73" i="56"/>
  <c r="F49" i="56"/>
  <c r="G137" i="56"/>
  <c r="D80" i="56"/>
  <c r="G58" i="56"/>
  <c r="F52" i="56"/>
  <c r="F47" i="56"/>
  <c r="F74" i="56"/>
  <c r="G109" i="56"/>
  <c r="F108" i="56"/>
  <c r="K140" i="56"/>
  <c r="E50" i="56"/>
  <c r="E59" i="56" s="1"/>
  <c r="G49" i="56" l="1"/>
  <c r="H137" i="56"/>
  <c r="K48" i="56"/>
  <c r="L136" i="56"/>
  <c r="F50" i="56"/>
  <c r="F59" i="56" s="1"/>
  <c r="G74" i="56"/>
  <c r="H58" i="56"/>
  <c r="G52" i="56"/>
  <c r="G47" i="56"/>
  <c r="L140" i="56"/>
  <c r="L141" i="56" s="1"/>
  <c r="H109" i="56"/>
  <c r="G108" i="56"/>
  <c r="E80" i="56"/>
  <c r="K141" i="56"/>
  <c r="G85" i="56" l="1"/>
  <c r="G99" i="56" s="1"/>
  <c r="K73" i="56"/>
  <c r="L48" i="56"/>
  <c r="M136" i="56"/>
  <c r="H49" i="56"/>
  <c r="I137" i="56"/>
  <c r="H85" i="56"/>
  <c r="H99" i="56" s="1"/>
  <c r="L73" i="56"/>
  <c r="F61" i="56"/>
  <c r="F60" i="56" s="1"/>
  <c r="F66" i="56" s="1"/>
  <c r="F80" i="56"/>
  <c r="I58" i="56"/>
  <c r="H74" i="56"/>
  <c r="H52" i="56"/>
  <c r="H47" i="56"/>
  <c r="M140" i="56"/>
  <c r="M141" i="56" s="1"/>
  <c r="I109" i="56"/>
  <c r="H108" i="56"/>
  <c r="I85" i="56" l="1"/>
  <c r="I99" i="56" s="1"/>
  <c r="M73" i="56"/>
  <c r="I49" i="56"/>
  <c r="J137" i="56"/>
  <c r="M48" i="56"/>
  <c r="N136" i="56"/>
  <c r="G61" i="56"/>
  <c r="G60" i="56" s="1"/>
  <c r="B54" i="56"/>
  <c r="D60" i="56"/>
  <c r="D66" i="56" s="1"/>
  <c r="E61" i="56"/>
  <c r="E60" i="56" s="1"/>
  <c r="E66" i="56" s="1"/>
  <c r="B99" i="56"/>
  <c r="J109" i="56"/>
  <c r="I108" i="56"/>
  <c r="G50" i="56"/>
  <c r="G59" i="56" s="1"/>
  <c r="N140" i="56"/>
  <c r="I74" i="56"/>
  <c r="I52" i="56"/>
  <c r="I47" i="56"/>
  <c r="J58" i="56"/>
  <c r="H61" i="56"/>
  <c r="H60" i="56" s="1"/>
  <c r="D26" i="5"/>
  <c r="D28" i="5" s="1"/>
  <c r="N48" i="56" l="1"/>
  <c r="O136" i="56"/>
  <c r="J49" i="56"/>
  <c r="K137" i="56"/>
  <c r="H50" i="56"/>
  <c r="H59" i="56" s="1"/>
  <c r="H66" i="56" s="1"/>
  <c r="F76" i="56"/>
  <c r="C76" i="56"/>
  <c r="B55" i="56"/>
  <c r="B56" i="56" s="1"/>
  <c r="B69" i="56" s="1"/>
  <c r="C60" i="56"/>
  <c r="C66" i="56" s="1"/>
  <c r="C68" i="56" s="1"/>
  <c r="F68" i="56"/>
  <c r="F75" i="56" s="1"/>
  <c r="J52" i="56"/>
  <c r="J47" i="56"/>
  <c r="K58" i="56"/>
  <c r="J74" i="56"/>
  <c r="O140" i="56"/>
  <c r="N141" i="56"/>
  <c r="J108" i="56"/>
  <c r="K109" i="56"/>
  <c r="I50" i="56"/>
  <c r="I59" i="56" s="1"/>
  <c r="G80" i="56"/>
  <c r="G66" i="56"/>
  <c r="A5" i="53"/>
  <c r="J85" i="56" l="1"/>
  <c r="J99" i="56" s="1"/>
  <c r="N73" i="56"/>
  <c r="H80" i="56"/>
  <c r="K49" i="56"/>
  <c r="L137" i="56"/>
  <c r="O48" i="56"/>
  <c r="P136" i="56"/>
  <c r="C53" i="56"/>
  <c r="C55" i="56" s="1"/>
  <c r="D76" i="56"/>
  <c r="B82" i="56"/>
  <c r="D68" i="56"/>
  <c r="B77" i="56"/>
  <c r="B70" i="56"/>
  <c r="C75" i="56"/>
  <c r="I80" i="56"/>
  <c r="P140" i="56"/>
  <c r="P141" i="56" s="1"/>
  <c r="O141" i="56"/>
  <c r="I61" i="56"/>
  <c r="I60" i="56" s="1"/>
  <c r="I66" i="56" s="1"/>
  <c r="J50" i="56"/>
  <c r="J59" i="56" s="1"/>
  <c r="L109" i="56"/>
  <c r="K108" i="56"/>
  <c r="K74" i="56"/>
  <c r="K52" i="56"/>
  <c r="K47" i="56"/>
  <c r="L58" i="56"/>
  <c r="R27" i="14"/>
  <c r="Q27" i="14"/>
  <c r="L85" i="56" l="1"/>
  <c r="L99" i="56" s="1"/>
  <c r="P73" i="56"/>
  <c r="K85" i="56"/>
  <c r="K99" i="56" s="1"/>
  <c r="O73" i="56"/>
  <c r="P48" i="56"/>
  <c r="Q136" i="56"/>
  <c r="L49" i="56"/>
  <c r="M137" i="56"/>
  <c r="D53" i="56"/>
  <c r="C82" i="56"/>
  <c r="B71" i="56"/>
  <c r="E76" i="56"/>
  <c r="F67" i="56"/>
  <c r="G67" i="56" s="1"/>
  <c r="E68" i="56"/>
  <c r="D75" i="56"/>
  <c r="C56" i="56"/>
  <c r="C69" i="56" s="1"/>
  <c r="J80" i="56"/>
  <c r="K50" i="56"/>
  <c r="K59" i="56" s="1"/>
  <c r="Q140" i="56"/>
  <c r="Q141" i="56" s="1"/>
  <c r="M58" i="56"/>
  <c r="L52" i="56"/>
  <c r="L47" i="56"/>
  <c r="L74" i="56"/>
  <c r="L108" i="56"/>
  <c r="M109" i="56"/>
  <c r="J61" i="56"/>
  <c r="J60" i="56" s="1"/>
  <c r="J66" i="56" s="1"/>
  <c r="M85" i="56" l="1"/>
  <c r="M99" i="56" s="1"/>
  <c r="Q73" i="56"/>
  <c r="M49" i="56"/>
  <c r="N137" i="56"/>
  <c r="Q48" i="56"/>
  <c r="R136" i="56"/>
  <c r="K61" i="56"/>
  <c r="K60" i="56" s="1"/>
  <c r="K66" i="56" s="1"/>
  <c r="E75" i="56"/>
  <c r="B78" i="56"/>
  <c r="C77" i="56"/>
  <c r="C70" i="56"/>
  <c r="H67" i="56"/>
  <c r="G76" i="56"/>
  <c r="G68" i="56"/>
  <c r="D55" i="56"/>
  <c r="B72" i="56"/>
  <c r="K80" i="56"/>
  <c r="M108" i="56"/>
  <c r="N109" i="56"/>
  <c r="N58" i="56"/>
  <c r="M74" i="56"/>
  <c r="M52" i="56"/>
  <c r="M47" i="56"/>
  <c r="R140" i="56"/>
  <c r="L50" i="56"/>
  <c r="L59" i="56" s="1"/>
  <c r="R48" i="56" l="1"/>
  <c r="S136" i="56"/>
  <c r="N49" i="56"/>
  <c r="O137" i="56"/>
  <c r="L61" i="56"/>
  <c r="L60" i="56" s="1"/>
  <c r="E53" i="56"/>
  <c r="D82" i="56"/>
  <c r="I67" i="56"/>
  <c r="H76" i="56"/>
  <c r="H68" i="56"/>
  <c r="C71" i="56"/>
  <c r="G75" i="56"/>
  <c r="D56" i="56"/>
  <c r="D69" i="56" s="1"/>
  <c r="L80" i="56"/>
  <c r="L66" i="56"/>
  <c r="N74" i="56"/>
  <c r="N52" i="56"/>
  <c r="N47" i="56"/>
  <c r="O58" i="56"/>
  <c r="O109" i="56"/>
  <c r="N108" i="56"/>
  <c r="S140" i="56"/>
  <c r="M50" i="56"/>
  <c r="M59" i="56" s="1"/>
  <c r="R141" i="56"/>
  <c r="F25" i="6"/>
  <c r="N85" i="56" l="1"/>
  <c r="N99" i="56" s="1"/>
  <c r="R73" i="56"/>
  <c r="O49" i="56"/>
  <c r="P137" i="56"/>
  <c r="S48" i="56"/>
  <c r="T136" i="56"/>
  <c r="C78" i="56"/>
  <c r="H75" i="56"/>
  <c r="E55" i="56"/>
  <c r="E56" i="56" s="1"/>
  <c r="E69" i="56" s="1"/>
  <c r="D77" i="56"/>
  <c r="D70" i="56"/>
  <c r="J67" i="56"/>
  <c r="I76" i="56"/>
  <c r="I68" i="56"/>
  <c r="C72" i="56"/>
  <c r="M80" i="56"/>
  <c r="M61" i="56"/>
  <c r="M60" i="56" s="1"/>
  <c r="M66" i="56" s="1"/>
  <c r="N50" i="56"/>
  <c r="N59" i="56" s="1"/>
  <c r="T140" i="56"/>
  <c r="S141" i="56"/>
  <c r="O74" i="56"/>
  <c r="O52" i="56"/>
  <c r="O47" i="56"/>
  <c r="P58" i="56"/>
  <c r="P109" i="56"/>
  <c r="O108" i="56"/>
  <c r="O85" i="56" l="1"/>
  <c r="O99" i="56" s="1"/>
  <c r="S73" i="56"/>
  <c r="T48" i="56"/>
  <c r="U136" i="56"/>
  <c r="P49" i="56"/>
  <c r="Q137" i="56"/>
  <c r="N61" i="56"/>
  <c r="N60" i="56" s="1"/>
  <c r="N66" i="56" s="1"/>
  <c r="E77" i="56"/>
  <c r="E70" i="56"/>
  <c r="K67" i="56"/>
  <c r="J76" i="56"/>
  <c r="J68" i="56"/>
  <c r="F53" i="56"/>
  <c r="E82" i="56"/>
  <c r="D71" i="56"/>
  <c r="D72" i="56" s="1"/>
  <c r="I75" i="56"/>
  <c r="O50" i="56"/>
  <c r="O59" i="56" s="1"/>
  <c r="N80" i="56"/>
  <c r="U140" i="56"/>
  <c r="U141" i="56" s="1"/>
  <c r="Q109" i="56"/>
  <c r="P108" i="56"/>
  <c r="Q58" i="56"/>
  <c r="P74" i="56"/>
  <c r="P52" i="56"/>
  <c r="P47" i="56"/>
  <c r="T141" i="56"/>
  <c r="S27" i="14"/>
  <c r="S23" i="12"/>
  <c r="J23" i="12"/>
  <c r="H23" i="12"/>
  <c r="Q85" i="56" l="1"/>
  <c r="Q99" i="56" s="1"/>
  <c r="U73" i="56"/>
  <c r="Q49" i="56"/>
  <c r="R137" i="56"/>
  <c r="U48" i="56"/>
  <c r="V136" i="56"/>
  <c r="P85" i="56"/>
  <c r="P99" i="56" s="1"/>
  <c r="T73" i="56"/>
  <c r="O61" i="56"/>
  <c r="O60" i="56" s="1"/>
  <c r="O66" i="56" s="1"/>
  <c r="D78" i="56"/>
  <c r="L67" i="56"/>
  <c r="K76" i="56"/>
  <c r="K68" i="56"/>
  <c r="F55" i="56"/>
  <c r="F82" i="56" s="1"/>
  <c r="E71" i="56"/>
  <c r="J75" i="56"/>
  <c r="O80" i="56"/>
  <c r="R109" i="56"/>
  <c r="Q108" i="56"/>
  <c r="P61" i="56"/>
  <c r="P60" i="56" s="1"/>
  <c r="R58" i="56"/>
  <c r="Q74" i="56"/>
  <c r="Q52" i="56"/>
  <c r="Q47" i="56"/>
  <c r="V140" i="56"/>
  <c r="V48" i="56" l="1"/>
  <c r="W136" i="56"/>
  <c r="R49" i="56"/>
  <c r="S137" i="56"/>
  <c r="E78" i="56"/>
  <c r="G53" i="56"/>
  <c r="G55" i="56" s="1"/>
  <c r="G82" i="56" s="1"/>
  <c r="K75" i="56"/>
  <c r="L76" i="56"/>
  <c r="M67" i="56"/>
  <c r="L68" i="56"/>
  <c r="L75" i="56" s="1"/>
  <c r="E72" i="56"/>
  <c r="F56" i="56"/>
  <c r="F69" i="56" s="1"/>
  <c r="W140" i="56"/>
  <c r="R108" i="56"/>
  <c r="S109" i="56"/>
  <c r="Q61" i="56"/>
  <c r="Q60" i="56" s="1"/>
  <c r="S58" i="56"/>
  <c r="R74" i="56"/>
  <c r="R52" i="56"/>
  <c r="R47" i="56"/>
  <c r="P50" i="56"/>
  <c r="P59" i="56" s="1"/>
  <c r="V141" i="56"/>
  <c r="E25" i="6"/>
  <c r="D25" i="6" s="1"/>
  <c r="C25" i="6" s="1"/>
  <c r="A15" i="53"/>
  <c r="B21" i="53" s="1"/>
  <c r="A12" i="53"/>
  <c r="A9" i="53"/>
  <c r="R85" i="56" l="1"/>
  <c r="R99" i="56" s="1"/>
  <c r="V73" i="56"/>
  <c r="S49" i="56"/>
  <c r="T137" i="56"/>
  <c r="W48" i="56"/>
  <c r="X136" i="56"/>
  <c r="Q50" i="56"/>
  <c r="Q59" i="56" s="1"/>
  <c r="Q66" i="56" s="1"/>
  <c r="H53" i="56"/>
  <c r="M76" i="56"/>
  <c r="N67" i="56"/>
  <c r="M68" i="56"/>
  <c r="M75" i="56" s="1"/>
  <c r="F77" i="56"/>
  <c r="F70" i="56"/>
  <c r="G56" i="56"/>
  <c r="G69" i="56" s="1"/>
  <c r="T109" i="56"/>
  <c r="S108" i="56"/>
  <c r="P66" i="56"/>
  <c r="P80" i="56"/>
  <c r="R61" i="56"/>
  <c r="R60" i="56" s="1"/>
  <c r="X140" i="56"/>
  <c r="S74" i="56"/>
  <c r="S52" i="56"/>
  <c r="S47" i="56"/>
  <c r="T58" i="56"/>
  <c r="W141" i="56"/>
  <c r="A15" i="12"/>
  <c r="X48" i="56" l="1"/>
  <c r="Y136" i="56"/>
  <c r="T49" i="56"/>
  <c r="U137" i="56"/>
  <c r="S85" i="56"/>
  <c r="S99" i="56" s="1"/>
  <c r="W73" i="56"/>
  <c r="Q80" i="56"/>
  <c r="F71" i="56"/>
  <c r="F72" i="56" s="1"/>
  <c r="H55" i="56"/>
  <c r="H56" i="56" s="1"/>
  <c r="H69" i="56" s="1"/>
  <c r="G77" i="56"/>
  <c r="G70" i="56"/>
  <c r="O67" i="56"/>
  <c r="N76" i="56"/>
  <c r="N68" i="56"/>
  <c r="N75" i="56" s="1"/>
  <c r="U58" i="56"/>
  <c r="T74" i="56"/>
  <c r="T52" i="56"/>
  <c r="T47" i="56"/>
  <c r="R50" i="56"/>
  <c r="R59" i="56" s="1"/>
  <c r="Y140" i="56"/>
  <c r="Y141" i="56" s="1"/>
  <c r="X141" i="56"/>
  <c r="S50" i="56"/>
  <c r="S59" i="56" s="1"/>
  <c r="U109" i="56"/>
  <c r="T108" i="56"/>
  <c r="A8" i="17"/>
  <c r="E9" i="14"/>
  <c r="T85" i="56" l="1"/>
  <c r="T99" i="56" s="1"/>
  <c r="X73" i="56"/>
  <c r="U49" i="56"/>
  <c r="V137" i="56"/>
  <c r="Y48" i="56"/>
  <c r="Z136" i="56"/>
  <c r="U85" i="56"/>
  <c r="U99" i="56" s="1"/>
  <c r="Y73" i="56"/>
  <c r="S61" i="56"/>
  <c r="S60" i="56" s="1"/>
  <c r="S66" i="56" s="1"/>
  <c r="H77" i="56"/>
  <c r="H70" i="56"/>
  <c r="H71" i="56" s="1"/>
  <c r="H72" i="56" s="1"/>
  <c r="F78" i="56"/>
  <c r="G71" i="56"/>
  <c r="O76" i="56"/>
  <c r="P67" i="56"/>
  <c r="O68" i="56"/>
  <c r="O75" i="56" s="1"/>
  <c r="I53" i="56"/>
  <c r="H82" i="56"/>
  <c r="S80" i="56"/>
  <c r="U108" i="56"/>
  <c r="V109" i="56"/>
  <c r="R80" i="56"/>
  <c r="R66" i="56"/>
  <c r="T50" i="56"/>
  <c r="T59" i="56" s="1"/>
  <c r="Z140" i="56"/>
  <c r="V58" i="56"/>
  <c r="U74" i="56"/>
  <c r="U52" i="56"/>
  <c r="U47" i="56"/>
  <c r="Z48" i="56" l="1"/>
  <c r="AA136" i="56"/>
  <c r="V49" i="56"/>
  <c r="W137" i="56"/>
  <c r="G78" i="56"/>
  <c r="H78" i="56" s="1"/>
  <c r="I55" i="56"/>
  <c r="I82" i="56" s="1"/>
  <c r="G72" i="56"/>
  <c r="Q67" i="56"/>
  <c r="P76" i="56"/>
  <c r="P68" i="56"/>
  <c r="P75" i="56" s="1"/>
  <c r="T80" i="56"/>
  <c r="T61" i="56"/>
  <c r="T60" i="56" s="1"/>
  <c r="T66" i="56" s="1"/>
  <c r="AA140" i="56"/>
  <c r="AA141" i="56" s="1"/>
  <c r="W109" i="56"/>
  <c r="V108" i="56"/>
  <c r="Z141" i="56"/>
  <c r="W58" i="56"/>
  <c r="V52" i="56"/>
  <c r="V47" i="56"/>
  <c r="V74" i="56"/>
  <c r="U61" i="56"/>
  <c r="U60"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V85" i="56" l="1"/>
  <c r="V99" i="56" s="1"/>
  <c r="Z73" i="56"/>
  <c r="W49" i="56"/>
  <c r="X137" i="56"/>
  <c r="AA48" i="56"/>
  <c r="AB136" i="56"/>
  <c r="W85" i="56"/>
  <c r="W99" i="56" s="1"/>
  <c r="AA73" i="56"/>
  <c r="J53" i="56"/>
  <c r="Q76" i="56"/>
  <c r="R67" i="56"/>
  <c r="Q68" i="56"/>
  <c r="Q75" i="56" s="1"/>
  <c r="J55" i="56"/>
  <c r="J56" i="56" s="1"/>
  <c r="J69" i="56" s="1"/>
  <c r="I56" i="56"/>
  <c r="I69" i="56" s="1"/>
  <c r="X109" i="56"/>
  <c r="W108" i="56"/>
  <c r="V50" i="56"/>
  <c r="V59" i="56" s="1"/>
  <c r="AB140" i="56"/>
  <c r="AB141" i="56" s="1"/>
  <c r="W74" i="56"/>
  <c r="X58" i="56"/>
  <c r="W52" i="56"/>
  <c r="W47" i="56"/>
  <c r="U50" i="56"/>
  <c r="U5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48" i="56" l="1"/>
  <c r="AC136" i="56"/>
  <c r="X49" i="56"/>
  <c r="Y137" i="56"/>
  <c r="X85" i="56"/>
  <c r="X99" i="56" s="1"/>
  <c r="AB73" i="56"/>
  <c r="V61" i="56"/>
  <c r="V60" i="56" s="1"/>
  <c r="V66" i="56" s="1"/>
  <c r="J77" i="56"/>
  <c r="J70" i="56"/>
  <c r="I77" i="56"/>
  <c r="I70" i="56"/>
  <c r="R76" i="56"/>
  <c r="S67" i="56"/>
  <c r="R68" i="56"/>
  <c r="R75" i="56" s="1"/>
  <c r="K53" i="56"/>
  <c r="J82" i="56"/>
  <c r="V80" i="56"/>
  <c r="Y58" i="56"/>
  <c r="X74" i="56"/>
  <c r="X52" i="56"/>
  <c r="X47" i="56"/>
  <c r="U80" i="56"/>
  <c r="U66" i="56"/>
  <c r="W61" i="56"/>
  <c r="W60" i="56" s="1"/>
  <c r="X108" i="56"/>
  <c r="Y109" i="56"/>
  <c r="AC140" i="56"/>
  <c r="Y49" i="56" l="1"/>
  <c r="Z137" i="56"/>
  <c r="AC48" i="56"/>
  <c r="AD136" i="56"/>
  <c r="I71" i="56"/>
  <c r="I72" i="56" s="1"/>
  <c r="T67" i="56"/>
  <c r="S76" i="56"/>
  <c r="S68" i="56"/>
  <c r="S75" i="56" s="1"/>
  <c r="J71" i="56"/>
  <c r="J72" i="56" s="1"/>
  <c r="K55" i="56"/>
  <c r="K82" i="56" s="1"/>
  <c r="AD140" i="56"/>
  <c r="AD141" i="56" s="1"/>
  <c r="Z109" i="56"/>
  <c r="Y108" i="56"/>
  <c r="W50" i="56"/>
  <c r="W59" i="56" s="1"/>
  <c r="Y74" i="56"/>
  <c r="Z58" i="56"/>
  <c r="Y52" i="56"/>
  <c r="Y47" i="56"/>
  <c r="AC141" i="56"/>
  <c r="X61" i="56"/>
  <c r="X60" i="56" s="1"/>
  <c r="Y85" i="56" l="1"/>
  <c r="Y99" i="56" s="1"/>
  <c r="AC73" i="56"/>
  <c r="AD48" i="56"/>
  <c r="AE136" i="56"/>
  <c r="Z49" i="56"/>
  <c r="AA137" i="56"/>
  <c r="Z85" i="56"/>
  <c r="Z99" i="56" s="1"/>
  <c r="AD73" i="56"/>
  <c r="X50" i="56"/>
  <c r="X59" i="56" s="1"/>
  <c r="X80" i="56" s="1"/>
  <c r="L53" i="56"/>
  <c r="L55" i="56" s="1"/>
  <c r="L82" i="56" s="1"/>
  <c r="K56" i="56"/>
  <c r="K69" i="56" s="1"/>
  <c r="K70" i="56" s="1"/>
  <c r="U67" i="56"/>
  <c r="T76" i="56"/>
  <c r="T68" i="56"/>
  <c r="T75" i="56" s="1"/>
  <c r="I78" i="56"/>
  <c r="Z52" i="56"/>
  <c r="Z47" i="56"/>
  <c r="AA58" i="56"/>
  <c r="Z74" i="56"/>
  <c r="Y50" i="56"/>
  <c r="Y59" i="56" s="1"/>
  <c r="W80" i="56"/>
  <c r="W66" i="56"/>
  <c r="AA109" i="56"/>
  <c r="Z108" i="56"/>
  <c r="AE140" i="56"/>
  <c r="AA49" i="56" l="1"/>
  <c r="AB137" i="56"/>
  <c r="AE48" i="56"/>
  <c r="AF136" i="56"/>
  <c r="X66" i="56"/>
  <c r="Y61" i="56"/>
  <c r="Y60" i="56" s="1"/>
  <c r="Y66" i="56" s="1"/>
  <c r="K77" i="56"/>
  <c r="M53" i="56"/>
  <c r="U76" i="56"/>
  <c r="V67" i="56"/>
  <c r="U68" i="56"/>
  <c r="U75" i="56" s="1"/>
  <c r="K71" i="56"/>
  <c r="J78" i="56"/>
  <c r="L56" i="56"/>
  <c r="L69" i="56" s="1"/>
  <c r="Y80" i="56"/>
  <c r="AA74" i="56"/>
  <c r="AA52" i="56"/>
  <c r="AA47" i="56"/>
  <c r="AB58" i="56"/>
  <c r="AF140" i="56"/>
  <c r="AF141" i="56" s="1"/>
  <c r="AB109" i="56"/>
  <c r="AA108" i="56"/>
  <c r="AE141" i="56"/>
  <c r="Z50" i="56"/>
  <c r="Z59" i="56" s="1"/>
  <c r="AA85" i="56" l="1"/>
  <c r="AA99" i="56" s="1"/>
  <c r="AE73" i="56"/>
  <c r="AF48" i="56"/>
  <c r="AG136" i="56"/>
  <c r="AB49" i="56"/>
  <c r="AC137" i="56"/>
  <c r="AB85" i="56"/>
  <c r="AB99" i="56" s="1"/>
  <c r="AF73" i="56"/>
  <c r="K78" i="56"/>
  <c r="V76" i="56"/>
  <c r="W67" i="56"/>
  <c r="V68" i="56"/>
  <c r="V75" i="56" s="1"/>
  <c r="M55" i="56"/>
  <c r="M82" i="56" s="1"/>
  <c r="L77" i="56"/>
  <c r="L70" i="56"/>
  <c r="K72" i="56"/>
  <c r="Z80" i="56"/>
  <c r="Z61" i="56"/>
  <c r="Z60" i="56" s="1"/>
  <c r="Z66" i="56" s="1"/>
  <c r="AC58" i="56"/>
  <c r="AB74" i="56"/>
  <c r="AB52" i="56"/>
  <c r="AB47" i="56"/>
  <c r="AA50" i="56"/>
  <c r="AA59" i="56" s="1"/>
  <c r="AG140" i="56"/>
  <c r="AA61" i="56"/>
  <c r="AA60" i="56" s="1"/>
  <c r="AB108" i="56"/>
  <c r="AC109" i="56"/>
  <c r="AC49" i="56" l="1"/>
  <c r="AD137" i="56"/>
  <c r="AG48" i="56"/>
  <c r="AH136" i="56"/>
  <c r="N53" i="56"/>
  <c r="N55" i="56" s="1"/>
  <c r="M56" i="56"/>
  <c r="M69" i="56" s="1"/>
  <c r="M77" i="56" s="1"/>
  <c r="L71" i="56"/>
  <c r="L78" i="56" s="1"/>
  <c r="X67" i="56"/>
  <c r="W76" i="56"/>
  <c r="W68" i="56"/>
  <c r="W75" i="56" s="1"/>
  <c r="AH140" i="56"/>
  <c r="AA66" i="56"/>
  <c r="AA80" i="56"/>
  <c r="AC108" i="56"/>
  <c r="AD109" i="56"/>
  <c r="AD58" i="56"/>
  <c r="AC74" i="56"/>
  <c r="AC52" i="56"/>
  <c r="AC47" i="56"/>
  <c r="AG141" i="56"/>
  <c r="AB50" i="56"/>
  <c r="AB59" i="56" s="1"/>
  <c r="AH48" i="56" l="1"/>
  <c r="AI136" i="56"/>
  <c r="AD49" i="56"/>
  <c r="AE137" i="56"/>
  <c r="AC85" i="56"/>
  <c r="AC99" i="56" s="1"/>
  <c r="AG73" i="56"/>
  <c r="AB61" i="56"/>
  <c r="AB60" i="56" s="1"/>
  <c r="AB66" i="56" s="1"/>
  <c r="N82" i="56"/>
  <c r="O53" i="56"/>
  <c r="O55" i="56" s="1"/>
  <c r="O82" i="56" s="1"/>
  <c r="M70" i="56"/>
  <c r="M71" i="56" s="1"/>
  <c r="M78" i="56" s="1"/>
  <c r="Y67" i="56"/>
  <c r="X76" i="56"/>
  <c r="X68" i="56"/>
  <c r="X75" i="56" s="1"/>
  <c r="L72" i="56"/>
  <c r="N56" i="56"/>
  <c r="N69" i="56" s="1"/>
  <c r="AI140" i="56"/>
  <c r="AI141" i="56" s="1"/>
  <c r="AB80" i="56"/>
  <c r="AD74" i="56"/>
  <c r="AD52" i="56"/>
  <c r="AD47" i="56"/>
  <c r="AE58" i="56"/>
  <c r="AH141" i="56"/>
  <c r="AE109" i="56"/>
  <c r="AD108" i="56"/>
  <c r="AC61" i="56"/>
  <c r="AC60" i="56" s="1"/>
  <c r="AE85" i="56" l="1"/>
  <c r="AE99" i="56" s="1"/>
  <c r="AI73" i="56"/>
  <c r="AE49" i="56"/>
  <c r="AF137" i="56"/>
  <c r="AI48" i="56"/>
  <c r="AJ136" i="56"/>
  <c r="AD85" i="56"/>
  <c r="AD99" i="56" s="1"/>
  <c r="AH73" i="56"/>
  <c r="AC50" i="56"/>
  <c r="AC59" i="56" s="1"/>
  <c r="AC80" i="56" s="1"/>
  <c r="M72" i="56"/>
  <c r="O56" i="56"/>
  <c r="O69" i="56" s="1"/>
  <c r="P53" i="56"/>
  <c r="N77" i="56"/>
  <c r="N70" i="56"/>
  <c r="Y76" i="56"/>
  <c r="Z67" i="56"/>
  <c r="Y68" i="56"/>
  <c r="Y75" i="56" s="1"/>
  <c r="AF109" i="56"/>
  <c r="AE108" i="56"/>
  <c r="AD50" i="56"/>
  <c r="AD59" i="56" s="1"/>
  <c r="AJ140" i="56"/>
  <c r="AJ141" i="56" s="1"/>
  <c r="AE74" i="56"/>
  <c r="AE52" i="56"/>
  <c r="AE47" i="56"/>
  <c r="AF58" i="56"/>
  <c r="AF85" i="56" l="1"/>
  <c r="AF99" i="56" s="1"/>
  <c r="AJ73" i="56"/>
  <c r="AJ48" i="56"/>
  <c r="AK136" i="56"/>
  <c r="AF49" i="56"/>
  <c r="AG137" i="56"/>
  <c r="AC66" i="56"/>
  <c r="AD61" i="56"/>
  <c r="AD60" i="56" s="1"/>
  <c r="AD66" i="56" s="1"/>
  <c r="O77" i="56"/>
  <c r="O70" i="56"/>
  <c r="N71" i="56"/>
  <c r="N78" i="56" s="1"/>
  <c r="AA67" i="56"/>
  <c r="Z76" i="56"/>
  <c r="Z68" i="56"/>
  <c r="Z75" i="56" s="1"/>
  <c r="P55" i="56"/>
  <c r="P82" i="56" s="1"/>
  <c r="AD80" i="56"/>
  <c r="AE61" i="56"/>
  <c r="AE60" i="56" s="1"/>
  <c r="AF108" i="56"/>
  <c r="AG109" i="56"/>
  <c r="AG58" i="56"/>
  <c r="AF52" i="56"/>
  <c r="AF47" i="56"/>
  <c r="AF74" i="56"/>
  <c r="AK140" i="56"/>
  <c r="AG49" i="56" l="1"/>
  <c r="AH137" i="56"/>
  <c r="AK48" i="56"/>
  <c r="AL136" i="56"/>
  <c r="AE50" i="56"/>
  <c r="AE59" i="56" s="1"/>
  <c r="AE66" i="56" s="1"/>
  <c r="P56" i="56"/>
  <c r="P69" i="56" s="1"/>
  <c r="P70" i="56" s="1"/>
  <c r="AB67" i="56"/>
  <c r="AA76" i="56"/>
  <c r="AA68" i="56"/>
  <c r="AA75" i="56" s="1"/>
  <c r="O71" i="56"/>
  <c r="O78" i="56" s="1"/>
  <c r="Q53" i="56"/>
  <c r="N72" i="56"/>
  <c r="AL140" i="56"/>
  <c r="AL141" i="56" s="1"/>
  <c r="AH58" i="56"/>
  <c r="AG52" i="56"/>
  <c r="AG47" i="56"/>
  <c r="AG74" i="56"/>
  <c r="AH109" i="56"/>
  <c r="AG108" i="56"/>
  <c r="AF50" i="56"/>
  <c r="AF59" i="56" s="1"/>
  <c r="AK141" i="56"/>
  <c r="AG85" i="56" l="1"/>
  <c r="AG99" i="56" s="1"/>
  <c r="AK73" i="56"/>
  <c r="AL48" i="56"/>
  <c r="AM136" i="56"/>
  <c r="AM48" i="56" s="1"/>
  <c r="AH49" i="56"/>
  <c r="AI137" i="56"/>
  <c r="AH85" i="56"/>
  <c r="AH99" i="56" s="1"/>
  <c r="AL73" i="56"/>
  <c r="AE80" i="56"/>
  <c r="P77" i="56"/>
  <c r="AF61" i="56"/>
  <c r="AF60" i="56" s="1"/>
  <c r="AF66" i="56" s="1"/>
  <c r="O72" i="56"/>
  <c r="Q55" i="56"/>
  <c r="Q82" i="56" s="1"/>
  <c r="P71" i="56"/>
  <c r="P78" i="56" s="1"/>
  <c r="AC67" i="56"/>
  <c r="AB76" i="56"/>
  <c r="AB68" i="56"/>
  <c r="AB75" i="56" s="1"/>
  <c r="AG50" i="56"/>
  <c r="AG59" i="56" s="1"/>
  <c r="AH108" i="56"/>
  <c r="AI109" i="56"/>
  <c r="AI58" i="56"/>
  <c r="AH74" i="56"/>
  <c r="AH52" i="56"/>
  <c r="AH47" i="56"/>
  <c r="AM140" i="56"/>
  <c r="AM141" i="56" s="1"/>
  <c r="AF80" i="56"/>
  <c r="AI85" i="56" l="1"/>
  <c r="AI99" i="56" s="1"/>
  <c r="AM73" i="56"/>
  <c r="AI49" i="56"/>
  <c r="AJ137" i="56"/>
  <c r="AG61" i="56"/>
  <c r="AG60" i="56" s="1"/>
  <c r="AG66" i="56" s="1"/>
  <c r="P72" i="56"/>
  <c r="Q56" i="56"/>
  <c r="Q69" i="56" s="1"/>
  <c r="AC76" i="56"/>
  <c r="AD67" i="56"/>
  <c r="AC68" i="56"/>
  <c r="AC75" i="56" s="1"/>
  <c r="R53" i="56"/>
  <c r="AJ85" i="56"/>
  <c r="AJ99" i="56" s="1"/>
  <c r="AI74" i="56"/>
  <c r="AI52" i="56"/>
  <c r="AI47" i="56"/>
  <c r="AJ58" i="56"/>
  <c r="AG80" i="56"/>
  <c r="AH61" i="56"/>
  <c r="AH60" i="56" s="1"/>
  <c r="AJ109" i="56"/>
  <c r="AI108" i="56"/>
  <c r="AJ49" i="56" l="1"/>
  <c r="AK137" i="56"/>
  <c r="R55" i="56"/>
  <c r="R56" i="56" s="1"/>
  <c r="R69" i="56" s="1"/>
  <c r="Q70" i="56"/>
  <c r="Q77" i="56"/>
  <c r="AD76" i="56"/>
  <c r="AE67" i="56"/>
  <c r="AD68" i="56"/>
  <c r="AD75" i="56" s="1"/>
  <c r="AH50" i="56"/>
  <c r="AH59" i="56" s="1"/>
  <c r="AJ108" i="56"/>
  <c r="AK109" i="56"/>
  <c r="AI50" i="56"/>
  <c r="AI59" i="56" s="1"/>
  <c r="AK85" i="56"/>
  <c r="AK99" i="56" s="1"/>
  <c r="AK58" i="56"/>
  <c r="AJ74" i="56"/>
  <c r="AJ52" i="56"/>
  <c r="AJ47" i="56"/>
  <c r="AI61" i="56"/>
  <c r="AI60" i="56" s="1"/>
  <c r="AK49" i="56" l="1"/>
  <c r="AL137" i="56"/>
  <c r="R77" i="56"/>
  <c r="R70" i="56"/>
  <c r="Q71" i="56"/>
  <c r="Q78" i="56" s="1"/>
  <c r="AE76" i="56"/>
  <c r="AF67" i="56"/>
  <c r="AE68" i="56"/>
  <c r="AE75" i="56" s="1"/>
  <c r="S53" i="56"/>
  <c r="R82" i="56"/>
  <c r="AI80" i="56"/>
  <c r="AI66" i="56"/>
  <c r="AL58" i="56"/>
  <c r="AK74" i="56"/>
  <c r="AK52" i="56"/>
  <c r="AK47" i="56"/>
  <c r="AJ61" i="56"/>
  <c r="AJ60" i="56" s="1"/>
  <c r="AL109" i="56"/>
  <c r="AK108" i="56"/>
  <c r="AH80" i="56"/>
  <c r="AH66" i="56"/>
  <c r="AL49" i="56" l="1"/>
  <c r="AM137" i="56"/>
  <c r="AM49" i="56" s="1"/>
  <c r="AJ50" i="56"/>
  <c r="AJ59" i="56" s="1"/>
  <c r="AJ66" i="56" s="1"/>
  <c r="S55" i="56"/>
  <c r="S56" i="56" s="1"/>
  <c r="S69" i="56" s="1"/>
  <c r="Q72" i="56"/>
  <c r="AF76" i="56"/>
  <c r="AG67" i="56"/>
  <c r="AF68" i="56"/>
  <c r="AF75" i="56" s="1"/>
  <c r="R71" i="56"/>
  <c r="R78" i="56" s="1"/>
  <c r="AK61" i="56"/>
  <c r="AK60" i="56" s="1"/>
  <c r="AM58" i="56"/>
  <c r="AL52" i="56"/>
  <c r="AL47" i="56"/>
  <c r="AL74" i="56"/>
  <c r="AJ80" i="56"/>
  <c r="AL85" i="56"/>
  <c r="AL99" i="56" s="1"/>
  <c r="AL108" i="56"/>
  <c r="AM109" i="56"/>
  <c r="AK50" i="56" l="1"/>
  <c r="AK59" i="56" s="1"/>
  <c r="AK80" i="56" s="1"/>
  <c r="S77" i="56"/>
  <c r="S70" i="56"/>
  <c r="AH67" i="56"/>
  <c r="AG76" i="56"/>
  <c r="AG68" i="56"/>
  <c r="AG75" i="56" s="1"/>
  <c r="T53" i="56"/>
  <c r="S82" i="56"/>
  <c r="R72" i="56"/>
  <c r="AM108" i="56"/>
  <c r="AM74" i="56"/>
  <c r="AM52" i="56"/>
  <c r="AM47" i="56"/>
  <c r="AL50" i="56"/>
  <c r="AL59" i="56" s="1"/>
  <c r="AM85" i="56"/>
  <c r="AM99" i="56" s="1"/>
  <c r="AK66" i="56" l="1"/>
  <c r="AL61" i="56"/>
  <c r="AL60" i="56" s="1"/>
  <c r="AL66" i="56" s="1"/>
  <c r="T55" i="56"/>
  <c r="T82" i="56" s="1"/>
  <c r="S71" i="56"/>
  <c r="S78" i="56" s="1"/>
  <c r="AH76" i="56"/>
  <c r="AI67" i="56"/>
  <c r="AH68" i="56"/>
  <c r="AH75" i="56" s="1"/>
  <c r="AL80" i="56"/>
  <c r="AM50" i="56"/>
  <c r="AM59" i="56" s="1"/>
  <c r="AM61" i="56"/>
  <c r="AM60" i="56" s="1"/>
  <c r="T56" i="56" l="1"/>
  <c r="T69" i="56" s="1"/>
  <c r="T70" i="56" s="1"/>
  <c r="U53" i="56"/>
  <c r="AJ67" i="56"/>
  <c r="AI76" i="56"/>
  <c r="AI68" i="56"/>
  <c r="AI75" i="56" s="1"/>
  <c r="S72" i="56"/>
  <c r="AM80" i="56"/>
  <c r="AM66" i="56"/>
  <c r="T77" i="56" l="1"/>
  <c r="U55" i="56"/>
  <c r="U56" i="56" s="1"/>
  <c r="U69" i="56" s="1"/>
  <c r="AJ76" i="56"/>
  <c r="AK67" i="56"/>
  <c r="AJ68" i="56"/>
  <c r="AJ75" i="56" s="1"/>
  <c r="T71" i="56"/>
  <c r="T78" i="56" s="1"/>
  <c r="A100" i="56"/>
  <c r="U77" i="56" l="1"/>
  <c r="U70" i="56"/>
  <c r="T72" i="56"/>
  <c r="AK76" i="56"/>
  <c r="AL67" i="56"/>
  <c r="AK68" i="56"/>
  <c r="AK75" i="56" s="1"/>
  <c r="V53" i="56"/>
  <c r="U82" i="56"/>
  <c r="U71" i="56" l="1"/>
  <c r="U78" i="56" s="1"/>
  <c r="AM67" i="56"/>
  <c r="AL76" i="56"/>
  <c r="AL68" i="56"/>
  <c r="AL75" i="56" s="1"/>
  <c r="V55" i="56"/>
  <c r="V82" i="56" s="1"/>
  <c r="U72" i="56" l="1"/>
  <c r="V56" i="56"/>
  <c r="V69" i="56" s="1"/>
  <c r="V77" i="56" s="1"/>
  <c r="AM76" i="56"/>
  <c r="AM68" i="56"/>
  <c r="AM75" i="56" s="1"/>
  <c r="W53" i="56"/>
  <c r="V70" i="56" l="1"/>
  <c r="V71" i="56" s="1"/>
  <c r="V78" i="56" s="1"/>
  <c r="W55" i="56"/>
  <c r="W82" i="56" s="1"/>
  <c r="X53" i="56" l="1"/>
  <c r="V72" i="56"/>
  <c r="W56" i="56"/>
  <c r="W69" i="56" s="1"/>
  <c r="W77" i="56" l="1"/>
  <c r="W70" i="56"/>
  <c r="X55" i="56"/>
  <c r="X82" i="56" s="1"/>
  <c r="X56" i="56" l="1"/>
  <c r="X69" i="56" s="1"/>
  <c r="X77" i="56" s="1"/>
  <c r="Y53" i="56"/>
  <c r="W71" i="56"/>
  <c r="W78" i="56" s="1"/>
  <c r="X70" i="56" l="1"/>
  <c r="X71" i="56" s="1"/>
  <c r="X78" i="56" s="1"/>
  <c r="Y55" i="56"/>
  <c r="Y82" i="56" s="1"/>
  <c r="W72" i="56"/>
  <c r="Z53" i="56" l="1"/>
  <c r="Z55" i="56" s="1"/>
  <c r="Z56" i="56" s="1"/>
  <c r="Z69" i="56" s="1"/>
  <c r="X72" i="56"/>
  <c r="Y56" i="56"/>
  <c r="Y69" i="56" s="1"/>
  <c r="Y77" i="56" l="1"/>
  <c r="Y70" i="56"/>
  <c r="Z77" i="56"/>
  <c r="Z70" i="56"/>
  <c r="AA53" i="56"/>
  <c r="Z82" i="56"/>
  <c r="Z71" i="56" l="1"/>
  <c r="Z72" i="56" s="1"/>
  <c r="Y71" i="56"/>
  <c r="Y78" i="56" s="1"/>
  <c r="AA55" i="56"/>
  <c r="AA82" i="56" s="1"/>
  <c r="AA56" i="56" l="1"/>
  <c r="AA69" i="56" s="1"/>
  <c r="AA77" i="56" s="1"/>
  <c r="Y72" i="56"/>
  <c r="AB53" i="56"/>
  <c r="Z78" i="56"/>
  <c r="AA70" i="56" l="1"/>
  <c r="AA71" i="56" s="1"/>
  <c r="AA78" i="56" s="1"/>
  <c r="AB55" i="56"/>
  <c r="AB82" i="56" s="1"/>
  <c r="AC53" i="56" l="1"/>
  <c r="AC55" i="56" s="1"/>
  <c r="AC82" i="56" s="1"/>
  <c r="AB56" i="56"/>
  <c r="AB69" i="56" s="1"/>
  <c r="AA72" i="56"/>
  <c r="AD53" i="56" l="1"/>
  <c r="AB70" i="56"/>
  <c r="AB77" i="56"/>
  <c r="AC56" i="56"/>
  <c r="AC69" i="56" s="1"/>
  <c r="AC77" i="56" l="1"/>
  <c r="AC70" i="56"/>
  <c r="AB71" i="56"/>
  <c r="AB78" i="56" s="1"/>
  <c r="AD55" i="56"/>
  <c r="AD82" i="56" s="1"/>
  <c r="AD56" i="56" l="1"/>
  <c r="AD69" i="56" s="1"/>
  <c r="AD70" i="56" s="1"/>
  <c r="AE53" i="56"/>
  <c r="AE55" i="56" s="1"/>
  <c r="AE82" i="56" s="1"/>
  <c r="AB72" i="56"/>
  <c r="AC71" i="56"/>
  <c r="AC78" i="56" s="1"/>
  <c r="AD77" i="56" l="1"/>
  <c r="AE56" i="56"/>
  <c r="AE69" i="56" s="1"/>
  <c r="AF53" i="56"/>
  <c r="AD71" i="56"/>
  <c r="AD78" i="56" s="1"/>
  <c r="AC72" i="56"/>
  <c r="AD72" i="56" l="1"/>
  <c r="AF55" i="56"/>
  <c r="AF82" i="56" s="1"/>
  <c r="AE77" i="56"/>
  <c r="AE70" i="56"/>
  <c r="AG53" i="56" l="1"/>
  <c r="AG55" i="56" s="1"/>
  <c r="AF56" i="56"/>
  <c r="AF69" i="56" s="1"/>
  <c r="AF77" i="56" s="1"/>
  <c r="AE71" i="56"/>
  <c r="AF70" i="56" l="1"/>
  <c r="AF71" i="56" s="1"/>
  <c r="AF72" i="56" s="1"/>
  <c r="AG56" i="56"/>
  <c r="AG69" i="56" s="1"/>
  <c r="AG70" i="56" s="1"/>
  <c r="AE78" i="56"/>
  <c r="AE72" i="56"/>
  <c r="AH53" i="56"/>
  <c r="AG82" i="56"/>
  <c r="AG77" i="56" l="1"/>
  <c r="AH55" i="56"/>
  <c r="AH56" i="56" s="1"/>
  <c r="AH69" i="56" s="1"/>
  <c r="AG71" i="56"/>
  <c r="AF78" i="56"/>
  <c r="AG78" i="56" l="1"/>
  <c r="AH70" i="56"/>
  <c r="AH77" i="56"/>
  <c r="AG72" i="56"/>
  <c r="AI53" i="56"/>
  <c r="AH82" i="56"/>
  <c r="AI55" i="56" l="1"/>
  <c r="AI82" i="56" s="1"/>
  <c r="AH71" i="56"/>
  <c r="AH72" i="56" s="1"/>
  <c r="AI56" i="56" l="1"/>
  <c r="AI69" i="56" s="1"/>
  <c r="AI77" i="56" s="1"/>
  <c r="AJ53" i="56"/>
  <c r="AJ55" i="56" s="1"/>
  <c r="AJ82" i="56" s="1"/>
  <c r="AH78" i="56"/>
  <c r="AI70" i="56" l="1"/>
  <c r="AI71" i="56" s="1"/>
  <c r="AI78" i="56" s="1"/>
  <c r="AK53" i="56"/>
  <c r="AK55" i="56" s="1"/>
  <c r="AK82" i="56" s="1"/>
  <c r="AJ56" i="56"/>
  <c r="AJ69" i="56" s="1"/>
  <c r="AI72" i="56" l="1"/>
  <c r="AJ77" i="56"/>
  <c r="AJ70" i="56"/>
  <c r="AL53" i="56"/>
  <c r="AK56" i="56"/>
  <c r="AK69" i="56" s="1"/>
  <c r="AL55" i="56" l="1"/>
  <c r="AL82" i="56" s="1"/>
  <c r="AJ71" i="56"/>
  <c r="AJ78" i="56" s="1"/>
  <c r="AK70" i="56"/>
  <c r="AK77" i="56"/>
  <c r="AL56" i="56" l="1"/>
  <c r="AL69" i="56" s="1"/>
  <c r="AL70" i="56" s="1"/>
  <c r="AM53" i="56"/>
  <c r="AM55" i="56" s="1"/>
  <c r="AM82" i="56" s="1"/>
  <c r="AK71" i="56"/>
  <c r="AK78" i="56" s="1"/>
  <c r="AJ72" i="56"/>
  <c r="AL77" i="56" l="1"/>
  <c r="AK72" i="56"/>
  <c r="AM56" i="56"/>
  <c r="AM69" i="56" s="1"/>
  <c r="AL71" i="56"/>
  <c r="AL78" i="56" s="1"/>
  <c r="AM77" i="56" l="1"/>
  <c r="AM70" i="56"/>
  <c r="AL72" i="56"/>
  <c r="AM71" i="56" l="1"/>
  <c r="AM78" i="56" s="1"/>
  <c r="AM72" i="56" l="1"/>
  <c r="A101" i="56" l="1"/>
  <c r="B102" i="56" s="1"/>
  <c r="B79" i="56"/>
  <c r="B83" i="56" l="1"/>
  <c r="C79" i="56"/>
  <c r="B86" i="56" l="1"/>
  <c r="B88" i="56"/>
  <c r="B84" i="56"/>
  <c r="B89" i="56" s="1"/>
  <c r="C83" i="56"/>
  <c r="C86" i="56" s="1"/>
  <c r="D79" i="56"/>
  <c r="E79" i="56" s="1"/>
  <c r="E83" i="56" l="1"/>
  <c r="E86" i="56" s="1"/>
  <c r="F79" i="56"/>
  <c r="F83" i="56" s="1"/>
  <c r="F86" i="56" s="1"/>
  <c r="C87" i="56"/>
  <c r="B87" i="56"/>
  <c r="B90" i="56" s="1"/>
  <c r="C84" i="56"/>
  <c r="C89" i="56" s="1"/>
  <c r="D83" i="56"/>
  <c r="D86" i="56" s="1"/>
  <c r="C88" i="56"/>
  <c r="F84" i="56" l="1"/>
  <c r="D84" i="56"/>
  <c r="D89" i="56" s="1"/>
  <c r="E84" i="56"/>
  <c r="F88" i="56"/>
  <c r="G79" i="56"/>
  <c r="D87" i="56"/>
  <c r="D90" i="56" s="1"/>
  <c r="E87" i="56"/>
  <c r="D88" i="56"/>
  <c r="E88" i="56"/>
  <c r="F87" i="56"/>
  <c r="C90" i="56"/>
  <c r="E89" i="56" l="1"/>
  <c r="F90" i="56"/>
  <c r="F89" i="56"/>
  <c r="E90" i="56"/>
  <c r="G83" i="56"/>
  <c r="H79" i="56"/>
  <c r="H83" i="56" l="1"/>
  <c r="I79" i="56"/>
  <c r="G86" i="56"/>
  <c r="G88" i="56"/>
  <c r="G84" i="56"/>
  <c r="G89" i="56" s="1"/>
  <c r="H88" i="56"/>
  <c r="H84" i="56"/>
  <c r="H89" i="56" s="1"/>
  <c r="I83" i="56" l="1"/>
  <c r="J79" i="56"/>
  <c r="G87" i="56"/>
  <c r="G90" i="56" s="1"/>
  <c r="H86" i="56"/>
  <c r="H87" i="56" s="1"/>
  <c r="I84" i="56"/>
  <c r="I89" i="56" s="1"/>
  <c r="H90" i="56" l="1"/>
  <c r="J83" i="56"/>
  <c r="K79" i="56"/>
  <c r="L79" i="56" s="1"/>
  <c r="L83" i="56" s="1"/>
  <c r="L86" i="56" s="1"/>
  <c r="I86" i="56"/>
  <c r="I87" i="56" s="1"/>
  <c r="I90" i="56" s="1"/>
  <c r="I88" i="56"/>
  <c r="K83" i="56" l="1"/>
  <c r="K86" i="56" s="1"/>
  <c r="M79" i="56"/>
  <c r="J86" i="56"/>
  <c r="J88" i="56"/>
  <c r="L84" i="56"/>
  <c r="J84" i="56"/>
  <c r="J89" i="56" s="1"/>
  <c r="K88" i="56"/>
  <c r="L88" i="56"/>
  <c r="B105" i="56" s="1"/>
  <c r="K84" i="56" l="1"/>
  <c r="K89" i="56"/>
  <c r="M83" i="56"/>
  <c r="N79" i="56"/>
  <c r="L89" i="56"/>
  <c r="J87" i="56"/>
  <c r="J90" i="56" s="1"/>
  <c r="L87" i="56"/>
  <c r="K87" i="56"/>
  <c r="K90" i="56" s="1"/>
  <c r="G28" i="56" l="1"/>
  <c r="C105" i="56" s="1"/>
  <c r="O79" i="56"/>
  <c r="N83" i="56"/>
  <c r="L90" i="56"/>
  <c r="G29" i="56" s="1"/>
  <c r="D105" i="56" s="1"/>
  <c r="G30" i="56"/>
  <c r="A105" i="56" s="1"/>
  <c r="M84" i="56"/>
  <c r="M89" i="56" s="1"/>
  <c r="M86" i="56"/>
  <c r="M87" i="56" s="1"/>
  <c r="M90" i="56" s="1"/>
  <c r="M88" i="56"/>
  <c r="N86" i="56" l="1"/>
  <c r="N87" i="56" s="1"/>
  <c r="N90" i="56" s="1"/>
  <c r="N88" i="56"/>
  <c r="N84" i="56"/>
  <c r="N89" i="56" s="1"/>
  <c r="O83" i="56"/>
  <c r="P79" i="56"/>
  <c r="O86" i="56" l="1"/>
  <c r="O87" i="56" s="1"/>
  <c r="O90" i="56" s="1"/>
  <c r="O84" i="56"/>
  <c r="O89" i="56" s="1"/>
  <c r="O88" i="56"/>
  <c r="Q79" i="56"/>
  <c r="P83" i="56"/>
  <c r="R79" i="56" l="1"/>
  <c r="R83" i="56" s="1"/>
  <c r="Q83" i="56"/>
  <c r="P86" i="56"/>
  <c r="P87" i="56" s="1"/>
  <c r="P90" i="56" s="1"/>
  <c r="P88" i="56"/>
  <c r="P84" i="56"/>
  <c r="P89" i="56" s="1"/>
  <c r="R84" i="56" l="1"/>
  <c r="S79" i="56"/>
  <c r="S83" i="56" s="1"/>
  <c r="S88" i="56" s="1"/>
  <c r="R88" i="56"/>
  <c r="R86" i="56"/>
  <c r="Q84" i="56"/>
  <c r="Q89" i="56" s="1"/>
  <c r="Q86" i="56"/>
  <c r="Q87" i="56" s="1"/>
  <c r="Q90" i="56" s="1"/>
  <c r="Q88" i="56"/>
  <c r="S86" i="56"/>
  <c r="S84" i="56"/>
  <c r="S89" i="56" s="1"/>
  <c r="R89" i="56" l="1"/>
  <c r="T79" i="56"/>
  <c r="U79" i="56" s="1"/>
  <c r="U83" i="56" s="1"/>
  <c r="S87" i="56"/>
  <c r="R87" i="56"/>
  <c r="R90" i="56" s="1"/>
  <c r="T83" i="56" l="1"/>
  <c r="V79" i="56"/>
  <c r="V83" i="56" s="1"/>
  <c r="S90" i="56"/>
  <c r="W79" i="56"/>
  <c r="U86" i="56"/>
  <c r="U88" i="56"/>
  <c r="U84" i="56"/>
  <c r="T88" i="56" l="1"/>
  <c r="T86" i="56"/>
  <c r="T87" i="56" s="1"/>
  <c r="T90" i="56" s="1"/>
  <c r="T84" i="56"/>
  <c r="T89" i="56" s="1"/>
  <c r="W83" i="56"/>
  <c r="X79" i="56"/>
  <c r="V86" i="56"/>
  <c r="V87" i="56" s="1"/>
  <c r="V88" i="56"/>
  <c r="V84" i="56"/>
  <c r="V89" i="56" s="1"/>
  <c r="U87" i="56" l="1"/>
  <c r="U90" i="56" s="1"/>
  <c r="U89" i="56"/>
  <c r="X83" i="56"/>
  <c r="Y79" i="56"/>
  <c r="W86" i="56"/>
  <c r="W87" i="56" s="1"/>
  <c r="W90" i="56" s="1"/>
  <c r="W84" i="56"/>
  <c r="W89" i="56" s="1"/>
  <c r="W88" i="56"/>
  <c r="V90" i="56" l="1"/>
  <c r="Y83" i="56"/>
  <c r="Z79" i="56"/>
  <c r="X86" i="56"/>
  <c r="X87" i="56" s="1"/>
  <c r="X90" i="56" s="1"/>
  <c r="X84" i="56"/>
  <c r="X89" i="56" s="1"/>
  <c r="X88" i="56"/>
  <c r="Z83" i="56" l="1"/>
  <c r="AA79" i="56"/>
  <c r="Y86" i="56"/>
  <c r="Y87" i="56" s="1"/>
  <c r="Y90" i="56" s="1"/>
  <c r="Y84" i="56"/>
  <c r="Y89" i="56" s="1"/>
  <c r="Y88" i="56"/>
  <c r="AA83" i="56" l="1"/>
  <c r="AB79" i="56"/>
  <c r="Z86" i="56"/>
  <c r="Z87" i="56" s="1"/>
  <c r="Z90" i="56" s="1"/>
  <c r="Z84" i="56"/>
  <c r="Z89" i="56" s="1"/>
  <c r="Z88" i="56"/>
  <c r="AB83" i="56" l="1"/>
  <c r="AC79" i="56"/>
  <c r="AA86" i="56"/>
  <c r="AA87" i="56" s="1"/>
  <c r="AA90" i="56" s="1"/>
  <c r="AA84" i="56"/>
  <c r="AA89" i="56" s="1"/>
  <c r="AA88" i="56"/>
  <c r="AC83" i="56" l="1"/>
  <c r="AD79" i="56"/>
  <c r="AB86" i="56"/>
  <c r="AB87" i="56" s="1"/>
  <c r="AB90" i="56" s="1"/>
  <c r="AB84" i="56"/>
  <c r="AB89" i="56" s="1"/>
  <c r="AB88" i="56"/>
  <c r="AD83" i="56" l="1"/>
  <c r="AE79" i="56"/>
  <c r="AC86" i="56"/>
  <c r="AC87" i="56" s="1"/>
  <c r="AC90" i="56" s="1"/>
  <c r="AC88" i="56"/>
  <c r="AC84" i="56"/>
  <c r="AC89" i="56" s="1"/>
  <c r="AE83" i="56" l="1"/>
  <c r="AF79" i="56"/>
  <c r="AD86" i="56"/>
  <c r="AD87" i="56" s="1"/>
  <c r="AD90" i="56" s="1"/>
  <c r="AD88" i="56"/>
  <c r="AD84" i="56"/>
  <c r="AD89" i="56" s="1"/>
  <c r="AF83" i="56" l="1"/>
  <c r="AG79" i="56"/>
  <c r="AE86" i="56"/>
  <c r="AE87" i="56" s="1"/>
  <c r="AE90" i="56" s="1"/>
  <c r="AE88" i="56"/>
  <c r="AE84" i="56"/>
  <c r="AE89" i="56" s="1"/>
  <c r="AG83" i="56" l="1"/>
  <c r="AH79" i="56"/>
  <c r="AF86" i="56"/>
  <c r="AF87" i="56" s="1"/>
  <c r="AF90" i="56" s="1"/>
  <c r="AF88" i="56"/>
  <c r="AF84" i="56"/>
  <c r="AF89" i="56" s="1"/>
  <c r="AH83" i="56" l="1"/>
  <c r="AI79" i="56"/>
  <c r="AG86" i="56"/>
  <c r="AG87" i="56" s="1"/>
  <c r="AG90" i="56" s="1"/>
  <c r="AG84" i="56"/>
  <c r="AG89" i="56" s="1"/>
  <c r="AG88" i="56"/>
  <c r="AI83" i="56" l="1"/>
  <c r="AJ79" i="56"/>
  <c r="AH86" i="56"/>
  <c r="AH87" i="56" s="1"/>
  <c r="AH90" i="56" s="1"/>
  <c r="AH88" i="56"/>
  <c r="AH84" i="56"/>
  <c r="AH89" i="56" s="1"/>
  <c r="AJ83" i="56" l="1"/>
  <c r="AK79" i="56"/>
  <c r="AI86" i="56"/>
  <c r="AI87" i="56" s="1"/>
  <c r="AI90" i="56" s="1"/>
  <c r="AI88" i="56"/>
  <c r="AI84" i="56"/>
  <c r="AI89" i="56" s="1"/>
  <c r="AK83" i="56" l="1"/>
  <c r="AL79" i="56"/>
  <c r="AJ86" i="56"/>
  <c r="AJ87" i="56" s="1"/>
  <c r="AJ90" i="56" s="1"/>
  <c r="AJ88" i="56"/>
  <c r="AJ84" i="56"/>
  <c r="AJ89" i="56" s="1"/>
  <c r="AL83" i="56" l="1"/>
  <c r="AM79" i="56"/>
  <c r="AM83" i="56" s="1"/>
  <c r="AK86" i="56"/>
  <c r="AK87" i="56" s="1"/>
  <c r="AK90" i="56" s="1"/>
  <c r="AK84" i="56"/>
  <c r="AK89" i="56" s="1"/>
  <c r="AK88" i="56"/>
  <c r="AM86" i="56" l="1"/>
  <c r="AM84" i="56"/>
  <c r="AM88" i="56"/>
  <c r="AL86" i="56"/>
  <c r="AL87" i="56" s="1"/>
  <c r="AL90" i="56" s="1"/>
  <c r="AL84" i="56"/>
  <c r="AL89" i="56" s="1"/>
  <c r="AL88" i="56"/>
  <c r="AM89" i="56" l="1"/>
  <c r="AM87" i="56"/>
  <c r="AM90" i="56" s="1"/>
</calcChain>
</file>

<file path=xl/sharedStrings.xml><?xml version="1.0" encoding="utf-8"?>
<sst xmlns="http://schemas.openxmlformats.org/spreadsheetml/2006/main" count="924" uniqueCount="589">
  <si>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</si>
  <si>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</si>
  <si>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</si>
  <si>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</si>
  <si>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</si>
  <si>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</si>
  <si>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</si>
  <si>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</si>
  <si>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</si>
  <si>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</si>
  <si>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</si>
  <si>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</si>
  <si>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</si>
  <si>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</si>
  <si>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</si>
  <si>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</si>
  <si>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</si>
  <si>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</si>
  <si>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</si>
  <si>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</si>
  <si>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</si>
  <si>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</si>
  <si>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</si>
  <si>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</si>
  <si>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</si>
  <si>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</si>
  <si>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</si>
  <si>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</si>
  <si>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</si>
  <si>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</si>
  <si>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</si>
  <si>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</si>
  <si>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</si>
  <si>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</si>
  <si>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</si>
  <si>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</si>
  <si>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</si>
  <si>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</si>
  <si>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</si>
  <si>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</si>
  <si>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</si>
  <si>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</si>
  <si>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</si>
  <si>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</si>
  <si>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</si>
  <si>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</si>
  <si>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</si>
  <si>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</si>
  <si>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</si>
  <si>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</si>
  <si>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</si>
  <si>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</si>
  <si>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</si>
  <si>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</si>
  <si>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</si>
  <si>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</si>
  <si>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</si>
  <si>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</si>
  <si>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</si>
  <si>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</si>
  <si>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</si>
  <si>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</si>
  <si>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</si>
  <si>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</si>
  <si>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</si>
  <si>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</si>
  <si>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</si>
  <si>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</si>
  <si>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</si>
  <si>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</si>
  <si>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</si>
  <si>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</si>
  <si>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</si>
  <si>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</si>
  <si>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</si>
  <si>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</si>
  <si>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</si>
  <si>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</si>
  <si>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</si>
  <si>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</si>
  <si>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</si>
  <si>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</si>
  <si>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</si>
  <si>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</si>
  <si>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</si>
  <si>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</si>
  <si>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</si>
  <si>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</si>
  <si>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</si>
  <si>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</si>
  <si>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</si>
  <si>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</si>
  <si>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</si>
  <si>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</si>
  <si>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</si>
  <si>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</si>
  <si>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</si>
  <si>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</si>
  <si>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</si>
  <si>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</si>
  <si>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</si>
  <si>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</si>
  <si>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</si>
  <si>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</si>
  <si>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</si>
  <si>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</si>
  <si>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</si>
  <si>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</si>
  <si>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</si>
  <si>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</si>
  <si>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</si>
  <si>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</si>
  <si>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</si>
  <si>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</si>
  <si>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</si>
  <si>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</si>
  <si>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</si>
  <si>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</si>
  <si>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</si>
  <si>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</si>
  <si>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</si>
  <si>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</si>
  <si>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</si>
  <si>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</si>
  <si>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</si>
  <si>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</si>
  <si>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</si>
  <si>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</si>
  <si>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</si>
  <si>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</si>
  <si>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</si>
  <si>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</si>
  <si>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</si>
  <si>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</si>
  <si>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</si>
  <si>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</si>
  <si>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</si>
  <si>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</si>
  <si>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</si>
  <si>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</si>
  <si>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</si>
  <si>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</si>
  <si>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</si>
  <si>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</si>
  <si>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</si>
  <si>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</si>
  <si>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</si>
  <si>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</si>
  <si>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</si>
  <si>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</si>
  <si>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</si>
  <si>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</si>
  <si>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</si>
  <si>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</si>
  <si>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</si>
  <si>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</si>
  <si>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</si>
  <si>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</si>
  <si>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</si>
  <si>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</si>
  <si>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</si>
  <si>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</si>
  <si>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</si>
  <si>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</si>
  <si>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</si>
  <si>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</si>
  <si>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</si>
  <si>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</si>
  <si>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</si>
  <si>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</si>
  <si>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</si>
  <si>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</si>
  <si>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</si>
  <si>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</si>
  <si>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</si>
  <si>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</si>
  <si>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</si>
  <si>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</si>
  <si>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</si>
  <si>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</si>
  <si>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</si>
  <si>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</si>
  <si>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</si>
  <si>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</si>
  <si>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</si>
  <si>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</si>
  <si>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</si>
  <si>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</si>
  <si>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</si>
  <si>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</si>
  <si>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</si>
  <si>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</si>
  <si>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</si>
  <si>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</si>
  <si>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</si>
  <si>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</si>
  <si>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</si>
  <si>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</si>
  <si>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</si>
  <si>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</si>
  <si>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</si>
  <si>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</si>
  <si>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</si>
  <si>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</si>
  <si>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</si>
  <si>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</si>
  <si>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</si>
  <si>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</si>
  <si>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</si>
  <si>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</si>
  <si>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</si>
  <si>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</si>
  <si>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</si>
  <si>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</si>
  <si>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</si>
  <si>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</si>
  <si>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</si>
  <si>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</si>
  <si>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</si>
  <si>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</si>
  <si>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</si>
  <si>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</si>
  <si>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</si>
  <si>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</si>
  <si>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</si>
  <si>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</si>
  <si>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</si>
  <si>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</si>
  <si>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</si>
  <si>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</si>
  <si>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</si>
  <si>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</si>
  <si>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</si>
  <si>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</si>
  <si>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</si>
  <si>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</si>
  <si>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</si>
  <si>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</si>
  <si>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</si>
  <si>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</si>
  <si>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</si>
  <si>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</si>
  <si>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</si>
  <si>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</si>
  <si>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</si>
  <si>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</si>
  <si>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</si>
  <si>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</si>
  <si>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</si>
  <si>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</si>
  <si>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</si>
  <si>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</si>
  <si>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</si>
  <si>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</si>
  <si>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</si>
  <si>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</si>
  <si>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</si>
  <si>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</si>
  <si>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</si>
  <si>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</si>
  <si>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</si>
  <si>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</si>
  <si>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</si>
  <si>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</si>
  <si>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</si>
  <si>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</si>
  <si>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</si>
  <si>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</si>
  <si>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</si>
  <si>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</si>
  <si>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</si>
  <si>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</si>
  <si>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</si>
  <si>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</si>
  <si>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</si>
  <si>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</si>
  <si>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</si>
  <si>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</si>
  <si>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</si>
  <si>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</si>
  <si>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</si>
  <si>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</si>
  <si>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</si>
  <si>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</si>
  <si>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</si>
  <si>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</si>
  <si>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</si>
  <si>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</si>
  <si>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</si>
  <si>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</si>
  <si>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</si>
  <si>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</si>
  <si>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</si>
  <si>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</si>
  <si>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</si>
  <si>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</si>
  <si>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</si>
  <si>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</si>
  <si>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</si>
  <si>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</si>
  <si>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</si>
  <si>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</si>
  <si>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</si>
  <si>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</si>
  <si>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</si>
  <si>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</si>
  <si>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</si>
  <si>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</si>
  <si>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</si>
  <si>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</si>
  <si>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</si>
  <si>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</si>
  <si>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</si>
  <si>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</si>
  <si>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</si>
  <si>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</si>
  <si>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</si>
  <si>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</si>
  <si>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</si>
  <si>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</si>
  <si>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</si>
  <si>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</si>
  <si>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</si>
  <si>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</si>
  <si>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</si>
  <si>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</si>
  <si>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</si>
  <si>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</si>
  <si>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</si>
  <si>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</si>
  <si>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</si>
  <si>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</si>
  <si>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</si>
  <si>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</si>
  <si>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</si>
  <si>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</si>
  <si>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</si>
  <si>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</si>
  <si>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</si>
  <si>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</si>
  <si>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</si>
  <si>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</si>
  <si>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</si>
  <si>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</si>
  <si>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</si>
  <si>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</si>
  <si>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</si>
  <si>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</si>
  <si>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</si>
  <si>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</si>
  <si>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</si>
  <si>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</si>
  <si>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</si>
  <si>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</si>
  <si>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</si>
  <si>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</si>
  <si>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</si>
  <si>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</si>
  <si>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</si>
  <si>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</si>
  <si>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</si>
  <si>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</si>
  <si>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</si>
  <si>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</si>
  <si>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</si>
  <si>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</si>
  <si>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</si>
  <si>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</si>
  <si>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</si>
  <si>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</si>
  <si>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</si>
  <si>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</si>
  <si>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</si>
  <si>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</si>
  <si>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</si>
  <si>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</si>
  <si>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</si>
  <si>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</si>
  <si>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</si>
  <si>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</si>
  <si>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</si>
  <si>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</si>
  <si>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</si>
  <si>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</si>
  <si>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</si>
  <si>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</si>
  <si>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</si>
  <si>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</si>
  <si>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</si>
  <si>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</si>
  <si>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</si>
  <si>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</si>
  <si>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</si>
  <si>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</si>
  <si>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</si>
  <si>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</si>
  <si>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</si>
  <si>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</si>
  <si>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</si>
  <si>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</si>
  <si>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</si>
  <si>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</si>
  <si>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</si>
  <si>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</si>
  <si>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</si>
  <si>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</si>
  <si>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</si>
  <si>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</si>
  <si>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</si>
  <si>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</si>
  <si>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</si>
  <si>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</si>
  <si>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</si>
  <si>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</si>
  <si>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</si>
  <si>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</si>
  <si>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</si>
  <si>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</si>
  <si>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</si>
  <si>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</si>
  <si>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</si>
  <si>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</si>
  <si>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</si>
  <si>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</si>
  <si>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</si>
  <si>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</si>
  <si>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</si>
  <si>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</si>
  <si>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</si>
  <si>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</si>
  <si>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</si>
  <si>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</si>
  <si>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</si>
  <si>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</si>
  <si>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</si>
  <si>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</si>
  <si>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</si>
  <si>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</si>
  <si>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</si>
  <si>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</si>
  <si>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</si>
  <si>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</si>
  <si>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</si>
  <si>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</si>
  <si>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</si>
  <si>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</si>
  <si>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</si>
  <si>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</si>
  <si>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</si>
  <si>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</si>
  <si>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</si>
  <si>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</si>
  <si>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</si>
  <si>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</si>
  <si>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</si>
  <si>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</si>
  <si>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</si>
  <si>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</si>
  <si>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</si>
  <si>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</si>
  <si>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</si>
  <si>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</si>
  <si>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</si>
  <si>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</si>
  <si>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</si>
  <si>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</si>
  <si>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</si>
  <si>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</si>
  <si>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</si>
  <si>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</si>
  <si>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</si>
  <si>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</si>
  <si>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</si>
  <si>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</si>
  <si>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</si>
  <si>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</si>
  <si>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</si>
  <si>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</si>
  <si>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</si>
  <si>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</si>
  <si>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</si>
  <si>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</si>
  <si>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</si>
  <si>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</si>
  <si>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</si>
  <si>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</si>
  <si>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</si>
  <si>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</si>
  <si>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</si>
  <si>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</si>
  <si>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</si>
  <si>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</si>
  <si>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</si>
  <si>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</si>
  <si>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</si>
  <si>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</si>
  <si>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</si>
  <si>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</si>
  <si>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</si>
  <si>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</si>
  <si>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</si>
  <si>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</si>
  <si>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</si>
  <si>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</si>
  <si>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</si>
  <si>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</si>
  <si>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</si>
  <si>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</si>
  <si>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</si>
  <si>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</si>
  <si>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ж/б</t>
  </si>
  <si>
    <t>реконструкция</t>
  </si>
  <si>
    <t>ВЛ</t>
  </si>
  <si>
    <t>H_16-0143</t>
  </si>
  <si>
    <t>ВЛ-15-146</t>
  </si>
  <si>
    <t>оп.149-205</t>
  </si>
  <si>
    <t>Акт от 01.05.2013,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</si>
  <si>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</si>
  <si>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</si>
  <si>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</si>
  <si>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15-146</t>
  </si>
  <si>
    <t>34586103 1001152112218</t>
  </si>
  <si>
    <t>3.4.12.2,    4.13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</si>
  <si>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</si>
  <si>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</si>
  <si>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</si>
  <si>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</si>
  <si>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</si>
  <si>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Повышение надежности оказываемых услуг в сфере электроэнергетики. Приведение эксплуатуционного состояния  ВЛ 0,4 кВ к действующим НТД, ПТЭ, ПУЭ, отраслевым регламентам, ГОСТ 32144-13</t>
  </si>
  <si>
    <t>всего в год, в том числе:</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</si>
  <si>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</si>
  <si>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</si>
  <si>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</si>
  <si>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60 лет. Увеличение пропускной способности ВЛ 15 кВ протяженностью 4,2 км  с увеличением сечения провода с  35 мм2 до 70 мм2.  Повышение надежности оказываемых услуг в сфере электроэнергетики: 
DПsaidi=-0,000037, DПsaifi=-0,000056</t>
  </si>
  <si>
    <t>Согласну Приказа АО ЯЭ от 26.01.2018 № 25</t>
  </si>
  <si>
    <t>КЛ</t>
  </si>
  <si>
    <t>ВКЛ</t>
  </si>
  <si>
    <t>ПС (ПС + ВЛ, ПС + КЛ, ПС + ВКЛ)</t>
  </si>
  <si>
    <t>среднеотпускной тариф на услуги по передаче на 2018 г.</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</si>
  <si>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</si>
  <si>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</si>
  <si>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</si>
  <si>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</si>
  <si>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</si>
  <si>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</si>
  <si>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Гурьевский городской округ</t>
  </si>
  <si>
    <t>ПИР</t>
  </si>
  <si>
    <t>Выполнение ПИР по объекту "Реконструкция участка ВЛ 15 кВ № 15-146 (инв.№ 5114680) от оп.149-205 с заменой неизолированного провода на СИП-3 3х70 протяженностью 4,2 км в Гурьевском районе"</t>
  </si>
  <si>
    <t>"Янтарьэнерго" АО ДКС (юр.лица)</t>
  </si>
  <si>
    <t>УР</t>
  </si>
  <si>
    <t>ВЗ</t>
  </si>
  <si>
    <t>ОЗП</t>
  </si>
  <si>
    <t>"Электроналадка" ООО</t>
  </si>
  <si>
    <t>1о</t>
  </si>
  <si>
    <t>https://rosseti.ru</t>
  </si>
  <si>
    <t>22.03.2019</t>
  </si>
  <si>
    <t>НДС не предусмотрен</t>
  </si>
  <si>
    <t>"ТК-ЭНЕРГОСТРОЙ" ООО</t>
  </si>
  <si>
    <t>ПИР - ООО "Электроналадка" договор №212 от 22.03.2019 в ценах 2019 года без НДС, млн рублей</t>
  </si>
  <si>
    <t>ПИР - ООО "Электроналадка" договор №212 от 22.03.2019</t>
  </si>
  <si>
    <t>Реконструкция участка ВЛ 15 кВ № 15-146 (инв.№ 5114680) от оп.149-230 с заменой неизолированного провода на СИП-3 3х70 протяженностью 4,04 км в Гурьевском районе</t>
  </si>
  <si>
    <r>
      <t>L</t>
    </r>
    <r>
      <rPr>
        <vertAlign val="superscript"/>
        <sz val="11"/>
        <color theme="1"/>
        <rFont val="Calibri"/>
        <family val="2"/>
        <charset val="204"/>
        <scheme val="minor"/>
      </rPr>
      <t>15</t>
    </r>
    <r>
      <rPr>
        <sz val="11"/>
        <color theme="1"/>
        <rFont val="Calibri"/>
        <family val="2"/>
        <scheme val="minor"/>
      </rPr>
      <t>з_лэп=4,04 км;
DПsaidi=-0,000037, DПsaifi=-0,000056</t>
    </r>
  </si>
  <si>
    <t>Реконструкция участка ВЛ 15 кВ № 15-146 (инв.№ 5114680) от оп.149-205 с заменой неизолированного провода на СИП-3 3х70 протяженностью 4,04 км</t>
  </si>
  <si>
    <t>4,04 км (0)</t>
  </si>
  <si>
    <t xml:space="preserve"> по состоянию на 01.01.2020</t>
  </si>
  <si>
    <t>строительство</t>
  </si>
  <si>
    <t>ПСД, утв. Приказом 566 от 01.08.2019</t>
  </si>
  <si>
    <t>Акт технического обследования АО "Янтарьэнерго" от 20.06.2017 - Провод не соответствует нагрузке. Повышенный износ ВЛ. Многочисленные дефекты опор и провода;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№12.СЭРС.2016/ЗЭС-20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</si>
  <si>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</si>
  <si>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</si>
  <si>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t>С</t>
  </si>
  <si>
    <t>2021</t>
  </si>
  <si>
    <t>Факт 2020 год</t>
  </si>
  <si>
    <t>2021 год</t>
  </si>
  <si>
    <t>2022 год</t>
  </si>
  <si>
    <t>2023 год</t>
  </si>
  <si>
    <t xml:space="preserve"> по состоянию на 01.01.2021</t>
  </si>
  <si>
    <t>возможно реализовать в установленный срок</t>
  </si>
  <si>
    <t>[юридическое лицо, вид услуг/ подряда, предмет договора, дата заключения/ расторжения и номер договора/ соглашений к договору]</t>
  </si>
  <si>
    <t>СМР</t>
  </si>
  <si>
    <t>выполнение строительно - монтажных работ с поставкой оборудования по объекту «Реконструкция участка ВЛ 15 кВ № 15-146 (инв.№ 5114680) от оп.149-230 с заменой неизолированного провода на СИП-3 3х70 протяженностью 4,04 км в Гурьевском районе»., Выполнение работ по титулу: "Реконструкция участка ВЛ 15 кВ № 15-146 (инв.№ 5114680) от оп.149-230 с заменой неизолированного провода на СИП-3 3х70 протяженностью 4,04 км в Гурьевском районе"</t>
  </si>
  <si>
    <t>СД</t>
  </si>
  <si>
    <t>ООО "БАЛТЭЛЕКТРО"</t>
  </si>
  <si>
    <t>https://msp.roseltorg.ru</t>
  </si>
  <si>
    <t>п. 7.5.1 «а»</t>
  </si>
  <si>
    <t>ЦКК</t>
  </si>
  <si>
    <t xml:space="preserve">ЦКК-39/12 </t>
  </si>
  <si>
    <t>договор на подписи, 
НДС не предусмотрен</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</si>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</sst>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9" fillId="7" borderId="52" applyNumberFormat="0" applyAlignment="0" applyProtection="0"/>
    <xf numFmtId="0" fontId="20" fillId="20" borderId="53" applyNumberFormat="0" applyAlignment="0" applyProtection="0"/>
    <xf numFmtId="0" fontId="21" fillId="20" borderId="52" applyNumberFormat="0" applyAlignment="0" applyProtection="0"/>
    <xf numFmtId="0" fontId="25" fillId="0" borderId="54" applyNumberFormat="0" applyFill="0" applyAlignment="0" applyProtection="0"/>
    <xf numFmtId="0" fontId="16" fillId="23" borderId="55" applyNumberFormat="0" applyFont="0" applyAlignment="0" applyProtection="0"/>
  </cellStyleXfs>
  <cellXfs count="5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39"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58" fillId="0" borderId="44" xfId="67" applyFont="1" applyFill="1" applyBorder="1" applyAlignment="1">
      <alignment vertical="center" wrapText="1"/>
    </xf>
    <xf numFmtId="3" fontId="67" fillId="0" borderId="45" xfId="67" applyNumberFormat="1" applyFont="1" applyFill="1" applyBorder="1" applyAlignment="1">
      <alignment vertical="center"/>
    </xf>
    <xf numFmtId="3" fontId="68" fillId="0" borderId="45" xfId="67" applyNumberFormat="1" applyFont="1" applyFill="1" applyBorder="1" applyAlignment="1">
      <alignment vertical="center"/>
    </xf>
    <xf numFmtId="0" fontId="69" fillId="0" borderId="44"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36" fillId="0" borderId="10" xfId="0" applyFont="1" applyFill="1" applyBorder="1" applyAlignment="1">
      <alignment vertical="center" wrapText="1"/>
    </xf>
    <xf numFmtId="0" fontId="11" fillId="0" borderId="49" xfId="62" applyFont="1" applyFill="1" applyBorder="1" applyAlignment="1">
      <alignment horizontal="center" vertical="center"/>
    </xf>
    <xf numFmtId="0" fontId="11" fillId="0" borderId="0" xfId="62" applyFont="1" applyFill="1" applyAlignment="1">
      <alignment horizontal="left"/>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178" fontId="37" fillId="0" borderId="1" xfId="49" applyNumberFormat="1" applyFont="1" applyBorder="1" applyAlignment="1">
      <alignment horizontal="center" vertical="center"/>
    </xf>
    <xf numFmtId="2" fontId="11" fillId="0" borderId="46" xfId="0" applyNumberFormat="1" applyFont="1" applyFill="1" applyBorder="1" applyAlignment="1">
      <alignment horizontal="left" vertical="center"/>
    </xf>
    <xf numFmtId="0" fontId="73" fillId="0" borderId="50" xfId="0" applyFont="1" applyBorder="1" applyAlignment="1">
      <alignment wrapText="1"/>
    </xf>
    <xf numFmtId="0" fontId="73" fillId="0" borderId="50" xfId="0" applyFont="1" applyFill="1" applyBorder="1" applyAlignment="1">
      <alignment wrapText="1"/>
    </xf>
    <xf numFmtId="0" fontId="73" fillId="0" borderId="50" xfId="0" applyFont="1" applyBorder="1"/>
    <xf numFmtId="0" fontId="73" fillId="0" borderId="50" xfId="0" applyFont="1" applyFill="1" applyBorder="1" applyAlignment="1">
      <alignment horizontal="center" vertical="center"/>
    </xf>
    <xf numFmtId="0" fontId="73" fillId="0" borderId="51" xfId="0" applyFont="1" applyFill="1" applyBorder="1" applyAlignment="1">
      <alignment horizontal="center" vertical="center"/>
    </xf>
    <xf numFmtId="0" fontId="73" fillId="0" borderId="50" xfId="0" applyFont="1" applyBorder="1" applyAlignment="1">
      <alignment horizontal="center" vertical="center"/>
    </xf>
    <xf numFmtId="0" fontId="0" fillId="0" borderId="50" xfId="0" applyBorder="1" applyAlignment="1">
      <alignment horizontal="center" vertical="center" wrapText="1"/>
    </xf>
    <xf numFmtId="0" fontId="0" fillId="0" borderId="50" xfId="0" applyBorder="1"/>
    <xf numFmtId="0" fontId="7" fillId="0" borderId="50" xfId="1" applyFont="1" applyBorder="1" applyAlignment="1">
      <alignment vertical="center" wrapText="1"/>
    </xf>
    <xf numFmtId="0" fontId="7" fillId="0" borderId="49" xfId="1" applyFont="1" applyBorder="1" applyAlignment="1">
      <alignment vertical="center" wrapText="1"/>
    </xf>
    <xf numFmtId="0" fontId="40" fillId="0" borderId="30" xfId="2" applyFont="1" applyFill="1" applyBorder="1" applyAlignment="1">
      <alignment horizontal="left" vertical="top" wrapText="1"/>
    </xf>
    <xf numFmtId="0" fontId="3" fillId="0" borderId="56" xfId="1" applyFill="1" applyBorder="1" applyAlignment="1">
      <alignment vertical="center" wrapText="1"/>
    </xf>
    <xf numFmtId="0" fontId="40" fillId="0" borderId="34" xfId="2"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8" xfId="49" applyNumberFormat="1" applyFont="1" applyBorder="1" applyAlignment="1">
      <alignment horizontal="center" vertical="center"/>
    </xf>
    <xf numFmtId="0" fontId="40" fillId="0" borderId="56" xfId="2" applyFont="1" applyFill="1" applyBorder="1" applyAlignment="1">
      <alignment horizontal="left"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 fontId="11" fillId="28" borderId="50" xfId="62" applyNumberFormat="1" applyFont="1" applyFill="1" applyBorder="1" applyAlignment="1">
      <alignment horizontal="center" vertical="center" wrapText="1"/>
    </xf>
    <xf numFmtId="0" fontId="47" fillId="0" borderId="0" xfId="1" applyFont="1" applyAlignment="1">
      <alignment vertical="center"/>
    </xf>
    <xf numFmtId="0" fontId="71" fillId="0" borderId="0" xfId="2" applyFont="1" applyFill="1" applyAlignment="1">
      <alignment vertical="center"/>
    </xf>
    <xf numFmtId="0" fontId="12" fillId="0" borderId="0" xfId="1" applyFont="1" applyFill="1" applyBorder="1" applyAlignment="1">
      <alignment vertical="center"/>
    </xf>
    <xf numFmtId="0" fontId="11" fillId="0" borderId="59"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0" fontId="11" fillId="0" borderId="50" xfId="45" applyFont="1" applyFill="1" applyBorder="1" applyAlignment="1">
      <alignment horizontal="left" vertical="center" wrapText="1"/>
    </xf>
    <xf numFmtId="0" fontId="42" fillId="0" borderId="50"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7" fillId="0" borderId="50" xfId="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NumberFormat="1" applyFont="1" applyBorder="1" applyAlignment="1">
      <alignment vertical="center"/>
    </xf>
    <xf numFmtId="0" fontId="4" fillId="0" borderId="50"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0" fillId="0" borderId="50" xfId="0" applyNumberFormat="1" applyFont="1" applyBorder="1" applyAlignment="1">
      <alignment horizontal="center" vertical="center" wrapText="1"/>
    </xf>
    <xf numFmtId="179" fontId="73" fillId="0" borderId="50" xfId="0" applyNumberFormat="1" applyFont="1" applyBorder="1" applyAlignment="1">
      <alignment horizontal="center" vertical="center"/>
    </xf>
    <xf numFmtId="0" fontId="61" fillId="0" borderId="61" xfId="67" applyFont="1" applyFill="1" applyBorder="1" applyAlignment="1">
      <alignment vertical="center" wrapText="1"/>
    </xf>
    <xf numFmtId="0" fontId="7" fillId="0" borderId="61" xfId="67" applyFont="1" applyFill="1" applyBorder="1" applyAlignment="1">
      <alignment vertical="center" wrapText="1"/>
    </xf>
    <xf numFmtId="9" fontId="36" fillId="0" borderId="62" xfId="67" applyNumberFormat="1" applyFont="1" applyFill="1" applyBorder="1" applyAlignment="1">
      <alignment vertical="center"/>
    </xf>
    <xf numFmtId="0" fontId="7" fillId="0" borderId="63" xfId="67" applyFont="1" applyFill="1" applyBorder="1" applyAlignment="1">
      <alignment vertical="center" wrapText="1"/>
    </xf>
    <xf numFmtId="171" fontId="36" fillId="0" borderId="61" xfId="67" applyNumberFormat="1" applyFont="1" applyFill="1" applyBorder="1" applyAlignment="1">
      <alignmen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67" fillId="0" borderId="50" xfId="67" applyNumberFormat="1" applyFont="1" applyFill="1" applyBorder="1" applyAlignment="1">
      <alignment vertical="center"/>
    </xf>
    <xf numFmtId="0" fontId="70" fillId="24" borderId="50" xfId="62" applyFont="1" applyFill="1" applyBorder="1" applyAlignment="1">
      <alignment horizontal="center" vertical="center" wrapText="1"/>
    </xf>
    <xf numFmtId="176"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4" fontId="56" fillId="26" borderId="50"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0" xfId="62" applyNumberFormat="1" applyFont="1" applyFill="1" applyBorder="1" applyAlignment="1">
      <alignment horizontal="center"/>
    </xf>
    <xf numFmtId="0" fontId="56" fillId="0" borderId="60" xfId="62" applyFont="1" applyBorder="1" applyAlignment="1">
      <alignment wrapText="1"/>
    </xf>
    <xf numFmtId="3" fontId="56" fillId="0" borderId="60"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60" xfId="67" applyFont="1" applyFill="1" applyBorder="1" applyAlignment="1">
      <alignment vertical="center" wrapText="1"/>
    </xf>
    <xf numFmtId="3" fontId="36" fillId="0" borderId="60" xfId="67" applyNumberFormat="1" applyFont="1" applyFill="1" applyBorder="1" applyAlignment="1">
      <alignment horizontal="center" vertical="center"/>
    </xf>
    <xf numFmtId="0" fontId="56" fillId="30" borderId="50" xfId="62" applyFont="1" applyFill="1" applyBorder="1" applyAlignment="1">
      <alignment horizontal="left" vertical="center" wrapText="1"/>
    </xf>
    <xf numFmtId="0" fontId="56" fillId="30" borderId="50" xfId="62" applyFont="1" applyFill="1" applyBorder="1" applyAlignment="1">
      <alignment horizontal="center" wrapText="1"/>
    </xf>
    <xf numFmtId="0" fontId="56" fillId="0" borderId="50" xfId="62" applyFont="1" applyBorder="1"/>
    <xf numFmtId="0" fontId="56" fillId="30" borderId="50" xfId="62" applyFont="1" applyFill="1" applyBorder="1"/>
    <xf numFmtId="10" fontId="56" fillId="30" borderId="50" xfId="62" applyNumberFormat="1" applyFont="1" applyFill="1" applyBorder="1"/>
    <xf numFmtId="10" fontId="36" fillId="30" borderId="50" xfId="67" applyNumberFormat="1" applyFont="1" applyFill="1" applyBorder="1" applyAlignment="1">
      <alignment vertical="center"/>
    </xf>
    <xf numFmtId="0" fontId="56" fillId="0" borderId="60" xfId="62" applyFont="1" applyFill="1" applyBorder="1"/>
    <xf numFmtId="10" fontId="56" fillId="0" borderId="60" xfId="62" applyNumberFormat="1" applyFont="1" applyFill="1" applyBorder="1"/>
    <xf numFmtId="3" fontId="7" fillId="30" borderId="50" xfId="67" applyNumberFormat="1" applyFont="1" applyFill="1" applyBorder="1" applyAlignment="1">
      <alignment horizontal="right" vertical="center"/>
    </xf>
    <xf numFmtId="168" fontId="36" fillId="30" borderId="50"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4" fontId="11" fillId="0" borderId="50" xfId="2" applyNumberFormat="1" applyFont="1" applyFill="1" applyBorder="1" applyAlignment="1">
      <alignment horizontal="center" vertical="center"/>
    </xf>
    <xf numFmtId="14" fontId="11" fillId="0" borderId="50" xfId="2" applyNumberFormat="1" applyFont="1" applyFill="1" applyBorder="1" applyAlignment="1">
      <alignment horizontal="center" vertical="center" wrapText="1"/>
    </xf>
    <xf numFmtId="1" fontId="49" fillId="0" borderId="57" xfId="49" applyNumberFormat="1" applyFont="1" applyBorder="1" applyAlignment="1">
      <alignment horizontal="center" vertical="center"/>
    </xf>
    <xf numFmtId="0" fontId="41" fillId="0" borderId="56" xfId="2" applyFont="1" applyFill="1" applyBorder="1" applyAlignment="1">
      <alignment horizontal="left" vertical="center" wrapText="1"/>
    </xf>
    <xf numFmtId="49" fontId="49" fillId="0" borderId="58"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xf>
    <xf numFmtId="178"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50" xfId="1" applyFont="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9" xfId="2" applyFont="1" applyFill="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0" fontId="11" fillId="0" borderId="57" xfId="2" applyNumberFormat="1" applyFont="1" applyFill="1" applyBorder="1" applyAlignment="1">
      <alignment vertical="center" wrapText="1"/>
    </xf>
    <xf numFmtId="177" fontId="42" fillId="0" borderId="50" xfId="0" applyNumberFormat="1" applyFont="1" applyFill="1" applyBorder="1" applyAlignment="1">
      <alignment horizontal="center" vertical="center"/>
    </xf>
    <xf numFmtId="177" fontId="11" fillId="0" borderId="50" xfId="0" applyNumberFormat="1" applyFont="1" applyFill="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 fontId="37" fillId="0" borderId="47" xfId="49" applyNumberFormat="1" applyFont="1" applyBorder="1" applyAlignment="1">
      <alignment horizontal="center" vertical="center"/>
    </xf>
    <xf numFmtId="0" fontId="40" fillId="0" borderId="50" xfId="2" applyFont="1" applyFill="1" applyBorder="1" applyAlignment="1">
      <alignment horizontal="left" vertical="center" wrapText="1"/>
    </xf>
    <xf numFmtId="14"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xf>
    <xf numFmtId="178"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8"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1" fillId="0" borderId="0" xfId="1" applyFont="1" applyFill="1" applyAlignment="1">
      <alignment horizontal="center" vertical="center"/>
    </xf>
    <xf numFmtId="0" fontId="11" fillId="0" borderId="0" xfId="1" applyFont="1" applyFill="1" applyAlignment="1">
      <alignment horizontal="center" vertical="center"/>
    </xf>
    <xf numFmtId="164" fontId="72" fillId="0" borderId="0" xfId="1" applyNumberFormat="1" applyFont="1" applyFill="1" applyAlignment="1">
      <alignment horizontal="center" vertical="center" wrapText="1"/>
    </xf>
    <xf numFmtId="0" fontId="7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0"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58"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7" xfId="62" applyBorder="1" applyAlignment="1">
      <alignment horizontal="center" vertical="center" wrapText="1"/>
    </xf>
    <xf numFmtId="0" fontId="44" fillId="0" borderId="51" xfId="62" applyBorder="1" applyAlignment="1">
      <alignment horizontal="center" vertical="center" wrapText="1"/>
    </xf>
    <xf numFmtId="164" fontId="8" fillId="0" borderId="0" xfId="1" applyNumberFormat="1" applyFont="1" applyAlignment="1">
      <alignment horizontal="center" vertical="center" wrapText="1"/>
    </xf>
    <xf numFmtId="0" fontId="60" fillId="0" borderId="47" xfId="67" applyFont="1" applyFill="1" applyBorder="1" applyAlignment="1">
      <alignment horizontal="center" vertical="center" wrapText="1"/>
    </xf>
    <xf numFmtId="0" fontId="60" fillId="0" borderId="48" xfId="67" applyFont="1" applyFill="1" applyBorder="1" applyAlignment="1">
      <alignment horizontal="center" vertical="center" wrapText="1"/>
    </xf>
    <xf numFmtId="0" fontId="60" fillId="0" borderId="51" xfId="67" applyFont="1" applyFill="1" applyBorder="1" applyAlignment="1">
      <alignment horizontal="center" vertical="center" wrapText="1"/>
    </xf>
    <xf numFmtId="4" fontId="60" fillId="0" borderId="47" xfId="67" applyNumberFormat="1" applyFont="1" applyFill="1" applyBorder="1" applyAlignment="1">
      <alignment horizontal="center" vertical="center"/>
    </xf>
    <xf numFmtId="4" fontId="60" fillId="0" borderId="51"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0" fillId="0" borderId="47" xfId="67" applyNumberFormat="1" applyFont="1" applyFill="1" applyBorder="1" applyAlignment="1">
      <alignment horizontal="center" vertical="center"/>
    </xf>
    <xf numFmtId="3" fontId="60" fillId="0" borderId="51" xfId="67" applyNumberFormat="1" applyFont="1" applyFill="1" applyBorder="1" applyAlignment="1">
      <alignment horizontal="center" vertical="center"/>
    </xf>
    <xf numFmtId="0" fontId="60" fillId="0" borderId="47" xfId="67" applyFont="1" applyFill="1" applyBorder="1" applyAlignment="1">
      <alignment horizontal="center" vertical="center"/>
    </xf>
    <xf numFmtId="0" fontId="60" fillId="0" borderId="48" xfId="67" applyFont="1" applyFill="1" applyBorder="1" applyAlignment="1">
      <alignment horizontal="center" vertical="center"/>
    </xf>
    <xf numFmtId="0" fontId="60" fillId="0" borderId="51"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0" xfId="2" applyFont="1" applyFill="1" applyBorder="1" applyAlignment="1">
      <alignment horizontal="center" vertical="center" wrapText="1"/>
    </xf>
    <xf numFmtId="0" fontId="11" fillId="0" borderId="0" xfId="1" applyFont="1" applyAlignment="1">
      <alignment horizontal="center" vertical="center"/>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7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60" xfId="52" applyFont="1" applyFill="1" applyBorder="1" applyAlignment="1">
      <alignment horizontal="center" vertical="center"/>
    </xf>
    <xf numFmtId="0" fontId="47" fillId="0" borderId="0" xfId="1" applyFont="1" applyAlignment="1">
      <alignment horizontal="center" vertical="center"/>
    </xf>
    <xf numFmtId="0" fontId="72"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3"/>
    <cellStyle name="Вывод 2" xfId="30"/>
    <cellStyle name="Вывод 2 2" xfId="74"/>
    <cellStyle name="Вычисление 2" xfId="31"/>
    <cellStyle name="Вычисление 2 2" xfId="75"/>
    <cellStyle name="Заголовок 1 2" xfId="32"/>
    <cellStyle name="Заголовок 2 2" xfId="33"/>
    <cellStyle name="Заголовок 3 2" xfId="34"/>
    <cellStyle name="Заголовок 4 2" xfId="35"/>
    <cellStyle name="Итог 2" xfId="36"/>
    <cellStyle name="Итог 2 2" xfId="7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7"/>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4518432"/>
        <c:axId val="244516864"/>
      </c:lineChart>
      <c:catAx>
        <c:axId val="244518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6864"/>
        <c:crosses val="autoZero"/>
        <c:auto val="1"/>
        <c:lblAlgn val="ctr"/>
        <c:lblOffset val="100"/>
        <c:noMultiLvlLbl val="0"/>
      </c:catAx>
      <c:valAx>
        <c:axId val="244516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8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46588344"/>
        <c:axId val="546586776"/>
      </c:lineChart>
      <c:catAx>
        <c:axId val="546588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6586776"/>
        <c:crosses val="autoZero"/>
        <c:auto val="1"/>
        <c:lblAlgn val="ctr"/>
        <c:lblOffset val="100"/>
        <c:noMultiLvlLbl val="0"/>
      </c:catAx>
      <c:valAx>
        <c:axId val="546586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65883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msp.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zoomScaleSheetLayoutView="100" workbookViewId="0">
      <selection activeCell="C23" sqref="C23"/>
    </sheetView>
  </sheetViews>
  <sheetFormatPr defaultColWidth="9.140625" defaultRowHeight="15" x14ac:dyDescent="0.25"/>
  <cols>
    <col min="1" max="1" width="6.140625" style="246" customWidth="1"/>
    <col min="2" max="2" width="53.5703125" style="246" customWidth="1"/>
    <col min="3" max="3" width="91.42578125" style="246" customWidth="1"/>
    <col min="4" max="4" width="14.42578125" style="246" customWidth="1"/>
    <col min="5" max="5" width="36.5703125" style="246" customWidth="1"/>
    <col min="6" max="6" width="20" style="246" customWidth="1"/>
    <col min="7" max="7" width="25.5703125" style="246" customWidth="1"/>
    <col min="8" max="8" width="16.42578125" style="246" customWidth="1"/>
    <col min="9" max="16384" width="9.140625" style="246"/>
  </cols>
  <sheetData>
    <row r="1" spans="1:21" s="15" customFormat="1" ht="18.75" customHeight="1" x14ac:dyDescent="0.2">
      <c r="A1" s="228"/>
      <c r="C1" s="229" t="s">
        <v>65</v>
      </c>
    </row>
    <row r="2" spans="1:21" s="15" customFormat="1" ht="18.75" customHeight="1" x14ac:dyDescent="0.3">
      <c r="A2" s="228"/>
      <c r="C2" s="230" t="s">
        <v>7</v>
      </c>
    </row>
    <row r="3" spans="1:21" s="15" customFormat="1" ht="18.75" x14ac:dyDescent="0.3">
      <c r="A3" s="231"/>
      <c r="C3" s="230" t="s">
        <v>64</v>
      </c>
    </row>
    <row r="4" spans="1:21" s="15" customFormat="1" ht="18.75" x14ac:dyDescent="0.3">
      <c r="A4" s="231"/>
      <c r="G4" s="230"/>
    </row>
    <row r="5" spans="1:21" s="15" customFormat="1" ht="15.75" x14ac:dyDescent="0.25">
      <c r="A5" s="415" t="s">
        <v>588</v>
      </c>
      <c r="B5" s="415"/>
      <c r="C5" s="415"/>
      <c r="D5" s="136"/>
      <c r="E5" s="136"/>
      <c r="F5" s="136"/>
      <c r="G5" s="136"/>
      <c r="H5" s="136"/>
      <c r="I5" s="136"/>
    </row>
    <row r="6" spans="1:21" s="15" customFormat="1" ht="18.75" x14ac:dyDescent="0.3">
      <c r="A6" s="231"/>
      <c r="G6" s="230"/>
    </row>
    <row r="7" spans="1:21" s="15" customFormat="1" ht="18.75" x14ac:dyDescent="0.2">
      <c r="A7" s="419" t="s">
        <v>6</v>
      </c>
      <c r="B7" s="419"/>
      <c r="C7" s="419"/>
      <c r="D7" s="232"/>
      <c r="E7" s="232"/>
      <c r="F7" s="232"/>
      <c r="G7" s="232"/>
      <c r="H7" s="232"/>
      <c r="I7" s="232"/>
      <c r="J7" s="232"/>
      <c r="K7" s="232"/>
      <c r="L7" s="232"/>
      <c r="M7" s="232"/>
      <c r="N7" s="232"/>
      <c r="O7" s="232"/>
      <c r="P7" s="232"/>
      <c r="Q7" s="232"/>
      <c r="R7" s="232"/>
      <c r="S7" s="232"/>
      <c r="T7" s="232"/>
      <c r="U7" s="232"/>
    </row>
    <row r="8" spans="1:21" s="15" customFormat="1" ht="18.75" x14ac:dyDescent="0.2">
      <c r="A8" s="233"/>
      <c r="B8" s="233"/>
      <c r="C8" s="233"/>
      <c r="D8" s="233"/>
      <c r="E8" s="233"/>
      <c r="F8" s="233"/>
      <c r="G8" s="233"/>
      <c r="H8" s="232"/>
      <c r="I8" s="232"/>
      <c r="J8" s="232"/>
      <c r="K8" s="232"/>
      <c r="L8" s="232"/>
      <c r="M8" s="232"/>
      <c r="N8" s="232"/>
      <c r="O8" s="232"/>
      <c r="P8" s="232"/>
      <c r="Q8" s="232"/>
      <c r="R8" s="232"/>
      <c r="S8" s="232"/>
      <c r="T8" s="232"/>
      <c r="U8" s="232"/>
    </row>
    <row r="9" spans="1:21" s="15" customFormat="1" ht="18.75" x14ac:dyDescent="0.2">
      <c r="A9" s="420" t="s">
        <v>504</v>
      </c>
      <c r="B9" s="420"/>
      <c r="C9" s="420"/>
      <c r="D9" s="234"/>
      <c r="E9" s="234"/>
      <c r="F9" s="234"/>
      <c r="G9" s="234"/>
      <c r="H9" s="232"/>
      <c r="I9" s="232"/>
      <c r="J9" s="232"/>
      <c r="K9" s="232"/>
      <c r="L9" s="232"/>
      <c r="M9" s="232"/>
      <c r="N9" s="232"/>
      <c r="O9" s="232"/>
      <c r="P9" s="232"/>
      <c r="Q9" s="232"/>
      <c r="R9" s="232"/>
      <c r="S9" s="232"/>
      <c r="T9" s="232"/>
      <c r="U9" s="232"/>
    </row>
    <row r="10" spans="1:21" s="15" customFormat="1" ht="18.75" x14ac:dyDescent="0.2">
      <c r="A10" s="416" t="s">
        <v>5</v>
      </c>
      <c r="B10" s="416"/>
      <c r="C10" s="416"/>
      <c r="D10" s="235"/>
      <c r="E10" s="235"/>
      <c r="F10" s="235"/>
      <c r="G10" s="235"/>
      <c r="H10" s="232"/>
      <c r="I10" s="232"/>
      <c r="J10" s="232"/>
      <c r="K10" s="232"/>
      <c r="L10" s="232"/>
      <c r="M10" s="232"/>
      <c r="N10" s="232"/>
      <c r="O10" s="232"/>
      <c r="P10" s="232"/>
      <c r="Q10" s="232"/>
      <c r="R10" s="232"/>
      <c r="S10" s="232"/>
      <c r="T10" s="232"/>
      <c r="U10" s="232"/>
    </row>
    <row r="11" spans="1:21" s="15" customFormat="1" ht="18.75" x14ac:dyDescent="0.2">
      <c r="A11" s="233"/>
      <c r="B11" s="233"/>
      <c r="C11" s="233"/>
      <c r="D11" s="233"/>
      <c r="E11" s="233"/>
      <c r="F11" s="233"/>
      <c r="G11" s="233"/>
      <c r="H11" s="232"/>
      <c r="I11" s="232"/>
      <c r="J11" s="232"/>
      <c r="K11" s="232"/>
      <c r="L11" s="232"/>
      <c r="M11" s="232"/>
      <c r="N11" s="232"/>
      <c r="O11" s="232"/>
      <c r="P11" s="232"/>
      <c r="Q11" s="232"/>
      <c r="R11" s="232"/>
      <c r="S11" s="232"/>
      <c r="T11" s="232"/>
      <c r="U11" s="232"/>
    </row>
    <row r="12" spans="1:21" s="15" customFormat="1" ht="18.75" x14ac:dyDescent="0.2">
      <c r="A12" s="421" t="s">
        <v>513</v>
      </c>
      <c r="B12" s="421"/>
      <c r="C12" s="421"/>
      <c r="D12" s="234"/>
      <c r="E12" s="234"/>
      <c r="F12" s="234"/>
      <c r="G12" s="234"/>
      <c r="H12" s="232"/>
      <c r="I12" s="232"/>
      <c r="J12" s="232"/>
      <c r="K12" s="232"/>
      <c r="L12" s="232"/>
      <c r="M12" s="232"/>
      <c r="N12" s="232"/>
      <c r="O12" s="232"/>
      <c r="P12" s="232"/>
      <c r="Q12" s="232"/>
      <c r="R12" s="232"/>
      <c r="S12" s="232"/>
      <c r="T12" s="232"/>
      <c r="U12" s="232"/>
    </row>
    <row r="13" spans="1:21" s="15" customFormat="1" ht="18.75" x14ac:dyDescent="0.2">
      <c r="A13" s="422" t="s">
        <v>4</v>
      </c>
      <c r="B13" s="422"/>
      <c r="C13" s="422"/>
      <c r="D13" s="235"/>
      <c r="E13" s="235"/>
      <c r="F13" s="235"/>
      <c r="G13" s="235"/>
      <c r="H13" s="232"/>
      <c r="I13" s="232"/>
      <c r="J13" s="232"/>
      <c r="K13" s="232"/>
      <c r="L13" s="232"/>
      <c r="M13" s="232"/>
      <c r="N13" s="232"/>
      <c r="O13" s="232"/>
      <c r="P13" s="232"/>
      <c r="Q13" s="232"/>
      <c r="R13" s="232"/>
      <c r="S13" s="232"/>
      <c r="T13" s="232"/>
      <c r="U13" s="232"/>
    </row>
    <row r="14" spans="1:21" s="236" customFormat="1" ht="15.75" customHeight="1" x14ac:dyDescent="0.2">
      <c r="A14" s="257"/>
      <c r="B14" s="257"/>
      <c r="C14" s="257"/>
      <c r="D14" s="224"/>
      <c r="E14" s="224"/>
      <c r="F14" s="224"/>
      <c r="G14" s="224"/>
      <c r="H14" s="224"/>
      <c r="I14" s="224"/>
      <c r="J14" s="224"/>
      <c r="K14" s="224"/>
      <c r="L14" s="224"/>
      <c r="M14" s="224"/>
      <c r="N14" s="224"/>
      <c r="O14" s="224"/>
      <c r="P14" s="224"/>
      <c r="Q14" s="224"/>
      <c r="R14" s="224"/>
      <c r="S14" s="224"/>
      <c r="T14" s="224"/>
      <c r="U14" s="224"/>
    </row>
    <row r="15" spans="1:21" s="237" customFormat="1" ht="31.5" customHeight="1" x14ac:dyDescent="0.2">
      <c r="A15" s="423" t="s">
        <v>560</v>
      </c>
      <c r="B15" s="424"/>
      <c r="C15" s="424"/>
      <c r="D15" s="234"/>
      <c r="E15" s="234"/>
      <c r="F15" s="234"/>
      <c r="G15" s="234"/>
      <c r="H15" s="234"/>
      <c r="I15" s="234"/>
      <c r="J15" s="234"/>
      <c r="K15" s="234"/>
      <c r="L15" s="234"/>
      <c r="M15" s="234"/>
      <c r="N15" s="234"/>
      <c r="O15" s="234"/>
      <c r="P15" s="234"/>
      <c r="Q15" s="234"/>
      <c r="R15" s="234"/>
      <c r="S15" s="234"/>
      <c r="T15" s="234"/>
      <c r="U15" s="234"/>
    </row>
    <row r="16" spans="1:21" s="237" customFormat="1" ht="15" customHeight="1" x14ac:dyDescent="0.2">
      <c r="A16" s="416" t="s">
        <v>3</v>
      </c>
      <c r="B16" s="416"/>
      <c r="C16" s="416"/>
      <c r="D16" s="235"/>
      <c r="E16" s="235"/>
      <c r="F16" s="235"/>
      <c r="G16" s="235"/>
      <c r="H16" s="235"/>
      <c r="I16" s="235"/>
      <c r="J16" s="235"/>
      <c r="K16" s="235"/>
      <c r="L16" s="235"/>
      <c r="M16" s="235"/>
      <c r="N16" s="235"/>
      <c r="O16" s="235"/>
      <c r="P16" s="235"/>
      <c r="Q16" s="235"/>
      <c r="R16" s="235"/>
      <c r="S16" s="235"/>
      <c r="T16" s="235"/>
      <c r="U16" s="235"/>
    </row>
    <row r="17" spans="1:21" s="237" customFormat="1" ht="15" customHeight="1" x14ac:dyDescent="0.2">
      <c r="A17" s="238"/>
      <c r="B17" s="238"/>
      <c r="C17" s="238"/>
      <c r="D17" s="238"/>
      <c r="E17" s="238"/>
      <c r="F17" s="238"/>
      <c r="G17" s="238"/>
      <c r="H17" s="238"/>
      <c r="I17" s="238"/>
      <c r="J17" s="238"/>
      <c r="K17" s="238"/>
      <c r="L17" s="238"/>
      <c r="M17" s="238"/>
      <c r="N17" s="238"/>
      <c r="O17" s="238"/>
      <c r="P17" s="238"/>
      <c r="Q17" s="238"/>
      <c r="R17" s="238"/>
    </row>
    <row r="18" spans="1:21" s="237" customFormat="1" ht="15" customHeight="1" x14ac:dyDescent="0.2">
      <c r="A18" s="417" t="s">
        <v>444</v>
      </c>
      <c r="B18" s="418"/>
      <c r="C18" s="418"/>
      <c r="D18" s="239"/>
      <c r="E18" s="239"/>
      <c r="F18" s="239"/>
      <c r="G18" s="239"/>
      <c r="H18" s="239"/>
      <c r="I18" s="239"/>
      <c r="J18" s="239"/>
      <c r="K18" s="239"/>
      <c r="L18" s="239"/>
      <c r="M18" s="239"/>
      <c r="N18" s="239"/>
      <c r="O18" s="239"/>
      <c r="P18" s="239"/>
      <c r="Q18" s="239"/>
      <c r="R18" s="239"/>
      <c r="S18" s="239"/>
      <c r="T18" s="239"/>
      <c r="U18" s="239"/>
    </row>
    <row r="19" spans="1:21" s="237" customFormat="1" ht="15" customHeight="1" x14ac:dyDescent="0.2">
      <c r="A19" s="235"/>
      <c r="B19" s="235"/>
      <c r="C19" s="235"/>
      <c r="D19" s="235"/>
      <c r="E19" s="235"/>
      <c r="F19" s="235"/>
      <c r="G19" s="235"/>
      <c r="H19" s="238"/>
      <c r="I19" s="238"/>
      <c r="J19" s="238"/>
      <c r="K19" s="238"/>
      <c r="L19" s="238"/>
      <c r="M19" s="238"/>
      <c r="N19" s="238"/>
      <c r="O19" s="238"/>
      <c r="P19" s="238"/>
      <c r="Q19" s="238"/>
      <c r="R19" s="238"/>
    </row>
    <row r="20" spans="1:21" s="237" customFormat="1" ht="39.75" customHeight="1" x14ac:dyDescent="0.2">
      <c r="A20" s="32" t="s">
        <v>2</v>
      </c>
      <c r="B20" s="240" t="s">
        <v>63</v>
      </c>
      <c r="C20" s="241" t="s">
        <v>62</v>
      </c>
      <c r="D20" s="242"/>
      <c r="E20" s="242"/>
      <c r="F20" s="242"/>
      <c r="G20" s="242"/>
      <c r="H20" s="224"/>
      <c r="I20" s="224"/>
      <c r="J20" s="224"/>
      <c r="K20" s="224"/>
      <c r="L20" s="224"/>
      <c r="M20" s="224"/>
      <c r="N20" s="224"/>
      <c r="O20" s="224"/>
      <c r="P20" s="224"/>
      <c r="Q20" s="224"/>
      <c r="R20" s="224"/>
      <c r="S20" s="243"/>
      <c r="T20" s="243"/>
      <c r="U20" s="243"/>
    </row>
    <row r="21" spans="1:21" s="237" customFormat="1" ht="16.5" customHeight="1" x14ac:dyDescent="0.2">
      <c r="A21" s="241">
        <v>1</v>
      </c>
      <c r="B21" s="240">
        <v>2</v>
      </c>
      <c r="C21" s="241">
        <v>3</v>
      </c>
      <c r="D21" s="242"/>
      <c r="E21" s="242"/>
      <c r="F21" s="242"/>
      <c r="G21" s="242"/>
      <c r="H21" s="224"/>
      <c r="I21" s="224"/>
      <c r="J21" s="224"/>
      <c r="K21" s="224"/>
      <c r="L21" s="224"/>
      <c r="M21" s="224"/>
      <c r="N21" s="224"/>
      <c r="O21" s="224"/>
      <c r="P21" s="224"/>
      <c r="Q21" s="224"/>
      <c r="R21" s="224"/>
      <c r="S21" s="243"/>
      <c r="T21" s="243"/>
      <c r="U21" s="243"/>
    </row>
    <row r="22" spans="1:21" s="237" customFormat="1" ht="39" customHeight="1" x14ac:dyDescent="0.2">
      <c r="A22" s="25" t="s">
        <v>61</v>
      </c>
      <c r="B22" s="244" t="s">
        <v>301</v>
      </c>
      <c r="C22" s="133" t="s">
        <v>505</v>
      </c>
      <c r="D22" s="242"/>
      <c r="E22" s="242"/>
      <c r="F22" s="242"/>
      <c r="G22" s="242"/>
      <c r="H22" s="224"/>
      <c r="I22" s="224"/>
      <c r="J22" s="224"/>
      <c r="K22" s="224"/>
      <c r="L22" s="224"/>
      <c r="M22" s="224"/>
      <c r="N22" s="224"/>
      <c r="O22" s="224"/>
      <c r="P22" s="224"/>
      <c r="Q22" s="224"/>
      <c r="R22" s="224"/>
      <c r="S22" s="243"/>
      <c r="T22" s="243"/>
      <c r="U22" s="243"/>
    </row>
    <row r="23" spans="1:21" s="237" customFormat="1" ht="63" x14ac:dyDescent="0.2">
      <c r="A23" s="25" t="s">
        <v>60</v>
      </c>
      <c r="B23" s="33" t="s">
        <v>506</v>
      </c>
      <c r="C23" s="368" t="s">
        <v>523</v>
      </c>
      <c r="D23" s="242"/>
      <c r="E23" s="242"/>
      <c r="F23" s="242"/>
      <c r="G23" s="242"/>
      <c r="H23" s="224"/>
      <c r="I23" s="224"/>
      <c r="J23" s="224"/>
      <c r="K23" s="224"/>
      <c r="L23" s="224"/>
      <c r="M23" s="224"/>
      <c r="N23" s="224"/>
      <c r="O23" s="224"/>
      <c r="P23" s="224"/>
      <c r="Q23" s="224"/>
      <c r="R23" s="224"/>
      <c r="S23" s="243"/>
      <c r="T23" s="243"/>
      <c r="U23" s="243"/>
    </row>
    <row r="24" spans="1:21" s="237" customFormat="1" ht="22.5" customHeight="1" x14ac:dyDescent="0.2">
      <c r="A24" s="412"/>
      <c r="B24" s="413"/>
      <c r="C24" s="414"/>
      <c r="D24" s="242"/>
      <c r="E24" s="242"/>
      <c r="F24" s="242"/>
      <c r="G24" s="242"/>
      <c r="H24" s="224"/>
      <c r="I24" s="224"/>
      <c r="J24" s="224"/>
      <c r="K24" s="224"/>
      <c r="L24" s="224"/>
      <c r="M24" s="224"/>
      <c r="N24" s="224"/>
      <c r="O24" s="224"/>
      <c r="P24" s="224"/>
      <c r="Q24" s="224"/>
      <c r="R24" s="224"/>
      <c r="S24" s="243"/>
      <c r="T24" s="243"/>
      <c r="U24" s="243"/>
    </row>
    <row r="25" spans="1:21" s="237" customFormat="1" ht="58.5" customHeight="1" x14ac:dyDescent="0.2">
      <c r="A25" s="25" t="s">
        <v>59</v>
      </c>
      <c r="B25" s="133" t="s">
        <v>393</v>
      </c>
      <c r="C25" s="32" t="s">
        <v>509</v>
      </c>
      <c r="D25" s="242"/>
      <c r="E25" s="242"/>
      <c r="F25" s="242"/>
      <c r="G25" s="224"/>
      <c r="H25" s="224"/>
      <c r="I25" s="224"/>
      <c r="J25" s="224"/>
      <c r="K25" s="224"/>
      <c r="L25" s="224"/>
      <c r="M25" s="224"/>
      <c r="N25" s="224"/>
      <c r="O25" s="224"/>
      <c r="P25" s="224"/>
      <c r="Q25" s="224"/>
      <c r="R25" s="243"/>
      <c r="S25" s="243"/>
      <c r="T25" s="243"/>
      <c r="U25" s="243"/>
    </row>
    <row r="26" spans="1:21" s="237" customFormat="1" ht="42.75" customHeight="1" x14ac:dyDescent="0.2">
      <c r="A26" s="25" t="s">
        <v>58</v>
      </c>
      <c r="B26" s="133" t="s">
        <v>71</v>
      </c>
      <c r="C26" s="32" t="s">
        <v>462</v>
      </c>
      <c r="D26" s="242"/>
      <c r="E26" s="242"/>
      <c r="F26" s="242"/>
      <c r="G26" s="224"/>
      <c r="H26" s="224"/>
      <c r="I26" s="224"/>
      <c r="J26" s="224"/>
      <c r="K26" s="224"/>
      <c r="L26" s="224"/>
      <c r="M26" s="224"/>
      <c r="N26" s="224"/>
      <c r="O26" s="224"/>
      <c r="P26" s="224"/>
      <c r="Q26" s="224"/>
      <c r="R26" s="243"/>
      <c r="S26" s="243"/>
      <c r="T26" s="243"/>
      <c r="U26" s="243"/>
    </row>
    <row r="27" spans="1:21" s="237" customFormat="1" ht="51.75" customHeight="1" x14ac:dyDescent="0.2">
      <c r="A27" s="25" t="s">
        <v>56</v>
      </c>
      <c r="B27" s="133" t="s">
        <v>70</v>
      </c>
      <c r="C27" s="32" t="s">
        <v>545</v>
      </c>
      <c r="D27" s="242"/>
      <c r="E27" s="242"/>
      <c r="F27" s="242"/>
      <c r="G27" s="224"/>
      <c r="H27" s="224"/>
      <c r="I27" s="224"/>
      <c r="J27" s="224"/>
      <c r="K27" s="224"/>
      <c r="L27" s="224"/>
      <c r="M27" s="224"/>
      <c r="N27" s="224"/>
      <c r="O27" s="224"/>
      <c r="P27" s="224"/>
      <c r="Q27" s="224"/>
      <c r="R27" s="243"/>
      <c r="S27" s="243"/>
      <c r="T27" s="243"/>
      <c r="U27" s="243"/>
    </row>
    <row r="28" spans="1:21" s="237" customFormat="1" ht="42.75" customHeight="1" x14ac:dyDescent="0.2">
      <c r="A28" s="25" t="s">
        <v>55</v>
      </c>
      <c r="B28" s="133" t="s">
        <v>394</v>
      </c>
      <c r="C28" s="32" t="s">
        <v>464</v>
      </c>
      <c r="D28" s="242"/>
      <c r="E28" s="242"/>
      <c r="F28" s="242"/>
      <c r="G28" s="224"/>
      <c r="H28" s="224"/>
      <c r="I28" s="224"/>
      <c r="J28" s="224"/>
      <c r="K28" s="224"/>
      <c r="L28" s="224"/>
      <c r="M28" s="224"/>
      <c r="N28" s="224"/>
      <c r="O28" s="224"/>
      <c r="P28" s="224"/>
      <c r="Q28" s="224"/>
      <c r="R28" s="243"/>
      <c r="S28" s="243"/>
      <c r="T28" s="243"/>
      <c r="U28" s="243"/>
    </row>
    <row r="29" spans="1:21" s="237" customFormat="1" ht="51.75" customHeight="1" x14ac:dyDescent="0.2">
      <c r="A29" s="25" t="s">
        <v>53</v>
      </c>
      <c r="B29" s="133" t="s">
        <v>395</v>
      </c>
      <c r="C29" s="32" t="s">
        <v>464</v>
      </c>
      <c r="D29" s="242"/>
      <c r="E29" s="242"/>
      <c r="F29" s="242"/>
      <c r="G29" s="224"/>
      <c r="H29" s="224"/>
      <c r="I29" s="224"/>
      <c r="J29" s="224"/>
      <c r="K29" s="224"/>
      <c r="L29" s="224"/>
      <c r="M29" s="224"/>
      <c r="N29" s="224"/>
      <c r="O29" s="224"/>
      <c r="P29" s="224"/>
      <c r="Q29" s="224"/>
      <c r="R29" s="243"/>
      <c r="S29" s="243"/>
      <c r="T29" s="243"/>
      <c r="U29" s="243"/>
    </row>
    <row r="30" spans="1:21" s="237" customFormat="1" ht="51.75" customHeight="1" x14ac:dyDescent="0.2">
      <c r="A30" s="25" t="s">
        <v>51</v>
      </c>
      <c r="B30" s="133" t="s">
        <v>396</v>
      </c>
      <c r="C30" s="32" t="s">
        <v>464</v>
      </c>
      <c r="D30" s="242"/>
      <c r="E30" s="242"/>
      <c r="F30" s="242"/>
      <c r="G30" s="224"/>
      <c r="H30" s="224"/>
      <c r="I30" s="224"/>
      <c r="J30" s="224"/>
      <c r="K30" s="224"/>
      <c r="L30" s="224"/>
      <c r="M30" s="224"/>
      <c r="N30" s="224"/>
      <c r="O30" s="224"/>
      <c r="P30" s="224"/>
      <c r="Q30" s="224"/>
      <c r="R30" s="243"/>
      <c r="S30" s="243"/>
      <c r="T30" s="243"/>
      <c r="U30" s="243"/>
    </row>
    <row r="31" spans="1:21" s="237" customFormat="1" ht="51.75" customHeight="1" x14ac:dyDescent="0.2">
      <c r="A31" s="25" t="s">
        <v>69</v>
      </c>
      <c r="B31" s="133" t="s">
        <v>397</v>
      </c>
      <c r="C31" s="32" t="s">
        <v>464</v>
      </c>
      <c r="D31" s="242"/>
      <c r="E31" s="242"/>
      <c r="F31" s="242"/>
      <c r="G31" s="224"/>
      <c r="H31" s="224"/>
      <c r="I31" s="224"/>
      <c r="J31" s="224"/>
      <c r="K31" s="224"/>
      <c r="L31" s="224"/>
      <c r="M31" s="224"/>
      <c r="N31" s="224"/>
      <c r="O31" s="224"/>
      <c r="P31" s="224"/>
      <c r="Q31" s="224"/>
      <c r="R31" s="243"/>
      <c r="S31" s="243"/>
      <c r="T31" s="243"/>
      <c r="U31" s="243"/>
    </row>
    <row r="32" spans="1:21" s="237" customFormat="1" ht="51.75" customHeight="1" x14ac:dyDescent="0.2">
      <c r="A32" s="25" t="s">
        <v>67</v>
      </c>
      <c r="B32" s="133" t="s">
        <v>398</v>
      </c>
      <c r="C32" s="32" t="s">
        <v>464</v>
      </c>
      <c r="D32" s="242"/>
      <c r="E32" s="242"/>
      <c r="F32" s="242"/>
      <c r="G32" s="224"/>
      <c r="H32" s="224"/>
      <c r="I32" s="224"/>
      <c r="J32" s="224"/>
      <c r="K32" s="224"/>
      <c r="L32" s="224"/>
      <c r="M32" s="224"/>
      <c r="N32" s="224"/>
      <c r="O32" s="224"/>
      <c r="P32" s="224"/>
      <c r="Q32" s="224"/>
      <c r="R32" s="243"/>
      <c r="S32" s="243"/>
      <c r="T32" s="243"/>
      <c r="U32" s="243"/>
    </row>
    <row r="33" spans="1:21" s="237" customFormat="1" ht="101.25" customHeight="1" x14ac:dyDescent="0.2">
      <c r="A33" s="25" t="s">
        <v>66</v>
      </c>
      <c r="B33" s="133" t="s">
        <v>399</v>
      </c>
      <c r="C33" s="133" t="s">
        <v>524</v>
      </c>
      <c r="D33" s="242"/>
      <c r="E33" s="242"/>
      <c r="F33" s="242"/>
      <c r="G33" s="224"/>
      <c r="H33" s="224"/>
      <c r="I33" s="224"/>
      <c r="J33" s="224"/>
      <c r="K33" s="224"/>
      <c r="L33" s="224"/>
      <c r="M33" s="224"/>
      <c r="N33" s="224"/>
      <c r="O33" s="224"/>
      <c r="P33" s="224"/>
      <c r="Q33" s="224"/>
      <c r="R33" s="243"/>
      <c r="S33" s="243"/>
      <c r="T33" s="243"/>
      <c r="U33" s="243"/>
    </row>
    <row r="34" spans="1:21" ht="111" customHeight="1" x14ac:dyDescent="0.25">
      <c r="A34" s="25" t="s">
        <v>413</v>
      </c>
      <c r="B34" s="133" t="s">
        <v>400</v>
      </c>
      <c r="C34" s="32" t="s">
        <v>464</v>
      </c>
      <c r="D34" s="245"/>
      <c r="E34" s="245"/>
      <c r="F34" s="245"/>
      <c r="G34" s="245"/>
      <c r="H34" s="245"/>
      <c r="I34" s="245"/>
      <c r="J34" s="245"/>
      <c r="K34" s="245"/>
      <c r="L34" s="245"/>
      <c r="M34" s="245"/>
      <c r="N34" s="245"/>
      <c r="O34" s="245"/>
      <c r="P34" s="245"/>
      <c r="Q34" s="245"/>
      <c r="R34" s="245"/>
      <c r="S34" s="245"/>
      <c r="T34" s="245"/>
      <c r="U34" s="245"/>
    </row>
    <row r="35" spans="1:21" ht="58.5" customHeight="1" x14ac:dyDescent="0.25">
      <c r="A35" s="25" t="s">
        <v>403</v>
      </c>
      <c r="B35" s="133" t="s">
        <v>68</v>
      </c>
      <c r="C35" s="32" t="s">
        <v>507</v>
      </c>
      <c r="D35" s="245"/>
      <c r="E35" s="245"/>
      <c r="F35" s="245"/>
      <c r="G35" s="245"/>
      <c r="H35" s="245"/>
      <c r="I35" s="245"/>
      <c r="J35" s="245"/>
      <c r="K35" s="245"/>
      <c r="L35" s="245"/>
      <c r="M35" s="245"/>
      <c r="N35" s="245"/>
      <c r="O35" s="245"/>
      <c r="P35" s="245"/>
      <c r="Q35" s="245"/>
      <c r="R35" s="245"/>
      <c r="S35" s="245"/>
      <c r="T35" s="245"/>
      <c r="U35" s="245"/>
    </row>
    <row r="36" spans="1:21" ht="51.75" customHeight="1" x14ac:dyDescent="0.25">
      <c r="A36" s="25" t="s">
        <v>414</v>
      </c>
      <c r="B36" s="133" t="s">
        <v>401</v>
      </c>
      <c r="C36" s="32" t="s">
        <v>464</v>
      </c>
      <c r="D36" s="245"/>
      <c r="E36" s="245"/>
      <c r="F36" s="245"/>
      <c r="G36" s="245"/>
      <c r="H36" s="245"/>
      <c r="I36" s="245"/>
      <c r="J36" s="245"/>
      <c r="K36" s="245"/>
      <c r="L36" s="245"/>
      <c r="M36" s="245"/>
      <c r="N36" s="245"/>
      <c r="O36" s="245"/>
      <c r="P36" s="245"/>
      <c r="Q36" s="245"/>
      <c r="R36" s="245"/>
      <c r="S36" s="245"/>
      <c r="T36" s="245"/>
      <c r="U36" s="245"/>
    </row>
    <row r="37" spans="1:21" ht="43.5" customHeight="1" x14ac:dyDescent="0.25">
      <c r="A37" s="25" t="s">
        <v>404</v>
      </c>
      <c r="B37" s="133" t="s">
        <v>402</v>
      </c>
      <c r="C37" s="32" t="s">
        <v>465</v>
      </c>
      <c r="D37" s="245"/>
      <c r="E37" s="245"/>
      <c r="F37" s="245"/>
      <c r="G37" s="245"/>
      <c r="H37" s="245"/>
      <c r="I37" s="245"/>
      <c r="J37" s="245"/>
      <c r="K37" s="245"/>
      <c r="L37" s="245"/>
      <c r="M37" s="245"/>
      <c r="N37" s="245"/>
      <c r="O37" s="245"/>
      <c r="P37" s="245"/>
      <c r="Q37" s="245"/>
      <c r="R37" s="245"/>
      <c r="S37" s="245"/>
      <c r="T37" s="245"/>
      <c r="U37" s="245"/>
    </row>
    <row r="38" spans="1:21" ht="43.5" customHeight="1" x14ac:dyDescent="0.25">
      <c r="A38" s="25" t="s">
        <v>415</v>
      </c>
      <c r="B38" s="133" t="s">
        <v>224</v>
      </c>
      <c r="C38" s="32" t="s">
        <v>507</v>
      </c>
      <c r="D38" s="245"/>
      <c r="E38" s="245"/>
      <c r="F38" s="245"/>
      <c r="G38" s="245"/>
      <c r="H38" s="245"/>
      <c r="I38" s="245"/>
      <c r="J38" s="245"/>
      <c r="K38" s="245"/>
      <c r="L38" s="245"/>
      <c r="M38" s="245"/>
      <c r="N38" s="245"/>
      <c r="O38" s="245"/>
      <c r="P38" s="245"/>
      <c r="Q38" s="245"/>
      <c r="R38" s="245"/>
      <c r="S38" s="245"/>
      <c r="T38" s="245"/>
      <c r="U38" s="245"/>
    </row>
    <row r="39" spans="1:21" ht="23.25" customHeight="1" x14ac:dyDescent="0.25">
      <c r="A39" s="412"/>
      <c r="B39" s="413"/>
      <c r="C39" s="414"/>
      <c r="D39" s="245"/>
      <c r="E39" s="245"/>
      <c r="F39" s="245"/>
      <c r="G39" s="245"/>
      <c r="H39" s="245"/>
      <c r="I39" s="245"/>
      <c r="J39" s="245"/>
      <c r="K39" s="245"/>
      <c r="L39" s="245"/>
      <c r="M39" s="245"/>
      <c r="N39" s="245"/>
      <c r="O39" s="245"/>
      <c r="P39" s="245"/>
      <c r="Q39" s="245"/>
      <c r="R39" s="245"/>
      <c r="S39" s="245"/>
      <c r="T39" s="245"/>
      <c r="U39" s="245"/>
    </row>
    <row r="40" spans="1:21" ht="63" x14ac:dyDescent="0.25">
      <c r="A40" s="25" t="s">
        <v>405</v>
      </c>
      <c r="B40" s="133" t="s">
        <v>457</v>
      </c>
      <c r="C40" s="277" t="s">
        <v>561</v>
      </c>
      <c r="D40" s="245"/>
      <c r="E40" s="245"/>
      <c r="F40" s="245"/>
      <c r="G40" s="245"/>
      <c r="H40" s="245"/>
      <c r="I40" s="245"/>
      <c r="J40" s="245"/>
      <c r="K40" s="245"/>
      <c r="L40" s="245"/>
      <c r="M40" s="245"/>
      <c r="N40" s="245"/>
      <c r="O40" s="245"/>
      <c r="P40" s="245"/>
      <c r="Q40" s="245"/>
      <c r="R40" s="245"/>
      <c r="S40" s="245"/>
      <c r="T40" s="245"/>
      <c r="U40" s="245"/>
    </row>
    <row r="41" spans="1:21" ht="105.75" customHeight="1" x14ac:dyDescent="0.25">
      <c r="A41" s="25" t="s">
        <v>416</v>
      </c>
      <c r="B41" s="133" t="s">
        <v>439</v>
      </c>
      <c r="C41" s="247" t="s">
        <v>508</v>
      </c>
      <c r="D41" s="245"/>
      <c r="E41" s="245"/>
      <c r="F41" s="245"/>
      <c r="G41" s="245"/>
      <c r="H41" s="245"/>
      <c r="I41" s="245"/>
      <c r="J41" s="245"/>
      <c r="K41" s="245"/>
      <c r="L41" s="245"/>
      <c r="M41" s="245"/>
      <c r="N41" s="245"/>
      <c r="O41" s="245"/>
      <c r="P41" s="245"/>
      <c r="Q41" s="245"/>
      <c r="R41" s="245"/>
      <c r="S41" s="245"/>
      <c r="T41" s="245"/>
      <c r="U41" s="245"/>
    </row>
    <row r="42" spans="1:21" ht="83.25" customHeight="1" x14ac:dyDescent="0.25">
      <c r="A42" s="25" t="s">
        <v>406</v>
      </c>
      <c r="B42" s="133" t="s">
        <v>454</v>
      </c>
      <c r="C42" s="247" t="s">
        <v>508</v>
      </c>
      <c r="D42" s="245"/>
      <c r="E42" s="245"/>
      <c r="F42" s="245"/>
      <c r="G42" s="245"/>
      <c r="H42" s="245"/>
      <c r="I42" s="245"/>
      <c r="J42" s="245"/>
      <c r="K42" s="245"/>
      <c r="L42" s="245"/>
      <c r="M42" s="245"/>
      <c r="N42" s="245"/>
      <c r="O42" s="245"/>
      <c r="P42" s="245"/>
      <c r="Q42" s="245"/>
      <c r="R42" s="245"/>
      <c r="S42" s="245"/>
      <c r="T42" s="245"/>
      <c r="U42" s="245"/>
    </row>
    <row r="43" spans="1:21" ht="186" customHeight="1" x14ac:dyDescent="0.25">
      <c r="A43" s="25" t="s">
        <v>419</v>
      </c>
      <c r="B43" s="133" t="s">
        <v>420</v>
      </c>
      <c r="C43" s="247" t="s">
        <v>509</v>
      </c>
      <c r="D43" s="245"/>
      <c r="E43" s="245"/>
      <c r="F43" s="245"/>
      <c r="G43" s="245"/>
      <c r="H43" s="245"/>
      <c r="I43" s="245"/>
      <c r="J43" s="245"/>
      <c r="K43" s="245"/>
      <c r="L43" s="245"/>
      <c r="M43" s="245"/>
      <c r="N43" s="245"/>
      <c r="O43" s="245"/>
      <c r="P43" s="245"/>
      <c r="Q43" s="245"/>
      <c r="R43" s="245"/>
      <c r="S43" s="245"/>
      <c r="T43" s="245"/>
      <c r="U43" s="245"/>
    </row>
    <row r="44" spans="1:21" ht="111" customHeight="1" x14ac:dyDescent="0.25">
      <c r="A44" s="25" t="s">
        <v>407</v>
      </c>
      <c r="B44" s="133" t="s">
        <v>445</v>
      </c>
      <c r="C44" s="247" t="s">
        <v>509</v>
      </c>
      <c r="D44" s="245"/>
      <c r="E44" s="245"/>
      <c r="F44" s="245"/>
      <c r="G44" s="245"/>
      <c r="H44" s="245"/>
      <c r="I44" s="245"/>
      <c r="J44" s="245"/>
      <c r="K44" s="245"/>
      <c r="L44" s="245"/>
      <c r="M44" s="245"/>
      <c r="N44" s="245"/>
      <c r="O44" s="245"/>
      <c r="P44" s="245"/>
      <c r="Q44" s="245"/>
      <c r="R44" s="245"/>
      <c r="S44" s="245"/>
      <c r="T44" s="245"/>
      <c r="U44" s="245"/>
    </row>
    <row r="45" spans="1:21" ht="89.25" customHeight="1" x14ac:dyDescent="0.25">
      <c r="A45" s="25" t="s">
        <v>440</v>
      </c>
      <c r="B45" s="133" t="s">
        <v>446</v>
      </c>
      <c r="C45" s="247" t="s">
        <v>509</v>
      </c>
      <c r="D45" s="245"/>
      <c r="E45" s="245"/>
      <c r="F45" s="245"/>
      <c r="G45" s="245"/>
      <c r="H45" s="245"/>
      <c r="I45" s="245"/>
      <c r="J45" s="245"/>
      <c r="K45" s="245"/>
      <c r="L45" s="245"/>
      <c r="M45" s="245"/>
      <c r="N45" s="245"/>
      <c r="O45" s="245"/>
      <c r="P45" s="245"/>
      <c r="Q45" s="245"/>
      <c r="R45" s="245"/>
      <c r="S45" s="245"/>
      <c r="T45" s="245"/>
      <c r="U45" s="245"/>
    </row>
    <row r="46" spans="1:21" ht="101.25" customHeight="1" x14ac:dyDescent="0.25">
      <c r="A46" s="25" t="s">
        <v>408</v>
      </c>
      <c r="B46" s="133" t="s">
        <v>447</v>
      </c>
      <c r="C46" s="247" t="s">
        <v>509</v>
      </c>
      <c r="D46" s="245"/>
      <c r="E46" s="245"/>
      <c r="F46" s="245"/>
      <c r="G46" s="245"/>
      <c r="H46" s="245"/>
      <c r="I46" s="245"/>
      <c r="J46" s="245"/>
      <c r="K46" s="245"/>
      <c r="L46" s="245"/>
      <c r="M46" s="245"/>
      <c r="N46" s="245"/>
      <c r="O46" s="245"/>
      <c r="P46" s="245"/>
      <c r="Q46" s="245"/>
      <c r="R46" s="245"/>
      <c r="S46" s="245"/>
      <c r="T46" s="245"/>
      <c r="U46" s="245"/>
    </row>
    <row r="47" spans="1:21" ht="18.75" customHeight="1" x14ac:dyDescent="0.25">
      <c r="A47" s="412"/>
      <c r="B47" s="413"/>
      <c r="C47" s="414"/>
      <c r="D47" s="245"/>
      <c r="E47" s="245"/>
      <c r="F47" s="245"/>
      <c r="G47" s="245"/>
      <c r="H47" s="245"/>
      <c r="I47" s="245"/>
      <c r="J47" s="245"/>
      <c r="K47" s="245"/>
      <c r="L47" s="245"/>
      <c r="M47" s="245"/>
      <c r="N47" s="245"/>
      <c r="O47" s="245"/>
      <c r="P47" s="245"/>
      <c r="Q47" s="245"/>
      <c r="R47" s="245"/>
      <c r="S47" s="245"/>
      <c r="T47" s="245"/>
      <c r="U47" s="245"/>
    </row>
    <row r="48" spans="1:21" ht="75.75" customHeight="1" x14ac:dyDescent="0.25">
      <c r="A48" s="25" t="s">
        <v>441</v>
      </c>
      <c r="B48" s="133" t="s">
        <v>455</v>
      </c>
      <c r="C48" s="265" t="str">
        <f>CONCATENATE(ROUND('6.2. Паспорт фин осв ввод'!U24,2)," млн рублей")</f>
        <v>0 млн рублей</v>
      </c>
      <c r="D48" s="245"/>
      <c r="E48" s="245"/>
      <c r="F48" s="245"/>
      <c r="G48" s="245"/>
      <c r="H48" s="245"/>
      <c r="I48" s="245"/>
      <c r="J48" s="245"/>
      <c r="K48" s="245"/>
      <c r="L48" s="245"/>
      <c r="M48" s="245"/>
      <c r="N48" s="245"/>
      <c r="O48" s="245"/>
      <c r="P48" s="245"/>
      <c r="Q48" s="245"/>
      <c r="R48" s="245"/>
      <c r="S48" s="245"/>
      <c r="T48" s="245"/>
      <c r="U48" s="245"/>
    </row>
    <row r="49" spans="1:21" ht="71.25" customHeight="1" x14ac:dyDescent="0.25">
      <c r="A49" s="25" t="s">
        <v>409</v>
      </c>
      <c r="B49" s="133" t="s">
        <v>456</v>
      </c>
      <c r="C49" s="265" t="str">
        <f>CONCATENATE(ROUND('6.2. Паспорт фин осв ввод'!U30,2)," млн рублей")</f>
        <v>0 млн рублей</v>
      </c>
      <c r="D49" s="245"/>
      <c r="E49" s="245"/>
      <c r="F49" s="245"/>
      <c r="G49" s="245"/>
      <c r="H49" s="245"/>
      <c r="I49" s="245"/>
      <c r="J49" s="245"/>
      <c r="K49" s="245"/>
      <c r="L49" s="245"/>
      <c r="M49" s="245"/>
      <c r="N49" s="245"/>
      <c r="O49" s="245"/>
      <c r="P49" s="245"/>
      <c r="Q49" s="245"/>
      <c r="R49" s="245"/>
      <c r="S49" s="245"/>
      <c r="T49" s="245"/>
      <c r="U49" s="245"/>
    </row>
    <row r="50" spans="1:21" x14ac:dyDescent="0.25">
      <c r="A50" s="245"/>
      <c r="B50" s="245"/>
      <c r="C50" s="245"/>
      <c r="D50" s="245"/>
      <c r="E50" s="245"/>
      <c r="F50" s="245"/>
      <c r="G50" s="245"/>
      <c r="H50" s="245"/>
      <c r="I50" s="245"/>
      <c r="J50" s="245"/>
      <c r="K50" s="245"/>
      <c r="L50" s="245"/>
      <c r="M50" s="245"/>
      <c r="N50" s="245"/>
      <c r="O50" s="245"/>
      <c r="P50" s="245"/>
      <c r="Q50" s="245"/>
      <c r="R50" s="245"/>
      <c r="S50" s="245"/>
      <c r="T50" s="245"/>
      <c r="U50" s="245"/>
    </row>
    <row r="51" spans="1:21" x14ac:dyDescent="0.25">
      <c r="A51" s="245"/>
      <c r="B51" s="245"/>
      <c r="C51" s="245"/>
      <c r="D51" s="245"/>
      <c r="E51" s="245"/>
      <c r="F51" s="245"/>
      <c r="G51" s="245"/>
      <c r="H51" s="245"/>
      <c r="I51" s="245"/>
      <c r="J51" s="245"/>
      <c r="K51" s="245"/>
      <c r="L51" s="245"/>
      <c r="M51" s="245"/>
      <c r="N51" s="245"/>
      <c r="O51" s="245"/>
      <c r="P51" s="245"/>
      <c r="Q51" s="245"/>
      <c r="R51" s="245"/>
      <c r="S51" s="245"/>
      <c r="T51" s="245"/>
      <c r="U51" s="245"/>
    </row>
    <row r="52" spans="1:21" x14ac:dyDescent="0.25">
      <c r="A52" s="245"/>
      <c r="B52" s="245"/>
      <c r="C52" s="245"/>
      <c r="D52" s="245"/>
      <c r="E52" s="245"/>
      <c r="F52" s="245"/>
      <c r="G52" s="245"/>
      <c r="H52" s="245"/>
      <c r="I52" s="245"/>
      <c r="J52" s="245"/>
      <c r="K52" s="245"/>
      <c r="L52" s="245"/>
      <c r="M52" s="245"/>
      <c r="N52" s="245"/>
      <c r="O52" s="245"/>
      <c r="P52" s="245"/>
      <c r="Q52" s="245"/>
      <c r="R52" s="245"/>
      <c r="S52" s="245"/>
      <c r="T52" s="245"/>
      <c r="U52" s="245"/>
    </row>
    <row r="53" spans="1:21" x14ac:dyDescent="0.25">
      <c r="A53" s="245"/>
      <c r="B53" s="245"/>
      <c r="C53" s="245"/>
      <c r="D53" s="245"/>
      <c r="E53" s="245"/>
      <c r="F53" s="245"/>
      <c r="G53" s="245"/>
      <c r="H53" s="245"/>
      <c r="I53" s="245"/>
      <c r="J53" s="245"/>
      <c r="K53" s="245"/>
      <c r="L53" s="245"/>
      <c r="M53" s="245"/>
      <c r="N53" s="245"/>
      <c r="O53" s="245"/>
      <c r="P53" s="245"/>
      <c r="Q53" s="245"/>
      <c r="R53" s="245"/>
      <c r="S53" s="245"/>
      <c r="T53" s="245"/>
      <c r="U53" s="245"/>
    </row>
    <row r="54" spans="1:21" x14ac:dyDescent="0.25">
      <c r="A54" s="245"/>
      <c r="B54" s="245"/>
      <c r="C54" s="245"/>
      <c r="D54" s="245"/>
      <c r="E54" s="245"/>
      <c r="F54" s="245"/>
      <c r="G54" s="245"/>
      <c r="H54" s="245"/>
      <c r="I54" s="245"/>
      <c r="J54" s="245"/>
      <c r="K54" s="245"/>
      <c r="L54" s="245"/>
      <c r="M54" s="245"/>
      <c r="N54" s="245"/>
      <c r="O54" s="245"/>
      <c r="P54" s="245"/>
      <c r="Q54" s="245"/>
      <c r="R54" s="245"/>
      <c r="S54" s="245"/>
      <c r="T54" s="245"/>
      <c r="U54" s="245"/>
    </row>
    <row r="55" spans="1:21" x14ac:dyDescent="0.25">
      <c r="A55" s="245"/>
      <c r="B55" s="245"/>
      <c r="C55" s="245"/>
      <c r="D55" s="245"/>
      <c r="E55" s="245"/>
      <c r="F55" s="245"/>
      <c r="G55" s="245"/>
      <c r="H55" s="245"/>
      <c r="I55" s="245"/>
      <c r="J55" s="245"/>
      <c r="K55" s="245"/>
      <c r="L55" s="245"/>
      <c r="M55" s="245"/>
      <c r="N55" s="245"/>
      <c r="O55" s="245"/>
      <c r="P55" s="245"/>
      <c r="Q55" s="245"/>
      <c r="R55" s="245"/>
      <c r="S55" s="245"/>
      <c r="T55" s="245"/>
      <c r="U55" s="245"/>
    </row>
    <row r="56" spans="1:21" x14ac:dyDescent="0.25">
      <c r="A56" s="245"/>
      <c r="B56" s="245"/>
      <c r="C56" s="245"/>
      <c r="D56" s="245"/>
      <c r="E56" s="245"/>
      <c r="F56" s="245"/>
      <c r="G56" s="245"/>
      <c r="H56" s="245"/>
      <c r="I56" s="245"/>
      <c r="J56" s="245"/>
      <c r="K56" s="245"/>
      <c r="L56" s="245"/>
      <c r="M56" s="245"/>
      <c r="N56" s="245"/>
      <c r="O56" s="245"/>
      <c r="P56" s="245"/>
      <c r="Q56" s="245"/>
      <c r="R56" s="245"/>
      <c r="S56" s="245"/>
      <c r="T56" s="245"/>
      <c r="U56" s="245"/>
    </row>
    <row r="57" spans="1:21" x14ac:dyDescent="0.25">
      <c r="A57" s="245"/>
      <c r="B57" s="245"/>
      <c r="C57" s="245"/>
      <c r="D57" s="245"/>
      <c r="E57" s="245"/>
      <c r="F57" s="245"/>
      <c r="G57" s="245"/>
      <c r="H57" s="245"/>
      <c r="I57" s="245"/>
      <c r="J57" s="245"/>
      <c r="K57" s="245"/>
      <c r="L57" s="245"/>
      <c r="M57" s="245"/>
      <c r="N57" s="245"/>
      <c r="O57" s="245"/>
      <c r="P57" s="245"/>
      <c r="Q57" s="245"/>
      <c r="R57" s="245"/>
      <c r="S57" s="245"/>
      <c r="T57" s="245"/>
      <c r="U57" s="245"/>
    </row>
    <row r="58" spans="1:21" x14ac:dyDescent="0.25">
      <c r="A58" s="245"/>
      <c r="B58" s="245"/>
      <c r="C58" s="245"/>
      <c r="D58" s="245"/>
      <c r="E58" s="245"/>
      <c r="F58" s="245"/>
      <c r="G58" s="245"/>
      <c r="H58" s="245"/>
      <c r="I58" s="245"/>
      <c r="J58" s="245"/>
      <c r="K58" s="245"/>
      <c r="L58" s="245"/>
      <c r="M58" s="245"/>
      <c r="N58" s="245"/>
      <c r="O58" s="245"/>
      <c r="P58" s="245"/>
      <c r="Q58" s="245"/>
      <c r="R58" s="245"/>
      <c r="S58" s="245"/>
      <c r="T58" s="245"/>
      <c r="U58" s="245"/>
    </row>
    <row r="59" spans="1:21" x14ac:dyDescent="0.25">
      <c r="A59" s="245"/>
      <c r="B59" s="245"/>
      <c r="C59" s="245"/>
      <c r="D59" s="245"/>
      <c r="E59" s="245"/>
      <c r="F59" s="245"/>
      <c r="G59" s="245"/>
      <c r="H59" s="245"/>
      <c r="I59" s="245"/>
      <c r="J59" s="245"/>
      <c r="K59" s="245"/>
      <c r="L59" s="245"/>
      <c r="M59" s="245"/>
      <c r="N59" s="245"/>
      <c r="O59" s="245"/>
      <c r="P59" s="245"/>
      <c r="Q59" s="245"/>
      <c r="R59" s="245"/>
      <c r="S59" s="245"/>
      <c r="T59" s="245"/>
      <c r="U59" s="245"/>
    </row>
    <row r="60" spans="1:21" x14ac:dyDescent="0.25">
      <c r="A60" s="245"/>
      <c r="B60" s="245"/>
      <c r="C60" s="245"/>
      <c r="D60" s="245"/>
      <c r="E60" s="245"/>
      <c r="F60" s="245"/>
      <c r="G60" s="245"/>
      <c r="H60" s="245"/>
      <c r="I60" s="245"/>
      <c r="J60" s="245"/>
      <c r="K60" s="245"/>
      <c r="L60" s="245"/>
      <c r="M60" s="245"/>
      <c r="N60" s="245"/>
      <c r="O60" s="245"/>
      <c r="P60" s="245"/>
      <c r="Q60" s="245"/>
      <c r="R60" s="245"/>
      <c r="S60" s="245"/>
      <c r="T60" s="245"/>
      <c r="U60" s="245"/>
    </row>
    <row r="61" spans="1:21" x14ac:dyDescent="0.25">
      <c r="A61" s="245"/>
      <c r="B61" s="245"/>
      <c r="C61" s="245"/>
      <c r="D61" s="245"/>
      <c r="E61" s="245"/>
      <c r="F61" s="245"/>
      <c r="G61" s="245"/>
      <c r="H61" s="245"/>
      <c r="I61" s="245"/>
      <c r="J61" s="245"/>
      <c r="K61" s="245"/>
      <c r="L61" s="245"/>
      <c r="M61" s="245"/>
      <c r="N61" s="245"/>
      <c r="O61" s="245"/>
      <c r="P61" s="245"/>
      <c r="Q61" s="245"/>
      <c r="R61" s="245"/>
      <c r="S61" s="245"/>
      <c r="T61" s="245"/>
      <c r="U61" s="245"/>
    </row>
    <row r="62" spans="1:21" x14ac:dyDescent="0.25">
      <c r="A62" s="245"/>
      <c r="B62" s="245"/>
      <c r="C62" s="245"/>
      <c r="D62" s="245"/>
      <c r="E62" s="245"/>
      <c r="F62" s="245"/>
      <c r="G62" s="245"/>
      <c r="H62" s="245"/>
      <c r="I62" s="245"/>
      <c r="J62" s="245"/>
      <c r="K62" s="245"/>
      <c r="L62" s="245"/>
      <c r="M62" s="245"/>
      <c r="N62" s="245"/>
      <c r="O62" s="245"/>
      <c r="P62" s="245"/>
      <c r="Q62" s="245"/>
      <c r="R62" s="245"/>
      <c r="S62" s="245"/>
      <c r="T62" s="245"/>
      <c r="U62" s="245"/>
    </row>
    <row r="63" spans="1:21" x14ac:dyDescent="0.25">
      <c r="A63" s="245"/>
      <c r="B63" s="245"/>
      <c r="C63" s="245"/>
      <c r="D63" s="245"/>
      <c r="E63" s="245"/>
      <c r="F63" s="245"/>
      <c r="G63" s="245"/>
      <c r="H63" s="245"/>
      <c r="I63" s="245"/>
      <c r="J63" s="245"/>
      <c r="K63" s="245"/>
      <c r="L63" s="245"/>
      <c r="M63" s="245"/>
      <c r="N63" s="245"/>
      <c r="O63" s="245"/>
      <c r="P63" s="245"/>
      <c r="Q63" s="245"/>
      <c r="R63" s="245"/>
      <c r="S63" s="245"/>
      <c r="T63" s="245"/>
      <c r="U63" s="245"/>
    </row>
    <row r="64" spans="1:21" x14ac:dyDescent="0.25">
      <c r="A64" s="245"/>
      <c r="B64" s="245"/>
      <c r="C64" s="245"/>
      <c r="D64" s="245"/>
      <c r="E64" s="245"/>
      <c r="F64" s="245"/>
      <c r="G64" s="245"/>
      <c r="H64" s="245"/>
      <c r="I64" s="245"/>
      <c r="J64" s="245"/>
      <c r="K64" s="245"/>
      <c r="L64" s="245"/>
      <c r="M64" s="245"/>
      <c r="N64" s="245"/>
      <c r="O64" s="245"/>
      <c r="P64" s="245"/>
      <c r="Q64" s="245"/>
      <c r="R64" s="245"/>
      <c r="S64" s="245"/>
      <c r="T64" s="245"/>
      <c r="U64" s="245"/>
    </row>
    <row r="65" spans="1:21" x14ac:dyDescent="0.25">
      <c r="A65" s="245"/>
      <c r="B65" s="245"/>
      <c r="C65" s="245"/>
      <c r="D65" s="245"/>
      <c r="E65" s="245"/>
      <c r="F65" s="245"/>
      <c r="G65" s="245"/>
      <c r="H65" s="245"/>
      <c r="I65" s="245"/>
      <c r="J65" s="245"/>
      <c r="K65" s="245"/>
      <c r="L65" s="245"/>
      <c r="M65" s="245"/>
      <c r="N65" s="245"/>
      <c r="O65" s="245"/>
      <c r="P65" s="245"/>
      <c r="Q65" s="245"/>
      <c r="R65" s="245"/>
      <c r="S65" s="245"/>
      <c r="T65" s="245"/>
      <c r="U65" s="245"/>
    </row>
    <row r="66" spans="1:21" x14ac:dyDescent="0.25">
      <c r="A66" s="245"/>
      <c r="B66" s="245"/>
      <c r="C66" s="245"/>
      <c r="D66" s="245"/>
      <c r="E66" s="245"/>
      <c r="F66" s="245"/>
      <c r="G66" s="245"/>
      <c r="H66" s="245"/>
      <c r="I66" s="245"/>
      <c r="J66" s="245"/>
      <c r="K66" s="245"/>
      <c r="L66" s="245"/>
      <c r="M66" s="245"/>
      <c r="N66" s="245"/>
      <c r="O66" s="245"/>
      <c r="P66" s="245"/>
      <c r="Q66" s="245"/>
      <c r="R66" s="245"/>
      <c r="S66" s="245"/>
      <c r="T66" s="245"/>
      <c r="U66" s="245"/>
    </row>
    <row r="67" spans="1:21" x14ac:dyDescent="0.25">
      <c r="A67" s="245"/>
      <c r="B67" s="245"/>
      <c r="C67" s="245"/>
      <c r="D67" s="245"/>
      <c r="E67" s="245"/>
      <c r="F67" s="245"/>
      <c r="G67" s="245"/>
      <c r="H67" s="245"/>
      <c r="I67" s="245"/>
      <c r="J67" s="245"/>
      <c r="K67" s="245"/>
      <c r="L67" s="245"/>
      <c r="M67" s="245"/>
      <c r="N67" s="245"/>
      <c r="O67" s="245"/>
      <c r="P67" s="245"/>
      <c r="Q67" s="245"/>
      <c r="R67" s="245"/>
      <c r="S67" s="245"/>
      <c r="T67" s="245"/>
      <c r="U67" s="245"/>
    </row>
    <row r="68" spans="1:21" x14ac:dyDescent="0.25">
      <c r="A68" s="245"/>
      <c r="B68" s="245"/>
      <c r="C68" s="245"/>
      <c r="D68" s="245"/>
      <c r="E68" s="245"/>
      <c r="F68" s="245"/>
      <c r="G68" s="245"/>
      <c r="H68" s="245"/>
      <c r="I68" s="245"/>
      <c r="J68" s="245"/>
      <c r="K68" s="245"/>
      <c r="L68" s="245"/>
      <c r="M68" s="245"/>
      <c r="N68" s="245"/>
      <c r="O68" s="245"/>
      <c r="P68" s="245"/>
      <c r="Q68" s="245"/>
      <c r="R68" s="245"/>
      <c r="S68" s="245"/>
      <c r="T68" s="245"/>
      <c r="U68" s="245"/>
    </row>
    <row r="69" spans="1:21" x14ac:dyDescent="0.25">
      <c r="A69" s="245"/>
      <c r="B69" s="245"/>
      <c r="C69" s="245"/>
      <c r="D69" s="245"/>
      <c r="E69" s="245"/>
      <c r="F69" s="245"/>
      <c r="G69" s="245"/>
      <c r="H69" s="245"/>
      <c r="I69" s="245"/>
      <c r="J69" s="245"/>
      <c r="K69" s="245"/>
      <c r="L69" s="245"/>
      <c r="M69" s="245"/>
      <c r="N69" s="245"/>
      <c r="O69" s="245"/>
      <c r="P69" s="245"/>
      <c r="Q69" s="245"/>
      <c r="R69" s="245"/>
      <c r="S69" s="245"/>
      <c r="T69" s="245"/>
      <c r="U69" s="245"/>
    </row>
    <row r="70" spans="1:21" x14ac:dyDescent="0.25">
      <c r="A70" s="245"/>
      <c r="B70" s="245"/>
      <c r="C70" s="245"/>
      <c r="D70" s="245"/>
      <c r="E70" s="245"/>
      <c r="F70" s="245"/>
      <c r="G70" s="245"/>
      <c r="H70" s="245"/>
      <c r="I70" s="245"/>
      <c r="J70" s="245"/>
      <c r="K70" s="245"/>
      <c r="L70" s="245"/>
      <c r="M70" s="245"/>
      <c r="N70" s="245"/>
      <c r="O70" s="245"/>
      <c r="P70" s="245"/>
      <c r="Q70" s="245"/>
      <c r="R70" s="245"/>
      <c r="S70" s="245"/>
      <c r="T70" s="245"/>
      <c r="U70" s="245"/>
    </row>
    <row r="71" spans="1:21" x14ac:dyDescent="0.25">
      <c r="A71" s="245"/>
      <c r="B71" s="245"/>
      <c r="C71" s="245"/>
      <c r="D71" s="245"/>
      <c r="E71" s="245"/>
      <c r="F71" s="245"/>
      <c r="G71" s="245"/>
      <c r="H71" s="245"/>
      <c r="I71" s="245"/>
      <c r="J71" s="245"/>
      <c r="K71" s="245"/>
      <c r="L71" s="245"/>
      <c r="M71" s="245"/>
      <c r="N71" s="245"/>
      <c r="O71" s="245"/>
      <c r="P71" s="245"/>
      <c r="Q71" s="245"/>
      <c r="R71" s="245"/>
      <c r="S71" s="245"/>
      <c r="T71" s="245"/>
      <c r="U71" s="245"/>
    </row>
    <row r="72" spans="1:21" x14ac:dyDescent="0.25">
      <c r="A72" s="245"/>
      <c r="B72" s="245"/>
      <c r="C72" s="245"/>
      <c r="D72" s="245"/>
      <c r="E72" s="245"/>
      <c r="F72" s="245"/>
      <c r="G72" s="245"/>
      <c r="H72" s="245"/>
      <c r="I72" s="245"/>
      <c r="J72" s="245"/>
      <c r="K72" s="245"/>
      <c r="L72" s="245"/>
      <c r="M72" s="245"/>
      <c r="N72" s="245"/>
      <c r="O72" s="245"/>
      <c r="P72" s="245"/>
      <c r="Q72" s="245"/>
      <c r="R72" s="245"/>
      <c r="S72" s="245"/>
      <c r="T72" s="245"/>
      <c r="U72" s="245"/>
    </row>
    <row r="73" spans="1:21" x14ac:dyDescent="0.25">
      <c r="A73" s="245"/>
      <c r="B73" s="245"/>
      <c r="C73" s="245"/>
      <c r="D73" s="245"/>
      <c r="E73" s="245"/>
      <c r="F73" s="245"/>
      <c r="G73" s="245"/>
      <c r="H73" s="245"/>
      <c r="I73" s="245"/>
      <c r="J73" s="245"/>
      <c r="K73" s="245"/>
      <c r="L73" s="245"/>
      <c r="M73" s="245"/>
      <c r="N73" s="245"/>
      <c r="O73" s="245"/>
      <c r="P73" s="245"/>
      <c r="Q73" s="245"/>
      <c r="R73" s="245"/>
      <c r="S73" s="245"/>
      <c r="T73" s="245"/>
      <c r="U73" s="245"/>
    </row>
    <row r="74" spans="1:21" x14ac:dyDescent="0.25">
      <c r="A74" s="245"/>
      <c r="B74" s="245"/>
      <c r="C74" s="245"/>
      <c r="D74" s="245"/>
      <c r="E74" s="245"/>
      <c r="F74" s="245"/>
      <c r="G74" s="245"/>
      <c r="H74" s="245"/>
      <c r="I74" s="245"/>
      <c r="J74" s="245"/>
      <c r="K74" s="245"/>
      <c r="L74" s="245"/>
      <c r="M74" s="245"/>
      <c r="N74" s="245"/>
      <c r="O74" s="245"/>
      <c r="P74" s="245"/>
      <c r="Q74" s="245"/>
      <c r="R74" s="245"/>
      <c r="S74" s="245"/>
      <c r="T74" s="245"/>
      <c r="U74" s="245"/>
    </row>
    <row r="75" spans="1:21" x14ac:dyDescent="0.25">
      <c r="A75" s="245"/>
      <c r="B75" s="245"/>
      <c r="C75" s="245"/>
      <c r="D75" s="245"/>
      <c r="E75" s="245"/>
      <c r="F75" s="245"/>
      <c r="G75" s="245"/>
      <c r="H75" s="245"/>
      <c r="I75" s="245"/>
      <c r="J75" s="245"/>
      <c r="K75" s="245"/>
      <c r="L75" s="245"/>
      <c r="M75" s="245"/>
      <c r="N75" s="245"/>
      <c r="O75" s="245"/>
      <c r="P75" s="245"/>
      <c r="Q75" s="245"/>
      <c r="R75" s="245"/>
      <c r="S75" s="245"/>
      <c r="T75" s="245"/>
      <c r="U75" s="245"/>
    </row>
    <row r="76" spans="1:21" x14ac:dyDescent="0.25">
      <c r="A76" s="245"/>
      <c r="B76" s="245"/>
      <c r="C76" s="245"/>
      <c r="D76" s="245"/>
      <c r="E76" s="245"/>
      <c r="F76" s="245"/>
      <c r="G76" s="245"/>
      <c r="H76" s="245"/>
      <c r="I76" s="245"/>
      <c r="J76" s="245"/>
      <c r="K76" s="245"/>
      <c r="L76" s="245"/>
      <c r="M76" s="245"/>
      <c r="N76" s="245"/>
      <c r="O76" s="245"/>
      <c r="P76" s="245"/>
      <c r="Q76" s="245"/>
      <c r="R76" s="245"/>
      <c r="S76" s="245"/>
      <c r="T76" s="245"/>
      <c r="U76" s="245"/>
    </row>
    <row r="77" spans="1:21" x14ac:dyDescent="0.25">
      <c r="A77" s="245"/>
      <c r="B77" s="245"/>
      <c r="C77" s="245"/>
      <c r="D77" s="245"/>
      <c r="E77" s="245"/>
      <c r="F77" s="245"/>
      <c r="G77" s="245"/>
      <c r="H77" s="245"/>
      <c r="I77" s="245"/>
      <c r="J77" s="245"/>
      <c r="K77" s="245"/>
      <c r="L77" s="245"/>
      <c r="M77" s="245"/>
      <c r="N77" s="245"/>
      <c r="O77" s="245"/>
      <c r="P77" s="245"/>
      <c r="Q77" s="245"/>
      <c r="R77" s="245"/>
      <c r="S77" s="245"/>
      <c r="T77" s="245"/>
      <c r="U77" s="245"/>
    </row>
    <row r="78" spans="1:21" x14ac:dyDescent="0.25">
      <c r="A78" s="245"/>
      <c r="B78" s="245"/>
      <c r="C78" s="245"/>
      <c r="D78" s="245"/>
      <c r="E78" s="245"/>
      <c r="F78" s="245"/>
      <c r="G78" s="245"/>
      <c r="H78" s="245"/>
      <c r="I78" s="245"/>
      <c r="J78" s="245"/>
      <c r="K78" s="245"/>
      <c r="L78" s="245"/>
      <c r="M78" s="245"/>
      <c r="N78" s="245"/>
      <c r="O78" s="245"/>
      <c r="P78" s="245"/>
      <c r="Q78" s="245"/>
      <c r="R78" s="245"/>
      <c r="S78" s="245"/>
      <c r="T78" s="245"/>
      <c r="U78" s="245"/>
    </row>
    <row r="79" spans="1:21" x14ac:dyDescent="0.25">
      <c r="A79" s="245"/>
      <c r="B79" s="245"/>
      <c r="C79" s="245"/>
      <c r="D79" s="245"/>
      <c r="E79" s="245"/>
      <c r="F79" s="245"/>
      <c r="G79" s="245"/>
      <c r="H79" s="245"/>
      <c r="I79" s="245"/>
      <c r="J79" s="245"/>
      <c r="K79" s="245"/>
      <c r="L79" s="245"/>
      <c r="M79" s="245"/>
      <c r="N79" s="245"/>
      <c r="O79" s="245"/>
      <c r="P79" s="245"/>
      <c r="Q79" s="245"/>
      <c r="R79" s="245"/>
      <c r="S79" s="245"/>
      <c r="T79" s="245"/>
      <c r="U79" s="245"/>
    </row>
    <row r="80" spans="1:21" x14ac:dyDescent="0.25">
      <c r="A80" s="245"/>
      <c r="B80" s="245"/>
      <c r="C80" s="245"/>
      <c r="D80" s="245"/>
      <c r="E80" s="245"/>
      <c r="F80" s="245"/>
      <c r="G80" s="245"/>
      <c r="H80" s="245"/>
      <c r="I80" s="245"/>
      <c r="J80" s="245"/>
      <c r="K80" s="245"/>
      <c r="L80" s="245"/>
      <c r="M80" s="245"/>
      <c r="N80" s="245"/>
      <c r="O80" s="245"/>
      <c r="P80" s="245"/>
      <c r="Q80" s="245"/>
      <c r="R80" s="245"/>
      <c r="S80" s="245"/>
      <c r="T80" s="245"/>
      <c r="U80" s="245"/>
    </row>
    <row r="81" spans="1:21" x14ac:dyDescent="0.25">
      <c r="A81" s="245"/>
      <c r="B81" s="245"/>
      <c r="C81" s="245"/>
      <c r="D81" s="245"/>
      <c r="E81" s="245"/>
      <c r="F81" s="245"/>
      <c r="G81" s="245"/>
      <c r="H81" s="245"/>
      <c r="I81" s="245"/>
      <c r="J81" s="245"/>
      <c r="K81" s="245"/>
      <c r="L81" s="245"/>
      <c r="M81" s="245"/>
      <c r="N81" s="245"/>
      <c r="O81" s="245"/>
      <c r="P81" s="245"/>
      <c r="Q81" s="245"/>
      <c r="R81" s="245"/>
      <c r="S81" s="245"/>
      <c r="T81" s="245"/>
      <c r="U81" s="245"/>
    </row>
    <row r="82" spans="1:21" x14ac:dyDescent="0.25">
      <c r="A82" s="245"/>
      <c r="B82" s="245"/>
      <c r="C82" s="245"/>
      <c r="D82" s="245"/>
      <c r="E82" s="245"/>
      <c r="F82" s="245"/>
      <c r="G82" s="245"/>
      <c r="H82" s="245"/>
      <c r="I82" s="245"/>
      <c r="J82" s="245"/>
      <c r="K82" s="245"/>
      <c r="L82" s="245"/>
      <c r="M82" s="245"/>
      <c r="N82" s="245"/>
      <c r="O82" s="245"/>
      <c r="P82" s="245"/>
      <c r="Q82" s="245"/>
      <c r="R82" s="245"/>
      <c r="S82" s="245"/>
      <c r="T82" s="245"/>
      <c r="U82" s="245"/>
    </row>
    <row r="83" spans="1:21" x14ac:dyDescent="0.25">
      <c r="A83" s="245"/>
      <c r="B83" s="245"/>
      <c r="C83" s="245"/>
      <c r="D83" s="245"/>
      <c r="E83" s="245"/>
      <c r="F83" s="245"/>
      <c r="G83" s="245"/>
      <c r="H83" s="245"/>
      <c r="I83" s="245"/>
      <c r="J83" s="245"/>
      <c r="K83" s="245"/>
      <c r="L83" s="245"/>
      <c r="M83" s="245"/>
      <c r="N83" s="245"/>
      <c r="O83" s="245"/>
      <c r="P83" s="245"/>
      <c r="Q83" s="245"/>
      <c r="R83" s="245"/>
      <c r="S83" s="245"/>
      <c r="T83" s="245"/>
      <c r="U83" s="245"/>
    </row>
    <row r="84" spans="1:21" x14ac:dyDescent="0.25">
      <c r="A84" s="245"/>
      <c r="B84" s="245"/>
      <c r="C84" s="245"/>
      <c r="D84" s="245"/>
      <c r="E84" s="245"/>
      <c r="F84" s="245"/>
      <c r="G84" s="245"/>
      <c r="H84" s="245"/>
      <c r="I84" s="245"/>
      <c r="J84" s="245"/>
      <c r="K84" s="245"/>
      <c r="L84" s="245"/>
      <c r="M84" s="245"/>
      <c r="N84" s="245"/>
      <c r="O84" s="245"/>
      <c r="P84" s="245"/>
      <c r="Q84" s="245"/>
      <c r="R84" s="245"/>
      <c r="S84" s="245"/>
      <c r="T84" s="245"/>
      <c r="U84" s="245"/>
    </row>
    <row r="85" spans="1:21" x14ac:dyDescent="0.25">
      <c r="A85" s="245"/>
      <c r="B85" s="245"/>
      <c r="C85" s="245"/>
      <c r="D85" s="245"/>
      <c r="E85" s="245"/>
      <c r="F85" s="245"/>
      <c r="G85" s="245"/>
      <c r="H85" s="245"/>
      <c r="I85" s="245"/>
      <c r="J85" s="245"/>
      <c r="K85" s="245"/>
      <c r="L85" s="245"/>
      <c r="M85" s="245"/>
      <c r="N85" s="245"/>
      <c r="O85" s="245"/>
      <c r="P85" s="245"/>
      <c r="Q85" s="245"/>
      <c r="R85" s="245"/>
      <c r="S85" s="245"/>
      <c r="T85" s="245"/>
      <c r="U85" s="245"/>
    </row>
    <row r="86" spans="1:21" x14ac:dyDescent="0.25">
      <c r="A86" s="245"/>
      <c r="B86" s="245"/>
      <c r="C86" s="245"/>
      <c r="D86" s="245"/>
      <c r="E86" s="245"/>
      <c r="F86" s="245"/>
      <c r="G86" s="245"/>
      <c r="H86" s="245"/>
      <c r="I86" s="245"/>
      <c r="J86" s="245"/>
      <c r="K86" s="245"/>
      <c r="L86" s="245"/>
      <c r="M86" s="245"/>
      <c r="N86" s="245"/>
      <c r="O86" s="245"/>
      <c r="P86" s="245"/>
      <c r="Q86" s="245"/>
      <c r="R86" s="245"/>
      <c r="S86" s="245"/>
      <c r="T86" s="245"/>
      <c r="U86" s="245"/>
    </row>
    <row r="87" spans="1:21" x14ac:dyDescent="0.25">
      <c r="A87" s="245"/>
      <c r="B87" s="245"/>
      <c r="C87" s="245"/>
      <c r="D87" s="245"/>
      <c r="E87" s="245"/>
      <c r="F87" s="245"/>
      <c r="G87" s="245"/>
      <c r="H87" s="245"/>
      <c r="I87" s="245"/>
      <c r="J87" s="245"/>
      <c r="K87" s="245"/>
      <c r="L87" s="245"/>
      <c r="M87" s="245"/>
      <c r="N87" s="245"/>
      <c r="O87" s="245"/>
      <c r="P87" s="245"/>
      <c r="Q87" s="245"/>
      <c r="R87" s="245"/>
      <c r="S87" s="245"/>
      <c r="T87" s="245"/>
      <c r="U87" s="245"/>
    </row>
    <row r="88" spans="1:21" x14ac:dyDescent="0.25">
      <c r="A88" s="245"/>
      <c r="B88" s="245"/>
      <c r="C88" s="245"/>
      <c r="D88" s="245"/>
      <c r="E88" s="245"/>
      <c r="F88" s="245"/>
      <c r="G88" s="245"/>
      <c r="H88" s="245"/>
      <c r="I88" s="245"/>
      <c r="J88" s="245"/>
      <c r="K88" s="245"/>
      <c r="L88" s="245"/>
      <c r="M88" s="245"/>
      <c r="N88" s="245"/>
      <c r="O88" s="245"/>
      <c r="P88" s="245"/>
      <c r="Q88" s="245"/>
      <c r="R88" s="245"/>
      <c r="S88" s="245"/>
      <c r="T88" s="245"/>
      <c r="U88" s="245"/>
    </row>
    <row r="89" spans="1:21" x14ac:dyDescent="0.25">
      <c r="A89" s="245"/>
      <c r="B89" s="245"/>
      <c r="C89" s="245"/>
      <c r="D89" s="245"/>
      <c r="E89" s="245"/>
      <c r="F89" s="245"/>
      <c r="G89" s="245"/>
      <c r="H89" s="245"/>
      <c r="I89" s="245"/>
      <c r="J89" s="245"/>
      <c r="K89" s="245"/>
      <c r="L89" s="245"/>
      <c r="M89" s="245"/>
      <c r="N89" s="245"/>
      <c r="O89" s="245"/>
      <c r="P89" s="245"/>
      <c r="Q89" s="245"/>
      <c r="R89" s="245"/>
      <c r="S89" s="245"/>
      <c r="T89" s="245"/>
      <c r="U89" s="245"/>
    </row>
    <row r="90" spans="1:21" x14ac:dyDescent="0.25">
      <c r="A90" s="245"/>
      <c r="B90" s="245"/>
      <c r="C90" s="245"/>
      <c r="D90" s="245"/>
      <c r="E90" s="245"/>
      <c r="F90" s="245"/>
      <c r="G90" s="245"/>
      <c r="H90" s="245"/>
      <c r="I90" s="245"/>
      <c r="J90" s="245"/>
      <c r="K90" s="245"/>
      <c r="L90" s="245"/>
      <c r="M90" s="245"/>
      <c r="N90" s="245"/>
      <c r="O90" s="245"/>
      <c r="P90" s="245"/>
      <c r="Q90" s="245"/>
      <c r="R90" s="245"/>
      <c r="S90" s="245"/>
      <c r="T90" s="245"/>
      <c r="U90" s="245"/>
    </row>
    <row r="91" spans="1:21" x14ac:dyDescent="0.25">
      <c r="A91" s="245"/>
      <c r="B91" s="245"/>
      <c r="C91" s="245"/>
      <c r="D91" s="245"/>
      <c r="E91" s="245"/>
      <c r="F91" s="245"/>
      <c r="G91" s="245"/>
      <c r="H91" s="245"/>
      <c r="I91" s="245"/>
      <c r="J91" s="245"/>
      <c r="K91" s="245"/>
      <c r="L91" s="245"/>
      <c r="M91" s="245"/>
      <c r="N91" s="245"/>
      <c r="O91" s="245"/>
      <c r="P91" s="245"/>
      <c r="Q91" s="245"/>
      <c r="R91" s="245"/>
      <c r="S91" s="245"/>
      <c r="T91" s="245"/>
      <c r="U91" s="245"/>
    </row>
    <row r="92" spans="1:21" x14ac:dyDescent="0.25">
      <c r="A92" s="245"/>
      <c r="B92" s="245"/>
      <c r="C92" s="245"/>
      <c r="D92" s="245"/>
      <c r="E92" s="245"/>
      <c r="F92" s="245"/>
      <c r="G92" s="245"/>
      <c r="H92" s="245"/>
      <c r="I92" s="245"/>
      <c r="J92" s="245"/>
      <c r="K92" s="245"/>
      <c r="L92" s="245"/>
      <c r="M92" s="245"/>
      <c r="N92" s="245"/>
      <c r="O92" s="245"/>
      <c r="P92" s="245"/>
      <c r="Q92" s="245"/>
      <c r="R92" s="245"/>
      <c r="S92" s="245"/>
      <c r="T92" s="245"/>
      <c r="U92" s="245"/>
    </row>
    <row r="93" spans="1:21" x14ac:dyDescent="0.25">
      <c r="A93" s="245"/>
      <c r="B93" s="245"/>
      <c r="C93" s="245"/>
      <c r="D93" s="245"/>
      <c r="E93" s="245"/>
      <c r="F93" s="245"/>
      <c r="G93" s="245"/>
      <c r="H93" s="245"/>
      <c r="I93" s="245"/>
      <c r="J93" s="245"/>
      <c r="K93" s="245"/>
      <c r="L93" s="245"/>
      <c r="M93" s="245"/>
      <c r="N93" s="245"/>
      <c r="O93" s="245"/>
      <c r="P93" s="245"/>
      <c r="Q93" s="245"/>
      <c r="R93" s="245"/>
      <c r="S93" s="245"/>
      <c r="T93" s="245"/>
      <c r="U93" s="245"/>
    </row>
    <row r="94" spans="1:21" x14ac:dyDescent="0.25">
      <c r="A94" s="245"/>
      <c r="B94" s="245"/>
      <c r="C94" s="245"/>
      <c r="D94" s="245"/>
      <c r="E94" s="245"/>
      <c r="F94" s="245"/>
      <c r="G94" s="245"/>
      <c r="H94" s="245"/>
      <c r="I94" s="245"/>
      <c r="J94" s="245"/>
      <c r="K94" s="245"/>
      <c r="L94" s="245"/>
      <c r="M94" s="245"/>
      <c r="N94" s="245"/>
      <c r="O94" s="245"/>
      <c r="P94" s="245"/>
      <c r="Q94" s="245"/>
      <c r="R94" s="245"/>
      <c r="S94" s="245"/>
      <c r="T94" s="245"/>
      <c r="U94" s="245"/>
    </row>
    <row r="95" spans="1:21" x14ac:dyDescent="0.25">
      <c r="A95" s="245"/>
      <c r="B95" s="245"/>
      <c r="C95" s="245"/>
      <c r="D95" s="245"/>
      <c r="E95" s="245"/>
      <c r="F95" s="245"/>
      <c r="G95" s="245"/>
      <c r="H95" s="245"/>
      <c r="I95" s="245"/>
      <c r="J95" s="245"/>
      <c r="K95" s="245"/>
      <c r="L95" s="245"/>
      <c r="M95" s="245"/>
      <c r="N95" s="245"/>
      <c r="O95" s="245"/>
      <c r="P95" s="245"/>
      <c r="Q95" s="245"/>
      <c r="R95" s="245"/>
      <c r="S95" s="245"/>
      <c r="T95" s="245"/>
      <c r="U95" s="245"/>
    </row>
    <row r="96" spans="1:21" x14ac:dyDescent="0.25">
      <c r="A96" s="245"/>
      <c r="B96" s="245"/>
      <c r="C96" s="245"/>
      <c r="D96" s="245"/>
      <c r="E96" s="245"/>
      <c r="F96" s="245"/>
      <c r="G96" s="245"/>
      <c r="H96" s="245"/>
      <c r="I96" s="245"/>
      <c r="J96" s="245"/>
      <c r="K96" s="245"/>
      <c r="L96" s="245"/>
      <c r="M96" s="245"/>
      <c r="N96" s="245"/>
      <c r="O96" s="245"/>
      <c r="P96" s="245"/>
      <c r="Q96" s="245"/>
      <c r="R96" s="245"/>
      <c r="S96" s="245"/>
      <c r="T96" s="245"/>
      <c r="U96" s="245"/>
    </row>
    <row r="97" spans="1:21" x14ac:dyDescent="0.25">
      <c r="A97" s="245"/>
      <c r="B97" s="245"/>
      <c r="C97" s="245"/>
      <c r="D97" s="245"/>
      <c r="E97" s="245"/>
      <c r="F97" s="245"/>
      <c r="G97" s="245"/>
      <c r="H97" s="245"/>
      <c r="I97" s="245"/>
      <c r="J97" s="245"/>
      <c r="K97" s="245"/>
      <c r="L97" s="245"/>
      <c r="M97" s="245"/>
      <c r="N97" s="245"/>
      <c r="O97" s="245"/>
      <c r="P97" s="245"/>
      <c r="Q97" s="245"/>
      <c r="R97" s="245"/>
      <c r="S97" s="245"/>
      <c r="T97" s="245"/>
      <c r="U97" s="245"/>
    </row>
    <row r="98" spans="1:21" x14ac:dyDescent="0.25">
      <c r="A98" s="245"/>
      <c r="B98" s="245"/>
      <c r="C98" s="245"/>
      <c r="D98" s="245"/>
      <c r="E98" s="245"/>
      <c r="F98" s="245"/>
      <c r="G98" s="245"/>
      <c r="H98" s="245"/>
      <c r="I98" s="245"/>
      <c r="J98" s="245"/>
      <c r="K98" s="245"/>
      <c r="L98" s="245"/>
      <c r="M98" s="245"/>
      <c r="N98" s="245"/>
      <c r="O98" s="245"/>
      <c r="P98" s="245"/>
      <c r="Q98" s="245"/>
      <c r="R98" s="245"/>
      <c r="S98" s="245"/>
      <c r="T98" s="245"/>
      <c r="U98" s="245"/>
    </row>
    <row r="99" spans="1:21" x14ac:dyDescent="0.25">
      <c r="A99" s="245"/>
      <c r="B99" s="245"/>
      <c r="C99" s="245"/>
      <c r="D99" s="245"/>
      <c r="E99" s="245"/>
      <c r="F99" s="245"/>
      <c r="G99" s="245"/>
      <c r="H99" s="245"/>
      <c r="I99" s="245"/>
      <c r="J99" s="245"/>
      <c r="K99" s="245"/>
      <c r="L99" s="245"/>
      <c r="M99" s="245"/>
      <c r="N99" s="245"/>
      <c r="O99" s="245"/>
      <c r="P99" s="245"/>
      <c r="Q99" s="245"/>
      <c r="R99" s="245"/>
      <c r="S99" s="245"/>
      <c r="T99" s="245"/>
      <c r="U99" s="245"/>
    </row>
    <row r="100" spans="1:21"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row>
    <row r="101" spans="1:21"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row>
    <row r="102" spans="1:21"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row>
    <row r="103" spans="1:21"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row>
    <row r="104" spans="1:21"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row>
    <row r="105" spans="1:21"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row>
    <row r="106" spans="1:21"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row>
    <row r="107" spans="1:21"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row>
    <row r="108" spans="1:21"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row>
    <row r="109" spans="1:21"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row>
    <row r="110" spans="1:21"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row>
    <row r="111" spans="1:21"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row>
    <row r="112" spans="1:21"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row>
    <row r="113" spans="1:21"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row>
    <row r="114" spans="1:21"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row>
    <row r="115" spans="1:21"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row>
    <row r="116" spans="1:21"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row>
    <row r="117" spans="1:21"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row>
    <row r="118" spans="1:21"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row>
    <row r="119" spans="1:21"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row>
    <row r="120" spans="1:21"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row>
    <row r="121" spans="1:21"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row>
    <row r="122" spans="1:21"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row>
    <row r="123" spans="1:21"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row>
    <row r="124" spans="1:21"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row>
    <row r="125" spans="1:21"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row>
    <row r="126" spans="1:21"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row>
    <row r="127" spans="1:21"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row>
    <row r="128" spans="1:21"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row>
    <row r="129" spans="1:21"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row>
    <row r="130" spans="1:21"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row>
    <row r="131" spans="1:21"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row>
    <row r="132" spans="1:21"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row>
    <row r="133" spans="1:21"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row>
    <row r="134" spans="1:21"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row>
    <row r="135" spans="1:21"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row>
    <row r="136" spans="1:21"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row>
    <row r="137" spans="1:21"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row>
    <row r="138" spans="1:21"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row>
    <row r="139" spans="1:21"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row>
    <row r="140" spans="1:21"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row>
    <row r="141" spans="1:21"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row>
    <row r="142" spans="1:21"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row>
    <row r="143" spans="1:21"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row>
    <row r="144" spans="1:21"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row>
    <row r="145" spans="1:21"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row>
    <row r="146" spans="1:21"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row>
    <row r="147" spans="1:21"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row>
    <row r="148" spans="1:21"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row>
    <row r="149" spans="1:21"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row>
    <row r="150" spans="1:21"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row>
    <row r="151" spans="1:21"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row>
    <row r="152" spans="1:21"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row>
    <row r="153" spans="1:21"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row>
    <row r="154" spans="1:21"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row>
    <row r="155" spans="1:21"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row>
    <row r="156" spans="1:21"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row>
    <row r="157" spans="1:21"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row>
    <row r="158" spans="1:21"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row>
    <row r="159" spans="1:21"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row>
    <row r="160" spans="1:21"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row>
    <row r="161" spans="1:21"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row>
    <row r="162" spans="1:21"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row>
    <row r="163" spans="1:21"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row>
    <row r="164" spans="1:21"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row>
    <row r="165" spans="1:21"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row>
    <row r="166" spans="1:21"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row>
    <row r="167" spans="1:21"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row>
    <row r="168" spans="1:21"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row>
    <row r="169" spans="1:21"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row>
    <row r="170" spans="1:21"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row>
    <row r="171" spans="1:21"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row>
    <row r="172" spans="1:21"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row>
    <row r="173" spans="1:21"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row>
    <row r="174" spans="1:21"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row>
    <row r="175" spans="1:21"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row>
    <row r="176" spans="1:21"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row>
    <row r="177" spans="1:21"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row>
    <row r="178" spans="1:21"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row>
    <row r="179" spans="1:21"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row>
    <row r="180" spans="1:21"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row>
    <row r="181" spans="1:21"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row>
    <row r="182" spans="1:21"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row>
    <row r="183" spans="1:21"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row>
    <row r="184" spans="1:21"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row>
    <row r="185" spans="1:21"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row>
    <row r="186" spans="1:21"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row>
    <row r="187" spans="1:21"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row>
    <row r="188" spans="1:21"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row>
    <row r="189" spans="1:21"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row>
    <row r="190" spans="1:21"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row>
    <row r="191" spans="1:21"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row>
    <row r="192" spans="1:21"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row>
    <row r="193" spans="1:21"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row>
    <row r="194" spans="1:21"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row>
    <row r="195" spans="1:21"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row>
    <row r="196" spans="1:21"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row>
    <row r="197" spans="1:21"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row>
    <row r="198" spans="1:21"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row>
    <row r="199" spans="1:21"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row>
    <row r="200" spans="1:21"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row>
    <row r="201" spans="1:21"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row>
    <row r="202" spans="1:21"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row>
    <row r="203" spans="1:21"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row>
    <row r="204" spans="1:21"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row>
    <row r="205" spans="1:21"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row>
    <row r="206" spans="1:21"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row>
    <row r="207" spans="1:21"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row>
    <row r="208" spans="1:21"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row>
    <row r="209" spans="1:21"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row>
    <row r="210" spans="1:21"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row>
    <row r="211" spans="1:21"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row>
    <row r="212" spans="1:21"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row>
    <row r="213" spans="1:21"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row>
    <row r="214" spans="1:21"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row>
    <row r="215" spans="1:21"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row>
    <row r="216" spans="1:21"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row>
    <row r="217" spans="1:21"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row>
    <row r="218" spans="1:21"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row>
    <row r="219" spans="1:21"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row>
    <row r="220" spans="1:21"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row>
    <row r="221" spans="1:21"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row>
    <row r="222" spans="1:21"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row>
    <row r="223" spans="1:21"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row>
    <row r="224" spans="1:21"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row>
    <row r="225" spans="1:21"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row>
    <row r="226" spans="1:21"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row>
    <row r="227" spans="1:21"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row>
    <row r="228" spans="1:21"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row>
    <row r="229" spans="1:21"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row>
    <row r="230" spans="1:21"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row>
    <row r="231" spans="1:21"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row>
    <row r="232" spans="1:21"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row>
    <row r="233" spans="1:21"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row>
    <row r="234" spans="1:21"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row>
    <row r="235" spans="1:21"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row>
    <row r="236" spans="1:21"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row>
    <row r="237" spans="1:21"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row>
    <row r="238" spans="1:21"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row>
    <row r="239" spans="1:21"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row>
    <row r="240" spans="1:21"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row>
    <row r="241" spans="1:21"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row>
    <row r="242" spans="1:21"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row>
    <row r="243" spans="1:21"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row>
    <row r="244" spans="1:21"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row>
    <row r="245" spans="1:21"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row>
    <row r="246" spans="1:21"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row>
    <row r="247" spans="1:21"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row>
    <row r="248" spans="1:21"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row>
    <row r="249" spans="1:21"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row>
    <row r="250" spans="1:21"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row>
    <row r="251" spans="1:21"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row>
    <row r="252" spans="1:21"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row>
    <row r="253" spans="1:21"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row>
    <row r="254" spans="1:21"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row>
    <row r="255" spans="1:21"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row>
    <row r="256" spans="1:21"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row>
    <row r="257" spans="1:21"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row>
    <row r="258" spans="1:21"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row>
    <row r="259" spans="1:21"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row>
    <row r="260" spans="1:21"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row>
    <row r="261" spans="1:21"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row>
    <row r="262" spans="1:21"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row>
    <row r="263" spans="1:21"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row>
    <row r="264" spans="1:21"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row>
    <row r="265" spans="1:21"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row>
    <row r="266" spans="1:21"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row>
    <row r="267" spans="1:21"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row>
    <row r="268" spans="1:21"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row>
    <row r="269" spans="1:21"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row>
    <row r="270" spans="1:21"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row>
    <row r="271" spans="1:21"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row>
    <row r="272" spans="1:21"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row>
    <row r="273" spans="1:21"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row>
    <row r="274" spans="1:21"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row>
    <row r="275" spans="1:21"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row>
    <row r="276" spans="1:21"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row>
    <row r="277" spans="1:21"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row>
    <row r="278" spans="1:21"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row>
    <row r="279" spans="1:21"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row>
    <row r="280" spans="1:21"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row>
    <row r="281" spans="1:21"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row>
    <row r="282" spans="1:21"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row>
    <row r="283" spans="1:21"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row>
    <row r="284" spans="1:21"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row>
    <row r="285" spans="1:21"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row>
    <row r="286" spans="1:21"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row>
    <row r="287" spans="1:21"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row>
    <row r="288" spans="1:21"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row>
    <row r="289" spans="1:21"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row>
    <row r="290" spans="1:21"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row>
    <row r="291" spans="1:21"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row>
    <row r="292" spans="1:21"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row>
    <row r="293" spans="1:21"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row>
    <row r="294" spans="1:21"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row>
    <row r="295" spans="1:21"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row>
    <row r="296" spans="1:21"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row>
    <row r="297" spans="1:21"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row>
    <row r="298" spans="1:21"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row>
    <row r="299" spans="1:21"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row>
    <row r="300" spans="1:21"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row>
    <row r="301" spans="1:21"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row>
    <row r="302" spans="1:21"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row>
    <row r="303" spans="1:21"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row>
    <row r="304" spans="1:21"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row>
    <row r="305" spans="1:21"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row>
    <row r="306" spans="1:21"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row>
    <row r="307" spans="1:21"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row>
    <row r="308" spans="1:21"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row>
    <row r="309" spans="1:21"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row>
    <row r="310" spans="1:21"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row>
    <row r="311" spans="1:21"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row>
    <row r="312" spans="1:21"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row>
    <row r="313" spans="1:21"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row>
    <row r="314" spans="1:21"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row>
    <row r="315" spans="1:21"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row>
    <row r="316" spans="1:21"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row>
    <row r="317" spans="1:21"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row>
    <row r="318" spans="1:21"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row>
    <row r="319" spans="1:21"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row>
    <row r="320" spans="1:21"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row>
    <row r="321" spans="1:21"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row>
    <row r="322" spans="1:21"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row>
    <row r="323" spans="1:21"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row>
    <row r="324" spans="1:21"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row>
    <row r="325" spans="1:21"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row>
    <row r="326" spans="1:21"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row>
    <row r="327" spans="1:21"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row>
    <row r="328" spans="1:21"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row>
    <row r="329" spans="1:21"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row>
    <row r="330" spans="1:21"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row>
    <row r="331" spans="1:21"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row>
    <row r="332" spans="1:21"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row>
    <row r="333" spans="1:21"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row>
    <row r="334" spans="1:21"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row>
    <row r="335" spans="1:21"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row>
    <row r="336" spans="1:21"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row>
    <row r="337" spans="1:21"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row>
    <row r="338" spans="1:21"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G25" activePane="bottomRight" state="frozen"/>
      <selection activeCell="A20" sqref="A20"/>
      <selection pane="topRight" activeCell="E20" sqref="E20"/>
      <selection pane="bottomLeft" activeCell="A25" sqref="A25"/>
      <selection pane="bottomRight" activeCell="H27" sqref="H27"/>
    </sheetView>
  </sheetViews>
  <sheetFormatPr defaultColWidth="9.140625" defaultRowHeight="15.75" x14ac:dyDescent="0.25"/>
  <cols>
    <col min="1" max="1" width="9.140625" style="56"/>
    <col min="2" max="2" width="57.85546875" style="56" customWidth="1"/>
    <col min="3" max="4" width="19.140625" style="56" customWidth="1"/>
    <col min="5" max="6" width="17" style="56" customWidth="1"/>
    <col min="7" max="7" width="14.7109375" style="57" customWidth="1"/>
    <col min="8" max="19" width="10.5703125" style="57" customWidth="1"/>
    <col min="20" max="20" width="18.8554687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15" t="str">
        <f>'6.1. Паспорт сетевой график'!A5:K5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row>
    <row r="5" spans="1:21" ht="18.75" x14ac:dyDescent="0.3">
      <c r="A5" s="57"/>
      <c r="B5" s="57"/>
      <c r="C5" s="57"/>
      <c r="D5" s="57"/>
      <c r="E5" s="57"/>
      <c r="F5" s="57"/>
      <c r="U5" s="14"/>
    </row>
    <row r="6" spans="1:21" ht="18.75" x14ac:dyDescent="0.25">
      <c r="A6" s="509" t="s">
        <v>6</v>
      </c>
      <c r="B6" s="509"/>
      <c r="C6" s="509"/>
      <c r="D6" s="509"/>
      <c r="E6" s="509"/>
      <c r="F6" s="509"/>
      <c r="G6" s="509"/>
      <c r="H6" s="509"/>
      <c r="I6" s="509"/>
      <c r="J6" s="509"/>
      <c r="K6" s="509"/>
      <c r="L6" s="509"/>
      <c r="M6" s="509"/>
      <c r="N6" s="509"/>
      <c r="O6" s="509"/>
      <c r="P6" s="509"/>
      <c r="Q6" s="509"/>
      <c r="R6" s="509"/>
      <c r="S6" s="509"/>
      <c r="T6" s="509"/>
      <c r="U6" s="509"/>
    </row>
    <row r="7" spans="1:21" ht="18.75" x14ac:dyDescent="0.25">
      <c r="A7" s="285"/>
      <c r="B7" s="285"/>
      <c r="C7" s="285"/>
      <c r="D7" s="285"/>
      <c r="E7" s="285"/>
      <c r="F7" s="285"/>
      <c r="G7" s="285"/>
      <c r="H7" s="285"/>
      <c r="I7" s="285"/>
      <c r="J7" s="285"/>
      <c r="K7" s="285"/>
      <c r="L7" s="285"/>
      <c r="M7" s="285"/>
      <c r="N7" s="285"/>
      <c r="O7" s="285"/>
      <c r="P7" s="285"/>
      <c r="Q7" s="285"/>
      <c r="R7" s="285"/>
      <c r="S7" s="285"/>
      <c r="T7" s="286"/>
      <c r="U7" s="286"/>
    </row>
    <row r="8" spans="1:21" x14ac:dyDescent="0.25">
      <c r="A8" s="510" t="str">
        <f>'6.1. Паспорт сетевой график'!A9</f>
        <v>Акционерное общество "Янтарьэнерго" ДЗО  ПАО "Россети"</v>
      </c>
      <c r="B8" s="510"/>
      <c r="C8" s="510"/>
      <c r="D8" s="510"/>
      <c r="E8" s="510"/>
      <c r="F8" s="510"/>
      <c r="G8" s="510"/>
      <c r="H8" s="510"/>
      <c r="I8" s="510"/>
      <c r="J8" s="510"/>
      <c r="K8" s="510"/>
      <c r="L8" s="510"/>
      <c r="M8" s="510"/>
      <c r="N8" s="510"/>
      <c r="O8" s="510"/>
      <c r="P8" s="510"/>
      <c r="Q8" s="510"/>
      <c r="R8" s="510"/>
      <c r="S8" s="510"/>
      <c r="T8" s="510"/>
      <c r="U8" s="510"/>
    </row>
    <row r="9" spans="1:21" ht="18.75" customHeight="1" x14ac:dyDescent="0.25">
      <c r="A9" s="498" t="s">
        <v>5</v>
      </c>
      <c r="B9" s="498"/>
      <c r="C9" s="498"/>
      <c r="D9" s="498"/>
      <c r="E9" s="498"/>
      <c r="F9" s="498"/>
      <c r="G9" s="498"/>
      <c r="H9" s="498"/>
      <c r="I9" s="498"/>
      <c r="J9" s="498"/>
      <c r="K9" s="498"/>
      <c r="L9" s="498"/>
      <c r="M9" s="498"/>
      <c r="N9" s="498"/>
      <c r="O9" s="498"/>
      <c r="P9" s="498"/>
      <c r="Q9" s="498"/>
      <c r="R9" s="498"/>
      <c r="S9" s="498"/>
      <c r="T9" s="498"/>
      <c r="U9" s="498"/>
    </row>
    <row r="10" spans="1:21" ht="18.75" x14ac:dyDescent="0.25">
      <c r="A10" s="285"/>
      <c r="B10" s="285"/>
      <c r="C10" s="285"/>
      <c r="D10" s="285"/>
      <c r="E10" s="285"/>
      <c r="F10" s="285"/>
      <c r="G10" s="285"/>
      <c r="H10" s="285"/>
      <c r="I10" s="285"/>
      <c r="J10" s="285"/>
      <c r="K10" s="285"/>
      <c r="L10" s="285"/>
      <c r="M10" s="285"/>
      <c r="N10" s="285"/>
      <c r="O10" s="285"/>
      <c r="P10" s="285"/>
      <c r="Q10" s="285"/>
      <c r="R10" s="285"/>
      <c r="S10" s="285"/>
      <c r="T10" s="286"/>
      <c r="U10" s="286"/>
    </row>
    <row r="11" spans="1:21" x14ac:dyDescent="0.25">
      <c r="A11" s="510" t="str">
        <f>'6.1. Паспорт сетевой график'!A12</f>
        <v>H_16-0143</v>
      </c>
      <c r="B11" s="510"/>
      <c r="C11" s="510"/>
      <c r="D11" s="510"/>
      <c r="E11" s="510"/>
      <c r="F11" s="510"/>
      <c r="G11" s="510"/>
      <c r="H11" s="510"/>
      <c r="I11" s="510"/>
      <c r="J11" s="510"/>
      <c r="K11" s="510"/>
      <c r="L11" s="510"/>
      <c r="M11" s="510"/>
      <c r="N11" s="510"/>
      <c r="O11" s="510"/>
      <c r="P11" s="510"/>
      <c r="Q11" s="510"/>
      <c r="R11" s="510"/>
      <c r="S11" s="510"/>
      <c r="T11" s="510"/>
      <c r="U11" s="510"/>
    </row>
    <row r="12" spans="1:21" x14ac:dyDescent="0.25">
      <c r="A12" s="498" t="s">
        <v>4</v>
      </c>
      <c r="B12" s="498"/>
      <c r="C12" s="498"/>
      <c r="D12" s="498"/>
      <c r="E12" s="498"/>
      <c r="F12" s="498"/>
      <c r="G12" s="498"/>
      <c r="H12" s="498"/>
      <c r="I12" s="498"/>
      <c r="J12" s="498"/>
      <c r="K12" s="498"/>
      <c r="L12" s="498"/>
      <c r="M12" s="498"/>
      <c r="N12" s="498"/>
      <c r="O12" s="498"/>
      <c r="P12" s="498"/>
      <c r="Q12" s="498"/>
      <c r="R12" s="498"/>
      <c r="S12" s="498"/>
      <c r="T12" s="498"/>
      <c r="U12" s="498"/>
    </row>
    <row r="13" spans="1:21" ht="16.5" customHeight="1" x14ac:dyDescent="0.3">
      <c r="A13" s="287"/>
      <c r="B13" s="287"/>
      <c r="C13" s="287"/>
      <c r="D13" s="287"/>
      <c r="E13" s="287"/>
      <c r="F13" s="287"/>
      <c r="G13" s="287"/>
      <c r="H13" s="287"/>
      <c r="I13" s="287"/>
      <c r="J13" s="287"/>
      <c r="K13" s="287"/>
      <c r="L13" s="287"/>
      <c r="M13" s="287"/>
      <c r="N13" s="287"/>
      <c r="O13" s="287"/>
      <c r="P13" s="287"/>
      <c r="Q13" s="287"/>
      <c r="R13" s="287"/>
      <c r="S13" s="287"/>
      <c r="T13" s="67"/>
      <c r="U13" s="67"/>
    </row>
    <row r="14" spans="1:21" ht="36" customHeight="1" x14ac:dyDescent="0.25">
      <c r="A14" s="503" t="str">
        <f>'6.1. Паспорт сетевой график'!A15</f>
        <v>Реконструкция участка ВЛ 15 кВ № 15-146 (инв.№ 5114680) от оп.149-230 с заменой неизолированного провода на СИП-3 3х70 протяженностью 4,04 км в Гурьевском районе</v>
      </c>
      <c r="B14" s="503"/>
      <c r="C14" s="503"/>
      <c r="D14" s="503"/>
      <c r="E14" s="503"/>
      <c r="F14" s="503"/>
      <c r="G14" s="503"/>
      <c r="H14" s="503"/>
      <c r="I14" s="503"/>
      <c r="J14" s="503"/>
      <c r="K14" s="503"/>
      <c r="L14" s="503"/>
      <c r="M14" s="503"/>
      <c r="N14" s="503"/>
      <c r="O14" s="503"/>
      <c r="P14" s="503"/>
      <c r="Q14" s="503"/>
      <c r="R14" s="503"/>
      <c r="S14" s="503"/>
      <c r="T14" s="503"/>
      <c r="U14" s="503"/>
    </row>
    <row r="15" spans="1:21" ht="15.75" customHeight="1" x14ac:dyDescent="0.25">
      <c r="A15" s="498" t="s">
        <v>3</v>
      </c>
      <c r="B15" s="498"/>
      <c r="C15" s="498"/>
      <c r="D15" s="498"/>
      <c r="E15" s="498"/>
      <c r="F15" s="498"/>
      <c r="G15" s="498"/>
      <c r="H15" s="498"/>
      <c r="I15" s="498"/>
      <c r="J15" s="498"/>
      <c r="K15" s="498"/>
      <c r="L15" s="498"/>
      <c r="M15" s="498"/>
      <c r="N15" s="498"/>
      <c r="O15" s="498"/>
      <c r="P15" s="498"/>
      <c r="Q15" s="498"/>
      <c r="R15" s="498"/>
      <c r="S15" s="498"/>
      <c r="T15" s="498"/>
      <c r="U15" s="498"/>
    </row>
    <row r="16" spans="1:21" x14ac:dyDescent="0.25">
      <c r="A16" s="504"/>
      <c r="B16" s="504"/>
      <c r="C16" s="504"/>
      <c r="D16" s="504"/>
      <c r="E16" s="504"/>
      <c r="F16" s="504"/>
      <c r="G16" s="504"/>
      <c r="H16" s="504"/>
      <c r="I16" s="504"/>
      <c r="J16" s="504"/>
      <c r="K16" s="504"/>
      <c r="L16" s="504"/>
      <c r="M16" s="504"/>
      <c r="N16" s="504"/>
      <c r="O16" s="504"/>
      <c r="P16" s="504"/>
      <c r="Q16" s="504"/>
      <c r="R16" s="504"/>
      <c r="S16" s="504"/>
      <c r="T16" s="504"/>
      <c r="U16" s="504"/>
    </row>
    <row r="17" spans="1:24" x14ac:dyDescent="0.25">
      <c r="A17" s="57"/>
      <c r="T17" s="57"/>
    </row>
    <row r="18" spans="1:24" x14ac:dyDescent="0.25">
      <c r="A18" s="505" t="s">
        <v>429</v>
      </c>
      <c r="B18" s="505"/>
      <c r="C18" s="505"/>
      <c r="D18" s="505"/>
      <c r="E18" s="505"/>
      <c r="F18" s="505"/>
      <c r="G18" s="505"/>
      <c r="H18" s="505"/>
      <c r="I18" s="505"/>
      <c r="J18" s="505"/>
      <c r="K18" s="505"/>
      <c r="L18" s="505"/>
      <c r="M18" s="505"/>
      <c r="N18" s="505"/>
      <c r="O18" s="505"/>
      <c r="P18" s="505"/>
      <c r="Q18" s="505"/>
      <c r="R18" s="505"/>
      <c r="S18" s="505"/>
      <c r="T18" s="505"/>
      <c r="U18" s="505"/>
    </row>
    <row r="19" spans="1:24" x14ac:dyDescent="0.25">
      <c r="A19" s="57"/>
      <c r="B19" s="57"/>
      <c r="C19" s="57"/>
      <c r="D19" s="57"/>
      <c r="E19" s="57"/>
      <c r="F19" s="57"/>
      <c r="T19" s="57"/>
    </row>
    <row r="20" spans="1:24" ht="33" customHeight="1" x14ac:dyDescent="0.25">
      <c r="A20" s="499" t="s">
        <v>180</v>
      </c>
      <c r="B20" s="499" t="s">
        <v>179</v>
      </c>
      <c r="C20" s="497" t="s">
        <v>178</v>
      </c>
      <c r="D20" s="497"/>
      <c r="E20" s="502" t="s">
        <v>177</v>
      </c>
      <c r="F20" s="502"/>
      <c r="G20" s="499" t="s">
        <v>572</v>
      </c>
      <c r="H20" s="507" t="s">
        <v>573</v>
      </c>
      <c r="I20" s="508"/>
      <c r="J20" s="508"/>
      <c r="K20" s="508"/>
      <c r="L20" s="507" t="s">
        <v>574</v>
      </c>
      <c r="M20" s="508"/>
      <c r="N20" s="508"/>
      <c r="O20" s="508"/>
      <c r="P20" s="507" t="s">
        <v>575</v>
      </c>
      <c r="Q20" s="508"/>
      <c r="R20" s="508"/>
      <c r="S20" s="508"/>
      <c r="T20" s="506" t="s">
        <v>176</v>
      </c>
      <c r="U20" s="506"/>
      <c r="V20" s="66"/>
      <c r="W20" s="66"/>
      <c r="X20" s="66"/>
    </row>
    <row r="21" spans="1:24" ht="99.75" customHeight="1" x14ac:dyDescent="0.25">
      <c r="A21" s="500"/>
      <c r="B21" s="500"/>
      <c r="C21" s="497"/>
      <c r="D21" s="497"/>
      <c r="E21" s="502"/>
      <c r="F21" s="502"/>
      <c r="G21" s="500"/>
      <c r="H21" s="497" t="s">
        <v>1</v>
      </c>
      <c r="I21" s="497"/>
      <c r="J21" s="497" t="s">
        <v>8</v>
      </c>
      <c r="K21" s="497"/>
      <c r="L21" s="497" t="s">
        <v>1</v>
      </c>
      <c r="M21" s="497"/>
      <c r="N21" s="497" t="s">
        <v>8</v>
      </c>
      <c r="O21" s="497"/>
      <c r="P21" s="497" t="s">
        <v>1</v>
      </c>
      <c r="Q21" s="497"/>
      <c r="R21" s="497" t="s">
        <v>8</v>
      </c>
      <c r="S21" s="497"/>
      <c r="T21" s="506"/>
      <c r="U21" s="506"/>
    </row>
    <row r="22" spans="1:24" ht="89.25" customHeight="1" x14ac:dyDescent="0.25">
      <c r="A22" s="501"/>
      <c r="B22" s="501"/>
      <c r="C22" s="395" t="s">
        <v>1</v>
      </c>
      <c r="D22" s="395" t="s">
        <v>175</v>
      </c>
      <c r="E22" s="288" t="s">
        <v>564</v>
      </c>
      <c r="F22" s="288" t="s">
        <v>576</v>
      </c>
      <c r="G22" s="501"/>
      <c r="H22" s="289" t="s">
        <v>410</v>
      </c>
      <c r="I22" s="289" t="s">
        <v>411</v>
      </c>
      <c r="J22" s="289" t="s">
        <v>410</v>
      </c>
      <c r="K22" s="289" t="s">
        <v>411</v>
      </c>
      <c r="L22" s="289" t="s">
        <v>410</v>
      </c>
      <c r="M22" s="289" t="s">
        <v>411</v>
      </c>
      <c r="N22" s="289" t="s">
        <v>410</v>
      </c>
      <c r="O22" s="289" t="s">
        <v>411</v>
      </c>
      <c r="P22" s="289" t="s">
        <v>410</v>
      </c>
      <c r="Q22" s="289" t="s">
        <v>411</v>
      </c>
      <c r="R22" s="289" t="s">
        <v>410</v>
      </c>
      <c r="S22" s="289" t="s">
        <v>411</v>
      </c>
      <c r="T22" s="395" t="s">
        <v>1</v>
      </c>
      <c r="U22" s="395" t="s">
        <v>8</v>
      </c>
    </row>
    <row r="23" spans="1:24" ht="19.5" customHeight="1" x14ac:dyDescent="0.25">
      <c r="A23" s="390">
        <v>1</v>
      </c>
      <c r="B23" s="390">
        <v>2</v>
      </c>
      <c r="C23" s="390">
        <v>3</v>
      </c>
      <c r="D23" s="390">
        <v>4</v>
      </c>
      <c r="E23" s="390">
        <v>5</v>
      </c>
      <c r="F23" s="390">
        <v>6</v>
      </c>
      <c r="G23" s="390">
        <v>7</v>
      </c>
      <c r="H23" s="390">
        <v>8</v>
      </c>
      <c r="I23" s="390">
        <v>9</v>
      </c>
      <c r="J23" s="390">
        <v>10</v>
      </c>
      <c r="K23" s="390">
        <v>11</v>
      </c>
      <c r="L23" s="390">
        <v>12</v>
      </c>
      <c r="M23" s="390">
        <v>13</v>
      </c>
      <c r="N23" s="390">
        <v>14</v>
      </c>
      <c r="O23" s="390">
        <v>15</v>
      </c>
      <c r="P23" s="390">
        <v>16</v>
      </c>
      <c r="Q23" s="390">
        <v>17</v>
      </c>
      <c r="R23" s="390">
        <v>18</v>
      </c>
      <c r="S23" s="390">
        <v>19</v>
      </c>
      <c r="T23" s="390">
        <v>40</v>
      </c>
      <c r="U23" s="390">
        <v>41</v>
      </c>
    </row>
    <row r="24" spans="1:24" ht="47.25" customHeight="1" x14ac:dyDescent="0.25">
      <c r="A24" s="290">
        <v>1</v>
      </c>
      <c r="B24" s="291" t="s">
        <v>174</v>
      </c>
      <c r="C24" s="292">
        <f t="shared" ref="C24:S24" si="0">SUM(C25:C29)</f>
        <v>7.5167904400000003</v>
      </c>
      <c r="D24" s="292">
        <f t="shared" si="0"/>
        <v>0</v>
      </c>
      <c r="E24" s="292">
        <f t="shared" si="0"/>
        <v>6.8317904400000007</v>
      </c>
      <c r="F24" s="292">
        <f t="shared" si="0"/>
        <v>6.8317904400000007</v>
      </c>
      <c r="G24" s="292">
        <f t="shared" si="0"/>
        <v>0</v>
      </c>
      <c r="H24" s="292">
        <f t="shared" si="0"/>
        <v>6.8317904400000007</v>
      </c>
      <c r="I24" s="292">
        <f t="shared" si="0"/>
        <v>6.8317904400000007</v>
      </c>
      <c r="J24" s="292">
        <f t="shared" si="0"/>
        <v>0</v>
      </c>
      <c r="K24" s="292">
        <f t="shared" si="0"/>
        <v>0</v>
      </c>
      <c r="L24" s="292">
        <f t="shared" si="0"/>
        <v>0</v>
      </c>
      <c r="M24" s="292">
        <f t="shared" si="0"/>
        <v>0</v>
      </c>
      <c r="N24" s="292">
        <f t="shared" si="0"/>
        <v>0</v>
      </c>
      <c r="O24" s="292">
        <f t="shared" si="0"/>
        <v>0</v>
      </c>
      <c r="P24" s="292">
        <f t="shared" si="0"/>
        <v>0</v>
      </c>
      <c r="Q24" s="292">
        <f t="shared" si="0"/>
        <v>0</v>
      </c>
      <c r="R24" s="292">
        <f t="shared" si="0"/>
        <v>0</v>
      </c>
      <c r="S24" s="292">
        <f t="shared" si="0"/>
        <v>0</v>
      </c>
      <c r="T24" s="292">
        <f>H24+L24+P24</f>
        <v>6.8317904400000007</v>
      </c>
      <c r="U24" s="292">
        <f>J24+N24+R24</f>
        <v>0</v>
      </c>
    </row>
    <row r="25" spans="1:24" ht="24" customHeight="1" x14ac:dyDescent="0.25">
      <c r="A25" s="293" t="s">
        <v>173</v>
      </c>
      <c r="B25" s="294" t="s">
        <v>172</v>
      </c>
      <c r="C25" s="292">
        <v>0</v>
      </c>
      <c r="D25" s="292">
        <v>0</v>
      </c>
      <c r="E25" s="292">
        <f t="shared" ref="E25:E29" si="1">D25</f>
        <v>0</v>
      </c>
      <c r="F25" s="292">
        <f t="shared" ref="F25:F26" si="2">E25-G25</f>
        <v>0</v>
      </c>
      <c r="G25" s="295">
        <v>0</v>
      </c>
      <c r="H25" s="295">
        <v>0</v>
      </c>
      <c r="I25" s="295">
        <v>0</v>
      </c>
      <c r="J25" s="295">
        <v>0</v>
      </c>
      <c r="K25" s="295">
        <v>0</v>
      </c>
      <c r="L25" s="295">
        <v>0</v>
      </c>
      <c r="M25" s="295">
        <v>0</v>
      </c>
      <c r="N25" s="295">
        <v>0</v>
      </c>
      <c r="O25" s="295">
        <v>0</v>
      </c>
      <c r="P25" s="295">
        <v>0</v>
      </c>
      <c r="Q25" s="295">
        <v>0</v>
      </c>
      <c r="R25" s="295">
        <v>0</v>
      </c>
      <c r="S25" s="295">
        <v>0</v>
      </c>
      <c r="T25" s="292">
        <f t="shared" ref="T25:T64" si="3">H25+L25+P25</f>
        <v>0</v>
      </c>
      <c r="U25" s="292">
        <f t="shared" ref="U25:U64" si="4">J25+N25+R25</f>
        <v>0</v>
      </c>
    </row>
    <row r="26" spans="1:24" x14ac:dyDescent="0.25">
      <c r="A26" s="293" t="s">
        <v>171</v>
      </c>
      <c r="B26" s="294" t="s">
        <v>170</v>
      </c>
      <c r="C26" s="292">
        <v>0</v>
      </c>
      <c r="D26" s="292">
        <v>0</v>
      </c>
      <c r="E26" s="292">
        <f t="shared" si="1"/>
        <v>0</v>
      </c>
      <c r="F26" s="292">
        <f t="shared" si="2"/>
        <v>0</v>
      </c>
      <c r="G26" s="295">
        <v>0</v>
      </c>
      <c r="H26" s="295">
        <v>0</v>
      </c>
      <c r="I26" s="295">
        <v>0</v>
      </c>
      <c r="J26" s="295">
        <v>0</v>
      </c>
      <c r="K26" s="295">
        <v>0</v>
      </c>
      <c r="L26" s="295">
        <v>0</v>
      </c>
      <c r="M26" s="295">
        <v>0</v>
      </c>
      <c r="N26" s="295">
        <v>0</v>
      </c>
      <c r="O26" s="295">
        <v>0</v>
      </c>
      <c r="P26" s="295">
        <v>0</v>
      </c>
      <c r="Q26" s="295">
        <v>0</v>
      </c>
      <c r="R26" s="295">
        <v>0</v>
      </c>
      <c r="S26" s="295">
        <v>0</v>
      </c>
      <c r="T26" s="292">
        <f t="shared" si="3"/>
        <v>0</v>
      </c>
      <c r="U26" s="292">
        <f t="shared" si="4"/>
        <v>0</v>
      </c>
    </row>
    <row r="27" spans="1:24" ht="31.5" x14ac:dyDescent="0.25">
      <c r="A27" s="293" t="s">
        <v>169</v>
      </c>
      <c r="B27" s="294" t="s">
        <v>366</v>
      </c>
      <c r="C27" s="292">
        <v>7.5167904400000003</v>
      </c>
      <c r="D27" s="292">
        <v>0</v>
      </c>
      <c r="E27" s="292">
        <f>C27-0.685</f>
        <v>6.8317904400000007</v>
      </c>
      <c r="F27" s="292">
        <f>E27-G27</f>
        <v>6.8317904400000007</v>
      </c>
      <c r="G27" s="295">
        <v>0</v>
      </c>
      <c r="H27" s="295">
        <v>6.8317904400000007</v>
      </c>
      <c r="I27" s="295">
        <v>6.8317904400000007</v>
      </c>
      <c r="J27" s="295">
        <v>0</v>
      </c>
      <c r="K27" s="295">
        <v>0</v>
      </c>
      <c r="L27" s="295">
        <v>0</v>
      </c>
      <c r="M27" s="295">
        <v>0</v>
      </c>
      <c r="N27" s="295">
        <v>0</v>
      </c>
      <c r="O27" s="295">
        <v>0</v>
      </c>
      <c r="P27" s="295">
        <v>0</v>
      </c>
      <c r="Q27" s="295">
        <v>0</v>
      </c>
      <c r="R27" s="295">
        <v>0</v>
      </c>
      <c r="S27" s="295">
        <v>0</v>
      </c>
      <c r="T27" s="292">
        <f t="shared" si="3"/>
        <v>6.8317904400000007</v>
      </c>
      <c r="U27" s="292">
        <f t="shared" si="4"/>
        <v>0</v>
      </c>
    </row>
    <row r="28" spans="1:24" x14ac:dyDescent="0.25">
      <c r="A28" s="293" t="s">
        <v>168</v>
      </c>
      <c r="B28" s="294" t="s">
        <v>525</v>
      </c>
      <c r="C28" s="292">
        <v>0</v>
      </c>
      <c r="D28" s="292">
        <v>0</v>
      </c>
      <c r="E28" s="292">
        <f t="shared" si="1"/>
        <v>0</v>
      </c>
      <c r="F28" s="292">
        <f t="shared" ref="F28:F64" si="5">E28-G28</f>
        <v>0</v>
      </c>
      <c r="G28" s="295">
        <v>0</v>
      </c>
      <c r="H28" s="295">
        <v>0</v>
      </c>
      <c r="I28" s="295">
        <v>0</v>
      </c>
      <c r="J28" s="295">
        <v>0</v>
      </c>
      <c r="K28" s="295">
        <v>0</v>
      </c>
      <c r="L28" s="295">
        <v>0</v>
      </c>
      <c r="M28" s="295">
        <v>0</v>
      </c>
      <c r="N28" s="295">
        <v>0</v>
      </c>
      <c r="O28" s="295">
        <v>0</v>
      </c>
      <c r="P28" s="295">
        <v>0</v>
      </c>
      <c r="Q28" s="295">
        <v>0</v>
      </c>
      <c r="R28" s="295">
        <v>0</v>
      </c>
      <c r="S28" s="295">
        <v>0</v>
      </c>
      <c r="T28" s="292">
        <f t="shared" si="3"/>
        <v>0</v>
      </c>
      <c r="U28" s="292">
        <f t="shared" si="4"/>
        <v>0</v>
      </c>
    </row>
    <row r="29" spans="1:24" x14ac:dyDescent="0.25">
      <c r="A29" s="293" t="s">
        <v>167</v>
      </c>
      <c r="B29" s="65" t="s">
        <v>166</v>
      </c>
      <c r="C29" s="292">
        <v>0</v>
      </c>
      <c r="D29" s="292">
        <v>0</v>
      </c>
      <c r="E29" s="292">
        <f t="shared" si="1"/>
        <v>0</v>
      </c>
      <c r="F29" s="292">
        <f t="shared" si="5"/>
        <v>0</v>
      </c>
      <c r="G29" s="295">
        <v>0</v>
      </c>
      <c r="H29" s="295">
        <v>0</v>
      </c>
      <c r="I29" s="295">
        <v>0</v>
      </c>
      <c r="J29" s="295">
        <v>0</v>
      </c>
      <c r="K29" s="295">
        <v>0</v>
      </c>
      <c r="L29" s="295">
        <v>0</v>
      </c>
      <c r="M29" s="295">
        <v>0</v>
      </c>
      <c r="N29" s="295">
        <v>0</v>
      </c>
      <c r="O29" s="295">
        <v>0</v>
      </c>
      <c r="P29" s="295">
        <v>0</v>
      </c>
      <c r="Q29" s="295">
        <v>0</v>
      </c>
      <c r="R29" s="295">
        <v>0</v>
      </c>
      <c r="S29" s="295">
        <v>0</v>
      </c>
      <c r="T29" s="292">
        <f t="shared" si="3"/>
        <v>0</v>
      </c>
      <c r="U29" s="292">
        <f t="shared" si="4"/>
        <v>0</v>
      </c>
    </row>
    <row r="30" spans="1:24" s="296" customFormat="1" ht="47.25" x14ac:dyDescent="0.25">
      <c r="A30" s="290" t="s">
        <v>60</v>
      </c>
      <c r="B30" s="291" t="s">
        <v>165</v>
      </c>
      <c r="C30" s="292">
        <f t="shared" ref="C30:S30" si="6">SUM(C31:C34)</f>
        <v>6.3781586999999993</v>
      </c>
      <c r="D30" s="292">
        <f t="shared" si="6"/>
        <v>0</v>
      </c>
      <c r="E30" s="292">
        <f t="shared" si="6"/>
        <v>5.6931586999999997</v>
      </c>
      <c r="F30" s="292">
        <f t="shared" si="6"/>
        <v>5.6931586999999997</v>
      </c>
      <c r="G30" s="292">
        <f t="shared" si="6"/>
        <v>0</v>
      </c>
      <c r="H30" s="292">
        <f t="shared" si="6"/>
        <v>5.6931586999999997</v>
      </c>
      <c r="I30" s="292">
        <f t="shared" si="6"/>
        <v>5.6931586999999997</v>
      </c>
      <c r="J30" s="292">
        <f t="shared" si="6"/>
        <v>0</v>
      </c>
      <c r="K30" s="292">
        <f t="shared" si="6"/>
        <v>0</v>
      </c>
      <c r="L30" s="292">
        <f t="shared" si="6"/>
        <v>0</v>
      </c>
      <c r="M30" s="292">
        <f t="shared" si="6"/>
        <v>0</v>
      </c>
      <c r="N30" s="292">
        <f t="shared" si="6"/>
        <v>0</v>
      </c>
      <c r="O30" s="292">
        <f t="shared" si="6"/>
        <v>0</v>
      </c>
      <c r="P30" s="292">
        <f t="shared" si="6"/>
        <v>0</v>
      </c>
      <c r="Q30" s="292">
        <f t="shared" si="6"/>
        <v>0</v>
      </c>
      <c r="R30" s="292">
        <f t="shared" si="6"/>
        <v>0</v>
      </c>
      <c r="S30" s="292">
        <f t="shared" si="6"/>
        <v>0</v>
      </c>
      <c r="T30" s="292">
        <f t="shared" si="3"/>
        <v>5.6931586999999997</v>
      </c>
      <c r="U30" s="292">
        <f t="shared" si="4"/>
        <v>0</v>
      </c>
    </row>
    <row r="31" spans="1:24" x14ac:dyDescent="0.25">
      <c r="A31" s="290" t="s">
        <v>164</v>
      </c>
      <c r="B31" s="294" t="s">
        <v>163</v>
      </c>
      <c r="C31" s="292">
        <v>0.68500000000000005</v>
      </c>
      <c r="D31" s="292">
        <v>0</v>
      </c>
      <c r="E31" s="292">
        <f>C31-0.685</f>
        <v>0</v>
      </c>
      <c r="F31" s="292">
        <f t="shared" si="5"/>
        <v>0</v>
      </c>
      <c r="G31" s="295">
        <v>0</v>
      </c>
      <c r="H31" s="295">
        <v>0</v>
      </c>
      <c r="I31" s="295">
        <v>0</v>
      </c>
      <c r="J31" s="295">
        <v>0</v>
      </c>
      <c r="K31" s="295">
        <v>0</v>
      </c>
      <c r="L31" s="295">
        <v>0</v>
      </c>
      <c r="M31" s="295">
        <v>0</v>
      </c>
      <c r="N31" s="295">
        <v>0</v>
      </c>
      <c r="O31" s="295">
        <v>0</v>
      </c>
      <c r="P31" s="295">
        <v>0</v>
      </c>
      <c r="Q31" s="295">
        <v>0</v>
      </c>
      <c r="R31" s="295">
        <v>0</v>
      </c>
      <c r="S31" s="295">
        <v>0</v>
      </c>
      <c r="T31" s="292">
        <f t="shared" si="3"/>
        <v>0</v>
      </c>
      <c r="U31" s="292">
        <f t="shared" si="4"/>
        <v>0</v>
      </c>
    </row>
    <row r="32" spans="1:24" ht="31.5" x14ac:dyDescent="0.25">
      <c r="A32" s="290" t="s">
        <v>162</v>
      </c>
      <c r="B32" s="294" t="s">
        <v>161</v>
      </c>
      <c r="C32" s="292">
        <v>5.3027261799999996</v>
      </c>
      <c r="D32" s="292">
        <v>0</v>
      </c>
      <c r="E32" s="292">
        <f>C32</f>
        <v>5.3027261799999996</v>
      </c>
      <c r="F32" s="292">
        <f t="shared" si="5"/>
        <v>5.3027261799999996</v>
      </c>
      <c r="G32" s="295">
        <v>0</v>
      </c>
      <c r="H32" s="295">
        <v>5.3027261799999996</v>
      </c>
      <c r="I32" s="295">
        <v>5.3027261799999996</v>
      </c>
      <c r="J32" s="295">
        <v>0</v>
      </c>
      <c r="K32" s="295">
        <v>0</v>
      </c>
      <c r="L32" s="295">
        <v>0</v>
      </c>
      <c r="M32" s="295">
        <v>0</v>
      </c>
      <c r="N32" s="295">
        <v>0</v>
      </c>
      <c r="O32" s="295">
        <v>0</v>
      </c>
      <c r="P32" s="295">
        <v>0</v>
      </c>
      <c r="Q32" s="295">
        <v>0</v>
      </c>
      <c r="R32" s="295">
        <v>0</v>
      </c>
      <c r="S32" s="295">
        <v>0</v>
      </c>
      <c r="T32" s="292">
        <f t="shared" si="3"/>
        <v>5.3027261799999996</v>
      </c>
      <c r="U32" s="292">
        <f t="shared" si="4"/>
        <v>0</v>
      </c>
    </row>
    <row r="33" spans="1:21" x14ac:dyDescent="0.25">
      <c r="A33" s="290" t="s">
        <v>160</v>
      </c>
      <c r="B33" s="294" t="s">
        <v>159</v>
      </c>
      <c r="C33" s="292">
        <v>0.19032029</v>
      </c>
      <c r="D33" s="292">
        <v>0</v>
      </c>
      <c r="E33" s="292">
        <f t="shared" ref="E33:E64" si="7">C33</f>
        <v>0.19032029</v>
      </c>
      <c r="F33" s="292">
        <f t="shared" si="5"/>
        <v>0.19032029</v>
      </c>
      <c r="G33" s="295">
        <v>0</v>
      </c>
      <c r="H33" s="295">
        <v>0.19032029</v>
      </c>
      <c r="I33" s="295">
        <v>0.19032029</v>
      </c>
      <c r="J33" s="295">
        <v>0</v>
      </c>
      <c r="K33" s="295">
        <v>0</v>
      </c>
      <c r="L33" s="295">
        <v>0</v>
      </c>
      <c r="M33" s="295">
        <v>0</v>
      </c>
      <c r="N33" s="295">
        <v>0</v>
      </c>
      <c r="O33" s="295">
        <v>0</v>
      </c>
      <c r="P33" s="295">
        <v>0</v>
      </c>
      <c r="Q33" s="295">
        <v>0</v>
      </c>
      <c r="R33" s="295">
        <v>0</v>
      </c>
      <c r="S33" s="295">
        <v>0</v>
      </c>
      <c r="T33" s="292">
        <f t="shared" si="3"/>
        <v>0.19032029</v>
      </c>
      <c r="U33" s="292">
        <f t="shared" si="4"/>
        <v>0</v>
      </c>
    </row>
    <row r="34" spans="1:21" x14ac:dyDescent="0.25">
      <c r="A34" s="290" t="s">
        <v>158</v>
      </c>
      <c r="B34" s="294" t="s">
        <v>157</v>
      </c>
      <c r="C34" s="292">
        <v>0.20011223</v>
      </c>
      <c r="D34" s="292">
        <v>0</v>
      </c>
      <c r="E34" s="292">
        <f t="shared" si="7"/>
        <v>0.20011223</v>
      </c>
      <c r="F34" s="292">
        <f t="shared" si="5"/>
        <v>0.20011223</v>
      </c>
      <c r="G34" s="295">
        <v>0</v>
      </c>
      <c r="H34" s="295">
        <v>0.20011223</v>
      </c>
      <c r="I34" s="295">
        <v>0.20011223</v>
      </c>
      <c r="J34" s="295">
        <v>0</v>
      </c>
      <c r="K34" s="295">
        <v>0</v>
      </c>
      <c r="L34" s="295">
        <v>0</v>
      </c>
      <c r="M34" s="295">
        <v>0</v>
      </c>
      <c r="N34" s="295">
        <v>0</v>
      </c>
      <c r="O34" s="295">
        <v>0</v>
      </c>
      <c r="P34" s="295">
        <v>0</v>
      </c>
      <c r="Q34" s="295">
        <v>0</v>
      </c>
      <c r="R34" s="295">
        <v>0</v>
      </c>
      <c r="S34" s="295">
        <v>0</v>
      </c>
      <c r="T34" s="292">
        <f t="shared" si="3"/>
        <v>0.20011223</v>
      </c>
      <c r="U34" s="292">
        <f t="shared" si="4"/>
        <v>0</v>
      </c>
    </row>
    <row r="35" spans="1:21" s="296" customFormat="1" ht="31.5" x14ac:dyDescent="0.25">
      <c r="A35" s="290" t="s">
        <v>59</v>
      </c>
      <c r="B35" s="291" t="s">
        <v>156</v>
      </c>
      <c r="C35" s="292">
        <v>0</v>
      </c>
      <c r="D35" s="292">
        <v>0</v>
      </c>
      <c r="E35" s="292">
        <f t="shared" si="7"/>
        <v>0</v>
      </c>
      <c r="F35" s="292">
        <f t="shared" si="5"/>
        <v>0</v>
      </c>
      <c r="G35" s="292">
        <v>0</v>
      </c>
      <c r="H35" s="292">
        <v>0</v>
      </c>
      <c r="I35" s="292">
        <v>0</v>
      </c>
      <c r="J35" s="292">
        <v>0</v>
      </c>
      <c r="K35" s="292">
        <v>0</v>
      </c>
      <c r="L35" s="399">
        <v>0</v>
      </c>
      <c r="M35" s="292">
        <v>0</v>
      </c>
      <c r="N35" s="292">
        <v>0</v>
      </c>
      <c r="O35" s="292">
        <v>0</v>
      </c>
      <c r="P35" s="292">
        <v>0</v>
      </c>
      <c r="Q35" s="292">
        <v>0</v>
      </c>
      <c r="R35" s="292">
        <v>0</v>
      </c>
      <c r="S35" s="292">
        <v>0</v>
      </c>
      <c r="T35" s="292">
        <f t="shared" si="3"/>
        <v>0</v>
      </c>
      <c r="U35" s="292">
        <f t="shared" si="4"/>
        <v>0</v>
      </c>
    </row>
    <row r="36" spans="1:21" ht="31.5" x14ac:dyDescent="0.25">
      <c r="A36" s="293" t="s">
        <v>155</v>
      </c>
      <c r="B36" s="297" t="s">
        <v>154</v>
      </c>
      <c r="C36" s="292">
        <v>0</v>
      </c>
      <c r="D36" s="292">
        <v>0</v>
      </c>
      <c r="E36" s="292">
        <f t="shared" si="7"/>
        <v>0</v>
      </c>
      <c r="F36" s="292">
        <f t="shared" si="5"/>
        <v>0</v>
      </c>
      <c r="G36" s="295">
        <v>0</v>
      </c>
      <c r="H36" s="295">
        <v>0</v>
      </c>
      <c r="I36" s="295">
        <v>0</v>
      </c>
      <c r="J36" s="295">
        <v>0</v>
      </c>
      <c r="K36" s="295">
        <v>0</v>
      </c>
      <c r="L36" s="295">
        <v>0</v>
      </c>
      <c r="M36" s="295">
        <v>0</v>
      </c>
      <c r="N36" s="295">
        <v>0</v>
      </c>
      <c r="O36" s="295">
        <v>0</v>
      </c>
      <c r="P36" s="295">
        <v>0</v>
      </c>
      <c r="Q36" s="295">
        <v>0</v>
      </c>
      <c r="R36" s="295">
        <v>0</v>
      </c>
      <c r="S36" s="295">
        <v>0</v>
      </c>
      <c r="T36" s="292">
        <f t="shared" si="3"/>
        <v>0</v>
      </c>
      <c r="U36" s="292">
        <f t="shared" si="4"/>
        <v>0</v>
      </c>
    </row>
    <row r="37" spans="1:21" x14ac:dyDescent="0.25">
      <c r="A37" s="293" t="s">
        <v>153</v>
      </c>
      <c r="B37" s="297" t="s">
        <v>143</v>
      </c>
      <c r="C37" s="292">
        <v>0</v>
      </c>
      <c r="D37" s="292">
        <v>0</v>
      </c>
      <c r="E37" s="292">
        <f t="shared" si="7"/>
        <v>0</v>
      </c>
      <c r="F37" s="292">
        <f t="shared" si="5"/>
        <v>0</v>
      </c>
      <c r="G37" s="295">
        <v>0</v>
      </c>
      <c r="H37" s="295">
        <v>0</v>
      </c>
      <c r="I37" s="295">
        <v>0</v>
      </c>
      <c r="J37" s="295">
        <v>0</v>
      </c>
      <c r="K37" s="295">
        <v>0</v>
      </c>
      <c r="L37" s="400">
        <v>0</v>
      </c>
      <c r="M37" s="295">
        <v>0</v>
      </c>
      <c r="N37" s="295">
        <v>0</v>
      </c>
      <c r="O37" s="295">
        <v>0</v>
      </c>
      <c r="P37" s="295">
        <v>0</v>
      </c>
      <c r="Q37" s="295">
        <v>0</v>
      </c>
      <c r="R37" s="295">
        <v>0</v>
      </c>
      <c r="S37" s="295">
        <v>0</v>
      </c>
      <c r="T37" s="292">
        <f t="shared" si="3"/>
        <v>0</v>
      </c>
      <c r="U37" s="292">
        <f t="shared" si="4"/>
        <v>0</v>
      </c>
    </row>
    <row r="38" spans="1:21" x14ac:dyDescent="0.25">
      <c r="A38" s="293" t="s">
        <v>152</v>
      </c>
      <c r="B38" s="297" t="s">
        <v>141</v>
      </c>
      <c r="C38" s="292">
        <v>0</v>
      </c>
      <c r="D38" s="292">
        <v>0</v>
      </c>
      <c r="E38" s="292">
        <f t="shared" si="7"/>
        <v>0</v>
      </c>
      <c r="F38" s="292">
        <f t="shared" si="5"/>
        <v>0</v>
      </c>
      <c r="G38" s="295">
        <v>0</v>
      </c>
      <c r="H38" s="295">
        <v>0</v>
      </c>
      <c r="I38" s="295">
        <v>0</v>
      </c>
      <c r="J38" s="295">
        <v>0</v>
      </c>
      <c r="K38" s="295">
        <v>0</v>
      </c>
      <c r="L38" s="295">
        <v>0</v>
      </c>
      <c r="M38" s="295">
        <v>0</v>
      </c>
      <c r="N38" s="295">
        <v>0</v>
      </c>
      <c r="O38" s="295">
        <v>0</v>
      </c>
      <c r="P38" s="295">
        <v>0</v>
      </c>
      <c r="Q38" s="295">
        <v>0</v>
      </c>
      <c r="R38" s="295">
        <v>0</v>
      </c>
      <c r="S38" s="295">
        <v>0</v>
      </c>
      <c r="T38" s="292">
        <f t="shared" si="3"/>
        <v>0</v>
      </c>
      <c r="U38" s="292">
        <f t="shared" si="4"/>
        <v>0</v>
      </c>
    </row>
    <row r="39" spans="1:21" ht="31.5" x14ac:dyDescent="0.25">
      <c r="A39" s="293" t="s">
        <v>151</v>
      </c>
      <c r="B39" s="294" t="s">
        <v>139</v>
      </c>
      <c r="C39" s="292">
        <v>4.04</v>
      </c>
      <c r="D39" s="292">
        <v>0</v>
      </c>
      <c r="E39" s="292">
        <f t="shared" si="7"/>
        <v>4.04</v>
      </c>
      <c r="F39" s="292">
        <f t="shared" si="5"/>
        <v>4.04</v>
      </c>
      <c r="G39" s="295">
        <v>0</v>
      </c>
      <c r="H39" s="295">
        <v>4.04</v>
      </c>
      <c r="I39" s="295">
        <v>4.04</v>
      </c>
      <c r="J39" s="295">
        <v>0</v>
      </c>
      <c r="K39" s="295">
        <v>0</v>
      </c>
      <c r="L39" s="295">
        <v>0</v>
      </c>
      <c r="M39" s="295">
        <v>0</v>
      </c>
      <c r="N39" s="295">
        <v>0</v>
      </c>
      <c r="O39" s="295">
        <v>0</v>
      </c>
      <c r="P39" s="295">
        <v>0</v>
      </c>
      <c r="Q39" s="295">
        <v>0</v>
      </c>
      <c r="R39" s="295">
        <v>0</v>
      </c>
      <c r="S39" s="295">
        <v>0</v>
      </c>
      <c r="T39" s="292">
        <f t="shared" si="3"/>
        <v>4.04</v>
      </c>
      <c r="U39" s="292">
        <f t="shared" si="4"/>
        <v>0</v>
      </c>
    </row>
    <row r="40" spans="1:21" ht="31.5" x14ac:dyDescent="0.25">
      <c r="A40" s="293" t="s">
        <v>150</v>
      </c>
      <c r="B40" s="294" t="s">
        <v>137</v>
      </c>
      <c r="C40" s="292">
        <v>0</v>
      </c>
      <c r="D40" s="292">
        <v>0</v>
      </c>
      <c r="E40" s="292">
        <f t="shared" si="7"/>
        <v>0</v>
      </c>
      <c r="F40" s="292">
        <f t="shared" si="5"/>
        <v>0</v>
      </c>
      <c r="G40" s="295">
        <v>0</v>
      </c>
      <c r="H40" s="295">
        <v>0</v>
      </c>
      <c r="I40" s="295">
        <v>0</v>
      </c>
      <c r="J40" s="295">
        <v>0</v>
      </c>
      <c r="K40" s="295">
        <v>0</v>
      </c>
      <c r="L40" s="295">
        <v>0</v>
      </c>
      <c r="M40" s="295">
        <v>0</v>
      </c>
      <c r="N40" s="295">
        <v>0</v>
      </c>
      <c r="O40" s="295">
        <v>0</v>
      </c>
      <c r="P40" s="295">
        <v>0</v>
      </c>
      <c r="Q40" s="295">
        <v>0</v>
      </c>
      <c r="R40" s="295">
        <v>0</v>
      </c>
      <c r="S40" s="295">
        <v>0</v>
      </c>
      <c r="T40" s="292">
        <f t="shared" si="3"/>
        <v>0</v>
      </c>
      <c r="U40" s="292">
        <f t="shared" si="4"/>
        <v>0</v>
      </c>
    </row>
    <row r="41" spans="1:21" x14ac:dyDescent="0.25">
      <c r="A41" s="293" t="s">
        <v>149</v>
      </c>
      <c r="B41" s="294" t="s">
        <v>135</v>
      </c>
      <c r="C41" s="292">
        <v>0</v>
      </c>
      <c r="D41" s="292">
        <v>0</v>
      </c>
      <c r="E41" s="292">
        <f t="shared" si="7"/>
        <v>0</v>
      </c>
      <c r="F41" s="292">
        <f t="shared" si="5"/>
        <v>0</v>
      </c>
      <c r="G41" s="295">
        <v>0</v>
      </c>
      <c r="H41" s="295">
        <v>0</v>
      </c>
      <c r="I41" s="295">
        <v>0</v>
      </c>
      <c r="J41" s="295">
        <v>0</v>
      </c>
      <c r="K41" s="295">
        <v>0</v>
      </c>
      <c r="L41" s="295">
        <v>0</v>
      </c>
      <c r="M41" s="295">
        <v>0</v>
      </c>
      <c r="N41" s="295">
        <v>0</v>
      </c>
      <c r="O41" s="295">
        <v>0</v>
      </c>
      <c r="P41" s="295">
        <v>0</v>
      </c>
      <c r="Q41" s="295">
        <v>0</v>
      </c>
      <c r="R41" s="295">
        <v>0</v>
      </c>
      <c r="S41" s="295">
        <v>0</v>
      </c>
      <c r="T41" s="292">
        <f t="shared" si="3"/>
        <v>0</v>
      </c>
      <c r="U41" s="292">
        <f t="shared" si="4"/>
        <v>0</v>
      </c>
    </row>
    <row r="42" spans="1:21" ht="18.75" x14ac:dyDescent="0.25">
      <c r="A42" s="293" t="s">
        <v>148</v>
      </c>
      <c r="B42" s="297" t="s">
        <v>526</v>
      </c>
      <c r="C42" s="292">
        <v>0</v>
      </c>
      <c r="D42" s="292">
        <v>0</v>
      </c>
      <c r="E42" s="292">
        <f t="shared" si="7"/>
        <v>0</v>
      </c>
      <c r="F42" s="292">
        <f t="shared" si="5"/>
        <v>0</v>
      </c>
      <c r="G42" s="295">
        <v>0</v>
      </c>
      <c r="H42" s="295">
        <v>0</v>
      </c>
      <c r="I42" s="295">
        <v>0</v>
      </c>
      <c r="J42" s="295">
        <v>0</v>
      </c>
      <c r="K42" s="295">
        <v>0</v>
      </c>
      <c r="L42" s="295">
        <v>0</v>
      </c>
      <c r="M42" s="295">
        <v>0</v>
      </c>
      <c r="N42" s="295">
        <v>0</v>
      </c>
      <c r="O42" s="295">
        <v>0</v>
      </c>
      <c r="P42" s="295">
        <v>0</v>
      </c>
      <c r="Q42" s="295">
        <v>0</v>
      </c>
      <c r="R42" s="295">
        <v>0</v>
      </c>
      <c r="S42" s="295">
        <v>0</v>
      </c>
      <c r="T42" s="292">
        <f t="shared" si="3"/>
        <v>0</v>
      </c>
      <c r="U42" s="292">
        <f t="shared" si="4"/>
        <v>0</v>
      </c>
    </row>
    <row r="43" spans="1:21" s="296" customFormat="1" x14ac:dyDescent="0.25">
      <c r="A43" s="290" t="s">
        <v>58</v>
      </c>
      <c r="B43" s="291" t="s">
        <v>147</v>
      </c>
      <c r="C43" s="292">
        <v>0</v>
      </c>
      <c r="D43" s="292">
        <v>0</v>
      </c>
      <c r="E43" s="292">
        <f t="shared" si="7"/>
        <v>0</v>
      </c>
      <c r="F43" s="292">
        <f t="shared" si="5"/>
        <v>0</v>
      </c>
      <c r="G43" s="292">
        <v>0</v>
      </c>
      <c r="H43" s="292">
        <v>0</v>
      </c>
      <c r="I43" s="292">
        <v>0</v>
      </c>
      <c r="J43" s="292">
        <v>0</v>
      </c>
      <c r="K43" s="292">
        <v>0</v>
      </c>
      <c r="L43" s="399">
        <v>0</v>
      </c>
      <c r="M43" s="292">
        <v>0</v>
      </c>
      <c r="N43" s="292">
        <v>0</v>
      </c>
      <c r="O43" s="292">
        <v>0</v>
      </c>
      <c r="P43" s="292">
        <v>0</v>
      </c>
      <c r="Q43" s="292">
        <v>0</v>
      </c>
      <c r="R43" s="292">
        <v>0</v>
      </c>
      <c r="S43" s="292">
        <v>0</v>
      </c>
      <c r="T43" s="292">
        <f t="shared" si="3"/>
        <v>0</v>
      </c>
      <c r="U43" s="292">
        <f t="shared" si="4"/>
        <v>0</v>
      </c>
    </row>
    <row r="44" spans="1:21" x14ac:dyDescent="0.25">
      <c r="A44" s="293" t="s">
        <v>146</v>
      </c>
      <c r="B44" s="294" t="s">
        <v>145</v>
      </c>
      <c r="C44" s="292">
        <v>0</v>
      </c>
      <c r="D44" s="292">
        <v>0</v>
      </c>
      <c r="E44" s="292">
        <f t="shared" si="7"/>
        <v>0</v>
      </c>
      <c r="F44" s="292">
        <f t="shared" si="5"/>
        <v>0</v>
      </c>
      <c r="G44" s="295">
        <v>0</v>
      </c>
      <c r="H44" s="295">
        <v>0</v>
      </c>
      <c r="I44" s="295">
        <v>0</v>
      </c>
      <c r="J44" s="295">
        <v>0</v>
      </c>
      <c r="K44" s="295">
        <v>0</v>
      </c>
      <c r="L44" s="295">
        <v>0</v>
      </c>
      <c r="M44" s="295">
        <v>0</v>
      </c>
      <c r="N44" s="295">
        <v>0</v>
      </c>
      <c r="O44" s="295">
        <v>0</v>
      </c>
      <c r="P44" s="295">
        <v>0</v>
      </c>
      <c r="Q44" s="295">
        <v>0</v>
      </c>
      <c r="R44" s="295">
        <v>0</v>
      </c>
      <c r="S44" s="295">
        <v>0</v>
      </c>
      <c r="T44" s="292">
        <f t="shared" si="3"/>
        <v>0</v>
      </c>
      <c r="U44" s="292">
        <f t="shared" si="4"/>
        <v>0</v>
      </c>
    </row>
    <row r="45" spans="1:21" x14ac:dyDescent="0.25">
      <c r="A45" s="293" t="s">
        <v>144</v>
      </c>
      <c r="B45" s="294" t="s">
        <v>143</v>
      </c>
      <c r="C45" s="292">
        <v>0</v>
      </c>
      <c r="D45" s="292">
        <v>0</v>
      </c>
      <c r="E45" s="292">
        <f t="shared" si="7"/>
        <v>0</v>
      </c>
      <c r="F45" s="292">
        <f t="shared" si="5"/>
        <v>0</v>
      </c>
      <c r="G45" s="295">
        <v>0</v>
      </c>
      <c r="H45" s="295">
        <v>0</v>
      </c>
      <c r="I45" s="295">
        <v>0</v>
      </c>
      <c r="J45" s="295">
        <v>0</v>
      </c>
      <c r="K45" s="295">
        <v>0</v>
      </c>
      <c r="L45" s="400">
        <v>0</v>
      </c>
      <c r="M45" s="295">
        <v>0</v>
      </c>
      <c r="N45" s="295">
        <v>0</v>
      </c>
      <c r="O45" s="295">
        <v>0</v>
      </c>
      <c r="P45" s="295">
        <v>0</v>
      </c>
      <c r="Q45" s="295">
        <v>0</v>
      </c>
      <c r="R45" s="295">
        <v>0</v>
      </c>
      <c r="S45" s="295">
        <v>0</v>
      </c>
      <c r="T45" s="292">
        <f t="shared" si="3"/>
        <v>0</v>
      </c>
      <c r="U45" s="292">
        <f t="shared" si="4"/>
        <v>0</v>
      </c>
    </row>
    <row r="46" spans="1:21" x14ac:dyDescent="0.25">
      <c r="A46" s="293" t="s">
        <v>142</v>
      </c>
      <c r="B46" s="294" t="s">
        <v>141</v>
      </c>
      <c r="C46" s="292">
        <v>0</v>
      </c>
      <c r="D46" s="292">
        <v>0</v>
      </c>
      <c r="E46" s="292">
        <f t="shared" si="7"/>
        <v>0</v>
      </c>
      <c r="F46" s="292">
        <f t="shared" si="5"/>
        <v>0</v>
      </c>
      <c r="G46" s="295">
        <v>0</v>
      </c>
      <c r="H46" s="295">
        <v>0</v>
      </c>
      <c r="I46" s="295">
        <v>0</v>
      </c>
      <c r="J46" s="295">
        <v>0</v>
      </c>
      <c r="K46" s="295">
        <v>0</v>
      </c>
      <c r="L46" s="295">
        <v>0</v>
      </c>
      <c r="M46" s="295">
        <v>0</v>
      </c>
      <c r="N46" s="295">
        <v>0</v>
      </c>
      <c r="O46" s="295">
        <v>0</v>
      </c>
      <c r="P46" s="295">
        <v>0</v>
      </c>
      <c r="Q46" s="295">
        <v>0</v>
      </c>
      <c r="R46" s="295">
        <v>0</v>
      </c>
      <c r="S46" s="295">
        <v>0</v>
      </c>
      <c r="T46" s="292">
        <f t="shared" si="3"/>
        <v>0</v>
      </c>
      <c r="U46" s="292">
        <f t="shared" si="4"/>
        <v>0</v>
      </c>
    </row>
    <row r="47" spans="1:21" ht="31.5" x14ac:dyDescent="0.25">
      <c r="A47" s="293" t="s">
        <v>140</v>
      </c>
      <c r="B47" s="294" t="s">
        <v>139</v>
      </c>
      <c r="C47" s="292">
        <f>C39</f>
        <v>4.04</v>
      </c>
      <c r="D47" s="292">
        <v>0</v>
      </c>
      <c r="E47" s="292">
        <f t="shared" si="7"/>
        <v>4.04</v>
      </c>
      <c r="F47" s="292">
        <f t="shared" si="5"/>
        <v>4.04</v>
      </c>
      <c r="G47" s="295">
        <v>0</v>
      </c>
      <c r="H47" s="295">
        <v>4.04</v>
      </c>
      <c r="I47" s="295">
        <v>4.04</v>
      </c>
      <c r="J47" s="295">
        <v>0</v>
      </c>
      <c r="K47" s="295">
        <v>0</v>
      </c>
      <c r="L47" s="295">
        <v>0</v>
      </c>
      <c r="M47" s="295">
        <v>0</v>
      </c>
      <c r="N47" s="295">
        <v>0</v>
      </c>
      <c r="O47" s="295">
        <v>0</v>
      </c>
      <c r="P47" s="295">
        <v>0</v>
      </c>
      <c r="Q47" s="295">
        <v>0</v>
      </c>
      <c r="R47" s="295">
        <v>0</v>
      </c>
      <c r="S47" s="295">
        <v>0</v>
      </c>
      <c r="T47" s="292">
        <f t="shared" si="3"/>
        <v>4.04</v>
      </c>
      <c r="U47" s="292">
        <f t="shared" si="4"/>
        <v>0</v>
      </c>
    </row>
    <row r="48" spans="1:21" ht="31.5" x14ac:dyDescent="0.25">
      <c r="A48" s="293" t="s">
        <v>138</v>
      </c>
      <c r="B48" s="294" t="s">
        <v>137</v>
      </c>
      <c r="C48" s="292">
        <v>0</v>
      </c>
      <c r="D48" s="292">
        <v>0</v>
      </c>
      <c r="E48" s="292">
        <f t="shared" si="7"/>
        <v>0</v>
      </c>
      <c r="F48" s="292">
        <f t="shared" si="5"/>
        <v>0</v>
      </c>
      <c r="G48" s="295">
        <v>0</v>
      </c>
      <c r="H48" s="295">
        <v>0</v>
      </c>
      <c r="I48" s="295">
        <v>0</v>
      </c>
      <c r="J48" s="295">
        <v>0</v>
      </c>
      <c r="K48" s="295">
        <v>0</v>
      </c>
      <c r="L48" s="295">
        <v>0</v>
      </c>
      <c r="M48" s="295">
        <v>0</v>
      </c>
      <c r="N48" s="295">
        <v>0</v>
      </c>
      <c r="O48" s="295">
        <v>0</v>
      </c>
      <c r="P48" s="295">
        <v>0</v>
      </c>
      <c r="Q48" s="295">
        <v>0</v>
      </c>
      <c r="R48" s="295">
        <v>0</v>
      </c>
      <c r="S48" s="295">
        <v>0</v>
      </c>
      <c r="T48" s="292">
        <f t="shared" si="3"/>
        <v>0</v>
      </c>
      <c r="U48" s="292">
        <f t="shared" si="4"/>
        <v>0</v>
      </c>
    </row>
    <row r="49" spans="1:21" x14ac:dyDescent="0.25">
      <c r="A49" s="293" t="s">
        <v>136</v>
      </c>
      <c r="B49" s="294" t="s">
        <v>135</v>
      </c>
      <c r="C49" s="292">
        <v>0</v>
      </c>
      <c r="D49" s="292">
        <v>0</v>
      </c>
      <c r="E49" s="292">
        <f t="shared" si="7"/>
        <v>0</v>
      </c>
      <c r="F49" s="292">
        <f t="shared" si="5"/>
        <v>0</v>
      </c>
      <c r="G49" s="295">
        <v>0</v>
      </c>
      <c r="H49" s="295">
        <v>0</v>
      </c>
      <c r="I49" s="295">
        <v>0</v>
      </c>
      <c r="J49" s="295">
        <v>0</v>
      </c>
      <c r="K49" s="295">
        <v>0</v>
      </c>
      <c r="L49" s="295">
        <v>0</v>
      </c>
      <c r="M49" s="295">
        <v>0</v>
      </c>
      <c r="N49" s="295">
        <v>0</v>
      </c>
      <c r="O49" s="295">
        <v>0</v>
      </c>
      <c r="P49" s="295">
        <v>0</v>
      </c>
      <c r="Q49" s="295">
        <v>0</v>
      </c>
      <c r="R49" s="295">
        <v>0</v>
      </c>
      <c r="S49" s="295">
        <v>0</v>
      </c>
      <c r="T49" s="292">
        <f t="shared" si="3"/>
        <v>0</v>
      </c>
      <c r="U49" s="292">
        <f t="shared" si="4"/>
        <v>0</v>
      </c>
    </row>
    <row r="50" spans="1:21" ht="18.75" x14ac:dyDescent="0.25">
      <c r="A50" s="293" t="s">
        <v>134</v>
      </c>
      <c r="B50" s="297" t="s">
        <v>526</v>
      </c>
      <c r="C50" s="292">
        <v>0</v>
      </c>
      <c r="D50" s="292">
        <v>0</v>
      </c>
      <c r="E50" s="292">
        <f t="shared" si="7"/>
        <v>0</v>
      </c>
      <c r="F50" s="292">
        <f t="shared" si="5"/>
        <v>0</v>
      </c>
      <c r="G50" s="295">
        <v>0</v>
      </c>
      <c r="H50" s="295">
        <v>0</v>
      </c>
      <c r="I50" s="295">
        <v>0</v>
      </c>
      <c r="J50" s="295">
        <v>0</v>
      </c>
      <c r="K50" s="295">
        <v>0</v>
      </c>
      <c r="L50" s="295">
        <v>0</v>
      </c>
      <c r="M50" s="295">
        <v>0</v>
      </c>
      <c r="N50" s="295">
        <v>0</v>
      </c>
      <c r="O50" s="295">
        <v>0</v>
      </c>
      <c r="P50" s="295">
        <v>0</v>
      </c>
      <c r="Q50" s="295">
        <v>0</v>
      </c>
      <c r="R50" s="295">
        <v>0</v>
      </c>
      <c r="S50" s="295">
        <v>0</v>
      </c>
      <c r="T50" s="292">
        <f t="shared" si="3"/>
        <v>0</v>
      </c>
      <c r="U50" s="292">
        <f t="shared" si="4"/>
        <v>0</v>
      </c>
    </row>
    <row r="51" spans="1:21" s="296" customFormat="1" ht="35.25" customHeight="1" x14ac:dyDescent="0.25">
      <c r="A51" s="290" t="s">
        <v>56</v>
      </c>
      <c r="B51" s="291" t="s">
        <v>133</v>
      </c>
      <c r="C51" s="292">
        <v>0</v>
      </c>
      <c r="D51" s="292">
        <v>0</v>
      </c>
      <c r="E51" s="292">
        <f t="shared" si="7"/>
        <v>0</v>
      </c>
      <c r="F51" s="292">
        <f t="shared" si="5"/>
        <v>0</v>
      </c>
      <c r="G51" s="292">
        <v>0</v>
      </c>
      <c r="H51" s="292">
        <v>0</v>
      </c>
      <c r="I51" s="292">
        <v>0</v>
      </c>
      <c r="J51" s="292">
        <v>0</v>
      </c>
      <c r="K51" s="292">
        <v>0</v>
      </c>
      <c r="L51" s="399">
        <v>0</v>
      </c>
      <c r="M51" s="292">
        <v>0</v>
      </c>
      <c r="N51" s="292">
        <v>0</v>
      </c>
      <c r="O51" s="292">
        <v>0</v>
      </c>
      <c r="P51" s="292">
        <v>0</v>
      </c>
      <c r="Q51" s="292">
        <v>0</v>
      </c>
      <c r="R51" s="292">
        <v>0</v>
      </c>
      <c r="S51" s="292">
        <v>0</v>
      </c>
      <c r="T51" s="292">
        <f t="shared" si="3"/>
        <v>0</v>
      </c>
      <c r="U51" s="292">
        <f t="shared" si="4"/>
        <v>0</v>
      </c>
    </row>
    <row r="52" spans="1:21" x14ac:dyDescent="0.25">
      <c r="A52" s="293" t="s">
        <v>132</v>
      </c>
      <c r="B52" s="294" t="s">
        <v>131</v>
      </c>
      <c r="C52" s="292">
        <f>C30</f>
        <v>6.3781586999999993</v>
      </c>
      <c r="D52" s="292">
        <v>0</v>
      </c>
      <c r="E52" s="292">
        <f t="shared" si="7"/>
        <v>6.3781586999999993</v>
      </c>
      <c r="F52" s="292">
        <f t="shared" si="5"/>
        <v>6.3781586999999993</v>
      </c>
      <c r="G52" s="295">
        <v>0</v>
      </c>
      <c r="H52" s="295">
        <v>6.3781587000000002</v>
      </c>
      <c r="I52" s="295">
        <v>6.3781587000000002</v>
      </c>
      <c r="J52" s="295">
        <v>0</v>
      </c>
      <c r="K52" s="295">
        <v>0</v>
      </c>
      <c r="L52" s="295">
        <v>0</v>
      </c>
      <c r="M52" s="295">
        <v>0</v>
      </c>
      <c r="N52" s="295">
        <v>0</v>
      </c>
      <c r="O52" s="295">
        <v>0</v>
      </c>
      <c r="P52" s="295">
        <v>0</v>
      </c>
      <c r="Q52" s="295">
        <v>0</v>
      </c>
      <c r="R52" s="295">
        <v>0</v>
      </c>
      <c r="S52" s="295">
        <v>0</v>
      </c>
      <c r="T52" s="292">
        <f t="shared" si="3"/>
        <v>6.3781587000000002</v>
      </c>
      <c r="U52" s="292">
        <f t="shared" si="4"/>
        <v>0</v>
      </c>
    </row>
    <row r="53" spans="1:21" x14ac:dyDescent="0.25">
      <c r="A53" s="293" t="s">
        <v>130</v>
      </c>
      <c r="B53" s="294" t="s">
        <v>124</v>
      </c>
      <c r="C53" s="292">
        <v>0</v>
      </c>
      <c r="D53" s="292">
        <v>0</v>
      </c>
      <c r="E53" s="292">
        <f t="shared" si="7"/>
        <v>0</v>
      </c>
      <c r="F53" s="292">
        <f t="shared" si="5"/>
        <v>0</v>
      </c>
      <c r="G53" s="295">
        <v>0</v>
      </c>
      <c r="H53" s="295">
        <v>0</v>
      </c>
      <c r="I53" s="295">
        <v>0</v>
      </c>
      <c r="J53" s="295">
        <v>0</v>
      </c>
      <c r="K53" s="295">
        <v>0</v>
      </c>
      <c r="L53" s="400">
        <v>0</v>
      </c>
      <c r="M53" s="295">
        <v>0</v>
      </c>
      <c r="N53" s="295">
        <v>0</v>
      </c>
      <c r="O53" s="295">
        <v>0</v>
      </c>
      <c r="P53" s="295">
        <v>0</v>
      </c>
      <c r="Q53" s="295">
        <v>0</v>
      </c>
      <c r="R53" s="295">
        <v>0</v>
      </c>
      <c r="S53" s="295">
        <v>0</v>
      </c>
      <c r="T53" s="292">
        <f t="shared" si="3"/>
        <v>0</v>
      </c>
      <c r="U53" s="292">
        <f t="shared" si="4"/>
        <v>0</v>
      </c>
    </row>
    <row r="54" spans="1:21" x14ac:dyDescent="0.25">
      <c r="A54" s="293" t="s">
        <v>129</v>
      </c>
      <c r="B54" s="297" t="s">
        <v>123</v>
      </c>
      <c r="C54" s="292">
        <v>0</v>
      </c>
      <c r="D54" s="292">
        <v>0</v>
      </c>
      <c r="E54" s="292">
        <f t="shared" si="7"/>
        <v>0</v>
      </c>
      <c r="F54" s="292">
        <f t="shared" si="5"/>
        <v>0</v>
      </c>
      <c r="G54" s="295">
        <v>0</v>
      </c>
      <c r="H54" s="295">
        <v>0</v>
      </c>
      <c r="I54" s="295">
        <v>0</v>
      </c>
      <c r="J54" s="295">
        <v>0</v>
      </c>
      <c r="K54" s="295">
        <v>0</v>
      </c>
      <c r="L54" s="295">
        <v>0</v>
      </c>
      <c r="M54" s="295">
        <v>0</v>
      </c>
      <c r="N54" s="295">
        <v>0</v>
      </c>
      <c r="O54" s="295">
        <v>0</v>
      </c>
      <c r="P54" s="295">
        <v>0</v>
      </c>
      <c r="Q54" s="295">
        <v>0</v>
      </c>
      <c r="R54" s="295">
        <v>0</v>
      </c>
      <c r="S54" s="295">
        <v>0</v>
      </c>
      <c r="T54" s="292">
        <f t="shared" si="3"/>
        <v>0</v>
      </c>
      <c r="U54" s="292">
        <f t="shared" si="4"/>
        <v>0</v>
      </c>
    </row>
    <row r="55" spans="1:21" x14ac:dyDescent="0.25">
      <c r="A55" s="293" t="s">
        <v>128</v>
      </c>
      <c r="B55" s="297" t="s">
        <v>122</v>
      </c>
      <c r="C55" s="292">
        <v>0</v>
      </c>
      <c r="D55" s="292">
        <v>0</v>
      </c>
      <c r="E55" s="292">
        <f t="shared" si="7"/>
        <v>0</v>
      </c>
      <c r="F55" s="292">
        <f t="shared" si="5"/>
        <v>0</v>
      </c>
      <c r="G55" s="295">
        <v>0</v>
      </c>
      <c r="H55" s="295">
        <v>0</v>
      </c>
      <c r="I55" s="295">
        <v>0</v>
      </c>
      <c r="J55" s="295">
        <v>0</v>
      </c>
      <c r="K55" s="295">
        <v>0</v>
      </c>
      <c r="L55" s="295">
        <v>0</v>
      </c>
      <c r="M55" s="295">
        <v>0</v>
      </c>
      <c r="N55" s="295">
        <v>0</v>
      </c>
      <c r="O55" s="295">
        <v>0</v>
      </c>
      <c r="P55" s="295">
        <v>0</v>
      </c>
      <c r="Q55" s="295">
        <v>0</v>
      </c>
      <c r="R55" s="295">
        <v>0</v>
      </c>
      <c r="S55" s="295">
        <v>0</v>
      </c>
      <c r="T55" s="292">
        <f t="shared" si="3"/>
        <v>0</v>
      </c>
      <c r="U55" s="292">
        <f t="shared" si="4"/>
        <v>0</v>
      </c>
    </row>
    <row r="56" spans="1:21" x14ac:dyDescent="0.25">
      <c r="A56" s="293" t="s">
        <v>127</v>
      </c>
      <c r="B56" s="297" t="s">
        <v>121</v>
      </c>
      <c r="C56" s="292">
        <f>C47</f>
        <v>4.04</v>
      </c>
      <c r="D56" s="292">
        <v>0</v>
      </c>
      <c r="E56" s="292">
        <f t="shared" si="7"/>
        <v>4.04</v>
      </c>
      <c r="F56" s="292">
        <f t="shared" si="5"/>
        <v>4.04</v>
      </c>
      <c r="G56" s="295">
        <v>0</v>
      </c>
      <c r="H56" s="295">
        <v>4.04</v>
      </c>
      <c r="I56" s="295">
        <v>4.04</v>
      </c>
      <c r="J56" s="295">
        <v>0</v>
      </c>
      <c r="K56" s="295">
        <v>0</v>
      </c>
      <c r="L56" s="295">
        <v>0</v>
      </c>
      <c r="M56" s="295">
        <v>0</v>
      </c>
      <c r="N56" s="295">
        <v>0</v>
      </c>
      <c r="O56" s="295">
        <v>0</v>
      </c>
      <c r="P56" s="295">
        <v>0</v>
      </c>
      <c r="Q56" s="295">
        <v>0</v>
      </c>
      <c r="R56" s="295">
        <v>0</v>
      </c>
      <c r="S56" s="295">
        <v>0</v>
      </c>
      <c r="T56" s="292">
        <f t="shared" si="3"/>
        <v>4.04</v>
      </c>
      <c r="U56" s="292">
        <f t="shared" si="4"/>
        <v>0</v>
      </c>
    </row>
    <row r="57" spans="1:21" ht="18.75" x14ac:dyDescent="0.25">
      <c r="A57" s="293" t="s">
        <v>126</v>
      </c>
      <c r="B57" s="297" t="s">
        <v>527</v>
      </c>
      <c r="C57" s="292">
        <v>0</v>
      </c>
      <c r="D57" s="292">
        <v>0</v>
      </c>
      <c r="E57" s="292">
        <f t="shared" si="7"/>
        <v>0</v>
      </c>
      <c r="F57" s="292">
        <f t="shared" si="5"/>
        <v>0</v>
      </c>
      <c r="G57" s="295">
        <v>0</v>
      </c>
      <c r="H57" s="295">
        <v>0</v>
      </c>
      <c r="I57" s="295">
        <v>0</v>
      </c>
      <c r="J57" s="295">
        <v>0</v>
      </c>
      <c r="K57" s="295">
        <v>0</v>
      </c>
      <c r="L57" s="295">
        <v>0</v>
      </c>
      <c r="M57" s="295">
        <v>0</v>
      </c>
      <c r="N57" s="295">
        <v>0</v>
      </c>
      <c r="O57" s="295">
        <v>0</v>
      </c>
      <c r="P57" s="295">
        <v>0</v>
      </c>
      <c r="Q57" s="295">
        <v>0</v>
      </c>
      <c r="R57" s="295">
        <v>0</v>
      </c>
      <c r="S57" s="295">
        <v>0</v>
      </c>
      <c r="T57" s="292">
        <f t="shared" si="3"/>
        <v>0</v>
      </c>
      <c r="U57" s="292">
        <f t="shared" si="4"/>
        <v>0</v>
      </c>
    </row>
    <row r="58" spans="1:21" s="296" customFormat="1" ht="36.75" customHeight="1" x14ac:dyDescent="0.25">
      <c r="A58" s="290" t="s">
        <v>55</v>
      </c>
      <c r="B58" s="298" t="s">
        <v>222</v>
      </c>
      <c r="C58" s="292">
        <v>0</v>
      </c>
      <c r="D58" s="292">
        <v>0</v>
      </c>
      <c r="E58" s="292">
        <f t="shared" si="7"/>
        <v>0</v>
      </c>
      <c r="F58" s="292">
        <f t="shared" si="5"/>
        <v>0</v>
      </c>
      <c r="G58" s="292">
        <v>0</v>
      </c>
      <c r="H58" s="292">
        <v>0</v>
      </c>
      <c r="I58" s="292">
        <v>0</v>
      </c>
      <c r="J58" s="292">
        <v>0</v>
      </c>
      <c r="K58" s="292">
        <v>0</v>
      </c>
      <c r="L58" s="399">
        <v>0</v>
      </c>
      <c r="M58" s="292">
        <v>0</v>
      </c>
      <c r="N58" s="292">
        <v>0</v>
      </c>
      <c r="O58" s="292">
        <v>0</v>
      </c>
      <c r="P58" s="292">
        <v>0</v>
      </c>
      <c r="Q58" s="292">
        <v>0</v>
      </c>
      <c r="R58" s="292">
        <v>0</v>
      </c>
      <c r="S58" s="292">
        <v>0</v>
      </c>
      <c r="T58" s="292">
        <f t="shared" si="3"/>
        <v>0</v>
      </c>
      <c r="U58" s="292">
        <f t="shared" si="4"/>
        <v>0</v>
      </c>
    </row>
    <row r="59" spans="1:21" s="296" customFormat="1" x14ac:dyDescent="0.25">
      <c r="A59" s="290" t="s">
        <v>53</v>
      </c>
      <c r="B59" s="291" t="s">
        <v>125</v>
      </c>
      <c r="C59" s="292">
        <v>0</v>
      </c>
      <c r="D59" s="292">
        <v>0</v>
      </c>
      <c r="E59" s="292">
        <f t="shared" si="7"/>
        <v>0</v>
      </c>
      <c r="F59" s="292">
        <f t="shared" si="5"/>
        <v>0</v>
      </c>
      <c r="G59" s="292">
        <v>0</v>
      </c>
      <c r="H59" s="292">
        <v>0</v>
      </c>
      <c r="I59" s="292">
        <v>0</v>
      </c>
      <c r="J59" s="292">
        <v>0</v>
      </c>
      <c r="K59" s="292">
        <v>0</v>
      </c>
      <c r="L59" s="399">
        <v>0</v>
      </c>
      <c r="M59" s="292">
        <v>0</v>
      </c>
      <c r="N59" s="292">
        <v>0</v>
      </c>
      <c r="O59" s="292">
        <v>0</v>
      </c>
      <c r="P59" s="292">
        <v>0</v>
      </c>
      <c r="Q59" s="292">
        <v>0</v>
      </c>
      <c r="R59" s="292">
        <v>0</v>
      </c>
      <c r="S59" s="292">
        <v>0</v>
      </c>
      <c r="T59" s="292">
        <f t="shared" si="3"/>
        <v>0</v>
      </c>
      <c r="U59" s="292">
        <f t="shared" si="4"/>
        <v>0</v>
      </c>
    </row>
    <row r="60" spans="1:21" x14ac:dyDescent="0.25">
      <c r="A60" s="293" t="s">
        <v>216</v>
      </c>
      <c r="B60" s="299" t="s">
        <v>145</v>
      </c>
      <c r="C60" s="292">
        <v>0</v>
      </c>
      <c r="D60" s="292">
        <v>0</v>
      </c>
      <c r="E60" s="292">
        <f t="shared" si="7"/>
        <v>0</v>
      </c>
      <c r="F60" s="292">
        <f t="shared" si="5"/>
        <v>0</v>
      </c>
      <c r="G60" s="295">
        <v>0</v>
      </c>
      <c r="H60" s="295">
        <v>0</v>
      </c>
      <c r="I60" s="295">
        <v>0</v>
      </c>
      <c r="J60" s="295">
        <v>0</v>
      </c>
      <c r="K60" s="295">
        <v>0</v>
      </c>
      <c r="L60" s="295">
        <v>0</v>
      </c>
      <c r="M60" s="295">
        <v>0</v>
      </c>
      <c r="N60" s="295">
        <v>0</v>
      </c>
      <c r="O60" s="295">
        <v>0</v>
      </c>
      <c r="P60" s="295">
        <v>0</v>
      </c>
      <c r="Q60" s="295">
        <v>0</v>
      </c>
      <c r="R60" s="295">
        <v>0</v>
      </c>
      <c r="S60" s="295">
        <v>0</v>
      </c>
      <c r="T60" s="292">
        <f t="shared" si="3"/>
        <v>0</v>
      </c>
      <c r="U60" s="292">
        <f t="shared" si="4"/>
        <v>0</v>
      </c>
    </row>
    <row r="61" spans="1:21" x14ac:dyDescent="0.25">
      <c r="A61" s="293" t="s">
        <v>217</v>
      </c>
      <c r="B61" s="299" t="s">
        <v>143</v>
      </c>
      <c r="C61" s="292">
        <v>0</v>
      </c>
      <c r="D61" s="292">
        <v>0</v>
      </c>
      <c r="E61" s="292">
        <f t="shared" si="7"/>
        <v>0</v>
      </c>
      <c r="F61" s="292">
        <f t="shared" si="5"/>
        <v>0</v>
      </c>
      <c r="G61" s="295">
        <v>0</v>
      </c>
      <c r="H61" s="295">
        <v>0</v>
      </c>
      <c r="I61" s="295">
        <v>0</v>
      </c>
      <c r="J61" s="295">
        <v>0</v>
      </c>
      <c r="K61" s="295">
        <v>0</v>
      </c>
      <c r="L61" s="295">
        <v>0</v>
      </c>
      <c r="M61" s="295">
        <v>0</v>
      </c>
      <c r="N61" s="295">
        <v>0</v>
      </c>
      <c r="O61" s="295">
        <v>0</v>
      </c>
      <c r="P61" s="295">
        <v>0</v>
      </c>
      <c r="Q61" s="295">
        <v>0</v>
      </c>
      <c r="R61" s="295">
        <v>0</v>
      </c>
      <c r="S61" s="295">
        <v>0</v>
      </c>
      <c r="T61" s="292">
        <f t="shared" si="3"/>
        <v>0</v>
      </c>
      <c r="U61" s="292">
        <f t="shared" si="4"/>
        <v>0</v>
      </c>
    </row>
    <row r="62" spans="1:21" x14ac:dyDescent="0.25">
      <c r="A62" s="293" t="s">
        <v>218</v>
      </c>
      <c r="B62" s="299" t="s">
        <v>141</v>
      </c>
      <c r="C62" s="292">
        <v>0</v>
      </c>
      <c r="D62" s="292">
        <v>0</v>
      </c>
      <c r="E62" s="292">
        <f t="shared" si="7"/>
        <v>0</v>
      </c>
      <c r="F62" s="292">
        <f t="shared" si="5"/>
        <v>0</v>
      </c>
      <c r="G62" s="295">
        <v>0</v>
      </c>
      <c r="H62" s="295">
        <v>0</v>
      </c>
      <c r="I62" s="295">
        <v>0</v>
      </c>
      <c r="J62" s="295">
        <v>0</v>
      </c>
      <c r="K62" s="295">
        <v>0</v>
      </c>
      <c r="L62" s="295">
        <v>0</v>
      </c>
      <c r="M62" s="295">
        <v>0</v>
      </c>
      <c r="N62" s="295">
        <v>0</v>
      </c>
      <c r="O62" s="295">
        <v>0</v>
      </c>
      <c r="P62" s="295">
        <v>0</v>
      </c>
      <c r="Q62" s="295">
        <v>0</v>
      </c>
      <c r="R62" s="295">
        <v>0</v>
      </c>
      <c r="S62" s="295">
        <v>0</v>
      </c>
      <c r="T62" s="292">
        <f t="shared" si="3"/>
        <v>0</v>
      </c>
      <c r="U62" s="292">
        <f t="shared" si="4"/>
        <v>0</v>
      </c>
    </row>
    <row r="63" spans="1:21" x14ac:dyDescent="0.25">
      <c r="A63" s="293" t="s">
        <v>219</v>
      </c>
      <c r="B63" s="299" t="s">
        <v>221</v>
      </c>
      <c r="C63" s="292">
        <f>C56</f>
        <v>4.04</v>
      </c>
      <c r="D63" s="292">
        <v>0</v>
      </c>
      <c r="E63" s="292">
        <f t="shared" si="7"/>
        <v>4.04</v>
      </c>
      <c r="F63" s="292">
        <f t="shared" si="5"/>
        <v>4.04</v>
      </c>
      <c r="G63" s="295">
        <v>0</v>
      </c>
      <c r="H63" s="295">
        <v>4.04</v>
      </c>
      <c r="I63" s="295">
        <v>4.04</v>
      </c>
      <c r="J63" s="295">
        <v>0</v>
      </c>
      <c r="K63" s="295">
        <v>0</v>
      </c>
      <c r="L63" s="295">
        <v>0</v>
      </c>
      <c r="M63" s="295">
        <v>0</v>
      </c>
      <c r="N63" s="295">
        <v>0</v>
      </c>
      <c r="O63" s="295">
        <v>0</v>
      </c>
      <c r="P63" s="295">
        <v>0</v>
      </c>
      <c r="Q63" s="295">
        <v>0</v>
      </c>
      <c r="R63" s="295">
        <v>0</v>
      </c>
      <c r="S63" s="295">
        <v>0</v>
      </c>
      <c r="T63" s="292">
        <f t="shared" si="3"/>
        <v>4.04</v>
      </c>
      <c r="U63" s="292">
        <f t="shared" si="4"/>
        <v>0</v>
      </c>
    </row>
    <row r="64" spans="1:21" ht="18.75" x14ac:dyDescent="0.25">
      <c r="A64" s="293" t="s">
        <v>220</v>
      </c>
      <c r="B64" s="297" t="s">
        <v>527</v>
      </c>
      <c r="C64" s="292">
        <v>0</v>
      </c>
      <c r="D64" s="292">
        <v>0</v>
      </c>
      <c r="E64" s="292">
        <f t="shared" si="7"/>
        <v>0</v>
      </c>
      <c r="F64" s="292">
        <f t="shared" si="5"/>
        <v>0</v>
      </c>
      <c r="G64" s="295">
        <v>0</v>
      </c>
      <c r="H64" s="295">
        <v>0</v>
      </c>
      <c r="I64" s="295">
        <v>0</v>
      </c>
      <c r="J64" s="295">
        <v>0</v>
      </c>
      <c r="K64" s="295">
        <v>0</v>
      </c>
      <c r="L64" s="295">
        <v>0</v>
      </c>
      <c r="M64" s="295">
        <v>0</v>
      </c>
      <c r="N64" s="295">
        <v>0</v>
      </c>
      <c r="O64" s="295">
        <v>0</v>
      </c>
      <c r="P64" s="295">
        <v>0</v>
      </c>
      <c r="Q64" s="295">
        <v>0</v>
      </c>
      <c r="R64" s="295">
        <v>0</v>
      </c>
      <c r="S64" s="295">
        <v>0</v>
      </c>
      <c r="T64" s="292">
        <f t="shared" si="3"/>
        <v>0</v>
      </c>
      <c r="U64" s="292">
        <f t="shared" si="4"/>
        <v>0</v>
      </c>
    </row>
    <row r="65" spans="1:20" x14ac:dyDescent="0.25">
      <c r="A65" s="62"/>
      <c r="B65" s="63"/>
      <c r="C65" s="63"/>
      <c r="D65" s="63"/>
      <c r="E65" s="63"/>
      <c r="F65" s="63"/>
      <c r="G65" s="63"/>
      <c r="H65" s="63"/>
      <c r="I65" s="63"/>
      <c r="J65" s="63"/>
      <c r="K65" s="63"/>
      <c r="L65" s="63"/>
      <c r="M65" s="63"/>
      <c r="N65" s="63"/>
      <c r="O65" s="63"/>
      <c r="P65" s="63"/>
      <c r="Q65" s="63"/>
      <c r="R65" s="63"/>
      <c r="S65" s="63"/>
      <c r="T65" s="57"/>
    </row>
    <row r="66" spans="1:20" ht="54" customHeight="1" x14ac:dyDescent="0.25">
      <c r="A66" s="57"/>
      <c r="B66" s="513"/>
      <c r="C66" s="513"/>
      <c r="D66" s="513"/>
      <c r="E66" s="513"/>
      <c r="F66" s="513"/>
      <c r="G66" s="513"/>
      <c r="H66" s="513"/>
      <c r="I66" s="513"/>
      <c r="J66" s="393"/>
      <c r="K66" s="393"/>
      <c r="L66" s="393"/>
      <c r="M66" s="393"/>
      <c r="N66" s="393"/>
      <c r="O66" s="393"/>
      <c r="P66" s="393"/>
      <c r="Q66" s="393"/>
      <c r="R66" s="393"/>
      <c r="S66" s="393"/>
      <c r="T66" s="61"/>
    </row>
    <row r="67" spans="1:20" x14ac:dyDescent="0.25">
      <c r="A67" s="57"/>
      <c r="B67" s="57"/>
      <c r="C67" s="57"/>
      <c r="D67" s="57"/>
      <c r="E67" s="57"/>
      <c r="F67" s="57"/>
      <c r="T67" s="57"/>
    </row>
    <row r="68" spans="1:20" ht="50.25" customHeight="1" x14ac:dyDescent="0.25">
      <c r="A68" s="57"/>
      <c r="B68" s="514"/>
      <c r="C68" s="514"/>
      <c r="D68" s="514"/>
      <c r="E68" s="514"/>
      <c r="F68" s="514"/>
      <c r="G68" s="514"/>
      <c r="H68" s="514"/>
      <c r="I68" s="514"/>
      <c r="J68" s="394"/>
      <c r="K68" s="394"/>
      <c r="L68" s="394"/>
      <c r="M68" s="394"/>
      <c r="N68" s="394"/>
      <c r="O68" s="394"/>
      <c r="P68" s="394"/>
      <c r="Q68" s="394"/>
      <c r="R68" s="394"/>
      <c r="S68" s="394"/>
      <c r="T68" s="57"/>
    </row>
    <row r="69" spans="1:20" x14ac:dyDescent="0.25">
      <c r="A69" s="57"/>
      <c r="B69" s="57"/>
      <c r="C69" s="57"/>
      <c r="D69" s="57"/>
      <c r="E69" s="57"/>
      <c r="F69" s="57"/>
      <c r="T69" s="57"/>
    </row>
    <row r="70" spans="1:20" ht="36.75" customHeight="1" x14ac:dyDescent="0.25">
      <c r="A70" s="57"/>
      <c r="B70" s="513"/>
      <c r="C70" s="513"/>
      <c r="D70" s="513"/>
      <c r="E70" s="513"/>
      <c r="F70" s="513"/>
      <c r="G70" s="513"/>
      <c r="H70" s="513"/>
      <c r="I70" s="513"/>
      <c r="J70" s="393"/>
      <c r="K70" s="393"/>
      <c r="L70" s="393"/>
      <c r="M70" s="393"/>
      <c r="N70" s="393"/>
      <c r="O70" s="393"/>
      <c r="P70" s="393"/>
      <c r="Q70" s="393"/>
      <c r="R70" s="393"/>
      <c r="S70" s="393"/>
      <c r="T70" s="57"/>
    </row>
    <row r="71" spans="1:20" x14ac:dyDescent="0.25">
      <c r="A71" s="57"/>
      <c r="B71" s="60"/>
      <c r="C71" s="60"/>
      <c r="D71" s="60"/>
      <c r="E71" s="60"/>
      <c r="F71" s="60"/>
      <c r="T71" s="57"/>
    </row>
    <row r="72" spans="1:20" ht="51" customHeight="1" x14ac:dyDescent="0.25">
      <c r="A72" s="57"/>
      <c r="B72" s="513"/>
      <c r="C72" s="513"/>
      <c r="D72" s="513"/>
      <c r="E72" s="513"/>
      <c r="F72" s="513"/>
      <c r="G72" s="513"/>
      <c r="H72" s="513"/>
      <c r="I72" s="513"/>
      <c r="J72" s="393"/>
      <c r="K72" s="393"/>
      <c r="L72" s="393"/>
      <c r="M72" s="393"/>
      <c r="N72" s="393"/>
      <c r="O72" s="393"/>
      <c r="P72" s="393"/>
      <c r="Q72" s="393"/>
      <c r="R72" s="393"/>
      <c r="S72" s="393"/>
      <c r="T72" s="57"/>
    </row>
    <row r="73" spans="1:20" ht="32.25" customHeight="1" x14ac:dyDescent="0.25">
      <c r="A73" s="57"/>
      <c r="B73" s="514"/>
      <c r="C73" s="514"/>
      <c r="D73" s="514"/>
      <c r="E73" s="514"/>
      <c r="F73" s="514"/>
      <c r="G73" s="514"/>
      <c r="H73" s="514"/>
      <c r="I73" s="514"/>
      <c r="J73" s="394"/>
      <c r="K73" s="394"/>
      <c r="L73" s="394"/>
      <c r="M73" s="394"/>
      <c r="N73" s="394"/>
      <c r="O73" s="394"/>
      <c r="P73" s="394"/>
      <c r="Q73" s="394"/>
      <c r="R73" s="394"/>
      <c r="S73" s="394"/>
      <c r="T73" s="57"/>
    </row>
    <row r="74" spans="1:20" ht="51.75" customHeight="1" x14ac:dyDescent="0.25">
      <c r="A74" s="57"/>
      <c r="B74" s="513"/>
      <c r="C74" s="513"/>
      <c r="D74" s="513"/>
      <c r="E74" s="513"/>
      <c r="F74" s="513"/>
      <c r="G74" s="513"/>
      <c r="H74" s="513"/>
      <c r="I74" s="513"/>
      <c r="J74" s="393"/>
      <c r="K74" s="393"/>
      <c r="L74" s="393"/>
      <c r="M74" s="393"/>
      <c r="N74" s="393"/>
      <c r="O74" s="393"/>
      <c r="P74" s="393"/>
      <c r="Q74" s="393"/>
      <c r="R74" s="393"/>
      <c r="S74" s="393"/>
      <c r="T74" s="57"/>
    </row>
    <row r="75" spans="1:20" ht="21.75" customHeight="1" x14ac:dyDescent="0.25">
      <c r="A75" s="57"/>
      <c r="B75" s="511"/>
      <c r="C75" s="511"/>
      <c r="D75" s="511"/>
      <c r="E75" s="511"/>
      <c r="F75" s="511"/>
      <c r="G75" s="511"/>
      <c r="H75" s="511"/>
      <c r="I75" s="511"/>
      <c r="J75" s="391"/>
      <c r="K75" s="391"/>
      <c r="L75" s="391"/>
      <c r="M75" s="391"/>
      <c r="N75" s="391"/>
      <c r="O75" s="391"/>
      <c r="P75" s="391"/>
      <c r="Q75" s="391"/>
      <c r="R75" s="391"/>
      <c r="S75" s="391"/>
      <c r="T75" s="57"/>
    </row>
    <row r="76" spans="1:20" ht="23.25" customHeight="1" x14ac:dyDescent="0.25">
      <c r="A76" s="57"/>
      <c r="B76" s="58"/>
      <c r="C76" s="58"/>
      <c r="D76" s="58"/>
      <c r="E76" s="58"/>
      <c r="F76" s="58"/>
      <c r="T76" s="57"/>
    </row>
    <row r="77" spans="1:20" ht="18.75" customHeight="1" x14ac:dyDescent="0.25">
      <c r="A77" s="57"/>
      <c r="B77" s="512"/>
      <c r="C77" s="512"/>
      <c r="D77" s="512"/>
      <c r="E77" s="512"/>
      <c r="F77" s="512"/>
      <c r="G77" s="512"/>
      <c r="H77" s="512"/>
      <c r="I77" s="512"/>
      <c r="J77" s="392"/>
      <c r="K77" s="392"/>
      <c r="L77" s="392"/>
      <c r="M77" s="392"/>
      <c r="N77" s="392"/>
      <c r="O77" s="392"/>
      <c r="P77" s="392"/>
      <c r="Q77" s="392"/>
      <c r="R77" s="392"/>
      <c r="S77" s="392"/>
      <c r="T77" s="57"/>
    </row>
    <row r="78" spans="1:20" x14ac:dyDescent="0.25">
      <c r="A78" s="57"/>
      <c r="B78" s="57"/>
      <c r="C78" s="57"/>
      <c r="D78" s="57"/>
      <c r="E78" s="57"/>
      <c r="F78" s="57"/>
      <c r="T78" s="57"/>
    </row>
    <row r="79" spans="1:20" x14ac:dyDescent="0.25">
      <c r="A79" s="57"/>
      <c r="B79" s="57"/>
      <c r="C79" s="57"/>
      <c r="D79" s="57"/>
      <c r="E79" s="57"/>
      <c r="F79" s="57"/>
      <c r="T79" s="57"/>
    </row>
    <row r="80" spans="1:20"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3">
    <mergeCell ref="B77:I77"/>
    <mergeCell ref="B66:I66"/>
    <mergeCell ref="B68:I68"/>
    <mergeCell ref="B72:I72"/>
    <mergeCell ref="B73:I73"/>
    <mergeCell ref="B74:I74"/>
    <mergeCell ref="B70:I70"/>
    <mergeCell ref="L21:M21"/>
    <mergeCell ref="N21:O21"/>
    <mergeCell ref="P21:Q21"/>
    <mergeCell ref="R21:S21"/>
    <mergeCell ref="B75:I75"/>
    <mergeCell ref="A4:U4"/>
    <mergeCell ref="A6:U6"/>
    <mergeCell ref="A8:U8"/>
    <mergeCell ref="A9:U9"/>
    <mergeCell ref="A11:U11"/>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s>
  <conditionalFormatting sqref="E24:E29 C24:D24 E31:E64 T25:T64 F24:T24">
    <cfRule type="cellIs" dxfId="18" priority="19" operator="notEqual">
      <formula>0</formula>
    </cfRule>
  </conditionalFormatting>
  <conditionalFormatting sqref="D24:D29 D31:D64 C24 E24:S24">
    <cfRule type="cellIs" dxfId="17" priority="15" operator="notEqual">
      <formula>0</formula>
    </cfRule>
  </conditionalFormatting>
  <conditionalFormatting sqref="F24:F64">
    <cfRule type="cellIs" dxfId="16" priority="14" operator="notEqual">
      <formula>0</formula>
    </cfRule>
  </conditionalFormatting>
  <conditionalFormatting sqref="G24:G64">
    <cfRule type="cellIs" dxfId="15" priority="13" operator="notEqual">
      <formula>0</formula>
    </cfRule>
  </conditionalFormatting>
  <conditionalFormatting sqref="U24:U64">
    <cfRule type="cellIs" dxfId="14" priority="12" operator="notEqual">
      <formula>0</formula>
    </cfRule>
  </conditionalFormatting>
  <conditionalFormatting sqref="H31:S64 H24:S29">
    <cfRule type="cellIs" dxfId="13" priority="11" operator="notEqual">
      <formula>0</formula>
    </cfRule>
  </conditionalFormatting>
  <conditionalFormatting sqref="H30:S30">
    <cfRule type="cellIs" dxfId="12" priority="10" operator="notEqual">
      <formula>0</formula>
    </cfRule>
  </conditionalFormatting>
  <conditionalFormatting sqref="C30:S30">
    <cfRule type="cellIs" dxfId="11" priority="9" operator="notEqual">
      <formula>0</formula>
    </cfRule>
  </conditionalFormatting>
  <conditionalFormatting sqref="C24">
    <cfRule type="cellIs" dxfId="10" priority="8" operator="notEqual">
      <formula>0</formula>
    </cfRule>
  </conditionalFormatting>
  <conditionalFormatting sqref="C24:S24">
    <cfRule type="cellIs" dxfId="9" priority="23" operator="greaterThan">
      <formula>0</formula>
    </cfRule>
  </conditionalFormatting>
  <conditionalFormatting sqref="D31">
    <cfRule type="cellIs" dxfId="8" priority="18" operator="greaterThan">
      <formula>0</formula>
    </cfRule>
  </conditionalFormatting>
  <conditionalFormatting sqref="D31">
    <cfRule type="cellIs" dxfId="7" priority="17" operator="greaterThan">
      <formula>0</formula>
    </cfRule>
  </conditionalFormatting>
  <conditionalFormatting sqref="D31">
    <cfRule type="cellIs" dxfId="6" priority="16" operator="greaterThan">
      <formula>0</formula>
    </cfRule>
  </conditionalFormatting>
  <conditionalFormatting sqref="C30">
    <cfRule type="cellIs" dxfId="5" priority="6" operator="greaterThan">
      <formula>0</formula>
    </cfRule>
  </conditionalFormatting>
  <conditionalFormatting sqref="C30">
    <cfRule type="cellIs" dxfId="4" priority="5" operator="notEqual">
      <formula>0</formula>
    </cfRule>
  </conditionalFormatting>
  <conditionalFormatting sqref="C31">
    <cfRule type="cellIs" dxfId="3" priority="4" operator="greaterThan">
      <formula>0</formula>
    </cfRule>
  </conditionalFormatting>
  <conditionalFormatting sqref="C31">
    <cfRule type="cellIs" dxfId="2" priority="3" operator="greaterThan">
      <formula>0</formula>
    </cfRule>
  </conditionalFormatting>
  <conditionalFormatting sqref="C31">
    <cfRule type="cellIs" dxfId="1" priority="2" operator="greaterThan">
      <formula>0</formula>
    </cfRule>
  </conditionalFormatting>
  <conditionalFormatting sqref="C25:C29 C31: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W14" zoomScale="85" zoomScaleSheetLayoutView="85" workbookViewId="0">
      <selection activeCell="AG28" sqref="AG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5703125" style="18" customWidth="1"/>
    <col min="24" max="25" width="10.7109375" style="18" customWidth="1"/>
    <col min="26" max="26" width="7.7109375" style="18" customWidth="1"/>
    <col min="27" max="28" width="10.7109375" style="18" customWidth="1"/>
    <col min="29" max="29" width="15.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7" t="s">
        <v>5</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25" t="str">
        <f>'1. паспорт местоположение'!A12:C12</f>
        <v>H_16-0143</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7" t="s">
        <v>4</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x14ac:dyDescent="0.25">
      <c r="A15"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7" t="s">
        <v>3</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3"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3" customFormat="1" x14ac:dyDescent="0.25">
      <c r="A21" s="515" t="s">
        <v>442</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3" customFormat="1" ht="58.5" customHeight="1" x14ac:dyDescent="0.25">
      <c r="A22" s="516" t="s">
        <v>49</v>
      </c>
      <c r="B22" s="519" t="s">
        <v>21</v>
      </c>
      <c r="C22" s="516" t="s">
        <v>48</v>
      </c>
      <c r="D22" s="516" t="s">
        <v>47</v>
      </c>
      <c r="E22" s="522" t="s">
        <v>453</v>
      </c>
      <c r="F22" s="523"/>
      <c r="G22" s="523"/>
      <c r="H22" s="523"/>
      <c r="I22" s="523"/>
      <c r="J22" s="523"/>
      <c r="K22" s="523"/>
      <c r="L22" s="524"/>
      <c r="M22" s="516" t="s">
        <v>46</v>
      </c>
      <c r="N22" s="516" t="s">
        <v>45</v>
      </c>
      <c r="O22" s="516" t="s">
        <v>44</v>
      </c>
      <c r="P22" s="525" t="s">
        <v>229</v>
      </c>
      <c r="Q22" s="525" t="s">
        <v>43</v>
      </c>
      <c r="R22" s="525" t="s">
        <v>42</v>
      </c>
      <c r="S22" s="525" t="s">
        <v>41</v>
      </c>
      <c r="T22" s="525"/>
      <c r="U22" s="526" t="s">
        <v>40</v>
      </c>
      <c r="V22" s="526" t="s">
        <v>39</v>
      </c>
      <c r="W22" s="525" t="s">
        <v>38</v>
      </c>
      <c r="X22" s="525" t="s">
        <v>37</v>
      </c>
      <c r="Y22" s="525" t="s">
        <v>36</v>
      </c>
      <c r="Z22" s="539" t="s">
        <v>35</v>
      </c>
      <c r="AA22" s="525" t="s">
        <v>34</v>
      </c>
      <c r="AB22" s="525" t="s">
        <v>33</v>
      </c>
      <c r="AC22" s="525" t="s">
        <v>32</v>
      </c>
      <c r="AD22" s="525" t="s">
        <v>31</v>
      </c>
      <c r="AE22" s="525" t="s">
        <v>30</v>
      </c>
      <c r="AF22" s="525" t="s">
        <v>29</v>
      </c>
      <c r="AG22" s="525"/>
      <c r="AH22" s="525"/>
      <c r="AI22" s="525"/>
      <c r="AJ22" s="525"/>
      <c r="AK22" s="525"/>
      <c r="AL22" s="525" t="s">
        <v>28</v>
      </c>
      <c r="AM22" s="525"/>
      <c r="AN22" s="525"/>
      <c r="AO22" s="525"/>
      <c r="AP22" s="525" t="s">
        <v>27</v>
      </c>
      <c r="AQ22" s="525"/>
      <c r="AR22" s="525" t="s">
        <v>26</v>
      </c>
      <c r="AS22" s="525" t="s">
        <v>25</v>
      </c>
      <c r="AT22" s="525" t="s">
        <v>24</v>
      </c>
      <c r="AU22" s="525" t="s">
        <v>23</v>
      </c>
      <c r="AV22" s="529" t="s">
        <v>22</v>
      </c>
    </row>
    <row r="23" spans="1:48" s="23" customFormat="1" ht="64.5" customHeight="1" x14ac:dyDescent="0.25">
      <c r="A23" s="517"/>
      <c r="B23" s="520"/>
      <c r="C23" s="517"/>
      <c r="D23" s="517"/>
      <c r="E23" s="531" t="s">
        <v>20</v>
      </c>
      <c r="F23" s="533" t="s">
        <v>124</v>
      </c>
      <c r="G23" s="533" t="s">
        <v>123</v>
      </c>
      <c r="H23" s="533" t="s">
        <v>122</v>
      </c>
      <c r="I23" s="537" t="s">
        <v>363</v>
      </c>
      <c r="J23" s="537" t="s">
        <v>364</v>
      </c>
      <c r="K23" s="537" t="s">
        <v>365</v>
      </c>
      <c r="L23" s="533" t="s">
        <v>73</v>
      </c>
      <c r="M23" s="517"/>
      <c r="N23" s="517"/>
      <c r="O23" s="517"/>
      <c r="P23" s="525"/>
      <c r="Q23" s="525"/>
      <c r="R23" s="525"/>
      <c r="S23" s="535" t="s">
        <v>1</v>
      </c>
      <c r="T23" s="535" t="s">
        <v>8</v>
      </c>
      <c r="U23" s="526"/>
      <c r="V23" s="526"/>
      <c r="W23" s="525"/>
      <c r="X23" s="525"/>
      <c r="Y23" s="525"/>
      <c r="Z23" s="525"/>
      <c r="AA23" s="525"/>
      <c r="AB23" s="525"/>
      <c r="AC23" s="525"/>
      <c r="AD23" s="525"/>
      <c r="AE23" s="525"/>
      <c r="AF23" s="525" t="s">
        <v>19</v>
      </c>
      <c r="AG23" s="525"/>
      <c r="AH23" s="525" t="s">
        <v>18</v>
      </c>
      <c r="AI23" s="525"/>
      <c r="AJ23" s="516" t="s">
        <v>17</v>
      </c>
      <c r="AK23" s="516" t="s">
        <v>16</v>
      </c>
      <c r="AL23" s="516" t="s">
        <v>15</v>
      </c>
      <c r="AM23" s="516" t="s">
        <v>14</v>
      </c>
      <c r="AN23" s="516" t="s">
        <v>13</v>
      </c>
      <c r="AO23" s="516" t="s">
        <v>12</v>
      </c>
      <c r="AP23" s="516" t="s">
        <v>11</v>
      </c>
      <c r="AQ23" s="527" t="s">
        <v>8</v>
      </c>
      <c r="AR23" s="525"/>
      <c r="AS23" s="525"/>
      <c r="AT23" s="525"/>
      <c r="AU23" s="525"/>
      <c r="AV23" s="530"/>
    </row>
    <row r="24" spans="1:48" s="23" customFormat="1" ht="96.75" customHeight="1" x14ac:dyDescent="0.25">
      <c r="A24" s="518"/>
      <c r="B24" s="521"/>
      <c r="C24" s="518"/>
      <c r="D24" s="518"/>
      <c r="E24" s="532"/>
      <c r="F24" s="534"/>
      <c r="G24" s="534"/>
      <c r="H24" s="534"/>
      <c r="I24" s="538"/>
      <c r="J24" s="538"/>
      <c r="K24" s="538"/>
      <c r="L24" s="534"/>
      <c r="M24" s="518"/>
      <c r="N24" s="518"/>
      <c r="O24" s="518"/>
      <c r="P24" s="525"/>
      <c r="Q24" s="525"/>
      <c r="R24" s="525"/>
      <c r="S24" s="536"/>
      <c r="T24" s="536"/>
      <c r="U24" s="526"/>
      <c r="V24" s="526"/>
      <c r="W24" s="525"/>
      <c r="X24" s="525"/>
      <c r="Y24" s="525"/>
      <c r="Z24" s="525"/>
      <c r="AA24" s="525"/>
      <c r="AB24" s="525"/>
      <c r="AC24" s="525"/>
      <c r="AD24" s="525"/>
      <c r="AE24" s="525"/>
      <c r="AF24" s="124" t="s">
        <v>10</v>
      </c>
      <c r="AG24" s="124" t="s">
        <v>9</v>
      </c>
      <c r="AH24" s="125" t="s">
        <v>1</v>
      </c>
      <c r="AI24" s="125" t="s">
        <v>8</v>
      </c>
      <c r="AJ24" s="518"/>
      <c r="AK24" s="518"/>
      <c r="AL24" s="518"/>
      <c r="AM24" s="518"/>
      <c r="AN24" s="518"/>
      <c r="AO24" s="518"/>
      <c r="AP24" s="518"/>
      <c r="AQ24" s="528"/>
      <c r="AR24" s="525"/>
      <c r="AS24" s="525"/>
      <c r="AT24" s="525"/>
      <c r="AU24" s="525"/>
      <c r="AV24" s="530"/>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67.5" x14ac:dyDescent="0.2">
      <c r="A26" s="279">
        <v>1</v>
      </c>
      <c r="B26" s="281" t="s">
        <v>463</v>
      </c>
      <c r="C26" s="280" t="s">
        <v>60</v>
      </c>
      <c r="D26" s="20">
        <f>'6.1. Паспорт сетевой график'!D53</f>
        <v>44561</v>
      </c>
      <c r="E26" s="21"/>
      <c r="F26" s="21"/>
      <c r="G26" s="21"/>
      <c r="H26" s="21"/>
      <c r="I26" s="264">
        <v>4.04</v>
      </c>
      <c r="J26" s="21"/>
      <c r="K26" s="21"/>
      <c r="L26" s="21"/>
      <c r="M26" s="370" t="s">
        <v>546</v>
      </c>
      <c r="N26" s="370" t="s">
        <v>547</v>
      </c>
      <c r="O26" s="370" t="s">
        <v>548</v>
      </c>
      <c r="P26" s="371">
        <v>771.34</v>
      </c>
      <c r="Q26" s="370" t="s">
        <v>549</v>
      </c>
      <c r="R26" s="371">
        <v>771.34</v>
      </c>
      <c r="S26" s="370" t="s">
        <v>550</v>
      </c>
      <c r="T26" s="370" t="s">
        <v>551</v>
      </c>
      <c r="U26" s="372"/>
      <c r="V26" s="372">
        <v>2</v>
      </c>
      <c r="W26" s="370" t="s">
        <v>552</v>
      </c>
      <c r="X26" s="371">
        <v>685</v>
      </c>
      <c r="Y26" s="370"/>
      <c r="Z26" s="373" t="s">
        <v>553</v>
      </c>
      <c r="AA26" s="371">
        <v>685</v>
      </c>
      <c r="AB26" s="371">
        <v>685</v>
      </c>
      <c r="AC26" s="371" t="s">
        <v>552</v>
      </c>
      <c r="AD26" s="371">
        <v>685</v>
      </c>
      <c r="AE26" s="371">
        <v>685</v>
      </c>
      <c r="AF26" s="372">
        <v>31807282869</v>
      </c>
      <c r="AG26" s="370" t="s">
        <v>554</v>
      </c>
      <c r="AH26" s="373">
        <v>43445</v>
      </c>
      <c r="AI26" s="373">
        <v>43445</v>
      </c>
      <c r="AJ26" s="373">
        <v>43461</v>
      </c>
      <c r="AK26" s="373">
        <v>43521</v>
      </c>
      <c r="AL26" s="370"/>
      <c r="AM26" s="370"/>
      <c r="AN26" s="373"/>
      <c r="AO26" s="370"/>
      <c r="AP26" s="373" t="s">
        <v>555</v>
      </c>
      <c r="AQ26" s="373" t="s">
        <v>555</v>
      </c>
      <c r="AR26" s="373" t="s">
        <v>555</v>
      </c>
      <c r="AS26" s="373" t="s">
        <v>555</v>
      </c>
      <c r="AT26" s="373">
        <f>AS26+45</f>
        <v>43591</v>
      </c>
      <c r="AU26" s="370"/>
      <c r="AV26" s="370" t="s">
        <v>556</v>
      </c>
    </row>
    <row r="27" spans="1:48" s="19" customFormat="1" ht="33.75" x14ac:dyDescent="0.2">
      <c r="A27" s="279"/>
      <c r="B27" s="281"/>
      <c r="C27" s="280"/>
      <c r="D27" s="20"/>
      <c r="E27" s="21"/>
      <c r="F27" s="21"/>
      <c r="G27" s="21"/>
      <c r="H27" s="21"/>
      <c r="I27" s="264"/>
      <c r="J27" s="21"/>
      <c r="K27" s="21"/>
      <c r="L27" s="21"/>
      <c r="M27" s="370"/>
      <c r="N27" s="370"/>
      <c r="O27" s="370"/>
      <c r="P27" s="371"/>
      <c r="Q27" s="370"/>
      <c r="R27" s="371"/>
      <c r="S27" s="370"/>
      <c r="T27" s="370"/>
      <c r="U27" s="372"/>
      <c r="V27" s="372"/>
      <c r="W27" s="370" t="s">
        <v>557</v>
      </c>
      <c r="X27" s="371">
        <v>748.79</v>
      </c>
      <c r="Y27" s="370"/>
      <c r="Z27" s="373"/>
      <c r="AA27" s="371">
        <v>748.79</v>
      </c>
      <c r="AB27" s="371"/>
      <c r="AC27" s="371"/>
      <c r="AD27" s="371"/>
      <c r="AE27" s="371"/>
      <c r="AF27" s="372"/>
      <c r="AG27" s="370"/>
      <c r="AH27" s="373"/>
      <c r="AI27" s="373"/>
      <c r="AJ27" s="373"/>
      <c r="AK27" s="373"/>
      <c r="AL27" s="370"/>
      <c r="AM27" s="370"/>
      <c r="AN27" s="373"/>
      <c r="AO27" s="370"/>
      <c r="AP27" s="373"/>
      <c r="AQ27" s="373"/>
      <c r="AR27" s="373"/>
      <c r="AS27" s="373"/>
      <c r="AT27" s="373"/>
      <c r="AU27" s="370"/>
      <c r="AV27" s="370"/>
    </row>
    <row r="28" spans="1:48" s="19" customFormat="1" ht="135" x14ac:dyDescent="0.2">
      <c r="A28" s="403">
        <v>2</v>
      </c>
      <c r="B28" s="281" t="s">
        <v>463</v>
      </c>
      <c r="C28" s="280" t="s">
        <v>60</v>
      </c>
      <c r="D28" s="20">
        <f>D26</f>
        <v>44561</v>
      </c>
      <c r="E28" s="21"/>
      <c r="F28" s="21"/>
      <c r="G28" s="21"/>
      <c r="H28" s="21"/>
      <c r="I28" s="264">
        <f>I26</f>
        <v>4.04</v>
      </c>
      <c r="J28" s="21"/>
      <c r="K28" s="21"/>
      <c r="L28" s="21"/>
      <c r="M28" s="408" t="s">
        <v>579</v>
      </c>
      <c r="N28" s="408" t="s">
        <v>580</v>
      </c>
      <c r="O28" s="370" t="s">
        <v>548</v>
      </c>
      <c r="P28" s="409">
        <v>5647.52855</v>
      </c>
      <c r="Q28" s="408" t="s">
        <v>581</v>
      </c>
      <c r="R28" s="409">
        <f>P28</f>
        <v>5647.52855</v>
      </c>
      <c r="S28" s="370" t="s">
        <v>550</v>
      </c>
      <c r="T28" s="370" t="s">
        <v>551</v>
      </c>
      <c r="U28" s="410"/>
      <c r="V28" s="410">
        <v>1</v>
      </c>
      <c r="W28" s="370" t="s">
        <v>582</v>
      </c>
      <c r="X28" s="409">
        <v>5497.5</v>
      </c>
      <c r="Y28" s="408"/>
      <c r="Z28" s="411"/>
      <c r="AA28" s="409"/>
      <c r="AB28" s="409">
        <v>5497.5</v>
      </c>
      <c r="AC28" s="370" t="s">
        <v>582</v>
      </c>
      <c r="AD28" s="409">
        <f>AB28</f>
        <v>5497.5</v>
      </c>
      <c r="AE28" s="409"/>
      <c r="AF28" s="410">
        <v>32110570229</v>
      </c>
      <c r="AG28" s="370" t="s">
        <v>583</v>
      </c>
      <c r="AH28" s="411">
        <v>44427</v>
      </c>
      <c r="AI28" s="411">
        <v>44427</v>
      </c>
      <c r="AJ28" s="411">
        <v>44435</v>
      </c>
      <c r="AK28" s="411">
        <v>44398</v>
      </c>
      <c r="AL28" s="408" t="s">
        <v>584</v>
      </c>
      <c r="AM28" s="408" t="s">
        <v>585</v>
      </c>
      <c r="AN28" s="411">
        <v>44459</v>
      </c>
      <c r="AO28" s="408" t="s">
        <v>586</v>
      </c>
      <c r="AP28" s="411"/>
      <c r="AQ28" s="411"/>
      <c r="AR28" s="411"/>
      <c r="AS28" s="411"/>
      <c r="AT28" s="411"/>
      <c r="AU28" s="408"/>
      <c r="AV28" s="408" t="s">
        <v>587</v>
      </c>
    </row>
    <row r="29" spans="1:48" s="19" customFormat="1" x14ac:dyDescent="0.2">
      <c r="A29" s="403"/>
      <c r="B29" s="404"/>
      <c r="C29" s="280"/>
      <c r="D29" s="405"/>
      <c r="E29" s="406"/>
      <c r="F29" s="406"/>
      <c r="G29" s="406"/>
      <c r="H29" s="406"/>
      <c r="I29" s="407"/>
      <c r="J29" s="406"/>
      <c r="K29" s="406"/>
      <c r="L29" s="406"/>
      <c r="M29" s="408"/>
      <c r="N29" s="408"/>
      <c r="O29" s="408"/>
      <c r="P29" s="409"/>
      <c r="Q29" s="408"/>
      <c r="R29" s="409"/>
      <c r="S29" s="408"/>
      <c r="T29" s="408"/>
      <c r="U29" s="410"/>
      <c r="V29" s="410"/>
      <c r="W29" s="408"/>
      <c r="X29" s="409"/>
      <c r="Y29" s="408"/>
      <c r="Z29" s="411"/>
      <c r="AA29" s="409"/>
      <c r="AB29" s="409"/>
      <c r="AC29" s="409"/>
      <c r="AD29" s="409"/>
      <c r="AE29" s="409"/>
      <c r="AF29" s="410"/>
      <c r="AG29" s="408"/>
      <c r="AH29" s="411"/>
      <c r="AI29" s="411"/>
      <c r="AJ29" s="411"/>
      <c r="AK29" s="411"/>
      <c r="AL29" s="408"/>
      <c r="AM29" s="408"/>
      <c r="AN29" s="411"/>
      <c r="AO29" s="408"/>
      <c r="AP29" s="411"/>
      <c r="AQ29" s="411"/>
      <c r="AR29" s="411"/>
      <c r="AS29" s="411"/>
      <c r="AT29" s="411"/>
      <c r="AU29" s="408"/>
      <c r="AV29" s="408"/>
    </row>
    <row r="30" spans="1:48" s="19" customFormat="1" x14ac:dyDescent="0.2">
      <c r="A30" s="403"/>
      <c r="B30" s="404"/>
      <c r="C30" s="280"/>
      <c r="D30" s="405"/>
      <c r="E30" s="406"/>
      <c r="F30" s="406"/>
      <c r="G30" s="406"/>
      <c r="H30" s="406"/>
      <c r="I30" s="407"/>
      <c r="J30" s="406"/>
      <c r="K30" s="406"/>
      <c r="L30" s="406"/>
      <c r="M30" s="408"/>
      <c r="N30" s="408"/>
      <c r="O30" s="408"/>
      <c r="P30" s="409"/>
      <c r="Q30" s="408"/>
      <c r="R30" s="409"/>
      <c r="S30" s="408"/>
      <c r="T30" s="408"/>
      <c r="U30" s="410"/>
      <c r="V30" s="410"/>
      <c r="W30" s="408"/>
      <c r="X30" s="409"/>
      <c r="Y30" s="408"/>
      <c r="Z30" s="411"/>
      <c r="AA30" s="409"/>
      <c r="AB30" s="409"/>
      <c r="AC30" s="409"/>
      <c r="AD30" s="409"/>
      <c r="AE30" s="409"/>
      <c r="AF30" s="410"/>
      <c r="AG30" s="408"/>
      <c r="AH30" s="411"/>
      <c r="AI30" s="411"/>
      <c r="AJ30" s="411"/>
      <c r="AK30" s="411"/>
      <c r="AL30" s="408"/>
      <c r="AM30" s="408"/>
      <c r="AN30" s="411"/>
      <c r="AO30" s="408"/>
      <c r="AP30" s="411"/>
      <c r="AQ30" s="411"/>
      <c r="AR30" s="411"/>
      <c r="AS30" s="411"/>
      <c r="AT30" s="411"/>
      <c r="AU30" s="408"/>
      <c r="AV30" s="408"/>
    </row>
    <row r="31" spans="1:48" s="19" customFormat="1" x14ac:dyDescent="0.2">
      <c r="A31" s="403"/>
      <c r="B31" s="404"/>
      <c r="C31" s="280"/>
      <c r="D31" s="405"/>
      <c r="E31" s="406"/>
      <c r="F31" s="406"/>
      <c r="G31" s="406"/>
      <c r="H31" s="406"/>
      <c r="I31" s="407"/>
      <c r="J31" s="406"/>
      <c r="K31" s="406"/>
      <c r="L31" s="406"/>
      <c r="M31" s="408"/>
      <c r="N31" s="408"/>
      <c r="O31" s="408"/>
      <c r="P31" s="409"/>
      <c r="Q31" s="408"/>
      <c r="R31" s="409"/>
      <c r="S31" s="408"/>
      <c r="T31" s="408"/>
      <c r="U31" s="410"/>
      <c r="V31" s="410"/>
      <c r="W31" s="408"/>
      <c r="X31" s="409"/>
      <c r="Y31" s="408"/>
      <c r="Z31" s="411"/>
      <c r="AA31" s="409"/>
      <c r="AB31" s="409"/>
      <c r="AC31" s="409"/>
      <c r="AD31" s="409"/>
      <c r="AE31" s="409"/>
      <c r="AF31" s="410"/>
      <c r="AG31" s="408"/>
      <c r="AH31" s="411"/>
      <c r="AI31" s="411"/>
      <c r="AJ31" s="411"/>
      <c r="AK31" s="411"/>
      <c r="AL31" s="408"/>
      <c r="AM31" s="408"/>
      <c r="AN31" s="411"/>
      <c r="AO31" s="408"/>
      <c r="AP31" s="411"/>
      <c r="AQ31" s="411"/>
      <c r="AR31" s="411"/>
      <c r="AS31" s="411"/>
      <c r="AT31" s="411"/>
      <c r="AU31" s="408"/>
      <c r="AV31" s="408"/>
    </row>
    <row r="32" spans="1:48" s="386" customFormat="1" ht="14.25" x14ac:dyDescent="0.15">
      <c r="A32" s="376"/>
      <c r="B32" s="377" t="s">
        <v>569</v>
      </c>
      <c r="C32" s="378"/>
      <c r="D32" s="379"/>
      <c r="E32" s="380"/>
      <c r="F32" s="380"/>
      <c r="G32" s="380"/>
      <c r="H32" s="380"/>
      <c r="I32" s="381"/>
      <c r="J32" s="380"/>
      <c r="K32" s="380"/>
      <c r="L32" s="380"/>
      <c r="M32" s="382"/>
      <c r="N32" s="382"/>
      <c r="O32" s="382"/>
      <c r="P32" s="383"/>
      <c r="Q32" s="382"/>
      <c r="R32" s="383"/>
      <c r="S32" s="382"/>
      <c r="T32" s="382"/>
      <c r="U32" s="384"/>
      <c r="V32" s="384"/>
      <c r="W32" s="382"/>
      <c r="X32" s="383"/>
      <c r="Y32" s="382"/>
      <c r="Z32" s="385"/>
      <c r="AA32" s="383"/>
      <c r="AB32" s="383"/>
      <c r="AC32" s="383"/>
      <c r="AD32" s="383">
        <f>SUM(AD26:AD31)</f>
        <v>6182.5</v>
      </c>
      <c r="AE32" s="383"/>
      <c r="AF32" s="384"/>
      <c r="AG32" s="382"/>
      <c r="AH32" s="385"/>
      <c r="AI32" s="385"/>
      <c r="AJ32" s="385"/>
      <c r="AK32" s="385"/>
      <c r="AL32" s="382"/>
      <c r="AM32" s="382"/>
      <c r="AN32" s="385"/>
      <c r="AO32" s="382"/>
      <c r="AP32" s="385"/>
      <c r="AQ32" s="385"/>
      <c r="AR32" s="385"/>
      <c r="AS32" s="385"/>
      <c r="AT32" s="385"/>
      <c r="AU32" s="382"/>
      <c r="AV32" s="38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8"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8" zoomScale="90" zoomScaleNormal="90" zoomScaleSheetLayoutView="90" workbookViewId="0">
      <selection activeCell="B88" sqref="B88"/>
    </sheetView>
  </sheetViews>
  <sheetFormatPr defaultRowHeight="15.75" x14ac:dyDescent="0.25"/>
  <cols>
    <col min="1" max="2" width="66.140625" style="96" customWidth="1"/>
    <col min="3" max="3" width="0"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40" t="str">
        <f>'1. паспорт местоположение'!A5:C5</f>
        <v>Год раскрытия информации: 2022 год</v>
      </c>
      <c r="B5" s="540"/>
      <c r="C5" s="68"/>
      <c r="D5" s="68"/>
      <c r="E5" s="68"/>
      <c r="F5" s="68"/>
      <c r="G5" s="68"/>
      <c r="H5" s="68"/>
    </row>
    <row r="6" spans="1:8" ht="18.75" x14ac:dyDescent="0.3">
      <c r="A6" s="216"/>
      <c r="B6" s="216"/>
      <c r="C6" s="216"/>
      <c r="D6" s="216"/>
      <c r="E6" s="216"/>
      <c r="F6" s="216"/>
      <c r="G6" s="216"/>
      <c r="H6" s="216"/>
    </row>
    <row r="7" spans="1:8" ht="18.75" x14ac:dyDescent="0.25">
      <c r="A7" s="431" t="s">
        <v>6</v>
      </c>
      <c r="B7" s="431"/>
      <c r="C7" s="129"/>
      <c r="D7" s="129"/>
      <c r="E7" s="129"/>
      <c r="F7" s="129"/>
      <c r="G7" s="129"/>
      <c r="H7" s="129"/>
    </row>
    <row r="8" spans="1:8" ht="18.75" x14ac:dyDescent="0.25">
      <c r="A8" s="129"/>
      <c r="B8" s="129"/>
      <c r="C8" s="129"/>
      <c r="D8" s="129"/>
      <c r="E8" s="129"/>
      <c r="F8" s="129"/>
      <c r="G8" s="129"/>
      <c r="H8" s="129"/>
    </row>
    <row r="9" spans="1:8" x14ac:dyDescent="0.25">
      <c r="A9" s="425" t="str">
        <f>'1. паспорт местоположение'!A9:C9</f>
        <v>Акционерное общество "Янтарьэнерго" ДЗО  ПАО "Россети"</v>
      </c>
      <c r="B9" s="425"/>
      <c r="C9" s="144"/>
      <c r="D9" s="144"/>
      <c r="E9" s="144"/>
      <c r="F9" s="144"/>
      <c r="G9" s="144"/>
      <c r="H9" s="144"/>
    </row>
    <row r="10" spans="1:8" x14ac:dyDescent="0.25">
      <c r="A10" s="427" t="s">
        <v>5</v>
      </c>
      <c r="B10" s="427"/>
      <c r="C10" s="131"/>
      <c r="D10" s="131"/>
      <c r="E10" s="131"/>
      <c r="F10" s="131"/>
      <c r="G10" s="131"/>
      <c r="H10" s="131"/>
    </row>
    <row r="11" spans="1:8" ht="18.75" x14ac:dyDescent="0.25">
      <c r="A11" s="129"/>
      <c r="B11" s="129"/>
      <c r="C11" s="129"/>
      <c r="D11" s="129"/>
      <c r="E11" s="129"/>
      <c r="F11" s="129"/>
      <c r="G11" s="129"/>
      <c r="H11" s="129"/>
    </row>
    <row r="12" spans="1:8" x14ac:dyDescent="0.25">
      <c r="A12" s="425" t="str">
        <f>'1. паспорт местоположение'!A12:C12</f>
        <v>H_16-0143</v>
      </c>
      <c r="B12" s="425"/>
      <c r="C12" s="144"/>
      <c r="D12" s="144"/>
      <c r="E12" s="144"/>
      <c r="F12" s="144"/>
      <c r="G12" s="144"/>
      <c r="H12" s="144"/>
    </row>
    <row r="13" spans="1:8" x14ac:dyDescent="0.25">
      <c r="A13" s="427" t="s">
        <v>4</v>
      </c>
      <c r="B13" s="427"/>
      <c r="C13" s="131"/>
      <c r="D13" s="131"/>
      <c r="E13" s="131"/>
      <c r="F13" s="131"/>
      <c r="G13" s="131"/>
      <c r="H13" s="131"/>
    </row>
    <row r="14" spans="1:8" ht="18.75" x14ac:dyDescent="0.25">
      <c r="A14" s="10"/>
      <c r="B14" s="10"/>
      <c r="C14" s="10"/>
      <c r="D14" s="10"/>
      <c r="E14" s="10"/>
      <c r="F14" s="10"/>
      <c r="G14" s="10"/>
      <c r="H14" s="10"/>
    </row>
    <row r="15" spans="1:8" ht="39" customHeight="1" x14ac:dyDescent="0.25">
      <c r="A15" s="541"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542"/>
      <c r="C15" s="144"/>
      <c r="D15" s="144"/>
      <c r="E15" s="144"/>
      <c r="F15" s="144"/>
      <c r="G15" s="144"/>
      <c r="H15" s="144"/>
    </row>
    <row r="16" spans="1:8" x14ac:dyDescent="0.25">
      <c r="A16" s="427" t="s">
        <v>3</v>
      </c>
      <c r="B16" s="427"/>
      <c r="C16" s="131"/>
      <c r="D16" s="131"/>
      <c r="E16" s="131"/>
      <c r="F16" s="131"/>
      <c r="G16" s="131"/>
      <c r="H16" s="131"/>
    </row>
    <row r="17" spans="1:2" x14ac:dyDescent="0.25">
      <c r="B17" s="98"/>
    </row>
    <row r="18" spans="1:2" x14ac:dyDescent="0.25">
      <c r="A18" s="543" t="s">
        <v>443</v>
      </c>
      <c r="B18" s="544"/>
    </row>
    <row r="19" spans="1:2" x14ac:dyDescent="0.25">
      <c r="B19" s="40"/>
    </row>
    <row r="20" spans="1:2" ht="16.5" thickBot="1" x14ac:dyDescent="0.3">
      <c r="B20" s="99"/>
    </row>
    <row r="21" spans="1:2" ht="45.75" thickBot="1" x14ac:dyDescent="0.3">
      <c r="A21" s="100" t="s">
        <v>319</v>
      </c>
      <c r="B21" s="101" t="str">
        <f>A15</f>
        <v>Реконструкция участка ВЛ 15 кВ № 15-146 (инв.№ 5114680) от оп.149-230 с заменой неизолированного провода на СИП-3 3х70 протяженностью 4,04 км в Гурьевском районе</v>
      </c>
    </row>
    <row r="22" spans="1:2" ht="16.5" thickBot="1" x14ac:dyDescent="0.3">
      <c r="A22" s="100" t="s">
        <v>320</v>
      </c>
      <c r="B22" s="10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00" t="s">
        <v>300</v>
      </c>
      <c r="B23" s="102" t="s">
        <v>511</v>
      </c>
    </row>
    <row r="24" spans="1:2" ht="16.5" thickBot="1" x14ac:dyDescent="0.3">
      <c r="A24" s="100" t="s">
        <v>321</v>
      </c>
      <c r="B24" s="102" t="s">
        <v>563</v>
      </c>
    </row>
    <row r="25" spans="1:2" ht="16.5" thickBot="1" x14ac:dyDescent="0.3">
      <c r="A25" s="103" t="s">
        <v>322</v>
      </c>
      <c r="B25" s="101">
        <v>2021</v>
      </c>
    </row>
    <row r="26" spans="1:2" ht="16.5" thickBot="1" x14ac:dyDescent="0.3">
      <c r="A26" s="104" t="s">
        <v>323</v>
      </c>
      <c r="B26" s="105" t="s">
        <v>565</v>
      </c>
    </row>
    <row r="27" spans="1:2" ht="29.25" thickBot="1" x14ac:dyDescent="0.3">
      <c r="A27" s="112" t="s">
        <v>568</v>
      </c>
      <c r="B27" s="215">
        <f>'6.2. Паспорт фин осв ввод'!C24</f>
        <v>7.5167904400000003</v>
      </c>
    </row>
    <row r="28" spans="1:2" ht="16.5" thickBot="1" x14ac:dyDescent="0.3">
      <c r="A28" s="107" t="s">
        <v>324</v>
      </c>
      <c r="B28" s="276" t="s">
        <v>566</v>
      </c>
    </row>
    <row r="29" spans="1:2" ht="29.25" thickBot="1" x14ac:dyDescent="0.3">
      <c r="A29" s="113" t="s">
        <v>539</v>
      </c>
      <c r="B29" s="301">
        <f>'7. Паспорт отчет о закупке'!AD32/1000</f>
        <v>6.1825000000000001</v>
      </c>
    </row>
    <row r="30" spans="1:2" ht="29.25" thickBot="1" x14ac:dyDescent="0.3">
      <c r="A30" s="113" t="s">
        <v>540</v>
      </c>
      <c r="B30" s="301">
        <f>B32+B41+B58</f>
        <v>0.68500000000000005</v>
      </c>
    </row>
    <row r="31" spans="1:2" ht="16.5" thickBot="1" x14ac:dyDescent="0.3">
      <c r="A31" s="107" t="s">
        <v>325</v>
      </c>
      <c r="B31" s="301"/>
    </row>
    <row r="32" spans="1:2" ht="29.25" thickBot="1" x14ac:dyDescent="0.3">
      <c r="A32" s="113" t="s">
        <v>326</v>
      </c>
      <c r="B32" s="301">
        <f>B33+B37</f>
        <v>0</v>
      </c>
    </row>
    <row r="33" spans="1:3" s="220" customFormat="1" ht="30.75" thickBot="1" x14ac:dyDescent="0.3">
      <c r="A33" s="223" t="s">
        <v>541</v>
      </c>
      <c r="B33" s="302">
        <v>0</v>
      </c>
    </row>
    <row r="34" spans="1:3" ht="16.5" thickBot="1" x14ac:dyDescent="0.3">
      <c r="A34" s="107" t="s">
        <v>327</v>
      </c>
      <c r="B34" s="221">
        <f>B33/$B$27</f>
        <v>0</v>
      </c>
    </row>
    <row r="35" spans="1:3" ht="16.5" thickBot="1" x14ac:dyDescent="0.3">
      <c r="A35" s="107" t="s">
        <v>542</v>
      </c>
      <c r="B35" s="301">
        <v>0</v>
      </c>
      <c r="C35" s="97">
        <v>1</v>
      </c>
    </row>
    <row r="36" spans="1:3" ht="16.5" thickBot="1" x14ac:dyDescent="0.3">
      <c r="A36" s="107" t="s">
        <v>543</v>
      </c>
      <c r="B36" s="301">
        <v>0</v>
      </c>
      <c r="C36" s="97">
        <v>2</v>
      </c>
    </row>
    <row r="37" spans="1:3" s="220" customFormat="1" ht="30.75" thickBot="1" x14ac:dyDescent="0.3">
      <c r="A37" s="223" t="s">
        <v>541</v>
      </c>
      <c r="B37" s="302">
        <v>0</v>
      </c>
    </row>
    <row r="38" spans="1:3" ht="16.5" thickBot="1" x14ac:dyDescent="0.3">
      <c r="A38" s="107" t="s">
        <v>327</v>
      </c>
      <c r="B38" s="221">
        <f>B37/$B$27</f>
        <v>0</v>
      </c>
    </row>
    <row r="39" spans="1:3" ht="16.5" thickBot="1" x14ac:dyDescent="0.3">
      <c r="A39" s="107" t="s">
        <v>542</v>
      </c>
      <c r="B39" s="301">
        <v>0</v>
      </c>
      <c r="C39" s="97">
        <v>1</v>
      </c>
    </row>
    <row r="40" spans="1:3" ht="16.5" thickBot="1" x14ac:dyDescent="0.3">
      <c r="A40" s="107" t="s">
        <v>543</v>
      </c>
      <c r="B40" s="301">
        <v>0</v>
      </c>
      <c r="C40" s="97">
        <v>2</v>
      </c>
    </row>
    <row r="41" spans="1:3" ht="29.25" thickBot="1" x14ac:dyDescent="0.3">
      <c r="A41" s="113" t="s">
        <v>328</v>
      </c>
      <c r="B41" s="301">
        <f>B42+B46+B50+B54</f>
        <v>0</v>
      </c>
    </row>
    <row r="42" spans="1:3" s="220" customFormat="1" ht="30.75" thickBot="1" x14ac:dyDescent="0.3">
      <c r="A42" s="223" t="s">
        <v>541</v>
      </c>
      <c r="B42" s="302">
        <v>0</v>
      </c>
    </row>
    <row r="43" spans="1:3" ht="16.5" thickBot="1" x14ac:dyDescent="0.3">
      <c r="A43" s="107" t="s">
        <v>327</v>
      </c>
      <c r="B43" s="221">
        <f>B42/$B$27</f>
        <v>0</v>
      </c>
    </row>
    <row r="44" spans="1:3" ht="16.5" thickBot="1" x14ac:dyDescent="0.3">
      <c r="A44" s="107" t="s">
        <v>542</v>
      </c>
      <c r="B44" s="301">
        <v>0</v>
      </c>
      <c r="C44" s="97">
        <v>1</v>
      </c>
    </row>
    <row r="45" spans="1:3" ht="16.5" thickBot="1" x14ac:dyDescent="0.3">
      <c r="A45" s="107" t="s">
        <v>543</v>
      </c>
      <c r="B45" s="301">
        <v>0</v>
      </c>
      <c r="C45" s="97">
        <v>2</v>
      </c>
    </row>
    <row r="46" spans="1:3" s="220" customFormat="1" ht="30.75" thickBot="1" x14ac:dyDescent="0.3">
      <c r="A46" s="223" t="s">
        <v>541</v>
      </c>
      <c r="B46" s="302">
        <v>0</v>
      </c>
    </row>
    <row r="47" spans="1:3" ht="16.5" thickBot="1" x14ac:dyDescent="0.3">
      <c r="A47" s="107" t="s">
        <v>327</v>
      </c>
      <c r="B47" s="221">
        <f>B46/$B$27</f>
        <v>0</v>
      </c>
    </row>
    <row r="48" spans="1:3" ht="16.5" thickBot="1" x14ac:dyDescent="0.3">
      <c r="A48" s="107" t="s">
        <v>542</v>
      </c>
      <c r="B48" s="301">
        <v>0</v>
      </c>
      <c r="C48" s="97">
        <v>1</v>
      </c>
    </row>
    <row r="49" spans="1:3" ht="16.5" thickBot="1" x14ac:dyDescent="0.3">
      <c r="A49" s="107" t="s">
        <v>543</v>
      </c>
      <c r="B49" s="301">
        <v>0</v>
      </c>
      <c r="C49" s="97">
        <v>2</v>
      </c>
    </row>
    <row r="50" spans="1:3" s="220" customFormat="1" ht="30.75" thickBot="1" x14ac:dyDescent="0.3">
      <c r="A50" s="219" t="s">
        <v>541</v>
      </c>
      <c r="B50" s="302">
        <v>0</v>
      </c>
    </row>
    <row r="51" spans="1:3" ht="16.5" thickBot="1" x14ac:dyDescent="0.3">
      <c r="A51" s="107" t="s">
        <v>327</v>
      </c>
      <c r="B51" s="221">
        <f>B50/$B$27</f>
        <v>0</v>
      </c>
    </row>
    <row r="52" spans="1:3" ht="16.5" thickBot="1" x14ac:dyDescent="0.3">
      <c r="A52" s="107" t="s">
        <v>542</v>
      </c>
      <c r="B52" s="301">
        <v>0</v>
      </c>
      <c r="C52" s="97">
        <v>1</v>
      </c>
    </row>
    <row r="53" spans="1:3" ht="16.5" thickBot="1" x14ac:dyDescent="0.3">
      <c r="A53" s="107" t="s">
        <v>543</v>
      </c>
      <c r="B53" s="301">
        <v>0</v>
      </c>
      <c r="C53" s="97">
        <v>2</v>
      </c>
    </row>
    <row r="54" spans="1:3" s="220" customFormat="1" ht="30.75" thickBot="1" x14ac:dyDescent="0.3">
      <c r="A54" s="219" t="s">
        <v>541</v>
      </c>
      <c r="B54" s="302">
        <v>0</v>
      </c>
    </row>
    <row r="55" spans="1:3" ht="16.5" thickBot="1" x14ac:dyDescent="0.3">
      <c r="A55" s="107" t="s">
        <v>327</v>
      </c>
      <c r="B55" s="221">
        <f>B54/$B$27</f>
        <v>0</v>
      </c>
    </row>
    <row r="56" spans="1:3" ht="16.5" thickBot="1" x14ac:dyDescent="0.3">
      <c r="A56" s="107" t="s">
        <v>542</v>
      </c>
      <c r="B56" s="301">
        <v>0</v>
      </c>
      <c r="C56" s="97">
        <v>1</v>
      </c>
    </row>
    <row r="57" spans="1:3" ht="16.5" thickBot="1" x14ac:dyDescent="0.3">
      <c r="A57" s="107" t="s">
        <v>543</v>
      </c>
      <c r="B57" s="301">
        <v>0</v>
      </c>
      <c r="C57" s="97">
        <v>2</v>
      </c>
    </row>
    <row r="58" spans="1:3" ht="29.25" thickBot="1" x14ac:dyDescent="0.3">
      <c r="A58" s="113" t="s">
        <v>329</v>
      </c>
      <c r="B58" s="301">
        <f>B59+B63+B67+B71</f>
        <v>0.68500000000000005</v>
      </c>
    </row>
    <row r="59" spans="1:3" s="220" customFormat="1" ht="30.75" thickBot="1" x14ac:dyDescent="0.3">
      <c r="A59" s="401" t="s">
        <v>558</v>
      </c>
      <c r="B59" s="402">
        <v>0.68500000000000005</v>
      </c>
    </row>
    <row r="60" spans="1:3" ht="16.5" thickBot="1" x14ac:dyDescent="0.3">
      <c r="A60" s="107" t="s">
        <v>327</v>
      </c>
      <c r="B60" s="221">
        <f>B59/$B$27</f>
        <v>9.112931981645081E-2</v>
      </c>
    </row>
    <row r="61" spans="1:3" ht="16.5" thickBot="1" x14ac:dyDescent="0.3">
      <c r="A61" s="107" t="s">
        <v>542</v>
      </c>
      <c r="B61" s="301">
        <v>0.68500000000000005</v>
      </c>
      <c r="C61" s="97">
        <v>1</v>
      </c>
    </row>
    <row r="62" spans="1:3" ht="16.5" thickBot="1" x14ac:dyDescent="0.3">
      <c r="A62" s="107" t="s">
        <v>543</v>
      </c>
      <c r="B62" s="301">
        <v>0.68500000000000005</v>
      </c>
      <c r="C62" s="97">
        <v>2</v>
      </c>
    </row>
    <row r="63" spans="1:3" s="220" customFormat="1" ht="30.75" thickBot="1" x14ac:dyDescent="0.3">
      <c r="A63" s="219" t="s">
        <v>541</v>
      </c>
      <c r="B63" s="302">
        <v>0</v>
      </c>
    </row>
    <row r="64" spans="1:3" ht="16.5" thickBot="1" x14ac:dyDescent="0.3">
      <c r="A64" s="107" t="s">
        <v>327</v>
      </c>
      <c r="B64" s="221">
        <f>B63/$B$27</f>
        <v>0</v>
      </c>
    </row>
    <row r="65" spans="1:3" ht="16.5" thickBot="1" x14ac:dyDescent="0.3">
      <c r="A65" s="107" t="s">
        <v>542</v>
      </c>
      <c r="B65" s="301">
        <v>0</v>
      </c>
      <c r="C65" s="97">
        <v>1</v>
      </c>
    </row>
    <row r="66" spans="1:3" ht="16.5" thickBot="1" x14ac:dyDescent="0.3">
      <c r="A66" s="107" t="s">
        <v>543</v>
      </c>
      <c r="B66" s="301">
        <v>0</v>
      </c>
      <c r="C66" s="97">
        <v>2</v>
      </c>
    </row>
    <row r="67" spans="1:3" s="220" customFormat="1" ht="30.75" thickBot="1" x14ac:dyDescent="0.3">
      <c r="A67" s="219" t="s">
        <v>541</v>
      </c>
      <c r="B67" s="302">
        <v>0</v>
      </c>
    </row>
    <row r="68" spans="1:3" ht="16.5" thickBot="1" x14ac:dyDescent="0.3">
      <c r="A68" s="107" t="s">
        <v>327</v>
      </c>
      <c r="B68" s="221">
        <f>B67/$B$27</f>
        <v>0</v>
      </c>
    </row>
    <row r="69" spans="1:3" ht="16.5" thickBot="1" x14ac:dyDescent="0.3">
      <c r="A69" s="107" t="s">
        <v>542</v>
      </c>
      <c r="B69" s="301">
        <v>0</v>
      </c>
      <c r="C69" s="97">
        <v>1</v>
      </c>
    </row>
    <row r="70" spans="1:3" ht="16.5" thickBot="1" x14ac:dyDescent="0.3">
      <c r="A70" s="107" t="s">
        <v>543</v>
      </c>
      <c r="B70" s="301">
        <v>0</v>
      </c>
      <c r="C70" s="97">
        <v>2</v>
      </c>
    </row>
    <row r="71" spans="1:3" s="220" customFormat="1" ht="30.75" thickBot="1" x14ac:dyDescent="0.3">
      <c r="A71" s="219" t="s">
        <v>541</v>
      </c>
      <c r="B71" s="302">
        <v>0</v>
      </c>
    </row>
    <row r="72" spans="1:3" ht="16.5" thickBot="1" x14ac:dyDescent="0.3">
      <c r="A72" s="107" t="s">
        <v>327</v>
      </c>
      <c r="B72" s="221">
        <f>B71/$B$27</f>
        <v>0</v>
      </c>
    </row>
    <row r="73" spans="1:3" ht="16.5" thickBot="1" x14ac:dyDescent="0.3">
      <c r="A73" s="107" t="s">
        <v>542</v>
      </c>
      <c r="B73" s="301">
        <v>0</v>
      </c>
      <c r="C73" s="97">
        <v>1</v>
      </c>
    </row>
    <row r="74" spans="1:3" ht="16.5" thickBot="1" x14ac:dyDescent="0.3">
      <c r="A74" s="107" t="s">
        <v>543</v>
      </c>
      <c r="B74" s="301">
        <v>0</v>
      </c>
      <c r="C74" s="97">
        <v>2</v>
      </c>
    </row>
    <row r="75" spans="1:3" ht="29.25" thickBot="1" x14ac:dyDescent="0.3">
      <c r="A75" s="106" t="s">
        <v>330</v>
      </c>
      <c r="B75" s="221">
        <f>B30/B27</f>
        <v>9.112931981645081E-2</v>
      </c>
    </row>
    <row r="76" spans="1:3" ht="16.5" thickBot="1" x14ac:dyDescent="0.3">
      <c r="A76" s="108" t="s">
        <v>325</v>
      </c>
      <c r="B76" s="221"/>
    </row>
    <row r="77" spans="1:3" ht="16.5" thickBot="1" x14ac:dyDescent="0.3">
      <c r="A77" s="108" t="s">
        <v>331</v>
      </c>
      <c r="B77" s="221"/>
    </row>
    <row r="78" spans="1:3" ht="16.5" thickBot="1" x14ac:dyDescent="0.3">
      <c r="A78" s="108" t="s">
        <v>332</v>
      </c>
      <c r="B78" s="221"/>
    </row>
    <row r="79" spans="1:3" ht="16.5" thickBot="1" x14ac:dyDescent="0.3">
      <c r="A79" s="108" t="s">
        <v>333</v>
      </c>
      <c r="B79" s="221">
        <f>B59/B27</f>
        <v>9.112931981645081E-2</v>
      </c>
    </row>
    <row r="80" spans="1:3" ht="16.5" thickBot="1" x14ac:dyDescent="0.3">
      <c r="A80" s="103" t="s">
        <v>334</v>
      </c>
      <c r="B80" s="222">
        <f>B81/$B$27</f>
        <v>9.112931981645081E-2</v>
      </c>
    </row>
    <row r="81" spans="1:2" ht="16.5" thickBot="1" x14ac:dyDescent="0.3">
      <c r="A81" s="103" t="s">
        <v>335</v>
      </c>
      <c r="B81" s="303">
        <f xml:space="preserve"> SUMIF(C33:C74, 1,B33:B74)</f>
        <v>0.68500000000000005</v>
      </c>
    </row>
    <row r="82" spans="1:2" ht="16.5" thickBot="1" x14ac:dyDescent="0.3">
      <c r="A82" s="103" t="s">
        <v>336</v>
      </c>
      <c r="B82" s="222">
        <f>B83/$B$27</f>
        <v>9.112931981645081E-2</v>
      </c>
    </row>
    <row r="83" spans="1:2" ht="16.5" thickBot="1" x14ac:dyDescent="0.3">
      <c r="A83" s="104" t="s">
        <v>337</v>
      </c>
      <c r="B83" s="303">
        <f xml:space="preserve"> SUMIF(C35:C76, 2,B35:B76)</f>
        <v>0.68500000000000005</v>
      </c>
    </row>
    <row r="84" spans="1:2" ht="15.6" customHeight="1" x14ac:dyDescent="0.25">
      <c r="A84" s="106" t="s">
        <v>338</v>
      </c>
      <c r="B84" s="108" t="s">
        <v>578</v>
      </c>
    </row>
    <row r="85" spans="1:2" x14ac:dyDescent="0.25">
      <c r="A85" s="110" t="s">
        <v>339</v>
      </c>
      <c r="B85" s="278" t="s">
        <v>463</v>
      </c>
    </row>
    <row r="86" spans="1:2" x14ac:dyDescent="0.25">
      <c r="A86" s="110" t="s">
        <v>340</v>
      </c>
      <c r="B86" s="278" t="s">
        <v>559</v>
      </c>
    </row>
    <row r="87" spans="1:2" x14ac:dyDescent="0.25">
      <c r="A87" s="110" t="s">
        <v>341</v>
      </c>
      <c r="B87" s="278"/>
    </row>
    <row r="88" spans="1:2" x14ac:dyDescent="0.25">
      <c r="A88" s="110" t="s">
        <v>342</v>
      </c>
      <c r="B88" s="278"/>
    </row>
    <row r="89" spans="1:2" ht="16.5" thickBot="1" x14ac:dyDescent="0.3">
      <c r="A89" s="111" t="s">
        <v>343</v>
      </c>
      <c r="B89" s="304"/>
    </row>
    <row r="90" spans="1:2" ht="30.75" thickBot="1" x14ac:dyDescent="0.3">
      <c r="A90" s="108" t="s">
        <v>344</v>
      </c>
      <c r="B90" s="109" t="s">
        <v>509</v>
      </c>
    </row>
    <row r="91" spans="1:2" ht="29.25" thickBot="1" x14ac:dyDescent="0.3">
      <c r="A91" s="103" t="s">
        <v>345</v>
      </c>
      <c r="B91" s="276">
        <v>7</v>
      </c>
    </row>
    <row r="92" spans="1:2" ht="16.5" thickBot="1" x14ac:dyDescent="0.3">
      <c r="A92" s="108" t="s">
        <v>325</v>
      </c>
      <c r="B92" s="305"/>
    </row>
    <row r="93" spans="1:2" ht="16.5" thickBot="1" x14ac:dyDescent="0.3">
      <c r="A93" s="108" t="s">
        <v>346</v>
      </c>
      <c r="B93" s="276">
        <v>4</v>
      </c>
    </row>
    <row r="94" spans="1:2" ht="16.5" thickBot="1" x14ac:dyDescent="0.3">
      <c r="A94" s="108" t="s">
        <v>347</v>
      </c>
      <c r="B94" s="305">
        <v>3</v>
      </c>
    </row>
    <row r="95" spans="1:2" ht="16.5" thickBot="1" x14ac:dyDescent="0.3">
      <c r="A95" s="116" t="s">
        <v>348</v>
      </c>
      <c r="B95" s="300" t="s">
        <v>508</v>
      </c>
    </row>
    <row r="96" spans="1:2" ht="16.5" thickBot="1" x14ac:dyDescent="0.3">
      <c r="A96" s="103" t="s">
        <v>349</v>
      </c>
      <c r="B96" s="114"/>
    </row>
    <row r="97" spans="1:2" ht="16.5" thickBot="1" x14ac:dyDescent="0.3">
      <c r="A97" s="110" t="s">
        <v>350</v>
      </c>
      <c r="B97" s="306" t="str">
        <f>'6.1. Паспорт сетевой график'!D43</f>
        <v>не требуется</v>
      </c>
    </row>
    <row r="98" spans="1:2" ht="16.5" thickBot="1" x14ac:dyDescent="0.3">
      <c r="A98" s="110" t="s">
        <v>351</v>
      </c>
      <c r="B98" s="117" t="s">
        <v>508</v>
      </c>
    </row>
    <row r="99" spans="1:2" ht="16.5" thickBot="1" x14ac:dyDescent="0.3">
      <c r="A99" s="110" t="s">
        <v>352</v>
      </c>
      <c r="B99" s="117" t="s">
        <v>508</v>
      </c>
    </row>
    <row r="100" spans="1:2" ht="29.25" thickBot="1" x14ac:dyDescent="0.3">
      <c r="A100" s="118" t="s">
        <v>353</v>
      </c>
      <c r="B100" s="115" t="s">
        <v>577</v>
      </c>
    </row>
    <row r="101" spans="1:2" ht="28.5" customHeight="1" x14ac:dyDescent="0.25">
      <c r="A101" s="106" t="s">
        <v>354</v>
      </c>
      <c r="B101" s="545" t="s">
        <v>508</v>
      </c>
    </row>
    <row r="102" spans="1:2" x14ac:dyDescent="0.25">
      <c r="A102" s="110" t="s">
        <v>355</v>
      </c>
      <c r="B102" s="546"/>
    </row>
    <row r="103" spans="1:2" x14ac:dyDescent="0.25">
      <c r="A103" s="110" t="s">
        <v>356</v>
      </c>
      <c r="B103" s="546"/>
    </row>
    <row r="104" spans="1:2" x14ac:dyDescent="0.25">
      <c r="A104" s="110" t="s">
        <v>357</v>
      </c>
      <c r="B104" s="546"/>
    </row>
    <row r="105" spans="1:2" x14ac:dyDescent="0.25">
      <c r="A105" s="110" t="s">
        <v>358</v>
      </c>
      <c r="B105" s="546"/>
    </row>
    <row r="106" spans="1:2" ht="16.5" thickBot="1" x14ac:dyDescent="0.3">
      <c r="A106" s="119" t="s">
        <v>359</v>
      </c>
      <c r="B106" s="547"/>
    </row>
    <row r="109" spans="1:2" x14ac:dyDescent="0.25">
      <c r="A109" s="120"/>
      <c r="B109" s="121"/>
    </row>
    <row r="110" spans="1:2" x14ac:dyDescent="0.25">
      <c r="B110" s="122"/>
    </row>
    <row r="111" spans="1:2" x14ac:dyDescent="0.25">
      <c r="B111" s="12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31" t="s">
        <v>6</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7" t="s">
        <v>5</v>
      </c>
      <c r="B9" s="427"/>
      <c r="C9" s="427"/>
      <c r="D9" s="427"/>
      <c r="E9" s="427"/>
      <c r="F9" s="427"/>
      <c r="G9" s="427"/>
      <c r="H9" s="427"/>
      <c r="I9" s="427"/>
      <c r="J9" s="427"/>
      <c r="K9" s="427"/>
      <c r="L9" s="427"/>
      <c r="M9" s="427"/>
      <c r="N9" s="427"/>
      <c r="O9" s="427"/>
      <c r="P9" s="427"/>
      <c r="Q9" s="427"/>
      <c r="R9" s="427"/>
      <c r="S9" s="427"/>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25" t="str">
        <f>'1. паспорт местоположение'!A12:C12</f>
        <v>H_16-0143</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7" t="s">
        <v>4</v>
      </c>
      <c r="B12" s="427"/>
      <c r="C12" s="427"/>
      <c r="D12" s="427"/>
      <c r="E12" s="427"/>
      <c r="F12" s="427"/>
      <c r="G12" s="427"/>
      <c r="H12" s="427"/>
      <c r="I12" s="427"/>
      <c r="J12" s="427"/>
      <c r="K12" s="427"/>
      <c r="L12" s="427"/>
      <c r="M12" s="427"/>
      <c r="N12" s="427"/>
      <c r="O12" s="427"/>
      <c r="P12" s="427"/>
      <c r="Q12" s="427"/>
      <c r="R12" s="427"/>
      <c r="S12" s="427"/>
      <c r="T12" s="12"/>
      <c r="U12" s="12"/>
      <c r="V12" s="12"/>
      <c r="W12" s="12"/>
      <c r="X12" s="12"/>
      <c r="Y12" s="12"/>
      <c r="Z12" s="12"/>
      <c r="AA12" s="12"/>
      <c r="AB12" s="12"/>
    </row>
    <row r="13" spans="1:28" s="8"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9"/>
      <c r="U13" s="9"/>
      <c r="V13" s="9"/>
      <c r="W13" s="9"/>
      <c r="X13" s="9"/>
      <c r="Y13" s="9"/>
      <c r="Z13" s="9"/>
      <c r="AA13" s="9"/>
      <c r="AB13" s="9"/>
    </row>
    <row r="14" spans="1:28" s="3" customFormat="1" ht="12" x14ac:dyDescent="0.2">
      <c r="A14" s="425" t="str">
        <f>'1. паспорт местоположение'!A9:C9</f>
        <v>Акционерное общество "Янтарьэнерго"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26"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427"/>
      <c r="C15" s="427"/>
      <c r="D15" s="427"/>
      <c r="E15" s="427"/>
      <c r="F15" s="427"/>
      <c r="G15" s="427"/>
      <c r="H15" s="427"/>
      <c r="I15" s="427"/>
      <c r="J15" s="427"/>
      <c r="K15" s="427"/>
      <c r="L15" s="427"/>
      <c r="M15" s="427"/>
      <c r="N15" s="427"/>
      <c r="O15" s="427"/>
      <c r="P15" s="427"/>
      <c r="Q15" s="427"/>
      <c r="R15" s="427"/>
      <c r="S15" s="427"/>
      <c r="T15" s="5"/>
      <c r="U15" s="5"/>
      <c r="V15" s="5"/>
      <c r="W15" s="5"/>
      <c r="X15" s="5"/>
      <c r="Y15" s="5"/>
      <c r="Z15" s="5"/>
      <c r="AA15" s="5"/>
      <c r="AB15" s="5"/>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29" t="s">
        <v>418</v>
      </c>
      <c r="B17" s="429"/>
      <c r="C17" s="429"/>
      <c r="D17" s="429"/>
      <c r="E17" s="429"/>
      <c r="F17" s="429"/>
      <c r="G17" s="429"/>
      <c r="H17" s="429"/>
      <c r="I17" s="429"/>
      <c r="J17" s="429"/>
      <c r="K17" s="429"/>
      <c r="L17" s="429"/>
      <c r="M17" s="429"/>
      <c r="N17" s="429"/>
      <c r="O17" s="429"/>
      <c r="P17" s="429"/>
      <c r="Q17" s="429"/>
      <c r="R17" s="429"/>
      <c r="S17" s="429"/>
      <c r="T17" s="6"/>
      <c r="U17" s="6"/>
      <c r="V17" s="6"/>
      <c r="W17" s="6"/>
      <c r="X17" s="6"/>
      <c r="Y17" s="6"/>
      <c r="Z17" s="6"/>
      <c r="AA17" s="6"/>
      <c r="AB17" s="6"/>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33" t="s">
        <v>2</v>
      </c>
      <c r="B19" s="433" t="s">
        <v>93</v>
      </c>
      <c r="C19" s="434" t="s">
        <v>318</v>
      </c>
      <c r="D19" s="433" t="s">
        <v>317</v>
      </c>
      <c r="E19" s="433" t="s">
        <v>92</v>
      </c>
      <c r="F19" s="433" t="s">
        <v>91</v>
      </c>
      <c r="G19" s="433" t="s">
        <v>313</v>
      </c>
      <c r="H19" s="433" t="s">
        <v>90</v>
      </c>
      <c r="I19" s="433" t="s">
        <v>89</v>
      </c>
      <c r="J19" s="433" t="s">
        <v>88</v>
      </c>
      <c r="K19" s="433" t="s">
        <v>87</v>
      </c>
      <c r="L19" s="433" t="s">
        <v>86</v>
      </c>
      <c r="M19" s="433" t="s">
        <v>85</v>
      </c>
      <c r="N19" s="433" t="s">
        <v>84</v>
      </c>
      <c r="O19" s="433" t="s">
        <v>83</v>
      </c>
      <c r="P19" s="433" t="s">
        <v>82</v>
      </c>
      <c r="Q19" s="433" t="s">
        <v>316</v>
      </c>
      <c r="R19" s="433"/>
      <c r="S19" s="436" t="s">
        <v>412</v>
      </c>
      <c r="T19" s="4"/>
      <c r="U19" s="4"/>
      <c r="V19" s="4"/>
      <c r="W19" s="4"/>
      <c r="X19" s="4"/>
      <c r="Y19" s="4"/>
    </row>
    <row r="20" spans="1:28" s="3" customFormat="1" ht="180.75" customHeight="1" x14ac:dyDescent="0.2">
      <c r="A20" s="433"/>
      <c r="B20" s="433"/>
      <c r="C20" s="435"/>
      <c r="D20" s="433"/>
      <c r="E20" s="433"/>
      <c r="F20" s="433"/>
      <c r="G20" s="433"/>
      <c r="H20" s="433"/>
      <c r="I20" s="433"/>
      <c r="J20" s="433"/>
      <c r="K20" s="433"/>
      <c r="L20" s="433"/>
      <c r="M20" s="433"/>
      <c r="N20" s="433"/>
      <c r="O20" s="433"/>
      <c r="P20" s="433"/>
      <c r="Q20" s="38" t="s">
        <v>314</v>
      </c>
      <c r="R20" s="39" t="s">
        <v>315</v>
      </c>
      <c r="S20" s="436"/>
      <c r="T20" s="29"/>
      <c r="U20" s="29"/>
      <c r="V20" s="29"/>
      <c r="W20" s="29"/>
      <c r="X20" s="29"/>
      <c r="Y20" s="29"/>
      <c r="Z20" s="28"/>
      <c r="AA20" s="28"/>
      <c r="AB20" s="28"/>
    </row>
    <row r="21" spans="1:28" s="3" customFormat="1" ht="18.75" x14ac:dyDescent="0.2">
      <c r="A21" s="38">
        <v>1</v>
      </c>
      <c r="B21" s="41">
        <v>2</v>
      </c>
      <c r="C21" s="38">
        <v>3</v>
      </c>
      <c r="D21" s="41">
        <v>4</v>
      </c>
      <c r="E21" s="38">
        <v>5</v>
      </c>
      <c r="F21" s="41">
        <v>6</v>
      </c>
      <c r="G21" s="127">
        <v>7</v>
      </c>
      <c r="H21" s="128">
        <v>8</v>
      </c>
      <c r="I21" s="127">
        <v>9</v>
      </c>
      <c r="J21" s="128">
        <v>10</v>
      </c>
      <c r="K21" s="127">
        <v>11</v>
      </c>
      <c r="L21" s="128">
        <v>12</v>
      </c>
      <c r="M21" s="127">
        <v>13</v>
      </c>
      <c r="N21" s="128">
        <v>14</v>
      </c>
      <c r="O21" s="127">
        <v>15</v>
      </c>
      <c r="P21" s="128">
        <v>16</v>
      </c>
      <c r="Q21" s="127">
        <v>17</v>
      </c>
      <c r="R21" s="128">
        <v>18</v>
      </c>
      <c r="S21" s="127">
        <v>19</v>
      </c>
      <c r="T21" s="29"/>
      <c r="U21" s="29"/>
      <c r="V21" s="29"/>
      <c r="W21" s="29"/>
      <c r="X21" s="29"/>
      <c r="Y21" s="29"/>
      <c r="Z21" s="28"/>
      <c r="AA21" s="28"/>
      <c r="AB21" s="28"/>
    </row>
    <row r="22" spans="1:28" s="3" customFormat="1" ht="18.75" x14ac:dyDescent="0.2">
      <c r="A22" s="218">
        <v>1</v>
      </c>
      <c r="B22" s="226"/>
      <c r="C22" s="218"/>
      <c r="D22" s="225"/>
      <c r="E22" s="226"/>
      <c r="F22" s="225"/>
      <c r="G22" s="226"/>
      <c r="H22" s="225"/>
      <c r="I22" s="226"/>
      <c r="J22" s="225"/>
      <c r="K22" s="226"/>
      <c r="L22" s="225"/>
      <c r="M22" s="226"/>
      <c r="N22" s="225"/>
      <c r="O22" s="226"/>
      <c r="P22" s="225"/>
      <c r="Q22" s="249"/>
      <c r="R22" s="227"/>
      <c r="S22" s="248"/>
      <c r="W22" s="29"/>
      <c r="X22" s="29"/>
      <c r="Y22" s="29"/>
      <c r="Z22" s="28"/>
      <c r="AA22" s="28"/>
      <c r="AB22" s="28"/>
    </row>
    <row r="23" spans="1:28" ht="20.25" customHeight="1" x14ac:dyDescent="0.25">
      <c r="A23" s="94"/>
      <c r="B23" s="41" t="s">
        <v>311</v>
      </c>
      <c r="C23" s="41"/>
      <c r="D23" s="41"/>
      <c r="E23" s="94" t="s">
        <v>312</v>
      </c>
      <c r="F23" s="94" t="s">
        <v>312</v>
      </c>
      <c r="G23" s="94" t="s">
        <v>312</v>
      </c>
      <c r="H23" s="217">
        <f>H22</f>
        <v>0</v>
      </c>
      <c r="I23" s="94"/>
      <c r="J23" s="217">
        <f>J22</f>
        <v>0</v>
      </c>
      <c r="K23" s="94"/>
      <c r="L23" s="94"/>
      <c r="M23" s="94"/>
      <c r="N23" s="94"/>
      <c r="O23" s="94"/>
      <c r="P23" s="94"/>
      <c r="Q23" s="95"/>
      <c r="R23" s="2"/>
      <c r="S23" s="217">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2022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31" t="s">
        <v>6</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25" t="str">
        <f>'1. паспорт местоположение'!A9:C9</f>
        <v>Акционерное общество "Янтарьэнерго"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7" t="s">
        <v>5</v>
      </c>
      <c r="B11" s="427"/>
      <c r="C11" s="427"/>
      <c r="D11" s="427"/>
      <c r="E11" s="427"/>
      <c r="F11" s="427"/>
      <c r="G11" s="427"/>
      <c r="H11" s="427"/>
      <c r="I11" s="427"/>
      <c r="J11" s="427"/>
      <c r="K11" s="427"/>
      <c r="L11" s="427"/>
      <c r="M11" s="427"/>
      <c r="N11" s="427"/>
      <c r="O11" s="427"/>
      <c r="P11" s="427"/>
      <c r="Q11" s="427"/>
      <c r="R11" s="427"/>
      <c r="S11" s="427"/>
      <c r="T11" s="427"/>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25" t="str">
        <f>'1. паспорт местоположение'!A12:C12</f>
        <v>H_16-0143</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7" t="s">
        <v>4</v>
      </c>
      <c r="B14" s="427"/>
      <c r="C14" s="427"/>
      <c r="D14" s="427"/>
      <c r="E14" s="427"/>
      <c r="F14" s="427"/>
      <c r="G14" s="427"/>
      <c r="H14" s="427"/>
      <c r="I14" s="427"/>
      <c r="J14" s="427"/>
      <c r="K14" s="427"/>
      <c r="L14" s="427"/>
      <c r="M14" s="427"/>
      <c r="N14" s="427"/>
      <c r="O14" s="427"/>
      <c r="P14" s="427"/>
      <c r="Q14" s="427"/>
      <c r="R14" s="427"/>
      <c r="S14" s="427"/>
      <c r="T14" s="427"/>
    </row>
    <row r="15" spans="1:20" s="8"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3" customFormat="1" ht="12" x14ac:dyDescent="0.2">
      <c r="A16"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6" s="425"/>
      <c r="C16" s="425"/>
      <c r="D16" s="425"/>
      <c r="E16" s="425"/>
      <c r="F16" s="425"/>
      <c r="G16" s="425"/>
      <c r="H16" s="425"/>
      <c r="I16" s="425"/>
      <c r="J16" s="425"/>
      <c r="K16" s="425"/>
      <c r="L16" s="425"/>
      <c r="M16" s="425"/>
      <c r="N16" s="425"/>
      <c r="O16" s="425"/>
      <c r="P16" s="425"/>
      <c r="Q16" s="425"/>
      <c r="R16" s="425"/>
      <c r="S16" s="425"/>
      <c r="T16" s="425"/>
    </row>
    <row r="17" spans="1:20" s="3" customFormat="1" ht="15" customHeight="1" x14ac:dyDescent="0.2">
      <c r="A17" s="427" t="s">
        <v>3</v>
      </c>
      <c r="B17" s="427"/>
      <c r="C17" s="427"/>
      <c r="D17" s="427"/>
      <c r="E17" s="427"/>
      <c r="F17" s="427"/>
      <c r="G17" s="427"/>
      <c r="H17" s="427"/>
      <c r="I17" s="427"/>
      <c r="J17" s="427"/>
      <c r="K17" s="427"/>
      <c r="L17" s="427"/>
      <c r="M17" s="427"/>
      <c r="N17" s="427"/>
      <c r="O17" s="427"/>
      <c r="P17" s="427"/>
      <c r="Q17" s="427"/>
      <c r="R17" s="427"/>
      <c r="S17" s="427"/>
      <c r="T17" s="427"/>
    </row>
    <row r="18" spans="1:20"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3" customFormat="1" ht="15" customHeight="1" x14ac:dyDescent="0.2">
      <c r="A19" s="440" t="s">
        <v>423</v>
      </c>
      <c r="B19" s="440"/>
      <c r="C19" s="440"/>
      <c r="D19" s="440"/>
      <c r="E19" s="440"/>
      <c r="F19" s="440"/>
      <c r="G19" s="440"/>
      <c r="H19" s="440"/>
      <c r="I19" s="440"/>
      <c r="J19" s="440"/>
      <c r="K19" s="440"/>
      <c r="L19" s="440"/>
      <c r="M19" s="440"/>
      <c r="N19" s="440"/>
      <c r="O19" s="440"/>
      <c r="P19" s="440"/>
      <c r="Q19" s="440"/>
      <c r="R19" s="440"/>
      <c r="S19" s="440"/>
      <c r="T19" s="440"/>
    </row>
    <row r="20" spans="1:20" s="50"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20" ht="46.5" customHeight="1" x14ac:dyDescent="0.25">
      <c r="A21" s="442" t="s">
        <v>2</v>
      </c>
      <c r="B21" s="445" t="s">
        <v>215</v>
      </c>
      <c r="C21" s="446"/>
      <c r="D21" s="449" t="s">
        <v>115</v>
      </c>
      <c r="E21" s="445" t="s">
        <v>452</v>
      </c>
      <c r="F21" s="446"/>
      <c r="G21" s="445" t="s">
        <v>234</v>
      </c>
      <c r="H21" s="446"/>
      <c r="I21" s="445" t="s">
        <v>114</v>
      </c>
      <c r="J21" s="446"/>
      <c r="K21" s="449" t="s">
        <v>113</v>
      </c>
      <c r="L21" s="445" t="s">
        <v>112</v>
      </c>
      <c r="M21" s="446"/>
      <c r="N21" s="445" t="s">
        <v>448</v>
      </c>
      <c r="O21" s="446"/>
      <c r="P21" s="449" t="s">
        <v>111</v>
      </c>
      <c r="Q21" s="437" t="s">
        <v>110</v>
      </c>
      <c r="R21" s="438"/>
      <c r="S21" s="437" t="s">
        <v>109</v>
      </c>
      <c r="T21" s="439"/>
    </row>
    <row r="22" spans="1:20" ht="204.75" customHeight="1" x14ac:dyDescent="0.25">
      <c r="A22" s="443"/>
      <c r="B22" s="447"/>
      <c r="C22" s="448"/>
      <c r="D22" s="452"/>
      <c r="E22" s="447"/>
      <c r="F22" s="448"/>
      <c r="G22" s="447"/>
      <c r="H22" s="448"/>
      <c r="I22" s="447"/>
      <c r="J22" s="448"/>
      <c r="K22" s="450"/>
      <c r="L22" s="447"/>
      <c r="M22" s="448"/>
      <c r="N22" s="447"/>
      <c r="O22" s="448"/>
      <c r="P22" s="450"/>
      <c r="Q22" s="85" t="s">
        <v>108</v>
      </c>
      <c r="R22" s="85" t="s">
        <v>422</v>
      </c>
      <c r="S22" s="85" t="s">
        <v>107</v>
      </c>
      <c r="T22" s="85" t="s">
        <v>106</v>
      </c>
    </row>
    <row r="23" spans="1:20" ht="51.75" customHeight="1" x14ac:dyDescent="0.25">
      <c r="A23" s="444"/>
      <c r="B23" s="134" t="s">
        <v>104</v>
      </c>
      <c r="C23" s="134" t="s">
        <v>105</v>
      </c>
      <c r="D23" s="450"/>
      <c r="E23" s="134" t="s">
        <v>104</v>
      </c>
      <c r="F23" s="134" t="s">
        <v>105</v>
      </c>
      <c r="G23" s="134" t="s">
        <v>104</v>
      </c>
      <c r="H23" s="134" t="s">
        <v>105</v>
      </c>
      <c r="I23" s="134" t="s">
        <v>104</v>
      </c>
      <c r="J23" s="134" t="s">
        <v>105</v>
      </c>
      <c r="K23" s="134" t="s">
        <v>104</v>
      </c>
      <c r="L23" s="134" t="s">
        <v>104</v>
      </c>
      <c r="M23" s="134" t="s">
        <v>105</v>
      </c>
      <c r="N23" s="134" t="s">
        <v>104</v>
      </c>
      <c r="O23" s="134" t="s">
        <v>105</v>
      </c>
      <c r="P23" s="135" t="s">
        <v>104</v>
      </c>
      <c r="Q23" s="85" t="s">
        <v>104</v>
      </c>
      <c r="R23" s="85" t="s">
        <v>104</v>
      </c>
      <c r="S23" s="85" t="s">
        <v>104</v>
      </c>
      <c r="T23" s="85"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53"/>
      <c r="C25" s="253"/>
      <c r="D25" s="250"/>
      <c r="E25" s="250"/>
      <c r="F25" s="250"/>
      <c r="G25" s="250"/>
      <c r="H25" s="250"/>
      <c r="I25" s="250"/>
      <c r="J25" s="251"/>
      <c r="K25" s="251"/>
      <c r="L25" s="251"/>
      <c r="M25" s="252"/>
      <c r="N25" s="252"/>
      <c r="O25" s="252"/>
      <c r="P25" s="251"/>
      <c r="Q25" s="253"/>
      <c r="R25" s="250"/>
      <c r="S25" s="253"/>
      <c r="T25" s="253"/>
    </row>
    <row r="26" spans="1:20" s="50" customFormat="1" x14ac:dyDescent="0.25">
      <c r="A26" s="54"/>
      <c r="B26" s="52"/>
      <c r="C26" s="52"/>
      <c r="D26" s="52"/>
      <c r="E26" s="52"/>
      <c r="F26" s="52"/>
      <c r="G26" s="52"/>
      <c r="H26" s="52"/>
      <c r="I26" s="52"/>
      <c r="J26" s="51"/>
      <c r="K26" s="51"/>
      <c r="L26" s="51"/>
      <c r="M26" s="53"/>
      <c r="N26" s="53"/>
      <c r="O26" s="53"/>
      <c r="P26" s="51"/>
      <c r="Q26" s="137"/>
      <c r="R26" s="52"/>
      <c r="S26" s="137"/>
      <c r="T26" s="52"/>
    </row>
    <row r="27" spans="1:20" s="50" customFormat="1" x14ac:dyDescent="0.25">
      <c r="A27" s="54"/>
      <c r="B27" s="52"/>
      <c r="C27" s="52"/>
      <c r="D27" s="52"/>
      <c r="E27" s="52"/>
      <c r="F27" s="52"/>
      <c r="G27" s="52"/>
      <c r="H27" s="52"/>
      <c r="I27" s="52"/>
      <c r="J27" s="51"/>
      <c r="K27" s="51"/>
      <c r="L27" s="51"/>
      <c r="M27" s="53"/>
      <c r="N27" s="53"/>
      <c r="O27" s="53"/>
      <c r="P27" s="51"/>
      <c r="Q27" s="137"/>
      <c r="R27" s="52"/>
      <c r="S27" s="137"/>
      <c r="T27" s="52"/>
    </row>
    <row r="28" spans="1:20" s="50" customFormat="1" x14ac:dyDescent="0.25">
      <c r="A28" s="54"/>
      <c r="B28" s="52"/>
      <c r="C28" s="52"/>
      <c r="D28" s="52"/>
      <c r="E28" s="52"/>
      <c r="F28" s="52"/>
      <c r="G28" s="52"/>
      <c r="H28" s="52"/>
      <c r="I28" s="52"/>
      <c r="J28" s="51"/>
      <c r="K28" s="51"/>
      <c r="L28" s="51"/>
      <c r="M28" s="53"/>
      <c r="N28" s="53"/>
      <c r="O28" s="53"/>
      <c r="P28" s="51"/>
      <c r="Q28" s="137"/>
      <c r="R28" s="52"/>
      <c r="S28" s="137"/>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51" t="s">
        <v>458</v>
      </c>
      <c r="C32" s="451"/>
      <c r="D32" s="451"/>
      <c r="E32" s="451"/>
      <c r="F32" s="451"/>
      <c r="G32" s="451"/>
      <c r="H32" s="451"/>
      <c r="I32" s="451"/>
      <c r="J32" s="451"/>
      <c r="K32" s="451"/>
      <c r="L32" s="451"/>
      <c r="M32" s="451"/>
      <c r="N32" s="451"/>
      <c r="O32" s="451"/>
      <c r="P32" s="451"/>
      <c r="Q32" s="451"/>
      <c r="R32" s="451"/>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C7" zoomScale="80" zoomScaleSheetLayoutView="80" workbookViewId="0">
      <selection activeCell="Q25" sqref="Q25:R25"/>
    </sheetView>
  </sheetViews>
  <sheetFormatPr defaultColWidth="10.7109375" defaultRowHeight="15.75" x14ac:dyDescent="0.25"/>
  <cols>
    <col min="1" max="1" width="10.7109375" style="42"/>
    <col min="2" max="3" width="15" style="42" customWidth="1"/>
    <col min="4" max="4" width="11.5703125" style="42" customWidth="1"/>
    <col min="5" max="5" width="14"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38"/>
      <c r="B6" s="138"/>
      <c r="C6" s="138"/>
      <c r="D6" s="138"/>
      <c r="E6" s="138"/>
      <c r="F6" s="138"/>
      <c r="G6" s="138"/>
      <c r="H6" s="138"/>
      <c r="I6" s="138"/>
      <c r="J6" s="138"/>
      <c r="K6" s="138"/>
      <c r="L6" s="138"/>
      <c r="M6" s="138"/>
      <c r="N6" s="138"/>
      <c r="O6" s="138"/>
      <c r="P6" s="138"/>
      <c r="Q6" s="138"/>
      <c r="R6" s="138"/>
      <c r="S6" s="138"/>
      <c r="T6" s="138"/>
    </row>
    <row r="7" spans="1:27" s="11" customFormat="1" ht="18.75" x14ac:dyDescent="0.2">
      <c r="E7" s="431" t="s">
        <v>6</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"Янтарьэнерго"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7" t="s">
        <v>5</v>
      </c>
      <c r="F10" s="427"/>
      <c r="G10" s="427"/>
      <c r="H10" s="427"/>
      <c r="I10" s="427"/>
      <c r="J10" s="427"/>
      <c r="K10" s="427"/>
      <c r="L10" s="427"/>
      <c r="M10" s="427"/>
      <c r="N10" s="427"/>
      <c r="O10" s="427"/>
      <c r="P10" s="427"/>
      <c r="Q10" s="427"/>
      <c r="R10" s="427"/>
      <c r="S10" s="427"/>
      <c r="T10" s="427"/>
      <c r="U10" s="427"/>
      <c r="V10" s="427"/>
      <c r="W10" s="427"/>
      <c r="X10" s="427"/>
      <c r="Y10" s="4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H_16-0143</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7" t="s">
        <v>4</v>
      </c>
      <c r="F13" s="427"/>
      <c r="G13" s="427"/>
      <c r="H13" s="427"/>
      <c r="I13" s="427"/>
      <c r="J13" s="427"/>
      <c r="K13" s="427"/>
      <c r="L13" s="427"/>
      <c r="M13" s="427"/>
      <c r="N13" s="427"/>
      <c r="O13" s="427"/>
      <c r="P13" s="427"/>
      <c r="Q13" s="427"/>
      <c r="R13" s="427"/>
      <c r="S13" s="427"/>
      <c r="T13" s="427"/>
      <c r="U13" s="427"/>
      <c r="V13" s="427"/>
      <c r="W13" s="427"/>
      <c r="X13" s="427"/>
      <c r="Y13" s="4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7" t="s">
        <v>3</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425</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50" customFormat="1" ht="21" customHeight="1" x14ac:dyDescent="0.25"/>
    <row r="21" spans="1:27" ht="15.75" customHeight="1" x14ac:dyDescent="0.25">
      <c r="A21" s="453" t="s">
        <v>2</v>
      </c>
      <c r="B21" s="455" t="s">
        <v>432</v>
      </c>
      <c r="C21" s="456"/>
      <c r="D21" s="455" t="s">
        <v>434</v>
      </c>
      <c r="E21" s="456"/>
      <c r="F21" s="437" t="s">
        <v>87</v>
      </c>
      <c r="G21" s="439"/>
      <c r="H21" s="439"/>
      <c r="I21" s="438"/>
      <c r="J21" s="453" t="s">
        <v>435</v>
      </c>
      <c r="K21" s="455" t="s">
        <v>436</v>
      </c>
      <c r="L21" s="456"/>
      <c r="M21" s="455" t="s">
        <v>437</v>
      </c>
      <c r="N21" s="456"/>
      <c r="O21" s="455" t="s">
        <v>424</v>
      </c>
      <c r="P21" s="456"/>
      <c r="Q21" s="455" t="s">
        <v>120</v>
      </c>
      <c r="R21" s="456"/>
      <c r="S21" s="453" t="s">
        <v>119</v>
      </c>
      <c r="T21" s="453" t="s">
        <v>438</v>
      </c>
      <c r="U21" s="453" t="s">
        <v>433</v>
      </c>
      <c r="V21" s="455" t="s">
        <v>118</v>
      </c>
      <c r="W21" s="456"/>
      <c r="X21" s="437" t="s">
        <v>110</v>
      </c>
      <c r="Y21" s="439"/>
      <c r="Z21" s="437" t="s">
        <v>109</v>
      </c>
      <c r="AA21" s="439"/>
    </row>
    <row r="22" spans="1:27" ht="154.5" customHeight="1" x14ac:dyDescent="0.25">
      <c r="A22" s="459"/>
      <c r="B22" s="457"/>
      <c r="C22" s="458"/>
      <c r="D22" s="457"/>
      <c r="E22" s="458"/>
      <c r="F22" s="437" t="s">
        <v>117</v>
      </c>
      <c r="G22" s="438"/>
      <c r="H22" s="437" t="s">
        <v>116</v>
      </c>
      <c r="I22" s="438"/>
      <c r="J22" s="454"/>
      <c r="K22" s="457"/>
      <c r="L22" s="458"/>
      <c r="M22" s="457"/>
      <c r="N22" s="458"/>
      <c r="O22" s="457"/>
      <c r="P22" s="458"/>
      <c r="Q22" s="457"/>
      <c r="R22" s="458"/>
      <c r="S22" s="454"/>
      <c r="T22" s="454"/>
      <c r="U22" s="454"/>
      <c r="V22" s="457"/>
      <c r="W22" s="458"/>
      <c r="X22" s="85" t="s">
        <v>108</v>
      </c>
      <c r="Y22" s="85" t="s">
        <v>422</v>
      </c>
      <c r="Z22" s="85" t="s">
        <v>107</v>
      </c>
      <c r="AA22" s="85" t="s">
        <v>106</v>
      </c>
    </row>
    <row r="23" spans="1:27" ht="60" customHeight="1" x14ac:dyDescent="0.25">
      <c r="A23" s="454"/>
      <c r="B23" s="132" t="s">
        <v>104</v>
      </c>
      <c r="C23" s="132"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260" customFormat="1" ht="48.75" customHeight="1" x14ac:dyDescent="0.25">
      <c r="A25" s="258">
        <v>1</v>
      </c>
      <c r="B25" s="258" t="s">
        <v>514</v>
      </c>
      <c r="C25" s="258" t="s">
        <v>514</v>
      </c>
      <c r="D25" s="258" t="s">
        <v>515</v>
      </c>
      <c r="E25" s="258" t="s">
        <v>515</v>
      </c>
      <c r="F25" s="258">
        <v>15</v>
      </c>
      <c r="G25" s="258">
        <v>15</v>
      </c>
      <c r="H25" s="258">
        <v>15</v>
      </c>
      <c r="I25" s="258">
        <v>15</v>
      </c>
      <c r="J25" s="261">
        <v>1958</v>
      </c>
      <c r="K25" s="261">
        <v>1</v>
      </c>
      <c r="L25" s="255">
        <v>1</v>
      </c>
      <c r="M25" s="258">
        <v>35</v>
      </c>
      <c r="N25" s="255">
        <v>70</v>
      </c>
      <c r="O25" s="258" t="s">
        <v>512</v>
      </c>
      <c r="P25" s="255" t="s">
        <v>512</v>
      </c>
      <c r="Q25" s="255">
        <v>4.04</v>
      </c>
      <c r="R25" s="255">
        <v>4.04</v>
      </c>
      <c r="S25" s="258" t="s">
        <v>312</v>
      </c>
      <c r="T25" s="261">
        <v>2009</v>
      </c>
      <c r="U25" s="261">
        <v>7</v>
      </c>
      <c r="V25" s="259" t="s">
        <v>510</v>
      </c>
      <c r="W25" s="259" t="s">
        <v>510</v>
      </c>
      <c r="X25" s="254" t="s">
        <v>516</v>
      </c>
      <c r="Y25" s="254" t="s">
        <v>517</v>
      </c>
      <c r="Z25" s="254" t="s">
        <v>518</v>
      </c>
      <c r="AA25" s="254" t="s">
        <v>519</v>
      </c>
    </row>
    <row r="26" spans="1:27" s="48" customFormat="1" ht="12.75" customHeight="1" x14ac:dyDescent="0.2">
      <c r="A26" s="254"/>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row>
    <row r="27" spans="1:27" x14ac:dyDescent="0.25">
      <c r="Q27" s="42">
        <f>SUM(Q25:Q25)</f>
        <v>4.04</v>
      </c>
      <c r="R27" s="42">
        <f>SUM(R25:R25)</f>
        <v>4.04</v>
      </c>
      <c r="S27" s="42">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hidden="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2022 год</v>
      </c>
      <c r="B5" s="415"/>
      <c r="C5" s="41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1" customFormat="1" ht="18.75" x14ac:dyDescent="0.3">
      <c r="A6" s="16"/>
      <c r="E6" s="15"/>
      <c r="F6" s="15"/>
      <c r="G6" s="14"/>
    </row>
    <row r="7" spans="1:29" s="11" customFormat="1" ht="18.75" x14ac:dyDescent="0.2">
      <c r="A7" s="431" t="s">
        <v>6</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"Янтарьэнерго"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7" t="s">
        <v>5</v>
      </c>
      <c r="B10" s="427"/>
      <c r="C10" s="427"/>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H_16-0143</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7" t="s">
        <v>4</v>
      </c>
      <c r="B13" s="427"/>
      <c r="C13" s="4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2"/>
      <c r="B14" s="432"/>
      <c r="C14" s="432"/>
      <c r="D14" s="9"/>
      <c r="E14" s="9"/>
      <c r="F14" s="9"/>
      <c r="G14" s="9"/>
      <c r="H14" s="9"/>
      <c r="I14" s="9"/>
      <c r="J14" s="9"/>
      <c r="K14" s="9"/>
      <c r="L14" s="9"/>
      <c r="M14" s="9"/>
      <c r="N14" s="9"/>
      <c r="O14" s="9"/>
      <c r="P14" s="9"/>
      <c r="Q14" s="9"/>
      <c r="R14" s="9"/>
      <c r="S14" s="9"/>
      <c r="T14" s="9"/>
      <c r="U14" s="9"/>
    </row>
    <row r="15" spans="1:29" s="3" customFormat="1" ht="12" x14ac:dyDescent="0.2">
      <c r="A15"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427" t="s">
        <v>3</v>
      </c>
      <c r="B16" s="427"/>
      <c r="C16" s="427"/>
      <c r="D16" s="5"/>
      <c r="E16" s="5"/>
      <c r="F16" s="5"/>
      <c r="G16" s="5"/>
      <c r="H16" s="5"/>
      <c r="I16" s="5"/>
      <c r="J16" s="5"/>
      <c r="K16" s="5"/>
      <c r="L16" s="5"/>
      <c r="M16" s="5"/>
      <c r="N16" s="5"/>
      <c r="O16" s="5"/>
      <c r="P16" s="5"/>
      <c r="Q16" s="5"/>
      <c r="R16" s="5"/>
      <c r="S16" s="5"/>
      <c r="T16" s="5"/>
      <c r="U16" s="5"/>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29" t="s">
        <v>417</v>
      </c>
      <c r="B18" s="429"/>
      <c r="C18" s="4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60.75" customHeight="1" x14ac:dyDescent="0.2">
      <c r="A22" s="25" t="s">
        <v>61</v>
      </c>
      <c r="B22" s="31" t="s">
        <v>430</v>
      </c>
      <c r="C22" s="284" t="s">
        <v>528</v>
      </c>
      <c r="D22" s="30"/>
      <c r="E22" s="30"/>
      <c r="F22" s="29"/>
      <c r="G22" s="29"/>
      <c r="H22" s="29"/>
      <c r="I22" s="29"/>
      <c r="J22" s="29"/>
      <c r="K22" s="29"/>
      <c r="L22" s="29"/>
      <c r="M22" s="29"/>
      <c r="N22" s="29"/>
      <c r="O22" s="29"/>
      <c r="P22" s="29"/>
      <c r="Q22" s="28"/>
      <c r="R22" s="28"/>
      <c r="S22" s="28"/>
      <c r="T22" s="28"/>
      <c r="U22" s="28"/>
    </row>
    <row r="23" spans="1:21" ht="105.75" customHeight="1" x14ac:dyDescent="0.25">
      <c r="A23" s="25" t="s">
        <v>60</v>
      </c>
      <c r="B23" s="27" t="s">
        <v>57</v>
      </c>
      <c r="C23" s="275" t="s">
        <v>533</v>
      </c>
      <c r="D23" s="24"/>
      <c r="E23" s="24"/>
      <c r="F23" s="24"/>
      <c r="G23" s="24"/>
      <c r="H23" s="24"/>
      <c r="I23" s="24"/>
      <c r="J23" s="24"/>
      <c r="K23" s="24"/>
      <c r="L23" s="24"/>
      <c r="M23" s="24"/>
      <c r="N23" s="24"/>
      <c r="O23" s="24"/>
      <c r="P23" s="24"/>
      <c r="Q23" s="24"/>
      <c r="R23" s="24"/>
      <c r="S23" s="24"/>
      <c r="T23" s="24"/>
      <c r="U23" s="24"/>
    </row>
    <row r="24" spans="1:21" ht="90" customHeight="1" x14ac:dyDescent="0.25">
      <c r="A24" s="25" t="s">
        <v>59</v>
      </c>
      <c r="B24" s="27" t="s">
        <v>450</v>
      </c>
      <c r="C24" s="256" t="s">
        <v>562</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451</v>
      </c>
      <c r="C25" s="26" t="str">
        <f>CONCATENATE(D25," млн рублей/км")</f>
        <v>0 млн рублей/км</v>
      </c>
      <c r="D25" s="263">
        <f>ROUND(E25/F25,3)</f>
        <v>0</v>
      </c>
      <c r="E25" s="262">
        <f>'5. анализ эконом эфф'!B122</f>
        <v>0</v>
      </c>
      <c r="F25" s="24">
        <f>'3.2 паспорт Техсостояние ЛЭП'!R27</f>
        <v>4.04</v>
      </c>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508</v>
      </c>
      <c r="D26" s="24"/>
      <c r="E26" s="24"/>
      <c r="F26" s="24"/>
      <c r="G26" s="24"/>
      <c r="H26" s="24"/>
      <c r="I26" s="24"/>
      <c r="J26" s="24"/>
      <c r="K26" s="24"/>
      <c r="L26" s="24"/>
      <c r="M26" s="24"/>
      <c r="N26" s="24"/>
      <c r="O26" s="24"/>
      <c r="P26" s="24"/>
      <c r="Q26" s="24"/>
      <c r="R26" s="24"/>
      <c r="S26" s="24"/>
      <c r="T26" s="24"/>
      <c r="U26" s="24"/>
    </row>
    <row r="27" spans="1:21" ht="113.25" customHeight="1" x14ac:dyDescent="0.25">
      <c r="A27" s="25" t="s">
        <v>55</v>
      </c>
      <c r="B27" s="27" t="s">
        <v>431</v>
      </c>
      <c r="C27" s="274" t="s">
        <v>567</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570</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L1" zoomScale="80" zoomScaleNormal="80" zoomScaleSheetLayoutView="80" workbookViewId="0">
      <selection activeCell="N26" sqref="N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8.140625" customWidth="1"/>
    <col min="25" max="25" width="33.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15" t="str">
        <f>'1. паспорт местоположение'!A5:C5</f>
        <v>Год раскрытия информации: 2022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31" t="s">
        <v>6</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29"/>
      <c r="AB6" s="129"/>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29"/>
      <c r="AB7" s="129"/>
    </row>
    <row r="8" spans="1:28" x14ac:dyDescent="0.25">
      <c r="A8" s="425" t="str">
        <f>'1. паспорт местоположение'!A9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30"/>
      <c r="AB8" s="130"/>
    </row>
    <row r="9" spans="1:28" ht="15.75" x14ac:dyDescent="0.25">
      <c r="A9" s="427" t="s">
        <v>5</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31"/>
      <c r="AB9" s="131"/>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29"/>
      <c r="AB10" s="129"/>
    </row>
    <row r="11" spans="1:28" x14ac:dyDescent="0.25">
      <c r="A11" s="425" t="str">
        <f>'1. паспорт местоположение'!A12:C12</f>
        <v>H_16-0143</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30"/>
      <c r="AB11" s="130"/>
    </row>
    <row r="12" spans="1:28" ht="15.75" x14ac:dyDescent="0.25">
      <c r="A12" s="427" t="s">
        <v>4</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31"/>
      <c r="AB12" s="131"/>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0"/>
      <c r="AB13" s="10"/>
    </row>
    <row r="14" spans="1:28" x14ac:dyDescent="0.25">
      <c r="A14"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30"/>
      <c r="AB14" s="130"/>
    </row>
    <row r="15" spans="1:28" ht="15.75" x14ac:dyDescent="0.25">
      <c r="A15" s="427" t="s">
        <v>3</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31"/>
      <c r="AB15" s="131"/>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40"/>
      <c r="AB16" s="140"/>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40"/>
      <c r="AB17" s="140"/>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40"/>
      <c r="AB18" s="140"/>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40"/>
      <c r="AB19" s="140"/>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41"/>
      <c r="AB20" s="141"/>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41"/>
      <c r="AB21" s="141"/>
    </row>
    <row r="22" spans="1:28" x14ac:dyDescent="0.25">
      <c r="A22" s="462" t="s">
        <v>449</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42"/>
      <c r="AB22" s="142"/>
    </row>
    <row r="23" spans="1:28" ht="32.25" customHeight="1" x14ac:dyDescent="0.25">
      <c r="A23" s="464" t="s">
        <v>309</v>
      </c>
      <c r="B23" s="465"/>
      <c r="C23" s="465"/>
      <c r="D23" s="465"/>
      <c r="E23" s="465"/>
      <c r="F23" s="465"/>
      <c r="G23" s="465"/>
      <c r="H23" s="465"/>
      <c r="I23" s="465"/>
      <c r="J23" s="465"/>
      <c r="K23" s="465"/>
      <c r="L23" s="466"/>
      <c r="M23" s="463" t="s">
        <v>310</v>
      </c>
      <c r="N23" s="463"/>
      <c r="O23" s="463"/>
      <c r="P23" s="463"/>
      <c r="Q23" s="463"/>
      <c r="R23" s="463"/>
      <c r="S23" s="463"/>
      <c r="T23" s="463"/>
      <c r="U23" s="463"/>
      <c r="V23" s="463"/>
      <c r="W23" s="463"/>
      <c r="X23" s="463"/>
      <c r="Y23" s="463"/>
      <c r="Z23" s="463"/>
    </row>
    <row r="24" spans="1:28" ht="151.5" customHeight="1" x14ac:dyDescent="0.25">
      <c r="A24" s="82" t="s">
        <v>225</v>
      </c>
      <c r="B24" s="83" t="s">
        <v>232</v>
      </c>
      <c r="C24" s="82" t="s">
        <v>303</v>
      </c>
      <c r="D24" s="82" t="s">
        <v>226</v>
      </c>
      <c r="E24" s="82" t="s">
        <v>304</v>
      </c>
      <c r="F24" s="82" t="s">
        <v>306</v>
      </c>
      <c r="G24" s="82" t="s">
        <v>305</v>
      </c>
      <c r="H24" s="82" t="s">
        <v>227</v>
      </c>
      <c r="I24" s="82" t="s">
        <v>307</v>
      </c>
      <c r="J24" s="82" t="s">
        <v>233</v>
      </c>
      <c r="K24" s="83" t="s">
        <v>231</v>
      </c>
      <c r="L24" s="83" t="s">
        <v>228</v>
      </c>
      <c r="M24" s="84" t="s">
        <v>240</v>
      </c>
      <c r="N24" s="83" t="s">
        <v>460</v>
      </c>
      <c r="O24" s="82" t="s">
        <v>238</v>
      </c>
      <c r="P24" s="82" t="s">
        <v>239</v>
      </c>
      <c r="Q24" s="82" t="s">
        <v>237</v>
      </c>
      <c r="R24" s="82" t="s">
        <v>227</v>
      </c>
      <c r="S24" s="82" t="s">
        <v>236</v>
      </c>
      <c r="T24" s="82" t="s">
        <v>235</v>
      </c>
      <c r="U24" s="82" t="s">
        <v>302</v>
      </c>
      <c r="V24" s="82" t="s">
        <v>237</v>
      </c>
      <c r="W24" s="88" t="s">
        <v>230</v>
      </c>
      <c r="X24" s="88" t="s">
        <v>242</v>
      </c>
      <c r="Y24" s="88" t="s">
        <v>243</v>
      </c>
      <c r="Z24" s="90" t="s">
        <v>241</v>
      </c>
    </row>
    <row r="25" spans="1:28" ht="16.5" customHeight="1" x14ac:dyDescent="0.25">
      <c r="A25" s="82">
        <v>1</v>
      </c>
      <c r="B25" s="83">
        <v>2</v>
      </c>
      <c r="C25" s="82">
        <v>3</v>
      </c>
      <c r="D25" s="83">
        <v>4</v>
      </c>
      <c r="E25" s="82">
        <v>5</v>
      </c>
      <c r="F25" s="83">
        <v>6</v>
      </c>
      <c r="G25" s="82">
        <v>7</v>
      </c>
      <c r="H25" s="83">
        <v>8</v>
      </c>
      <c r="I25" s="82">
        <v>9</v>
      </c>
      <c r="J25" s="83">
        <v>10</v>
      </c>
      <c r="K25" s="143">
        <v>11</v>
      </c>
      <c r="L25" s="83">
        <v>12</v>
      </c>
      <c r="M25" s="143">
        <v>13</v>
      </c>
      <c r="N25" s="83">
        <v>14</v>
      </c>
      <c r="O25" s="143">
        <v>15</v>
      </c>
      <c r="P25" s="83">
        <v>16</v>
      </c>
      <c r="Q25" s="143">
        <v>17</v>
      </c>
      <c r="R25" s="83">
        <v>18</v>
      </c>
      <c r="S25" s="143">
        <v>19</v>
      </c>
      <c r="T25" s="83">
        <v>20</v>
      </c>
      <c r="U25" s="143">
        <v>21</v>
      </c>
      <c r="V25" s="83">
        <v>22</v>
      </c>
      <c r="W25" s="143">
        <v>23</v>
      </c>
      <c r="X25" s="83">
        <v>24</v>
      </c>
      <c r="Y25" s="143">
        <v>25</v>
      </c>
      <c r="Z25" s="83">
        <v>26</v>
      </c>
    </row>
    <row r="26" spans="1:28" ht="90" x14ac:dyDescent="0.25">
      <c r="A26" s="266" t="s">
        <v>529</v>
      </c>
      <c r="B26" s="267"/>
      <c r="C26" s="268">
        <v>0.66669999999999996</v>
      </c>
      <c r="D26" s="268">
        <v>473</v>
      </c>
      <c r="E26" s="268">
        <v>5.8996550000000002E-2</v>
      </c>
      <c r="F26" s="268">
        <v>315.34909999999996</v>
      </c>
      <c r="G26" s="268">
        <v>3.9332999884999997E-2</v>
      </c>
      <c r="H26" s="268">
        <v>85140</v>
      </c>
      <c r="I26" s="268">
        <v>3.7038888888888885E-3</v>
      </c>
      <c r="J26" s="268">
        <v>5.5555555555555558E-3</v>
      </c>
      <c r="K26" s="268" t="s">
        <v>530</v>
      </c>
      <c r="L26" s="269"/>
      <c r="M26" s="270">
        <v>2021</v>
      </c>
      <c r="N26" s="268"/>
      <c r="O26" s="271">
        <v>312.19560899999999</v>
      </c>
      <c r="P26" s="271">
        <v>0.66003299999999998</v>
      </c>
      <c r="Q26" s="271">
        <v>7.7523255813953482E-6</v>
      </c>
      <c r="R26" s="271">
        <v>85140</v>
      </c>
      <c r="S26" s="271">
        <v>3.6668499999999997E-3</v>
      </c>
      <c r="T26" s="271">
        <v>5.4999999999999997E-3</v>
      </c>
      <c r="U26" s="271"/>
      <c r="V26" s="315">
        <v>7.7523255813953482E-6</v>
      </c>
      <c r="W26" s="315">
        <v>-3.7038888888888798E-5</v>
      </c>
      <c r="X26" s="315">
        <v>-5.55555555555561E-5</v>
      </c>
      <c r="Y26" s="314" t="s">
        <v>531</v>
      </c>
      <c r="Z26" s="272" t="s">
        <v>532</v>
      </c>
    </row>
    <row r="27" spans="1:28" x14ac:dyDescent="0.25">
      <c r="A27" s="268">
        <v>2015</v>
      </c>
      <c r="B27" s="266" t="s">
        <v>520</v>
      </c>
      <c r="C27" s="268">
        <v>0.66669999999999996</v>
      </c>
      <c r="D27" s="268">
        <v>473</v>
      </c>
      <c r="E27" s="268">
        <v>5.8996550000000002E-2</v>
      </c>
      <c r="F27" s="268">
        <v>315.34909999999996</v>
      </c>
      <c r="G27" s="268">
        <v>3.9332999884999997E-2</v>
      </c>
      <c r="H27" s="268">
        <v>85140</v>
      </c>
      <c r="I27" s="268"/>
      <c r="J27" s="268"/>
      <c r="K27" s="269" t="s">
        <v>521</v>
      </c>
      <c r="L27" s="268" t="s">
        <v>522</v>
      </c>
      <c r="M27" s="269"/>
      <c r="N27" s="268"/>
      <c r="O27" s="268"/>
      <c r="P27" s="268"/>
      <c r="Q27" s="268"/>
      <c r="R27" s="268"/>
      <c r="S27" s="268"/>
      <c r="T27" s="268"/>
      <c r="U27" s="268"/>
      <c r="V27" s="268"/>
      <c r="W27" s="268"/>
      <c r="X27" s="268"/>
      <c r="Y27" s="268"/>
      <c r="Z27" s="273"/>
    </row>
    <row r="31" spans="1:28" x14ac:dyDescent="0.25">
      <c r="A31" s="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19" sqref="B19:B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5" t="str">
        <f>'1. паспорт местоположение'!A5:C5</f>
        <v>Год раскрытия информации: 2022 год</v>
      </c>
      <c r="B5" s="415"/>
      <c r="C5" s="415"/>
      <c r="D5" s="415"/>
      <c r="E5" s="415"/>
      <c r="F5" s="415"/>
      <c r="G5" s="415"/>
      <c r="H5" s="415"/>
      <c r="I5" s="415"/>
      <c r="J5" s="415"/>
      <c r="K5" s="415"/>
      <c r="L5" s="415"/>
      <c r="M5" s="415"/>
      <c r="N5" s="139"/>
      <c r="O5" s="139"/>
      <c r="P5" s="139"/>
      <c r="Q5" s="139"/>
      <c r="R5" s="139"/>
      <c r="S5" s="139"/>
      <c r="T5" s="139"/>
      <c r="U5" s="139"/>
      <c r="V5" s="139"/>
      <c r="W5" s="139"/>
      <c r="X5" s="139"/>
      <c r="Y5" s="139"/>
      <c r="Z5" s="139"/>
    </row>
    <row r="6" spans="1:26" s="11" customFormat="1" ht="18.75" x14ac:dyDescent="0.3">
      <c r="A6" s="16"/>
      <c r="B6" s="16"/>
      <c r="L6" s="14"/>
    </row>
    <row r="7" spans="1:26" s="11" customFormat="1" ht="18.75" x14ac:dyDescent="0.2">
      <c r="A7" s="431" t="s">
        <v>6</v>
      </c>
      <c r="B7" s="431"/>
      <c r="C7" s="431"/>
      <c r="D7" s="431"/>
      <c r="E7" s="431"/>
      <c r="F7" s="431"/>
      <c r="G7" s="431"/>
      <c r="H7" s="431"/>
      <c r="I7" s="431"/>
      <c r="J7" s="431"/>
      <c r="K7" s="431"/>
      <c r="L7" s="431"/>
      <c r="M7" s="431"/>
      <c r="N7" s="129"/>
      <c r="O7" s="129"/>
      <c r="P7" s="129"/>
      <c r="Q7" s="129"/>
      <c r="R7" s="129"/>
      <c r="S7" s="129"/>
      <c r="T7" s="129"/>
      <c r="U7" s="129"/>
      <c r="V7" s="129"/>
      <c r="W7" s="129"/>
      <c r="X7" s="129"/>
    </row>
    <row r="8" spans="1:26" s="11" customFormat="1" ht="18.75" x14ac:dyDescent="0.2">
      <c r="A8" s="431"/>
      <c r="B8" s="431"/>
      <c r="C8" s="431"/>
      <c r="D8" s="431"/>
      <c r="E8" s="431"/>
      <c r="F8" s="431"/>
      <c r="G8" s="431"/>
      <c r="H8" s="431"/>
      <c r="I8" s="431"/>
      <c r="J8" s="431"/>
      <c r="K8" s="431"/>
      <c r="L8" s="431"/>
      <c r="M8" s="431"/>
      <c r="N8" s="129"/>
      <c r="O8" s="129"/>
      <c r="P8" s="129"/>
      <c r="Q8" s="129"/>
      <c r="R8" s="129"/>
      <c r="S8" s="129"/>
      <c r="T8" s="129"/>
      <c r="U8" s="129"/>
      <c r="V8" s="129"/>
      <c r="W8" s="129"/>
      <c r="X8" s="129"/>
    </row>
    <row r="9" spans="1:26" s="11" customFormat="1" ht="18.75" x14ac:dyDescent="0.2">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129"/>
      <c r="O9" s="129"/>
      <c r="P9" s="129"/>
      <c r="Q9" s="129"/>
      <c r="R9" s="129"/>
      <c r="S9" s="129"/>
      <c r="T9" s="129"/>
      <c r="U9" s="129"/>
      <c r="V9" s="129"/>
      <c r="W9" s="129"/>
      <c r="X9" s="129"/>
    </row>
    <row r="10" spans="1:26" s="11" customFormat="1" ht="18.75" x14ac:dyDescent="0.2">
      <c r="A10" s="427" t="s">
        <v>5</v>
      </c>
      <c r="B10" s="427"/>
      <c r="C10" s="427"/>
      <c r="D10" s="427"/>
      <c r="E10" s="427"/>
      <c r="F10" s="427"/>
      <c r="G10" s="427"/>
      <c r="H10" s="427"/>
      <c r="I10" s="427"/>
      <c r="J10" s="427"/>
      <c r="K10" s="427"/>
      <c r="L10" s="427"/>
      <c r="M10" s="427"/>
      <c r="N10" s="129"/>
      <c r="O10" s="129"/>
      <c r="P10" s="129"/>
      <c r="Q10" s="129"/>
      <c r="R10" s="129"/>
      <c r="S10" s="129"/>
      <c r="T10" s="129"/>
      <c r="U10" s="129"/>
      <c r="V10" s="129"/>
      <c r="W10" s="129"/>
      <c r="X10" s="129"/>
    </row>
    <row r="11" spans="1:26" s="11" customFormat="1" ht="18.75" x14ac:dyDescent="0.2">
      <c r="A11" s="431"/>
      <c r="B11" s="431"/>
      <c r="C11" s="431"/>
      <c r="D11" s="431"/>
      <c r="E11" s="431"/>
      <c r="F11" s="431"/>
      <c r="G11" s="431"/>
      <c r="H11" s="431"/>
      <c r="I11" s="431"/>
      <c r="J11" s="431"/>
      <c r="K11" s="431"/>
      <c r="L11" s="431"/>
      <c r="M11" s="431"/>
      <c r="N11" s="129"/>
      <c r="O11" s="129"/>
      <c r="P11" s="129"/>
      <c r="Q11" s="129"/>
      <c r="R11" s="129"/>
      <c r="S11" s="129"/>
      <c r="T11" s="129"/>
      <c r="U11" s="129"/>
      <c r="V11" s="129"/>
      <c r="W11" s="129"/>
      <c r="X11" s="129"/>
    </row>
    <row r="12" spans="1:26" s="11" customFormat="1" ht="18.75" x14ac:dyDescent="0.2">
      <c r="A12" s="425" t="str">
        <f>'1. паспорт местоположение'!A12:C12</f>
        <v>H_16-0143</v>
      </c>
      <c r="B12" s="425"/>
      <c r="C12" s="425"/>
      <c r="D12" s="425"/>
      <c r="E12" s="425"/>
      <c r="F12" s="425"/>
      <c r="G12" s="425"/>
      <c r="H12" s="425"/>
      <c r="I12" s="425"/>
      <c r="J12" s="425"/>
      <c r="K12" s="425"/>
      <c r="L12" s="425"/>
      <c r="M12" s="425"/>
      <c r="N12" s="129"/>
      <c r="O12" s="129"/>
      <c r="P12" s="129"/>
      <c r="Q12" s="129"/>
      <c r="R12" s="129"/>
      <c r="S12" s="129"/>
      <c r="T12" s="129"/>
      <c r="U12" s="129"/>
      <c r="V12" s="129"/>
      <c r="W12" s="129"/>
      <c r="X12" s="129"/>
    </row>
    <row r="13" spans="1:26" s="11" customFormat="1" ht="18.75" x14ac:dyDescent="0.2">
      <c r="A13" s="427" t="s">
        <v>4</v>
      </c>
      <c r="B13" s="427"/>
      <c r="C13" s="427"/>
      <c r="D13" s="427"/>
      <c r="E13" s="427"/>
      <c r="F13" s="427"/>
      <c r="G13" s="427"/>
      <c r="H13" s="427"/>
      <c r="I13" s="427"/>
      <c r="J13" s="427"/>
      <c r="K13" s="427"/>
      <c r="L13" s="427"/>
      <c r="M13" s="427"/>
      <c r="N13" s="129"/>
      <c r="O13" s="129"/>
      <c r="P13" s="129"/>
      <c r="Q13" s="129"/>
      <c r="R13" s="129"/>
      <c r="S13" s="129"/>
      <c r="T13" s="129"/>
      <c r="U13" s="129"/>
      <c r="V13" s="129"/>
      <c r="W13" s="129"/>
      <c r="X13" s="129"/>
    </row>
    <row r="14" spans="1:26" s="8" customFormat="1" ht="15.75" customHeight="1" x14ac:dyDescent="0.2">
      <c r="A14" s="432"/>
      <c r="B14" s="432"/>
      <c r="C14" s="432"/>
      <c r="D14" s="432"/>
      <c r="E14" s="432"/>
      <c r="F14" s="432"/>
      <c r="G14" s="432"/>
      <c r="H14" s="432"/>
      <c r="I14" s="432"/>
      <c r="J14" s="432"/>
      <c r="K14" s="432"/>
      <c r="L14" s="432"/>
      <c r="M14" s="432"/>
      <c r="N14" s="388"/>
      <c r="O14" s="388"/>
      <c r="P14" s="388"/>
      <c r="Q14" s="388"/>
      <c r="R14" s="388"/>
      <c r="S14" s="388"/>
      <c r="T14" s="388"/>
      <c r="U14" s="388"/>
      <c r="V14" s="388"/>
      <c r="W14" s="388"/>
      <c r="X14" s="388"/>
    </row>
    <row r="15" spans="1:26" s="3" customFormat="1" ht="12" x14ac:dyDescent="0.2">
      <c r="A15"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25"/>
      <c r="C15" s="425"/>
      <c r="D15" s="425"/>
      <c r="E15" s="425"/>
      <c r="F15" s="425"/>
      <c r="G15" s="425"/>
      <c r="H15" s="425"/>
      <c r="I15" s="425"/>
      <c r="J15" s="425"/>
      <c r="K15" s="425"/>
      <c r="L15" s="425"/>
      <c r="M15" s="425"/>
      <c r="N15" s="144"/>
      <c r="O15" s="144"/>
      <c r="P15" s="144"/>
      <c r="Q15" s="144"/>
      <c r="R15" s="144"/>
      <c r="S15" s="144"/>
      <c r="T15" s="144"/>
      <c r="U15" s="144"/>
      <c r="V15" s="144"/>
      <c r="W15" s="144"/>
      <c r="X15" s="144"/>
    </row>
    <row r="16" spans="1:26" s="3" customFormat="1" ht="15" customHeight="1" x14ac:dyDescent="0.2">
      <c r="A16" s="427" t="s">
        <v>3</v>
      </c>
      <c r="B16" s="427"/>
      <c r="C16" s="427"/>
      <c r="D16" s="427"/>
      <c r="E16" s="427"/>
      <c r="F16" s="427"/>
      <c r="G16" s="427"/>
      <c r="H16" s="427"/>
      <c r="I16" s="427"/>
      <c r="J16" s="427"/>
      <c r="K16" s="427"/>
      <c r="L16" s="427"/>
      <c r="M16" s="427"/>
      <c r="N16" s="131"/>
      <c r="O16" s="131"/>
      <c r="P16" s="131"/>
      <c r="Q16" s="131"/>
      <c r="R16" s="131"/>
      <c r="S16" s="131"/>
      <c r="T16" s="131"/>
      <c r="U16" s="131"/>
      <c r="V16" s="131"/>
      <c r="W16" s="131"/>
      <c r="X16" s="131"/>
    </row>
    <row r="17" spans="1:24" s="3" customFormat="1" ht="15" customHeight="1" x14ac:dyDescent="0.2">
      <c r="A17" s="428"/>
      <c r="B17" s="428"/>
      <c r="C17" s="428"/>
      <c r="D17" s="428"/>
      <c r="E17" s="428"/>
      <c r="F17" s="428"/>
      <c r="G17" s="428"/>
      <c r="H17" s="428"/>
      <c r="I17" s="428"/>
      <c r="J17" s="428"/>
      <c r="K17" s="428"/>
      <c r="L17" s="428"/>
      <c r="M17" s="428"/>
      <c r="N17" s="387"/>
      <c r="O17" s="387"/>
      <c r="P17" s="387"/>
      <c r="Q17" s="387"/>
      <c r="R17" s="387"/>
      <c r="S17" s="387"/>
      <c r="T17" s="387"/>
      <c r="U17" s="387"/>
    </row>
    <row r="18" spans="1:24" s="3" customFormat="1" ht="91.5" customHeight="1" x14ac:dyDescent="0.2">
      <c r="A18" s="471" t="s">
        <v>426</v>
      </c>
      <c r="B18" s="471"/>
      <c r="C18" s="471"/>
      <c r="D18" s="471"/>
      <c r="E18" s="471"/>
      <c r="F18" s="471"/>
      <c r="G18" s="471"/>
      <c r="H18" s="471"/>
      <c r="I18" s="471"/>
      <c r="J18" s="471"/>
      <c r="K18" s="471"/>
      <c r="L18" s="471"/>
      <c r="M18" s="471"/>
      <c r="N18" s="6"/>
      <c r="O18" s="6"/>
      <c r="P18" s="6"/>
      <c r="Q18" s="6"/>
      <c r="R18" s="6"/>
      <c r="S18" s="6"/>
      <c r="T18" s="6"/>
      <c r="U18" s="6"/>
      <c r="V18" s="6"/>
      <c r="W18" s="6"/>
      <c r="X18" s="6"/>
    </row>
    <row r="19" spans="1:24" s="3" customFormat="1" ht="78" customHeight="1" x14ac:dyDescent="0.2">
      <c r="A19" s="467" t="s">
        <v>2</v>
      </c>
      <c r="B19" s="467" t="s">
        <v>81</v>
      </c>
      <c r="C19" s="467" t="s">
        <v>80</v>
      </c>
      <c r="D19" s="467" t="s">
        <v>72</v>
      </c>
      <c r="E19" s="468" t="s">
        <v>79</v>
      </c>
      <c r="F19" s="469"/>
      <c r="G19" s="469"/>
      <c r="H19" s="469"/>
      <c r="I19" s="470"/>
      <c r="J19" s="467" t="s">
        <v>78</v>
      </c>
      <c r="K19" s="467"/>
      <c r="L19" s="467"/>
      <c r="M19" s="467"/>
      <c r="N19" s="387"/>
      <c r="O19" s="387"/>
      <c r="P19" s="387"/>
      <c r="Q19" s="387"/>
      <c r="R19" s="387"/>
      <c r="S19" s="387"/>
      <c r="T19" s="387"/>
      <c r="U19" s="387"/>
    </row>
    <row r="20" spans="1:24" s="3" customFormat="1" ht="51" customHeight="1" x14ac:dyDescent="0.2">
      <c r="A20" s="467"/>
      <c r="B20" s="467"/>
      <c r="C20" s="467"/>
      <c r="D20" s="467"/>
      <c r="E20" s="389" t="s">
        <v>77</v>
      </c>
      <c r="F20" s="389" t="s">
        <v>76</v>
      </c>
      <c r="G20" s="389" t="s">
        <v>75</v>
      </c>
      <c r="H20" s="389" t="s">
        <v>74</v>
      </c>
      <c r="I20" s="389" t="s">
        <v>73</v>
      </c>
      <c r="J20" s="389">
        <v>2020</v>
      </c>
      <c r="K20" s="389">
        <v>2021</v>
      </c>
      <c r="L20" s="389">
        <v>2022</v>
      </c>
      <c r="M20" s="389">
        <v>2023</v>
      </c>
      <c r="N20" s="29"/>
      <c r="O20" s="29"/>
      <c r="P20" s="29"/>
      <c r="Q20" s="29"/>
      <c r="R20" s="29"/>
      <c r="S20" s="29"/>
      <c r="T20" s="29"/>
      <c r="U20" s="29"/>
      <c r="V20" s="28"/>
      <c r="W20" s="28"/>
      <c r="X20" s="28"/>
    </row>
    <row r="21" spans="1:24" s="3" customFormat="1" ht="16.5" customHeight="1" x14ac:dyDescent="0.2">
      <c r="A21" s="307">
        <v>1</v>
      </c>
      <c r="B21" s="396">
        <v>2</v>
      </c>
      <c r="C21" s="307">
        <v>3</v>
      </c>
      <c r="D21" s="396">
        <v>4</v>
      </c>
      <c r="E21" s="307">
        <v>5</v>
      </c>
      <c r="F21" s="396">
        <v>6</v>
      </c>
      <c r="G21" s="307">
        <v>7</v>
      </c>
      <c r="H21" s="396">
        <v>8</v>
      </c>
      <c r="I21" s="307">
        <v>9</v>
      </c>
      <c r="J21" s="396">
        <v>10</v>
      </c>
      <c r="K21" s="307">
        <v>11</v>
      </c>
      <c r="L21" s="396">
        <v>12</v>
      </c>
      <c r="M21" s="307">
        <v>13</v>
      </c>
      <c r="N21" s="29"/>
      <c r="O21" s="29"/>
      <c r="P21" s="29"/>
      <c r="Q21" s="29"/>
      <c r="R21" s="29"/>
      <c r="S21" s="29"/>
      <c r="T21" s="29"/>
      <c r="U21" s="29"/>
      <c r="V21" s="28"/>
      <c r="W21" s="28"/>
      <c r="X21" s="28"/>
    </row>
    <row r="22" spans="1:24" s="3" customFormat="1" ht="33" customHeight="1" x14ac:dyDescent="0.2">
      <c r="A22" s="308" t="s">
        <v>61</v>
      </c>
      <c r="B22" s="397" t="s">
        <v>571</v>
      </c>
      <c r="C22" s="398">
        <v>0</v>
      </c>
      <c r="D22" s="398">
        <v>0</v>
      </c>
      <c r="E22" s="398">
        <v>0</v>
      </c>
      <c r="F22" s="398">
        <v>0</v>
      </c>
      <c r="G22" s="398">
        <v>0</v>
      </c>
      <c r="H22" s="398">
        <v>0</v>
      </c>
      <c r="I22" s="398">
        <v>0</v>
      </c>
      <c r="J22" s="309">
        <v>0</v>
      </c>
      <c r="K22" s="309">
        <v>0</v>
      </c>
      <c r="L22" s="310">
        <v>0</v>
      </c>
      <c r="M22" s="310">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08"/>
  <sheetViews>
    <sheetView zoomScale="80" zoomScaleNormal="80" workbookViewId="0">
      <selection activeCell="A99" sqref="A99:XFD141"/>
    </sheetView>
  </sheetViews>
  <sheetFormatPr defaultColWidth="9.140625" defaultRowHeight="15.75" x14ac:dyDescent="0.2"/>
  <cols>
    <col min="1" max="1" width="61.7109375" style="150" customWidth="1"/>
    <col min="2" max="2" width="18.5703125" style="145" customWidth="1"/>
    <col min="3" max="14" width="16.85546875" style="145" customWidth="1"/>
    <col min="15" max="39" width="16.85546875" style="145" hidden="1" customWidth="1"/>
    <col min="40" max="244" width="9.140625" style="146"/>
    <col min="245" max="245" width="61.7109375" style="146" customWidth="1"/>
    <col min="246" max="246" width="18.5703125" style="146" customWidth="1"/>
    <col min="247" max="286" width="16.85546875" style="146" customWidth="1"/>
    <col min="287" max="288" width="18.5703125" style="146" customWidth="1"/>
    <col min="289" max="289" width="21.7109375" style="146" customWidth="1"/>
    <col min="290" max="500" width="9.140625" style="146"/>
    <col min="501" max="501" width="61.7109375" style="146" customWidth="1"/>
    <col min="502" max="502" width="18.5703125" style="146" customWidth="1"/>
    <col min="503" max="542" width="16.85546875" style="146" customWidth="1"/>
    <col min="543" max="544" width="18.5703125" style="146" customWidth="1"/>
    <col min="545" max="545" width="21.7109375" style="146" customWidth="1"/>
    <col min="546" max="756" width="9.140625" style="146"/>
    <col min="757" max="757" width="61.7109375" style="146" customWidth="1"/>
    <col min="758" max="758" width="18.5703125" style="146" customWidth="1"/>
    <col min="759" max="798" width="16.85546875" style="146" customWidth="1"/>
    <col min="799" max="800" width="18.5703125" style="146" customWidth="1"/>
    <col min="801" max="801" width="21.7109375" style="146" customWidth="1"/>
    <col min="802" max="1012" width="9.140625" style="146"/>
    <col min="1013" max="1013" width="61.7109375" style="146" customWidth="1"/>
    <col min="1014" max="1014" width="18.5703125" style="146" customWidth="1"/>
    <col min="1015" max="1054" width="16.85546875" style="146" customWidth="1"/>
    <col min="1055" max="1056" width="18.5703125" style="146" customWidth="1"/>
    <col min="1057" max="1057" width="21.7109375" style="146" customWidth="1"/>
    <col min="1058" max="1268" width="9.140625" style="146"/>
    <col min="1269" max="1269" width="61.7109375" style="146" customWidth="1"/>
    <col min="1270" max="1270" width="18.5703125" style="146" customWidth="1"/>
    <col min="1271" max="1310" width="16.85546875" style="146" customWidth="1"/>
    <col min="1311" max="1312" width="18.5703125" style="146" customWidth="1"/>
    <col min="1313" max="1313" width="21.7109375" style="146" customWidth="1"/>
    <col min="1314" max="1524" width="9.140625" style="146"/>
    <col min="1525" max="1525" width="61.7109375" style="146" customWidth="1"/>
    <col min="1526" max="1526" width="18.5703125" style="146" customWidth="1"/>
    <col min="1527" max="1566" width="16.85546875" style="146" customWidth="1"/>
    <col min="1567" max="1568" width="18.5703125" style="146" customWidth="1"/>
    <col min="1569" max="1569" width="21.7109375" style="146" customWidth="1"/>
    <col min="1570" max="1780" width="9.140625" style="146"/>
    <col min="1781" max="1781" width="61.7109375" style="146" customWidth="1"/>
    <col min="1782" max="1782" width="18.5703125" style="146" customWidth="1"/>
    <col min="1783" max="1822" width="16.85546875" style="146" customWidth="1"/>
    <col min="1823" max="1824" width="18.5703125" style="146" customWidth="1"/>
    <col min="1825" max="1825" width="21.7109375" style="146" customWidth="1"/>
    <col min="1826" max="2036" width="9.140625" style="146"/>
    <col min="2037" max="2037" width="61.7109375" style="146" customWidth="1"/>
    <col min="2038" max="2038" width="18.5703125" style="146" customWidth="1"/>
    <col min="2039" max="2078" width="16.85546875" style="146" customWidth="1"/>
    <col min="2079" max="2080" width="18.5703125" style="146" customWidth="1"/>
    <col min="2081" max="2081" width="21.7109375" style="146" customWidth="1"/>
    <col min="2082" max="2292" width="9.140625" style="146"/>
    <col min="2293" max="2293" width="61.7109375" style="146" customWidth="1"/>
    <col min="2294" max="2294" width="18.5703125" style="146" customWidth="1"/>
    <col min="2295" max="2334" width="16.85546875" style="146" customWidth="1"/>
    <col min="2335" max="2336" width="18.5703125" style="146" customWidth="1"/>
    <col min="2337" max="2337" width="21.7109375" style="146" customWidth="1"/>
    <col min="2338" max="2548" width="9.140625" style="146"/>
    <col min="2549" max="2549" width="61.7109375" style="146" customWidth="1"/>
    <col min="2550" max="2550" width="18.5703125" style="146" customWidth="1"/>
    <col min="2551" max="2590" width="16.85546875" style="146" customWidth="1"/>
    <col min="2591" max="2592" width="18.5703125" style="146" customWidth="1"/>
    <col min="2593" max="2593" width="21.7109375" style="146" customWidth="1"/>
    <col min="2594" max="2804" width="9.140625" style="146"/>
    <col min="2805" max="2805" width="61.7109375" style="146" customWidth="1"/>
    <col min="2806" max="2806" width="18.5703125" style="146" customWidth="1"/>
    <col min="2807" max="2846" width="16.85546875" style="146" customWidth="1"/>
    <col min="2847" max="2848" width="18.5703125" style="146" customWidth="1"/>
    <col min="2849" max="2849" width="21.7109375" style="146" customWidth="1"/>
    <col min="2850" max="3060" width="9.140625" style="146"/>
    <col min="3061" max="3061" width="61.7109375" style="146" customWidth="1"/>
    <col min="3062" max="3062" width="18.5703125" style="146" customWidth="1"/>
    <col min="3063" max="3102" width="16.85546875" style="146" customWidth="1"/>
    <col min="3103" max="3104" width="18.5703125" style="146" customWidth="1"/>
    <col min="3105" max="3105" width="21.7109375" style="146" customWidth="1"/>
    <col min="3106" max="3316" width="9.140625" style="146"/>
    <col min="3317" max="3317" width="61.7109375" style="146" customWidth="1"/>
    <col min="3318" max="3318" width="18.5703125" style="146" customWidth="1"/>
    <col min="3319" max="3358" width="16.85546875" style="146" customWidth="1"/>
    <col min="3359" max="3360" width="18.5703125" style="146" customWidth="1"/>
    <col min="3361" max="3361" width="21.7109375" style="146" customWidth="1"/>
    <col min="3362" max="3572" width="9.140625" style="146"/>
    <col min="3573" max="3573" width="61.7109375" style="146" customWidth="1"/>
    <col min="3574" max="3574" width="18.5703125" style="146" customWidth="1"/>
    <col min="3575" max="3614" width="16.85546875" style="146" customWidth="1"/>
    <col min="3615" max="3616" width="18.5703125" style="146" customWidth="1"/>
    <col min="3617" max="3617" width="21.7109375" style="146" customWidth="1"/>
    <col min="3618" max="3828" width="9.140625" style="146"/>
    <col min="3829" max="3829" width="61.7109375" style="146" customWidth="1"/>
    <col min="3830" max="3830" width="18.5703125" style="146" customWidth="1"/>
    <col min="3831" max="3870" width="16.85546875" style="146" customWidth="1"/>
    <col min="3871" max="3872" width="18.5703125" style="146" customWidth="1"/>
    <col min="3873" max="3873" width="21.7109375" style="146" customWidth="1"/>
    <col min="3874" max="4084" width="9.140625" style="146"/>
    <col min="4085" max="4085" width="61.7109375" style="146" customWidth="1"/>
    <col min="4086" max="4086" width="18.5703125" style="146" customWidth="1"/>
    <col min="4087" max="4126" width="16.85546875" style="146" customWidth="1"/>
    <col min="4127" max="4128" width="18.5703125" style="146" customWidth="1"/>
    <col min="4129" max="4129" width="21.7109375" style="146" customWidth="1"/>
    <col min="4130" max="4340" width="9.140625" style="146"/>
    <col min="4341" max="4341" width="61.7109375" style="146" customWidth="1"/>
    <col min="4342" max="4342" width="18.5703125" style="146" customWidth="1"/>
    <col min="4343" max="4382" width="16.85546875" style="146" customWidth="1"/>
    <col min="4383" max="4384" width="18.5703125" style="146" customWidth="1"/>
    <col min="4385" max="4385" width="21.7109375" style="146" customWidth="1"/>
    <col min="4386" max="4596" width="9.140625" style="146"/>
    <col min="4597" max="4597" width="61.7109375" style="146" customWidth="1"/>
    <col min="4598" max="4598" width="18.5703125" style="146" customWidth="1"/>
    <col min="4599" max="4638" width="16.85546875" style="146" customWidth="1"/>
    <col min="4639" max="4640" width="18.5703125" style="146" customWidth="1"/>
    <col min="4641" max="4641" width="21.7109375" style="146" customWidth="1"/>
    <col min="4642" max="4852" width="9.140625" style="146"/>
    <col min="4853" max="4853" width="61.7109375" style="146" customWidth="1"/>
    <col min="4854" max="4854" width="18.5703125" style="146" customWidth="1"/>
    <col min="4855" max="4894" width="16.85546875" style="146" customWidth="1"/>
    <col min="4895" max="4896" width="18.5703125" style="146" customWidth="1"/>
    <col min="4897" max="4897" width="21.7109375" style="146" customWidth="1"/>
    <col min="4898" max="5108" width="9.140625" style="146"/>
    <col min="5109" max="5109" width="61.7109375" style="146" customWidth="1"/>
    <col min="5110" max="5110" width="18.5703125" style="146" customWidth="1"/>
    <col min="5111" max="5150" width="16.85546875" style="146" customWidth="1"/>
    <col min="5151" max="5152" width="18.5703125" style="146" customWidth="1"/>
    <col min="5153" max="5153" width="21.7109375" style="146" customWidth="1"/>
    <col min="5154" max="5364" width="9.140625" style="146"/>
    <col min="5365" max="5365" width="61.7109375" style="146" customWidth="1"/>
    <col min="5366" max="5366" width="18.5703125" style="146" customWidth="1"/>
    <col min="5367" max="5406" width="16.85546875" style="146" customWidth="1"/>
    <col min="5407" max="5408" width="18.5703125" style="146" customWidth="1"/>
    <col min="5409" max="5409" width="21.7109375" style="146" customWidth="1"/>
    <col min="5410" max="5620" width="9.140625" style="146"/>
    <col min="5621" max="5621" width="61.7109375" style="146" customWidth="1"/>
    <col min="5622" max="5622" width="18.5703125" style="146" customWidth="1"/>
    <col min="5623" max="5662" width="16.85546875" style="146" customWidth="1"/>
    <col min="5663" max="5664" width="18.5703125" style="146" customWidth="1"/>
    <col min="5665" max="5665" width="21.7109375" style="146" customWidth="1"/>
    <col min="5666" max="5876" width="9.140625" style="146"/>
    <col min="5877" max="5877" width="61.7109375" style="146" customWidth="1"/>
    <col min="5878" max="5878" width="18.5703125" style="146" customWidth="1"/>
    <col min="5879" max="5918" width="16.85546875" style="146" customWidth="1"/>
    <col min="5919" max="5920" width="18.5703125" style="146" customWidth="1"/>
    <col min="5921" max="5921" width="21.7109375" style="146" customWidth="1"/>
    <col min="5922" max="6132" width="9.140625" style="146"/>
    <col min="6133" max="6133" width="61.7109375" style="146" customWidth="1"/>
    <col min="6134" max="6134" width="18.5703125" style="146" customWidth="1"/>
    <col min="6135" max="6174" width="16.85546875" style="146" customWidth="1"/>
    <col min="6175" max="6176" width="18.5703125" style="146" customWidth="1"/>
    <col min="6177" max="6177" width="21.7109375" style="146" customWidth="1"/>
    <col min="6178" max="6388" width="9.140625" style="146"/>
    <col min="6389" max="6389" width="61.7109375" style="146" customWidth="1"/>
    <col min="6390" max="6390" width="18.5703125" style="146" customWidth="1"/>
    <col min="6391" max="6430" width="16.85546875" style="146" customWidth="1"/>
    <col min="6431" max="6432" width="18.5703125" style="146" customWidth="1"/>
    <col min="6433" max="6433" width="21.7109375" style="146" customWidth="1"/>
    <col min="6434" max="6644" width="9.140625" style="146"/>
    <col min="6645" max="6645" width="61.7109375" style="146" customWidth="1"/>
    <col min="6646" max="6646" width="18.5703125" style="146" customWidth="1"/>
    <col min="6647" max="6686" width="16.85546875" style="146" customWidth="1"/>
    <col min="6687" max="6688" width="18.5703125" style="146" customWidth="1"/>
    <col min="6689" max="6689" width="21.7109375" style="146" customWidth="1"/>
    <col min="6690" max="6900" width="9.140625" style="146"/>
    <col min="6901" max="6901" width="61.7109375" style="146" customWidth="1"/>
    <col min="6902" max="6902" width="18.5703125" style="146" customWidth="1"/>
    <col min="6903" max="6942" width="16.85546875" style="146" customWidth="1"/>
    <col min="6943" max="6944" width="18.5703125" style="146" customWidth="1"/>
    <col min="6945" max="6945" width="21.7109375" style="146" customWidth="1"/>
    <col min="6946" max="7156" width="9.140625" style="146"/>
    <col min="7157" max="7157" width="61.7109375" style="146" customWidth="1"/>
    <col min="7158" max="7158" width="18.5703125" style="146" customWidth="1"/>
    <col min="7159" max="7198" width="16.85546875" style="146" customWidth="1"/>
    <col min="7199" max="7200" width="18.5703125" style="146" customWidth="1"/>
    <col min="7201" max="7201" width="21.7109375" style="146" customWidth="1"/>
    <col min="7202" max="7412" width="9.140625" style="146"/>
    <col min="7413" max="7413" width="61.7109375" style="146" customWidth="1"/>
    <col min="7414" max="7414" width="18.5703125" style="146" customWidth="1"/>
    <col min="7415" max="7454" width="16.85546875" style="146" customWidth="1"/>
    <col min="7455" max="7456" width="18.5703125" style="146" customWidth="1"/>
    <col min="7457" max="7457" width="21.7109375" style="146" customWidth="1"/>
    <col min="7458" max="7668" width="9.140625" style="146"/>
    <col min="7669" max="7669" width="61.7109375" style="146" customWidth="1"/>
    <col min="7670" max="7670" width="18.5703125" style="146" customWidth="1"/>
    <col min="7671" max="7710" width="16.85546875" style="146" customWidth="1"/>
    <col min="7711" max="7712" width="18.5703125" style="146" customWidth="1"/>
    <col min="7713" max="7713" width="21.7109375" style="146" customWidth="1"/>
    <col min="7714" max="7924" width="9.140625" style="146"/>
    <col min="7925" max="7925" width="61.7109375" style="146" customWidth="1"/>
    <col min="7926" max="7926" width="18.5703125" style="146" customWidth="1"/>
    <col min="7927" max="7966" width="16.85546875" style="146" customWidth="1"/>
    <col min="7967" max="7968" width="18.5703125" style="146" customWidth="1"/>
    <col min="7969" max="7969" width="21.7109375" style="146" customWidth="1"/>
    <col min="7970" max="8180" width="9.140625" style="146"/>
    <col min="8181" max="8181" width="61.7109375" style="146" customWidth="1"/>
    <col min="8182" max="8182" width="18.5703125" style="146" customWidth="1"/>
    <col min="8183" max="8222" width="16.85546875" style="146" customWidth="1"/>
    <col min="8223" max="8224" width="18.5703125" style="146" customWidth="1"/>
    <col min="8225" max="8225" width="21.7109375" style="146" customWidth="1"/>
    <col min="8226" max="8436" width="9.140625" style="146"/>
    <col min="8437" max="8437" width="61.7109375" style="146" customWidth="1"/>
    <col min="8438" max="8438" width="18.5703125" style="146" customWidth="1"/>
    <col min="8439" max="8478" width="16.85546875" style="146" customWidth="1"/>
    <col min="8479" max="8480" width="18.5703125" style="146" customWidth="1"/>
    <col min="8481" max="8481" width="21.7109375" style="146" customWidth="1"/>
    <col min="8482" max="8692" width="9.140625" style="146"/>
    <col min="8693" max="8693" width="61.7109375" style="146" customWidth="1"/>
    <col min="8694" max="8694" width="18.5703125" style="146" customWidth="1"/>
    <col min="8695" max="8734" width="16.85546875" style="146" customWidth="1"/>
    <col min="8735" max="8736" width="18.5703125" style="146" customWidth="1"/>
    <col min="8737" max="8737" width="21.7109375" style="146" customWidth="1"/>
    <col min="8738" max="8948" width="9.140625" style="146"/>
    <col min="8949" max="8949" width="61.7109375" style="146" customWidth="1"/>
    <col min="8950" max="8950" width="18.5703125" style="146" customWidth="1"/>
    <col min="8951" max="8990" width="16.85546875" style="146" customWidth="1"/>
    <col min="8991" max="8992" width="18.5703125" style="146" customWidth="1"/>
    <col min="8993" max="8993" width="21.7109375" style="146" customWidth="1"/>
    <col min="8994" max="9204" width="9.140625" style="146"/>
    <col min="9205" max="9205" width="61.7109375" style="146" customWidth="1"/>
    <col min="9206" max="9206" width="18.5703125" style="146" customWidth="1"/>
    <col min="9207" max="9246" width="16.85546875" style="146" customWidth="1"/>
    <col min="9247" max="9248" width="18.5703125" style="146" customWidth="1"/>
    <col min="9249" max="9249" width="21.7109375" style="146" customWidth="1"/>
    <col min="9250" max="9460" width="9.140625" style="146"/>
    <col min="9461" max="9461" width="61.7109375" style="146" customWidth="1"/>
    <col min="9462" max="9462" width="18.5703125" style="146" customWidth="1"/>
    <col min="9463" max="9502" width="16.85546875" style="146" customWidth="1"/>
    <col min="9503" max="9504" width="18.5703125" style="146" customWidth="1"/>
    <col min="9505" max="9505" width="21.7109375" style="146" customWidth="1"/>
    <col min="9506" max="9716" width="9.140625" style="146"/>
    <col min="9717" max="9717" width="61.7109375" style="146" customWidth="1"/>
    <col min="9718" max="9718" width="18.5703125" style="146" customWidth="1"/>
    <col min="9719" max="9758" width="16.85546875" style="146" customWidth="1"/>
    <col min="9759" max="9760" width="18.5703125" style="146" customWidth="1"/>
    <col min="9761" max="9761" width="21.7109375" style="146" customWidth="1"/>
    <col min="9762" max="9972" width="9.140625" style="146"/>
    <col min="9973" max="9973" width="61.7109375" style="146" customWidth="1"/>
    <col min="9974" max="9974" width="18.5703125" style="146" customWidth="1"/>
    <col min="9975" max="10014" width="16.85546875" style="146" customWidth="1"/>
    <col min="10015" max="10016" width="18.5703125" style="146" customWidth="1"/>
    <col min="10017" max="10017" width="21.7109375" style="146" customWidth="1"/>
    <col min="10018" max="10228" width="9.140625" style="146"/>
    <col min="10229" max="10229" width="61.7109375" style="146" customWidth="1"/>
    <col min="10230" max="10230" width="18.5703125" style="146" customWidth="1"/>
    <col min="10231" max="10270" width="16.85546875" style="146" customWidth="1"/>
    <col min="10271" max="10272" width="18.5703125" style="146" customWidth="1"/>
    <col min="10273" max="10273" width="21.7109375" style="146" customWidth="1"/>
    <col min="10274" max="10484" width="9.140625" style="146"/>
    <col min="10485" max="10485" width="61.7109375" style="146" customWidth="1"/>
    <col min="10486" max="10486" width="18.5703125" style="146" customWidth="1"/>
    <col min="10487" max="10526" width="16.85546875" style="146" customWidth="1"/>
    <col min="10527" max="10528" width="18.5703125" style="146" customWidth="1"/>
    <col min="10529" max="10529" width="21.7109375" style="146" customWidth="1"/>
    <col min="10530" max="10740" width="9.140625" style="146"/>
    <col min="10741" max="10741" width="61.7109375" style="146" customWidth="1"/>
    <col min="10742" max="10742" width="18.5703125" style="146" customWidth="1"/>
    <col min="10743" max="10782" width="16.85546875" style="146" customWidth="1"/>
    <col min="10783" max="10784" width="18.5703125" style="146" customWidth="1"/>
    <col min="10785" max="10785" width="21.7109375" style="146" customWidth="1"/>
    <col min="10786" max="10996" width="9.140625" style="146"/>
    <col min="10997" max="10997" width="61.7109375" style="146" customWidth="1"/>
    <col min="10998" max="10998" width="18.5703125" style="146" customWidth="1"/>
    <col min="10999" max="11038" width="16.85546875" style="146" customWidth="1"/>
    <col min="11039" max="11040" width="18.5703125" style="146" customWidth="1"/>
    <col min="11041" max="11041" width="21.7109375" style="146" customWidth="1"/>
    <col min="11042" max="11252" width="9.140625" style="146"/>
    <col min="11253" max="11253" width="61.7109375" style="146" customWidth="1"/>
    <col min="11254" max="11254" width="18.5703125" style="146" customWidth="1"/>
    <col min="11255" max="11294" width="16.85546875" style="146" customWidth="1"/>
    <col min="11295" max="11296" width="18.5703125" style="146" customWidth="1"/>
    <col min="11297" max="11297" width="21.7109375" style="146" customWidth="1"/>
    <col min="11298" max="11508" width="9.140625" style="146"/>
    <col min="11509" max="11509" width="61.7109375" style="146" customWidth="1"/>
    <col min="11510" max="11510" width="18.5703125" style="146" customWidth="1"/>
    <col min="11511" max="11550" width="16.85546875" style="146" customWidth="1"/>
    <col min="11551" max="11552" width="18.5703125" style="146" customWidth="1"/>
    <col min="11553" max="11553" width="21.7109375" style="146" customWidth="1"/>
    <col min="11554" max="11764" width="9.140625" style="146"/>
    <col min="11765" max="11765" width="61.7109375" style="146" customWidth="1"/>
    <col min="11766" max="11766" width="18.5703125" style="146" customWidth="1"/>
    <col min="11767" max="11806" width="16.85546875" style="146" customWidth="1"/>
    <col min="11807" max="11808" width="18.5703125" style="146" customWidth="1"/>
    <col min="11809" max="11809" width="21.7109375" style="146" customWidth="1"/>
    <col min="11810" max="12020" width="9.140625" style="146"/>
    <col min="12021" max="12021" width="61.7109375" style="146" customWidth="1"/>
    <col min="12022" max="12022" width="18.5703125" style="146" customWidth="1"/>
    <col min="12023" max="12062" width="16.85546875" style="146" customWidth="1"/>
    <col min="12063" max="12064" width="18.5703125" style="146" customWidth="1"/>
    <col min="12065" max="12065" width="21.7109375" style="146" customWidth="1"/>
    <col min="12066" max="12276" width="9.140625" style="146"/>
    <col min="12277" max="12277" width="61.7109375" style="146" customWidth="1"/>
    <col min="12278" max="12278" width="18.5703125" style="146" customWidth="1"/>
    <col min="12279" max="12318" width="16.85546875" style="146" customWidth="1"/>
    <col min="12319" max="12320" width="18.5703125" style="146" customWidth="1"/>
    <col min="12321" max="12321" width="21.7109375" style="146" customWidth="1"/>
    <col min="12322" max="12532" width="9.140625" style="146"/>
    <col min="12533" max="12533" width="61.7109375" style="146" customWidth="1"/>
    <col min="12534" max="12534" width="18.5703125" style="146" customWidth="1"/>
    <col min="12535" max="12574" width="16.85546875" style="146" customWidth="1"/>
    <col min="12575" max="12576" width="18.5703125" style="146" customWidth="1"/>
    <col min="12577" max="12577" width="21.7109375" style="146" customWidth="1"/>
    <col min="12578" max="12788" width="9.140625" style="146"/>
    <col min="12789" max="12789" width="61.7109375" style="146" customWidth="1"/>
    <col min="12790" max="12790" width="18.5703125" style="146" customWidth="1"/>
    <col min="12791" max="12830" width="16.85546875" style="146" customWidth="1"/>
    <col min="12831" max="12832" width="18.5703125" style="146" customWidth="1"/>
    <col min="12833" max="12833" width="21.7109375" style="146" customWidth="1"/>
    <col min="12834" max="13044" width="9.140625" style="146"/>
    <col min="13045" max="13045" width="61.7109375" style="146" customWidth="1"/>
    <col min="13046" max="13046" width="18.5703125" style="146" customWidth="1"/>
    <col min="13047" max="13086" width="16.85546875" style="146" customWidth="1"/>
    <col min="13087" max="13088" width="18.5703125" style="146" customWidth="1"/>
    <col min="13089" max="13089" width="21.7109375" style="146" customWidth="1"/>
    <col min="13090" max="13300" width="9.140625" style="146"/>
    <col min="13301" max="13301" width="61.7109375" style="146" customWidth="1"/>
    <col min="13302" max="13302" width="18.5703125" style="146" customWidth="1"/>
    <col min="13303" max="13342" width="16.85546875" style="146" customWidth="1"/>
    <col min="13343" max="13344" width="18.5703125" style="146" customWidth="1"/>
    <col min="13345" max="13345" width="21.7109375" style="146" customWidth="1"/>
    <col min="13346" max="13556" width="9.140625" style="146"/>
    <col min="13557" max="13557" width="61.7109375" style="146" customWidth="1"/>
    <col min="13558" max="13558" width="18.5703125" style="146" customWidth="1"/>
    <col min="13559" max="13598" width="16.85546875" style="146" customWidth="1"/>
    <col min="13599" max="13600" width="18.5703125" style="146" customWidth="1"/>
    <col min="13601" max="13601" width="21.7109375" style="146" customWidth="1"/>
    <col min="13602" max="13812" width="9.140625" style="146"/>
    <col min="13813" max="13813" width="61.7109375" style="146" customWidth="1"/>
    <col min="13814" max="13814" width="18.5703125" style="146" customWidth="1"/>
    <col min="13815" max="13854" width="16.85546875" style="146" customWidth="1"/>
    <col min="13855" max="13856" width="18.5703125" style="146" customWidth="1"/>
    <col min="13857" max="13857" width="21.7109375" style="146" customWidth="1"/>
    <col min="13858" max="14068" width="9.140625" style="146"/>
    <col min="14069" max="14069" width="61.7109375" style="146" customWidth="1"/>
    <col min="14070" max="14070" width="18.5703125" style="146" customWidth="1"/>
    <col min="14071" max="14110" width="16.85546875" style="146" customWidth="1"/>
    <col min="14111" max="14112" width="18.5703125" style="146" customWidth="1"/>
    <col min="14113" max="14113" width="21.7109375" style="146" customWidth="1"/>
    <col min="14114" max="14324" width="9.140625" style="146"/>
    <col min="14325" max="14325" width="61.7109375" style="146" customWidth="1"/>
    <col min="14326" max="14326" width="18.5703125" style="146" customWidth="1"/>
    <col min="14327" max="14366" width="16.85546875" style="146" customWidth="1"/>
    <col min="14367" max="14368" width="18.5703125" style="146" customWidth="1"/>
    <col min="14369" max="14369" width="21.7109375" style="146" customWidth="1"/>
    <col min="14370" max="14580" width="9.140625" style="146"/>
    <col min="14581" max="14581" width="61.7109375" style="146" customWidth="1"/>
    <col min="14582" max="14582" width="18.5703125" style="146" customWidth="1"/>
    <col min="14583" max="14622" width="16.85546875" style="146" customWidth="1"/>
    <col min="14623" max="14624" width="18.5703125" style="146" customWidth="1"/>
    <col min="14625" max="14625" width="21.7109375" style="146" customWidth="1"/>
    <col min="14626" max="14836" width="9.140625" style="146"/>
    <col min="14837" max="14837" width="61.7109375" style="146" customWidth="1"/>
    <col min="14838" max="14838" width="18.5703125" style="146" customWidth="1"/>
    <col min="14839" max="14878" width="16.85546875" style="146" customWidth="1"/>
    <col min="14879" max="14880" width="18.5703125" style="146" customWidth="1"/>
    <col min="14881" max="14881" width="21.7109375" style="146" customWidth="1"/>
    <col min="14882" max="15092" width="9.140625" style="146"/>
    <col min="15093" max="15093" width="61.7109375" style="146" customWidth="1"/>
    <col min="15094" max="15094" width="18.5703125" style="146" customWidth="1"/>
    <col min="15095" max="15134" width="16.85546875" style="146" customWidth="1"/>
    <col min="15135" max="15136" width="18.5703125" style="146" customWidth="1"/>
    <col min="15137" max="15137" width="21.7109375" style="146" customWidth="1"/>
    <col min="15138" max="15348" width="9.140625" style="146"/>
    <col min="15349" max="15349" width="61.7109375" style="146" customWidth="1"/>
    <col min="15350" max="15350" width="18.5703125" style="146" customWidth="1"/>
    <col min="15351" max="15390" width="16.85546875" style="146" customWidth="1"/>
    <col min="15391" max="15392" width="18.5703125" style="146" customWidth="1"/>
    <col min="15393" max="15393" width="21.7109375" style="146" customWidth="1"/>
    <col min="15394" max="15604" width="9.140625" style="146"/>
    <col min="15605" max="15605" width="61.7109375" style="146" customWidth="1"/>
    <col min="15606" max="15606" width="18.5703125" style="146" customWidth="1"/>
    <col min="15607" max="15646" width="16.85546875" style="146" customWidth="1"/>
    <col min="15647" max="15648" width="18.5703125" style="146" customWidth="1"/>
    <col min="15649" max="15649" width="21.7109375" style="146" customWidth="1"/>
    <col min="15650" max="15860" width="9.140625" style="146"/>
    <col min="15861" max="15861" width="61.7109375" style="146" customWidth="1"/>
    <col min="15862" max="15862" width="18.5703125" style="146" customWidth="1"/>
    <col min="15863" max="15902" width="16.85546875" style="146" customWidth="1"/>
    <col min="15903" max="15904" width="18.5703125" style="146" customWidth="1"/>
    <col min="15905" max="15905" width="21.7109375" style="146" customWidth="1"/>
    <col min="15906" max="16116" width="9.140625" style="146"/>
    <col min="16117" max="16117" width="61.7109375" style="146" customWidth="1"/>
    <col min="16118" max="16118" width="18.5703125" style="146" customWidth="1"/>
    <col min="16119" max="16158" width="16.85546875" style="146" customWidth="1"/>
    <col min="16159" max="16160" width="18.5703125" style="146" customWidth="1"/>
    <col min="16161" max="16161" width="21.7109375" style="146" customWidth="1"/>
    <col min="16162" max="16384" width="9.140625" style="146"/>
  </cols>
  <sheetData>
    <row r="1" spans="1:39"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6"/>
      <c r="F2" s="14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6"/>
      <c r="F3" s="146"/>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74" t="str">
        <f>'1. паспорт местоположение'!A5:C5</f>
        <v>Год раскрытия информации: 2022 год</v>
      </c>
      <c r="B5" s="474"/>
      <c r="C5" s="474"/>
      <c r="D5" s="474"/>
      <c r="E5" s="474"/>
      <c r="F5" s="474"/>
      <c r="G5" s="474"/>
      <c r="H5" s="474"/>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31" t="s">
        <v>6</v>
      </c>
      <c r="B7" s="431"/>
      <c r="C7" s="431"/>
      <c r="D7" s="431"/>
      <c r="E7" s="431"/>
      <c r="F7" s="431"/>
      <c r="G7" s="431"/>
      <c r="H7" s="431"/>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row>
    <row r="8" spans="1:39" ht="18.75" x14ac:dyDescent="0.2">
      <c r="A8" s="312"/>
      <c r="B8" s="312"/>
      <c r="C8" s="312"/>
      <c r="D8" s="312"/>
      <c r="E8" s="312"/>
      <c r="F8" s="312"/>
      <c r="G8" s="312"/>
      <c r="H8" s="312"/>
      <c r="I8" s="312"/>
      <c r="J8" s="312"/>
      <c r="K8" s="312"/>
      <c r="L8" s="129"/>
      <c r="M8" s="129"/>
      <c r="N8" s="129"/>
      <c r="O8" s="129"/>
      <c r="P8" s="129"/>
      <c r="Q8" s="129"/>
      <c r="R8" s="129"/>
      <c r="S8" s="129"/>
      <c r="T8" s="129"/>
      <c r="U8" s="129"/>
      <c r="V8" s="129"/>
      <c r="W8" s="129"/>
      <c r="X8" s="129"/>
      <c r="Y8" s="129"/>
      <c r="Z8" s="11"/>
      <c r="AA8" s="11"/>
      <c r="AB8" s="11"/>
      <c r="AC8" s="11"/>
      <c r="AD8" s="11"/>
      <c r="AE8" s="11"/>
      <c r="AF8" s="11"/>
      <c r="AG8" s="11"/>
      <c r="AH8" s="11"/>
      <c r="AI8" s="11"/>
      <c r="AJ8" s="11"/>
      <c r="AK8" s="11"/>
      <c r="AL8" s="11"/>
      <c r="AM8" s="11"/>
    </row>
    <row r="9" spans="1:39" ht="18.75" x14ac:dyDescent="0.2">
      <c r="A9" s="440" t="str">
        <f>'1. паспорт местоположение'!A9:C9</f>
        <v>Акционерное общество "Янтарьэнерго" ДЗО  ПАО "Россети"</v>
      </c>
      <c r="B9" s="440"/>
      <c r="C9" s="440"/>
      <c r="D9" s="440"/>
      <c r="E9" s="440"/>
      <c r="F9" s="440"/>
      <c r="G9" s="440"/>
      <c r="H9" s="440"/>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row>
    <row r="10" spans="1:39" x14ac:dyDescent="0.2">
      <c r="A10" s="427" t="s">
        <v>5</v>
      </c>
      <c r="B10" s="427"/>
      <c r="C10" s="427"/>
      <c r="D10" s="427"/>
      <c r="E10" s="427"/>
      <c r="F10" s="427"/>
      <c r="G10" s="427"/>
      <c r="H10" s="427"/>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row>
    <row r="11" spans="1:39" ht="18.75" x14ac:dyDescent="0.2">
      <c r="A11" s="312"/>
      <c r="B11" s="312"/>
      <c r="C11" s="312"/>
      <c r="D11" s="312"/>
      <c r="E11" s="312"/>
      <c r="F11" s="312"/>
      <c r="G11" s="312"/>
      <c r="H11" s="312"/>
      <c r="I11" s="312"/>
      <c r="J11" s="312"/>
      <c r="K11" s="312"/>
      <c r="L11" s="129"/>
      <c r="M11" s="129"/>
      <c r="N11" s="129"/>
      <c r="O11" s="129"/>
      <c r="P11" s="129"/>
      <c r="Q11" s="129"/>
      <c r="R11" s="129"/>
      <c r="S11" s="129"/>
      <c r="T11" s="129"/>
      <c r="U11" s="129"/>
      <c r="V11" s="129"/>
      <c r="W11" s="129"/>
      <c r="X11" s="129"/>
      <c r="Y11" s="129"/>
      <c r="Z11" s="11"/>
      <c r="AA11" s="11"/>
      <c r="AB11" s="11"/>
      <c r="AC11" s="11"/>
      <c r="AD11" s="11"/>
      <c r="AE11" s="11"/>
      <c r="AF11" s="11"/>
      <c r="AG11" s="11"/>
      <c r="AH11" s="11"/>
      <c r="AI11" s="11"/>
      <c r="AJ11" s="11"/>
      <c r="AK11" s="11"/>
      <c r="AL11" s="11"/>
      <c r="AM11" s="11"/>
    </row>
    <row r="12" spans="1:39" ht="18.75" x14ac:dyDescent="0.2">
      <c r="A12" s="440" t="str">
        <f>'1. паспорт местоположение'!A12:C12</f>
        <v>H_16-0143</v>
      </c>
      <c r="B12" s="440"/>
      <c r="C12" s="440"/>
      <c r="D12" s="440"/>
      <c r="E12" s="440"/>
      <c r="F12" s="440"/>
      <c r="G12" s="440"/>
      <c r="H12" s="440"/>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row>
    <row r="13" spans="1:39" x14ac:dyDescent="0.2">
      <c r="A13" s="427" t="s">
        <v>4</v>
      </c>
      <c r="B13" s="427"/>
      <c r="C13" s="427"/>
      <c r="D13" s="427"/>
      <c r="E13" s="427"/>
      <c r="F13" s="427"/>
      <c r="G13" s="427"/>
      <c r="H13" s="427"/>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row>
    <row r="14" spans="1:39" ht="18.75"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8"/>
      <c r="AA14" s="8"/>
      <c r="AB14" s="8"/>
      <c r="AC14" s="8"/>
      <c r="AD14" s="8"/>
      <c r="AE14" s="8"/>
      <c r="AF14" s="8"/>
      <c r="AG14" s="8"/>
      <c r="AH14" s="8"/>
      <c r="AI14" s="8"/>
      <c r="AJ14" s="8"/>
      <c r="AK14" s="8"/>
      <c r="AL14" s="8"/>
      <c r="AM14" s="8"/>
    </row>
    <row r="15" spans="1:39" ht="44.25" customHeight="1" x14ac:dyDescent="0.2">
      <c r="A15" s="477"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429"/>
      <c r="C15" s="429"/>
      <c r="D15" s="429"/>
      <c r="E15" s="429"/>
      <c r="F15" s="429"/>
      <c r="G15" s="429"/>
      <c r="H15" s="429"/>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row>
    <row r="16" spans="1:39" x14ac:dyDescent="0.2">
      <c r="A16" s="427" t="s">
        <v>3</v>
      </c>
      <c r="B16" s="427"/>
      <c r="C16" s="427"/>
      <c r="D16" s="427"/>
      <c r="E16" s="427"/>
      <c r="F16" s="427"/>
      <c r="G16" s="427"/>
      <c r="H16" s="427"/>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row>
    <row r="17" spans="1:39" ht="18.75"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
      <c r="X17" s="3"/>
      <c r="Y17" s="3"/>
      <c r="Z17" s="3"/>
      <c r="AA17" s="3"/>
      <c r="AB17" s="3"/>
      <c r="AC17" s="3"/>
      <c r="AD17" s="3"/>
      <c r="AE17" s="3"/>
      <c r="AF17" s="3"/>
      <c r="AG17" s="3"/>
      <c r="AH17" s="3"/>
      <c r="AI17" s="3"/>
      <c r="AJ17" s="3"/>
      <c r="AK17" s="3"/>
      <c r="AL17" s="3"/>
      <c r="AM17" s="3"/>
    </row>
    <row r="18" spans="1:39" ht="18.75" x14ac:dyDescent="0.2">
      <c r="A18" s="440" t="s">
        <v>427</v>
      </c>
      <c r="B18" s="440"/>
      <c r="C18" s="440"/>
      <c r="D18" s="440"/>
      <c r="E18" s="440"/>
      <c r="F18" s="440"/>
      <c r="G18" s="440"/>
      <c r="H18" s="44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8"/>
      <c r="Q19" s="149"/>
    </row>
    <row r="20" spans="1:39" x14ac:dyDescent="0.2">
      <c r="A20" s="148"/>
      <c r="Q20" s="149"/>
    </row>
    <row r="21" spans="1:39" x14ac:dyDescent="0.2">
      <c r="A21" s="148"/>
      <c r="Q21" s="149"/>
    </row>
    <row r="22" spans="1:39" x14ac:dyDescent="0.2">
      <c r="A22" s="148"/>
      <c r="Q22" s="149"/>
    </row>
    <row r="23" spans="1:39" x14ac:dyDescent="0.2">
      <c r="D23" s="151"/>
      <c r="Q23" s="149"/>
    </row>
    <row r="24" spans="1:39" ht="16.5" thickBot="1" x14ac:dyDescent="0.25">
      <c r="A24" s="152" t="s">
        <v>298</v>
      </c>
      <c r="B24" s="153" t="s">
        <v>0</v>
      </c>
      <c r="D24" s="154"/>
      <c r="E24" s="155"/>
      <c r="F24" s="155"/>
      <c r="G24" s="155"/>
      <c r="H24" s="155"/>
    </row>
    <row r="25" spans="1:39" x14ac:dyDescent="0.2">
      <c r="A25" s="156" t="s">
        <v>466</v>
      </c>
      <c r="B25" s="157">
        <f>'6.2. Паспорт фин осв ввод'!C30*1000000</f>
        <v>6378158.6999999993</v>
      </c>
    </row>
    <row r="26" spans="1:39" x14ac:dyDescent="0.2">
      <c r="A26" s="158" t="s">
        <v>296</v>
      </c>
      <c r="B26" s="159">
        <v>0</v>
      </c>
    </row>
    <row r="27" spans="1:39" x14ac:dyDescent="0.2">
      <c r="A27" s="158" t="s">
        <v>294</v>
      </c>
      <c r="B27" s="159">
        <v>35</v>
      </c>
      <c r="D27" s="151" t="s">
        <v>297</v>
      </c>
    </row>
    <row r="28" spans="1:39" ht="16.149999999999999" customHeight="1" thickBot="1" x14ac:dyDescent="0.25">
      <c r="A28" s="160" t="s">
        <v>292</v>
      </c>
      <c r="B28" s="161">
        <v>1</v>
      </c>
      <c r="D28" s="478" t="s">
        <v>295</v>
      </c>
      <c r="E28" s="479"/>
      <c r="F28" s="480"/>
      <c r="G28" s="481" t="str">
        <f>IF(SUM(B89:L89)=0,"не окупается",SUM(B89:L89))</f>
        <v>не окупается</v>
      </c>
      <c r="H28" s="482"/>
    </row>
    <row r="29" spans="1:39" ht="15.6" customHeight="1" x14ac:dyDescent="0.2">
      <c r="A29" s="156" t="s">
        <v>290</v>
      </c>
      <c r="B29" s="157">
        <f>B25*0.01</f>
        <v>63781.586999999992</v>
      </c>
      <c r="D29" s="478" t="s">
        <v>293</v>
      </c>
      <c r="E29" s="479"/>
      <c r="F29" s="480"/>
      <c r="G29" s="481" t="str">
        <f>IF(SUM(B90:L90)=0,"не окупается",SUM(B90:L90))</f>
        <v>не окупается</v>
      </c>
      <c r="H29" s="482"/>
    </row>
    <row r="30" spans="1:39" ht="27.6" customHeight="1" x14ac:dyDescent="0.2">
      <c r="A30" s="158" t="s">
        <v>467</v>
      </c>
      <c r="B30" s="159">
        <v>1</v>
      </c>
      <c r="D30" s="478" t="s">
        <v>291</v>
      </c>
      <c r="E30" s="479"/>
      <c r="F30" s="480"/>
      <c r="G30" s="484">
        <f>L87</f>
        <v>-7685289.3168488014</v>
      </c>
      <c r="H30" s="485"/>
    </row>
    <row r="31" spans="1:39" x14ac:dyDescent="0.2">
      <c r="A31" s="158" t="s">
        <v>289</v>
      </c>
      <c r="B31" s="159">
        <v>1</v>
      </c>
      <c r="D31" s="486"/>
      <c r="E31" s="487"/>
      <c r="F31" s="488"/>
      <c r="G31" s="486"/>
      <c r="H31" s="488"/>
    </row>
    <row r="32" spans="1:39" x14ac:dyDescent="0.2">
      <c r="A32" s="158" t="s">
        <v>267</v>
      </c>
      <c r="B32" s="159"/>
    </row>
    <row r="33" spans="1:39" x14ac:dyDescent="0.2">
      <c r="A33" s="158" t="s">
        <v>288</v>
      </c>
      <c r="B33" s="159"/>
    </row>
    <row r="34" spans="1:39" x14ac:dyDescent="0.2">
      <c r="A34" s="158" t="s">
        <v>287</v>
      </c>
      <c r="B34" s="159"/>
    </row>
    <row r="35" spans="1:39" x14ac:dyDescent="0.2">
      <c r="A35" s="316"/>
      <c r="B35" s="159"/>
    </row>
    <row r="36" spans="1:39" ht="16.5" thickBot="1" x14ac:dyDescent="0.25">
      <c r="A36" s="160" t="s">
        <v>259</v>
      </c>
      <c r="B36" s="162">
        <v>0.2</v>
      </c>
    </row>
    <row r="37" spans="1:39" x14ac:dyDescent="0.2">
      <c r="A37" s="156" t="s">
        <v>468</v>
      </c>
      <c r="B37" s="157">
        <v>0</v>
      </c>
    </row>
    <row r="38" spans="1:39" x14ac:dyDescent="0.2">
      <c r="A38" s="158" t="s">
        <v>286</v>
      </c>
      <c r="B38" s="159"/>
    </row>
    <row r="39" spans="1:39" ht="16.5" thickBot="1" x14ac:dyDescent="0.25">
      <c r="A39" s="317" t="s">
        <v>285</v>
      </c>
      <c r="B39" s="318"/>
    </row>
    <row r="40" spans="1:39" x14ac:dyDescent="0.2">
      <c r="A40" s="163" t="s">
        <v>469</v>
      </c>
      <c r="B40" s="164">
        <v>1</v>
      </c>
    </row>
    <row r="41" spans="1:39" x14ac:dyDescent="0.2">
      <c r="A41" s="165" t="s">
        <v>284</v>
      </c>
      <c r="B41" s="166"/>
    </row>
    <row r="42" spans="1:39" x14ac:dyDescent="0.2">
      <c r="A42" s="165" t="s">
        <v>283</v>
      </c>
      <c r="B42" s="167"/>
    </row>
    <row r="43" spans="1:39" x14ac:dyDescent="0.2">
      <c r="A43" s="165" t="s">
        <v>282</v>
      </c>
      <c r="B43" s="167">
        <v>0</v>
      </c>
    </row>
    <row r="44" spans="1:39" x14ac:dyDescent="0.2">
      <c r="A44" s="165" t="s">
        <v>281</v>
      </c>
      <c r="B44" s="167">
        <v>0.13</v>
      </c>
    </row>
    <row r="45" spans="1:39" x14ac:dyDescent="0.2">
      <c r="A45" s="165" t="s">
        <v>280</v>
      </c>
      <c r="B45" s="167">
        <f>1-B43</f>
        <v>1</v>
      </c>
    </row>
    <row r="46" spans="1:39" ht="16.5" thickBot="1" x14ac:dyDescent="0.25">
      <c r="A46" s="319" t="s">
        <v>279</v>
      </c>
      <c r="B46" s="320">
        <f>B45*B44+B43*B42*(1-B36)</f>
        <v>0.13</v>
      </c>
      <c r="C46" s="168"/>
    </row>
    <row r="47" spans="1:39" s="171" customFormat="1" x14ac:dyDescent="0.2">
      <c r="A47" s="169" t="s">
        <v>278</v>
      </c>
      <c r="B47" s="170">
        <f>B58</f>
        <v>1</v>
      </c>
      <c r="C47" s="170">
        <f t="shared" ref="C47:AM47" si="0">C58</f>
        <v>2</v>
      </c>
      <c r="D47" s="170">
        <f t="shared" si="0"/>
        <v>3</v>
      </c>
      <c r="E47" s="170">
        <f t="shared" si="0"/>
        <v>4</v>
      </c>
      <c r="F47" s="170">
        <f t="shared" si="0"/>
        <v>5</v>
      </c>
      <c r="G47" s="170">
        <f t="shared" si="0"/>
        <v>6</v>
      </c>
      <c r="H47" s="170">
        <f t="shared" si="0"/>
        <v>7</v>
      </c>
      <c r="I47" s="170">
        <f t="shared" si="0"/>
        <v>8</v>
      </c>
      <c r="J47" s="170">
        <f t="shared" si="0"/>
        <v>9</v>
      </c>
      <c r="K47" s="170">
        <f t="shared" si="0"/>
        <v>10</v>
      </c>
      <c r="L47" s="170">
        <f t="shared" si="0"/>
        <v>11</v>
      </c>
      <c r="M47" s="170">
        <f t="shared" si="0"/>
        <v>12</v>
      </c>
      <c r="N47" s="170">
        <f t="shared" si="0"/>
        <v>13</v>
      </c>
      <c r="O47" s="170">
        <f t="shared" si="0"/>
        <v>14</v>
      </c>
      <c r="P47" s="170">
        <f t="shared" si="0"/>
        <v>15</v>
      </c>
      <c r="Q47" s="170">
        <f t="shared" si="0"/>
        <v>16</v>
      </c>
      <c r="R47" s="170">
        <f t="shared" si="0"/>
        <v>17</v>
      </c>
      <c r="S47" s="170">
        <f t="shared" si="0"/>
        <v>18</v>
      </c>
      <c r="T47" s="170">
        <f t="shared" si="0"/>
        <v>19</v>
      </c>
      <c r="U47" s="170">
        <f t="shared" si="0"/>
        <v>20</v>
      </c>
      <c r="V47" s="170">
        <f t="shared" si="0"/>
        <v>21</v>
      </c>
      <c r="W47" s="170">
        <f t="shared" si="0"/>
        <v>22</v>
      </c>
      <c r="X47" s="170">
        <f t="shared" si="0"/>
        <v>23</v>
      </c>
      <c r="Y47" s="170">
        <f t="shared" si="0"/>
        <v>24</v>
      </c>
      <c r="Z47" s="170">
        <f t="shared" si="0"/>
        <v>25</v>
      </c>
      <c r="AA47" s="170">
        <f t="shared" si="0"/>
        <v>26</v>
      </c>
      <c r="AB47" s="170">
        <f t="shared" si="0"/>
        <v>27</v>
      </c>
      <c r="AC47" s="170">
        <f t="shared" si="0"/>
        <v>28</v>
      </c>
      <c r="AD47" s="170">
        <f t="shared" si="0"/>
        <v>29</v>
      </c>
      <c r="AE47" s="170">
        <f t="shared" si="0"/>
        <v>30</v>
      </c>
      <c r="AF47" s="170">
        <f t="shared" si="0"/>
        <v>31</v>
      </c>
      <c r="AG47" s="170">
        <f t="shared" si="0"/>
        <v>32</v>
      </c>
      <c r="AH47" s="170">
        <f t="shared" si="0"/>
        <v>33</v>
      </c>
      <c r="AI47" s="170">
        <f t="shared" si="0"/>
        <v>34</v>
      </c>
      <c r="AJ47" s="170">
        <f t="shared" si="0"/>
        <v>35</v>
      </c>
      <c r="AK47" s="170">
        <f t="shared" si="0"/>
        <v>36</v>
      </c>
      <c r="AL47" s="170">
        <f t="shared" si="0"/>
        <v>37</v>
      </c>
      <c r="AM47" s="170">
        <f t="shared" si="0"/>
        <v>38</v>
      </c>
    </row>
    <row r="48" spans="1:39" s="171" customFormat="1" x14ac:dyDescent="0.2">
      <c r="A48" s="172" t="s">
        <v>277</v>
      </c>
      <c r="B48" s="321">
        <f>B136</f>
        <v>0</v>
      </c>
      <c r="C48" s="321">
        <f t="shared" ref="C48:AM48" si="1">C136</f>
        <v>0</v>
      </c>
      <c r="D48" s="321">
        <f t="shared" si="1"/>
        <v>5.0999999999999997E-2</v>
      </c>
      <c r="E48" s="321">
        <f t="shared" si="1"/>
        <v>4.8000000000000001E-2</v>
      </c>
      <c r="F48" s="321">
        <f t="shared" si="1"/>
        <v>4.7E-2</v>
      </c>
      <c r="G48" s="321">
        <f t="shared" si="1"/>
        <v>4.7E-2</v>
      </c>
      <c r="H48" s="321">
        <f t="shared" si="1"/>
        <v>4.7E-2</v>
      </c>
      <c r="I48" s="321">
        <f t="shared" si="1"/>
        <v>4.7E-2</v>
      </c>
      <c r="J48" s="321">
        <f t="shared" si="1"/>
        <v>4.7E-2</v>
      </c>
      <c r="K48" s="321">
        <f t="shared" si="1"/>
        <v>4.7E-2</v>
      </c>
      <c r="L48" s="321">
        <f t="shared" si="1"/>
        <v>4.7E-2</v>
      </c>
      <c r="M48" s="321">
        <f t="shared" si="1"/>
        <v>4.7E-2</v>
      </c>
      <c r="N48" s="321">
        <f t="shared" si="1"/>
        <v>4.7E-2</v>
      </c>
      <c r="O48" s="321">
        <f t="shared" si="1"/>
        <v>4.7E-2</v>
      </c>
      <c r="P48" s="321">
        <f t="shared" si="1"/>
        <v>4.7E-2</v>
      </c>
      <c r="Q48" s="321">
        <f t="shared" si="1"/>
        <v>4.7E-2</v>
      </c>
      <c r="R48" s="321">
        <f t="shared" si="1"/>
        <v>4.7E-2</v>
      </c>
      <c r="S48" s="321">
        <f t="shared" si="1"/>
        <v>4.7E-2</v>
      </c>
      <c r="T48" s="321">
        <f t="shared" si="1"/>
        <v>4.7E-2</v>
      </c>
      <c r="U48" s="321">
        <f t="shared" si="1"/>
        <v>4.7E-2</v>
      </c>
      <c r="V48" s="321">
        <f t="shared" si="1"/>
        <v>4.7E-2</v>
      </c>
      <c r="W48" s="321">
        <f t="shared" si="1"/>
        <v>4.7E-2</v>
      </c>
      <c r="X48" s="321">
        <f t="shared" si="1"/>
        <v>4.7E-2</v>
      </c>
      <c r="Y48" s="321">
        <f t="shared" si="1"/>
        <v>4.7E-2</v>
      </c>
      <c r="Z48" s="321">
        <f t="shared" si="1"/>
        <v>4.7E-2</v>
      </c>
      <c r="AA48" s="321">
        <f t="shared" si="1"/>
        <v>4.7E-2</v>
      </c>
      <c r="AB48" s="321">
        <f t="shared" si="1"/>
        <v>4.7E-2</v>
      </c>
      <c r="AC48" s="321">
        <f t="shared" si="1"/>
        <v>4.7E-2</v>
      </c>
      <c r="AD48" s="321">
        <f t="shared" si="1"/>
        <v>4.7E-2</v>
      </c>
      <c r="AE48" s="321">
        <f t="shared" si="1"/>
        <v>4.7E-2</v>
      </c>
      <c r="AF48" s="321">
        <f t="shared" si="1"/>
        <v>4.7E-2</v>
      </c>
      <c r="AG48" s="321">
        <f t="shared" si="1"/>
        <v>4.7E-2</v>
      </c>
      <c r="AH48" s="321">
        <f t="shared" si="1"/>
        <v>4.7E-2</v>
      </c>
      <c r="AI48" s="321">
        <f t="shared" si="1"/>
        <v>4.7E-2</v>
      </c>
      <c r="AJ48" s="321">
        <f t="shared" si="1"/>
        <v>4.7E-2</v>
      </c>
      <c r="AK48" s="321">
        <f t="shared" si="1"/>
        <v>4.7E-2</v>
      </c>
      <c r="AL48" s="321">
        <f t="shared" si="1"/>
        <v>4.7E-2</v>
      </c>
      <c r="AM48" s="321">
        <f t="shared" si="1"/>
        <v>4.7E-2</v>
      </c>
    </row>
    <row r="49" spans="1:39" s="171" customFormat="1" x14ac:dyDescent="0.2">
      <c r="A49" s="172" t="s">
        <v>276</v>
      </c>
      <c r="B49" s="321">
        <f>B137</f>
        <v>0</v>
      </c>
      <c r="C49" s="321">
        <f t="shared" ref="C49:AM49" si="2">C137</f>
        <v>0</v>
      </c>
      <c r="D49" s="321">
        <f t="shared" si="2"/>
        <v>5.0999999999999934E-2</v>
      </c>
      <c r="E49" s="321">
        <f t="shared" si="2"/>
        <v>0.10144799999999998</v>
      </c>
      <c r="F49" s="321">
        <f t="shared" si="2"/>
        <v>0.15321605599999999</v>
      </c>
      <c r="G49" s="321">
        <f t="shared" si="2"/>
        <v>0.2074172106319998</v>
      </c>
      <c r="H49" s="321">
        <f t="shared" si="2"/>
        <v>0.26416581953170382</v>
      </c>
      <c r="I49" s="321">
        <f t="shared" si="2"/>
        <v>0.32358161304969379</v>
      </c>
      <c r="J49" s="321">
        <f t="shared" si="2"/>
        <v>0.38578994886302942</v>
      </c>
      <c r="K49" s="321">
        <f t="shared" si="2"/>
        <v>0.45092207645959181</v>
      </c>
      <c r="L49" s="321">
        <f t="shared" si="2"/>
        <v>0.51911541405319261</v>
      </c>
      <c r="M49" s="321">
        <f t="shared" si="2"/>
        <v>0.59051383851369255</v>
      </c>
      <c r="N49" s="321">
        <f t="shared" si="2"/>
        <v>0.66526798892383598</v>
      </c>
      <c r="O49" s="321">
        <f t="shared" si="2"/>
        <v>0.74353558440325607</v>
      </c>
      <c r="P49" s="321">
        <f t="shared" si="2"/>
        <v>0.82548175687020908</v>
      </c>
      <c r="Q49" s="321">
        <f t="shared" si="2"/>
        <v>0.91127939944310876</v>
      </c>
      <c r="R49" s="321">
        <f t="shared" si="2"/>
        <v>1.0011095312169349</v>
      </c>
      <c r="S49" s="321">
        <f t="shared" si="2"/>
        <v>1.0951616791841308</v>
      </c>
      <c r="T49" s="321">
        <f t="shared" si="2"/>
        <v>1.1936342781057849</v>
      </c>
      <c r="U49" s="321">
        <f t="shared" si="2"/>
        <v>1.2967350891767566</v>
      </c>
      <c r="V49" s="321">
        <f t="shared" si="2"/>
        <v>1.4046816383680638</v>
      </c>
      <c r="W49" s="321">
        <f t="shared" si="2"/>
        <v>1.5177016753713626</v>
      </c>
      <c r="X49" s="321">
        <f t="shared" si="2"/>
        <v>1.6360336541138163</v>
      </c>
      <c r="Y49" s="321">
        <f t="shared" si="2"/>
        <v>1.7599272358571656</v>
      </c>
      <c r="Z49" s="321">
        <f t="shared" si="2"/>
        <v>1.8896438159424522</v>
      </c>
      <c r="AA49" s="321">
        <f t="shared" si="2"/>
        <v>2.0254570752917473</v>
      </c>
      <c r="AB49" s="321">
        <f t="shared" si="2"/>
        <v>2.1676535578304592</v>
      </c>
      <c r="AC49" s="321">
        <f t="shared" si="2"/>
        <v>2.3165332750484904</v>
      </c>
      <c r="AD49" s="321">
        <f t="shared" si="2"/>
        <v>2.4724103389757692</v>
      </c>
      <c r="AE49" s="321">
        <f t="shared" si="2"/>
        <v>2.6356136249076303</v>
      </c>
      <c r="AF49" s="321">
        <f t="shared" si="2"/>
        <v>2.8064874652782885</v>
      </c>
      <c r="AG49" s="321">
        <f t="shared" si="2"/>
        <v>2.9853923761463679</v>
      </c>
      <c r="AH49" s="321">
        <f t="shared" si="2"/>
        <v>3.1727058178252472</v>
      </c>
      <c r="AI49" s="321">
        <f t="shared" si="2"/>
        <v>3.3688229912630332</v>
      </c>
      <c r="AJ49" s="321">
        <f t="shared" si="2"/>
        <v>3.5741576718523955</v>
      </c>
      <c r="AK49" s="321">
        <f t="shared" si="2"/>
        <v>3.7891430824294581</v>
      </c>
      <c r="AL49" s="321">
        <f t="shared" si="2"/>
        <v>4.0142328073036424</v>
      </c>
      <c r="AM49" s="321">
        <f t="shared" si="2"/>
        <v>4.2499017492469129</v>
      </c>
    </row>
    <row r="50" spans="1:39" s="171" customFormat="1" ht="16.5" thickBot="1" x14ac:dyDescent="0.25">
      <c r="A50" s="173" t="s">
        <v>470</v>
      </c>
      <c r="B50" s="174">
        <f>IF($B$124="да",($B$126-0.05),0)</f>
        <v>0</v>
      </c>
      <c r="C50" s="174">
        <f>C108*(1+C49)</f>
        <v>0</v>
      </c>
      <c r="D50" s="174">
        <f t="shared" ref="D50:AM50" si="3">D108*(1+D49)</f>
        <v>0</v>
      </c>
      <c r="E50" s="174">
        <f t="shared" si="3"/>
        <v>0</v>
      </c>
      <c r="F50" s="174">
        <f t="shared" si="3"/>
        <v>0</v>
      </c>
      <c r="G50" s="174">
        <f t="shared" si="3"/>
        <v>0</v>
      </c>
      <c r="H50" s="174">
        <f t="shared" si="3"/>
        <v>0</v>
      </c>
      <c r="I50" s="174">
        <f t="shared" si="3"/>
        <v>0</v>
      </c>
      <c r="J50" s="174">
        <f t="shared" si="3"/>
        <v>0</v>
      </c>
      <c r="K50" s="174">
        <f t="shared" si="3"/>
        <v>0</v>
      </c>
      <c r="L50" s="174">
        <f t="shared" si="3"/>
        <v>0</v>
      </c>
      <c r="M50" s="174">
        <f t="shared" si="3"/>
        <v>0</v>
      </c>
      <c r="N50" s="174">
        <f t="shared" si="3"/>
        <v>0</v>
      </c>
      <c r="O50" s="174">
        <f t="shared" si="3"/>
        <v>0</v>
      </c>
      <c r="P50" s="174">
        <f t="shared" si="3"/>
        <v>0</v>
      </c>
      <c r="Q50" s="174">
        <f t="shared" si="3"/>
        <v>0</v>
      </c>
      <c r="R50" s="174">
        <f t="shared" si="3"/>
        <v>0</v>
      </c>
      <c r="S50" s="174">
        <f t="shared" si="3"/>
        <v>0</v>
      </c>
      <c r="T50" s="174">
        <f t="shared" si="3"/>
        <v>0</v>
      </c>
      <c r="U50" s="174">
        <f t="shared" si="3"/>
        <v>0</v>
      </c>
      <c r="V50" s="174">
        <f t="shared" si="3"/>
        <v>0</v>
      </c>
      <c r="W50" s="174">
        <f t="shared" si="3"/>
        <v>0</v>
      </c>
      <c r="X50" s="174">
        <f t="shared" si="3"/>
        <v>0</v>
      </c>
      <c r="Y50" s="174">
        <f t="shared" si="3"/>
        <v>0</v>
      </c>
      <c r="Z50" s="174">
        <f t="shared" si="3"/>
        <v>0</v>
      </c>
      <c r="AA50" s="174">
        <f t="shared" si="3"/>
        <v>0</v>
      </c>
      <c r="AB50" s="174">
        <f t="shared" si="3"/>
        <v>0</v>
      </c>
      <c r="AC50" s="174">
        <f t="shared" si="3"/>
        <v>0</v>
      </c>
      <c r="AD50" s="174">
        <f t="shared" si="3"/>
        <v>0</v>
      </c>
      <c r="AE50" s="174">
        <f t="shared" si="3"/>
        <v>0</v>
      </c>
      <c r="AF50" s="174">
        <f t="shared" si="3"/>
        <v>0</v>
      </c>
      <c r="AG50" s="174">
        <f t="shared" si="3"/>
        <v>0</v>
      </c>
      <c r="AH50" s="174">
        <f t="shared" si="3"/>
        <v>0</v>
      </c>
      <c r="AI50" s="174">
        <f t="shared" si="3"/>
        <v>0</v>
      </c>
      <c r="AJ50" s="174">
        <f t="shared" si="3"/>
        <v>0</v>
      </c>
      <c r="AK50" s="174">
        <f t="shared" si="3"/>
        <v>0</v>
      </c>
      <c r="AL50" s="174">
        <f t="shared" si="3"/>
        <v>0</v>
      </c>
      <c r="AM50" s="174">
        <f t="shared" si="3"/>
        <v>0</v>
      </c>
    </row>
    <row r="51" spans="1:39" ht="16.5" thickBot="1" x14ac:dyDescent="0.25"/>
    <row r="52" spans="1:39" x14ac:dyDescent="0.2">
      <c r="A52" s="175" t="s">
        <v>275</v>
      </c>
      <c r="B52" s="176">
        <f>B58</f>
        <v>1</v>
      </c>
      <c r="C52" s="176">
        <f t="shared" ref="C52:AM52" si="4">C58</f>
        <v>2</v>
      </c>
      <c r="D52" s="176">
        <f t="shared" si="4"/>
        <v>3</v>
      </c>
      <c r="E52" s="176">
        <f t="shared" si="4"/>
        <v>4</v>
      </c>
      <c r="F52" s="176">
        <f t="shared" si="4"/>
        <v>5</v>
      </c>
      <c r="G52" s="176">
        <f t="shared" si="4"/>
        <v>6</v>
      </c>
      <c r="H52" s="176">
        <f t="shared" si="4"/>
        <v>7</v>
      </c>
      <c r="I52" s="176">
        <f t="shared" si="4"/>
        <v>8</v>
      </c>
      <c r="J52" s="176">
        <f t="shared" si="4"/>
        <v>9</v>
      </c>
      <c r="K52" s="176">
        <f t="shared" si="4"/>
        <v>10</v>
      </c>
      <c r="L52" s="176">
        <f t="shared" si="4"/>
        <v>11</v>
      </c>
      <c r="M52" s="176">
        <f t="shared" si="4"/>
        <v>12</v>
      </c>
      <c r="N52" s="176">
        <f t="shared" si="4"/>
        <v>13</v>
      </c>
      <c r="O52" s="176">
        <f t="shared" si="4"/>
        <v>14</v>
      </c>
      <c r="P52" s="176">
        <f t="shared" si="4"/>
        <v>15</v>
      </c>
      <c r="Q52" s="176">
        <f t="shared" si="4"/>
        <v>16</v>
      </c>
      <c r="R52" s="176">
        <f t="shared" si="4"/>
        <v>17</v>
      </c>
      <c r="S52" s="176">
        <f t="shared" si="4"/>
        <v>18</v>
      </c>
      <c r="T52" s="176">
        <f t="shared" si="4"/>
        <v>19</v>
      </c>
      <c r="U52" s="176">
        <f t="shared" si="4"/>
        <v>20</v>
      </c>
      <c r="V52" s="176">
        <f t="shared" si="4"/>
        <v>21</v>
      </c>
      <c r="W52" s="176">
        <f t="shared" si="4"/>
        <v>22</v>
      </c>
      <c r="X52" s="176">
        <f t="shared" si="4"/>
        <v>23</v>
      </c>
      <c r="Y52" s="176">
        <f t="shared" si="4"/>
        <v>24</v>
      </c>
      <c r="Z52" s="176">
        <f t="shared" si="4"/>
        <v>25</v>
      </c>
      <c r="AA52" s="176">
        <f t="shared" si="4"/>
        <v>26</v>
      </c>
      <c r="AB52" s="176">
        <f t="shared" si="4"/>
        <v>27</v>
      </c>
      <c r="AC52" s="176">
        <f t="shared" si="4"/>
        <v>28</v>
      </c>
      <c r="AD52" s="176">
        <f t="shared" si="4"/>
        <v>29</v>
      </c>
      <c r="AE52" s="176">
        <f t="shared" si="4"/>
        <v>30</v>
      </c>
      <c r="AF52" s="176">
        <f t="shared" si="4"/>
        <v>31</v>
      </c>
      <c r="AG52" s="176">
        <f t="shared" si="4"/>
        <v>32</v>
      </c>
      <c r="AH52" s="176">
        <f t="shared" si="4"/>
        <v>33</v>
      </c>
      <c r="AI52" s="176">
        <f t="shared" si="4"/>
        <v>34</v>
      </c>
      <c r="AJ52" s="176">
        <f t="shared" si="4"/>
        <v>35</v>
      </c>
      <c r="AK52" s="176">
        <f t="shared" si="4"/>
        <v>36</v>
      </c>
      <c r="AL52" s="176">
        <f t="shared" si="4"/>
        <v>37</v>
      </c>
      <c r="AM52" s="176">
        <f t="shared" si="4"/>
        <v>38</v>
      </c>
    </row>
    <row r="53" spans="1:39" x14ac:dyDescent="0.2">
      <c r="A53" s="177" t="s">
        <v>274</v>
      </c>
      <c r="B53" s="322">
        <v>0</v>
      </c>
      <c r="C53" s="322">
        <f t="shared" ref="C53:AM53" si="5">B53+B54-B55</f>
        <v>0</v>
      </c>
      <c r="D53" s="322">
        <f t="shared" si="5"/>
        <v>0</v>
      </c>
      <c r="E53" s="322">
        <f t="shared" si="5"/>
        <v>0</v>
      </c>
      <c r="F53" s="322">
        <f t="shared" si="5"/>
        <v>0</v>
      </c>
      <c r="G53" s="322">
        <f t="shared" si="5"/>
        <v>0</v>
      </c>
      <c r="H53" s="322">
        <f t="shared" si="5"/>
        <v>0</v>
      </c>
      <c r="I53" s="322">
        <f t="shared" si="5"/>
        <v>0</v>
      </c>
      <c r="J53" s="322">
        <f t="shared" si="5"/>
        <v>0</v>
      </c>
      <c r="K53" s="322">
        <f t="shared" si="5"/>
        <v>0</v>
      </c>
      <c r="L53" s="322">
        <f t="shared" si="5"/>
        <v>0</v>
      </c>
      <c r="M53" s="322">
        <f t="shared" si="5"/>
        <v>0</v>
      </c>
      <c r="N53" s="322">
        <f t="shared" si="5"/>
        <v>0</v>
      </c>
      <c r="O53" s="322">
        <f t="shared" si="5"/>
        <v>0</v>
      </c>
      <c r="P53" s="322">
        <f t="shared" si="5"/>
        <v>0</v>
      </c>
      <c r="Q53" s="322">
        <f t="shared" si="5"/>
        <v>0</v>
      </c>
      <c r="R53" s="322">
        <f t="shared" si="5"/>
        <v>0</v>
      </c>
      <c r="S53" s="322">
        <f t="shared" si="5"/>
        <v>0</v>
      </c>
      <c r="T53" s="322">
        <f t="shared" si="5"/>
        <v>0</v>
      </c>
      <c r="U53" s="322">
        <f t="shared" si="5"/>
        <v>0</v>
      </c>
      <c r="V53" s="322">
        <f t="shared" si="5"/>
        <v>0</v>
      </c>
      <c r="W53" s="322">
        <f t="shared" si="5"/>
        <v>0</v>
      </c>
      <c r="X53" s="322">
        <f t="shared" si="5"/>
        <v>0</v>
      </c>
      <c r="Y53" s="322">
        <f t="shared" si="5"/>
        <v>0</v>
      </c>
      <c r="Z53" s="322">
        <f t="shared" si="5"/>
        <v>0</v>
      </c>
      <c r="AA53" s="322">
        <f t="shared" si="5"/>
        <v>0</v>
      </c>
      <c r="AB53" s="322">
        <f t="shared" si="5"/>
        <v>0</v>
      </c>
      <c r="AC53" s="322">
        <f t="shared" si="5"/>
        <v>0</v>
      </c>
      <c r="AD53" s="322">
        <f t="shared" si="5"/>
        <v>0</v>
      </c>
      <c r="AE53" s="322">
        <f t="shared" si="5"/>
        <v>0</v>
      </c>
      <c r="AF53" s="322">
        <f t="shared" si="5"/>
        <v>0</v>
      </c>
      <c r="AG53" s="322">
        <f t="shared" si="5"/>
        <v>0</v>
      </c>
      <c r="AH53" s="322">
        <f t="shared" si="5"/>
        <v>0</v>
      </c>
      <c r="AI53" s="322">
        <f t="shared" si="5"/>
        <v>0</v>
      </c>
      <c r="AJ53" s="322">
        <f t="shared" si="5"/>
        <v>0</v>
      </c>
      <c r="AK53" s="322">
        <f t="shared" si="5"/>
        <v>0</v>
      </c>
      <c r="AL53" s="322">
        <f t="shared" si="5"/>
        <v>0</v>
      </c>
      <c r="AM53" s="322">
        <f t="shared" si="5"/>
        <v>0</v>
      </c>
    </row>
    <row r="54" spans="1:39" x14ac:dyDescent="0.2">
      <c r="A54" s="177" t="s">
        <v>273</v>
      </c>
      <c r="B54" s="322">
        <f>B25*B28*B43*1.18</f>
        <v>0</v>
      </c>
      <c r="C54" s="322">
        <v>0</v>
      </c>
      <c r="D54" s="322">
        <v>0</v>
      </c>
      <c r="E54" s="322">
        <v>0</v>
      </c>
      <c r="F54" s="322">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22">
        <v>0</v>
      </c>
      <c r="AC54" s="322">
        <v>0</v>
      </c>
      <c r="AD54" s="322">
        <v>0</v>
      </c>
      <c r="AE54" s="322">
        <v>0</v>
      </c>
      <c r="AF54" s="322">
        <v>0</v>
      </c>
      <c r="AG54" s="322">
        <v>0</v>
      </c>
      <c r="AH54" s="322">
        <v>0</v>
      </c>
      <c r="AI54" s="322">
        <v>0</v>
      </c>
      <c r="AJ54" s="322">
        <v>0</v>
      </c>
      <c r="AK54" s="322">
        <v>0</v>
      </c>
      <c r="AL54" s="322">
        <v>0</v>
      </c>
      <c r="AM54" s="322">
        <v>0</v>
      </c>
    </row>
    <row r="55" spans="1:39" x14ac:dyDescent="0.2">
      <c r="A55" s="177" t="s">
        <v>272</v>
      </c>
      <c r="B55" s="322">
        <f>$B$54/$B$40</f>
        <v>0</v>
      </c>
      <c r="C55" s="322">
        <f t="shared" ref="C55:AM55" si="6">IF(ROUND(C53,1)=0,0,B55+C54/$B$40)</f>
        <v>0</v>
      </c>
      <c r="D55" s="322">
        <f t="shared" si="6"/>
        <v>0</v>
      </c>
      <c r="E55" s="322">
        <f t="shared" si="6"/>
        <v>0</v>
      </c>
      <c r="F55" s="322">
        <f t="shared" si="6"/>
        <v>0</v>
      </c>
      <c r="G55" s="322">
        <f t="shared" si="6"/>
        <v>0</v>
      </c>
      <c r="H55" s="322">
        <f t="shared" si="6"/>
        <v>0</v>
      </c>
      <c r="I55" s="322">
        <f t="shared" si="6"/>
        <v>0</v>
      </c>
      <c r="J55" s="322">
        <f t="shared" si="6"/>
        <v>0</v>
      </c>
      <c r="K55" s="322">
        <f t="shared" si="6"/>
        <v>0</v>
      </c>
      <c r="L55" s="322">
        <f t="shared" si="6"/>
        <v>0</v>
      </c>
      <c r="M55" s="322">
        <f t="shared" si="6"/>
        <v>0</v>
      </c>
      <c r="N55" s="322">
        <f t="shared" si="6"/>
        <v>0</v>
      </c>
      <c r="O55" s="322">
        <f t="shared" si="6"/>
        <v>0</v>
      </c>
      <c r="P55" s="322">
        <f t="shared" si="6"/>
        <v>0</v>
      </c>
      <c r="Q55" s="322">
        <f t="shared" si="6"/>
        <v>0</v>
      </c>
      <c r="R55" s="322">
        <f t="shared" si="6"/>
        <v>0</v>
      </c>
      <c r="S55" s="322">
        <f t="shared" si="6"/>
        <v>0</v>
      </c>
      <c r="T55" s="322">
        <f t="shared" si="6"/>
        <v>0</v>
      </c>
      <c r="U55" s="322">
        <f t="shared" si="6"/>
        <v>0</v>
      </c>
      <c r="V55" s="322">
        <f t="shared" si="6"/>
        <v>0</v>
      </c>
      <c r="W55" s="322">
        <f t="shared" si="6"/>
        <v>0</v>
      </c>
      <c r="X55" s="322">
        <f t="shared" si="6"/>
        <v>0</v>
      </c>
      <c r="Y55" s="322">
        <f t="shared" si="6"/>
        <v>0</v>
      </c>
      <c r="Z55" s="322">
        <f t="shared" si="6"/>
        <v>0</v>
      </c>
      <c r="AA55" s="322">
        <f t="shared" si="6"/>
        <v>0</v>
      </c>
      <c r="AB55" s="322">
        <f t="shared" si="6"/>
        <v>0</v>
      </c>
      <c r="AC55" s="322">
        <f t="shared" si="6"/>
        <v>0</v>
      </c>
      <c r="AD55" s="322">
        <f t="shared" si="6"/>
        <v>0</v>
      </c>
      <c r="AE55" s="322">
        <f t="shared" si="6"/>
        <v>0</v>
      </c>
      <c r="AF55" s="322">
        <f t="shared" si="6"/>
        <v>0</v>
      </c>
      <c r="AG55" s="322">
        <f t="shared" si="6"/>
        <v>0</v>
      </c>
      <c r="AH55" s="322">
        <f t="shared" si="6"/>
        <v>0</v>
      </c>
      <c r="AI55" s="322">
        <f t="shared" si="6"/>
        <v>0</v>
      </c>
      <c r="AJ55" s="322">
        <f t="shared" si="6"/>
        <v>0</v>
      </c>
      <c r="AK55" s="322">
        <f t="shared" si="6"/>
        <v>0</v>
      </c>
      <c r="AL55" s="322">
        <f t="shared" si="6"/>
        <v>0</v>
      </c>
      <c r="AM55" s="322">
        <f t="shared" si="6"/>
        <v>0</v>
      </c>
    </row>
    <row r="56" spans="1:39" ht="16.5" thickBot="1" x14ac:dyDescent="0.25">
      <c r="A56" s="178" t="s">
        <v>271</v>
      </c>
      <c r="B56" s="179">
        <f t="shared" ref="B56:AM56" si="7">AVERAGE(SUM(B53:B54),(SUM(B53:B54)-B55))*$B$42</f>
        <v>0</v>
      </c>
      <c r="C56" s="179">
        <f t="shared" si="7"/>
        <v>0</v>
      </c>
      <c r="D56" s="179">
        <f t="shared" si="7"/>
        <v>0</v>
      </c>
      <c r="E56" s="179">
        <f t="shared" si="7"/>
        <v>0</v>
      </c>
      <c r="F56" s="179">
        <f t="shared" si="7"/>
        <v>0</v>
      </c>
      <c r="G56" s="179">
        <f t="shared" si="7"/>
        <v>0</v>
      </c>
      <c r="H56" s="179">
        <f t="shared" si="7"/>
        <v>0</v>
      </c>
      <c r="I56" s="179">
        <f t="shared" si="7"/>
        <v>0</v>
      </c>
      <c r="J56" s="179">
        <f t="shared" si="7"/>
        <v>0</v>
      </c>
      <c r="K56" s="179">
        <f t="shared" si="7"/>
        <v>0</v>
      </c>
      <c r="L56" s="179">
        <f t="shared" si="7"/>
        <v>0</v>
      </c>
      <c r="M56" s="179">
        <f t="shared" si="7"/>
        <v>0</v>
      </c>
      <c r="N56" s="179">
        <f t="shared" si="7"/>
        <v>0</v>
      </c>
      <c r="O56" s="179">
        <f t="shared" si="7"/>
        <v>0</v>
      </c>
      <c r="P56" s="179">
        <f t="shared" si="7"/>
        <v>0</v>
      </c>
      <c r="Q56" s="179">
        <f t="shared" si="7"/>
        <v>0</v>
      </c>
      <c r="R56" s="179">
        <f t="shared" si="7"/>
        <v>0</v>
      </c>
      <c r="S56" s="179">
        <f t="shared" si="7"/>
        <v>0</v>
      </c>
      <c r="T56" s="179">
        <f t="shared" si="7"/>
        <v>0</v>
      </c>
      <c r="U56" s="179">
        <f t="shared" si="7"/>
        <v>0</v>
      </c>
      <c r="V56" s="179">
        <f t="shared" si="7"/>
        <v>0</v>
      </c>
      <c r="W56" s="179">
        <f t="shared" si="7"/>
        <v>0</v>
      </c>
      <c r="X56" s="179">
        <f t="shared" si="7"/>
        <v>0</v>
      </c>
      <c r="Y56" s="179">
        <f t="shared" si="7"/>
        <v>0</v>
      </c>
      <c r="Z56" s="179">
        <f t="shared" si="7"/>
        <v>0</v>
      </c>
      <c r="AA56" s="179">
        <f t="shared" si="7"/>
        <v>0</v>
      </c>
      <c r="AB56" s="179">
        <f t="shared" si="7"/>
        <v>0</v>
      </c>
      <c r="AC56" s="179">
        <f t="shared" si="7"/>
        <v>0</v>
      </c>
      <c r="AD56" s="179">
        <f t="shared" si="7"/>
        <v>0</v>
      </c>
      <c r="AE56" s="179">
        <f t="shared" si="7"/>
        <v>0</v>
      </c>
      <c r="AF56" s="179">
        <f t="shared" si="7"/>
        <v>0</v>
      </c>
      <c r="AG56" s="179">
        <f t="shared" si="7"/>
        <v>0</v>
      </c>
      <c r="AH56" s="179">
        <f t="shared" si="7"/>
        <v>0</v>
      </c>
      <c r="AI56" s="179">
        <f t="shared" si="7"/>
        <v>0</v>
      </c>
      <c r="AJ56" s="179">
        <f t="shared" si="7"/>
        <v>0</v>
      </c>
      <c r="AK56" s="179">
        <f t="shared" si="7"/>
        <v>0</v>
      </c>
      <c r="AL56" s="179">
        <f t="shared" si="7"/>
        <v>0</v>
      </c>
      <c r="AM56" s="179">
        <f t="shared" si="7"/>
        <v>0</v>
      </c>
    </row>
    <row r="57" spans="1:39" s="182" customFormat="1" ht="16.5" thickBot="1" x14ac:dyDescent="0.25">
      <c r="A57" s="180"/>
      <c r="B57" s="181"/>
      <c r="C57" s="181"/>
      <c r="D57" s="181"/>
      <c r="E57" s="181"/>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row>
    <row r="58" spans="1:39" x14ac:dyDescent="0.2">
      <c r="A58" s="175" t="s">
        <v>471</v>
      </c>
      <c r="B58" s="176">
        <v>1</v>
      </c>
      <c r="C58" s="176">
        <f>B58+1</f>
        <v>2</v>
      </c>
      <c r="D58" s="176">
        <f t="shared" ref="D58:AM58" si="8">C58+1</f>
        <v>3</v>
      </c>
      <c r="E58" s="176">
        <f t="shared" si="8"/>
        <v>4</v>
      </c>
      <c r="F58" s="176">
        <f t="shared" si="8"/>
        <v>5</v>
      </c>
      <c r="G58" s="176">
        <f t="shared" si="8"/>
        <v>6</v>
      </c>
      <c r="H58" s="176">
        <f t="shared" si="8"/>
        <v>7</v>
      </c>
      <c r="I58" s="176">
        <f t="shared" si="8"/>
        <v>8</v>
      </c>
      <c r="J58" s="176">
        <f t="shared" si="8"/>
        <v>9</v>
      </c>
      <c r="K58" s="176">
        <f t="shared" si="8"/>
        <v>10</v>
      </c>
      <c r="L58" s="176">
        <f t="shared" si="8"/>
        <v>11</v>
      </c>
      <c r="M58" s="176">
        <f t="shared" si="8"/>
        <v>12</v>
      </c>
      <c r="N58" s="176">
        <f t="shared" si="8"/>
        <v>13</v>
      </c>
      <c r="O58" s="176">
        <f t="shared" si="8"/>
        <v>14</v>
      </c>
      <c r="P58" s="176">
        <f t="shared" si="8"/>
        <v>15</v>
      </c>
      <c r="Q58" s="176">
        <f t="shared" si="8"/>
        <v>16</v>
      </c>
      <c r="R58" s="176">
        <f t="shared" si="8"/>
        <v>17</v>
      </c>
      <c r="S58" s="176">
        <f t="shared" si="8"/>
        <v>18</v>
      </c>
      <c r="T58" s="176">
        <f t="shared" si="8"/>
        <v>19</v>
      </c>
      <c r="U58" s="176">
        <f t="shared" si="8"/>
        <v>20</v>
      </c>
      <c r="V58" s="176">
        <f t="shared" si="8"/>
        <v>21</v>
      </c>
      <c r="W58" s="176">
        <f t="shared" si="8"/>
        <v>22</v>
      </c>
      <c r="X58" s="176">
        <f t="shared" si="8"/>
        <v>23</v>
      </c>
      <c r="Y58" s="176">
        <f t="shared" si="8"/>
        <v>24</v>
      </c>
      <c r="Z58" s="176">
        <f t="shared" si="8"/>
        <v>25</v>
      </c>
      <c r="AA58" s="176">
        <f t="shared" si="8"/>
        <v>26</v>
      </c>
      <c r="AB58" s="176">
        <f t="shared" si="8"/>
        <v>27</v>
      </c>
      <c r="AC58" s="176">
        <f t="shared" si="8"/>
        <v>28</v>
      </c>
      <c r="AD58" s="176">
        <f t="shared" si="8"/>
        <v>29</v>
      </c>
      <c r="AE58" s="176">
        <f t="shared" si="8"/>
        <v>30</v>
      </c>
      <c r="AF58" s="176">
        <f t="shared" si="8"/>
        <v>31</v>
      </c>
      <c r="AG58" s="176">
        <f t="shared" si="8"/>
        <v>32</v>
      </c>
      <c r="AH58" s="176">
        <f t="shared" si="8"/>
        <v>33</v>
      </c>
      <c r="AI58" s="176">
        <f t="shared" si="8"/>
        <v>34</v>
      </c>
      <c r="AJ58" s="176">
        <f t="shared" si="8"/>
        <v>35</v>
      </c>
      <c r="AK58" s="176">
        <f t="shared" si="8"/>
        <v>36</v>
      </c>
      <c r="AL58" s="176">
        <f t="shared" si="8"/>
        <v>37</v>
      </c>
      <c r="AM58" s="176">
        <f t="shared" si="8"/>
        <v>38</v>
      </c>
    </row>
    <row r="59" spans="1:39" ht="14.25" x14ac:dyDescent="0.2">
      <c r="A59" s="183" t="s">
        <v>270</v>
      </c>
      <c r="B59" s="323">
        <f t="shared" ref="B59:AM59" si="9">B50*$B$28</f>
        <v>0</v>
      </c>
      <c r="C59" s="323">
        <f t="shared" si="9"/>
        <v>0</v>
      </c>
      <c r="D59" s="323">
        <f t="shared" si="9"/>
        <v>0</v>
      </c>
      <c r="E59" s="323">
        <f t="shared" si="9"/>
        <v>0</v>
      </c>
      <c r="F59" s="323">
        <f t="shared" si="9"/>
        <v>0</v>
      </c>
      <c r="G59" s="323">
        <f t="shared" si="9"/>
        <v>0</v>
      </c>
      <c r="H59" s="323">
        <f t="shared" si="9"/>
        <v>0</v>
      </c>
      <c r="I59" s="323">
        <f t="shared" si="9"/>
        <v>0</v>
      </c>
      <c r="J59" s="323">
        <f t="shared" si="9"/>
        <v>0</v>
      </c>
      <c r="K59" s="323">
        <f t="shared" si="9"/>
        <v>0</v>
      </c>
      <c r="L59" s="323">
        <f t="shared" si="9"/>
        <v>0</v>
      </c>
      <c r="M59" s="323">
        <f t="shared" si="9"/>
        <v>0</v>
      </c>
      <c r="N59" s="323">
        <f t="shared" si="9"/>
        <v>0</v>
      </c>
      <c r="O59" s="323">
        <f t="shared" si="9"/>
        <v>0</v>
      </c>
      <c r="P59" s="323">
        <f t="shared" si="9"/>
        <v>0</v>
      </c>
      <c r="Q59" s="323">
        <f t="shared" si="9"/>
        <v>0</v>
      </c>
      <c r="R59" s="323">
        <f t="shared" si="9"/>
        <v>0</v>
      </c>
      <c r="S59" s="323">
        <f t="shared" si="9"/>
        <v>0</v>
      </c>
      <c r="T59" s="323">
        <f t="shared" si="9"/>
        <v>0</v>
      </c>
      <c r="U59" s="323">
        <f t="shared" si="9"/>
        <v>0</v>
      </c>
      <c r="V59" s="323">
        <f t="shared" si="9"/>
        <v>0</v>
      </c>
      <c r="W59" s="323">
        <f t="shared" si="9"/>
        <v>0</v>
      </c>
      <c r="X59" s="323">
        <f t="shared" si="9"/>
        <v>0</v>
      </c>
      <c r="Y59" s="323">
        <f t="shared" si="9"/>
        <v>0</v>
      </c>
      <c r="Z59" s="323">
        <f t="shared" si="9"/>
        <v>0</v>
      </c>
      <c r="AA59" s="323">
        <f t="shared" si="9"/>
        <v>0</v>
      </c>
      <c r="AB59" s="323">
        <f t="shared" si="9"/>
        <v>0</v>
      </c>
      <c r="AC59" s="323">
        <f t="shared" si="9"/>
        <v>0</v>
      </c>
      <c r="AD59" s="323">
        <f t="shared" si="9"/>
        <v>0</v>
      </c>
      <c r="AE59" s="323">
        <f t="shared" si="9"/>
        <v>0</v>
      </c>
      <c r="AF59" s="323">
        <f t="shared" si="9"/>
        <v>0</v>
      </c>
      <c r="AG59" s="323">
        <f t="shared" si="9"/>
        <v>0</v>
      </c>
      <c r="AH59" s="323">
        <f t="shared" si="9"/>
        <v>0</v>
      </c>
      <c r="AI59" s="323">
        <f t="shared" si="9"/>
        <v>0</v>
      </c>
      <c r="AJ59" s="323">
        <f t="shared" si="9"/>
        <v>0</v>
      </c>
      <c r="AK59" s="323">
        <f t="shared" si="9"/>
        <v>0</v>
      </c>
      <c r="AL59" s="323">
        <f t="shared" si="9"/>
        <v>0</v>
      </c>
      <c r="AM59" s="323">
        <f t="shared" si="9"/>
        <v>0</v>
      </c>
    </row>
    <row r="60" spans="1:39" x14ac:dyDescent="0.2">
      <c r="A60" s="177" t="s">
        <v>269</v>
      </c>
      <c r="B60" s="322">
        <f t="shared" ref="B60:Z60" si="10">SUM(B61:B65)</f>
        <v>0</v>
      </c>
      <c r="C60" s="322">
        <f t="shared" si="10"/>
        <v>0</v>
      </c>
      <c r="D60" s="322">
        <f>SUM(D61:D65)</f>
        <v>0</v>
      </c>
      <c r="E60" s="322">
        <f t="shared" si="10"/>
        <v>-70252.101437975987</v>
      </c>
      <c r="F60" s="322">
        <f t="shared" si="10"/>
        <v>-73553.950205560861</v>
      </c>
      <c r="G60" s="322">
        <f t="shared" si="10"/>
        <v>-77010.985865222217</v>
      </c>
      <c r="H60" s="322">
        <f t="shared" si="10"/>
        <v>-80630.502200887655</v>
      </c>
      <c r="I60" s="322">
        <f t="shared" si="10"/>
        <v>-84420.135804329373</v>
      </c>
      <c r="J60" s="322">
        <f t="shared" si="10"/>
        <v>-88387.882187132855</v>
      </c>
      <c r="K60" s="322">
        <f t="shared" si="10"/>
        <v>-92542.112649928094</v>
      </c>
      <c r="L60" s="322">
        <f t="shared" si="10"/>
        <v>-96891.591944474712</v>
      </c>
      <c r="M60" s="322">
        <f t="shared" si="10"/>
        <v>-101445.49676586501</v>
      </c>
      <c r="N60" s="322">
        <f t="shared" si="10"/>
        <v>-106213.43511386067</v>
      </c>
      <c r="O60" s="322">
        <f t="shared" si="10"/>
        <v>-111205.46656421211</v>
      </c>
      <c r="P60" s="322">
        <f t="shared" si="10"/>
        <v>-116432.12349273007</v>
      </c>
      <c r="Q60" s="322">
        <f t="shared" si="10"/>
        <v>-121904.43329688838</v>
      </c>
      <c r="R60" s="322">
        <f t="shared" si="10"/>
        <v>-127633.94166184214</v>
      </c>
      <c r="S60" s="322">
        <f t="shared" si="10"/>
        <v>-133632.73691994871</v>
      </c>
      <c r="T60" s="322">
        <f t="shared" si="10"/>
        <v>-139913.47555518631</v>
      </c>
      <c r="U60" s="322">
        <f t="shared" si="10"/>
        <v>-146489.40890628003</v>
      </c>
      <c r="V60" s="322">
        <f t="shared" si="10"/>
        <v>-153374.41112487519</v>
      </c>
      <c r="W60" s="322">
        <f t="shared" si="10"/>
        <v>-160583.0084477443</v>
      </c>
      <c r="X60" s="322">
        <f t="shared" si="10"/>
        <v>-168130.40984478826</v>
      </c>
      <c r="Y60" s="322">
        <f t="shared" si="10"/>
        <v>-176032.5391074933</v>
      </c>
      <c r="Z60" s="322">
        <f t="shared" si="10"/>
        <v>-184306.06844554548</v>
      </c>
      <c r="AA60" s="322">
        <f t="shared" ref="AA60:AM60" si="11">SUM(AA61:AA65)</f>
        <v>-192968.45366248611</v>
      </c>
      <c r="AB60" s="322">
        <f t="shared" si="11"/>
        <v>-202037.97098462295</v>
      </c>
      <c r="AC60" s="322">
        <f t="shared" si="11"/>
        <v>-211533.75562090019</v>
      </c>
      <c r="AD60" s="322">
        <f t="shared" si="11"/>
        <v>-221475.84213508249</v>
      </c>
      <c r="AE60" s="322">
        <f t="shared" si="11"/>
        <v>-231885.20671543136</v>
      </c>
      <c r="AF60" s="322">
        <f t="shared" si="11"/>
        <v>-242783.81143105662</v>
      </c>
      <c r="AG60" s="322">
        <f t="shared" si="11"/>
        <v>-254194.65056831625</v>
      </c>
      <c r="AH60" s="322">
        <f t="shared" si="11"/>
        <v>-266141.79914502712</v>
      </c>
      <c r="AI60" s="322">
        <f t="shared" si="11"/>
        <v>-278650.46370484337</v>
      </c>
      <c r="AJ60" s="322">
        <f t="shared" si="11"/>
        <v>-291747.035498971</v>
      </c>
      <c r="AK60" s="322">
        <f t="shared" si="11"/>
        <v>-305459.14616742259</v>
      </c>
      <c r="AL60" s="322">
        <f t="shared" si="11"/>
        <v>-319815.72603729146</v>
      </c>
      <c r="AM60" s="322">
        <f t="shared" si="11"/>
        <v>-334847.06516104413</v>
      </c>
    </row>
    <row r="61" spans="1:39" x14ac:dyDescent="0.2">
      <c r="A61" s="184" t="s">
        <v>268</v>
      </c>
      <c r="B61" s="322"/>
      <c r="C61" s="322"/>
      <c r="D61" s="322"/>
      <c r="E61" s="322">
        <f t="shared" ref="E61:AM61" si="12">-IF(E$47&lt;=$B$30,0,$B$29*(1+E$49)*$B$28)</f>
        <v>-70252.101437975987</v>
      </c>
      <c r="F61" s="322">
        <f t="shared" si="12"/>
        <v>-73553.950205560861</v>
      </c>
      <c r="G61" s="322">
        <f t="shared" si="12"/>
        <v>-77010.985865222217</v>
      </c>
      <c r="H61" s="322">
        <f t="shared" si="12"/>
        <v>-80630.502200887655</v>
      </c>
      <c r="I61" s="322">
        <f t="shared" si="12"/>
        <v>-84420.135804329373</v>
      </c>
      <c r="J61" s="322">
        <f t="shared" si="12"/>
        <v>-88387.882187132855</v>
      </c>
      <c r="K61" s="322">
        <f t="shared" si="12"/>
        <v>-92542.112649928094</v>
      </c>
      <c r="L61" s="322">
        <f t="shared" si="12"/>
        <v>-96891.591944474712</v>
      </c>
      <c r="M61" s="322">
        <f t="shared" si="12"/>
        <v>-101445.49676586501</v>
      </c>
      <c r="N61" s="322">
        <f t="shared" si="12"/>
        <v>-106213.43511386067</v>
      </c>
      <c r="O61" s="322">
        <f t="shared" si="12"/>
        <v>-111205.46656421211</v>
      </c>
      <c r="P61" s="322">
        <f t="shared" si="12"/>
        <v>-116432.12349273007</v>
      </c>
      <c r="Q61" s="322">
        <f t="shared" si="12"/>
        <v>-121904.43329688838</v>
      </c>
      <c r="R61" s="322">
        <f t="shared" si="12"/>
        <v>-127633.94166184214</v>
      </c>
      <c r="S61" s="322">
        <f t="shared" si="12"/>
        <v>-133632.73691994871</v>
      </c>
      <c r="T61" s="322">
        <f t="shared" si="12"/>
        <v>-139913.47555518631</v>
      </c>
      <c r="U61" s="322">
        <f t="shared" si="12"/>
        <v>-146489.40890628003</v>
      </c>
      <c r="V61" s="322">
        <f t="shared" si="12"/>
        <v>-153374.41112487519</v>
      </c>
      <c r="W61" s="322">
        <f t="shared" si="12"/>
        <v>-160583.0084477443</v>
      </c>
      <c r="X61" s="322">
        <f t="shared" si="12"/>
        <v>-168130.40984478826</v>
      </c>
      <c r="Y61" s="322">
        <f t="shared" si="12"/>
        <v>-176032.5391074933</v>
      </c>
      <c r="Z61" s="322">
        <f t="shared" si="12"/>
        <v>-184306.06844554548</v>
      </c>
      <c r="AA61" s="322">
        <f t="shared" si="12"/>
        <v>-192968.45366248611</v>
      </c>
      <c r="AB61" s="322">
        <f t="shared" si="12"/>
        <v>-202037.97098462295</v>
      </c>
      <c r="AC61" s="322">
        <f t="shared" si="12"/>
        <v>-211533.75562090019</v>
      </c>
      <c r="AD61" s="322">
        <f t="shared" si="12"/>
        <v>-221475.84213508249</v>
      </c>
      <c r="AE61" s="322">
        <f t="shared" si="12"/>
        <v>-231885.20671543136</v>
      </c>
      <c r="AF61" s="322">
        <f t="shared" si="12"/>
        <v>-242783.81143105662</v>
      </c>
      <c r="AG61" s="322">
        <f t="shared" si="12"/>
        <v>-254194.65056831625</v>
      </c>
      <c r="AH61" s="322">
        <f t="shared" si="12"/>
        <v>-266141.79914502712</v>
      </c>
      <c r="AI61" s="322">
        <f t="shared" si="12"/>
        <v>-278650.46370484337</v>
      </c>
      <c r="AJ61" s="322">
        <f t="shared" si="12"/>
        <v>-291747.035498971</v>
      </c>
      <c r="AK61" s="322">
        <f t="shared" si="12"/>
        <v>-305459.14616742259</v>
      </c>
      <c r="AL61" s="322">
        <f t="shared" si="12"/>
        <v>-319815.72603729146</v>
      </c>
      <c r="AM61" s="322">
        <f t="shared" si="12"/>
        <v>-334847.06516104413</v>
      </c>
    </row>
    <row r="62" spans="1:39" x14ac:dyDescent="0.2">
      <c r="A62" s="184" t="str">
        <f>A32</f>
        <v>Прочие расходы при эксплуатации объекта, руб. без НДС</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2"/>
      <c r="AL62" s="322"/>
      <c r="AM62" s="322"/>
    </row>
    <row r="63" spans="1:39" x14ac:dyDescent="0.2">
      <c r="A63" s="184" t="s">
        <v>468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2"/>
      <c r="AL63" s="322"/>
      <c r="AM63" s="322"/>
    </row>
    <row r="64" spans="1:39" x14ac:dyDescent="0.2">
      <c r="A64" s="184" t="s">
        <v>468</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row>
    <row r="65" spans="1:39" ht="31.5" x14ac:dyDescent="0.2">
      <c r="A65" s="184" t="s">
        <v>472</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row>
    <row r="66" spans="1:39" ht="28.5" x14ac:dyDescent="0.2">
      <c r="A66" s="185" t="s">
        <v>266</v>
      </c>
      <c r="B66" s="323">
        <f t="shared" ref="B66:AM66" si="13">B59+B60</f>
        <v>0</v>
      </c>
      <c r="C66" s="323">
        <f t="shared" si="13"/>
        <v>0</v>
      </c>
      <c r="D66" s="323">
        <f t="shared" si="13"/>
        <v>0</v>
      </c>
      <c r="E66" s="323">
        <f t="shared" si="13"/>
        <v>-70252.101437975987</v>
      </c>
      <c r="F66" s="323">
        <f t="shared" si="13"/>
        <v>-73553.950205560861</v>
      </c>
      <c r="G66" s="323">
        <f t="shared" si="13"/>
        <v>-77010.985865222217</v>
      </c>
      <c r="H66" s="323">
        <f t="shared" si="13"/>
        <v>-80630.502200887655</v>
      </c>
      <c r="I66" s="323">
        <f t="shared" si="13"/>
        <v>-84420.135804329373</v>
      </c>
      <c r="J66" s="323">
        <f t="shared" si="13"/>
        <v>-88387.882187132855</v>
      </c>
      <c r="K66" s="323">
        <f t="shared" si="13"/>
        <v>-92542.112649928094</v>
      </c>
      <c r="L66" s="323">
        <f t="shared" si="13"/>
        <v>-96891.591944474712</v>
      </c>
      <c r="M66" s="323">
        <f t="shared" si="13"/>
        <v>-101445.49676586501</v>
      </c>
      <c r="N66" s="323">
        <f t="shared" si="13"/>
        <v>-106213.43511386067</v>
      </c>
      <c r="O66" s="323">
        <f t="shared" si="13"/>
        <v>-111205.46656421211</v>
      </c>
      <c r="P66" s="323">
        <f t="shared" si="13"/>
        <v>-116432.12349273007</v>
      </c>
      <c r="Q66" s="323">
        <f t="shared" si="13"/>
        <v>-121904.43329688838</v>
      </c>
      <c r="R66" s="323">
        <f t="shared" si="13"/>
        <v>-127633.94166184214</v>
      </c>
      <c r="S66" s="323">
        <f t="shared" si="13"/>
        <v>-133632.73691994871</v>
      </c>
      <c r="T66" s="323">
        <f t="shared" si="13"/>
        <v>-139913.47555518631</v>
      </c>
      <c r="U66" s="323">
        <f t="shared" si="13"/>
        <v>-146489.40890628003</v>
      </c>
      <c r="V66" s="323">
        <f t="shared" si="13"/>
        <v>-153374.41112487519</v>
      </c>
      <c r="W66" s="323">
        <f t="shared" si="13"/>
        <v>-160583.0084477443</v>
      </c>
      <c r="X66" s="323">
        <f t="shared" si="13"/>
        <v>-168130.40984478826</v>
      </c>
      <c r="Y66" s="323">
        <f t="shared" si="13"/>
        <v>-176032.5391074933</v>
      </c>
      <c r="Z66" s="323">
        <f t="shared" si="13"/>
        <v>-184306.06844554548</v>
      </c>
      <c r="AA66" s="323">
        <f t="shared" si="13"/>
        <v>-192968.45366248611</v>
      </c>
      <c r="AB66" s="323">
        <f t="shared" si="13"/>
        <v>-202037.97098462295</v>
      </c>
      <c r="AC66" s="323">
        <f t="shared" si="13"/>
        <v>-211533.75562090019</v>
      </c>
      <c r="AD66" s="323">
        <f t="shared" si="13"/>
        <v>-221475.84213508249</v>
      </c>
      <c r="AE66" s="323">
        <f t="shared" si="13"/>
        <v>-231885.20671543136</v>
      </c>
      <c r="AF66" s="323">
        <f t="shared" si="13"/>
        <v>-242783.81143105662</v>
      </c>
      <c r="AG66" s="323">
        <f t="shared" si="13"/>
        <v>-254194.65056831625</v>
      </c>
      <c r="AH66" s="323">
        <f t="shared" si="13"/>
        <v>-266141.79914502712</v>
      </c>
      <c r="AI66" s="323">
        <f t="shared" si="13"/>
        <v>-278650.46370484337</v>
      </c>
      <c r="AJ66" s="323">
        <f t="shared" si="13"/>
        <v>-291747.035498971</v>
      </c>
      <c r="AK66" s="323">
        <f t="shared" si="13"/>
        <v>-305459.14616742259</v>
      </c>
      <c r="AL66" s="323">
        <f t="shared" si="13"/>
        <v>-319815.72603729146</v>
      </c>
      <c r="AM66" s="323">
        <f t="shared" si="13"/>
        <v>-334847.06516104413</v>
      </c>
    </row>
    <row r="67" spans="1:39" x14ac:dyDescent="0.2">
      <c r="A67" s="184" t="s">
        <v>261</v>
      </c>
      <c r="B67" s="186"/>
      <c r="C67" s="322"/>
      <c r="D67" s="322"/>
      <c r="E67" s="322">
        <f>-($B$25)*1.2*$B$28/$B$27</f>
        <v>-218679.72685714281</v>
      </c>
      <c r="F67" s="322">
        <f t="shared" ref="F67:AM67" si="14">E67</f>
        <v>-218679.72685714281</v>
      </c>
      <c r="G67" s="322">
        <f t="shared" si="14"/>
        <v>-218679.72685714281</v>
      </c>
      <c r="H67" s="322">
        <f t="shared" si="14"/>
        <v>-218679.72685714281</v>
      </c>
      <c r="I67" s="322">
        <f t="shared" si="14"/>
        <v>-218679.72685714281</v>
      </c>
      <c r="J67" s="322">
        <f t="shared" si="14"/>
        <v>-218679.72685714281</v>
      </c>
      <c r="K67" s="322">
        <f t="shared" si="14"/>
        <v>-218679.72685714281</v>
      </c>
      <c r="L67" s="322">
        <f t="shared" si="14"/>
        <v>-218679.72685714281</v>
      </c>
      <c r="M67" s="322">
        <f t="shared" si="14"/>
        <v>-218679.72685714281</v>
      </c>
      <c r="N67" s="322">
        <f t="shared" si="14"/>
        <v>-218679.72685714281</v>
      </c>
      <c r="O67" s="322">
        <f t="shared" si="14"/>
        <v>-218679.72685714281</v>
      </c>
      <c r="P67" s="322">
        <f t="shared" si="14"/>
        <v>-218679.72685714281</v>
      </c>
      <c r="Q67" s="322">
        <f t="shared" si="14"/>
        <v>-218679.72685714281</v>
      </c>
      <c r="R67" s="322">
        <f t="shared" si="14"/>
        <v>-218679.72685714281</v>
      </c>
      <c r="S67" s="322">
        <f t="shared" si="14"/>
        <v>-218679.72685714281</v>
      </c>
      <c r="T67" s="322">
        <f t="shared" si="14"/>
        <v>-218679.72685714281</v>
      </c>
      <c r="U67" s="322">
        <f t="shared" si="14"/>
        <v>-218679.72685714281</v>
      </c>
      <c r="V67" s="322">
        <f t="shared" si="14"/>
        <v>-218679.72685714281</v>
      </c>
      <c r="W67" s="322">
        <f t="shared" si="14"/>
        <v>-218679.72685714281</v>
      </c>
      <c r="X67" s="322">
        <f t="shared" si="14"/>
        <v>-218679.72685714281</v>
      </c>
      <c r="Y67" s="322">
        <f t="shared" si="14"/>
        <v>-218679.72685714281</v>
      </c>
      <c r="Z67" s="322">
        <f t="shared" si="14"/>
        <v>-218679.72685714281</v>
      </c>
      <c r="AA67" s="322">
        <f t="shared" si="14"/>
        <v>-218679.72685714281</v>
      </c>
      <c r="AB67" s="322">
        <f t="shared" si="14"/>
        <v>-218679.72685714281</v>
      </c>
      <c r="AC67" s="322">
        <f t="shared" si="14"/>
        <v>-218679.72685714281</v>
      </c>
      <c r="AD67" s="322">
        <f t="shared" si="14"/>
        <v>-218679.72685714281</v>
      </c>
      <c r="AE67" s="322">
        <f t="shared" si="14"/>
        <v>-218679.72685714281</v>
      </c>
      <c r="AF67" s="322">
        <f t="shared" si="14"/>
        <v>-218679.72685714281</v>
      </c>
      <c r="AG67" s="322">
        <f t="shared" si="14"/>
        <v>-218679.72685714281</v>
      </c>
      <c r="AH67" s="322">
        <f t="shared" si="14"/>
        <v>-218679.72685714281</v>
      </c>
      <c r="AI67" s="322">
        <f t="shared" si="14"/>
        <v>-218679.72685714281</v>
      </c>
      <c r="AJ67" s="322">
        <f t="shared" si="14"/>
        <v>-218679.72685714281</v>
      </c>
      <c r="AK67" s="322">
        <f t="shared" si="14"/>
        <v>-218679.72685714281</v>
      </c>
      <c r="AL67" s="322">
        <f t="shared" si="14"/>
        <v>-218679.72685714281</v>
      </c>
      <c r="AM67" s="322">
        <f t="shared" si="14"/>
        <v>-218679.72685714281</v>
      </c>
    </row>
    <row r="68" spans="1:39" ht="28.5" x14ac:dyDescent="0.2">
      <c r="A68" s="185" t="s">
        <v>262</v>
      </c>
      <c r="B68" s="323">
        <f t="shared" ref="B68:J68" si="15">B66+B67</f>
        <v>0</v>
      </c>
      <c r="C68" s="323">
        <f>C66+C67</f>
        <v>0</v>
      </c>
      <c r="D68" s="323">
        <f>D66+D67</f>
        <v>0</v>
      </c>
      <c r="E68" s="323">
        <f t="shared" si="15"/>
        <v>-288931.82829511882</v>
      </c>
      <c r="F68" s="323">
        <f>F66+C67</f>
        <v>-73553.950205560861</v>
      </c>
      <c r="G68" s="323">
        <f t="shared" si="15"/>
        <v>-295690.71272236505</v>
      </c>
      <c r="H68" s="323">
        <f t="shared" si="15"/>
        <v>-299310.22905803047</v>
      </c>
      <c r="I68" s="323">
        <f t="shared" si="15"/>
        <v>-303099.86266147217</v>
      </c>
      <c r="J68" s="323">
        <f t="shared" si="15"/>
        <v>-307067.60904427565</v>
      </c>
      <c r="K68" s="323">
        <f>K66+K67</f>
        <v>-311221.83950707089</v>
      </c>
      <c r="L68" s="323">
        <f>L66+L67</f>
        <v>-315571.31880161754</v>
      </c>
      <c r="M68" s="323">
        <f t="shared" ref="M68:AM68" si="16">M66+M67</f>
        <v>-320125.22362300783</v>
      </c>
      <c r="N68" s="323">
        <f t="shared" si="16"/>
        <v>-324893.16197100352</v>
      </c>
      <c r="O68" s="323">
        <f t="shared" si="16"/>
        <v>-329885.19342135492</v>
      </c>
      <c r="P68" s="323">
        <f t="shared" si="16"/>
        <v>-335111.8503498729</v>
      </c>
      <c r="Q68" s="323">
        <f t="shared" si="16"/>
        <v>-340584.16015403118</v>
      </c>
      <c r="R68" s="323">
        <f t="shared" si="16"/>
        <v>-346313.66851898492</v>
      </c>
      <c r="S68" s="323">
        <f t="shared" si="16"/>
        <v>-352312.46377709153</v>
      </c>
      <c r="T68" s="323">
        <f t="shared" si="16"/>
        <v>-358593.20241232915</v>
      </c>
      <c r="U68" s="323">
        <f t="shared" si="16"/>
        <v>-365169.13576342282</v>
      </c>
      <c r="V68" s="323">
        <f t="shared" si="16"/>
        <v>-372054.137982018</v>
      </c>
      <c r="W68" s="323">
        <f t="shared" si="16"/>
        <v>-379262.73530488712</v>
      </c>
      <c r="X68" s="323">
        <f t="shared" si="16"/>
        <v>-386810.13670193107</v>
      </c>
      <c r="Y68" s="323">
        <f t="shared" si="16"/>
        <v>-394712.26596463611</v>
      </c>
      <c r="Z68" s="323">
        <f t="shared" si="16"/>
        <v>-402985.79530268826</v>
      </c>
      <c r="AA68" s="323">
        <f t="shared" si="16"/>
        <v>-411648.18051962892</v>
      </c>
      <c r="AB68" s="323">
        <f t="shared" si="16"/>
        <v>-420717.69784176577</v>
      </c>
      <c r="AC68" s="323">
        <f t="shared" si="16"/>
        <v>-430213.48247804301</v>
      </c>
      <c r="AD68" s="323">
        <f t="shared" si="16"/>
        <v>-440155.56899222534</v>
      </c>
      <c r="AE68" s="323">
        <f t="shared" si="16"/>
        <v>-450564.93357257417</v>
      </c>
      <c r="AF68" s="323">
        <f t="shared" si="16"/>
        <v>-461463.53828819946</v>
      </c>
      <c r="AG68" s="323">
        <f t="shared" si="16"/>
        <v>-472874.3774254591</v>
      </c>
      <c r="AH68" s="323">
        <f t="shared" si="16"/>
        <v>-484821.52600216994</v>
      </c>
      <c r="AI68" s="323">
        <f t="shared" si="16"/>
        <v>-497330.19056198618</v>
      </c>
      <c r="AJ68" s="323">
        <f t="shared" si="16"/>
        <v>-510426.76235611382</v>
      </c>
      <c r="AK68" s="323">
        <f t="shared" si="16"/>
        <v>-524138.8730245654</v>
      </c>
      <c r="AL68" s="323">
        <f t="shared" si="16"/>
        <v>-538495.45289443433</v>
      </c>
      <c r="AM68" s="323">
        <f t="shared" si="16"/>
        <v>-553526.792018187</v>
      </c>
    </row>
    <row r="69" spans="1:39" x14ac:dyDescent="0.2">
      <c r="A69" s="184" t="s">
        <v>260</v>
      </c>
      <c r="B69" s="322">
        <f t="shared" ref="B69:AM69" si="17">-B56</f>
        <v>0</v>
      </c>
      <c r="C69" s="322">
        <f t="shared" si="17"/>
        <v>0</v>
      </c>
      <c r="D69" s="322">
        <f t="shared" si="17"/>
        <v>0</v>
      </c>
      <c r="E69" s="322">
        <f t="shared" si="17"/>
        <v>0</v>
      </c>
      <c r="F69" s="322">
        <f t="shared" si="17"/>
        <v>0</v>
      </c>
      <c r="G69" s="322">
        <f t="shared" si="17"/>
        <v>0</v>
      </c>
      <c r="H69" s="322">
        <f t="shared" si="17"/>
        <v>0</v>
      </c>
      <c r="I69" s="322">
        <f t="shared" si="17"/>
        <v>0</v>
      </c>
      <c r="J69" s="322">
        <f t="shared" si="17"/>
        <v>0</v>
      </c>
      <c r="K69" s="322">
        <f t="shared" si="17"/>
        <v>0</v>
      </c>
      <c r="L69" s="322">
        <f t="shared" si="17"/>
        <v>0</v>
      </c>
      <c r="M69" s="322">
        <f t="shared" si="17"/>
        <v>0</v>
      </c>
      <c r="N69" s="322">
        <f t="shared" si="17"/>
        <v>0</v>
      </c>
      <c r="O69" s="322">
        <f t="shared" si="17"/>
        <v>0</v>
      </c>
      <c r="P69" s="322">
        <f t="shared" si="17"/>
        <v>0</v>
      </c>
      <c r="Q69" s="322">
        <f t="shared" si="17"/>
        <v>0</v>
      </c>
      <c r="R69" s="322">
        <f t="shared" si="17"/>
        <v>0</v>
      </c>
      <c r="S69" s="322">
        <f t="shared" si="17"/>
        <v>0</v>
      </c>
      <c r="T69" s="322">
        <f t="shared" si="17"/>
        <v>0</v>
      </c>
      <c r="U69" s="322">
        <f t="shared" si="17"/>
        <v>0</v>
      </c>
      <c r="V69" s="322">
        <f t="shared" si="17"/>
        <v>0</v>
      </c>
      <c r="W69" s="322">
        <f t="shared" si="17"/>
        <v>0</v>
      </c>
      <c r="X69" s="322">
        <f t="shared" si="17"/>
        <v>0</v>
      </c>
      <c r="Y69" s="322">
        <f t="shared" si="17"/>
        <v>0</v>
      </c>
      <c r="Z69" s="322">
        <f t="shared" si="17"/>
        <v>0</v>
      </c>
      <c r="AA69" s="322">
        <f t="shared" si="17"/>
        <v>0</v>
      </c>
      <c r="AB69" s="322">
        <f t="shared" si="17"/>
        <v>0</v>
      </c>
      <c r="AC69" s="322">
        <f t="shared" si="17"/>
        <v>0</v>
      </c>
      <c r="AD69" s="322">
        <f t="shared" si="17"/>
        <v>0</v>
      </c>
      <c r="AE69" s="322">
        <f t="shared" si="17"/>
        <v>0</v>
      </c>
      <c r="AF69" s="322">
        <f t="shared" si="17"/>
        <v>0</v>
      </c>
      <c r="AG69" s="322">
        <f t="shared" si="17"/>
        <v>0</v>
      </c>
      <c r="AH69" s="322">
        <f t="shared" si="17"/>
        <v>0</v>
      </c>
      <c r="AI69" s="322">
        <f t="shared" si="17"/>
        <v>0</v>
      </c>
      <c r="AJ69" s="322">
        <f t="shared" si="17"/>
        <v>0</v>
      </c>
      <c r="AK69" s="322">
        <f t="shared" si="17"/>
        <v>0</v>
      </c>
      <c r="AL69" s="322">
        <f t="shared" si="17"/>
        <v>0</v>
      </c>
      <c r="AM69" s="322">
        <f t="shared" si="17"/>
        <v>0</v>
      </c>
    </row>
    <row r="70" spans="1:39" ht="14.25" x14ac:dyDescent="0.2">
      <c r="A70" s="185" t="s">
        <v>265</v>
      </c>
      <c r="B70" s="323">
        <f t="shared" ref="B70:AM70" si="18">B68+B69</f>
        <v>0</v>
      </c>
      <c r="C70" s="323">
        <f t="shared" si="18"/>
        <v>0</v>
      </c>
      <c r="D70" s="323">
        <f t="shared" si="18"/>
        <v>0</v>
      </c>
      <c r="E70" s="323">
        <f t="shared" si="18"/>
        <v>-288931.82829511882</v>
      </c>
      <c r="F70" s="323">
        <f t="shared" si="18"/>
        <v>-73553.950205560861</v>
      </c>
      <c r="G70" s="323">
        <f t="shared" si="18"/>
        <v>-295690.71272236505</v>
      </c>
      <c r="H70" s="323">
        <f t="shared" si="18"/>
        <v>-299310.22905803047</v>
      </c>
      <c r="I70" s="323">
        <f t="shared" si="18"/>
        <v>-303099.86266147217</v>
      </c>
      <c r="J70" s="323">
        <f t="shared" si="18"/>
        <v>-307067.60904427565</v>
      </c>
      <c r="K70" s="323">
        <f t="shared" si="18"/>
        <v>-311221.83950707089</v>
      </c>
      <c r="L70" s="323">
        <f t="shared" si="18"/>
        <v>-315571.31880161754</v>
      </c>
      <c r="M70" s="323">
        <f t="shared" si="18"/>
        <v>-320125.22362300783</v>
      </c>
      <c r="N70" s="323">
        <f t="shared" si="18"/>
        <v>-324893.16197100352</v>
      </c>
      <c r="O70" s="323">
        <f t="shared" si="18"/>
        <v>-329885.19342135492</v>
      </c>
      <c r="P70" s="323">
        <f t="shared" si="18"/>
        <v>-335111.8503498729</v>
      </c>
      <c r="Q70" s="323">
        <f t="shared" si="18"/>
        <v>-340584.16015403118</v>
      </c>
      <c r="R70" s="323">
        <f t="shared" si="18"/>
        <v>-346313.66851898492</v>
      </c>
      <c r="S70" s="323">
        <f t="shared" si="18"/>
        <v>-352312.46377709153</v>
      </c>
      <c r="T70" s="323">
        <f t="shared" si="18"/>
        <v>-358593.20241232915</v>
      </c>
      <c r="U70" s="323">
        <f t="shared" si="18"/>
        <v>-365169.13576342282</v>
      </c>
      <c r="V70" s="323">
        <f t="shared" si="18"/>
        <v>-372054.137982018</v>
      </c>
      <c r="W70" s="323">
        <f t="shared" si="18"/>
        <v>-379262.73530488712</v>
      </c>
      <c r="X70" s="323">
        <f t="shared" si="18"/>
        <v>-386810.13670193107</v>
      </c>
      <c r="Y70" s="323">
        <f t="shared" si="18"/>
        <v>-394712.26596463611</v>
      </c>
      <c r="Z70" s="323">
        <f t="shared" si="18"/>
        <v>-402985.79530268826</v>
      </c>
      <c r="AA70" s="323">
        <f t="shared" si="18"/>
        <v>-411648.18051962892</v>
      </c>
      <c r="AB70" s="323">
        <f t="shared" si="18"/>
        <v>-420717.69784176577</v>
      </c>
      <c r="AC70" s="323">
        <f t="shared" si="18"/>
        <v>-430213.48247804301</v>
      </c>
      <c r="AD70" s="323">
        <f t="shared" si="18"/>
        <v>-440155.56899222534</v>
      </c>
      <c r="AE70" s="323">
        <f t="shared" si="18"/>
        <v>-450564.93357257417</v>
      </c>
      <c r="AF70" s="323">
        <f t="shared" si="18"/>
        <v>-461463.53828819946</v>
      </c>
      <c r="AG70" s="323">
        <f t="shared" si="18"/>
        <v>-472874.3774254591</v>
      </c>
      <c r="AH70" s="323">
        <f t="shared" si="18"/>
        <v>-484821.52600216994</v>
      </c>
      <c r="AI70" s="323">
        <f t="shared" si="18"/>
        <v>-497330.19056198618</v>
      </c>
      <c r="AJ70" s="323">
        <f t="shared" si="18"/>
        <v>-510426.76235611382</v>
      </c>
      <c r="AK70" s="323">
        <f t="shared" si="18"/>
        <v>-524138.8730245654</v>
      </c>
      <c r="AL70" s="323">
        <f t="shared" si="18"/>
        <v>-538495.45289443433</v>
      </c>
      <c r="AM70" s="323">
        <f t="shared" si="18"/>
        <v>-553526.792018187</v>
      </c>
    </row>
    <row r="71" spans="1:39" x14ac:dyDescent="0.2">
      <c r="A71" s="184" t="s">
        <v>259</v>
      </c>
      <c r="B71" s="322">
        <f t="shared" ref="B71:AM71" si="19">-B70*$B$36</f>
        <v>0</v>
      </c>
      <c r="C71" s="322">
        <f t="shared" si="19"/>
        <v>0</v>
      </c>
      <c r="D71" s="322">
        <f t="shared" si="19"/>
        <v>0</v>
      </c>
      <c r="E71" s="322">
        <f t="shared" si="19"/>
        <v>57786.365659023766</v>
      </c>
      <c r="F71" s="322">
        <f t="shared" si="19"/>
        <v>14710.790041112174</v>
      </c>
      <c r="G71" s="322">
        <f t="shared" si="19"/>
        <v>59138.142544473012</v>
      </c>
      <c r="H71" s="322">
        <f t="shared" si="19"/>
        <v>59862.045811606098</v>
      </c>
      <c r="I71" s="322">
        <f t="shared" si="19"/>
        <v>60619.972532294436</v>
      </c>
      <c r="J71" s="322">
        <f t="shared" si="19"/>
        <v>61413.521808855134</v>
      </c>
      <c r="K71" s="322">
        <f t="shared" si="19"/>
        <v>62244.367901414182</v>
      </c>
      <c r="L71" s="322">
        <f t="shared" si="19"/>
        <v>63114.263760323513</v>
      </c>
      <c r="M71" s="322">
        <f t="shared" si="19"/>
        <v>64025.044724601568</v>
      </c>
      <c r="N71" s="322">
        <f t="shared" si="19"/>
        <v>64978.632394200707</v>
      </c>
      <c r="O71" s="322">
        <f t="shared" si="19"/>
        <v>65977.038684270985</v>
      </c>
      <c r="P71" s="322">
        <f t="shared" si="19"/>
        <v>67022.370069974582</v>
      </c>
      <c r="Q71" s="322">
        <f t="shared" si="19"/>
        <v>68116.832030806239</v>
      </c>
      <c r="R71" s="322">
        <f t="shared" si="19"/>
        <v>69262.733703796985</v>
      </c>
      <c r="S71" s="322">
        <f t="shared" si="19"/>
        <v>70462.492755418309</v>
      </c>
      <c r="T71" s="322">
        <f t="shared" si="19"/>
        <v>71718.640482465838</v>
      </c>
      <c r="U71" s="322">
        <f t="shared" si="19"/>
        <v>73033.827152684564</v>
      </c>
      <c r="V71" s="322">
        <f t="shared" si="19"/>
        <v>74410.8275964036</v>
      </c>
      <c r="W71" s="322">
        <f t="shared" si="19"/>
        <v>75852.54706097742</v>
      </c>
      <c r="X71" s="322">
        <f t="shared" si="19"/>
        <v>77362.027340386223</v>
      </c>
      <c r="Y71" s="322">
        <f t="shared" si="19"/>
        <v>78942.453192927234</v>
      </c>
      <c r="Z71" s="322">
        <f t="shared" si="19"/>
        <v>80597.159060537655</v>
      </c>
      <c r="AA71" s="322">
        <f t="shared" si="19"/>
        <v>82329.63610392579</v>
      </c>
      <c r="AB71" s="322">
        <f t="shared" si="19"/>
        <v>84143.539568353153</v>
      </c>
      <c r="AC71" s="322">
        <f t="shared" si="19"/>
        <v>86042.696495608601</v>
      </c>
      <c r="AD71" s="322">
        <f t="shared" si="19"/>
        <v>88031.113798445076</v>
      </c>
      <c r="AE71" s="322">
        <f t="shared" si="19"/>
        <v>90112.986714514846</v>
      </c>
      <c r="AF71" s="322">
        <f t="shared" si="19"/>
        <v>92292.707657639898</v>
      </c>
      <c r="AG71" s="322">
        <f t="shared" si="19"/>
        <v>94574.875485091819</v>
      </c>
      <c r="AH71" s="322">
        <f t="shared" si="19"/>
        <v>96964.305200433999</v>
      </c>
      <c r="AI71" s="322">
        <f t="shared" si="19"/>
        <v>99466.038112397247</v>
      </c>
      <c r="AJ71" s="322">
        <f t="shared" si="19"/>
        <v>102085.35247122277</v>
      </c>
      <c r="AK71" s="322">
        <f t="shared" si="19"/>
        <v>104827.77460491308</v>
      </c>
      <c r="AL71" s="322">
        <f t="shared" si="19"/>
        <v>107699.09057888687</v>
      </c>
      <c r="AM71" s="322">
        <f t="shared" si="19"/>
        <v>110705.35840363741</v>
      </c>
    </row>
    <row r="72" spans="1:39" ht="15" thickBot="1" x14ac:dyDescent="0.25">
      <c r="A72" s="187" t="s">
        <v>264</v>
      </c>
      <c r="B72" s="188">
        <f t="shared" ref="B72:AM72" si="20">B70+B71</f>
        <v>0</v>
      </c>
      <c r="C72" s="188">
        <f t="shared" si="20"/>
        <v>0</v>
      </c>
      <c r="D72" s="188">
        <f t="shared" si="20"/>
        <v>0</v>
      </c>
      <c r="E72" s="188">
        <f t="shared" si="20"/>
        <v>-231145.46263609506</v>
      </c>
      <c r="F72" s="188">
        <f t="shared" si="20"/>
        <v>-58843.160164448687</v>
      </c>
      <c r="G72" s="188">
        <f t="shared" si="20"/>
        <v>-236552.57017789205</v>
      </c>
      <c r="H72" s="188">
        <f t="shared" si="20"/>
        <v>-239448.18324642436</v>
      </c>
      <c r="I72" s="188">
        <f t="shared" si="20"/>
        <v>-242479.89012917774</v>
      </c>
      <c r="J72" s="188">
        <f t="shared" si="20"/>
        <v>-245654.08723542053</v>
      </c>
      <c r="K72" s="188">
        <f t="shared" si="20"/>
        <v>-248977.47160565673</v>
      </c>
      <c r="L72" s="188">
        <f t="shared" si="20"/>
        <v>-252457.05504129402</v>
      </c>
      <c r="M72" s="188">
        <f t="shared" si="20"/>
        <v>-256100.17889840627</v>
      </c>
      <c r="N72" s="188">
        <f t="shared" si="20"/>
        <v>-259914.5295768028</v>
      </c>
      <c r="O72" s="188">
        <f t="shared" si="20"/>
        <v>-263908.15473708394</v>
      </c>
      <c r="P72" s="188">
        <f t="shared" si="20"/>
        <v>-268089.48027989833</v>
      </c>
      <c r="Q72" s="188">
        <f t="shared" si="20"/>
        <v>-272467.32812322496</v>
      </c>
      <c r="R72" s="188">
        <f t="shared" si="20"/>
        <v>-277050.93481518794</v>
      </c>
      <c r="S72" s="188">
        <f t="shared" si="20"/>
        <v>-281849.97102167323</v>
      </c>
      <c r="T72" s="188">
        <f t="shared" si="20"/>
        <v>-286874.5619298633</v>
      </c>
      <c r="U72" s="188">
        <f t="shared" si="20"/>
        <v>-292135.30861073826</v>
      </c>
      <c r="V72" s="188">
        <f t="shared" si="20"/>
        <v>-297643.3103856144</v>
      </c>
      <c r="W72" s="188">
        <f t="shared" si="20"/>
        <v>-303410.18824390968</v>
      </c>
      <c r="X72" s="188">
        <f t="shared" si="20"/>
        <v>-309448.10936154483</v>
      </c>
      <c r="Y72" s="188">
        <f t="shared" si="20"/>
        <v>-315769.81277170888</v>
      </c>
      <c r="Z72" s="188">
        <f t="shared" si="20"/>
        <v>-322388.63624215062</v>
      </c>
      <c r="AA72" s="188">
        <f t="shared" si="20"/>
        <v>-329318.54441570316</v>
      </c>
      <c r="AB72" s="188">
        <f t="shared" si="20"/>
        <v>-336574.15827341261</v>
      </c>
      <c r="AC72" s="188">
        <f t="shared" si="20"/>
        <v>-344170.78598243441</v>
      </c>
      <c r="AD72" s="188">
        <f t="shared" si="20"/>
        <v>-352124.45519378025</v>
      </c>
      <c r="AE72" s="188">
        <f t="shared" si="20"/>
        <v>-360451.94685805932</v>
      </c>
      <c r="AF72" s="188">
        <f t="shared" si="20"/>
        <v>-369170.83063055959</v>
      </c>
      <c r="AG72" s="188">
        <f t="shared" si="20"/>
        <v>-378299.50194036728</v>
      </c>
      <c r="AH72" s="188">
        <f t="shared" si="20"/>
        <v>-387857.22080173594</v>
      </c>
      <c r="AI72" s="188">
        <f t="shared" si="20"/>
        <v>-397864.15244958893</v>
      </c>
      <c r="AJ72" s="188">
        <f t="shared" si="20"/>
        <v>-408341.40988489107</v>
      </c>
      <c r="AK72" s="188">
        <f t="shared" si="20"/>
        <v>-419311.09841965232</v>
      </c>
      <c r="AL72" s="188">
        <f t="shared" si="20"/>
        <v>-430796.36231554748</v>
      </c>
      <c r="AM72" s="188">
        <f t="shared" si="20"/>
        <v>-442821.43361454958</v>
      </c>
    </row>
    <row r="73" spans="1:39" s="190" customFormat="1" ht="16.5" thickBot="1" x14ac:dyDescent="0.25">
      <c r="A73" s="180"/>
      <c r="B73" s="189">
        <f>B141</f>
        <v>0</v>
      </c>
      <c r="C73" s="189">
        <f t="shared" ref="C73:AM73" si="21">C141</f>
        <v>0</v>
      </c>
      <c r="D73" s="189">
        <f t="shared" si="21"/>
        <v>0.5</v>
      </c>
      <c r="E73" s="189">
        <f t="shared" si="21"/>
        <v>1.5</v>
      </c>
      <c r="F73" s="189">
        <f t="shared" si="21"/>
        <v>2.5</v>
      </c>
      <c r="G73" s="189">
        <f t="shared" si="21"/>
        <v>3.5</v>
      </c>
      <c r="H73" s="189">
        <f t="shared" si="21"/>
        <v>4.5</v>
      </c>
      <c r="I73" s="189">
        <f t="shared" si="21"/>
        <v>5.5</v>
      </c>
      <c r="J73" s="189">
        <f t="shared" si="21"/>
        <v>6.5</v>
      </c>
      <c r="K73" s="189">
        <f t="shared" si="21"/>
        <v>7.5</v>
      </c>
      <c r="L73" s="189">
        <f t="shared" si="21"/>
        <v>8.5</v>
      </c>
      <c r="M73" s="189">
        <f t="shared" si="21"/>
        <v>9.5</v>
      </c>
      <c r="N73" s="189">
        <f t="shared" si="21"/>
        <v>10.5</v>
      </c>
      <c r="O73" s="189">
        <f t="shared" si="21"/>
        <v>11.5</v>
      </c>
      <c r="P73" s="189">
        <f t="shared" si="21"/>
        <v>12.5</v>
      </c>
      <c r="Q73" s="189">
        <f t="shared" si="21"/>
        <v>13.5</v>
      </c>
      <c r="R73" s="189">
        <f t="shared" si="21"/>
        <v>14.5</v>
      </c>
      <c r="S73" s="189">
        <f t="shared" si="21"/>
        <v>15.5</v>
      </c>
      <c r="T73" s="189">
        <f t="shared" si="21"/>
        <v>16.5</v>
      </c>
      <c r="U73" s="189">
        <f t="shared" si="21"/>
        <v>17.5</v>
      </c>
      <c r="V73" s="189">
        <f t="shared" si="21"/>
        <v>18.5</v>
      </c>
      <c r="W73" s="189">
        <f t="shared" si="21"/>
        <v>19.5</v>
      </c>
      <c r="X73" s="189">
        <f t="shared" si="21"/>
        <v>20.5</v>
      </c>
      <c r="Y73" s="189">
        <f t="shared" si="21"/>
        <v>21.5</v>
      </c>
      <c r="Z73" s="189">
        <f t="shared" si="21"/>
        <v>22.5</v>
      </c>
      <c r="AA73" s="189">
        <f t="shared" si="21"/>
        <v>23.5</v>
      </c>
      <c r="AB73" s="189">
        <f t="shared" si="21"/>
        <v>24.5</v>
      </c>
      <c r="AC73" s="189">
        <f t="shared" si="21"/>
        <v>25.5</v>
      </c>
      <c r="AD73" s="189">
        <f t="shared" si="21"/>
        <v>26.5</v>
      </c>
      <c r="AE73" s="189">
        <f t="shared" si="21"/>
        <v>27.5</v>
      </c>
      <c r="AF73" s="189">
        <f t="shared" si="21"/>
        <v>28.5</v>
      </c>
      <c r="AG73" s="189">
        <f t="shared" si="21"/>
        <v>29.5</v>
      </c>
      <c r="AH73" s="189">
        <f t="shared" si="21"/>
        <v>30.5</v>
      </c>
      <c r="AI73" s="189">
        <f t="shared" si="21"/>
        <v>31.5</v>
      </c>
      <c r="AJ73" s="189">
        <f t="shared" si="21"/>
        <v>32.5</v>
      </c>
      <c r="AK73" s="189">
        <f t="shared" si="21"/>
        <v>33.5</v>
      </c>
      <c r="AL73" s="189">
        <f t="shared" si="21"/>
        <v>34.5</v>
      </c>
      <c r="AM73" s="189">
        <f t="shared" si="21"/>
        <v>35.5</v>
      </c>
    </row>
    <row r="74" spans="1:39" x14ac:dyDescent="0.2">
      <c r="A74" s="175" t="s">
        <v>263</v>
      </c>
      <c r="B74" s="176">
        <f t="shared" ref="B74:AM74" si="22">B58</f>
        <v>1</v>
      </c>
      <c r="C74" s="176">
        <f t="shared" si="22"/>
        <v>2</v>
      </c>
      <c r="D74" s="176">
        <f t="shared" si="22"/>
        <v>3</v>
      </c>
      <c r="E74" s="176">
        <f t="shared" si="22"/>
        <v>4</v>
      </c>
      <c r="F74" s="176">
        <f t="shared" si="22"/>
        <v>5</v>
      </c>
      <c r="G74" s="176">
        <f t="shared" si="22"/>
        <v>6</v>
      </c>
      <c r="H74" s="176">
        <f t="shared" si="22"/>
        <v>7</v>
      </c>
      <c r="I74" s="176">
        <f t="shared" si="22"/>
        <v>8</v>
      </c>
      <c r="J74" s="176">
        <f t="shared" si="22"/>
        <v>9</v>
      </c>
      <c r="K74" s="176">
        <f t="shared" si="22"/>
        <v>10</v>
      </c>
      <c r="L74" s="176">
        <f t="shared" si="22"/>
        <v>11</v>
      </c>
      <c r="M74" s="176">
        <f t="shared" si="22"/>
        <v>12</v>
      </c>
      <c r="N74" s="176">
        <f t="shared" si="22"/>
        <v>13</v>
      </c>
      <c r="O74" s="176">
        <f t="shared" si="22"/>
        <v>14</v>
      </c>
      <c r="P74" s="176">
        <f t="shared" si="22"/>
        <v>15</v>
      </c>
      <c r="Q74" s="176">
        <f t="shared" si="22"/>
        <v>16</v>
      </c>
      <c r="R74" s="176">
        <f t="shared" si="22"/>
        <v>17</v>
      </c>
      <c r="S74" s="176">
        <f t="shared" si="22"/>
        <v>18</v>
      </c>
      <c r="T74" s="176">
        <f t="shared" si="22"/>
        <v>19</v>
      </c>
      <c r="U74" s="176">
        <f t="shared" si="22"/>
        <v>20</v>
      </c>
      <c r="V74" s="176">
        <f t="shared" si="22"/>
        <v>21</v>
      </c>
      <c r="W74" s="176">
        <f t="shared" si="22"/>
        <v>22</v>
      </c>
      <c r="X74" s="176">
        <f t="shared" si="22"/>
        <v>23</v>
      </c>
      <c r="Y74" s="176">
        <f t="shared" si="22"/>
        <v>24</v>
      </c>
      <c r="Z74" s="176">
        <f t="shared" si="22"/>
        <v>25</v>
      </c>
      <c r="AA74" s="176">
        <f t="shared" si="22"/>
        <v>26</v>
      </c>
      <c r="AB74" s="176">
        <f t="shared" si="22"/>
        <v>27</v>
      </c>
      <c r="AC74" s="176">
        <f t="shared" si="22"/>
        <v>28</v>
      </c>
      <c r="AD74" s="176">
        <f t="shared" si="22"/>
        <v>29</v>
      </c>
      <c r="AE74" s="176">
        <f t="shared" si="22"/>
        <v>30</v>
      </c>
      <c r="AF74" s="176">
        <f t="shared" si="22"/>
        <v>31</v>
      </c>
      <c r="AG74" s="176">
        <f t="shared" si="22"/>
        <v>32</v>
      </c>
      <c r="AH74" s="176">
        <f t="shared" si="22"/>
        <v>33</v>
      </c>
      <c r="AI74" s="176">
        <f t="shared" si="22"/>
        <v>34</v>
      </c>
      <c r="AJ74" s="176">
        <f t="shared" si="22"/>
        <v>35</v>
      </c>
      <c r="AK74" s="176">
        <f t="shared" si="22"/>
        <v>36</v>
      </c>
      <c r="AL74" s="176">
        <f t="shared" si="22"/>
        <v>37</v>
      </c>
      <c r="AM74" s="176">
        <f t="shared" si="22"/>
        <v>38</v>
      </c>
    </row>
    <row r="75" spans="1:39" ht="28.5" x14ac:dyDescent="0.2">
      <c r="A75" s="183" t="s">
        <v>262</v>
      </c>
      <c r="B75" s="323">
        <f t="shared" ref="B75:AM75" si="23">B68</f>
        <v>0</v>
      </c>
      <c r="C75" s="323">
        <f t="shared" si="23"/>
        <v>0</v>
      </c>
      <c r="D75" s="323">
        <f>D68</f>
        <v>0</v>
      </c>
      <c r="E75" s="323">
        <f t="shared" si="23"/>
        <v>-288931.82829511882</v>
      </c>
      <c r="F75" s="323">
        <f t="shared" si="23"/>
        <v>-73553.950205560861</v>
      </c>
      <c r="G75" s="323">
        <f t="shared" si="23"/>
        <v>-295690.71272236505</v>
      </c>
      <c r="H75" s="323">
        <f t="shared" si="23"/>
        <v>-299310.22905803047</v>
      </c>
      <c r="I75" s="323">
        <f t="shared" si="23"/>
        <v>-303099.86266147217</v>
      </c>
      <c r="J75" s="323">
        <f t="shared" si="23"/>
        <v>-307067.60904427565</v>
      </c>
      <c r="K75" s="323">
        <f t="shared" si="23"/>
        <v>-311221.83950707089</v>
      </c>
      <c r="L75" s="323">
        <f t="shared" si="23"/>
        <v>-315571.31880161754</v>
      </c>
      <c r="M75" s="323">
        <f t="shared" si="23"/>
        <v>-320125.22362300783</v>
      </c>
      <c r="N75" s="323">
        <f t="shared" si="23"/>
        <v>-324893.16197100352</v>
      </c>
      <c r="O75" s="323">
        <f t="shared" si="23"/>
        <v>-329885.19342135492</v>
      </c>
      <c r="P75" s="323">
        <f t="shared" si="23"/>
        <v>-335111.8503498729</v>
      </c>
      <c r="Q75" s="323">
        <f t="shared" si="23"/>
        <v>-340584.16015403118</v>
      </c>
      <c r="R75" s="323">
        <f t="shared" si="23"/>
        <v>-346313.66851898492</v>
      </c>
      <c r="S75" s="323">
        <f t="shared" si="23"/>
        <v>-352312.46377709153</v>
      </c>
      <c r="T75" s="323">
        <f t="shared" si="23"/>
        <v>-358593.20241232915</v>
      </c>
      <c r="U75" s="323">
        <f t="shared" si="23"/>
        <v>-365169.13576342282</v>
      </c>
      <c r="V75" s="323">
        <f t="shared" si="23"/>
        <v>-372054.137982018</v>
      </c>
      <c r="W75" s="323">
        <f t="shared" si="23"/>
        <v>-379262.73530488712</v>
      </c>
      <c r="X75" s="323">
        <f t="shared" si="23"/>
        <v>-386810.13670193107</v>
      </c>
      <c r="Y75" s="323">
        <f t="shared" si="23"/>
        <v>-394712.26596463611</v>
      </c>
      <c r="Z75" s="323">
        <f t="shared" si="23"/>
        <v>-402985.79530268826</v>
      </c>
      <c r="AA75" s="323">
        <f t="shared" si="23"/>
        <v>-411648.18051962892</v>
      </c>
      <c r="AB75" s="323">
        <f t="shared" si="23"/>
        <v>-420717.69784176577</v>
      </c>
      <c r="AC75" s="323">
        <f t="shared" si="23"/>
        <v>-430213.48247804301</v>
      </c>
      <c r="AD75" s="323">
        <f t="shared" si="23"/>
        <v>-440155.56899222534</v>
      </c>
      <c r="AE75" s="323">
        <f t="shared" si="23"/>
        <v>-450564.93357257417</v>
      </c>
      <c r="AF75" s="323">
        <f t="shared" si="23"/>
        <v>-461463.53828819946</v>
      </c>
      <c r="AG75" s="323">
        <f t="shared" si="23"/>
        <v>-472874.3774254591</v>
      </c>
      <c r="AH75" s="323">
        <f t="shared" si="23"/>
        <v>-484821.52600216994</v>
      </c>
      <c r="AI75" s="323">
        <f t="shared" si="23"/>
        <v>-497330.19056198618</v>
      </c>
      <c r="AJ75" s="323">
        <f t="shared" si="23"/>
        <v>-510426.76235611382</v>
      </c>
      <c r="AK75" s="323">
        <f t="shared" si="23"/>
        <v>-524138.8730245654</v>
      </c>
      <c r="AL75" s="323">
        <f t="shared" si="23"/>
        <v>-538495.45289443433</v>
      </c>
      <c r="AM75" s="323">
        <f t="shared" si="23"/>
        <v>-553526.792018187</v>
      </c>
    </row>
    <row r="76" spans="1:39" x14ac:dyDescent="0.2">
      <c r="A76" s="184" t="s">
        <v>261</v>
      </c>
      <c r="B76" s="322">
        <f t="shared" ref="B76:AM76" si="24">-B67</f>
        <v>0</v>
      </c>
      <c r="C76" s="322">
        <f>-C67</f>
        <v>0</v>
      </c>
      <c r="D76" s="322">
        <f t="shared" si="24"/>
        <v>0</v>
      </c>
      <c r="E76" s="322">
        <f t="shared" si="24"/>
        <v>218679.72685714281</v>
      </c>
      <c r="F76" s="322">
        <f>-C67</f>
        <v>0</v>
      </c>
      <c r="G76" s="322">
        <f t="shared" si="24"/>
        <v>218679.72685714281</v>
      </c>
      <c r="H76" s="322">
        <f t="shared" si="24"/>
        <v>218679.72685714281</v>
      </c>
      <c r="I76" s="322">
        <f t="shared" si="24"/>
        <v>218679.72685714281</v>
      </c>
      <c r="J76" s="322">
        <f t="shared" si="24"/>
        <v>218679.72685714281</v>
      </c>
      <c r="K76" s="322">
        <f t="shared" si="24"/>
        <v>218679.72685714281</v>
      </c>
      <c r="L76" s="322">
        <f>-L67</f>
        <v>218679.72685714281</v>
      </c>
      <c r="M76" s="322">
        <f>-M67</f>
        <v>218679.72685714281</v>
      </c>
      <c r="N76" s="322">
        <f t="shared" si="24"/>
        <v>218679.72685714281</v>
      </c>
      <c r="O76" s="322">
        <f t="shared" si="24"/>
        <v>218679.72685714281</v>
      </c>
      <c r="P76" s="322">
        <f t="shared" si="24"/>
        <v>218679.72685714281</v>
      </c>
      <c r="Q76" s="322">
        <f t="shared" si="24"/>
        <v>218679.72685714281</v>
      </c>
      <c r="R76" s="322">
        <f t="shared" si="24"/>
        <v>218679.72685714281</v>
      </c>
      <c r="S76" s="322">
        <f t="shared" si="24"/>
        <v>218679.72685714281</v>
      </c>
      <c r="T76" s="322">
        <f t="shared" si="24"/>
        <v>218679.72685714281</v>
      </c>
      <c r="U76" s="322">
        <f t="shared" si="24"/>
        <v>218679.72685714281</v>
      </c>
      <c r="V76" s="322">
        <f t="shared" si="24"/>
        <v>218679.72685714281</v>
      </c>
      <c r="W76" s="322">
        <f t="shared" si="24"/>
        <v>218679.72685714281</v>
      </c>
      <c r="X76" s="322">
        <f t="shared" si="24"/>
        <v>218679.72685714281</v>
      </c>
      <c r="Y76" s="322">
        <f t="shared" si="24"/>
        <v>218679.72685714281</v>
      </c>
      <c r="Z76" s="322">
        <f t="shared" si="24"/>
        <v>218679.72685714281</v>
      </c>
      <c r="AA76" s="322">
        <f t="shared" si="24"/>
        <v>218679.72685714281</v>
      </c>
      <c r="AB76" s="322">
        <f t="shared" si="24"/>
        <v>218679.72685714281</v>
      </c>
      <c r="AC76" s="322">
        <f t="shared" si="24"/>
        <v>218679.72685714281</v>
      </c>
      <c r="AD76" s="322">
        <f t="shared" si="24"/>
        <v>218679.72685714281</v>
      </c>
      <c r="AE76" s="322">
        <f t="shared" si="24"/>
        <v>218679.72685714281</v>
      </c>
      <c r="AF76" s="322">
        <f t="shared" si="24"/>
        <v>218679.72685714281</v>
      </c>
      <c r="AG76" s="322">
        <f t="shared" si="24"/>
        <v>218679.72685714281</v>
      </c>
      <c r="AH76" s="322">
        <f t="shared" si="24"/>
        <v>218679.72685714281</v>
      </c>
      <c r="AI76" s="322">
        <f t="shared" si="24"/>
        <v>218679.72685714281</v>
      </c>
      <c r="AJ76" s="322">
        <f t="shared" si="24"/>
        <v>218679.72685714281</v>
      </c>
      <c r="AK76" s="322">
        <f t="shared" si="24"/>
        <v>218679.72685714281</v>
      </c>
      <c r="AL76" s="322">
        <f t="shared" si="24"/>
        <v>218679.72685714281</v>
      </c>
      <c r="AM76" s="322">
        <f t="shared" si="24"/>
        <v>218679.72685714281</v>
      </c>
    </row>
    <row r="77" spans="1:39" x14ac:dyDescent="0.2">
      <c r="A77" s="184" t="s">
        <v>260</v>
      </c>
      <c r="B77" s="322">
        <f t="shared" ref="B77:AM77" si="25">B69</f>
        <v>0</v>
      </c>
      <c r="C77" s="322">
        <f t="shared" si="25"/>
        <v>0</v>
      </c>
      <c r="D77" s="322">
        <f t="shared" si="25"/>
        <v>0</v>
      </c>
      <c r="E77" s="322">
        <f t="shared" si="25"/>
        <v>0</v>
      </c>
      <c r="F77" s="322">
        <f t="shared" si="25"/>
        <v>0</v>
      </c>
      <c r="G77" s="322">
        <f t="shared" si="25"/>
        <v>0</v>
      </c>
      <c r="H77" s="322">
        <f t="shared" si="25"/>
        <v>0</v>
      </c>
      <c r="I77" s="322">
        <f t="shared" si="25"/>
        <v>0</v>
      </c>
      <c r="J77" s="322">
        <f t="shared" si="25"/>
        <v>0</v>
      </c>
      <c r="K77" s="322">
        <f t="shared" si="25"/>
        <v>0</v>
      </c>
      <c r="L77" s="322">
        <f t="shared" si="25"/>
        <v>0</v>
      </c>
      <c r="M77" s="322">
        <f t="shared" si="25"/>
        <v>0</v>
      </c>
      <c r="N77" s="322">
        <f t="shared" si="25"/>
        <v>0</v>
      </c>
      <c r="O77" s="322">
        <f t="shared" si="25"/>
        <v>0</v>
      </c>
      <c r="P77" s="322">
        <f t="shared" si="25"/>
        <v>0</v>
      </c>
      <c r="Q77" s="322">
        <f t="shared" si="25"/>
        <v>0</v>
      </c>
      <c r="R77" s="322">
        <f t="shared" si="25"/>
        <v>0</v>
      </c>
      <c r="S77" s="322">
        <f t="shared" si="25"/>
        <v>0</v>
      </c>
      <c r="T77" s="322">
        <f t="shared" si="25"/>
        <v>0</v>
      </c>
      <c r="U77" s="322">
        <f t="shared" si="25"/>
        <v>0</v>
      </c>
      <c r="V77" s="322">
        <f t="shared" si="25"/>
        <v>0</v>
      </c>
      <c r="W77" s="322">
        <f t="shared" si="25"/>
        <v>0</v>
      </c>
      <c r="X77" s="322">
        <f t="shared" si="25"/>
        <v>0</v>
      </c>
      <c r="Y77" s="322">
        <f t="shared" si="25"/>
        <v>0</v>
      </c>
      <c r="Z77" s="322">
        <f t="shared" si="25"/>
        <v>0</v>
      </c>
      <c r="AA77" s="322">
        <f t="shared" si="25"/>
        <v>0</v>
      </c>
      <c r="AB77" s="322">
        <f t="shared" si="25"/>
        <v>0</v>
      </c>
      <c r="AC77" s="322">
        <f t="shared" si="25"/>
        <v>0</v>
      </c>
      <c r="AD77" s="322">
        <f t="shared" si="25"/>
        <v>0</v>
      </c>
      <c r="AE77" s="322">
        <f t="shared" si="25"/>
        <v>0</v>
      </c>
      <c r="AF77" s="322">
        <f t="shared" si="25"/>
        <v>0</v>
      </c>
      <c r="AG77" s="322">
        <f t="shared" si="25"/>
        <v>0</v>
      </c>
      <c r="AH77" s="322">
        <f t="shared" si="25"/>
        <v>0</v>
      </c>
      <c r="AI77" s="322">
        <f t="shared" si="25"/>
        <v>0</v>
      </c>
      <c r="AJ77" s="322">
        <f t="shared" si="25"/>
        <v>0</v>
      </c>
      <c r="AK77" s="322">
        <f t="shared" si="25"/>
        <v>0</v>
      </c>
      <c r="AL77" s="322">
        <f t="shared" si="25"/>
        <v>0</v>
      </c>
      <c r="AM77" s="322">
        <f t="shared" si="25"/>
        <v>0</v>
      </c>
    </row>
    <row r="78" spans="1:39" x14ac:dyDescent="0.2">
      <c r="A78" s="184" t="s">
        <v>259</v>
      </c>
      <c r="B78" s="322">
        <f>IF(SUM($B$71:B71)+SUM($A$78:A78)&gt;0,0,SUM($B$71:B71)-SUM($A$78:A78))</f>
        <v>0</v>
      </c>
      <c r="C78" s="322">
        <f>IF(SUM($B$71:C71)+SUM($A$78:B78)&gt;0,0,SUM($B$71:C71)-SUM($A$78:B78))</f>
        <v>0</v>
      </c>
      <c r="D78" s="322">
        <f>IF(SUM($B$71:D71)+SUM($A$78:C78)&gt;0,0,SUM($B$71:D71)-SUM($A$78:C78))</f>
        <v>0</v>
      </c>
      <c r="E78" s="322">
        <f>IF(SUM($B$71:E71)+SUM($A$78:D78)&gt;0,0,SUM($B$71:E71)-SUM($A$78:D78))</f>
        <v>0</v>
      </c>
      <c r="F78" s="322">
        <f>IF(SUM($B$71:F71)+SUM($A$78:E78)&gt;0,0,SUM($B$71:F71)-SUM($A$78:E78))</f>
        <v>0</v>
      </c>
      <c r="G78" s="322">
        <f>IF(SUM($B$71:G71)+SUM($A$78:F78)&gt;0,0,SUM($B$71:G71)-SUM($A$78:F78))</f>
        <v>0</v>
      </c>
      <c r="H78" s="322">
        <f>IF(SUM($B$71:H71)+SUM($A$78:G78)&gt;0,0,SUM($B$71:H71)-SUM($A$78:G78))</f>
        <v>0</v>
      </c>
      <c r="I78" s="322">
        <f>IF(SUM($B$71:I71)+SUM($A$78:H78)&gt;0,0,SUM($B$71:I71)-SUM($A$78:H78))</f>
        <v>0</v>
      </c>
      <c r="J78" s="322">
        <f>IF(SUM($B$71:J71)+SUM($A$78:I78)&gt;0,0,SUM($B$71:J71)-SUM($A$78:I78))</f>
        <v>0</v>
      </c>
      <c r="K78" s="322">
        <f>IF(SUM($B$71:K71)+SUM($A$78:J78)&gt;0,0,SUM($B$71:K71)-SUM($A$78:J78))</f>
        <v>0</v>
      </c>
      <c r="L78" s="322">
        <f>IF(SUM($B$71:L71)+SUM($A$78:K78)&gt;0,0,SUM($B$71:L71)-SUM($A$78:K78))</f>
        <v>0</v>
      </c>
      <c r="M78" s="322">
        <f>IF(SUM($B$71:M71)+SUM($A$78:L78)&gt;0,0,SUM($B$71:M71)-SUM($A$78:L78))</f>
        <v>0</v>
      </c>
      <c r="N78" s="322">
        <f>IF(SUM($B$71:N71)+SUM($A$78:M78)&gt;0,0,SUM($B$71:N71)-SUM($A$78:M78))</f>
        <v>0</v>
      </c>
      <c r="O78" s="322">
        <f>IF(SUM($B$71:O71)+SUM($A$78:N78)&gt;0,0,SUM($B$71:O71)-SUM($A$78:N78))</f>
        <v>0</v>
      </c>
      <c r="P78" s="322">
        <f>IF(SUM($B$71:P71)+SUM($A$78:O78)&gt;0,0,SUM($B$71:P71)-SUM($A$78:O78))</f>
        <v>0</v>
      </c>
      <c r="Q78" s="322">
        <f>IF(SUM($B$71:Q71)+SUM($A$78:P78)&gt;0,0,SUM($B$71:Q71)-SUM($A$78:P78))</f>
        <v>0</v>
      </c>
      <c r="R78" s="322">
        <f>IF(SUM($B$71:R71)+SUM($A$78:Q78)&gt;0,0,SUM($B$71:R71)-SUM($A$78:Q78))</f>
        <v>0</v>
      </c>
      <c r="S78" s="322">
        <f>IF(SUM($B$71:S71)+SUM($A$78:R78)&gt;0,0,SUM($B$71:S71)-SUM($A$78:R78))</f>
        <v>0</v>
      </c>
      <c r="T78" s="322">
        <f>IF(SUM($B$71:T71)+SUM($A$78:S78)&gt;0,0,SUM($B$71:T71)-SUM($A$78:S78))</f>
        <v>0</v>
      </c>
      <c r="U78" s="322">
        <f>IF(SUM($B$71:U71)+SUM($A$78:T78)&gt;0,0,SUM($B$71:U71)-SUM($A$78:T78))</f>
        <v>0</v>
      </c>
      <c r="V78" s="322">
        <f>IF(SUM($B$71:V71)+SUM($A$78:U78)&gt;0,0,SUM($B$71:V71)-SUM($A$78:U78))</f>
        <v>0</v>
      </c>
      <c r="W78" s="322">
        <f>IF(SUM($B$71:W71)+SUM($A$78:V78)&gt;0,0,SUM($B$71:W71)-SUM($A$78:V78))</f>
        <v>0</v>
      </c>
      <c r="X78" s="322">
        <f>IF(SUM($B$71:X71)+SUM($A$78:W78)&gt;0,0,SUM($B$71:X71)-SUM($A$78:W78))</f>
        <v>0</v>
      </c>
      <c r="Y78" s="322">
        <f>IF(SUM($B$71:Y71)+SUM($A$78:X78)&gt;0,0,SUM($B$71:Y71)-SUM($A$78:X78))</f>
        <v>0</v>
      </c>
      <c r="Z78" s="322">
        <f>IF(SUM($B$71:Z71)+SUM($A$78:Y78)&gt;0,0,SUM($B$71:Z71)-SUM($A$78:Y78))</f>
        <v>0</v>
      </c>
      <c r="AA78" s="322">
        <f>IF(SUM($B$71:AA71)+SUM($A$78:Z78)&gt;0,0,SUM($B$71:AA71)-SUM($A$78:Z78))</f>
        <v>0</v>
      </c>
      <c r="AB78" s="322">
        <f>IF(SUM($B$71:AB71)+SUM($A$78:AA78)&gt;0,0,SUM($B$71:AB71)-SUM($A$78:AA78))</f>
        <v>0</v>
      </c>
      <c r="AC78" s="322">
        <f>IF(SUM($B$71:AC71)+SUM($A$78:AB78)&gt;0,0,SUM($B$71:AC71)-SUM($A$78:AB78))</f>
        <v>0</v>
      </c>
      <c r="AD78" s="322">
        <f>IF(SUM($B$71:AD71)+SUM($A$78:AC78)&gt;0,0,SUM($B$71:AD71)-SUM($A$78:AC78))</f>
        <v>0</v>
      </c>
      <c r="AE78" s="322">
        <f>IF(SUM($B$71:AE71)+SUM($A$78:AD78)&gt;0,0,SUM($B$71:AE71)-SUM($A$78:AD78))</f>
        <v>0</v>
      </c>
      <c r="AF78" s="322">
        <f>IF(SUM($B$71:AF71)+SUM($A$78:AE78)&gt;0,0,SUM($B$71:AF71)-SUM($A$78:AE78))</f>
        <v>0</v>
      </c>
      <c r="AG78" s="322">
        <f>IF(SUM($B$71:AG71)+SUM($A$78:AF78)&gt;0,0,SUM($B$71:AG71)-SUM($A$78:AF78))</f>
        <v>0</v>
      </c>
      <c r="AH78" s="322">
        <f>IF(SUM($B$71:AH71)+SUM($A$78:AG78)&gt;0,0,SUM($B$71:AH71)-SUM($A$78:AG78))</f>
        <v>0</v>
      </c>
      <c r="AI78" s="322">
        <f>IF(SUM($B$71:AI71)+SUM($A$78:AH78)&gt;0,0,SUM($B$71:AI71)-SUM($A$78:AH78))</f>
        <v>0</v>
      </c>
      <c r="AJ78" s="322">
        <f>IF(SUM($B$71:AJ71)+SUM($A$78:AI78)&gt;0,0,SUM($B$71:AJ71)-SUM($A$78:AI78))</f>
        <v>0</v>
      </c>
      <c r="AK78" s="322">
        <f>IF(SUM($B$71:AK71)+SUM($A$78:AJ78)&gt;0,0,SUM($B$71:AK71)-SUM($A$78:AJ78))</f>
        <v>0</v>
      </c>
      <c r="AL78" s="322">
        <f>IF(SUM($B$71:AL71)+SUM($A$78:AK78)&gt;0,0,SUM($B$71:AL71)-SUM($A$78:AK78))</f>
        <v>0</v>
      </c>
      <c r="AM78" s="322">
        <f>IF(SUM($B$71:AM71)+SUM($A$78:AL78)&gt;0,0,SUM($B$71:AM71)-SUM($A$78:AL78))</f>
        <v>0</v>
      </c>
    </row>
    <row r="79" spans="1:39" x14ac:dyDescent="0.2">
      <c r="A79" s="184" t="s">
        <v>258</v>
      </c>
      <c r="B79" s="322">
        <f>IF(((SUM($B$59:B59)+SUM($B$61:B64))+SUM($B$81:B81))&lt;0,((SUM($B$59:B59)+SUM($B$61:B64))+SUM($B$81:B81))*0.2-SUM($A$79:A79),IF(SUM(A$79:$B79)&lt;0,0-SUM(A$79:$B79),0))</f>
        <v>-137000</v>
      </c>
      <c r="C79" s="322">
        <f>IF(((SUM($B$59:C59)+SUM($B$61:C64))+SUM($B$81:C81))&lt;0,((SUM($B$59:C59)+SUM($B$61:C64))+SUM($B$81:C81))*0.2-SUM($A$79:B79),IF(SUM(B$79:$B79)&lt;0,0-SUM(B$79:$B79),0))</f>
        <v>0</v>
      </c>
      <c r="D79" s="322">
        <f>IF(((SUM($B$59:D59)+SUM($B$61:D64))+SUM($B$81:D81))&lt;0,((SUM($B$59:D59)+SUM($B$61:D64))+SUM($B$81:D81))*0.2-SUM($A$79:C79),IF(SUM($B$79:C79)&lt;0,0-SUM($B$79:C79),0))</f>
        <v>-1138631.74</v>
      </c>
      <c r="E79" s="322">
        <f>IF(((SUM($B$59:E59)+SUM($B$61:E64))+SUM($B$81:E81))&lt;0,((SUM($B$59:E59)+SUM($B$61:E64))+SUM($B$81:E81))*0.2-SUM($A$79:D79),IF(SUM($B$79:D79)&lt;0,0-SUM($B$79:D79),0))</f>
        <v>-14050.420287595131</v>
      </c>
      <c r="F79" s="322">
        <f>IF(((SUM($B$59:F59)+SUM($B$61:F64))+SUM($B$81:F81))&lt;0,((SUM($B$59:F59)+SUM($B$61:F64))+SUM($B$81:F81))*0.2-SUM($A$79:E79),IF(SUM($B$79:E79)&lt;0,0-SUM($B$79:E79),0))</f>
        <v>-14710.790041112108</v>
      </c>
      <c r="G79" s="322">
        <f>IF(((SUM($B$59:G59)+SUM($B$61:G64))+SUM($B$81:G81))&lt;0,((SUM($B$59:G59)+SUM($B$61:G64))+SUM($B$81:G81))*0.2-SUM($A$79:F79),IF(SUM($B$79:F79)&lt;0,0-SUM($B$79:F79),0))</f>
        <v>-15402.197173044551</v>
      </c>
      <c r="H79" s="322">
        <f>IF(((SUM($B$59:H59)+SUM($B$61:H64))+SUM($B$81:H81))&lt;0,((SUM($B$59:H59)+SUM($B$61:H64))+SUM($B$81:H81))*0.2-SUM($A$79:G79),IF(SUM($B$79:G79)&lt;0,0-SUM($B$79:G79),0))</f>
        <v>-16126.100440177368</v>
      </c>
      <c r="I79" s="322">
        <f>IF(((SUM($B$59:I59)+SUM($B$61:I64))+SUM($B$81:I81))&lt;0,((SUM($B$59:I59)+SUM($B$61:I64))+SUM($B$81:I81))*0.2-SUM($A$79:H79),IF(SUM($B$79:H79)&lt;0,0-SUM($B$79:H79),0))</f>
        <v>-16884.027160865953</v>
      </c>
      <c r="J79" s="322">
        <f>IF(((SUM($B$59:J59)+SUM($B$61:J64))+SUM($B$81:J81))&lt;0,((SUM($B$59:J59)+SUM($B$61:J64))+SUM($B$81:J81))*0.2-SUM($A$79:I79),IF(SUM($B$79:I79)&lt;0,0-SUM($B$79:I79),0))</f>
        <v>-17677.576437426731</v>
      </c>
      <c r="K79" s="322">
        <f>IF(((SUM($B$59:K59)+SUM($B$61:K64))+SUM($B$81:K81))&lt;0,((SUM($B$59:K59)+SUM($B$61:K64))+SUM($B$81:K81))*0.2-SUM($A$79:J79),IF(SUM($B$79:J79)&lt;0,0-SUM($B$79:J79),0))</f>
        <v>-18508.42252998543</v>
      </c>
      <c r="L79" s="322">
        <f>IF(((SUM($B$59:L59)+SUM($B$61:L64))+SUM($B$81:L81))&lt;0,((SUM($B$59:L59)+SUM($B$61:L64))+SUM($B$81:L81))*0.2-SUM($A$79:K79),IF(SUM($B$79:K79)&lt;0,0-SUM($B$79:K79),0))</f>
        <v>-19378.318388894899</v>
      </c>
      <c r="M79" s="322">
        <f>IF(((SUM($B$59:M59)+SUM($B$61:M64))+SUM($B$81:M81))&lt;0,((SUM($B$59:M59)+SUM($B$61:M64))+SUM($B$81:M81))*0.2-SUM($A$79:L79),IF(SUM($B$79:L79)&lt;0,0-SUM($B$79:L79),0))</f>
        <v>-20289.099353173049</v>
      </c>
      <c r="N79" s="322">
        <f>IF(((SUM($B$59:N59)+SUM($B$61:N64))+SUM($B$81:N81))&lt;0,((SUM($B$59:N59)+SUM($B$61:N64))+SUM($B$81:N81))*0.2-SUM($A$79:M79),IF(SUM($B$79:M79)&lt;0,0-SUM($B$79:M79),0))</f>
        <v>-21242.687022772385</v>
      </c>
      <c r="O79" s="322">
        <f>IF(((SUM($B$59:O59)+SUM($B$61:O64))+SUM($B$81:O81))&lt;0,((SUM($B$59:O59)+SUM($B$61:O64))+SUM($B$81:O81))*0.2-SUM($A$79:N79),IF(SUM($B$79:N79)&lt;0,0-SUM($B$79:N79),0))</f>
        <v>-22241.093312842306</v>
      </c>
      <c r="P79" s="322">
        <f>IF(((SUM($B$59:P59)+SUM($B$61:P64))+SUM($B$81:P81))&lt;0,((SUM($B$59:P59)+SUM($B$61:P64))+SUM($B$81:P81))*0.2-SUM($A$79:O79),IF(SUM($B$79:O79)&lt;0,0-SUM($B$79:O79),0))</f>
        <v>-23286.424698546063</v>
      </c>
      <c r="Q79" s="322">
        <f>IF(((SUM($B$59:Q59)+SUM($B$61:Q64))+SUM($B$81:Q81))&lt;0,((SUM($B$59:Q59)+SUM($B$61:Q64))+SUM($B$81:Q81))*0.2-SUM($A$79:P79),IF(SUM($B$79:P79)&lt;0,0-SUM($B$79:P79),0))</f>
        <v>-24380.886659377487</v>
      </c>
      <c r="R79" s="322">
        <f>IF(((SUM($B$59:R59)+SUM($B$61:R64))+SUM($B$81:R81))&lt;0,((SUM($B$59:R59)+SUM($B$61:R64))+SUM($B$81:R81))*0.2-SUM($A$79:Q79),IF(SUM($B$79:Q79)&lt;0,0-SUM($B$79:Q79),0))</f>
        <v>-25526.78833236848</v>
      </c>
      <c r="S79" s="322">
        <f>IF(((SUM($B$59:S59)+SUM($B$61:S64))+SUM($B$81:S81))&lt;0,((SUM($B$59:S59)+SUM($B$61:S64))+SUM($B$81:S81))*0.2-SUM($A$79:R79),IF(SUM($B$79:R79)&lt;0,0-SUM($B$79:R79),0))</f>
        <v>-26726.547383989673</v>
      </c>
      <c r="T79" s="322">
        <f>IF(((SUM($B$59:T59)+SUM($B$61:T64))+SUM($B$81:T81))&lt;0,((SUM($B$59:T59)+SUM($B$61:T64))+SUM($B$81:T81))*0.2-SUM($A$79:S79),IF(SUM($B$79:S79)&lt;0,0-SUM($B$79:S79),0))</f>
        <v>-27982.695111037232</v>
      </c>
      <c r="U79" s="322">
        <f>IF(((SUM($B$59:U59)+SUM($B$61:U64))+SUM($B$81:U81))&lt;0,((SUM($B$59:U59)+SUM($B$61:U64))+SUM($B$81:U81))*0.2-SUM($A$79:T79),IF(SUM($B$79:T79)&lt;0,0-SUM($B$79:T79),0))</f>
        <v>-29297.881781256059</v>
      </c>
      <c r="V79" s="322">
        <f>IF(((SUM($B$59:V59)+SUM($B$61:V64))+SUM($B$81:V81))&lt;0,((SUM($B$59:V59)+SUM($B$61:V64))+SUM($B$81:V81))*0.2-SUM($A$79:U79),IF(SUM($B$79:U79)&lt;0,0-SUM($B$79:U79),0))</f>
        <v>-30674.882224975154</v>
      </c>
      <c r="W79" s="322">
        <f>IF(((SUM($B$59:W59)+SUM($B$61:W64))+SUM($B$81:W81))&lt;0,((SUM($B$59:W59)+SUM($B$61:W64))+SUM($B$81:W81))*0.2-SUM($A$79:V79),IF(SUM($B$79:V79)&lt;0,0-SUM($B$79:V79),0))</f>
        <v>-32116.60168954893</v>
      </c>
      <c r="X79" s="322">
        <f>IF(((SUM($B$59:X59)+SUM($B$61:X64))+SUM($B$81:X81))&lt;0,((SUM($B$59:X59)+SUM($B$61:X64))+SUM($B$81:X81))*0.2-SUM($A$79:W79),IF(SUM($B$79:W79)&lt;0,0-SUM($B$79:W79),0))</f>
        <v>-33626.081968957558</v>
      </c>
      <c r="Y79" s="322">
        <f>IF(((SUM($B$59:Y59)+SUM($B$61:Y64))+SUM($B$81:Y81))&lt;0,((SUM($B$59:Y59)+SUM($B$61:Y64))+SUM($B$81:Y81))*0.2-SUM($A$79:X79),IF(SUM($B$79:X79)&lt;0,0-SUM($B$79:X79),0))</f>
        <v>-35206.507821498672</v>
      </c>
      <c r="Z79" s="322">
        <f>IF(((SUM($B$59:Z59)+SUM($B$61:Z64))+SUM($B$81:Z81))&lt;0,((SUM($B$59:Z59)+SUM($B$61:Z64))+SUM($B$81:Z81))*0.2-SUM($A$79:Y79),IF(SUM($B$79:Y79)&lt;0,0-SUM($B$79:Y79),0))</f>
        <v>-36861.213689109078</v>
      </c>
      <c r="AA79" s="322">
        <f>IF(((SUM($B$59:AA59)+SUM($B$61:AA64))+SUM($B$81:AA81))&lt;0,((SUM($B$59:AA59)+SUM($B$61:AA64))+SUM($B$81:AA81))*0.2-SUM($A$79:Z79),IF(SUM($B$79:Z79)&lt;0,0-SUM($B$79:Z79),0))</f>
        <v>-38593.690732497256</v>
      </c>
      <c r="AB79" s="322">
        <f>IF(((SUM($B$59:AB59)+SUM($B$61:AB64))+SUM($B$81:AB81))&lt;0,((SUM($B$59:AB59)+SUM($B$61:AB64))+SUM($B$81:AB81))*0.2-SUM($A$79:AA79),IF(SUM($B$79:AA79)&lt;0,0-SUM($B$79:AA79),0))</f>
        <v>-40407.594196924474</v>
      </c>
      <c r="AC79" s="322">
        <f>IF(((SUM($B$59:AC59)+SUM($B$61:AC64))+SUM($B$81:AC81))&lt;0,((SUM($B$59:AC59)+SUM($B$61:AC64))+SUM($B$81:AC81))*0.2-SUM($A$79:AB79),IF(SUM($B$79:AB79)&lt;0,0-SUM($B$79:AB79),0))</f>
        <v>-42306.751124180155</v>
      </c>
      <c r="AD79" s="322">
        <f>IF(((SUM($B$59:AD59)+SUM($B$61:AD64))+SUM($B$81:AD81))&lt;0,((SUM($B$59:AD59)+SUM($B$61:AD64))+SUM($B$81:AD81))*0.2-SUM($A$79:AC79),IF(SUM($B$79:AC79)&lt;0,0-SUM($B$79:AC79),0))</f>
        <v>-44295.168427016353</v>
      </c>
      <c r="AE79" s="322">
        <f>IF(((SUM($B$59:AE59)+SUM($B$61:AE64))+SUM($B$81:AE81))&lt;0,((SUM($B$59:AE59)+SUM($B$61:AE64))+SUM($B$81:AE81))*0.2-SUM($A$79:AD79),IF(SUM($B$79:AD79)&lt;0,0-SUM($B$79:AD79),0))</f>
        <v>-46377.041343086399</v>
      </c>
      <c r="AF79" s="322">
        <f>IF(((SUM($B$59:AF59)+SUM($B$61:AF64))+SUM($B$81:AF81))&lt;0,((SUM($B$59:AF59)+SUM($B$61:AF64))+SUM($B$81:AF81))*0.2-SUM($A$79:AE79),IF(SUM($B$79:AE79)&lt;0,0-SUM($B$79:AE79),0))</f>
        <v>-48556.762286211364</v>
      </c>
      <c r="AG79" s="322">
        <f>IF(((SUM($B$59:AG59)+SUM($B$61:AG64))+SUM($B$81:AG81))&lt;0,((SUM($B$59:AG59)+SUM($B$61:AG64))+SUM($B$81:AG81))*0.2-SUM($A$79:AF79),IF(SUM($B$79:AF79)&lt;0,0-SUM($B$79:AF79),0))</f>
        <v>-50838.930113663431</v>
      </c>
      <c r="AH79" s="322">
        <f>IF(((SUM($B$59:AH59)+SUM($B$61:AH64))+SUM($B$81:AH81))&lt;0,((SUM($B$59:AH59)+SUM($B$61:AH64))+SUM($B$81:AH81))*0.2-SUM($A$79:AG79),IF(SUM($B$79:AG79)&lt;0,0-SUM($B$79:AG79),0))</f>
        <v>-53228.35982900532</v>
      </c>
      <c r="AI79" s="322">
        <f>IF(((SUM($B$59:AI59)+SUM($B$61:AI64))+SUM($B$81:AI81))&lt;0,((SUM($B$59:AI59)+SUM($B$61:AI64))+SUM($B$81:AI81))*0.2-SUM($A$79:AH79),IF(SUM($B$79:AH79)&lt;0,0-SUM($B$79:AH79),0))</f>
        <v>-55730.092740968335</v>
      </c>
      <c r="AJ79" s="322">
        <f>IF(((SUM($B$59:AJ59)+SUM($B$61:AJ64))+SUM($B$81:AJ81))&lt;0,((SUM($B$59:AJ59)+SUM($B$61:AJ64))+SUM($B$81:AJ81))*0.2-SUM($A$79:AI79),IF(SUM($B$79:AI79)&lt;0,0-SUM($B$79:AI79),0))</f>
        <v>-58349.407099794596</v>
      </c>
      <c r="AK79" s="322">
        <f>IF(((SUM($B$59:AK59)+SUM($B$61:AK64))+SUM($B$81:AK81))&lt;0,((SUM($B$59:AK59)+SUM($B$61:AK64))+SUM($B$81:AK81))*0.2-SUM($A$79:AJ79),IF(SUM($B$79:AJ79)&lt;0,0-SUM($B$79:AJ79),0))</f>
        <v>-61091.829233484343</v>
      </c>
      <c r="AL79" s="322">
        <f>IF(((SUM($B$59:AL59)+SUM($B$61:AL64))+SUM($B$81:AL81))&lt;0,((SUM($B$59:AL59)+SUM($B$61:AL64))+SUM($B$81:AL81))*0.2-SUM($A$79:AK79),IF(SUM($B$79:AK79)&lt;0,0-SUM($B$79:AK79),0))</f>
        <v>-63963.145207458176</v>
      </c>
      <c r="AM79" s="322">
        <f>IF(((SUM($B$59:AM59)+SUM($B$61:AM64))+SUM($B$81:AM81))&lt;0,((SUM($B$59:AM59)+SUM($B$61:AM64))+SUM($B$81:AM81))*0.2-SUM($A$79:AL79),IF(SUM($B$79:AL79)&lt;0,0-SUM($B$79:AL79),0))</f>
        <v>-66969.413032209035</v>
      </c>
    </row>
    <row r="80" spans="1:39" x14ac:dyDescent="0.2">
      <c r="A80" s="184" t="s">
        <v>257</v>
      </c>
      <c r="B80" s="322">
        <f>-B59*(B39)</f>
        <v>0</v>
      </c>
      <c r="C80" s="322">
        <f t="shared" ref="C80:AM80" si="26">-(C59-B59)*$B$39</f>
        <v>0</v>
      </c>
      <c r="D80" s="322">
        <f t="shared" si="26"/>
        <v>0</v>
      </c>
      <c r="E80" s="322">
        <f t="shared" si="26"/>
        <v>0</v>
      </c>
      <c r="F80" s="322">
        <f t="shared" si="26"/>
        <v>0</v>
      </c>
      <c r="G80" s="322">
        <f t="shared" si="26"/>
        <v>0</v>
      </c>
      <c r="H80" s="322">
        <f t="shared" si="26"/>
        <v>0</v>
      </c>
      <c r="I80" s="322">
        <f t="shared" si="26"/>
        <v>0</v>
      </c>
      <c r="J80" s="322">
        <f t="shared" si="26"/>
        <v>0</v>
      </c>
      <c r="K80" s="322">
        <f t="shared" si="26"/>
        <v>0</v>
      </c>
      <c r="L80" s="322">
        <f t="shared" si="26"/>
        <v>0</v>
      </c>
      <c r="M80" s="322">
        <f t="shared" si="26"/>
        <v>0</v>
      </c>
      <c r="N80" s="322">
        <f t="shared" si="26"/>
        <v>0</v>
      </c>
      <c r="O80" s="322">
        <f t="shared" si="26"/>
        <v>0</v>
      </c>
      <c r="P80" s="322">
        <f t="shared" si="26"/>
        <v>0</v>
      </c>
      <c r="Q80" s="322">
        <f t="shared" si="26"/>
        <v>0</v>
      </c>
      <c r="R80" s="322">
        <f t="shared" si="26"/>
        <v>0</v>
      </c>
      <c r="S80" s="322">
        <f t="shared" si="26"/>
        <v>0</v>
      </c>
      <c r="T80" s="322">
        <f t="shared" si="26"/>
        <v>0</v>
      </c>
      <c r="U80" s="322">
        <f t="shared" si="26"/>
        <v>0</v>
      </c>
      <c r="V80" s="322">
        <f t="shared" si="26"/>
        <v>0</v>
      </c>
      <c r="W80" s="322">
        <f t="shared" si="26"/>
        <v>0</v>
      </c>
      <c r="X80" s="322">
        <f t="shared" si="26"/>
        <v>0</v>
      </c>
      <c r="Y80" s="322">
        <f t="shared" si="26"/>
        <v>0</v>
      </c>
      <c r="Z80" s="322">
        <f t="shared" si="26"/>
        <v>0</v>
      </c>
      <c r="AA80" s="322">
        <f t="shared" si="26"/>
        <v>0</v>
      </c>
      <c r="AB80" s="322">
        <f t="shared" si="26"/>
        <v>0</v>
      </c>
      <c r="AC80" s="322">
        <f t="shared" si="26"/>
        <v>0</v>
      </c>
      <c r="AD80" s="322">
        <f t="shared" si="26"/>
        <v>0</v>
      </c>
      <c r="AE80" s="322">
        <f t="shared" si="26"/>
        <v>0</v>
      </c>
      <c r="AF80" s="322">
        <f t="shared" si="26"/>
        <v>0</v>
      </c>
      <c r="AG80" s="322">
        <f t="shared" si="26"/>
        <v>0</v>
      </c>
      <c r="AH80" s="322">
        <f t="shared" si="26"/>
        <v>0</v>
      </c>
      <c r="AI80" s="322">
        <f t="shared" si="26"/>
        <v>0</v>
      </c>
      <c r="AJ80" s="322">
        <f t="shared" si="26"/>
        <v>0</v>
      </c>
      <c r="AK80" s="322">
        <f t="shared" si="26"/>
        <v>0</v>
      </c>
      <c r="AL80" s="322">
        <f t="shared" si="26"/>
        <v>0</v>
      </c>
      <c r="AM80" s="322">
        <f t="shared" si="26"/>
        <v>0</v>
      </c>
    </row>
    <row r="81" spans="1:39" x14ac:dyDescent="0.2">
      <c r="A81" s="184" t="s">
        <v>473</v>
      </c>
      <c r="B81" s="322">
        <f>'6.2. Паспорт фин осв ввод'!C31*-1*1000000</f>
        <v>-685000</v>
      </c>
      <c r="C81" s="322"/>
      <c r="D81" s="322">
        <f>'6.2. Паспорт фин осв ввод'!H30*-1*1000000</f>
        <v>-5693158.6999999993</v>
      </c>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2"/>
      <c r="AL81" s="322"/>
      <c r="AM81" s="322"/>
    </row>
    <row r="82" spans="1:39" x14ac:dyDescent="0.2">
      <c r="A82" s="184" t="s">
        <v>256</v>
      </c>
      <c r="B82" s="322">
        <f t="shared" ref="B82:AM82" si="27">B54-B55</f>
        <v>0</v>
      </c>
      <c r="C82" s="322">
        <f t="shared" si="27"/>
        <v>0</v>
      </c>
      <c r="D82" s="322">
        <f t="shared" si="27"/>
        <v>0</v>
      </c>
      <c r="E82" s="322">
        <f t="shared" si="27"/>
        <v>0</v>
      </c>
      <c r="F82" s="322">
        <f t="shared" si="27"/>
        <v>0</v>
      </c>
      <c r="G82" s="322">
        <f t="shared" si="27"/>
        <v>0</v>
      </c>
      <c r="H82" s="322">
        <f t="shared" si="27"/>
        <v>0</v>
      </c>
      <c r="I82" s="322">
        <f t="shared" si="27"/>
        <v>0</v>
      </c>
      <c r="J82" s="322">
        <f t="shared" si="27"/>
        <v>0</v>
      </c>
      <c r="K82" s="322">
        <f t="shared" si="27"/>
        <v>0</v>
      </c>
      <c r="L82" s="322">
        <f t="shared" si="27"/>
        <v>0</v>
      </c>
      <c r="M82" s="322">
        <f t="shared" si="27"/>
        <v>0</v>
      </c>
      <c r="N82" s="322">
        <f t="shared" si="27"/>
        <v>0</v>
      </c>
      <c r="O82" s="322">
        <f t="shared" si="27"/>
        <v>0</v>
      </c>
      <c r="P82" s="322">
        <f t="shared" si="27"/>
        <v>0</v>
      </c>
      <c r="Q82" s="322">
        <f t="shared" si="27"/>
        <v>0</v>
      </c>
      <c r="R82" s="322">
        <f t="shared" si="27"/>
        <v>0</v>
      </c>
      <c r="S82" s="322">
        <f t="shared" si="27"/>
        <v>0</v>
      </c>
      <c r="T82" s="322">
        <f t="shared" si="27"/>
        <v>0</v>
      </c>
      <c r="U82" s="322">
        <f t="shared" si="27"/>
        <v>0</v>
      </c>
      <c r="V82" s="322">
        <f t="shared" si="27"/>
        <v>0</v>
      </c>
      <c r="W82" s="322">
        <f t="shared" si="27"/>
        <v>0</v>
      </c>
      <c r="X82" s="322">
        <f t="shared" si="27"/>
        <v>0</v>
      </c>
      <c r="Y82" s="322">
        <f t="shared" si="27"/>
        <v>0</v>
      </c>
      <c r="Z82" s="322">
        <f t="shared" si="27"/>
        <v>0</v>
      </c>
      <c r="AA82" s="322">
        <f t="shared" si="27"/>
        <v>0</v>
      </c>
      <c r="AB82" s="322">
        <f t="shared" si="27"/>
        <v>0</v>
      </c>
      <c r="AC82" s="322">
        <f t="shared" si="27"/>
        <v>0</v>
      </c>
      <c r="AD82" s="322">
        <f t="shared" si="27"/>
        <v>0</v>
      </c>
      <c r="AE82" s="322">
        <f t="shared" si="27"/>
        <v>0</v>
      </c>
      <c r="AF82" s="322">
        <f t="shared" si="27"/>
        <v>0</v>
      </c>
      <c r="AG82" s="322">
        <f t="shared" si="27"/>
        <v>0</v>
      </c>
      <c r="AH82" s="322">
        <f t="shared" si="27"/>
        <v>0</v>
      </c>
      <c r="AI82" s="322">
        <f t="shared" si="27"/>
        <v>0</v>
      </c>
      <c r="AJ82" s="322">
        <f t="shared" si="27"/>
        <v>0</v>
      </c>
      <c r="AK82" s="322">
        <f t="shared" si="27"/>
        <v>0</v>
      </c>
      <c r="AL82" s="322">
        <f t="shared" si="27"/>
        <v>0</v>
      </c>
      <c r="AM82" s="322">
        <f t="shared" si="27"/>
        <v>0</v>
      </c>
    </row>
    <row r="83" spans="1:39" ht="14.25" x14ac:dyDescent="0.2">
      <c r="A83" s="185" t="s">
        <v>255</v>
      </c>
      <c r="B83" s="323">
        <f>SUM(B75:B82)</f>
        <v>-822000</v>
      </c>
      <c r="C83" s="323">
        <f t="shared" ref="C83:V83" si="28">SUM(C75:C82)</f>
        <v>0</v>
      </c>
      <c r="D83" s="323">
        <f t="shared" si="28"/>
        <v>-6831790.4399999995</v>
      </c>
      <c r="E83" s="323">
        <f t="shared" si="28"/>
        <v>-84302.521725571132</v>
      </c>
      <c r="F83" s="323">
        <f t="shared" si="28"/>
        <v>-88264.740246672969</v>
      </c>
      <c r="G83" s="323">
        <f t="shared" si="28"/>
        <v>-92413.183038266783</v>
      </c>
      <c r="H83" s="323">
        <f t="shared" si="28"/>
        <v>-96756.602641065023</v>
      </c>
      <c r="I83" s="323">
        <f t="shared" si="28"/>
        <v>-101304.16296519531</v>
      </c>
      <c r="J83" s="323">
        <f t="shared" si="28"/>
        <v>-106065.45862455957</v>
      </c>
      <c r="K83" s="323">
        <f t="shared" si="28"/>
        <v>-111050.53517991351</v>
      </c>
      <c r="L83" s="323">
        <f t="shared" si="28"/>
        <v>-116269.91033336963</v>
      </c>
      <c r="M83" s="323">
        <f t="shared" si="28"/>
        <v>-121734.59611903806</v>
      </c>
      <c r="N83" s="323">
        <f t="shared" si="28"/>
        <v>-127456.12213663309</v>
      </c>
      <c r="O83" s="323">
        <f t="shared" si="28"/>
        <v>-133446.55987705442</v>
      </c>
      <c r="P83" s="323">
        <f t="shared" si="28"/>
        <v>-139718.54819127615</v>
      </c>
      <c r="Q83" s="323">
        <f t="shared" si="28"/>
        <v>-146285.31995626586</v>
      </c>
      <c r="R83" s="323">
        <f t="shared" si="28"/>
        <v>-153160.72999421059</v>
      </c>
      <c r="S83" s="323">
        <f t="shared" si="28"/>
        <v>-160359.28430393839</v>
      </c>
      <c r="T83" s="323">
        <f t="shared" si="28"/>
        <v>-167896.17066622357</v>
      </c>
      <c r="U83" s="323">
        <f t="shared" si="28"/>
        <v>-175787.29068753606</v>
      </c>
      <c r="V83" s="323">
        <f t="shared" si="28"/>
        <v>-184049.29334985034</v>
      </c>
      <c r="W83" s="323">
        <f>SUM(W75:W82)</f>
        <v>-192699.61013729323</v>
      </c>
      <c r="X83" s="323">
        <f>SUM(X75:X82)</f>
        <v>-201756.49181374582</v>
      </c>
      <c r="Y83" s="323">
        <f>SUM(Y75:Y82)</f>
        <v>-211239.04692899197</v>
      </c>
      <c r="Z83" s="323">
        <f>SUM(Z75:Z82)</f>
        <v>-221167.28213465452</v>
      </c>
      <c r="AA83" s="323">
        <f t="shared" ref="AA83:AM83" si="29">SUM(AA75:AA82)</f>
        <v>-231562.14439498336</v>
      </c>
      <c r="AB83" s="323">
        <f t="shared" si="29"/>
        <v>-242445.56518154743</v>
      </c>
      <c r="AC83" s="323">
        <f t="shared" si="29"/>
        <v>-253840.50674508035</v>
      </c>
      <c r="AD83" s="323">
        <f t="shared" si="29"/>
        <v>-265771.01056209888</v>
      </c>
      <c r="AE83" s="323">
        <f t="shared" si="29"/>
        <v>-278262.24805851775</v>
      </c>
      <c r="AF83" s="323">
        <f t="shared" si="29"/>
        <v>-291340.57371726801</v>
      </c>
      <c r="AG83" s="323">
        <f t="shared" si="29"/>
        <v>-305033.58068197971</v>
      </c>
      <c r="AH83" s="323">
        <f t="shared" si="29"/>
        <v>-319370.15897403244</v>
      </c>
      <c r="AI83" s="323">
        <f t="shared" si="29"/>
        <v>-334380.5564458117</v>
      </c>
      <c r="AJ83" s="323">
        <f t="shared" si="29"/>
        <v>-350096.4425987656</v>
      </c>
      <c r="AK83" s="323">
        <f t="shared" si="29"/>
        <v>-366550.97540090693</v>
      </c>
      <c r="AL83" s="323">
        <f t="shared" si="29"/>
        <v>-383778.87124474969</v>
      </c>
      <c r="AM83" s="323">
        <f t="shared" si="29"/>
        <v>-401816.47819325322</v>
      </c>
    </row>
    <row r="84" spans="1:39" ht="14.25" x14ac:dyDescent="0.2">
      <c r="A84" s="185" t="s">
        <v>254</v>
      </c>
      <c r="B84" s="323">
        <f>SUM($B$83:B83)</f>
        <v>-822000</v>
      </c>
      <c r="C84" s="323">
        <f>SUM($B$83:C83)</f>
        <v>-822000</v>
      </c>
      <c r="D84" s="323">
        <f>SUM($B$83:D83)</f>
        <v>-7653790.4399999995</v>
      </c>
      <c r="E84" s="323">
        <f>SUM($B$83:E83)</f>
        <v>-7738092.9617255703</v>
      </c>
      <c r="F84" s="323">
        <f>SUM($B$83:F83)</f>
        <v>-7826357.7019722434</v>
      </c>
      <c r="G84" s="323">
        <f>SUM($B$83:G83)</f>
        <v>-7918770.8850105098</v>
      </c>
      <c r="H84" s="323">
        <f>SUM($B$83:H83)</f>
        <v>-8015527.4876515744</v>
      </c>
      <c r="I84" s="323">
        <f>SUM($B$83:I83)</f>
        <v>-8116831.6506167697</v>
      </c>
      <c r="J84" s="323">
        <f>SUM($B$83:J83)</f>
        <v>-8222897.1092413291</v>
      </c>
      <c r="K84" s="323">
        <f>SUM($B$83:K83)</f>
        <v>-8333947.6444212422</v>
      </c>
      <c r="L84" s="323">
        <f>SUM($B$83:L83)</f>
        <v>-8450217.5547546111</v>
      </c>
      <c r="M84" s="323">
        <f>SUM($B$83:M83)</f>
        <v>-8571952.1508736499</v>
      </c>
      <c r="N84" s="323">
        <f>SUM($B$83:N83)</f>
        <v>-8699408.2730102837</v>
      </c>
      <c r="O84" s="323">
        <f>SUM($B$83:O83)</f>
        <v>-8832854.8328873385</v>
      </c>
      <c r="P84" s="323">
        <f>SUM($B$83:P83)</f>
        <v>-8972573.3810786139</v>
      </c>
      <c r="Q84" s="323">
        <f>SUM($B$83:Q83)</f>
        <v>-9118858.7010348793</v>
      </c>
      <c r="R84" s="323">
        <f>SUM($B$83:R83)</f>
        <v>-9272019.4310290907</v>
      </c>
      <c r="S84" s="323">
        <f>SUM($B$83:S83)</f>
        <v>-9432378.7153330296</v>
      </c>
      <c r="T84" s="323">
        <f>SUM($B$83:T83)</f>
        <v>-9600274.885999253</v>
      </c>
      <c r="U84" s="323">
        <f>SUM($B$83:U83)</f>
        <v>-9776062.1766867898</v>
      </c>
      <c r="V84" s="323">
        <f>SUM($B$83:V83)</f>
        <v>-9960111.4700366408</v>
      </c>
      <c r="W84" s="323">
        <f>SUM($B$83:W83)</f>
        <v>-10152811.080173934</v>
      </c>
      <c r="X84" s="323">
        <f>SUM($B$83:X83)</f>
        <v>-10354567.571987679</v>
      </c>
      <c r="Y84" s="323">
        <f>SUM($B$83:Y83)</f>
        <v>-10565806.618916672</v>
      </c>
      <c r="Z84" s="323">
        <f>SUM($B$83:Z83)</f>
        <v>-10786973.901051326</v>
      </c>
      <c r="AA84" s="323">
        <f>SUM($B$83:AA83)</f>
        <v>-11018536.045446308</v>
      </c>
      <c r="AB84" s="323">
        <f>SUM($B$83:AB83)</f>
        <v>-11260981.610627856</v>
      </c>
      <c r="AC84" s="323">
        <f>SUM($B$83:AC83)</f>
        <v>-11514822.117372936</v>
      </c>
      <c r="AD84" s="323">
        <f>SUM($B$83:AD83)</f>
        <v>-11780593.127935035</v>
      </c>
      <c r="AE84" s="323">
        <f>SUM($B$83:AE83)</f>
        <v>-12058855.375993554</v>
      </c>
      <c r="AF84" s="323">
        <f>SUM($B$83:AF83)</f>
        <v>-12350195.949710822</v>
      </c>
      <c r="AG84" s="323">
        <f>SUM($B$83:AG83)</f>
        <v>-12655229.530392801</v>
      </c>
      <c r="AH84" s="323">
        <f>SUM($B$83:AH83)</f>
        <v>-12974599.689366834</v>
      </c>
      <c r="AI84" s="323">
        <f>SUM($B$83:AI83)</f>
        <v>-13308980.245812645</v>
      </c>
      <c r="AJ84" s="323">
        <f>SUM($B$83:AJ83)</f>
        <v>-13659076.688411411</v>
      </c>
      <c r="AK84" s="323">
        <f>SUM($B$83:AK83)</f>
        <v>-14025627.663812317</v>
      </c>
      <c r="AL84" s="323">
        <f>SUM($B$83:AL83)</f>
        <v>-14409406.535057066</v>
      </c>
      <c r="AM84" s="323">
        <f>SUM($B$83:AM83)</f>
        <v>-14811223.013250319</v>
      </c>
    </row>
    <row r="85" spans="1:39" x14ac:dyDescent="0.2">
      <c r="A85" s="184" t="s">
        <v>474</v>
      </c>
      <c r="B85" s="324">
        <f t="shared" ref="B85:AM85" si="30">1/POWER((1+$B$44),B73)</f>
        <v>1</v>
      </c>
      <c r="C85" s="324">
        <f t="shared" si="30"/>
        <v>1</v>
      </c>
      <c r="D85" s="324">
        <f t="shared" si="30"/>
        <v>0.94072086838359736</v>
      </c>
      <c r="E85" s="324">
        <f t="shared" si="30"/>
        <v>0.83249634370229864</v>
      </c>
      <c r="F85" s="324">
        <f t="shared" si="30"/>
        <v>0.73672242805513155</v>
      </c>
      <c r="G85" s="324">
        <f t="shared" si="30"/>
        <v>0.65196675049126696</v>
      </c>
      <c r="H85" s="324">
        <f t="shared" si="30"/>
        <v>0.57696172609846641</v>
      </c>
      <c r="I85" s="324">
        <f t="shared" si="30"/>
        <v>0.51058559831722694</v>
      </c>
      <c r="J85" s="324">
        <f t="shared" si="30"/>
        <v>0.45184566222763445</v>
      </c>
      <c r="K85" s="324">
        <f t="shared" si="30"/>
        <v>0.39986341790056151</v>
      </c>
      <c r="L85" s="324">
        <f t="shared" si="30"/>
        <v>0.35386143177040841</v>
      </c>
      <c r="M85" s="324">
        <f t="shared" si="30"/>
        <v>0.31315170953133498</v>
      </c>
      <c r="N85" s="324">
        <f t="shared" si="30"/>
        <v>0.27712540666489821</v>
      </c>
      <c r="O85" s="324">
        <f t="shared" si="30"/>
        <v>0.24524372271229933</v>
      </c>
      <c r="P85" s="324">
        <f t="shared" si="30"/>
        <v>0.21702984310822954</v>
      </c>
      <c r="Q85" s="324">
        <f t="shared" si="30"/>
        <v>0.19206180806038009</v>
      </c>
      <c r="R85" s="324">
        <f t="shared" si="30"/>
        <v>0.16996620182334526</v>
      </c>
      <c r="S85" s="324">
        <f t="shared" si="30"/>
        <v>0.15041256798526129</v>
      </c>
      <c r="T85" s="324">
        <f t="shared" si="30"/>
        <v>0.13310846724359404</v>
      </c>
      <c r="U85" s="324">
        <f t="shared" si="30"/>
        <v>0.11779510375539298</v>
      </c>
      <c r="V85" s="324">
        <f t="shared" si="30"/>
        <v>0.10424345465079028</v>
      </c>
      <c r="W85" s="324">
        <f t="shared" si="30"/>
        <v>9.2250844823708225E-2</v>
      </c>
      <c r="X85" s="324">
        <f t="shared" si="30"/>
        <v>8.163791577319314E-2</v>
      </c>
      <c r="Y85" s="324">
        <f t="shared" si="30"/>
        <v>7.2245943162117798E-2</v>
      </c>
      <c r="Z85" s="324">
        <f t="shared" si="30"/>
        <v>6.3934462975325498E-2</v>
      </c>
      <c r="AA85" s="324">
        <f t="shared" si="30"/>
        <v>5.6579170774624342E-2</v>
      </c>
      <c r="AB85" s="324">
        <f t="shared" si="30"/>
        <v>5.0070062632410935E-2</v>
      </c>
      <c r="AC85" s="324">
        <f t="shared" si="30"/>
        <v>4.4309789940186653E-2</v>
      </c>
      <c r="AD85" s="324">
        <f t="shared" si="30"/>
        <v>3.9212203486890855E-2</v>
      </c>
      <c r="AE85" s="324">
        <f t="shared" si="30"/>
        <v>3.4701065032646777E-2</v>
      </c>
      <c r="AF85" s="324">
        <f t="shared" si="30"/>
        <v>3.0708907108536979E-2</v>
      </c>
      <c r="AG85" s="324">
        <f t="shared" si="30"/>
        <v>2.7176023989855736E-2</v>
      </c>
      <c r="AH85" s="324">
        <f t="shared" si="30"/>
        <v>2.4049578752084716E-2</v>
      </c>
      <c r="AI85" s="324">
        <f t="shared" si="30"/>
        <v>2.1282813054942232E-2</v>
      </c>
      <c r="AJ85" s="324">
        <f t="shared" si="30"/>
        <v>1.8834347836232068E-2</v>
      </c>
      <c r="AK85" s="324">
        <f t="shared" si="30"/>
        <v>1.6667564456842535E-2</v>
      </c>
      <c r="AL85" s="324">
        <f t="shared" si="30"/>
        <v>1.4750057041453574E-2</v>
      </c>
      <c r="AM85" s="324">
        <f t="shared" si="30"/>
        <v>1.3053147824295197E-2</v>
      </c>
    </row>
    <row r="86" spans="1:39" ht="28.5" x14ac:dyDescent="0.2">
      <c r="A86" s="183" t="s">
        <v>253</v>
      </c>
      <c r="B86" s="323">
        <f>B83*B85</f>
        <v>-822000</v>
      </c>
      <c r="C86" s="323">
        <f>C83*C85</f>
        <v>0</v>
      </c>
      <c r="D86" s="323">
        <f t="shared" ref="D86:AM86" si="31">D83*D85</f>
        <v>-6426807.8353315582</v>
      </c>
      <c r="E86" s="323">
        <f t="shared" si="31"/>
        <v>-70181.541101421564</v>
      </c>
      <c r="F86" s="323">
        <f t="shared" si="31"/>
        <v>-65026.613746184397</v>
      </c>
      <c r="G86" s="323">
        <f t="shared" si="31"/>
        <v>-60250.322648013462</v>
      </c>
      <c r="H86" s="323">
        <f t="shared" si="31"/>
        <v>-55824.856471212312</v>
      </c>
      <c r="I86" s="323">
        <f t="shared" si="31"/>
        <v>-51724.446659610112</v>
      </c>
      <c r="J86" s="323">
        <f t="shared" si="31"/>
        <v>-47925.217391691884</v>
      </c>
      <c r="K86" s="323">
        <f t="shared" si="31"/>
        <v>-44405.04655672676</v>
      </c>
      <c r="L86" s="323">
        <f t="shared" si="31"/>
        <v>-41143.436942383181</v>
      </c>
      <c r="M86" s="323">
        <f t="shared" si="31"/>
        <v>-38121.396883783382</v>
      </c>
      <c r="N86" s="323">
        <f t="shared" si="31"/>
        <v>-35321.329679045382</v>
      </c>
      <c r="O86" s="323">
        <f t="shared" si="31"/>
        <v>-32726.931127398584</v>
      </c>
      <c r="P86" s="323">
        <f t="shared" si="31"/>
        <v>-30323.094593262271</v>
      </c>
      <c r="Q86" s="323">
        <f t="shared" si="31"/>
        <v>-28095.823043491622</v>
      </c>
      <c r="R86" s="323">
        <f t="shared" si="31"/>
        <v>-26032.147545606887</v>
      </c>
      <c r="S86" s="323">
        <f t="shared" si="31"/>
        <v>-24120.051752433978</v>
      </c>
      <c r="T86" s="323">
        <f t="shared" si="31"/>
        <v>-22348.401933449895</v>
      </c>
      <c r="U86" s="323">
        <f t="shared" si="31"/>
        <v>-20706.882145417738</v>
      </c>
      <c r="V86" s="323">
        <f t="shared" si="31"/>
        <v>-19185.934164825121</v>
      </c>
      <c r="W86" s="323">
        <f t="shared" si="31"/>
        <v>-17776.70183236451</v>
      </c>
      <c r="X86" s="323">
        <f t="shared" si="31"/>
        <v>-16470.979485385513</v>
      </c>
      <c r="Y86" s="323">
        <f t="shared" si="31"/>
        <v>-15261.164178051888</v>
      </c>
      <c r="Z86" s="323">
        <f t="shared" si="31"/>
        <v>-14140.211410991438</v>
      </c>
      <c r="AA86" s="323">
        <f t="shared" si="31"/>
        <v>-13101.594112661984</v>
      </c>
      <c r="AB86" s="323">
        <f t="shared" si="31"/>
        <v>-12139.264633590348</v>
      </c>
      <c r="AC86" s="323">
        <f t="shared" si="31"/>
        <v>-11247.619532185043</v>
      </c>
      <c r="AD86" s="323">
        <f t="shared" si="31"/>
        <v>-10421.466947077641</v>
      </c>
      <c r="AE86" s="323">
        <f t="shared" si="31"/>
        <v>-9655.9963660091144</v>
      </c>
      <c r="AF86" s="323">
        <f t="shared" si="31"/>
        <v>-8946.7506152314527</v>
      </c>
      <c r="AG86" s="323">
        <f t="shared" si="31"/>
        <v>-8289.5999063250765</v>
      </c>
      <c r="AH86" s="323">
        <f t="shared" si="31"/>
        <v>-7680.7177893118087</v>
      </c>
      <c r="AI86" s="323">
        <f t="shared" si="31"/>
        <v>-7116.558872043769</v>
      </c>
      <c r="AJ86" s="323">
        <f t="shared" si="31"/>
        <v>-6593.8381761326054</v>
      </c>
      <c r="AK86" s="323">
        <f t="shared" si="31"/>
        <v>-6109.5120092131192</v>
      </c>
      <c r="AL86" s="323">
        <f t="shared" si="31"/>
        <v>-5660.7602421647243</v>
      </c>
      <c r="AM86" s="323">
        <f t="shared" si="31"/>
        <v>-5244.9698880942215</v>
      </c>
    </row>
    <row r="87" spans="1:39" ht="14.25" x14ac:dyDescent="0.2">
      <c r="A87" s="183" t="s">
        <v>252</v>
      </c>
      <c r="B87" s="323">
        <f>SUM($B$86:B86)</f>
        <v>-822000</v>
      </c>
      <c r="C87" s="323">
        <f>SUM($B$86:C86)</f>
        <v>-822000</v>
      </c>
      <c r="D87" s="323">
        <f>SUM($B$86:D86)</f>
        <v>-7248807.8353315582</v>
      </c>
      <c r="E87" s="323">
        <f>SUM($B$86:E86)</f>
        <v>-7318989.3764329795</v>
      </c>
      <c r="F87" s="323">
        <f>SUM($B$86:F86)</f>
        <v>-7384015.9901791643</v>
      </c>
      <c r="G87" s="323">
        <f>SUM($B$86:G86)</f>
        <v>-7444266.3128271773</v>
      </c>
      <c r="H87" s="323">
        <f>SUM($B$86:H86)</f>
        <v>-7500091.1692983899</v>
      </c>
      <c r="I87" s="323">
        <f>SUM($B$86:I86)</f>
        <v>-7551815.6159579996</v>
      </c>
      <c r="J87" s="323">
        <f>SUM($B$86:J86)</f>
        <v>-7599740.8333496917</v>
      </c>
      <c r="K87" s="323">
        <f>SUM($B$86:K86)</f>
        <v>-7644145.8799064187</v>
      </c>
      <c r="L87" s="323">
        <f>SUM($B$86:L86)</f>
        <v>-7685289.3168488014</v>
      </c>
      <c r="M87" s="323">
        <f>SUM($B$86:M86)</f>
        <v>-7723410.7137325844</v>
      </c>
      <c r="N87" s="323">
        <f>SUM($B$86:N86)</f>
        <v>-7758732.0434116302</v>
      </c>
      <c r="O87" s="323">
        <f>SUM($B$86:O86)</f>
        <v>-7791458.9745390285</v>
      </c>
      <c r="P87" s="323">
        <f>SUM($B$86:P86)</f>
        <v>-7821782.0691322908</v>
      </c>
      <c r="Q87" s="323">
        <f>SUM($B$86:Q86)</f>
        <v>-7849877.8921757825</v>
      </c>
      <c r="R87" s="323">
        <f>SUM($B$86:R86)</f>
        <v>-7875910.0397213893</v>
      </c>
      <c r="S87" s="323">
        <f>SUM($B$86:S86)</f>
        <v>-7900030.0914738234</v>
      </c>
      <c r="T87" s="323">
        <f>SUM($B$86:T86)</f>
        <v>-7922378.4934072737</v>
      </c>
      <c r="U87" s="323">
        <f>SUM($B$86:U86)</f>
        <v>-7943085.3755526915</v>
      </c>
      <c r="V87" s="323">
        <f>SUM($B$86:V86)</f>
        <v>-7962271.3097175164</v>
      </c>
      <c r="W87" s="323">
        <f>SUM($B$86:W86)</f>
        <v>-7980048.0115498807</v>
      </c>
      <c r="X87" s="323">
        <f>SUM($B$86:X86)</f>
        <v>-7996518.9910352658</v>
      </c>
      <c r="Y87" s="323">
        <f>SUM($B$86:Y86)</f>
        <v>-8011780.1552133178</v>
      </c>
      <c r="Z87" s="323">
        <f>SUM($B$86:Z86)</f>
        <v>-8025920.3666243097</v>
      </c>
      <c r="AA87" s="323">
        <f>SUM($B$86:AA86)</f>
        <v>-8039021.9607369713</v>
      </c>
      <c r="AB87" s="323">
        <f>SUM($B$86:AB86)</f>
        <v>-8051161.2253705617</v>
      </c>
      <c r="AC87" s="323">
        <f>SUM($B$86:AC86)</f>
        <v>-8062408.8449027464</v>
      </c>
      <c r="AD87" s="323">
        <f>SUM($B$86:AD86)</f>
        <v>-8072830.3118498242</v>
      </c>
      <c r="AE87" s="323">
        <f>SUM($B$86:AE86)</f>
        <v>-8082486.3082158333</v>
      </c>
      <c r="AF87" s="323">
        <f>SUM($B$86:AF86)</f>
        <v>-8091433.058831065</v>
      </c>
      <c r="AG87" s="323">
        <f>SUM($B$86:AG86)</f>
        <v>-8099722.6587373903</v>
      </c>
      <c r="AH87" s="323">
        <f>SUM($B$86:AH86)</f>
        <v>-8107403.3765267022</v>
      </c>
      <c r="AI87" s="323">
        <f>SUM($B$86:AI86)</f>
        <v>-8114519.9353987463</v>
      </c>
      <c r="AJ87" s="323">
        <f>SUM($B$86:AJ86)</f>
        <v>-8121113.7735748785</v>
      </c>
      <c r="AK87" s="323">
        <f>SUM($B$86:AK86)</f>
        <v>-8127223.2855840912</v>
      </c>
      <c r="AL87" s="323">
        <f>SUM($B$86:AL86)</f>
        <v>-8132884.0458262563</v>
      </c>
      <c r="AM87" s="323">
        <f>SUM($B$86:AM86)</f>
        <v>-8138129.0157143502</v>
      </c>
    </row>
    <row r="88" spans="1:39" ht="14.25" x14ac:dyDescent="0.2">
      <c r="A88" s="183" t="s">
        <v>251</v>
      </c>
      <c r="B88" s="325">
        <f>IF((ISERR(IRR($B$83:B83))),0,IF(IRR($B$83:B83)&lt;0,0,IRR($B$83:B83)))</f>
        <v>0</v>
      </c>
      <c r="C88" s="325">
        <f>IF((ISERR(IRR($B$83:C83))),0,IF(IRR($B$83:C83)&lt;0,0,IRR($B$83:C83)))</f>
        <v>0</v>
      </c>
      <c r="D88" s="325">
        <f>IF((ISERR(IRR($B$83:D83))),0,IF(IRR($B$83:D83)&lt;0,0,IRR($B$83:D83)))</f>
        <v>0</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c r="AF88" s="325">
        <f>IF((ISERR(IRR($B$83:AF83))),0,IF(IRR($B$83:AF83)&lt;0,0,IRR($B$83:AF83)))</f>
        <v>0</v>
      </c>
      <c r="AG88" s="325">
        <f>IF((ISERR(IRR($B$83:AG83))),0,IF(IRR($B$83:AG83)&lt;0,0,IRR($B$83:AG83)))</f>
        <v>0</v>
      </c>
      <c r="AH88" s="325">
        <f>IF((ISERR(IRR($B$83:AH83))),0,IF(IRR($B$83:AH83)&lt;0,0,IRR($B$83:AH83)))</f>
        <v>0</v>
      </c>
      <c r="AI88" s="325">
        <f>IF((ISERR(IRR($B$83:AI83))),0,IF(IRR($B$83:AI83)&lt;0,0,IRR($B$83:AI83)))</f>
        <v>0</v>
      </c>
      <c r="AJ88" s="325">
        <f>IF((ISERR(IRR($B$83:AJ83))),0,IF(IRR($B$83:AJ83)&lt;0,0,IRR($B$83:AJ83)))</f>
        <v>0</v>
      </c>
      <c r="AK88" s="325">
        <f>IF((ISERR(IRR($B$83:AK83))),0,IF(IRR($B$83:AK83)&lt;0,0,IRR($B$83:AK83)))</f>
        <v>0</v>
      </c>
      <c r="AL88" s="325">
        <f>IF((ISERR(IRR($B$83:AL83))),0,IF(IRR($B$83:AL83)&lt;0,0,IRR($B$83:AL83)))</f>
        <v>0</v>
      </c>
      <c r="AM88" s="325">
        <f>IF((ISERR(IRR($B$83:AM83))),0,IF(IRR($B$83:AM83)&lt;0,0,IRR($B$83:AM83)))</f>
        <v>0</v>
      </c>
    </row>
    <row r="89" spans="1:39" ht="14.25" x14ac:dyDescent="0.2">
      <c r="A89" s="183" t="s">
        <v>250</v>
      </c>
      <c r="B89" s="326">
        <f>IF(AND(B84&gt;0,A84&lt;0),(B74-(B84/(B84-A84))),0)</f>
        <v>0</v>
      </c>
      <c r="C89" s="326">
        <f t="shared" ref="C89:AM89" si="32">IF(AND(C84&gt;0,B84&lt;0),(C74-(C84/(C84-B84))),0)</f>
        <v>0</v>
      </c>
      <c r="D89" s="326">
        <f t="shared" si="32"/>
        <v>0</v>
      </c>
      <c r="E89" s="326">
        <f t="shared" si="32"/>
        <v>0</v>
      </c>
      <c r="F89" s="326">
        <f t="shared" si="32"/>
        <v>0</v>
      </c>
      <c r="G89" s="326">
        <f t="shared" si="32"/>
        <v>0</v>
      </c>
      <c r="H89" s="326">
        <f>IF(AND(H84&gt;0,G84&lt;0),(H74-(H84/(H84-G84))),0)</f>
        <v>0</v>
      </c>
      <c r="I89" s="326">
        <f t="shared" si="32"/>
        <v>0</v>
      </c>
      <c r="J89" s="326">
        <f t="shared" si="32"/>
        <v>0</v>
      </c>
      <c r="K89" s="326">
        <f t="shared" si="32"/>
        <v>0</v>
      </c>
      <c r="L89" s="326">
        <f t="shared" si="32"/>
        <v>0</v>
      </c>
      <c r="M89" s="326">
        <f t="shared" si="32"/>
        <v>0</v>
      </c>
      <c r="N89" s="326">
        <f t="shared" si="32"/>
        <v>0</v>
      </c>
      <c r="O89" s="326">
        <f t="shared" si="32"/>
        <v>0</v>
      </c>
      <c r="P89" s="326">
        <f t="shared" si="32"/>
        <v>0</v>
      </c>
      <c r="Q89" s="326">
        <f t="shared" si="32"/>
        <v>0</v>
      </c>
      <c r="R89" s="326">
        <f t="shared" si="32"/>
        <v>0</v>
      </c>
      <c r="S89" s="326">
        <f t="shared" si="32"/>
        <v>0</v>
      </c>
      <c r="T89" s="326">
        <f t="shared" si="32"/>
        <v>0</v>
      </c>
      <c r="U89" s="326">
        <f t="shared" si="32"/>
        <v>0</v>
      </c>
      <c r="V89" s="326">
        <f t="shared" si="32"/>
        <v>0</v>
      </c>
      <c r="W89" s="326">
        <f t="shared" si="32"/>
        <v>0</v>
      </c>
      <c r="X89" s="326">
        <f t="shared" si="32"/>
        <v>0</v>
      </c>
      <c r="Y89" s="326">
        <f t="shared" si="32"/>
        <v>0</v>
      </c>
      <c r="Z89" s="326">
        <f t="shared" si="32"/>
        <v>0</v>
      </c>
      <c r="AA89" s="326">
        <f t="shared" si="32"/>
        <v>0</v>
      </c>
      <c r="AB89" s="326">
        <f t="shared" si="32"/>
        <v>0</v>
      </c>
      <c r="AC89" s="326">
        <f t="shared" si="32"/>
        <v>0</v>
      </c>
      <c r="AD89" s="326">
        <f t="shared" si="32"/>
        <v>0</v>
      </c>
      <c r="AE89" s="326">
        <f t="shared" si="32"/>
        <v>0</v>
      </c>
      <c r="AF89" s="326">
        <f t="shared" si="32"/>
        <v>0</v>
      </c>
      <c r="AG89" s="326">
        <f t="shared" si="32"/>
        <v>0</v>
      </c>
      <c r="AH89" s="326">
        <f t="shared" si="32"/>
        <v>0</v>
      </c>
      <c r="AI89" s="326">
        <f t="shared" si="32"/>
        <v>0</v>
      </c>
      <c r="AJ89" s="326">
        <f t="shared" si="32"/>
        <v>0</v>
      </c>
      <c r="AK89" s="326">
        <f t="shared" si="32"/>
        <v>0</v>
      </c>
      <c r="AL89" s="326">
        <f t="shared" si="32"/>
        <v>0</v>
      </c>
      <c r="AM89" s="326">
        <f t="shared" si="32"/>
        <v>0</v>
      </c>
    </row>
    <row r="90" spans="1:39" ht="15" thickBot="1" x14ac:dyDescent="0.25">
      <c r="A90" s="191" t="s">
        <v>249</v>
      </c>
      <c r="B90" s="192">
        <f t="shared" ref="B90:AM90" si="33">IF(AND(B87&gt;0,A87&lt;0),(B74-(B87/(B87-A87))),0)</f>
        <v>0</v>
      </c>
      <c r="C90" s="192">
        <f t="shared" si="33"/>
        <v>0</v>
      </c>
      <c r="D90" s="192">
        <f t="shared" si="33"/>
        <v>0</v>
      </c>
      <c r="E90" s="192">
        <f t="shared" si="33"/>
        <v>0</v>
      </c>
      <c r="F90" s="192">
        <f t="shared" si="33"/>
        <v>0</v>
      </c>
      <c r="G90" s="192">
        <f t="shared" si="33"/>
        <v>0</v>
      </c>
      <c r="H90" s="192">
        <f t="shared" si="33"/>
        <v>0</v>
      </c>
      <c r="I90" s="192">
        <f t="shared" si="33"/>
        <v>0</v>
      </c>
      <c r="J90" s="192">
        <f t="shared" si="33"/>
        <v>0</v>
      </c>
      <c r="K90" s="192">
        <f t="shared" si="33"/>
        <v>0</v>
      </c>
      <c r="L90" s="192">
        <f t="shared" si="33"/>
        <v>0</v>
      </c>
      <c r="M90" s="192">
        <f t="shared" si="33"/>
        <v>0</v>
      </c>
      <c r="N90" s="192">
        <f t="shared" si="33"/>
        <v>0</v>
      </c>
      <c r="O90" s="192">
        <f t="shared" si="33"/>
        <v>0</v>
      </c>
      <c r="P90" s="192">
        <f t="shared" si="33"/>
        <v>0</v>
      </c>
      <c r="Q90" s="192">
        <f t="shared" si="33"/>
        <v>0</v>
      </c>
      <c r="R90" s="192">
        <f t="shared" si="33"/>
        <v>0</v>
      </c>
      <c r="S90" s="192">
        <f t="shared" si="33"/>
        <v>0</v>
      </c>
      <c r="T90" s="192">
        <f t="shared" si="33"/>
        <v>0</v>
      </c>
      <c r="U90" s="192">
        <f t="shared" si="33"/>
        <v>0</v>
      </c>
      <c r="V90" s="192">
        <f t="shared" si="33"/>
        <v>0</v>
      </c>
      <c r="W90" s="192">
        <f t="shared" si="33"/>
        <v>0</v>
      </c>
      <c r="X90" s="192">
        <f t="shared" si="33"/>
        <v>0</v>
      </c>
      <c r="Y90" s="192">
        <f t="shared" si="33"/>
        <v>0</v>
      </c>
      <c r="Z90" s="192">
        <f t="shared" si="33"/>
        <v>0</v>
      </c>
      <c r="AA90" s="192">
        <f t="shared" si="33"/>
        <v>0</v>
      </c>
      <c r="AB90" s="192">
        <f t="shared" si="33"/>
        <v>0</v>
      </c>
      <c r="AC90" s="192">
        <f t="shared" si="33"/>
        <v>0</v>
      </c>
      <c r="AD90" s="192">
        <f t="shared" si="33"/>
        <v>0</v>
      </c>
      <c r="AE90" s="192">
        <f t="shared" si="33"/>
        <v>0</v>
      </c>
      <c r="AF90" s="192">
        <f t="shared" si="33"/>
        <v>0</v>
      </c>
      <c r="AG90" s="192">
        <f t="shared" si="33"/>
        <v>0</v>
      </c>
      <c r="AH90" s="192">
        <f t="shared" si="33"/>
        <v>0</v>
      </c>
      <c r="AI90" s="192">
        <f t="shared" si="33"/>
        <v>0</v>
      </c>
      <c r="AJ90" s="192">
        <f t="shared" si="33"/>
        <v>0</v>
      </c>
      <c r="AK90" s="192">
        <f t="shared" si="33"/>
        <v>0</v>
      </c>
      <c r="AL90" s="192">
        <f t="shared" si="33"/>
        <v>0</v>
      </c>
      <c r="AM90" s="192">
        <f t="shared" si="33"/>
        <v>0</v>
      </c>
    </row>
    <row r="91" spans="1:39" s="171" customFormat="1" x14ac:dyDescent="0.2">
      <c r="A91" s="150"/>
      <c r="B91" s="193">
        <v>2019</v>
      </c>
      <c r="C91" s="193">
        <f>B91+1</f>
        <v>2020</v>
      </c>
      <c r="D91" s="145">
        <f t="shared" ref="D91:AM91" si="34">C91+1</f>
        <v>2021</v>
      </c>
      <c r="E91" s="145">
        <f t="shared" si="34"/>
        <v>2022</v>
      </c>
      <c r="F91" s="145">
        <f t="shared" si="34"/>
        <v>2023</v>
      </c>
      <c r="G91" s="145">
        <f t="shared" si="34"/>
        <v>2024</v>
      </c>
      <c r="H91" s="145">
        <f t="shared" si="34"/>
        <v>2025</v>
      </c>
      <c r="I91" s="145">
        <f t="shared" si="34"/>
        <v>2026</v>
      </c>
      <c r="J91" s="145">
        <f t="shared" si="34"/>
        <v>2027</v>
      </c>
      <c r="K91" s="145">
        <f t="shared" si="34"/>
        <v>2028</v>
      </c>
      <c r="L91" s="145">
        <f t="shared" si="34"/>
        <v>2029</v>
      </c>
      <c r="M91" s="145">
        <f t="shared" si="34"/>
        <v>2030</v>
      </c>
      <c r="N91" s="145">
        <f t="shared" si="34"/>
        <v>2031</v>
      </c>
      <c r="O91" s="145">
        <f t="shared" si="34"/>
        <v>2032</v>
      </c>
      <c r="P91" s="145">
        <f t="shared" si="34"/>
        <v>2033</v>
      </c>
      <c r="Q91" s="145">
        <f t="shared" si="34"/>
        <v>2034</v>
      </c>
      <c r="R91" s="145">
        <f t="shared" si="34"/>
        <v>2035</v>
      </c>
      <c r="S91" s="145">
        <f t="shared" si="34"/>
        <v>2036</v>
      </c>
      <c r="T91" s="145">
        <f t="shared" si="34"/>
        <v>2037</v>
      </c>
      <c r="U91" s="145">
        <f t="shared" si="34"/>
        <v>2038</v>
      </c>
      <c r="V91" s="145">
        <f t="shared" si="34"/>
        <v>2039</v>
      </c>
      <c r="W91" s="145">
        <f t="shared" si="34"/>
        <v>2040</v>
      </c>
      <c r="X91" s="145">
        <f t="shared" si="34"/>
        <v>2041</v>
      </c>
      <c r="Y91" s="145">
        <f t="shared" si="34"/>
        <v>2042</v>
      </c>
      <c r="Z91" s="145">
        <f t="shared" si="34"/>
        <v>2043</v>
      </c>
      <c r="AA91" s="145">
        <f t="shared" si="34"/>
        <v>2044</v>
      </c>
      <c r="AB91" s="145">
        <f t="shared" si="34"/>
        <v>2045</v>
      </c>
      <c r="AC91" s="145">
        <f t="shared" si="34"/>
        <v>2046</v>
      </c>
      <c r="AD91" s="145">
        <f t="shared" si="34"/>
        <v>2047</v>
      </c>
      <c r="AE91" s="145">
        <f t="shared" si="34"/>
        <v>2048</v>
      </c>
      <c r="AF91" s="145">
        <f t="shared" si="34"/>
        <v>2049</v>
      </c>
      <c r="AG91" s="145">
        <f t="shared" si="34"/>
        <v>2050</v>
      </c>
      <c r="AH91" s="145">
        <f t="shared" si="34"/>
        <v>2051</v>
      </c>
      <c r="AI91" s="145">
        <f t="shared" si="34"/>
        <v>2052</v>
      </c>
      <c r="AJ91" s="145">
        <f t="shared" si="34"/>
        <v>2053</v>
      </c>
      <c r="AK91" s="145">
        <f t="shared" si="34"/>
        <v>2054</v>
      </c>
      <c r="AL91" s="145">
        <f t="shared" si="34"/>
        <v>2055</v>
      </c>
      <c r="AM91" s="145">
        <f t="shared" si="34"/>
        <v>2056</v>
      </c>
    </row>
    <row r="92" spans="1:39" ht="15.6" customHeight="1" x14ac:dyDescent="0.2">
      <c r="A92" s="194" t="s">
        <v>248</v>
      </c>
      <c r="B92" s="91"/>
      <c r="C92" s="91"/>
      <c r="D92" s="91"/>
      <c r="E92" s="91"/>
      <c r="F92" s="91"/>
      <c r="G92" s="91"/>
      <c r="H92" s="91"/>
      <c r="I92" s="91"/>
      <c r="J92" s="91"/>
      <c r="K92" s="91"/>
      <c r="L92" s="195">
        <v>10</v>
      </c>
      <c r="M92" s="91"/>
      <c r="N92" s="91">
        <v>10</v>
      </c>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v>35</v>
      </c>
    </row>
    <row r="93" spans="1:39" ht="12.75" x14ac:dyDescent="0.2">
      <c r="A93" s="92" t="s">
        <v>247</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row>
    <row r="94" spans="1:39" ht="12.75" x14ac:dyDescent="0.2">
      <c r="A94" s="92" t="s">
        <v>246</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row>
    <row r="95" spans="1:39" ht="12.75" x14ac:dyDescent="0.2">
      <c r="A95" s="92" t="s">
        <v>245</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row>
    <row r="96" spans="1:39" ht="12.75" x14ac:dyDescent="0.2">
      <c r="A96" s="93" t="s">
        <v>244</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row>
    <row r="97" spans="1:59" ht="33" customHeight="1" x14ac:dyDescent="0.2">
      <c r="A97" s="483" t="s">
        <v>475</v>
      </c>
      <c r="B97" s="483"/>
      <c r="C97" s="483"/>
      <c r="D97" s="483"/>
      <c r="E97" s="483"/>
      <c r="F97" s="483"/>
      <c r="G97" s="483"/>
      <c r="H97" s="483"/>
      <c r="I97" s="483"/>
      <c r="J97" s="483"/>
      <c r="K97" s="483"/>
      <c r="L97" s="483"/>
      <c r="M97" s="186"/>
      <c r="N97" s="186"/>
      <c r="O97" s="186"/>
      <c r="P97" s="186"/>
      <c r="Q97" s="186"/>
      <c r="R97" s="186"/>
      <c r="S97" s="186"/>
      <c r="T97" s="186"/>
      <c r="U97" s="186"/>
      <c r="V97" s="186"/>
      <c r="W97" s="186"/>
      <c r="X97" s="186"/>
      <c r="Y97" s="186"/>
      <c r="Z97" s="186"/>
      <c r="AA97" s="186"/>
      <c r="AB97" s="186"/>
      <c r="AC97" s="186"/>
      <c r="AD97" s="186"/>
      <c r="AE97" s="186"/>
      <c r="AF97" s="186"/>
      <c r="AG97" s="186"/>
      <c r="AH97" s="186"/>
      <c r="AI97" s="186"/>
      <c r="AJ97" s="186"/>
      <c r="AK97" s="186"/>
      <c r="AL97" s="186"/>
      <c r="AM97" s="186"/>
    </row>
    <row r="98" spans="1:59" x14ac:dyDescent="0.2">
      <c r="C98" s="196"/>
    </row>
    <row r="99" spans="1:59" s="200" customFormat="1" ht="16.5" hidden="1" thickTop="1" x14ac:dyDescent="0.2">
      <c r="A99" s="197" t="s">
        <v>476</v>
      </c>
      <c r="B99" s="198">
        <f>B81*B85</f>
        <v>-685000</v>
      </c>
      <c r="C99" s="199">
        <f>C81*C85</f>
        <v>0</v>
      </c>
      <c r="D99" s="199">
        <f t="shared" ref="D99:AM99" si="35">D81*D85</f>
        <v>-5355673.196109632</v>
      </c>
      <c r="E99" s="199">
        <f t="shared" si="35"/>
        <v>0</v>
      </c>
      <c r="F99" s="199">
        <f t="shared" si="35"/>
        <v>0</v>
      </c>
      <c r="G99" s="199">
        <f t="shared" si="35"/>
        <v>0</v>
      </c>
      <c r="H99" s="199">
        <f t="shared" si="35"/>
        <v>0</v>
      </c>
      <c r="I99" s="199">
        <f t="shared" si="35"/>
        <v>0</v>
      </c>
      <c r="J99" s="199">
        <f>J81*J85</f>
        <v>0</v>
      </c>
      <c r="K99" s="199">
        <f t="shared" si="35"/>
        <v>0</v>
      </c>
      <c r="L99" s="199">
        <f>L81*L85</f>
        <v>0</v>
      </c>
      <c r="M99" s="199">
        <f t="shared" si="35"/>
        <v>0</v>
      </c>
      <c r="N99" s="199">
        <f t="shared" si="35"/>
        <v>0</v>
      </c>
      <c r="O99" s="199">
        <f t="shared" si="35"/>
        <v>0</v>
      </c>
      <c r="P99" s="199">
        <f t="shared" si="35"/>
        <v>0</v>
      </c>
      <c r="Q99" s="199">
        <f t="shared" si="35"/>
        <v>0</v>
      </c>
      <c r="R99" s="199">
        <f t="shared" si="35"/>
        <v>0</v>
      </c>
      <c r="S99" s="199">
        <f t="shared" si="35"/>
        <v>0</v>
      </c>
      <c r="T99" s="199">
        <f t="shared" si="35"/>
        <v>0</v>
      </c>
      <c r="U99" s="199">
        <f t="shared" si="35"/>
        <v>0</v>
      </c>
      <c r="V99" s="199">
        <f t="shared" si="35"/>
        <v>0</v>
      </c>
      <c r="W99" s="199">
        <f t="shared" si="35"/>
        <v>0</v>
      </c>
      <c r="X99" s="199">
        <f t="shared" si="35"/>
        <v>0</v>
      </c>
      <c r="Y99" s="199">
        <f t="shared" si="35"/>
        <v>0</v>
      </c>
      <c r="Z99" s="199">
        <f t="shared" si="35"/>
        <v>0</v>
      </c>
      <c r="AA99" s="199">
        <f t="shared" si="35"/>
        <v>0</v>
      </c>
      <c r="AB99" s="199">
        <f t="shared" si="35"/>
        <v>0</v>
      </c>
      <c r="AC99" s="199">
        <f t="shared" si="35"/>
        <v>0</v>
      </c>
      <c r="AD99" s="199">
        <f t="shared" si="35"/>
        <v>0</v>
      </c>
      <c r="AE99" s="199">
        <f t="shared" si="35"/>
        <v>0</v>
      </c>
      <c r="AF99" s="199">
        <f t="shared" si="35"/>
        <v>0</v>
      </c>
      <c r="AG99" s="199">
        <f t="shared" si="35"/>
        <v>0</v>
      </c>
      <c r="AH99" s="199">
        <f t="shared" si="35"/>
        <v>0</v>
      </c>
      <c r="AI99" s="199">
        <f t="shared" si="35"/>
        <v>0</v>
      </c>
      <c r="AJ99" s="199">
        <f t="shared" si="35"/>
        <v>0</v>
      </c>
      <c r="AK99" s="199">
        <f t="shared" si="35"/>
        <v>0</v>
      </c>
      <c r="AL99" s="199">
        <f t="shared" si="35"/>
        <v>0</v>
      </c>
      <c r="AM99" s="199">
        <f t="shared" si="35"/>
        <v>0</v>
      </c>
    </row>
    <row r="100" spans="1:59" s="203" customFormat="1" hidden="1" x14ac:dyDescent="0.2">
      <c r="A100" s="201" t="e">
        <f>#REF!</f>
        <v>#REF!</v>
      </c>
      <c r="B100" s="202"/>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c r="AB100" s="168"/>
      <c r="AC100" s="168"/>
      <c r="AD100" s="168"/>
      <c r="AE100" s="168"/>
      <c r="AF100" s="168"/>
      <c r="AG100" s="168"/>
      <c r="AH100" s="168"/>
      <c r="AI100" s="168"/>
      <c r="AJ100" s="168"/>
      <c r="AK100" s="168"/>
      <c r="AL100" s="168"/>
      <c r="AM100" s="168"/>
    </row>
    <row r="101" spans="1:59" s="203" customFormat="1" hidden="1" x14ac:dyDescent="0.2">
      <c r="A101" s="201" t="e">
        <f>#REF!</f>
        <v>#REF!</v>
      </c>
      <c r="B101" s="202"/>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G101" s="168"/>
      <c r="AH101" s="168"/>
      <c r="AI101" s="168"/>
      <c r="AJ101" s="168"/>
      <c r="AK101" s="168"/>
      <c r="AL101" s="168"/>
      <c r="AM101" s="168"/>
    </row>
    <row r="102" spans="1:59" s="203" customFormat="1" hidden="1" x14ac:dyDescent="0.2">
      <c r="A102" s="204" t="s">
        <v>477</v>
      </c>
      <c r="B102" s="327" t="e">
        <f>(A101+-A100)/-A100</f>
        <v>#REF!</v>
      </c>
      <c r="C102" s="168"/>
      <c r="D102" s="168"/>
      <c r="E102" s="168"/>
      <c r="F102" s="168"/>
      <c r="G102" s="168"/>
      <c r="H102" s="168"/>
      <c r="I102" s="168"/>
      <c r="J102" s="168"/>
      <c r="K102" s="168"/>
      <c r="L102" s="168"/>
      <c r="M102" s="168"/>
      <c r="N102" s="168"/>
      <c r="O102" s="168"/>
      <c r="P102" s="168"/>
      <c r="Q102" s="168"/>
      <c r="R102" s="168"/>
      <c r="S102" s="168"/>
      <c r="T102" s="168"/>
      <c r="U102" s="168"/>
      <c r="V102" s="168"/>
      <c r="W102" s="168"/>
      <c r="X102" s="168"/>
      <c r="Y102" s="168"/>
      <c r="Z102" s="168"/>
      <c r="AA102" s="168"/>
      <c r="AB102" s="168"/>
      <c r="AC102" s="168"/>
      <c r="AD102" s="168"/>
      <c r="AE102" s="168"/>
      <c r="AF102" s="168"/>
      <c r="AG102" s="168"/>
      <c r="AH102" s="168"/>
      <c r="AI102" s="168"/>
      <c r="AJ102" s="168"/>
      <c r="AK102" s="168"/>
      <c r="AL102" s="168"/>
      <c r="AM102" s="168"/>
    </row>
    <row r="103" spans="1:59" s="203" customFormat="1" hidden="1" x14ac:dyDescent="0.2">
      <c r="A103" s="205"/>
      <c r="B103" s="168"/>
      <c r="C103" s="168"/>
      <c r="D103" s="168"/>
      <c r="E103" s="168"/>
      <c r="F103" s="168"/>
      <c r="G103" s="168"/>
      <c r="H103" s="168"/>
      <c r="I103" s="168"/>
      <c r="J103" s="168"/>
      <c r="K103" s="168"/>
      <c r="L103" s="168"/>
      <c r="M103" s="168"/>
      <c r="N103" s="168"/>
      <c r="O103" s="168"/>
      <c r="P103" s="168"/>
      <c r="Q103" s="168"/>
      <c r="R103" s="168"/>
      <c r="S103" s="168"/>
      <c r="T103" s="168"/>
      <c r="U103" s="168"/>
      <c r="V103" s="168"/>
      <c r="W103" s="168"/>
      <c r="X103" s="168"/>
      <c r="Y103" s="168"/>
      <c r="Z103" s="168"/>
      <c r="AA103" s="168"/>
      <c r="AB103" s="168"/>
      <c r="AC103" s="168"/>
      <c r="AD103" s="168"/>
      <c r="AE103" s="168"/>
      <c r="AF103" s="168"/>
      <c r="AG103" s="168"/>
      <c r="AH103" s="168"/>
      <c r="AI103" s="168"/>
      <c r="AJ103" s="168"/>
      <c r="AK103" s="168"/>
      <c r="AL103" s="168"/>
      <c r="AM103" s="168"/>
    </row>
    <row r="104" spans="1:59" ht="12.75" hidden="1" x14ac:dyDescent="0.2">
      <c r="A104" s="328" t="s">
        <v>478</v>
      </c>
      <c r="B104" s="328" t="s">
        <v>479</v>
      </c>
      <c r="C104" s="328" t="s">
        <v>480</v>
      </c>
      <c r="D104" s="328" t="s">
        <v>481</v>
      </c>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c r="AK104" s="206"/>
      <c r="AL104" s="206"/>
      <c r="AM104" s="206"/>
      <c r="AN104" s="206"/>
      <c r="AO104" s="206"/>
      <c r="AP104" s="206"/>
      <c r="AQ104" s="206"/>
      <c r="AR104" s="206"/>
      <c r="AS104" s="206"/>
      <c r="AT104" s="206"/>
      <c r="AU104" s="206"/>
      <c r="AV104" s="206"/>
      <c r="AW104" s="206"/>
      <c r="AX104" s="206"/>
      <c r="AY104" s="206"/>
      <c r="AZ104" s="206"/>
      <c r="BA104" s="206"/>
      <c r="BB104" s="206"/>
      <c r="BC104" s="206"/>
      <c r="BD104" s="206"/>
      <c r="BE104" s="206"/>
      <c r="BF104" s="206"/>
      <c r="BG104" s="206"/>
    </row>
    <row r="105" spans="1:59" ht="12.75" hidden="1" x14ac:dyDescent="0.2">
      <c r="A105" s="329">
        <f>G30/1000/1000</f>
        <v>-7.6852893168488015</v>
      </c>
      <c r="B105" s="330">
        <f>L88</f>
        <v>0</v>
      </c>
      <c r="C105" s="331" t="str">
        <f>G28</f>
        <v>не окупается</v>
      </c>
      <c r="D105" s="331" t="str">
        <f>G29</f>
        <v>не окупается</v>
      </c>
      <c r="E105" s="207" t="s">
        <v>482</v>
      </c>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row>
    <row r="106" spans="1:59" ht="12.75" hidden="1" x14ac:dyDescent="0.2">
      <c r="A106" s="208"/>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c r="AM106" s="206"/>
      <c r="AN106" s="206"/>
      <c r="AO106" s="206"/>
      <c r="AP106" s="206"/>
      <c r="AQ106" s="206"/>
      <c r="AR106" s="206"/>
      <c r="AS106" s="206"/>
      <c r="AT106" s="206"/>
      <c r="AU106" s="206"/>
      <c r="AV106" s="206"/>
      <c r="AW106" s="206"/>
      <c r="AX106" s="206"/>
      <c r="AY106" s="206"/>
      <c r="AZ106" s="206"/>
      <c r="BA106" s="206"/>
      <c r="BB106" s="206"/>
      <c r="BC106" s="206"/>
      <c r="BD106" s="206"/>
      <c r="BE106" s="206"/>
      <c r="BF106" s="206"/>
      <c r="BG106" s="206"/>
    </row>
    <row r="107" spans="1:59" ht="12.75" hidden="1" x14ac:dyDescent="0.2">
      <c r="A107" s="332"/>
      <c r="B107" s="333">
        <v>2016</v>
      </c>
      <c r="C107" s="333">
        <v>2017</v>
      </c>
      <c r="D107" s="334">
        <f t="shared" ref="D107:AM107" si="36">C107+1</f>
        <v>2018</v>
      </c>
      <c r="E107" s="334">
        <f t="shared" si="36"/>
        <v>2019</v>
      </c>
      <c r="F107" s="334">
        <f t="shared" si="36"/>
        <v>2020</v>
      </c>
      <c r="G107" s="334">
        <f t="shared" si="36"/>
        <v>2021</v>
      </c>
      <c r="H107" s="334">
        <f t="shared" si="36"/>
        <v>2022</v>
      </c>
      <c r="I107" s="334">
        <f t="shared" si="36"/>
        <v>2023</v>
      </c>
      <c r="J107" s="334">
        <f t="shared" si="36"/>
        <v>2024</v>
      </c>
      <c r="K107" s="334">
        <f t="shared" si="36"/>
        <v>2025</v>
      </c>
      <c r="L107" s="334">
        <f t="shared" si="36"/>
        <v>2026</v>
      </c>
      <c r="M107" s="334">
        <f t="shared" si="36"/>
        <v>2027</v>
      </c>
      <c r="N107" s="334">
        <f t="shared" si="36"/>
        <v>2028</v>
      </c>
      <c r="O107" s="334">
        <f t="shared" si="36"/>
        <v>2029</v>
      </c>
      <c r="P107" s="334">
        <f t="shared" si="36"/>
        <v>2030</v>
      </c>
      <c r="Q107" s="334">
        <f t="shared" si="36"/>
        <v>2031</v>
      </c>
      <c r="R107" s="334">
        <f t="shared" si="36"/>
        <v>2032</v>
      </c>
      <c r="S107" s="334">
        <f t="shared" si="36"/>
        <v>2033</v>
      </c>
      <c r="T107" s="334">
        <f t="shared" si="36"/>
        <v>2034</v>
      </c>
      <c r="U107" s="334">
        <f t="shared" si="36"/>
        <v>2035</v>
      </c>
      <c r="V107" s="334">
        <f t="shared" si="36"/>
        <v>2036</v>
      </c>
      <c r="W107" s="334">
        <f t="shared" si="36"/>
        <v>2037</v>
      </c>
      <c r="X107" s="334">
        <f t="shared" si="36"/>
        <v>2038</v>
      </c>
      <c r="Y107" s="334">
        <f t="shared" si="36"/>
        <v>2039</v>
      </c>
      <c r="Z107" s="334">
        <f t="shared" si="36"/>
        <v>2040</v>
      </c>
      <c r="AA107" s="334">
        <f t="shared" si="36"/>
        <v>2041</v>
      </c>
      <c r="AB107" s="334">
        <f t="shared" si="36"/>
        <v>2042</v>
      </c>
      <c r="AC107" s="334">
        <f t="shared" si="36"/>
        <v>2043</v>
      </c>
      <c r="AD107" s="334">
        <f t="shared" si="36"/>
        <v>2044</v>
      </c>
      <c r="AE107" s="334">
        <f t="shared" si="36"/>
        <v>2045</v>
      </c>
      <c r="AF107" s="334">
        <f t="shared" si="36"/>
        <v>2046</v>
      </c>
      <c r="AG107" s="334">
        <f t="shared" si="36"/>
        <v>2047</v>
      </c>
      <c r="AH107" s="334">
        <f t="shared" si="36"/>
        <v>2048</v>
      </c>
      <c r="AI107" s="334">
        <f t="shared" si="36"/>
        <v>2049</v>
      </c>
      <c r="AJ107" s="334">
        <f t="shared" si="36"/>
        <v>2050</v>
      </c>
      <c r="AK107" s="334">
        <f t="shared" si="36"/>
        <v>2051</v>
      </c>
      <c r="AL107" s="334">
        <f t="shared" si="36"/>
        <v>2052</v>
      </c>
      <c r="AM107" s="334">
        <f t="shared" si="36"/>
        <v>2053</v>
      </c>
      <c r="AN107" s="203"/>
      <c r="AO107" s="203"/>
      <c r="AP107" s="203"/>
      <c r="AQ107" s="203"/>
      <c r="AR107" s="203"/>
      <c r="AS107" s="203"/>
      <c r="AT107" s="203"/>
      <c r="AU107" s="203"/>
    </row>
    <row r="108" spans="1:59" ht="12.75" hidden="1" x14ac:dyDescent="0.2">
      <c r="A108" s="335" t="s">
        <v>483</v>
      </c>
      <c r="B108" s="336"/>
      <c r="C108" s="336">
        <f>C109*$B$111*$B$112*1000</f>
        <v>0</v>
      </c>
      <c r="D108" s="336">
        <f t="shared" ref="D108:AM108" si="37">D109*$B$111*$B$112*1000</f>
        <v>0</v>
      </c>
      <c r="E108" s="336">
        <f>E109*$B$111*$B$112*1000</f>
        <v>0</v>
      </c>
      <c r="F108" s="336">
        <f t="shared" si="37"/>
        <v>0</v>
      </c>
      <c r="G108" s="336">
        <f t="shared" si="37"/>
        <v>0</v>
      </c>
      <c r="H108" s="336">
        <f t="shared" si="37"/>
        <v>0</v>
      </c>
      <c r="I108" s="336">
        <f t="shared" si="37"/>
        <v>0</v>
      </c>
      <c r="J108" s="336">
        <f t="shared" si="37"/>
        <v>0</v>
      </c>
      <c r="K108" s="336">
        <f t="shared" si="37"/>
        <v>0</v>
      </c>
      <c r="L108" s="336">
        <f t="shared" si="37"/>
        <v>0</v>
      </c>
      <c r="M108" s="336">
        <f t="shared" si="37"/>
        <v>0</v>
      </c>
      <c r="N108" s="336">
        <f t="shared" si="37"/>
        <v>0</v>
      </c>
      <c r="O108" s="336">
        <f t="shared" si="37"/>
        <v>0</v>
      </c>
      <c r="P108" s="336">
        <f t="shared" si="37"/>
        <v>0</v>
      </c>
      <c r="Q108" s="336">
        <f t="shared" si="37"/>
        <v>0</v>
      </c>
      <c r="R108" s="336">
        <f t="shared" si="37"/>
        <v>0</v>
      </c>
      <c r="S108" s="336">
        <f t="shared" si="37"/>
        <v>0</v>
      </c>
      <c r="T108" s="336">
        <f t="shared" si="37"/>
        <v>0</v>
      </c>
      <c r="U108" s="336">
        <f t="shared" si="37"/>
        <v>0</v>
      </c>
      <c r="V108" s="336">
        <f t="shared" si="37"/>
        <v>0</v>
      </c>
      <c r="W108" s="336">
        <f t="shared" si="37"/>
        <v>0</v>
      </c>
      <c r="X108" s="336">
        <f t="shared" si="37"/>
        <v>0</v>
      </c>
      <c r="Y108" s="336">
        <f t="shared" si="37"/>
        <v>0</v>
      </c>
      <c r="Z108" s="336">
        <f t="shared" si="37"/>
        <v>0</v>
      </c>
      <c r="AA108" s="336">
        <f t="shared" si="37"/>
        <v>0</v>
      </c>
      <c r="AB108" s="336">
        <f t="shared" si="37"/>
        <v>0</v>
      </c>
      <c r="AC108" s="336">
        <f t="shared" si="37"/>
        <v>0</v>
      </c>
      <c r="AD108" s="336">
        <f t="shared" si="37"/>
        <v>0</v>
      </c>
      <c r="AE108" s="336">
        <f t="shared" si="37"/>
        <v>0</v>
      </c>
      <c r="AF108" s="336">
        <f t="shared" si="37"/>
        <v>0</v>
      </c>
      <c r="AG108" s="336">
        <f t="shared" si="37"/>
        <v>0</v>
      </c>
      <c r="AH108" s="336">
        <f t="shared" si="37"/>
        <v>0</v>
      </c>
      <c r="AI108" s="336">
        <f t="shared" si="37"/>
        <v>0</v>
      </c>
      <c r="AJ108" s="336">
        <f t="shared" si="37"/>
        <v>0</v>
      </c>
      <c r="AK108" s="336">
        <f t="shared" si="37"/>
        <v>0</v>
      </c>
      <c r="AL108" s="336">
        <f t="shared" si="37"/>
        <v>0</v>
      </c>
      <c r="AM108" s="336">
        <f t="shared" si="37"/>
        <v>0</v>
      </c>
      <c r="AN108" s="203"/>
      <c r="AO108" s="203"/>
      <c r="AP108" s="203"/>
      <c r="AQ108" s="203"/>
      <c r="AR108" s="203"/>
      <c r="AS108" s="203"/>
      <c r="AT108" s="203"/>
      <c r="AU108" s="203"/>
    </row>
    <row r="109" spans="1:59" ht="12.75" hidden="1" x14ac:dyDescent="0.2">
      <c r="A109" s="335" t="s">
        <v>484</v>
      </c>
      <c r="B109" s="334"/>
      <c r="C109" s="334">
        <f>B109+$I$120*C113</f>
        <v>0</v>
      </c>
      <c r="D109" s="334">
        <f>C109+$I$120*D113</f>
        <v>0</v>
      </c>
      <c r="E109" s="334">
        <f t="shared" ref="E109:AM109" si="38">D109+$I$120*E113</f>
        <v>0</v>
      </c>
      <c r="F109" s="334">
        <f t="shared" si="38"/>
        <v>0</v>
      </c>
      <c r="G109" s="334">
        <f t="shared" si="38"/>
        <v>0</v>
      </c>
      <c r="H109" s="334">
        <f t="shared" si="38"/>
        <v>0</v>
      </c>
      <c r="I109" s="334">
        <f t="shared" si="38"/>
        <v>0</v>
      </c>
      <c r="J109" s="334">
        <f t="shared" si="38"/>
        <v>0</v>
      </c>
      <c r="K109" s="334">
        <f t="shared" si="38"/>
        <v>0</v>
      </c>
      <c r="L109" s="334">
        <f t="shared" si="38"/>
        <v>0</v>
      </c>
      <c r="M109" s="334">
        <f t="shared" si="38"/>
        <v>0</v>
      </c>
      <c r="N109" s="334">
        <f t="shared" si="38"/>
        <v>0</v>
      </c>
      <c r="O109" s="334">
        <f t="shared" si="38"/>
        <v>0</v>
      </c>
      <c r="P109" s="334">
        <f t="shared" si="38"/>
        <v>0</v>
      </c>
      <c r="Q109" s="334">
        <f t="shared" si="38"/>
        <v>0</v>
      </c>
      <c r="R109" s="334">
        <f t="shared" si="38"/>
        <v>0</v>
      </c>
      <c r="S109" s="334">
        <f t="shared" si="38"/>
        <v>0</v>
      </c>
      <c r="T109" s="334">
        <f t="shared" si="38"/>
        <v>0</v>
      </c>
      <c r="U109" s="334">
        <f t="shared" si="38"/>
        <v>0</v>
      </c>
      <c r="V109" s="334">
        <f t="shared" si="38"/>
        <v>0</v>
      </c>
      <c r="W109" s="334">
        <f t="shared" si="38"/>
        <v>0</v>
      </c>
      <c r="X109" s="334">
        <f t="shared" si="38"/>
        <v>0</v>
      </c>
      <c r="Y109" s="334">
        <f t="shared" si="38"/>
        <v>0</v>
      </c>
      <c r="Z109" s="334">
        <f t="shared" si="38"/>
        <v>0</v>
      </c>
      <c r="AA109" s="334">
        <f t="shared" si="38"/>
        <v>0</v>
      </c>
      <c r="AB109" s="334">
        <f t="shared" si="38"/>
        <v>0</v>
      </c>
      <c r="AC109" s="334">
        <f t="shared" si="38"/>
        <v>0</v>
      </c>
      <c r="AD109" s="334">
        <f t="shared" si="38"/>
        <v>0</v>
      </c>
      <c r="AE109" s="334">
        <f t="shared" si="38"/>
        <v>0</v>
      </c>
      <c r="AF109" s="334">
        <f t="shared" si="38"/>
        <v>0</v>
      </c>
      <c r="AG109" s="334">
        <f t="shared" si="38"/>
        <v>0</v>
      </c>
      <c r="AH109" s="334">
        <f t="shared" si="38"/>
        <v>0</v>
      </c>
      <c r="AI109" s="334">
        <f t="shared" si="38"/>
        <v>0</v>
      </c>
      <c r="AJ109" s="334">
        <f t="shared" si="38"/>
        <v>0</v>
      </c>
      <c r="AK109" s="334">
        <f t="shared" si="38"/>
        <v>0</v>
      </c>
      <c r="AL109" s="334">
        <f t="shared" si="38"/>
        <v>0</v>
      </c>
      <c r="AM109" s="334">
        <f t="shared" si="38"/>
        <v>0</v>
      </c>
      <c r="AN109" s="203"/>
      <c r="AO109" s="203"/>
      <c r="AP109" s="203"/>
      <c r="AQ109" s="203"/>
      <c r="AR109" s="203"/>
      <c r="AS109" s="203"/>
      <c r="AT109" s="203"/>
      <c r="AU109" s="203"/>
    </row>
    <row r="110" spans="1:59" ht="12.75" hidden="1" x14ac:dyDescent="0.2">
      <c r="A110" s="335" t="s">
        <v>485</v>
      </c>
      <c r="B110" s="337">
        <v>0.93</v>
      </c>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c r="AG110" s="334"/>
      <c r="AH110" s="334"/>
      <c r="AI110" s="334"/>
      <c r="AJ110" s="334"/>
      <c r="AK110" s="334"/>
      <c r="AL110" s="334"/>
      <c r="AM110" s="334"/>
      <c r="AN110" s="203"/>
      <c r="AO110" s="203"/>
      <c r="AP110" s="203"/>
      <c r="AQ110" s="203"/>
      <c r="AR110" s="203"/>
      <c r="AS110" s="203"/>
      <c r="AT110" s="203"/>
      <c r="AU110" s="203"/>
    </row>
    <row r="111" spans="1:59" ht="12.75" hidden="1" x14ac:dyDescent="0.2">
      <c r="A111" s="335" t="s">
        <v>486</v>
      </c>
      <c r="B111" s="337">
        <v>4380</v>
      </c>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c r="AG111" s="334"/>
      <c r="AH111" s="334"/>
      <c r="AI111" s="334"/>
      <c r="AJ111" s="334"/>
      <c r="AK111" s="334"/>
      <c r="AL111" s="334"/>
      <c r="AM111" s="334"/>
      <c r="AN111" s="203"/>
      <c r="AO111" s="203"/>
      <c r="AP111" s="203"/>
      <c r="AQ111" s="203"/>
      <c r="AR111" s="203"/>
      <c r="AS111" s="203"/>
      <c r="AT111" s="203"/>
      <c r="AU111" s="203"/>
    </row>
    <row r="112" spans="1:59" ht="12.75" hidden="1" x14ac:dyDescent="0.2">
      <c r="A112" s="335" t="s">
        <v>487</v>
      </c>
      <c r="B112" s="333">
        <f>$B$131</f>
        <v>1.4332</v>
      </c>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c r="AA112" s="334"/>
      <c r="AB112" s="334"/>
      <c r="AC112" s="334"/>
      <c r="AD112" s="334"/>
      <c r="AE112" s="334"/>
      <c r="AF112" s="334"/>
      <c r="AG112" s="334"/>
      <c r="AH112" s="334"/>
      <c r="AI112" s="334"/>
      <c r="AJ112" s="334"/>
      <c r="AK112" s="334"/>
      <c r="AL112" s="334"/>
      <c r="AM112" s="334"/>
      <c r="AN112" s="203"/>
      <c r="AO112" s="203"/>
      <c r="AP112" s="203"/>
      <c r="AQ112" s="203"/>
      <c r="AR112" s="203"/>
      <c r="AS112" s="203"/>
      <c r="AT112" s="203"/>
      <c r="AU112" s="203"/>
    </row>
    <row r="113" spans="1:59" ht="15" hidden="1" x14ac:dyDescent="0.2">
      <c r="A113" s="338" t="s">
        <v>488</v>
      </c>
      <c r="B113" s="339">
        <v>0</v>
      </c>
      <c r="C113" s="340">
        <v>0.33</v>
      </c>
      <c r="D113" s="340">
        <v>0.33</v>
      </c>
      <c r="E113" s="340">
        <v>0.34</v>
      </c>
      <c r="F113" s="339">
        <v>0</v>
      </c>
      <c r="G113" s="339">
        <v>0</v>
      </c>
      <c r="H113" s="339">
        <v>0</v>
      </c>
      <c r="I113" s="339">
        <v>0</v>
      </c>
      <c r="J113" s="339">
        <v>0</v>
      </c>
      <c r="K113" s="339">
        <v>0</v>
      </c>
      <c r="L113" s="339">
        <v>0</v>
      </c>
      <c r="M113" s="339">
        <v>0</v>
      </c>
      <c r="N113" s="339">
        <v>0</v>
      </c>
      <c r="O113" s="339">
        <v>0</v>
      </c>
      <c r="P113" s="339">
        <v>0</v>
      </c>
      <c r="Q113" s="339">
        <v>0</v>
      </c>
      <c r="R113" s="339">
        <v>0</v>
      </c>
      <c r="S113" s="339">
        <v>0</v>
      </c>
      <c r="T113" s="339">
        <v>0</v>
      </c>
      <c r="U113" s="339">
        <v>0</v>
      </c>
      <c r="V113" s="339">
        <v>0</v>
      </c>
      <c r="W113" s="339">
        <v>0</v>
      </c>
      <c r="X113" s="339">
        <v>0</v>
      </c>
      <c r="Y113" s="339">
        <v>0</v>
      </c>
      <c r="Z113" s="339">
        <v>0</v>
      </c>
      <c r="AA113" s="339">
        <v>0</v>
      </c>
      <c r="AB113" s="339">
        <v>0</v>
      </c>
      <c r="AC113" s="339">
        <v>0</v>
      </c>
      <c r="AD113" s="339">
        <v>0</v>
      </c>
      <c r="AE113" s="339">
        <v>0</v>
      </c>
      <c r="AF113" s="339">
        <v>0</v>
      </c>
      <c r="AG113" s="339">
        <v>0</v>
      </c>
      <c r="AH113" s="339">
        <v>0</v>
      </c>
      <c r="AI113" s="339">
        <v>0</v>
      </c>
      <c r="AJ113" s="339">
        <v>0</v>
      </c>
      <c r="AK113" s="339">
        <v>0</v>
      </c>
      <c r="AL113" s="339">
        <v>0</v>
      </c>
      <c r="AM113" s="339">
        <v>0</v>
      </c>
      <c r="AN113" s="203"/>
      <c r="AO113" s="203"/>
      <c r="AP113" s="203"/>
      <c r="AQ113" s="203"/>
      <c r="AR113" s="203"/>
      <c r="AS113" s="203"/>
      <c r="AT113" s="203"/>
      <c r="AU113" s="203"/>
    </row>
    <row r="114" spans="1:59" ht="12.75" hidden="1" x14ac:dyDescent="0.2">
      <c r="A114" s="208"/>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row>
    <row r="115" spans="1:59" ht="12.75" hidden="1" x14ac:dyDescent="0.2">
      <c r="A115" s="208"/>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c r="AK115" s="206"/>
      <c r="AL115" s="206"/>
      <c r="AM115" s="206"/>
      <c r="AN115" s="206"/>
      <c r="AO115" s="206"/>
      <c r="AP115" s="206"/>
      <c r="AQ115" s="206"/>
      <c r="AR115" s="206"/>
      <c r="AS115" s="206"/>
      <c r="AT115" s="206"/>
      <c r="AU115" s="206"/>
      <c r="AV115" s="206"/>
      <c r="AW115" s="206"/>
      <c r="AX115" s="206"/>
      <c r="AY115" s="206"/>
      <c r="AZ115" s="206"/>
      <c r="BA115" s="206"/>
      <c r="BB115" s="206"/>
      <c r="BC115" s="206"/>
      <c r="BD115" s="206"/>
      <c r="BE115" s="206"/>
      <c r="BF115" s="206"/>
      <c r="BG115" s="206"/>
    </row>
    <row r="116" spans="1:59" ht="12.75" hidden="1" x14ac:dyDescent="0.2">
      <c r="A116" s="332"/>
      <c r="B116" s="475" t="s">
        <v>489</v>
      </c>
      <c r="C116" s="476"/>
      <c r="D116" s="475" t="s">
        <v>490</v>
      </c>
      <c r="E116" s="476"/>
      <c r="F116" s="332"/>
      <c r="G116" s="332"/>
      <c r="H116" s="332"/>
      <c r="I116" s="332"/>
      <c r="J116" s="332"/>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c r="AK116" s="206"/>
      <c r="AL116" s="206"/>
      <c r="AM116" s="206"/>
      <c r="AN116" s="206"/>
      <c r="AO116" s="206"/>
      <c r="AP116" s="206"/>
      <c r="AQ116" s="206"/>
      <c r="AR116" s="206"/>
      <c r="AS116" s="206"/>
      <c r="AT116" s="206"/>
      <c r="AU116" s="206"/>
      <c r="AV116" s="206"/>
      <c r="AW116" s="206"/>
      <c r="AX116" s="206"/>
      <c r="AY116" s="206"/>
      <c r="AZ116" s="206"/>
      <c r="BA116" s="206"/>
      <c r="BB116" s="206"/>
      <c r="BC116" s="206"/>
      <c r="BD116" s="206"/>
      <c r="BE116" s="206"/>
      <c r="BF116" s="206"/>
      <c r="BG116" s="206"/>
    </row>
    <row r="117" spans="1:59" ht="12.75" hidden="1" x14ac:dyDescent="0.2">
      <c r="A117" s="335" t="s">
        <v>491</v>
      </c>
      <c r="B117" s="341"/>
      <c r="C117" s="332" t="s">
        <v>492</v>
      </c>
      <c r="D117" s="341"/>
      <c r="E117" s="332" t="s">
        <v>492</v>
      </c>
      <c r="F117" s="332"/>
      <c r="G117" s="332"/>
      <c r="H117" s="332"/>
      <c r="I117" s="332"/>
      <c r="J117" s="332"/>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c r="AK117" s="206"/>
      <c r="AL117" s="206"/>
      <c r="AM117" s="206"/>
      <c r="AN117" s="206"/>
      <c r="AO117" s="206"/>
      <c r="AP117" s="206"/>
      <c r="AQ117" s="206"/>
      <c r="AR117" s="206"/>
      <c r="AS117" s="206"/>
      <c r="AT117" s="206"/>
      <c r="AU117" s="206"/>
      <c r="AV117" s="206"/>
      <c r="AW117" s="206"/>
      <c r="AX117" s="206"/>
      <c r="AY117" s="206"/>
      <c r="AZ117" s="206"/>
      <c r="BA117" s="206"/>
      <c r="BB117" s="206"/>
      <c r="BC117" s="206"/>
      <c r="BD117" s="206"/>
      <c r="BE117" s="206"/>
      <c r="BF117" s="206"/>
      <c r="BG117" s="206"/>
    </row>
    <row r="118" spans="1:59" ht="25.5" hidden="1" x14ac:dyDescent="0.2">
      <c r="A118" s="335" t="s">
        <v>491</v>
      </c>
      <c r="B118" s="332">
        <f>$B$110*B117</f>
        <v>0</v>
      </c>
      <c r="C118" s="332" t="s">
        <v>124</v>
      </c>
      <c r="D118" s="332">
        <f>$B$110*D117</f>
        <v>0</v>
      </c>
      <c r="E118" s="332" t="s">
        <v>124</v>
      </c>
      <c r="F118" s="335" t="s">
        <v>493</v>
      </c>
      <c r="G118" s="332">
        <f>D117-B117</f>
        <v>0</v>
      </c>
      <c r="H118" s="332" t="s">
        <v>492</v>
      </c>
      <c r="I118" s="342">
        <f>$B$110*G118</f>
        <v>0</v>
      </c>
      <c r="J118" s="332" t="s">
        <v>124</v>
      </c>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06"/>
      <c r="AP118" s="206"/>
      <c r="AQ118" s="206"/>
      <c r="AR118" s="206"/>
      <c r="AS118" s="206"/>
      <c r="AT118" s="206"/>
      <c r="AU118" s="206"/>
      <c r="AV118" s="206"/>
      <c r="AW118" s="206"/>
      <c r="AX118" s="206"/>
      <c r="AY118" s="206"/>
      <c r="AZ118" s="206"/>
      <c r="BA118" s="206"/>
      <c r="BB118" s="206"/>
      <c r="BC118" s="206"/>
      <c r="BD118" s="206"/>
      <c r="BE118" s="206"/>
      <c r="BF118" s="206"/>
      <c r="BG118" s="206"/>
    </row>
    <row r="119" spans="1:59" ht="25.5" hidden="1" x14ac:dyDescent="0.2">
      <c r="A119" s="332"/>
      <c r="B119" s="332"/>
      <c r="C119" s="332"/>
      <c r="D119" s="332"/>
      <c r="E119" s="332"/>
      <c r="F119" s="335" t="s">
        <v>494</v>
      </c>
      <c r="G119" s="332">
        <f>I119/$B$110</f>
        <v>0</v>
      </c>
      <c r="H119" s="332" t="s">
        <v>492</v>
      </c>
      <c r="I119" s="341"/>
      <c r="J119" s="332" t="s">
        <v>124</v>
      </c>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c r="AM119" s="206"/>
      <c r="AN119" s="206"/>
      <c r="AO119" s="206"/>
      <c r="AP119" s="206"/>
      <c r="AQ119" s="206"/>
      <c r="AR119" s="206"/>
      <c r="AS119" s="206"/>
      <c r="AT119" s="206"/>
      <c r="AU119" s="206"/>
      <c r="AV119" s="206"/>
      <c r="AW119" s="206"/>
      <c r="AX119" s="206"/>
      <c r="AY119" s="206"/>
      <c r="AZ119" s="206"/>
      <c r="BA119" s="206"/>
      <c r="BB119" s="206"/>
      <c r="BC119" s="206"/>
      <c r="BD119" s="206"/>
      <c r="BE119" s="206"/>
      <c r="BF119" s="206"/>
      <c r="BG119" s="206"/>
    </row>
    <row r="120" spans="1:59" ht="38.25" hidden="1" x14ac:dyDescent="0.2">
      <c r="A120" s="343"/>
      <c r="B120" s="344"/>
      <c r="C120" s="344"/>
      <c r="D120" s="344"/>
      <c r="E120" s="344"/>
      <c r="F120" s="345" t="s">
        <v>495</v>
      </c>
      <c r="G120" s="342">
        <f>G118</f>
        <v>0</v>
      </c>
      <c r="H120" s="332" t="s">
        <v>492</v>
      </c>
      <c r="I120" s="337">
        <f>I118</f>
        <v>0</v>
      </c>
      <c r="J120" s="332" t="s">
        <v>124</v>
      </c>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c r="AK120" s="206"/>
      <c r="AL120" s="206"/>
      <c r="AM120" s="206"/>
      <c r="AN120" s="206"/>
      <c r="AO120" s="206"/>
      <c r="AP120" s="206"/>
      <c r="AQ120" s="206"/>
      <c r="AR120" s="206"/>
      <c r="AS120" s="206"/>
      <c r="AT120" s="206"/>
      <c r="AU120" s="206"/>
      <c r="AV120" s="206"/>
      <c r="AW120" s="206"/>
      <c r="AX120" s="206"/>
      <c r="AY120" s="206"/>
      <c r="AZ120" s="206"/>
      <c r="BA120" s="206"/>
      <c r="BB120" s="206"/>
      <c r="BC120" s="206"/>
      <c r="BD120" s="206"/>
      <c r="BE120" s="206"/>
      <c r="BF120" s="206"/>
      <c r="BG120" s="206"/>
    </row>
    <row r="121" spans="1:59" ht="12.75" hidden="1" x14ac:dyDescent="0.2">
      <c r="A121" s="209"/>
      <c r="B121" s="207"/>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6"/>
      <c r="AY121" s="206"/>
      <c r="AZ121" s="206"/>
      <c r="BA121" s="206"/>
      <c r="BB121" s="206"/>
      <c r="BC121" s="206"/>
      <c r="BD121" s="206"/>
      <c r="BE121" s="206"/>
      <c r="BF121" s="206"/>
      <c r="BG121" s="206"/>
    </row>
    <row r="122" spans="1:59" hidden="1" x14ac:dyDescent="0.2">
      <c r="A122" s="346" t="s">
        <v>544</v>
      </c>
      <c r="B122" s="347"/>
      <c r="C122" s="207"/>
      <c r="D122" s="472" t="s">
        <v>294</v>
      </c>
      <c r="E122" s="348" t="s">
        <v>512</v>
      </c>
      <c r="F122" s="349">
        <v>35</v>
      </c>
      <c r="G122" s="473" t="s">
        <v>534</v>
      </c>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row>
    <row r="123" spans="1:59" hidden="1" x14ac:dyDescent="0.2">
      <c r="A123" s="346" t="s">
        <v>294</v>
      </c>
      <c r="B123" s="350"/>
      <c r="C123" s="207"/>
      <c r="D123" s="472"/>
      <c r="E123" s="348" t="s">
        <v>535</v>
      </c>
      <c r="F123" s="349">
        <v>30</v>
      </c>
      <c r="G123" s="473"/>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row>
    <row r="124" spans="1:59" hidden="1" x14ac:dyDescent="0.2">
      <c r="A124" s="346" t="s">
        <v>496</v>
      </c>
      <c r="B124" s="350"/>
      <c r="C124" s="210" t="s">
        <v>497</v>
      </c>
      <c r="D124" s="472"/>
      <c r="E124" s="348" t="s">
        <v>536</v>
      </c>
      <c r="F124" s="349">
        <v>30</v>
      </c>
      <c r="G124" s="473"/>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row>
    <row r="125" spans="1:59" s="171" customFormat="1" hidden="1" x14ac:dyDescent="0.2">
      <c r="A125" s="351"/>
      <c r="B125" s="352"/>
      <c r="C125" s="211"/>
      <c r="D125" s="472"/>
      <c r="E125" s="348" t="s">
        <v>537</v>
      </c>
      <c r="F125" s="349">
        <v>30</v>
      </c>
      <c r="G125" s="473"/>
      <c r="H125" s="212"/>
      <c r="I125" s="212"/>
      <c r="J125" s="212"/>
      <c r="K125" s="212"/>
      <c r="L125" s="212"/>
      <c r="M125" s="212"/>
      <c r="N125" s="212"/>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row>
    <row r="126" spans="1:59" ht="12.75" hidden="1" x14ac:dyDescent="0.2">
      <c r="A126" s="346" t="s">
        <v>498</v>
      </c>
      <c r="B126" s="353"/>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c r="AN126" s="207"/>
      <c r="AO126" s="207"/>
      <c r="AP126" s="207"/>
      <c r="AQ126" s="207"/>
      <c r="AR126" s="207"/>
      <c r="AS126" s="207"/>
      <c r="AT126" s="207"/>
      <c r="AU126" s="207"/>
      <c r="AV126" s="207"/>
      <c r="AW126" s="207"/>
      <c r="AX126" s="207"/>
      <c r="AY126" s="207"/>
      <c r="AZ126" s="207"/>
      <c r="BA126" s="207"/>
      <c r="BB126" s="207"/>
      <c r="BC126" s="207"/>
      <c r="BD126" s="207"/>
      <c r="BE126" s="207"/>
      <c r="BF126" s="207"/>
      <c r="BG126" s="207"/>
    </row>
    <row r="127" spans="1:59" ht="12.75" hidden="1" x14ac:dyDescent="0.2">
      <c r="A127" s="346" t="s">
        <v>499</v>
      </c>
      <c r="B127" s="354"/>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c r="AN127" s="207"/>
      <c r="AO127" s="207"/>
      <c r="AP127" s="207"/>
      <c r="AQ127" s="207"/>
      <c r="AR127" s="207"/>
      <c r="AS127" s="207"/>
      <c r="AT127" s="207"/>
      <c r="AU127" s="207"/>
      <c r="AV127" s="207"/>
      <c r="AW127" s="207"/>
      <c r="AX127" s="207"/>
      <c r="AY127" s="207"/>
      <c r="AZ127" s="207"/>
      <c r="BA127" s="207"/>
      <c r="BB127" s="207"/>
      <c r="BC127" s="207"/>
      <c r="BD127" s="207"/>
      <c r="BE127" s="207"/>
      <c r="BF127" s="207"/>
      <c r="BG127" s="207"/>
    </row>
    <row r="128" spans="1:59" ht="12.75" hidden="1" x14ac:dyDescent="0.2">
      <c r="A128" s="209"/>
      <c r="B128" s="213"/>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row>
    <row r="129" spans="1:59" ht="12.75" hidden="1" x14ac:dyDescent="0.2">
      <c r="A129" s="346" t="s">
        <v>500</v>
      </c>
      <c r="B129" s="355"/>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c r="AT129" s="207"/>
      <c r="AU129" s="207"/>
      <c r="AV129" s="207"/>
      <c r="AW129" s="207"/>
      <c r="AX129" s="207"/>
      <c r="AY129" s="207"/>
      <c r="AZ129" s="207"/>
      <c r="BA129" s="207"/>
      <c r="BB129" s="207"/>
      <c r="BC129" s="207"/>
      <c r="BD129" s="207"/>
      <c r="BE129" s="207"/>
      <c r="BF129" s="207"/>
      <c r="BG129" s="207"/>
    </row>
    <row r="130" spans="1:59" hidden="1" x14ac:dyDescent="0.2">
      <c r="A130" s="356"/>
      <c r="B130" s="35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c r="AN130" s="207"/>
      <c r="AO130" s="207"/>
      <c r="AP130" s="207"/>
      <c r="AQ130" s="207"/>
      <c r="AR130" s="207"/>
      <c r="AS130" s="207"/>
      <c r="AT130" s="207"/>
      <c r="AU130" s="207"/>
      <c r="AV130" s="207"/>
      <c r="AW130" s="207"/>
      <c r="AX130" s="207"/>
      <c r="AY130" s="207"/>
      <c r="AZ130" s="207"/>
      <c r="BA130" s="207"/>
      <c r="BB130" s="207"/>
      <c r="BC130" s="207"/>
      <c r="BD130" s="207"/>
      <c r="BE130" s="207"/>
      <c r="BF130" s="207"/>
      <c r="BG130" s="207"/>
    </row>
    <row r="131" spans="1:59" ht="12.75" hidden="1" x14ac:dyDescent="0.2">
      <c r="A131" s="358" t="s">
        <v>538</v>
      </c>
      <c r="B131" s="359">
        <v>1.4332</v>
      </c>
      <c r="C131" s="212"/>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row>
    <row r="132" spans="1:59" ht="12.75" hidden="1" x14ac:dyDescent="0.2">
      <c r="A132" s="207"/>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c r="AN132" s="207"/>
      <c r="AO132" s="207"/>
      <c r="AP132" s="207"/>
      <c r="AQ132" s="207"/>
      <c r="AR132" s="207"/>
      <c r="AS132" s="207"/>
      <c r="AT132" s="207"/>
      <c r="AU132" s="207"/>
      <c r="AV132" s="207"/>
      <c r="AW132" s="207"/>
      <c r="AX132" s="207"/>
      <c r="AY132" s="207"/>
      <c r="AZ132" s="207"/>
      <c r="BA132" s="207"/>
      <c r="BB132" s="207"/>
      <c r="BC132" s="207"/>
      <c r="BD132" s="207"/>
      <c r="BE132" s="207"/>
      <c r="BF132" s="207"/>
      <c r="BG132" s="207"/>
    </row>
    <row r="133" spans="1:59" ht="12.75" hidden="1"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c r="AV133" s="207"/>
      <c r="AW133" s="207"/>
      <c r="AX133" s="207"/>
      <c r="AY133" s="207"/>
      <c r="AZ133" s="207"/>
      <c r="BA133" s="207"/>
      <c r="BB133" s="207"/>
      <c r="BC133" s="207"/>
      <c r="BD133" s="207"/>
      <c r="BE133" s="207"/>
      <c r="BF133" s="207"/>
      <c r="BG133" s="207"/>
    </row>
    <row r="134" spans="1:59" hidden="1" x14ac:dyDescent="0.2">
      <c r="A134" s="346" t="s">
        <v>501</v>
      </c>
      <c r="C134" s="212"/>
      <c r="D134" s="212"/>
      <c r="E134" s="212"/>
      <c r="F134" s="212"/>
      <c r="G134" s="212"/>
      <c r="H134" s="212"/>
      <c r="I134" s="212"/>
      <c r="J134" s="212"/>
      <c r="K134" s="212"/>
      <c r="L134" s="212"/>
      <c r="M134" s="212"/>
      <c r="N134" s="212"/>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V134" s="212"/>
      <c r="AW134" s="212"/>
      <c r="AX134" s="212"/>
      <c r="AY134" s="212"/>
      <c r="AZ134" s="212"/>
      <c r="BA134" s="212"/>
      <c r="BB134" s="212"/>
      <c r="BC134" s="212"/>
      <c r="BD134" s="212"/>
      <c r="BE134" s="212"/>
      <c r="BF134" s="212"/>
      <c r="BG134" s="212"/>
    </row>
    <row r="135" spans="1:59" ht="12.75" hidden="1" x14ac:dyDescent="0.2">
      <c r="A135" s="346"/>
      <c r="B135" s="360">
        <v>2019</v>
      </c>
      <c r="C135" s="360">
        <f>B135+1</f>
        <v>2020</v>
      </c>
      <c r="D135" s="360">
        <f t="shared" ref="D135:AM135" si="39">C135+1</f>
        <v>2021</v>
      </c>
      <c r="E135" s="360">
        <f t="shared" si="39"/>
        <v>2022</v>
      </c>
      <c r="F135" s="360">
        <f t="shared" si="39"/>
        <v>2023</v>
      </c>
      <c r="G135" s="360">
        <f t="shared" si="39"/>
        <v>2024</v>
      </c>
      <c r="H135" s="360">
        <f t="shared" si="39"/>
        <v>2025</v>
      </c>
      <c r="I135" s="360">
        <f t="shared" si="39"/>
        <v>2026</v>
      </c>
      <c r="J135" s="360">
        <f t="shared" si="39"/>
        <v>2027</v>
      </c>
      <c r="K135" s="360">
        <f t="shared" si="39"/>
        <v>2028</v>
      </c>
      <c r="L135" s="360">
        <f t="shared" si="39"/>
        <v>2029</v>
      </c>
      <c r="M135" s="360">
        <f t="shared" si="39"/>
        <v>2030</v>
      </c>
      <c r="N135" s="360">
        <f t="shared" si="39"/>
        <v>2031</v>
      </c>
      <c r="O135" s="360">
        <f t="shared" si="39"/>
        <v>2032</v>
      </c>
      <c r="P135" s="360">
        <f t="shared" si="39"/>
        <v>2033</v>
      </c>
      <c r="Q135" s="360">
        <f t="shared" si="39"/>
        <v>2034</v>
      </c>
      <c r="R135" s="360">
        <f t="shared" si="39"/>
        <v>2035</v>
      </c>
      <c r="S135" s="360">
        <f t="shared" si="39"/>
        <v>2036</v>
      </c>
      <c r="T135" s="360">
        <f t="shared" si="39"/>
        <v>2037</v>
      </c>
      <c r="U135" s="360">
        <f t="shared" si="39"/>
        <v>2038</v>
      </c>
      <c r="V135" s="360">
        <f t="shared" si="39"/>
        <v>2039</v>
      </c>
      <c r="W135" s="360">
        <f t="shared" si="39"/>
        <v>2040</v>
      </c>
      <c r="X135" s="360">
        <f t="shared" si="39"/>
        <v>2041</v>
      </c>
      <c r="Y135" s="360">
        <f t="shared" si="39"/>
        <v>2042</v>
      </c>
      <c r="Z135" s="360">
        <f t="shared" si="39"/>
        <v>2043</v>
      </c>
      <c r="AA135" s="360">
        <f t="shared" si="39"/>
        <v>2044</v>
      </c>
      <c r="AB135" s="360">
        <f t="shared" si="39"/>
        <v>2045</v>
      </c>
      <c r="AC135" s="360">
        <f t="shared" si="39"/>
        <v>2046</v>
      </c>
      <c r="AD135" s="360">
        <f t="shared" si="39"/>
        <v>2047</v>
      </c>
      <c r="AE135" s="360">
        <f t="shared" si="39"/>
        <v>2048</v>
      </c>
      <c r="AF135" s="360">
        <f t="shared" si="39"/>
        <v>2049</v>
      </c>
      <c r="AG135" s="360">
        <f t="shared" si="39"/>
        <v>2050</v>
      </c>
      <c r="AH135" s="360">
        <f t="shared" si="39"/>
        <v>2051</v>
      </c>
      <c r="AI135" s="360">
        <f t="shared" si="39"/>
        <v>2052</v>
      </c>
      <c r="AJ135" s="360">
        <f t="shared" si="39"/>
        <v>2053</v>
      </c>
      <c r="AK135" s="360">
        <f t="shared" si="39"/>
        <v>2054</v>
      </c>
      <c r="AL135" s="360">
        <f t="shared" si="39"/>
        <v>2055</v>
      </c>
      <c r="AM135" s="360">
        <f t="shared" si="39"/>
        <v>2056</v>
      </c>
    </row>
    <row r="136" spans="1:59" ht="15" hidden="1" x14ac:dyDescent="0.2">
      <c r="A136" s="346" t="s">
        <v>502</v>
      </c>
      <c r="B136" s="363">
        <v>0</v>
      </c>
      <c r="C136" s="363">
        <v>0</v>
      </c>
      <c r="D136" s="362">
        <v>5.0999999999999997E-2</v>
      </c>
      <c r="E136" s="362">
        <v>4.8000000000000001E-2</v>
      </c>
      <c r="F136" s="362">
        <v>4.7E-2</v>
      </c>
      <c r="G136" s="362">
        <f>F136</f>
        <v>4.7E-2</v>
      </c>
      <c r="H136" s="362">
        <f>G136</f>
        <v>4.7E-2</v>
      </c>
      <c r="I136" s="362">
        <f t="shared" ref="I136:AM136" si="40">H136</f>
        <v>4.7E-2</v>
      </c>
      <c r="J136" s="362">
        <f t="shared" si="40"/>
        <v>4.7E-2</v>
      </c>
      <c r="K136" s="362">
        <f t="shared" si="40"/>
        <v>4.7E-2</v>
      </c>
      <c r="L136" s="362">
        <f t="shared" si="40"/>
        <v>4.7E-2</v>
      </c>
      <c r="M136" s="362">
        <f t="shared" si="40"/>
        <v>4.7E-2</v>
      </c>
      <c r="N136" s="362">
        <f t="shared" si="40"/>
        <v>4.7E-2</v>
      </c>
      <c r="O136" s="362">
        <f t="shared" si="40"/>
        <v>4.7E-2</v>
      </c>
      <c r="P136" s="362">
        <f t="shared" si="40"/>
        <v>4.7E-2</v>
      </c>
      <c r="Q136" s="362">
        <f t="shared" si="40"/>
        <v>4.7E-2</v>
      </c>
      <c r="R136" s="362">
        <f t="shared" si="40"/>
        <v>4.7E-2</v>
      </c>
      <c r="S136" s="362">
        <f t="shared" si="40"/>
        <v>4.7E-2</v>
      </c>
      <c r="T136" s="362">
        <f t="shared" si="40"/>
        <v>4.7E-2</v>
      </c>
      <c r="U136" s="362">
        <f t="shared" si="40"/>
        <v>4.7E-2</v>
      </c>
      <c r="V136" s="362">
        <f t="shared" si="40"/>
        <v>4.7E-2</v>
      </c>
      <c r="W136" s="362">
        <f t="shared" si="40"/>
        <v>4.7E-2</v>
      </c>
      <c r="X136" s="362">
        <f t="shared" si="40"/>
        <v>4.7E-2</v>
      </c>
      <c r="Y136" s="362">
        <f t="shared" si="40"/>
        <v>4.7E-2</v>
      </c>
      <c r="Z136" s="362">
        <f t="shared" si="40"/>
        <v>4.7E-2</v>
      </c>
      <c r="AA136" s="362">
        <f t="shared" si="40"/>
        <v>4.7E-2</v>
      </c>
      <c r="AB136" s="362">
        <f t="shared" si="40"/>
        <v>4.7E-2</v>
      </c>
      <c r="AC136" s="362">
        <f t="shared" si="40"/>
        <v>4.7E-2</v>
      </c>
      <c r="AD136" s="362">
        <f t="shared" si="40"/>
        <v>4.7E-2</v>
      </c>
      <c r="AE136" s="362">
        <f t="shared" si="40"/>
        <v>4.7E-2</v>
      </c>
      <c r="AF136" s="362">
        <f t="shared" si="40"/>
        <v>4.7E-2</v>
      </c>
      <c r="AG136" s="362">
        <f t="shared" si="40"/>
        <v>4.7E-2</v>
      </c>
      <c r="AH136" s="362">
        <f t="shared" si="40"/>
        <v>4.7E-2</v>
      </c>
      <c r="AI136" s="362">
        <f t="shared" si="40"/>
        <v>4.7E-2</v>
      </c>
      <c r="AJ136" s="362">
        <f t="shared" si="40"/>
        <v>4.7E-2</v>
      </c>
      <c r="AK136" s="362">
        <f t="shared" si="40"/>
        <v>4.7E-2</v>
      </c>
      <c r="AL136" s="362">
        <f t="shared" si="40"/>
        <v>4.7E-2</v>
      </c>
      <c r="AM136" s="362">
        <f t="shared" si="40"/>
        <v>4.7E-2</v>
      </c>
    </row>
    <row r="137" spans="1:59" s="171" customFormat="1" ht="15" hidden="1" x14ac:dyDescent="0.2">
      <c r="A137" s="346" t="s">
        <v>503</v>
      </c>
      <c r="B137" s="363">
        <v>0</v>
      </c>
      <c r="C137" s="363">
        <f>(1+B137)*(1+C136)-1</f>
        <v>0</v>
      </c>
      <c r="D137" s="363">
        <f>(1+C137)*(1+D136)-1</f>
        <v>5.0999999999999934E-2</v>
      </c>
      <c r="E137" s="363">
        <f>(1+D137)*(1+E136)-1</f>
        <v>0.10144799999999998</v>
      </c>
      <c r="F137" s="363">
        <f t="shared" ref="F137:AM137" si="41">(1+E137)*(1+F136)-1</f>
        <v>0.15321605599999999</v>
      </c>
      <c r="G137" s="363">
        <f>(1+F137)*(1+G136)-1</f>
        <v>0.2074172106319998</v>
      </c>
      <c r="H137" s="363">
        <f t="shared" si="41"/>
        <v>0.26416581953170382</v>
      </c>
      <c r="I137" s="363">
        <f t="shared" si="41"/>
        <v>0.32358161304969379</v>
      </c>
      <c r="J137" s="363">
        <f t="shared" si="41"/>
        <v>0.38578994886302942</v>
      </c>
      <c r="K137" s="363">
        <f t="shared" si="41"/>
        <v>0.45092207645959181</v>
      </c>
      <c r="L137" s="363">
        <f t="shared" si="41"/>
        <v>0.51911541405319261</v>
      </c>
      <c r="M137" s="363">
        <f t="shared" si="41"/>
        <v>0.59051383851369255</v>
      </c>
      <c r="N137" s="363">
        <f t="shared" si="41"/>
        <v>0.66526798892383598</v>
      </c>
      <c r="O137" s="363">
        <f t="shared" si="41"/>
        <v>0.74353558440325607</v>
      </c>
      <c r="P137" s="363">
        <f t="shared" si="41"/>
        <v>0.82548175687020908</v>
      </c>
      <c r="Q137" s="363">
        <f t="shared" si="41"/>
        <v>0.91127939944310876</v>
      </c>
      <c r="R137" s="363">
        <f t="shared" si="41"/>
        <v>1.0011095312169349</v>
      </c>
      <c r="S137" s="363">
        <f t="shared" si="41"/>
        <v>1.0951616791841308</v>
      </c>
      <c r="T137" s="363">
        <f t="shared" si="41"/>
        <v>1.1936342781057849</v>
      </c>
      <c r="U137" s="363">
        <f t="shared" si="41"/>
        <v>1.2967350891767566</v>
      </c>
      <c r="V137" s="363">
        <f t="shared" si="41"/>
        <v>1.4046816383680638</v>
      </c>
      <c r="W137" s="363">
        <f t="shared" si="41"/>
        <v>1.5177016753713626</v>
      </c>
      <c r="X137" s="363">
        <f t="shared" si="41"/>
        <v>1.6360336541138163</v>
      </c>
      <c r="Y137" s="363">
        <f t="shared" si="41"/>
        <v>1.7599272358571656</v>
      </c>
      <c r="Z137" s="363">
        <f t="shared" si="41"/>
        <v>1.8896438159424522</v>
      </c>
      <c r="AA137" s="363">
        <f t="shared" si="41"/>
        <v>2.0254570752917473</v>
      </c>
      <c r="AB137" s="363">
        <f t="shared" si="41"/>
        <v>2.1676535578304592</v>
      </c>
      <c r="AC137" s="363">
        <f t="shared" si="41"/>
        <v>2.3165332750484904</v>
      </c>
      <c r="AD137" s="363">
        <f t="shared" si="41"/>
        <v>2.4724103389757692</v>
      </c>
      <c r="AE137" s="363">
        <f t="shared" si="41"/>
        <v>2.6356136249076303</v>
      </c>
      <c r="AF137" s="363">
        <f t="shared" si="41"/>
        <v>2.8064874652782885</v>
      </c>
      <c r="AG137" s="363">
        <f t="shared" si="41"/>
        <v>2.9853923761463679</v>
      </c>
      <c r="AH137" s="363">
        <f t="shared" si="41"/>
        <v>3.1727058178252472</v>
      </c>
      <c r="AI137" s="363">
        <f t="shared" si="41"/>
        <v>3.3688229912630332</v>
      </c>
      <c r="AJ137" s="363">
        <f t="shared" si="41"/>
        <v>3.5741576718523955</v>
      </c>
      <c r="AK137" s="363">
        <f t="shared" si="41"/>
        <v>3.7891430824294581</v>
      </c>
      <c r="AL137" s="363">
        <f t="shared" si="41"/>
        <v>4.0142328073036424</v>
      </c>
      <c r="AM137" s="363">
        <f t="shared" si="41"/>
        <v>4.2499017492469129</v>
      </c>
    </row>
    <row r="138" spans="1:59" s="171" customFormat="1" hidden="1" x14ac:dyDescent="0.2">
      <c r="A138" s="214"/>
      <c r="B138" s="364"/>
      <c r="C138" s="365"/>
      <c r="D138" s="365"/>
      <c r="E138" s="365"/>
      <c r="F138" s="365"/>
      <c r="G138" s="365"/>
      <c r="H138" s="365"/>
      <c r="I138" s="365"/>
      <c r="J138" s="365"/>
      <c r="K138" s="365"/>
      <c r="L138" s="365"/>
      <c r="M138" s="365"/>
      <c r="N138" s="365"/>
      <c r="O138" s="365"/>
      <c r="P138" s="365"/>
      <c r="Q138" s="365"/>
      <c r="R138" s="365"/>
      <c r="S138" s="365"/>
      <c r="T138" s="365"/>
      <c r="U138" s="365"/>
      <c r="V138" s="365"/>
      <c r="W138" s="365"/>
      <c r="X138" s="365"/>
      <c r="Y138" s="365"/>
      <c r="Z138" s="365"/>
      <c r="AA138" s="365"/>
      <c r="AB138" s="365"/>
      <c r="AC138" s="365"/>
      <c r="AD138" s="365"/>
      <c r="AE138" s="365"/>
      <c r="AF138" s="365"/>
      <c r="AG138" s="365"/>
      <c r="AH138" s="365"/>
      <c r="AI138" s="365"/>
      <c r="AJ138" s="365"/>
      <c r="AK138" s="365"/>
      <c r="AL138" s="365"/>
      <c r="AM138" s="365"/>
    </row>
    <row r="139" spans="1:59" ht="12.75" hidden="1" x14ac:dyDescent="0.2">
      <c r="A139" s="209"/>
      <c r="B139" s="361">
        <v>2019</v>
      </c>
      <c r="C139" s="361">
        <f>B139+1</f>
        <v>2020</v>
      </c>
      <c r="D139" s="361">
        <f t="shared" ref="D139:S140" si="42">C139+1</f>
        <v>2021</v>
      </c>
      <c r="E139" s="361">
        <f t="shared" si="42"/>
        <v>2022</v>
      </c>
      <c r="F139" s="361">
        <f t="shared" si="42"/>
        <v>2023</v>
      </c>
      <c r="G139" s="361">
        <f t="shared" si="42"/>
        <v>2024</v>
      </c>
      <c r="H139" s="361">
        <f t="shared" si="42"/>
        <v>2025</v>
      </c>
      <c r="I139" s="361">
        <f t="shared" si="42"/>
        <v>2026</v>
      </c>
      <c r="J139" s="361">
        <f t="shared" si="42"/>
        <v>2027</v>
      </c>
      <c r="K139" s="361">
        <f t="shared" si="42"/>
        <v>2028</v>
      </c>
      <c r="L139" s="361">
        <f t="shared" si="42"/>
        <v>2029</v>
      </c>
      <c r="M139" s="361">
        <f t="shared" si="42"/>
        <v>2030</v>
      </c>
      <c r="N139" s="361">
        <f t="shared" si="42"/>
        <v>2031</v>
      </c>
      <c r="O139" s="361">
        <f t="shared" si="42"/>
        <v>2032</v>
      </c>
      <c r="P139" s="361">
        <f t="shared" si="42"/>
        <v>2033</v>
      </c>
      <c r="Q139" s="361">
        <f t="shared" si="42"/>
        <v>2034</v>
      </c>
      <c r="R139" s="361">
        <f t="shared" si="42"/>
        <v>2035</v>
      </c>
      <c r="S139" s="361">
        <f t="shared" si="42"/>
        <v>2036</v>
      </c>
      <c r="T139" s="361">
        <f t="shared" ref="T139:AI140" si="43">S139+1</f>
        <v>2037</v>
      </c>
      <c r="U139" s="361">
        <f t="shared" si="43"/>
        <v>2038</v>
      </c>
      <c r="V139" s="361">
        <f t="shared" si="43"/>
        <v>2039</v>
      </c>
      <c r="W139" s="361">
        <f t="shared" si="43"/>
        <v>2040</v>
      </c>
      <c r="X139" s="361">
        <f t="shared" si="43"/>
        <v>2041</v>
      </c>
      <c r="Y139" s="361">
        <f t="shared" si="43"/>
        <v>2042</v>
      </c>
      <c r="Z139" s="361">
        <f t="shared" si="43"/>
        <v>2043</v>
      </c>
      <c r="AA139" s="361">
        <f t="shared" si="43"/>
        <v>2044</v>
      </c>
      <c r="AB139" s="361">
        <f t="shared" si="43"/>
        <v>2045</v>
      </c>
      <c r="AC139" s="361">
        <f t="shared" si="43"/>
        <v>2046</v>
      </c>
      <c r="AD139" s="361">
        <f t="shared" si="43"/>
        <v>2047</v>
      </c>
      <c r="AE139" s="361">
        <f t="shared" si="43"/>
        <v>2048</v>
      </c>
      <c r="AF139" s="361">
        <f t="shared" si="43"/>
        <v>2049</v>
      </c>
      <c r="AG139" s="361">
        <f t="shared" si="43"/>
        <v>2050</v>
      </c>
      <c r="AH139" s="361">
        <f t="shared" si="43"/>
        <v>2051</v>
      </c>
      <c r="AI139" s="361">
        <f t="shared" si="43"/>
        <v>2052</v>
      </c>
      <c r="AJ139" s="361">
        <f t="shared" ref="AJ139:AM140" si="44">AI139+1</f>
        <v>2053</v>
      </c>
      <c r="AK139" s="361">
        <f t="shared" si="44"/>
        <v>2054</v>
      </c>
      <c r="AL139" s="361">
        <f t="shared" si="44"/>
        <v>2055</v>
      </c>
      <c r="AM139" s="361">
        <f t="shared" si="44"/>
        <v>2056</v>
      </c>
      <c r="AN139" s="207"/>
      <c r="AO139" s="207"/>
      <c r="AP139" s="207"/>
      <c r="AQ139" s="207"/>
      <c r="AR139" s="207"/>
      <c r="AS139" s="207"/>
      <c r="AT139" s="207"/>
      <c r="AU139" s="207"/>
      <c r="AV139" s="207"/>
      <c r="AW139" s="207"/>
      <c r="AX139" s="207"/>
      <c r="AY139" s="207"/>
      <c r="AZ139" s="207"/>
      <c r="BA139" s="207"/>
      <c r="BB139" s="207"/>
      <c r="BC139" s="207"/>
      <c r="BD139" s="207"/>
      <c r="BE139" s="207"/>
      <c r="BF139" s="207"/>
      <c r="BG139" s="207"/>
    </row>
    <row r="140" spans="1:59" hidden="1" x14ac:dyDescent="0.2">
      <c r="A140" s="209"/>
      <c r="B140" s="366">
        <v>0</v>
      </c>
      <c r="C140" s="366">
        <v>0</v>
      </c>
      <c r="D140" s="366">
        <v>1</v>
      </c>
      <c r="E140" s="366">
        <f>D140+1</f>
        <v>2</v>
      </c>
      <c r="F140" s="366">
        <f t="shared" si="42"/>
        <v>3</v>
      </c>
      <c r="G140" s="366">
        <f t="shared" si="42"/>
        <v>4</v>
      </c>
      <c r="H140" s="366">
        <f t="shared" si="42"/>
        <v>5</v>
      </c>
      <c r="I140" s="366">
        <f t="shared" si="42"/>
        <v>6</v>
      </c>
      <c r="J140" s="366">
        <f t="shared" si="42"/>
        <v>7</v>
      </c>
      <c r="K140" s="366">
        <f t="shared" si="42"/>
        <v>8</v>
      </c>
      <c r="L140" s="366">
        <f t="shared" si="42"/>
        <v>9</v>
      </c>
      <c r="M140" s="366">
        <f t="shared" si="42"/>
        <v>10</v>
      </c>
      <c r="N140" s="366">
        <f t="shared" si="42"/>
        <v>11</v>
      </c>
      <c r="O140" s="366">
        <f t="shared" si="42"/>
        <v>12</v>
      </c>
      <c r="P140" s="366">
        <f t="shared" si="42"/>
        <v>13</v>
      </c>
      <c r="Q140" s="366">
        <f t="shared" si="42"/>
        <v>14</v>
      </c>
      <c r="R140" s="366">
        <f t="shared" si="42"/>
        <v>15</v>
      </c>
      <c r="S140" s="366">
        <f t="shared" si="42"/>
        <v>16</v>
      </c>
      <c r="T140" s="366">
        <f t="shared" si="43"/>
        <v>17</v>
      </c>
      <c r="U140" s="366">
        <f t="shared" si="43"/>
        <v>18</v>
      </c>
      <c r="V140" s="366">
        <f t="shared" si="43"/>
        <v>19</v>
      </c>
      <c r="W140" s="366">
        <f t="shared" si="43"/>
        <v>20</v>
      </c>
      <c r="X140" s="366">
        <f t="shared" si="43"/>
        <v>21</v>
      </c>
      <c r="Y140" s="366">
        <f t="shared" si="43"/>
        <v>22</v>
      </c>
      <c r="Z140" s="366">
        <f t="shared" si="43"/>
        <v>23</v>
      </c>
      <c r="AA140" s="366">
        <f t="shared" si="43"/>
        <v>24</v>
      </c>
      <c r="AB140" s="366">
        <f t="shared" si="43"/>
        <v>25</v>
      </c>
      <c r="AC140" s="366">
        <f t="shared" si="43"/>
        <v>26</v>
      </c>
      <c r="AD140" s="366">
        <f t="shared" si="43"/>
        <v>27</v>
      </c>
      <c r="AE140" s="366">
        <f t="shared" si="43"/>
        <v>28</v>
      </c>
      <c r="AF140" s="366">
        <f t="shared" si="43"/>
        <v>29</v>
      </c>
      <c r="AG140" s="366">
        <f t="shared" si="43"/>
        <v>30</v>
      </c>
      <c r="AH140" s="366">
        <f t="shared" si="43"/>
        <v>31</v>
      </c>
      <c r="AI140" s="366">
        <f t="shared" si="43"/>
        <v>32</v>
      </c>
      <c r="AJ140" s="366">
        <f t="shared" si="44"/>
        <v>33</v>
      </c>
      <c r="AK140" s="366">
        <f t="shared" si="44"/>
        <v>34</v>
      </c>
      <c r="AL140" s="366">
        <f t="shared" si="44"/>
        <v>35</v>
      </c>
      <c r="AM140" s="366">
        <f t="shared" si="44"/>
        <v>36</v>
      </c>
      <c r="AN140" s="207"/>
      <c r="AO140" s="207"/>
      <c r="AP140" s="207"/>
      <c r="AQ140" s="207"/>
      <c r="AR140" s="207"/>
      <c r="AS140" s="207"/>
      <c r="AT140" s="207"/>
      <c r="AU140" s="207"/>
      <c r="AV140" s="207"/>
      <c r="AW140" s="207"/>
      <c r="AX140" s="207"/>
      <c r="AY140" s="207"/>
      <c r="AZ140" s="207"/>
      <c r="BA140" s="207"/>
      <c r="BB140" s="207"/>
      <c r="BC140" s="207"/>
      <c r="BD140" s="207"/>
      <c r="BE140" s="207"/>
      <c r="BF140" s="207"/>
      <c r="BG140" s="207"/>
    </row>
    <row r="141" spans="1:59" ht="15" hidden="1" x14ac:dyDescent="0.2">
      <c r="A141" s="209"/>
      <c r="B141" s="367">
        <f>AVERAGE(A140:B140)</f>
        <v>0</v>
      </c>
      <c r="C141" s="367">
        <f>AVERAGE(B140:C140)</f>
        <v>0</v>
      </c>
      <c r="D141" s="367">
        <f>AVERAGE(C140:D140)</f>
        <v>0.5</v>
      </c>
      <c r="E141" s="367">
        <f>AVERAGE(D140:E140)</f>
        <v>1.5</v>
      </c>
      <c r="F141" s="367">
        <f t="shared" ref="F141:AM141" si="45">AVERAGE(E140:F140)</f>
        <v>2.5</v>
      </c>
      <c r="G141" s="367">
        <f t="shared" si="45"/>
        <v>3.5</v>
      </c>
      <c r="H141" s="367">
        <f t="shared" si="45"/>
        <v>4.5</v>
      </c>
      <c r="I141" s="367">
        <f t="shared" si="45"/>
        <v>5.5</v>
      </c>
      <c r="J141" s="367">
        <f t="shared" si="45"/>
        <v>6.5</v>
      </c>
      <c r="K141" s="367">
        <f t="shared" si="45"/>
        <v>7.5</v>
      </c>
      <c r="L141" s="367">
        <f t="shared" si="45"/>
        <v>8.5</v>
      </c>
      <c r="M141" s="367">
        <f t="shared" si="45"/>
        <v>9.5</v>
      </c>
      <c r="N141" s="367">
        <f t="shared" si="45"/>
        <v>10.5</v>
      </c>
      <c r="O141" s="367">
        <f t="shared" si="45"/>
        <v>11.5</v>
      </c>
      <c r="P141" s="367">
        <f t="shared" si="45"/>
        <v>12.5</v>
      </c>
      <c r="Q141" s="367">
        <f t="shared" si="45"/>
        <v>13.5</v>
      </c>
      <c r="R141" s="367">
        <f t="shared" si="45"/>
        <v>14.5</v>
      </c>
      <c r="S141" s="367">
        <f t="shared" si="45"/>
        <v>15.5</v>
      </c>
      <c r="T141" s="367">
        <f t="shared" si="45"/>
        <v>16.5</v>
      </c>
      <c r="U141" s="367">
        <f t="shared" si="45"/>
        <v>17.5</v>
      </c>
      <c r="V141" s="367">
        <f t="shared" si="45"/>
        <v>18.5</v>
      </c>
      <c r="W141" s="367">
        <f t="shared" si="45"/>
        <v>19.5</v>
      </c>
      <c r="X141" s="367">
        <f t="shared" si="45"/>
        <v>20.5</v>
      </c>
      <c r="Y141" s="367">
        <f t="shared" si="45"/>
        <v>21.5</v>
      </c>
      <c r="Z141" s="367">
        <f t="shared" si="45"/>
        <v>22.5</v>
      </c>
      <c r="AA141" s="367">
        <f t="shared" si="45"/>
        <v>23.5</v>
      </c>
      <c r="AB141" s="367">
        <f t="shared" si="45"/>
        <v>24.5</v>
      </c>
      <c r="AC141" s="367">
        <f t="shared" si="45"/>
        <v>25.5</v>
      </c>
      <c r="AD141" s="367">
        <f t="shared" si="45"/>
        <v>26.5</v>
      </c>
      <c r="AE141" s="367">
        <f t="shared" si="45"/>
        <v>27.5</v>
      </c>
      <c r="AF141" s="367">
        <f t="shared" si="45"/>
        <v>28.5</v>
      </c>
      <c r="AG141" s="367">
        <f t="shared" si="45"/>
        <v>29.5</v>
      </c>
      <c r="AH141" s="367">
        <f t="shared" si="45"/>
        <v>30.5</v>
      </c>
      <c r="AI141" s="367">
        <f t="shared" si="45"/>
        <v>31.5</v>
      </c>
      <c r="AJ141" s="367">
        <f t="shared" si="45"/>
        <v>32.5</v>
      </c>
      <c r="AK141" s="367">
        <f t="shared" si="45"/>
        <v>33.5</v>
      </c>
      <c r="AL141" s="367">
        <f t="shared" si="45"/>
        <v>34.5</v>
      </c>
      <c r="AM141" s="367">
        <f t="shared" si="45"/>
        <v>35.5</v>
      </c>
      <c r="AN141" s="207"/>
      <c r="AO141" s="207"/>
      <c r="AP141" s="207"/>
      <c r="AQ141" s="207"/>
      <c r="AR141" s="207"/>
      <c r="AS141" s="207"/>
      <c r="AT141" s="207"/>
      <c r="AU141" s="207"/>
      <c r="AV141" s="207"/>
      <c r="AW141" s="207"/>
      <c r="AX141" s="207"/>
      <c r="AY141" s="207"/>
      <c r="AZ141" s="207"/>
      <c r="BA141" s="207"/>
      <c r="BB141" s="207"/>
      <c r="BC141" s="207"/>
      <c r="BD141" s="207"/>
      <c r="BE141" s="207"/>
      <c r="BF141" s="207"/>
      <c r="BG141" s="207"/>
    </row>
    <row r="142" spans="1:59"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c r="AN142" s="207"/>
      <c r="AO142" s="207"/>
      <c r="AP142" s="207"/>
      <c r="AQ142" s="207"/>
      <c r="AR142" s="207"/>
      <c r="AS142" s="207"/>
      <c r="AT142" s="207"/>
      <c r="AU142" s="207"/>
      <c r="AV142" s="207"/>
      <c r="AW142" s="207"/>
      <c r="AX142" s="207"/>
      <c r="AY142" s="207"/>
      <c r="AZ142" s="207"/>
      <c r="BA142" s="207"/>
      <c r="BB142" s="207"/>
      <c r="BC142" s="207"/>
      <c r="BD142" s="207"/>
      <c r="BE142" s="207"/>
      <c r="BF142" s="207"/>
      <c r="BG142" s="207"/>
    </row>
    <row r="143" spans="1:59"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c r="AN143" s="207"/>
      <c r="AO143" s="207"/>
      <c r="AP143" s="207"/>
      <c r="AQ143" s="207"/>
      <c r="AR143" s="207"/>
      <c r="AS143" s="207"/>
      <c r="AT143" s="207"/>
      <c r="AU143" s="207"/>
      <c r="AV143" s="207"/>
      <c r="AW143" s="207"/>
      <c r="AX143" s="207"/>
      <c r="AY143" s="207"/>
      <c r="AZ143" s="207"/>
      <c r="BA143" s="207"/>
      <c r="BB143" s="207"/>
      <c r="BC143" s="207"/>
      <c r="BD143" s="207"/>
      <c r="BE143" s="207"/>
      <c r="BF143" s="207"/>
      <c r="BG143" s="207"/>
    </row>
    <row r="144" spans="1:59"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c r="AN144" s="207"/>
      <c r="AO144" s="207"/>
      <c r="AP144" s="207"/>
      <c r="AQ144" s="207"/>
      <c r="AR144" s="207"/>
      <c r="AS144" s="207"/>
      <c r="AT144" s="207"/>
      <c r="AU144" s="207"/>
      <c r="AV144" s="207"/>
      <c r="AW144" s="207"/>
      <c r="AX144" s="207"/>
      <c r="AY144" s="207"/>
      <c r="AZ144" s="207"/>
      <c r="BA144" s="207"/>
      <c r="BB144" s="207"/>
      <c r="BC144" s="207"/>
      <c r="BD144" s="207"/>
      <c r="BE144" s="207"/>
      <c r="BF144" s="207"/>
      <c r="BG144" s="207"/>
    </row>
    <row r="145" spans="1:59"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c r="AN145" s="207"/>
      <c r="AO145" s="207"/>
      <c r="AP145" s="207"/>
      <c r="AQ145" s="207"/>
      <c r="AR145" s="207"/>
      <c r="AS145" s="207"/>
      <c r="AT145" s="207"/>
      <c r="AU145" s="207"/>
      <c r="AV145" s="207"/>
      <c r="AW145" s="207"/>
      <c r="AX145" s="207"/>
      <c r="AY145" s="207"/>
      <c r="AZ145" s="207"/>
      <c r="BA145" s="207"/>
      <c r="BB145" s="207"/>
      <c r="BC145" s="207"/>
      <c r="BD145" s="207"/>
      <c r="BE145" s="207"/>
      <c r="BF145" s="207"/>
      <c r="BG145" s="207"/>
    </row>
    <row r="146" spans="1:59"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c r="AN146" s="207"/>
      <c r="AO146" s="207"/>
      <c r="AP146" s="207"/>
      <c r="AQ146" s="207"/>
      <c r="AR146" s="207"/>
      <c r="AS146" s="207"/>
      <c r="AT146" s="207"/>
      <c r="AU146" s="207"/>
      <c r="AV146" s="207"/>
      <c r="AW146" s="207"/>
      <c r="AX146" s="207"/>
      <c r="AY146" s="207"/>
      <c r="AZ146" s="207"/>
      <c r="BA146" s="207"/>
      <c r="BB146" s="207"/>
      <c r="BC146" s="207"/>
      <c r="BD146" s="207"/>
      <c r="BE146" s="207"/>
      <c r="BF146" s="207"/>
      <c r="BG146" s="207"/>
    </row>
    <row r="147" spans="1:59"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c r="AN147" s="207"/>
      <c r="AO147" s="207"/>
      <c r="AP147" s="207"/>
      <c r="AQ147" s="207"/>
      <c r="AR147" s="207"/>
      <c r="AS147" s="207"/>
      <c r="AT147" s="207"/>
      <c r="AU147" s="207"/>
      <c r="AV147" s="207"/>
      <c r="AW147" s="207"/>
      <c r="AX147" s="207"/>
      <c r="AY147" s="207"/>
      <c r="AZ147" s="207"/>
      <c r="BA147" s="207"/>
      <c r="BB147" s="207"/>
      <c r="BC147" s="207"/>
      <c r="BD147" s="207"/>
      <c r="BE147" s="207"/>
      <c r="BF147" s="207"/>
      <c r="BG147" s="207"/>
    </row>
    <row r="148" spans="1:59"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c r="AN148" s="207"/>
      <c r="AO148" s="207"/>
      <c r="AP148" s="207"/>
      <c r="AQ148" s="207"/>
      <c r="AR148" s="207"/>
      <c r="AS148" s="207"/>
      <c r="AT148" s="207"/>
      <c r="AU148" s="207"/>
      <c r="AV148" s="207"/>
      <c r="AW148" s="207"/>
      <c r="AX148" s="207"/>
      <c r="AY148" s="207"/>
      <c r="AZ148" s="207"/>
      <c r="BA148" s="207"/>
      <c r="BB148" s="207"/>
      <c r="BC148" s="207"/>
      <c r="BD148" s="207"/>
      <c r="BE148" s="207"/>
      <c r="BF148" s="207"/>
      <c r="BG148" s="207"/>
    </row>
    <row r="149" spans="1:59"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c r="AN149" s="207"/>
      <c r="AO149" s="207"/>
      <c r="AP149" s="207"/>
      <c r="AQ149" s="207"/>
      <c r="AR149" s="207"/>
      <c r="AS149" s="207"/>
      <c r="AT149" s="207"/>
      <c r="AU149" s="207"/>
      <c r="AV149" s="207"/>
      <c r="AW149" s="207"/>
      <c r="AX149" s="207"/>
      <c r="AY149" s="207"/>
      <c r="AZ149" s="207"/>
      <c r="BA149" s="207"/>
      <c r="BB149" s="207"/>
      <c r="BC149" s="207"/>
      <c r="BD149" s="207"/>
      <c r="BE149" s="207"/>
      <c r="BF149" s="207"/>
      <c r="BG149" s="207"/>
    </row>
    <row r="150" spans="1:59"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c r="AN150" s="207"/>
      <c r="AO150" s="207"/>
      <c r="AP150" s="207"/>
      <c r="AQ150" s="207"/>
      <c r="AR150" s="207"/>
      <c r="AS150" s="207"/>
      <c r="AT150" s="207"/>
      <c r="AU150" s="207"/>
      <c r="AV150" s="207"/>
      <c r="AW150" s="207"/>
      <c r="AX150" s="207"/>
      <c r="AY150" s="207"/>
      <c r="AZ150" s="207"/>
      <c r="BA150" s="207"/>
      <c r="BB150" s="207"/>
      <c r="BC150" s="207"/>
      <c r="BD150" s="207"/>
      <c r="BE150" s="207"/>
      <c r="BF150" s="207"/>
      <c r="BG150" s="207"/>
    </row>
    <row r="151" spans="1:59"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c r="AN151" s="207"/>
      <c r="AO151" s="207"/>
      <c r="AP151" s="207"/>
      <c r="AQ151" s="207"/>
      <c r="AR151" s="207"/>
      <c r="AS151" s="207"/>
      <c r="AT151" s="207"/>
      <c r="AU151" s="207"/>
      <c r="AV151" s="207"/>
      <c r="AW151" s="207"/>
      <c r="AX151" s="207"/>
      <c r="AY151" s="207"/>
      <c r="AZ151" s="207"/>
      <c r="BA151" s="207"/>
      <c r="BB151" s="207"/>
      <c r="BC151" s="207"/>
      <c r="BD151" s="207"/>
      <c r="BE151" s="207"/>
      <c r="BF151" s="207"/>
      <c r="BG151" s="207"/>
    </row>
    <row r="152" spans="1:59"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c r="AN152" s="207"/>
      <c r="AO152" s="207"/>
      <c r="AP152" s="207"/>
      <c r="AQ152" s="207"/>
      <c r="AR152" s="207"/>
      <c r="AS152" s="207"/>
      <c r="AT152" s="207"/>
      <c r="AU152" s="207"/>
      <c r="AV152" s="207"/>
      <c r="AW152" s="207"/>
      <c r="AX152" s="207"/>
      <c r="AY152" s="207"/>
      <c r="AZ152" s="207"/>
      <c r="BA152" s="207"/>
      <c r="BB152" s="207"/>
      <c r="BC152" s="207"/>
      <c r="BD152" s="207"/>
      <c r="BE152" s="207"/>
      <c r="BF152" s="207"/>
      <c r="BG152" s="207"/>
    </row>
    <row r="153" spans="1:59"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c r="AN153" s="207"/>
      <c r="AO153" s="207"/>
      <c r="AP153" s="207"/>
      <c r="AQ153" s="207"/>
      <c r="AR153" s="207"/>
      <c r="AS153" s="207"/>
      <c r="AT153" s="207"/>
      <c r="AU153" s="207"/>
      <c r="AV153" s="207"/>
      <c r="AW153" s="207"/>
      <c r="AX153" s="207"/>
      <c r="AY153" s="207"/>
      <c r="AZ153" s="207"/>
      <c r="BA153" s="207"/>
      <c r="BB153" s="207"/>
      <c r="BC153" s="207"/>
      <c r="BD153" s="207"/>
      <c r="BE153" s="207"/>
      <c r="BF153" s="207"/>
      <c r="BG153" s="207"/>
    </row>
    <row r="154" spans="1:59"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c r="AN154" s="207"/>
      <c r="AO154" s="207"/>
      <c r="AP154" s="207"/>
      <c r="AQ154" s="207"/>
      <c r="AR154" s="207"/>
      <c r="AS154" s="207"/>
      <c r="AT154" s="207"/>
      <c r="AU154" s="207"/>
      <c r="AV154" s="207"/>
      <c r="AW154" s="207"/>
      <c r="AX154" s="207"/>
      <c r="AY154" s="207"/>
      <c r="AZ154" s="207"/>
      <c r="BA154" s="207"/>
      <c r="BB154" s="207"/>
      <c r="BC154" s="207"/>
      <c r="BD154" s="207"/>
      <c r="BE154" s="207"/>
      <c r="BF154" s="207"/>
      <c r="BG154" s="207"/>
    </row>
    <row r="155" spans="1:59"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c r="AN155" s="207"/>
      <c r="AO155" s="207"/>
      <c r="AP155" s="207"/>
      <c r="AQ155" s="207"/>
      <c r="AR155" s="207"/>
      <c r="AS155" s="207"/>
      <c r="AT155" s="207"/>
      <c r="AU155" s="207"/>
      <c r="AV155" s="207"/>
      <c r="AW155" s="207"/>
      <c r="AX155" s="207"/>
      <c r="AY155" s="207"/>
      <c r="AZ155" s="207"/>
      <c r="BA155" s="207"/>
      <c r="BB155" s="207"/>
      <c r="BC155" s="207"/>
      <c r="BD155" s="207"/>
      <c r="BE155" s="207"/>
      <c r="BF155" s="207"/>
      <c r="BG155" s="207"/>
    </row>
    <row r="156" spans="1:59"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c r="BG156" s="206"/>
    </row>
    <row r="157" spans="1:59"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c r="BB157" s="206"/>
      <c r="BC157" s="206"/>
      <c r="BD157" s="206"/>
      <c r="BE157" s="206"/>
      <c r="BF157" s="206"/>
      <c r="BG157" s="206"/>
    </row>
    <row r="158" spans="1:59"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c r="BG158" s="206"/>
    </row>
    <row r="159" spans="1:59"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c r="BB159" s="206"/>
      <c r="BC159" s="206"/>
      <c r="BD159" s="206"/>
      <c r="BE159" s="206"/>
      <c r="BF159" s="206"/>
      <c r="BG159" s="206"/>
    </row>
    <row r="160" spans="1:59"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c r="BB160" s="206"/>
      <c r="BC160" s="206"/>
      <c r="BD160" s="206"/>
      <c r="BE160" s="206"/>
      <c r="BF160" s="206"/>
      <c r="BG160" s="206"/>
    </row>
    <row r="161" spans="1:59"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c r="BB161" s="206"/>
      <c r="BC161" s="206"/>
      <c r="BD161" s="206"/>
      <c r="BE161" s="206"/>
      <c r="BF161" s="206"/>
      <c r="BG161" s="206"/>
    </row>
    <row r="162" spans="1:59"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c r="BG162" s="206"/>
    </row>
    <row r="163" spans="1:59"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c r="BB163" s="206"/>
      <c r="BC163" s="206"/>
      <c r="BD163" s="206"/>
      <c r="BE163" s="206"/>
      <c r="BF163" s="206"/>
      <c r="BG163" s="206"/>
    </row>
    <row r="164" spans="1:59"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c r="BG164" s="206"/>
    </row>
    <row r="165" spans="1:59"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06"/>
      <c r="BC165" s="206"/>
      <c r="BD165" s="206"/>
      <c r="BE165" s="206"/>
      <c r="BF165" s="206"/>
      <c r="BG165" s="206"/>
    </row>
    <row r="166" spans="1:59"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c r="BB166" s="206"/>
      <c r="BC166" s="206"/>
      <c r="BD166" s="206"/>
      <c r="BE166" s="206"/>
      <c r="BF166" s="206"/>
      <c r="BG166" s="206"/>
    </row>
    <row r="167" spans="1:59"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c r="BB167" s="206"/>
      <c r="BC167" s="206"/>
      <c r="BD167" s="206"/>
      <c r="BE167" s="206"/>
      <c r="BF167" s="206"/>
      <c r="BG167" s="206"/>
    </row>
    <row r="168" spans="1:59"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c r="BB168" s="206"/>
      <c r="BC168" s="206"/>
      <c r="BD168" s="206"/>
      <c r="BE168" s="206"/>
      <c r="BF168" s="206"/>
      <c r="BG168" s="206"/>
    </row>
    <row r="169" spans="1:59"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06"/>
      <c r="BC169" s="206"/>
      <c r="BD169" s="206"/>
      <c r="BE169" s="206"/>
      <c r="BF169" s="206"/>
      <c r="BG169" s="206"/>
    </row>
    <row r="170" spans="1:59"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c r="BB170" s="206"/>
      <c r="BC170" s="206"/>
      <c r="BD170" s="206"/>
      <c r="BE170" s="206"/>
      <c r="BF170" s="206"/>
      <c r="BG170" s="206"/>
    </row>
    <row r="171" spans="1:59"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06"/>
      <c r="BC171" s="206"/>
      <c r="BD171" s="206"/>
      <c r="BE171" s="206"/>
      <c r="BF171" s="206"/>
      <c r="BG171" s="206"/>
    </row>
    <row r="172" spans="1:59"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c r="BB172" s="206"/>
      <c r="BC172" s="206"/>
      <c r="BD172" s="206"/>
      <c r="BE172" s="206"/>
      <c r="BF172" s="206"/>
      <c r="BG172" s="206"/>
    </row>
    <row r="173" spans="1:59"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c r="BB173" s="206"/>
      <c r="BC173" s="206"/>
      <c r="BD173" s="206"/>
      <c r="BE173" s="206"/>
      <c r="BF173" s="206"/>
      <c r="BG173" s="206"/>
    </row>
    <row r="174" spans="1:59" ht="12.75" x14ac:dyDescent="0.2">
      <c r="A174" s="208"/>
      <c r="B174" s="206"/>
      <c r="C174" s="206"/>
      <c r="D174" s="206"/>
      <c r="E174" s="206"/>
      <c r="F174" s="206"/>
      <c r="G174" s="206"/>
      <c r="H174" s="206"/>
      <c r="I174" s="206"/>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c r="AN174" s="206"/>
      <c r="AO174" s="206"/>
      <c r="AP174" s="206"/>
      <c r="AQ174" s="206"/>
      <c r="AR174" s="206"/>
      <c r="AS174" s="206"/>
      <c r="AT174" s="206"/>
      <c r="AU174" s="206"/>
      <c r="AV174" s="206"/>
      <c r="AW174" s="206"/>
      <c r="AX174" s="206"/>
      <c r="AY174" s="206"/>
      <c r="AZ174" s="206"/>
      <c r="BA174" s="206"/>
      <c r="BB174" s="206"/>
      <c r="BC174" s="206"/>
      <c r="BD174" s="206"/>
      <c r="BE174" s="206"/>
      <c r="BF174" s="206"/>
      <c r="BG174" s="206"/>
    </row>
    <row r="175" spans="1:59" ht="12.75" x14ac:dyDescent="0.2">
      <c r="A175" s="208"/>
      <c r="B175" s="206"/>
      <c r="C175" s="206"/>
      <c r="D175" s="206"/>
      <c r="E175" s="206"/>
      <c r="F175" s="206"/>
      <c r="G175" s="206"/>
      <c r="H175" s="206"/>
      <c r="I175" s="206"/>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06"/>
      <c r="BE175" s="206"/>
      <c r="BF175" s="206"/>
      <c r="BG175" s="206"/>
    </row>
    <row r="176" spans="1:59" ht="12.75" x14ac:dyDescent="0.2">
      <c r="A176" s="208"/>
      <c r="B176" s="206"/>
      <c r="C176" s="206"/>
      <c r="D176" s="206"/>
      <c r="E176" s="206"/>
      <c r="F176" s="206"/>
      <c r="G176" s="206"/>
      <c r="H176" s="206"/>
      <c r="I176" s="206"/>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06"/>
      <c r="AP176" s="206"/>
      <c r="AQ176" s="206"/>
      <c r="AR176" s="206"/>
      <c r="AS176" s="206"/>
      <c r="AT176" s="206"/>
      <c r="AU176" s="206"/>
      <c r="AV176" s="206"/>
      <c r="AW176" s="206"/>
      <c r="AX176" s="206"/>
      <c r="AY176" s="206"/>
      <c r="AZ176" s="206"/>
      <c r="BA176" s="206"/>
      <c r="BB176" s="206"/>
      <c r="BC176" s="206"/>
      <c r="BD176" s="206"/>
      <c r="BE176" s="206"/>
      <c r="BF176" s="206"/>
      <c r="BG176" s="206"/>
    </row>
    <row r="177" spans="1:59" ht="12.75" x14ac:dyDescent="0.2">
      <c r="A177" s="208"/>
      <c r="B177" s="206"/>
      <c r="C177" s="206"/>
      <c r="D177" s="206"/>
      <c r="E177" s="206"/>
      <c r="F177" s="206"/>
      <c r="G177" s="206"/>
      <c r="H177" s="206"/>
      <c r="I177" s="206"/>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06"/>
      <c r="AP177" s="206"/>
      <c r="AQ177" s="206"/>
      <c r="AR177" s="206"/>
      <c r="AS177" s="206"/>
      <c r="AT177" s="206"/>
      <c r="AU177" s="206"/>
      <c r="AV177" s="206"/>
      <c r="AW177" s="206"/>
      <c r="AX177" s="206"/>
      <c r="AY177" s="206"/>
      <c r="AZ177" s="206"/>
      <c r="BA177" s="206"/>
      <c r="BB177" s="206"/>
      <c r="BC177" s="206"/>
      <c r="BD177" s="206"/>
      <c r="BE177" s="206"/>
      <c r="BF177" s="206"/>
      <c r="BG177" s="206"/>
    </row>
    <row r="178" spans="1:59" ht="12.75" x14ac:dyDescent="0.2">
      <c r="A178" s="208"/>
      <c r="B178" s="206"/>
      <c r="C178" s="206"/>
      <c r="D178" s="206"/>
      <c r="E178" s="206"/>
      <c r="F178" s="206"/>
      <c r="G178" s="206"/>
      <c r="H178" s="206"/>
      <c r="I178" s="206"/>
      <c r="J178" s="206"/>
      <c r="K178" s="206"/>
      <c r="L178" s="206"/>
      <c r="M178" s="206"/>
      <c r="N178" s="206"/>
      <c r="O178" s="206"/>
      <c r="P178" s="206"/>
      <c r="Q178" s="206"/>
      <c r="R178" s="206"/>
      <c r="S178" s="206"/>
      <c r="T178" s="206"/>
      <c r="U178" s="206"/>
      <c r="V178" s="206"/>
      <c r="W178" s="206"/>
      <c r="X178" s="206"/>
      <c r="Y178" s="206"/>
      <c r="Z178" s="206"/>
      <c r="AA178" s="206"/>
      <c r="AB178" s="206"/>
      <c r="AC178" s="206"/>
      <c r="AD178" s="206"/>
      <c r="AE178" s="206"/>
      <c r="AF178" s="206"/>
      <c r="AG178" s="206"/>
      <c r="AH178" s="206"/>
      <c r="AI178" s="206"/>
      <c r="AJ178" s="206"/>
      <c r="AK178" s="206"/>
      <c r="AL178" s="206"/>
      <c r="AM178" s="206"/>
      <c r="AN178" s="206"/>
      <c r="AO178" s="206"/>
      <c r="AP178" s="206"/>
      <c r="AQ178" s="206"/>
      <c r="AR178" s="206"/>
      <c r="AS178" s="206"/>
      <c r="AT178" s="206"/>
      <c r="AU178" s="206"/>
      <c r="AV178" s="206"/>
      <c r="AW178" s="206"/>
      <c r="AX178" s="206"/>
      <c r="AY178" s="206"/>
      <c r="AZ178" s="206"/>
      <c r="BA178" s="206"/>
      <c r="BB178" s="206"/>
      <c r="BC178" s="206"/>
      <c r="BD178" s="206"/>
      <c r="BE178" s="206"/>
      <c r="BF178" s="206"/>
      <c r="BG178" s="206"/>
    </row>
    <row r="179" spans="1:59" ht="12.75" x14ac:dyDescent="0.2">
      <c r="A179" s="208"/>
      <c r="B179" s="206"/>
      <c r="C179" s="206"/>
      <c r="D179" s="206"/>
      <c r="E179" s="206"/>
      <c r="F179" s="206"/>
      <c r="G179" s="206"/>
      <c r="H179" s="206"/>
      <c r="I179" s="206"/>
      <c r="J179" s="206"/>
      <c r="K179" s="206"/>
      <c r="L179" s="206"/>
      <c r="M179" s="206"/>
      <c r="N179" s="206"/>
      <c r="O179" s="206"/>
      <c r="P179" s="206"/>
      <c r="Q179" s="206"/>
      <c r="R179" s="206"/>
      <c r="S179" s="206"/>
      <c r="T179" s="206"/>
      <c r="U179" s="206"/>
      <c r="V179" s="206"/>
      <c r="W179" s="206"/>
      <c r="X179" s="206"/>
      <c r="Y179" s="206"/>
      <c r="Z179" s="206"/>
      <c r="AA179" s="206"/>
      <c r="AB179" s="206"/>
      <c r="AC179" s="206"/>
      <c r="AD179" s="206"/>
      <c r="AE179" s="206"/>
      <c r="AF179" s="206"/>
      <c r="AG179" s="206"/>
      <c r="AH179" s="206"/>
      <c r="AI179" s="206"/>
      <c r="AJ179" s="206"/>
      <c r="AK179" s="206"/>
      <c r="AL179" s="206"/>
      <c r="AM179" s="206"/>
      <c r="AN179" s="206"/>
      <c r="AO179" s="206"/>
      <c r="AP179" s="206"/>
      <c r="AQ179" s="206"/>
      <c r="AR179" s="206"/>
      <c r="AS179" s="206"/>
      <c r="AT179" s="206"/>
      <c r="AU179" s="206"/>
      <c r="AV179" s="206"/>
      <c r="AW179" s="206"/>
      <c r="AX179" s="206"/>
      <c r="AY179" s="206"/>
      <c r="AZ179" s="206"/>
      <c r="BA179" s="206"/>
      <c r="BB179" s="206"/>
      <c r="BC179" s="206"/>
      <c r="BD179" s="206"/>
      <c r="BE179" s="206"/>
      <c r="BF179" s="206"/>
      <c r="BG179" s="206"/>
    </row>
    <row r="180" spans="1:59" ht="12.75" x14ac:dyDescent="0.2">
      <c r="A180" s="208"/>
      <c r="B180" s="206"/>
      <c r="C180" s="206"/>
      <c r="D180" s="206"/>
      <c r="E180" s="206"/>
      <c r="F180" s="206"/>
      <c r="G180" s="206"/>
      <c r="H180" s="206"/>
      <c r="I180" s="206"/>
      <c r="J180" s="206"/>
      <c r="K180" s="206"/>
      <c r="L180" s="206"/>
      <c r="M180" s="206"/>
      <c r="N180" s="206"/>
      <c r="O180" s="206"/>
      <c r="P180" s="206"/>
      <c r="Q180" s="206"/>
      <c r="R180" s="206"/>
      <c r="S180" s="206"/>
      <c r="T180" s="206"/>
      <c r="U180" s="206"/>
      <c r="V180" s="206"/>
      <c r="W180" s="206"/>
      <c r="X180" s="206"/>
      <c r="Y180" s="206"/>
      <c r="Z180" s="206"/>
      <c r="AA180" s="206"/>
      <c r="AB180" s="206"/>
      <c r="AC180" s="206"/>
      <c r="AD180" s="206"/>
      <c r="AE180" s="206"/>
      <c r="AF180" s="206"/>
      <c r="AG180" s="206"/>
      <c r="AH180" s="206"/>
      <c r="AI180" s="206"/>
      <c r="AJ180" s="206"/>
      <c r="AK180" s="206"/>
      <c r="AL180" s="206"/>
      <c r="AM180" s="206"/>
      <c r="AN180" s="206"/>
      <c r="AO180" s="206"/>
      <c r="AP180" s="206"/>
      <c r="AQ180" s="206"/>
      <c r="AR180" s="206"/>
      <c r="AS180" s="206"/>
      <c r="AT180" s="206"/>
      <c r="AU180" s="206"/>
      <c r="AV180" s="206"/>
      <c r="AW180" s="206"/>
      <c r="AX180" s="206"/>
      <c r="AY180" s="206"/>
      <c r="AZ180" s="206"/>
      <c r="BA180" s="206"/>
      <c r="BB180" s="206"/>
      <c r="BC180" s="206"/>
      <c r="BD180" s="206"/>
      <c r="BE180" s="206"/>
      <c r="BF180" s="206"/>
      <c r="BG180" s="206"/>
    </row>
    <row r="181" spans="1:59" ht="12.75" x14ac:dyDescent="0.2">
      <c r="A181" s="208"/>
      <c r="B181" s="206"/>
      <c r="C181" s="206"/>
      <c r="D181" s="206"/>
      <c r="E181" s="206"/>
      <c r="F181" s="206"/>
      <c r="G181" s="206"/>
      <c r="H181" s="206"/>
      <c r="I181" s="206"/>
      <c r="J181" s="206"/>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6"/>
      <c r="AI181" s="206"/>
      <c r="AJ181" s="206"/>
      <c r="AK181" s="206"/>
      <c r="AL181" s="206"/>
      <c r="AM181" s="206"/>
      <c r="AN181" s="206"/>
      <c r="AO181" s="206"/>
      <c r="AP181" s="206"/>
      <c r="AQ181" s="206"/>
      <c r="AR181" s="206"/>
      <c r="AS181" s="206"/>
      <c r="AT181" s="206"/>
      <c r="AU181" s="206"/>
      <c r="AV181" s="206"/>
      <c r="AW181" s="206"/>
      <c r="AX181" s="206"/>
      <c r="AY181" s="206"/>
      <c r="AZ181" s="206"/>
      <c r="BA181" s="206"/>
      <c r="BB181" s="206"/>
      <c r="BC181" s="206"/>
      <c r="BD181" s="206"/>
      <c r="BE181" s="206"/>
      <c r="BF181" s="206"/>
      <c r="BG181" s="206"/>
    </row>
    <row r="182" spans="1:59" ht="12.75" x14ac:dyDescent="0.2">
      <c r="A182" s="208"/>
      <c r="B182" s="206"/>
      <c r="C182" s="206"/>
      <c r="D182" s="206"/>
      <c r="E182" s="206"/>
      <c r="F182" s="206"/>
      <c r="G182" s="206"/>
      <c r="H182" s="206"/>
      <c r="I182" s="206"/>
      <c r="J182" s="206"/>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6"/>
      <c r="AI182" s="206"/>
      <c r="AJ182" s="206"/>
      <c r="AK182" s="206"/>
      <c r="AL182" s="206"/>
      <c r="AM182" s="206"/>
      <c r="AN182" s="206"/>
      <c r="AO182" s="206"/>
      <c r="AP182" s="206"/>
      <c r="AQ182" s="206"/>
      <c r="AR182" s="206"/>
      <c r="AS182" s="206"/>
      <c r="AT182" s="206"/>
      <c r="AU182" s="206"/>
      <c r="AV182" s="206"/>
      <c r="AW182" s="206"/>
      <c r="AX182" s="206"/>
      <c r="AY182" s="206"/>
      <c r="AZ182" s="206"/>
      <c r="BA182" s="206"/>
      <c r="BB182" s="206"/>
      <c r="BC182" s="206"/>
      <c r="BD182" s="206"/>
      <c r="BE182" s="206"/>
      <c r="BF182" s="206"/>
      <c r="BG182" s="206"/>
    </row>
    <row r="183" spans="1:59" ht="12.75" x14ac:dyDescent="0.2">
      <c r="A183" s="208"/>
      <c r="B183" s="206"/>
      <c r="C183" s="206"/>
      <c r="D183" s="206"/>
      <c r="E183" s="206"/>
      <c r="F183" s="206"/>
      <c r="G183" s="206"/>
      <c r="H183" s="206"/>
      <c r="I183" s="206"/>
      <c r="J183" s="206"/>
      <c r="K183" s="206"/>
      <c r="L183" s="206"/>
      <c r="M183" s="206"/>
      <c r="N183" s="206"/>
      <c r="O183" s="206"/>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06"/>
      <c r="AP183" s="206"/>
      <c r="AQ183" s="206"/>
      <c r="AR183" s="206"/>
      <c r="AS183" s="206"/>
      <c r="AT183" s="206"/>
      <c r="AU183" s="206"/>
      <c r="AV183" s="206"/>
      <c r="AW183" s="206"/>
      <c r="AX183" s="206"/>
      <c r="AY183" s="206"/>
      <c r="AZ183" s="206"/>
      <c r="BA183" s="206"/>
      <c r="BB183" s="206"/>
      <c r="BC183" s="206"/>
      <c r="BD183" s="206"/>
      <c r="BE183" s="206"/>
      <c r="BF183" s="206"/>
      <c r="BG183" s="206"/>
    </row>
    <row r="184" spans="1:59" ht="12.75" x14ac:dyDescent="0.2">
      <c r="A184" s="208"/>
      <c r="B184" s="206"/>
      <c r="C184" s="206"/>
      <c r="D184" s="206"/>
      <c r="E184" s="206"/>
      <c r="F184" s="206"/>
      <c r="G184" s="206"/>
      <c r="H184" s="206"/>
      <c r="I184" s="206"/>
      <c r="J184" s="206"/>
      <c r="K184" s="206"/>
      <c r="L184" s="206"/>
      <c r="M184" s="206"/>
      <c r="N184" s="206"/>
      <c r="O184" s="206"/>
      <c r="P184" s="206"/>
      <c r="Q184" s="206"/>
      <c r="R184" s="206"/>
      <c r="S184" s="206"/>
      <c r="T184" s="206"/>
      <c r="U184" s="206"/>
      <c r="V184" s="206"/>
      <c r="W184" s="206"/>
      <c r="X184" s="206"/>
      <c r="Y184" s="206"/>
      <c r="Z184" s="206"/>
      <c r="AA184" s="206"/>
      <c r="AB184" s="206"/>
      <c r="AC184" s="206"/>
      <c r="AD184" s="206"/>
      <c r="AE184" s="206"/>
      <c r="AF184" s="206"/>
      <c r="AG184" s="206"/>
      <c r="AH184" s="206"/>
      <c r="AI184" s="206"/>
      <c r="AJ184" s="206"/>
      <c r="AK184" s="206"/>
      <c r="AL184" s="206"/>
      <c r="AM184" s="206"/>
      <c r="AN184" s="206"/>
      <c r="AO184" s="206"/>
      <c r="AP184" s="206"/>
      <c r="AQ184" s="206"/>
      <c r="AR184" s="206"/>
      <c r="AS184" s="206"/>
      <c r="AT184" s="206"/>
      <c r="AU184" s="206"/>
      <c r="AV184" s="206"/>
      <c r="AW184" s="206"/>
      <c r="AX184" s="206"/>
      <c r="AY184" s="206"/>
      <c r="AZ184" s="206"/>
      <c r="BA184" s="206"/>
      <c r="BB184" s="206"/>
      <c r="BC184" s="206"/>
      <c r="BD184" s="206"/>
      <c r="BE184" s="206"/>
      <c r="BF184" s="206"/>
      <c r="BG184" s="206"/>
    </row>
    <row r="185" spans="1:59" ht="12.75" x14ac:dyDescent="0.2">
      <c r="A185" s="208"/>
      <c r="B185" s="206"/>
      <c r="C185" s="206"/>
      <c r="D185" s="206"/>
      <c r="E185" s="206"/>
      <c r="F185" s="206"/>
      <c r="G185" s="206"/>
      <c r="H185" s="206"/>
      <c r="I185" s="206"/>
      <c r="J185" s="206"/>
      <c r="K185" s="206"/>
      <c r="L185" s="206"/>
      <c r="M185" s="206"/>
      <c r="N185" s="206"/>
      <c r="O185" s="206"/>
      <c r="P185" s="206"/>
      <c r="Q185" s="206"/>
      <c r="R185" s="206"/>
      <c r="S185" s="206"/>
      <c r="T185" s="206"/>
      <c r="U185" s="206"/>
      <c r="V185" s="206"/>
      <c r="W185" s="206"/>
      <c r="X185" s="206"/>
      <c r="Y185" s="206"/>
      <c r="Z185" s="206"/>
      <c r="AA185" s="206"/>
      <c r="AB185" s="206"/>
      <c r="AC185" s="206"/>
      <c r="AD185" s="206"/>
      <c r="AE185" s="206"/>
      <c r="AF185" s="206"/>
      <c r="AG185" s="206"/>
      <c r="AH185" s="206"/>
      <c r="AI185" s="206"/>
      <c r="AJ185" s="206"/>
      <c r="AK185" s="206"/>
      <c r="AL185" s="206"/>
      <c r="AM185" s="206"/>
      <c r="AN185" s="206"/>
      <c r="AO185" s="206"/>
      <c r="AP185" s="206"/>
      <c r="AQ185" s="206"/>
      <c r="AR185" s="206"/>
      <c r="AS185" s="206"/>
      <c r="AT185" s="206"/>
      <c r="AU185" s="206"/>
      <c r="AV185" s="206"/>
      <c r="AW185" s="206"/>
      <c r="AX185" s="206"/>
      <c r="AY185" s="206"/>
      <c r="AZ185" s="206"/>
      <c r="BA185" s="206"/>
      <c r="BB185" s="206"/>
      <c r="BC185" s="206"/>
      <c r="BD185" s="206"/>
      <c r="BE185" s="206"/>
      <c r="BF185" s="206"/>
      <c r="BG185" s="206"/>
    </row>
    <row r="186" spans="1:59" ht="12.75" x14ac:dyDescent="0.2">
      <c r="A186" s="208"/>
      <c r="B186" s="206"/>
      <c r="C186" s="206"/>
      <c r="D186" s="206"/>
      <c r="E186" s="206"/>
      <c r="F186" s="206"/>
      <c r="G186" s="206"/>
      <c r="H186" s="206"/>
      <c r="I186" s="206"/>
      <c r="J186" s="206"/>
      <c r="K186" s="206"/>
      <c r="L186" s="206"/>
      <c r="M186" s="206"/>
      <c r="N186" s="206"/>
      <c r="O186" s="206"/>
      <c r="P186" s="206"/>
      <c r="Q186" s="206"/>
      <c r="R186" s="206"/>
      <c r="S186" s="206"/>
      <c r="T186" s="206"/>
      <c r="U186" s="206"/>
      <c r="V186" s="206"/>
      <c r="W186" s="206"/>
      <c r="X186" s="206"/>
      <c r="Y186" s="206"/>
      <c r="Z186" s="206"/>
      <c r="AA186" s="206"/>
      <c r="AB186" s="206"/>
      <c r="AC186" s="206"/>
      <c r="AD186" s="206"/>
      <c r="AE186" s="206"/>
      <c r="AF186" s="206"/>
      <c r="AG186" s="206"/>
      <c r="AH186" s="206"/>
      <c r="AI186" s="206"/>
      <c r="AJ186" s="206"/>
      <c r="AK186" s="206"/>
      <c r="AL186" s="206"/>
      <c r="AM186" s="206"/>
      <c r="AN186" s="206"/>
      <c r="AO186" s="206"/>
      <c r="AP186" s="206"/>
      <c r="AQ186" s="206"/>
      <c r="AR186" s="206"/>
      <c r="AS186" s="206"/>
      <c r="AT186" s="206"/>
      <c r="AU186" s="206"/>
      <c r="AV186" s="206"/>
      <c r="AW186" s="206"/>
      <c r="AX186" s="206"/>
      <c r="AY186" s="206"/>
      <c r="AZ186" s="206"/>
      <c r="BA186" s="206"/>
      <c r="BB186" s="206"/>
      <c r="BC186" s="206"/>
      <c r="BD186" s="206"/>
      <c r="BE186" s="206"/>
      <c r="BF186" s="206"/>
      <c r="BG186" s="206"/>
    </row>
    <row r="187" spans="1:59" ht="12.75" x14ac:dyDescent="0.2">
      <c r="A187" s="208"/>
      <c r="B187" s="206"/>
      <c r="C187" s="206"/>
      <c r="D187" s="206"/>
      <c r="E187" s="206"/>
      <c r="F187" s="206"/>
      <c r="G187" s="206"/>
      <c r="H187" s="206"/>
      <c r="I187" s="206"/>
      <c r="J187" s="206"/>
      <c r="K187" s="206"/>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c r="AX187" s="206"/>
      <c r="AY187" s="206"/>
      <c r="AZ187" s="206"/>
      <c r="BA187" s="206"/>
      <c r="BB187" s="206"/>
      <c r="BC187" s="206"/>
      <c r="BD187" s="206"/>
      <c r="BE187" s="206"/>
      <c r="BF187" s="206"/>
      <c r="BG187" s="206"/>
    </row>
    <row r="188" spans="1:59" ht="12.75" x14ac:dyDescent="0.2">
      <c r="A188" s="208"/>
      <c r="B188" s="206"/>
      <c r="C188" s="206"/>
      <c r="D188" s="206"/>
      <c r="E188" s="206"/>
      <c r="F188" s="206"/>
      <c r="G188" s="206"/>
      <c r="H188" s="206"/>
      <c r="I188" s="206"/>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06"/>
      <c r="AP188" s="206"/>
      <c r="AQ188" s="206"/>
      <c r="AR188" s="206"/>
      <c r="AS188" s="206"/>
      <c r="AT188" s="206"/>
      <c r="AU188" s="206"/>
      <c r="AV188" s="206"/>
      <c r="AW188" s="206"/>
      <c r="AX188" s="206"/>
      <c r="AY188" s="206"/>
      <c r="AZ188" s="206"/>
      <c r="BA188" s="206"/>
      <c r="BB188" s="206"/>
      <c r="BC188" s="206"/>
      <c r="BD188" s="206"/>
      <c r="BE188" s="206"/>
      <c r="BF188" s="206"/>
      <c r="BG188" s="206"/>
    </row>
    <row r="189" spans="1:59" ht="12.75" x14ac:dyDescent="0.2">
      <c r="A189" s="208"/>
      <c r="B189" s="206"/>
      <c r="C189" s="206"/>
      <c r="D189" s="206"/>
      <c r="E189" s="206"/>
      <c r="F189" s="206"/>
      <c r="G189" s="206"/>
      <c r="H189" s="206"/>
      <c r="I189" s="206"/>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6"/>
      <c r="AI189" s="206"/>
      <c r="AJ189" s="206"/>
      <c r="AK189" s="206"/>
      <c r="AL189" s="206"/>
      <c r="AM189" s="206"/>
      <c r="AN189" s="206"/>
      <c r="AO189" s="206"/>
      <c r="AP189" s="206"/>
      <c r="AQ189" s="206"/>
      <c r="AR189" s="206"/>
      <c r="AS189" s="206"/>
      <c r="AT189" s="206"/>
      <c r="AU189" s="206"/>
      <c r="AV189" s="206"/>
      <c r="AW189" s="206"/>
      <c r="AX189" s="206"/>
      <c r="AY189" s="206"/>
      <c r="AZ189" s="206"/>
      <c r="BA189" s="206"/>
      <c r="BB189" s="206"/>
      <c r="BC189" s="206"/>
      <c r="BD189" s="206"/>
      <c r="BE189" s="206"/>
      <c r="BF189" s="206"/>
      <c r="BG189" s="206"/>
    </row>
    <row r="190" spans="1:59" ht="12.75" x14ac:dyDescent="0.2">
      <c r="A190" s="208"/>
      <c r="B190" s="206"/>
      <c r="C190" s="206"/>
      <c r="D190" s="206"/>
      <c r="E190" s="206"/>
      <c r="F190" s="206"/>
      <c r="G190" s="206"/>
      <c r="H190" s="206"/>
      <c r="I190" s="206"/>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6"/>
      <c r="AI190" s="206"/>
      <c r="AJ190" s="206"/>
      <c r="AK190" s="206"/>
      <c r="AL190" s="206"/>
      <c r="AM190" s="206"/>
      <c r="AN190" s="206"/>
      <c r="AO190" s="206"/>
      <c r="AP190" s="206"/>
      <c r="AQ190" s="206"/>
      <c r="AR190" s="206"/>
      <c r="AS190" s="206"/>
      <c r="AT190" s="206"/>
      <c r="AU190" s="206"/>
      <c r="AV190" s="206"/>
      <c r="AW190" s="206"/>
      <c r="AX190" s="206"/>
      <c r="AY190" s="206"/>
      <c r="AZ190" s="206"/>
      <c r="BA190" s="206"/>
      <c r="BB190" s="206"/>
      <c r="BC190" s="206"/>
      <c r="BD190" s="206"/>
      <c r="BE190" s="206"/>
      <c r="BF190" s="206"/>
      <c r="BG190" s="206"/>
    </row>
    <row r="191" spans="1:59" ht="12.75" x14ac:dyDescent="0.2">
      <c r="A191" s="208"/>
      <c r="B191" s="206"/>
      <c r="C191" s="206"/>
      <c r="D191" s="206"/>
      <c r="E191" s="206"/>
      <c r="F191" s="206"/>
      <c r="G191" s="206"/>
      <c r="H191" s="206"/>
      <c r="I191" s="206"/>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6"/>
      <c r="AI191" s="206"/>
      <c r="AJ191" s="206"/>
      <c r="AK191" s="206"/>
      <c r="AL191" s="206"/>
      <c r="AM191" s="206"/>
      <c r="AN191" s="206"/>
      <c r="AO191" s="206"/>
      <c r="AP191" s="206"/>
      <c r="AQ191" s="206"/>
      <c r="AR191" s="206"/>
      <c r="AS191" s="206"/>
      <c r="AT191" s="206"/>
      <c r="AU191" s="206"/>
      <c r="AV191" s="206"/>
      <c r="AW191" s="206"/>
      <c r="AX191" s="206"/>
      <c r="AY191" s="206"/>
      <c r="AZ191" s="206"/>
      <c r="BA191" s="206"/>
      <c r="BB191" s="206"/>
      <c r="BC191" s="206"/>
      <c r="BD191" s="206"/>
      <c r="BE191" s="206"/>
      <c r="BF191" s="206"/>
      <c r="BG191" s="206"/>
    </row>
    <row r="192" spans="1:59" ht="12.75" x14ac:dyDescent="0.2">
      <c r="A192" s="208"/>
      <c r="B192" s="206"/>
      <c r="C192" s="206"/>
      <c r="D192" s="206"/>
      <c r="E192" s="206"/>
      <c r="F192" s="206"/>
      <c r="G192" s="206"/>
      <c r="H192" s="206"/>
      <c r="I192" s="206"/>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6"/>
      <c r="AI192" s="206"/>
      <c r="AJ192" s="206"/>
      <c r="AK192" s="206"/>
      <c r="AL192" s="206"/>
      <c r="AM192" s="206"/>
      <c r="AN192" s="206"/>
      <c r="AO192" s="206"/>
      <c r="AP192" s="206"/>
      <c r="AQ192" s="206"/>
      <c r="AR192" s="206"/>
      <c r="AS192" s="206"/>
      <c r="AT192" s="206"/>
      <c r="AU192" s="206"/>
      <c r="AV192" s="206"/>
      <c r="AW192" s="206"/>
      <c r="AX192" s="206"/>
      <c r="AY192" s="206"/>
      <c r="AZ192" s="206"/>
      <c r="BA192" s="206"/>
      <c r="BB192" s="206"/>
      <c r="BC192" s="206"/>
      <c r="BD192" s="206"/>
      <c r="BE192" s="206"/>
      <c r="BF192" s="206"/>
      <c r="BG192" s="206"/>
    </row>
    <row r="193" spans="1:59" ht="12.75" x14ac:dyDescent="0.2">
      <c r="A193" s="208"/>
      <c r="B193" s="206"/>
      <c r="C193" s="206"/>
      <c r="D193" s="206"/>
      <c r="E193" s="206"/>
      <c r="F193" s="206"/>
      <c r="G193" s="206"/>
      <c r="H193" s="206"/>
      <c r="I193" s="206"/>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06"/>
      <c r="AP193" s="206"/>
      <c r="AQ193" s="206"/>
      <c r="AR193" s="206"/>
      <c r="AS193" s="206"/>
      <c r="AT193" s="206"/>
      <c r="AU193" s="206"/>
      <c r="AV193" s="206"/>
      <c r="AW193" s="206"/>
      <c r="AX193" s="206"/>
      <c r="AY193" s="206"/>
      <c r="AZ193" s="206"/>
      <c r="BA193" s="206"/>
      <c r="BB193" s="206"/>
      <c r="BC193" s="206"/>
      <c r="BD193" s="206"/>
      <c r="BE193" s="206"/>
      <c r="BF193" s="206"/>
      <c r="BG193" s="206"/>
    </row>
    <row r="194" spans="1:59" ht="12.75" x14ac:dyDescent="0.2">
      <c r="A194" s="208"/>
      <c r="B194" s="206"/>
      <c r="C194" s="206"/>
      <c r="D194" s="206"/>
      <c r="E194" s="206"/>
      <c r="F194" s="206"/>
      <c r="G194" s="206"/>
      <c r="H194" s="206"/>
      <c r="I194" s="206"/>
      <c r="J194" s="206"/>
      <c r="K194" s="206"/>
      <c r="L194" s="206"/>
      <c r="M194" s="206"/>
      <c r="N194" s="206"/>
      <c r="O194" s="206"/>
      <c r="P194" s="206"/>
      <c r="Q194" s="206"/>
      <c r="R194" s="206"/>
      <c r="S194" s="206"/>
      <c r="T194" s="206"/>
      <c r="U194" s="206"/>
      <c r="V194" s="206"/>
      <c r="W194" s="206"/>
      <c r="X194" s="206"/>
      <c r="Y194" s="206"/>
      <c r="Z194" s="206"/>
      <c r="AA194" s="206"/>
      <c r="AB194" s="206"/>
      <c r="AC194" s="206"/>
      <c r="AD194" s="206"/>
      <c r="AE194" s="206"/>
      <c r="AF194" s="206"/>
      <c r="AG194" s="206"/>
      <c r="AH194" s="206"/>
      <c r="AI194" s="206"/>
      <c r="AJ194" s="206"/>
      <c r="AK194" s="206"/>
      <c r="AL194" s="206"/>
      <c r="AM194" s="206"/>
      <c r="AN194" s="206"/>
      <c r="AO194" s="206"/>
      <c r="AP194" s="206"/>
      <c r="AQ194" s="206"/>
      <c r="AR194" s="206"/>
      <c r="AS194" s="206"/>
      <c r="AT194" s="206"/>
      <c r="AU194" s="206"/>
      <c r="AV194" s="206"/>
      <c r="AW194" s="206"/>
      <c r="AX194" s="206"/>
      <c r="AY194" s="206"/>
      <c r="AZ194" s="206"/>
      <c r="BA194" s="206"/>
      <c r="BB194" s="206"/>
      <c r="BC194" s="206"/>
      <c r="BD194" s="206"/>
      <c r="BE194" s="206"/>
      <c r="BF194" s="206"/>
      <c r="BG194" s="206"/>
    </row>
    <row r="195" spans="1:59" ht="12.75" x14ac:dyDescent="0.2">
      <c r="A195" s="208"/>
      <c r="B195" s="206"/>
      <c r="C195" s="206"/>
      <c r="D195" s="206"/>
      <c r="E195" s="206"/>
      <c r="F195" s="206"/>
      <c r="G195" s="206"/>
      <c r="H195" s="206"/>
      <c r="I195" s="206"/>
      <c r="J195" s="206"/>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6"/>
      <c r="AI195" s="206"/>
      <c r="AJ195" s="206"/>
      <c r="AK195" s="206"/>
      <c r="AL195" s="206"/>
      <c r="AM195" s="206"/>
      <c r="AN195" s="206"/>
      <c r="AO195" s="206"/>
      <c r="AP195" s="206"/>
      <c r="AQ195" s="206"/>
      <c r="AR195" s="206"/>
      <c r="AS195" s="206"/>
      <c r="AT195" s="206"/>
      <c r="AU195" s="206"/>
      <c r="AV195" s="206"/>
      <c r="AW195" s="206"/>
      <c r="AX195" s="206"/>
      <c r="AY195" s="206"/>
      <c r="AZ195" s="206"/>
      <c r="BA195" s="206"/>
      <c r="BB195" s="206"/>
      <c r="BC195" s="206"/>
      <c r="BD195" s="206"/>
      <c r="BE195" s="206"/>
      <c r="BF195" s="206"/>
      <c r="BG195" s="206"/>
    </row>
    <row r="196" spans="1:59" ht="12.75" x14ac:dyDescent="0.2">
      <c r="A196" s="208"/>
      <c r="B196" s="206"/>
      <c r="C196" s="206"/>
      <c r="D196" s="206"/>
      <c r="E196" s="206"/>
      <c r="F196" s="206"/>
      <c r="G196" s="206"/>
      <c r="H196" s="206"/>
      <c r="I196" s="206"/>
      <c r="J196" s="206"/>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6"/>
      <c r="AI196" s="206"/>
      <c r="AJ196" s="206"/>
      <c r="AK196" s="206"/>
      <c r="AL196" s="206"/>
      <c r="AM196" s="206"/>
      <c r="AN196" s="206"/>
      <c r="AO196" s="206"/>
      <c r="AP196" s="206"/>
      <c r="AQ196" s="206"/>
      <c r="AR196" s="206"/>
      <c r="AS196" s="206"/>
      <c r="AT196" s="206"/>
      <c r="AU196" s="206"/>
      <c r="AV196" s="206"/>
      <c r="AW196" s="206"/>
      <c r="AX196" s="206"/>
      <c r="AY196" s="206"/>
      <c r="AZ196" s="206"/>
      <c r="BA196" s="206"/>
      <c r="BB196" s="206"/>
      <c r="BC196" s="206"/>
      <c r="BD196" s="206"/>
      <c r="BE196" s="206"/>
      <c r="BF196" s="206"/>
      <c r="BG196" s="206"/>
    </row>
    <row r="197" spans="1:59" ht="12.75" x14ac:dyDescent="0.2">
      <c r="A197" s="208"/>
      <c r="B197" s="206"/>
      <c r="C197" s="206"/>
      <c r="D197" s="206"/>
      <c r="E197" s="206"/>
      <c r="F197" s="206"/>
      <c r="G197" s="206"/>
      <c r="H197" s="206"/>
      <c r="I197" s="206"/>
      <c r="J197" s="206"/>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6"/>
      <c r="AI197" s="206"/>
      <c r="AJ197" s="206"/>
      <c r="AK197" s="206"/>
      <c r="AL197" s="206"/>
      <c r="AM197" s="206"/>
      <c r="AN197" s="206"/>
      <c r="AO197" s="206"/>
      <c r="AP197" s="206"/>
      <c r="AQ197" s="206"/>
      <c r="AR197" s="206"/>
      <c r="AS197" s="206"/>
      <c r="AT197" s="206"/>
      <c r="AU197" s="206"/>
      <c r="AV197" s="206"/>
      <c r="AW197" s="206"/>
      <c r="AX197" s="206"/>
      <c r="AY197" s="206"/>
      <c r="AZ197" s="206"/>
      <c r="BA197" s="206"/>
      <c r="BB197" s="206"/>
      <c r="BC197" s="206"/>
      <c r="BD197" s="206"/>
      <c r="BE197" s="206"/>
      <c r="BF197" s="206"/>
      <c r="BG197" s="206"/>
    </row>
    <row r="198" spans="1:59" ht="12.75" x14ac:dyDescent="0.2">
      <c r="A198" s="208"/>
      <c r="B198" s="206"/>
      <c r="C198" s="206"/>
      <c r="D198" s="206"/>
      <c r="E198" s="206"/>
      <c r="F198" s="206"/>
      <c r="G198" s="206"/>
      <c r="H198" s="206"/>
      <c r="I198" s="206"/>
      <c r="J198" s="206"/>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6"/>
      <c r="AI198" s="206"/>
      <c r="AJ198" s="206"/>
      <c r="AK198" s="206"/>
      <c r="AL198" s="206"/>
      <c r="AM198" s="206"/>
      <c r="AN198" s="206"/>
      <c r="AO198" s="206"/>
      <c r="AP198" s="206"/>
      <c r="AQ198" s="206"/>
      <c r="AR198" s="206"/>
      <c r="AS198" s="206"/>
      <c r="AT198" s="206"/>
      <c r="AU198" s="206"/>
      <c r="AV198" s="206"/>
      <c r="AW198" s="206"/>
      <c r="AX198" s="206"/>
      <c r="AY198" s="206"/>
      <c r="AZ198" s="206"/>
      <c r="BA198" s="206"/>
      <c r="BB198" s="206"/>
      <c r="BC198" s="206"/>
      <c r="BD198" s="206"/>
      <c r="BE198" s="206"/>
      <c r="BF198" s="206"/>
      <c r="BG198" s="206"/>
    </row>
    <row r="199" spans="1:59" ht="12.75" x14ac:dyDescent="0.2">
      <c r="A199" s="208"/>
      <c r="B199" s="206"/>
      <c r="C199" s="206"/>
      <c r="D199" s="206"/>
      <c r="E199" s="206"/>
      <c r="F199" s="206"/>
      <c r="G199" s="206"/>
      <c r="H199" s="206"/>
      <c r="I199" s="206"/>
      <c r="J199" s="206"/>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6"/>
      <c r="AI199" s="206"/>
      <c r="AJ199" s="206"/>
      <c r="AK199" s="206"/>
      <c r="AL199" s="206"/>
      <c r="AM199" s="206"/>
      <c r="AN199" s="206"/>
      <c r="AO199" s="206"/>
      <c r="AP199" s="206"/>
      <c r="AQ199" s="206"/>
      <c r="AR199" s="206"/>
      <c r="AS199" s="206"/>
      <c r="AT199" s="206"/>
      <c r="AU199" s="206"/>
      <c r="AV199" s="206"/>
      <c r="AW199" s="206"/>
      <c r="AX199" s="206"/>
      <c r="AY199" s="206"/>
      <c r="AZ199" s="206"/>
      <c r="BA199" s="206"/>
      <c r="BB199" s="206"/>
      <c r="BC199" s="206"/>
      <c r="BD199" s="206"/>
      <c r="BE199" s="206"/>
      <c r="BF199" s="206"/>
      <c r="BG199" s="206"/>
    </row>
    <row r="200" spans="1:59" ht="12.75" x14ac:dyDescent="0.2">
      <c r="A200" s="208"/>
      <c r="B200" s="206"/>
      <c r="C200" s="206"/>
      <c r="D200" s="206"/>
      <c r="E200" s="206"/>
      <c r="F200" s="206"/>
      <c r="G200" s="206"/>
      <c r="H200" s="206"/>
      <c r="I200" s="206"/>
      <c r="J200" s="206"/>
      <c r="K200" s="206"/>
      <c r="L200" s="206"/>
      <c r="M200" s="206"/>
      <c r="N200" s="206"/>
      <c r="O200" s="206"/>
      <c r="P200" s="206"/>
      <c r="Q200" s="206"/>
      <c r="R200" s="206"/>
      <c r="S200" s="206"/>
      <c r="T200" s="206"/>
      <c r="U200" s="206"/>
      <c r="V200" s="206"/>
      <c r="W200" s="206"/>
      <c r="X200" s="206"/>
      <c r="Y200" s="206"/>
      <c r="Z200" s="206"/>
      <c r="AA200" s="206"/>
      <c r="AB200" s="206"/>
      <c r="AC200" s="206"/>
      <c r="AD200" s="206"/>
      <c r="AE200" s="206"/>
      <c r="AF200" s="206"/>
      <c r="AG200" s="206"/>
      <c r="AH200" s="206"/>
      <c r="AI200" s="206"/>
      <c r="AJ200" s="206"/>
      <c r="AK200" s="206"/>
      <c r="AL200" s="206"/>
      <c r="AM200" s="206"/>
      <c r="AN200" s="206"/>
      <c r="AO200" s="206"/>
      <c r="AP200" s="206"/>
      <c r="AQ200" s="206"/>
      <c r="AR200" s="206"/>
      <c r="AS200" s="206"/>
      <c r="AT200" s="206"/>
      <c r="AU200" s="206"/>
      <c r="AV200" s="206"/>
      <c r="AW200" s="206"/>
      <c r="AX200" s="206"/>
      <c r="AY200" s="206"/>
      <c r="AZ200" s="206"/>
      <c r="BA200" s="206"/>
      <c r="BB200" s="206"/>
      <c r="BC200" s="206"/>
      <c r="BD200" s="206"/>
      <c r="BE200" s="206"/>
      <c r="BF200" s="206"/>
      <c r="BG200" s="206"/>
    </row>
    <row r="201" spans="1:59" ht="12.75" x14ac:dyDescent="0.2">
      <c r="A201" s="208"/>
      <c r="B201" s="206"/>
      <c r="C201" s="206"/>
      <c r="D201" s="206"/>
      <c r="E201" s="206"/>
      <c r="F201" s="206"/>
      <c r="G201" s="206"/>
      <c r="H201" s="206"/>
      <c r="I201" s="206"/>
      <c r="J201" s="206"/>
      <c r="K201" s="206"/>
      <c r="L201" s="206"/>
      <c r="M201" s="206"/>
      <c r="N201" s="206"/>
      <c r="O201" s="206"/>
      <c r="P201" s="206"/>
      <c r="Q201" s="206"/>
      <c r="R201" s="206"/>
      <c r="S201" s="206"/>
      <c r="T201" s="206"/>
      <c r="U201" s="206"/>
      <c r="V201" s="206"/>
      <c r="W201" s="206"/>
      <c r="X201" s="206"/>
      <c r="Y201" s="206"/>
      <c r="Z201" s="206"/>
      <c r="AA201" s="206"/>
      <c r="AB201" s="206"/>
      <c r="AC201" s="206"/>
      <c r="AD201" s="206"/>
      <c r="AE201" s="206"/>
      <c r="AF201" s="206"/>
      <c r="AG201" s="206"/>
      <c r="AH201" s="206"/>
      <c r="AI201" s="206"/>
      <c r="AJ201" s="206"/>
      <c r="AK201" s="206"/>
      <c r="AL201" s="206"/>
      <c r="AM201" s="206"/>
      <c r="AN201" s="206"/>
      <c r="AO201" s="206"/>
      <c r="AP201" s="206"/>
      <c r="AQ201" s="206"/>
      <c r="AR201" s="206"/>
      <c r="AS201" s="206"/>
      <c r="AT201" s="206"/>
      <c r="AU201" s="206"/>
      <c r="AV201" s="206"/>
      <c r="AW201" s="206"/>
      <c r="AX201" s="206"/>
      <c r="AY201" s="206"/>
      <c r="AZ201" s="206"/>
      <c r="BA201" s="206"/>
      <c r="BB201" s="206"/>
      <c r="BC201" s="206"/>
      <c r="BD201" s="206"/>
      <c r="BE201" s="206"/>
      <c r="BF201" s="206"/>
      <c r="BG201" s="206"/>
    </row>
    <row r="202" spans="1:59" ht="12.75" x14ac:dyDescent="0.2">
      <c r="A202" s="208"/>
      <c r="B202" s="206"/>
      <c r="C202" s="206"/>
      <c r="D202" s="206"/>
      <c r="E202" s="206"/>
      <c r="F202" s="206"/>
      <c r="G202" s="206"/>
      <c r="H202" s="206"/>
      <c r="I202" s="206"/>
      <c r="J202" s="206"/>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6"/>
      <c r="AI202" s="206"/>
      <c r="AJ202" s="206"/>
      <c r="AK202" s="206"/>
      <c r="AL202" s="206"/>
      <c r="AM202" s="206"/>
      <c r="AN202" s="206"/>
      <c r="AO202" s="206"/>
      <c r="AP202" s="206"/>
      <c r="AQ202" s="206"/>
      <c r="AR202" s="206"/>
      <c r="AS202" s="206"/>
      <c r="AT202" s="206"/>
      <c r="AU202" s="206"/>
      <c r="AV202" s="206"/>
      <c r="AW202" s="206"/>
      <c r="AX202" s="206"/>
      <c r="AY202" s="206"/>
      <c r="AZ202" s="206"/>
      <c r="BA202" s="206"/>
      <c r="BB202" s="206"/>
      <c r="BC202" s="206"/>
      <c r="BD202" s="206"/>
      <c r="BE202" s="206"/>
      <c r="BF202" s="206"/>
      <c r="BG202" s="206"/>
    </row>
    <row r="203" spans="1:59" ht="12.75" x14ac:dyDescent="0.2">
      <c r="A203" s="208"/>
      <c r="B203" s="206"/>
      <c r="C203" s="206"/>
      <c r="D203" s="206"/>
      <c r="E203" s="206"/>
      <c r="F203" s="206"/>
      <c r="G203" s="206"/>
      <c r="H203" s="206"/>
      <c r="I203" s="206"/>
      <c r="J203" s="206"/>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6"/>
      <c r="AI203" s="206"/>
      <c r="AJ203" s="206"/>
      <c r="AK203" s="206"/>
      <c r="AL203" s="206"/>
      <c r="AM203" s="206"/>
      <c r="AN203" s="206"/>
      <c r="AO203" s="206"/>
      <c r="AP203" s="206"/>
      <c r="AQ203" s="206"/>
      <c r="AR203" s="206"/>
      <c r="AS203" s="206"/>
      <c r="AT203" s="206"/>
      <c r="AU203" s="206"/>
      <c r="AV203" s="206"/>
      <c r="AW203" s="206"/>
      <c r="AX203" s="206"/>
      <c r="AY203" s="206"/>
      <c r="AZ203" s="206"/>
      <c r="BA203" s="206"/>
      <c r="BB203" s="206"/>
      <c r="BC203" s="206"/>
      <c r="BD203" s="206"/>
      <c r="BE203" s="206"/>
      <c r="BF203" s="206"/>
      <c r="BG203" s="206"/>
    </row>
    <row r="204" spans="1:59" ht="12.75" x14ac:dyDescent="0.2">
      <c r="A204" s="208"/>
      <c r="B204" s="206"/>
      <c r="C204" s="206"/>
      <c r="D204" s="206"/>
      <c r="E204" s="206"/>
      <c r="F204" s="206"/>
      <c r="G204" s="206"/>
      <c r="H204" s="206"/>
      <c r="I204" s="206"/>
      <c r="J204" s="206"/>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6"/>
      <c r="AI204" s="206"/>
      <c r="AJ204" s="206"/>
      <c r="AK204" s="206"/>
      <c r="AL204" s="206"/>
      <c r="AM204" s="206"/>
      <c r="AN204" s="206"/>
      <c r="AO204" s="206"/>
      <c r="AP204" s="206"/>
      <c r="AQ204" s="206"/>
      <c r="AR204" s="206"/>
      <c r="AS204" s="206"/>
      <c r="AT204" s="206"/>
      <c r="AU204" s="206"/>
      <c r="AV204" s="206"/>
      <c r="AW204" s="206"/>
      <c r="AX204" s="206"/>
      <c r="AY204" s="206"/>
      <c r="AZ204" s="206"/>
      <c r="BA204" s="206"/>
      <c r="BB204" s="206"/>
      <c r="BC204" s="206"/>
      <c r="BD204" s="206"/>
      <c r="BE204" s="206"/>
      <c r="BF204" s="206"/>
      <c r="BG204" s="206"/>
    </row>
    <row r="205" spans="1:59" ht="12.75" x14ac:dyDescent="0.2">
      <c r="A205" s="208"/>
      <c r="B205" s="206"/>
      <c r="C205" s="206"/>
      <c r="D205" s="206"/>
      <c r="E205" s="206"/>
      <c r="F205" s="206"/>
      <c r="G205" s="206"/>
      <c r="H205" s="206"/>
      <c r="I205" s="206"/>
      <c r="J205" s="206"/>
      <c r="K205" s="206"/>
      <c r="L205" s="206"/>
      <c r="M205" s="206"/>
      <c r="N205" s="206"/>
      <c r="O205" s="206"/>
      <c r="P205" s="206"/>
      <c r="Q205" s="206"/>
      <c r="R205" s="206"/>
      <c r="S205" s="206"/>
      <c r="T205" s="206"/>
      <c r="U205" s="206"/>
      <c r="V205" s="206"/>
      <c r="W205" s="206"/>
      <c r="X205" s="206"/>
      <c r="Y205" s="206"/>
      <c r="Z205" s="206"/>
      <c r="AA205" s="206"/>
      <c r="AB205" s="206"/>
      <c r="AC205" s="206"/>
      <c r="AD205" s="206"/>
      <c r="AE205" s="206"/>
      <c r="AF205" s="206"/>
      <c r="AG205" s="206"/>
      <c r="AH205" s="206"/>
      <c r="AI205" s="206"/>
      <c r="AJ205" s="206"/>
      <c r="AK205" s="206"/>
      <c r="AL205" s="206"/>
      <c r="AM205" s="206"/>
      <c r="AN205" s="206"/>
      <c r="AO205" s="206"/>
      <c r="AP205" s="206"/>
      <c r="AQ205" s="206"/>
      <c r="AR205" s="206"/>
      <c r="AS205" s="206"/>
      <c r="AT205" s="206"/>
      <c r="AU205" s="206"/>
      <c r="AV205" s="206"/>
      <c r="AW205" s="206"/>
      <c r="AX205" s="206"/>
      <c r="AY205" s="206"/>
      <c r="AZ205" s="206"/>
      <c r="BA205" s="206"/>
      <c r="BB205" s="206"/>
      <c r="BC205" s="206"/>
      <c r="BD205" s="206"/>
      <c r="BE205" s="206"/>
      <c r="BF205" s="206"/>
      <c r="BG205" s="206"/>
    </row>
    <row r="206" spans="1:59" ht="12.75" x14ac:dyDescent="0.2">
      <c r="A206" s="208"/>
      <c r="B206" s="206"/>
      <c r="C206" s="206"/>
      <c r="D206" s="206"/>
      <c r="E206" s="206"/>
      <c r="F206" s="206"/>
      <c r="G206" s="206"/>
      <c r="H206" s="206"/>
      <c r="I206" s="206"/>
      <c r="J206" s="206"/>
      <c r="K206" s="206"/>
      <c r="L206" s="206"/>
      <c r="M206" s="206"/>
      <c r="N206" s="206"/>
      <c r="O206" s="206"/>
      <c r="P206" s="206"/>
      <c r="Q206" s="206"/>
      <c r="R206" s="206"/>
      <c r="S206" s="206"/>
      <c r="T206" s="206"/>
      <c r="U206" s="206"/>
      <c r="V206" s="206"/>
      <c r="W206" s="206"/>
      <c r="X206" s="206"/>
      <c r="Y206" s="206"/>
      <c r="Z206" s="206"/>
      <c r="AA206" s="206"/>
      <c r="AB206" s="206"/>
      <c r="AC206" s="206"/>
      <c r="AD206" s="206"/>
      <c r="AE206" s="206"/>
      <c r="AF206" s="206"/>
      <c r="AG206" s="206"/>
      <c r="AH206" s="206"/>
      <c r="AI206" s="206"/>
      <c r="AJ206" s="206"/>
      <c r="AK206" s="206"/>
      <c r="AL206" s="206"/>
      <c r="AM206" s="206"/>
      <c r="AN206" s="206"/>
      <c r="AO206" s="206"/>
      <c r="AP206" s="206"/>
      <c r="AQ206" s="206"/>
      <c r="AR206" s="206"/>
      <c r="AS206" s="206"/>
      <c r="AT206" s="206"/>
      <c r="AU206" s="206"/>
      <c r="AV206" s="206"/>
      <c r="AW206" s="206"/>
      <c r="AX206" s="206"/>
      <c r="AY206" s="206"/>
      <c r="AZ206" s="206"/>
      <c r="BA206" s="206"/>
      <c r="BB206" s="206"/>
      <c r="BC206" s="206"/>
      <c r="BD206" s="206"/>
      <c r="BE206" s="206"/>
      <c r="BF206" s="206"/>
      <c r="BG206" s="206"/>
    </row>
    <row r="207" spans="1:59" ht="12.75" x14ac:dyDescent="0.2">
      <c r="A207" s="208"/>
      <c r="B207" s="206"/>
      <c r="C207" s="206"/>
      <c r="D207" s="206"/>
      <c r="E207" s="206"/>
      <c r="F207" s="206"/>
      <c r="G207" s="206"/>
      <c r="H207" s="206"/>
      <c r="I207" s="206"/>
      <c r="J207" s="206"/>
      <c r="K207" s="206"/>
      <c r="L207" s="206"/>
      <c r="M207" s="206"/>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6"/>
      <c r="AI207" s="206"/>
      <c r="AJ207" s="206"/>
      <c r="AK207" s="206"/>
      <c r="AL207" s="206"/>
      <c r="AM207" s="206"/>
      <c r="AN207" s="206"/>
      <c r="AO207" s="206"/>
      <c r="AP207" s="206"/>
      <c r="AQ207" s="206"/>
      <c r="AR207" s="206"/>
      <c r="AS207" s="206"/>
      <c r="AT207" s="206"/>
      <c r="AU207" s="206"/>
      <c r="AV207" s="206"/>
      <c r="AW207" s="206"/>
      <c r="AX207" s="206"/>
      <c r="AY207" s="206"/>
      <c r="AZ207" s="206"/>
      <c r="BA207" s="206"/>
      <c r="BB207" s="206"/>
      <c r="BC207" s="206"/>
      <c r="BD207" s="206"/>
      <c r="BE207" s="206"/>
      <c r="BF207" s="206"/>
      <c r="BG207" s="206"/>
    </row>
    <row r="208" spans="1:59" ht="12.75" x14ac:dyDescent="0.2">
      <c r="A208" s="208"/>
      <c r="B208" s="206"/>
      <c r="C208" s="206"/>
      <c r="D208" s="206"/>
      <c r="E208" s="206"/>
      <c r="F208" s="206"/>
      <c r="G208" s="206"/>
      <c r="H208" s="206"/>
      <c r="I208" s="206"/>
      <c r="J208" s="206"/>
      <c r="K208" s="206"/>
      <c r="L208" s="206"/>
      <c r="M208" s="206"/>
      <c r="N208" s="206"/>
      <c r="O208" s="206"/>
      <c r="P208" s="206"/>
      <c r="Q208" s="206"/>
      <c r="R208" s="206"/>
      <c r="S208" s="206"/>
      <c r="T208" s="206"/>
      <c r="U208" s="206"/>
      <c r="V208" s="206"/>
      <c r="W208" s="206"/>
      <c r="X208" s="206"/>
      <c r="Y208" s="206"/>
      <c r="Z208" s="206"/>
      <c r="AA208" s="206"/>
      <c r="AB208" s="206"/>
      <c r="AC208" s="206"/>
      <c r="AD208" s="206"/>
      <c r="AE208" s="206"/>
      <c r="AF208" s="206"/>
      <c r="AG208" s="206"/>
      <c r="AH208" s="206"/>
      <c r="AI208" s="206"/>
      <c r="AJ208" s="206"/>
      <c r="AK208" s="206"/>
      <c r="AL208" s="206"/>
      <c r="AM208" s="206"/>
      <c r="AN208" s="206"/>
      <c r="AO208" s="206"/>
      <c r="AP208" s="206"/>
      <c r="AQ208" s="206"/>
      <c r="AR208" s="206"/>
      <c r="AS208" s="206"/>
      <c r="AT208" s="206"/>
      <c r="AU208" s="206"/>
      <c r="AV208" s="206"/>
      <c r="AW208" s="206"/>
      <c r="AX208" s="206"/>
      <c r="AY208" s="206"/>
      <c r="AZ208" s="206"/>
      <c r="BA208" s="206"/>
      <c r="BB208" s="206"/>
      <c r="BC208" s="206"/>
      <c r="BD208" s="206"/>
      <c r="BE208" s="206"/>
      <c r="BF208" s="206"/>
      <c r="BG208" s="206"/>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I39" sqref="I39"/>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15" t="str">
        <f>'2. паспорт  ТП'!A4:S4</f>
        <v>Год раскрытия информации: 2022 год</v>
      </c>
      <c r="B5" s="415"/>
      <c r="C5" s="415"/>
      <c r="D5" s="415"/>
      <c r="E5" s="415"/>
      <c r="F5" s="415"/>
      <c r="G5" s="415"/>
      <c r="H5" s="415"/>
      <c r="I5" s="415"/>
      <c r="J5" s="415"/>
      <c r="K5" s="415"/>
      <c r="L5" s="41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4"/>
    </row>
    <row r="7" spans="1:44" ht="18.75" x14ac:dyDescent="0.25">
      <c r="A7" s="431" t="s">
        <v>6</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row>
    <row r="10" spans="1:44" x14ac:dyDescent="0.25">
      <c r="A10" s="427" t="s">
        <v>5</v>
      </c>
      <c r="B10" s="427"/>
      <c r="C10" s="427"/>
      <c r="D10" s="427"/>
      <c r="E10" s="427"/>
      <c r="F10" s="427"/>
      <c r="G10" s="427"/>
      <c r="H10" s="427"/>
      <c r="I10" s="427"/>
      <c r="J10" s="427"/>
      <c r="K10" s="427"/>
      <c r="L10" s="427"/>
    </row>
    <row r="11" spans="1:44" ht="18.75" x14ac:dyDescent="0.25">
      <c r="A11" s="431"/>
      <c r="B11" s="431"/>
      <c r="C11" s="431"/>
      <c r="D11" s="431"/>
      <c r="E11" s="431"/>
      <c r="F11" s="431"/>
      <c r="G11" s="431"/>
      <c r="H11" s="431"/>
      <c r="I11" s="431"/>
      <c r="J11" s="431"/>
      <c r="K11" s="431"/>
      <c r="L11" s="431"/>
    </row>
    <row r="12" spans="1:44" x14ac:dyDescent="0.25">
      <c r="A12" s="425" t="str">
        <f>'1. паспорт местоположение'!A12:C12</f>
        <v>H_16-0143</v>
      </c>
      <c r="B12" s="425"/>
      <c r="C12" s="425"/>
      <c r="D12" s="425"/>
      <c r="E12" s="425"/>
      <c r="F12" s="425"/>
      <c r="G12" s="425"/>
      <c r="H12" s="425"/>
      <c r="I12" s="425"/>
      <c r="J12" s="425"/>
      <c r="K12" s="425"/>
      <c r="L12" s="425"/>
    </row>
    <row r="13" spans="1:44" x14ac:dyDescent="0.25">
      <c r="A13" s="427" t="s">
        <v>4</v>
      </c>
      <c r="B13" s="427"/>
      <c r="C13" s="427"/>
      <c r="D13" s="427"/>
      <c r="E13" s="427"/>
      <c r="F13" s="427"/>
      <c r="G13" s="427"/>
      <c r="H13" s="427"/>
      <c r="I13" s="427"/>
      <c r="J13" s="427"/>
      <c r="K13" s="427"/>
      <c r="L13" s="427"/>
    </row>
    <row r="14" spans="1:44" ht="18.75" x14ac:dyDescent="0.25">
      <c r="A14" s="432"/>
      <c r="B14" s="432"/>
      <c r="C14" s="432"/>
      <c r="D14" s="432"/>
      <c r="E14" s="432"/>
      <c r="F14" s="432"/>
      <c r="G14" s="432"/>
      <c r="H14" s="432"/>
      <c r="I14" s="432"/>
      <c r="J14" s="432"/>
      <c r="K14" s="432"/>
      <c r="L14" s="432"/>
    </row>
    <row r="15" spans="1:44" x14ac:dyDescent="0.25">
      <c r="A15" s="42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25"/>
      <c r="C15" s="425"/>
      <c r="D15" s="425"/>
      <c r="E15" s="425"/>
      <c r="F15" s="425"/>
      <c r="G15" s="425"/>
      <c r="H15" s="425"/>
      <c r="I15" s="425"/>
      <c r="J15" s="425"/>
      <c r="K15" s="425"/>
      <c r="L15" s="425"/>
    </row>
    <row r="16" spans="1:44" x14ac:dyDescent="0.25">
      <c r="A16" s="427" t="s">
        <v>3</v>
      </c>
      <c r="B16" s="427"/>
      <c r="C16" s="427"/>
      <c r="D16" s="427"/>
      <c r="E16" s="427"/>
      <c r="F16" s="427"/>
      <c r="G16" s="427"/>
      <c r="H16" s="427"/>
      <c r="I16" s="427"/>
      <c r="J16" s="427"/>
      <c r="K16" s="427"/>
      <c r="L16" s="427"/>
    </row>
    <row r="17" spans="1:12" ht="15.75" customHeight="1" x14ac:dyDescent="0.25">
      <c r="L17" s="80"/>
    </row>
    <row r="18" spans="1:12" x14ac:dyDescent="0.25">
      <c r="K18" s="79"/>
    </row>
    <row r="19" spans="1:12" ht="15.75" customHeight="1" x14ac:dyDescent="0.25">
      <c r="A19" s="489" t="s">
        <v>428</v>
      </c>
      <c r="B19" s="489"/>
      <c r="C19" s="489"/>
      <c r="D19" s="489"/>
      <c r="E19" s="489"/>
      <c r="F19" s="489"/>
      <c r="G19" s="489"/>
      <c r="H19" s="489"/>
      <c r="I19" s="489"/>
      <c r="J19" s="489"/>
      <c r="K19" s="489"/>
      <c r="L19" s="489"/>
    </row>
    <row r="20" spans="1:12" x14ac:dyDescent="0.25">
      <c r="A20" s="59"/>
      <c r="B20" s="59"/>
      <c r="C20" s="78"/>
      <c r="D20" s="78"/>
      <c r="E20" s="78"/>
      <c r="F20" s="78"/>
      <c r="G20" s="78"/>
      <c r="H20" s="78"/>
      <c r="I20" s="78"/>
      <c r="J20" s="78"/>
      <c r="K20" s="78"/>
      <c r="L20" s="78"/>
    </row>
    <row r="21" spans="1:12" ht="28.5" customHeight="1" x14ac:dyDescent="0.25">
      <c r="A21" s="490" t="s">
        <v>214</v>
      </c>
      <c r="B21" s="490" t="s">
        <v>213</v>
      </c>
      <c r="C21" s="496" t="s">
        <v>360</v>
      </c>
      <c r="D21" s="496"/>
      <c r="E21" s="496"/>
      <c r="F21" s="496"/>
      <c r="G21" s="496"/>
      <c r="H21" s="496"/>
      <c r="I21" s="491" t="s">
        <v>212</v>
      </c>
      <c r="J21" s="493" t="s">
        <v>362</v>
      </c>
      <c r="K21" s="490" t="s">
        <v>211</v>
      </c>
      <c r="L21" s="492" t="s">
        <v>361</v>
      </c>
    </row>
    <row r="22" spans="1:12" ht="58.5" customHeight="1" x14ac:dyDescent="0.25">
      <c r="A22" s="490"/>
      <c r="B22" s="490"/>
      <c r="C22" s="497" t="s">
        <v>1</v>
      </c>
      <c r="D22" s="497"/>
      <c r="E22" s="497" t="s">
        <v>8</v>
      </c>
      <c r="F22" s="497"/>
      <c r="G22" s="497" t="s">
        <v>175</v>
      </c>
      <c r="H22" s="497"/>
      <c r="I22" s="491"/>
      <c r="J22" s="494"/>
      <c r="K22" s="490"/>
      <c r="L22" s="492"/>
    </row>
    <row r="23" spans="1:12" ht="31.5" x14ac:dyDescent="0.25">
      <c r="A23" s="490"/>
      <c r="B23" s="490"/>
      <c r="C23" s="77" t="s">
        <v>210</v>
      </c>
      <c r="D23" s="77" t="s">
        <v>209</v>
      </c>
      <c r="E23" s="77" t="s">
        <v>210</v>
      </c>
      <c r="F23" s="77" t="s">
        <v>209</v>
      </c>
      <c r="G23" s="77" t="s">
        <v>210</v>
      </c>
      <c r="H23" s="77" t="s">
        <v>209</v>
      </c>
      <c r="I23" s="491"/>
      <c r="J23" s="495"/>
      <c r="K23" s="490"/>
      <c r="L23" s="492"/>
    </row>
    <row r="24" spans="1:12" x14ac:dyDescent="0.25">
      <c r="A24" s="64">
        <v>1</v>
      </c>
      <c r="B24" s="64">
        <v>2</v>
      </c>
      <c r="C24" s="77">
        <v>3</v>
      </c>
      <c r="D24" s="77">
        <v>4</v>
      </c>
      <c r="E24" s="77">
        <v>5</v>
      </c>
      <c r="F24" s="77">
        <v>6</v>
      </c>
      <c r="G24" s="77">
        <v>7</v>
      </c>
      <c r="H24" s="77">
        <v>8</v>
      </c>
      <c r="I24" s="77">
        <v>9</v>
      </c>
      <c r="J24" s="77">
        <v>10</v>
      </c>
      <c r="K24" s="77">
        <v>11</v>
      </c>
      <c r="L24" s="77">
        <v>12</v>
      </c>
    </row>
    <row r="25" spans="1:12" x14ac:dyDescent="0.25">
      <c r="A25" s="71">
        <v>1</v>
      </c>
      <c r="B25" s="72" t="s">
        <v>208</v>
      </c>
      <c r="C25" s="282"/>
      <c r="D25" s="282"/>
      <c r="E25" s="75"/>
      <c r="F25" s="75"/>
      <c r="G25" s="282"/>
      <c r="H25" s="282"/>
      <c r="I25" s="75"/>
      <c r="J25" s="75"/>
      <c r="K25" s="69"/>
      <c r="L25" s="81"/>
    </row>
    <row r="26" spans="1:12" ht="21.75" customHeight="1" x14ac:dyDescent="0.25">
      <c r="A26" s="71" t="s">
        <v>207</v>
      </c>
      <c r="B26" s="76" t="s">
        <v>367</v>
      </c>
      <c r="C26" s="282" t="s">
        <v>464</v>
      </c>
      <c r="D26" s="282" t="s">
        <v>464</v>
      </c>
      <c r="E26" s="282" t="s">
        <v>464</v>
      </c>
      <c r="F26" s="282" t="s">
        <v>464</v>
      </c>
      <c r="G26" s="282"/>
      <c r="H26" s="282"/>
      <c r="I26" s="75"/>
      <c r="J26" s="75"/>
      <c r="K26" s="69"/>
      <c r="L26" s="69"/>
    </row>
    <row r="27" spans="1:12" s="60" customFormat="1" ht="39" customHeight="1" x14ac:dyDescent="0.25">
      <c r="A27" s="71" t="s">
        <v>206</v>
      </c>
      <c r="B27" s="76" t="s">
        <v>369</v>
      </c>
      <c r="C27" s="282" t="s">
        <v>464</v>
      </c>
      <c r="D27" s="282" t="s">
        <v>464</v>
      </c>
      <c r="E27" s="282" t="s">
        <v>464</v>
      </c>
      <c r="F27" s="282" t="s">
        <v>464</v>
      </c>
      <c r="G27" s="282"/>
      <c r="H27" s="282"/>
      <c r="I27" s="75"/>
      <c r="J27" s="75"/>
      <c r="K27" s="69"/>
      <c r="L27" s="69"/>
    </row>
    <row r="28" spans="1:12" s="60" customFormat="1" ht="70.5" customHeight="1" x14ac:dyDescent="0.25">
      <c r="A28" s="71" t="s">
        <v>368</v>
      </c>
      <c r="B28" s="76" t="s">
        <v>373</v>
      </c>
      <c r="C28" s="282" t="s">
        <v>464</v>
      </c>
      <c r="D28" s="282" t="s">
        <v>464</v>
      </c>
      <c r="E28" s="282" t="s">
        <v>464</v>
      </c>
      <c r="F28" s="282" t="s">
        <v>464</v>
      </c>
      <c r="G28" s="282"/>
      <c r="H28" s="282"/>
      <c r="I28" s="75"/>
      <c r="J28" s="75"/>
      <c r="K28" s="69"/>
      <c r="L28" s="69"/>
    </row>
    <row r="29" spans="1:12" s="60" customFormat="1" ht="54" customHeight="1" x14ac:dyDescent="0.25">
      <c r="A29" s="71" t="s">
        <v>205</v>
      </c>
      <c r="B29" s="76" t="s">
        <v>372</v>
      </c>
      <c r="C29" s="282" t="s">
        <v>464</v>
      </c>
      <c r="D29" s="282" t="s">
        <v>464</v>
      </c>
      <c r="E29" s="282" t="s">
        <v>464</v>
      </c>
      <c r="F29" s="282" t="s">
        <v>464</v>
      </c>
      <c r="G29" s="282"/>
      <c r="H29" s="282"/>
      <c r="I29" s="75"/>
      <c r="J29" s="75"/>
      <c r="K29" s="69"/>
      <c r="L29" s="69"/>
    </row>
    <row r="30" spans="1:12" s="60" customFormat="1" ht="42" customHeight="1" x14ac:dyDescent="0.25">
      <c r="A30" s="71" t="s">
        <v>204</v>
      </c>
      <c r="B30" s="76" t="s">
        <v>374</v>
      </c>
      <c r="C30" s="282" t="s">
        <v>464</v>
      </c>
      <c r="D30" s="282" t="s">
        <v>464</v>
      </c>
      <c r="E30" s="282" t="s">
        <v>464</v>
      </c>
      <c r="F30" s="282" t="s">
        <v>464</v>
      </c>
      <c r="G30" s="282"/>
      <c r="H30" s="282"/>
      <c r="I30" s="75"/>
      <c r="J30" s="75"/>
      <c r="K30" s="69"/>
      <c r="L30" s="69"/>
    </row>
    <row r="31" spans="1:12" s="60" customFormat="1" ht="37.5" customHeight="1" x14ac:dyDescent="0.25">
      <c r="A31" s="71" t="s">
        <v>203</v>
      </c>
      <c r="B31" s="70" t="s">
        <v>370</v>
      </c>
      <c r="C31" s="283">
        <v>43546</v>
      </c>
      <c r="D31" s="283">
        <v>43546</v>
      </c>
      <c r="E31" s="283">
        <v>43546</v>
      </c>
      <c r="F31" s="283">
        <v>43546</v>
      </c>
      <c r="G31" s="283"/>
      <c r="H31" s="283"/>
      <c r="I31" s="369">
        <v>100</v>
      </c>
      <c r="J31" s="75"/>
      <c r="K31" s="69"/>
      <c r="L31" s="69"/>
    </row>
    <row r="32" spans="1:12" s="60" customFormat="1" ht="31.5" x14ac:dyDescent="0.25">
      <c r="A32" s="71" t="s">
        <v>201</v>
      </c>
      <c r="B32" s="70" t="s">
        <v>375</v>
      </c>
      <c r="C32" s="374">
        <v>43621</v>
      </c>
      <c r="D32" s="283">
        <v>43621</v>
      </c>
      <c r="E32" s="374">
        <v>43621</v>
      </c>
      <c r="F32" s="283">
        <v>43621</v>
      </c>
      <c r="G32" s="374"/>
      <c r="H32" s="283"/>
      <c r="I32" s="369">
        <v>100</v>
      </c>
      <c r="J32" s="75"/>
      <c r="K32" s="69"/>
      <c r="L32" s="69"/>
    </row>
    <row r="33" spans="1:12" s="60" customFormat="1" ht="37.5" customHeight="1" x14ac:dyDescent="0.25">
      <c r="A33" s="71" t="s">
        <v>386</v>
      </c>
      <c r="B33" s="70" t="s">
        <v>308</v>
      </c>
      <c r="C33" s="375" t="s">
        <v>464</v>
      </c>
      <c r="D33" s="375" t="s">
        <v>464</v>
      </c>
      <c r="E33" s="375" t="s">
        <v>464</v>
      </c>
      <c r="F33" s="375" t="s">
        <v>464</v>
      </c>
      <c r="G33" s="375"/>
      <c r="H33" s="375"/>
      <c r="I33" s="75"/>
      <c r="J33" s="75"/>
      <c r="K33" s="69"/>
      <c r="L33" s="69"/>
    </row>
    <row r="34" spans="1:12" s="60" customFormat="1" ht="47.25" customHeight="1" x14ac:dyDescent="0.25">
      <c r="A34" s="71" t="s">
        <v>387</v>
      </c>
      <c r="B34" s="70" t="s">
        <v>379</v>
      </c>
      <c r="C34" s="375" t="s">
        <v>464</v>
      </c>
      <c r="D34" s="375" t="s">
        <v>464</v>
      </c>
      <c r="E34" s="375" t="s">
        <v>464</v>
      </c>
      <c r="F34" s="375" t="s">
        <v>464</v>
      </c>
      <c r="G34" s="375"/>
      <c r="H34" s="375"/>
      <c r="I34" s="74"/>
      <c r="J34" s="74"/>
      <c r="K34" s="74"/>
      <c r="L34" s="69"/>
    </row>
    <row r="35" spans="1:12" s="60" customFormat="1" ht="49.5" customHeight="1" x14ac:dyDescent="0.25">
      <c r="A35" s="71" t="s">
        <v>388</v>
      </c>
      <c r="B35" s="70" t="s">
        <v>202</v>
      </c>
      <c r="C35" s="374">
        <v>43678</v>
      </c>
      <c r="D35" s="374">
        <v>43678</v>
      </c>
      <c r="E35" s="374">
        <v>43678</v>
      </c>
      <c r="F35" s="374">
        <v>43678</v>
      </c>
      <c r="G35" s="374"/>
      <c r="H35" s="374"/>
      <c r="I35" s="369">
        <v>100</v>
      </c>
      <c r="J35" s="74"/>
      <c r="K35" s="74"/>
      <c r="L35" s="69"/>
    </row>
    <row r="36" spans="1:12" ht="37.5" customHeight="1" x14ac:dyDescent="0.25">
      <c r="A36" s="71" t="s">
        <v>389</v>
      </c>
      <c r="B36" s="70" t="s">
        <v>371</v>
      </c>
      <c r="C36" s="374" t="s">
        <v>464</v>
      </c>
      <c r="D36" s="374" t="s">
        <v>464</v>
      </c>
      <c r="E36" s="374" t="s">
        <v>464</v>
      </c>
      <c r="F36" s="374" t="s">
        <v>464</v>
      </c>
      <c r="G36" s="374"/>
      <c r="H36" s="374"/>
      <c r="I36" s="73"/>
      <c r="J36" s="73"/>
      <c r="K36" s="69"/>
      <c r="L36" s="69"/>
    </row>
    <row r="37" spans="1:12" x14ac:dyDescent="0.25">
      <c r="A37" s="71" t="s">
        <v>390</v>
      </c>
      <c r="B37" s="70" t="s">
        <v>200</v>
      </c>
      <c r="C37" s="374">
        <v>43678</v>
      </c>
      <c r="D37" s="374">
        <v>43678</v>
      </c>
      <c r="E37" s="374">
        <v>43678</v>
      </c>
      <c r="F37" s="374">
        <v>43678</v>
      </c>
      <c r="G37" s="374"/>
      <c r="H37" s="374"/>
      <c r="I37" s="369">
        <v>100</v>
      </c>
      <c r="J37" s="73"/>
      <c r="K37" s="69"/>
      <c r="L37" s="69"/>
    </row>
    <row r="38" spans="1:12" x14ac:dyDescent="0.25">
      <c r="A38" s="71" t="s">
        <v>391</v>
      </c>
      <c r="B38" s="72" t="s">
        <v>199</v>
      </c>
      <c r="C38" s="283"/>
      <c r="D38" s="283"/>
      <c r="E38" s="69"/>
      <c r="F38" s="69"/>
      <c r="G38" s="283"/>
      <c r="H38" s="283"/>
      <c r="I38" s="69"/>
      <c r="J38" s="69"/>
      <c r="K38" s="69"/>
      <c r="L38" s="69"/>
    </row>
    <row r="39" spans="1:12" ht="63" x14ac:dyDescent="0.25">
      <c r="A39" s="71">
        <v>2</v>
      </c>
      <c r="B39" s="70" t="s">
        <v>376</v>
      </c>
      <c r="C39" s="283">
        <v>44499</v>
      </c>
      <c r="D39" s="283">
        <v>44525</v>
      </c>
      <c r="E39" s="69"/>
      <c r="F39" s="69"/>
      <c r="G39" s="283"/>
      <c r="H39" s="283"/>
      <c r="I39" s="69"/>
      <c r="J39" s="69"/>
      <c r="K39" s="69"/>
      <c r="L39" s="69"/>
    </row>
    <row r="40" spans="1:12" ht="33.75" customHeight="1" x14ac:dyDescent="0.25">
      <c r="A40" s="71" t="s">
        <v>198</v>
      </c>
      <c r="B40" s="70" t="s">
        <v>378</v>
      </c>
      <c r="C40" s="283" t="s">
        <v>464</v>
      </c>
      <c r="D40" s="283" t="s">
        <v>464</v>
      </c>
      <c r="E40" s="69"/>
      <c r="F40" s="69"/>
      <c r="G40" s="283"/>
      <c r="H40" s="283"/>
      <c r="I40" s="69"/>
      <c r="J40" s="69"/>
      <c r="K40" s="69"/>
      <c r="L40" s="69"/>
    </row>
    <row r="41" spans="1:12" ht="63" customHeight="1" x14ac:dyDescent="0.25">
      <c r="A41" s="71" t="s">
        <v>197</v>
      </c>
      <c r="B41" s="72" t="s">
        <v>459</v>
      </c>
      <c r="C41" s="283"/>
      <c r="D41" s="283"/>
      <c r="E41" s="69"/>
      <c r="F41" s="69"/>
      <c r="G41" s="283"/>
      <c r="H41" s="283"/>
      <c r="I41" s="69"/>
      <c r="J41" s="69"/>
      <c r="K41" s="69"/>
      <c r="L41" s="69"/>
    </row>
    <row r="42" spans="1:12" ht="58.5" customHeight="1" x14ac:dyDescent="0.25">
      <c r="A42" s="71">
        <v>3</v>
      </c>
      <c r="B42" s="70" t="s">
        <v>377</v>
      </c>
      <c r="C42" s="283" t="s">
        <v>464</v>
      </c>
      <c r="D42" s="283" t="s">
        <v>464</v>
      </c>
      <c r="E42" s="69"/>
      <c r="F42" s="69"/>
      <c r="G42" s="283"/>
      <c r="H42" s="283"/>
      <c r="I42" s="69"/>
      <c r="J42" s="69"/>
      <c r="K42" s="69"/>
      <c r="L42" s="69"/>
    </row>
    <row r="43" spans="1:12" ht="34.5" customHeight="1" x14ac:dyDescent="0.25">
      <c r="A43" s="71" t="s">
        <v>196</v>
      </c>
      <c r="B43" s="70" t="s">
        <v>194</v>
      </c>
      <c r="C43" s="283" t="s">
        <v>464</v>
      </c>
      <c r="D43" s="283" t="s">
        <v>464</v>
      </c>
      <c r="E43" s="69"/>
      <c r="F43" s="69"/>
      <c r="G43" s="283"/>
      <c r="H43" s="283"/>
      <c r="I43" s="69"/>
      <c r="J43" s="69"/>
      <c r="K43" s="69"/>
      <c r="L43" s="69"/>
    </row>
    <row r="44" spans="1:12" ht="24.75" customHeight="1" x14ac:dyDescent="0.25">
      <c r="A44" s="71" t="s">
        <v>195</v>
      </c>
      <c r="B44" s="70" t="s">
        <v>192</v>
      </c>
      <c r="C44" s="283">
        <v>44525</v>
      </c>
      <c r="D44" s="283">
        <v>44545</v>
      </c>
      <c r="E44" s="69"/>
      <c r="F44" s="69"/>
      <c r="G44" s="283"/>
      <c r="H44" s="283"/>
      <c r="I44" s="69"/>
      <c r="J44" s="69"/>
      <c r="K44" s="69"/>
      <c r="L44" s="69"/>
    </row>
    <row r="45" spans="1:12" ht="90.75" customHeight="1" x14ac:dyDescent="0.25">
      <c r="A45" s="71" t="s">
        <v>193</v>
      </c>
      <c r="B45" s="70" t="s">
        <v>382</v>
      </c>
      <c r="C45" s="283" t="s">
        <v>464</v>
      </c>
      <c r="D45" s="283" t="s">
        <v>464</v>
      </c>
      <c r="E45" s="69"/>
      <c r="F45" s="69"/>
      <c r="G45" s="283"/>
      <c r="H45" s="283"/>
      <c r="I45" s="69"/>
      <c r="J45" s="69"/>
      <c r="K45" s="69"/>
      <c r="L45" s="69"/>
    </row>
    <row r="46" spans="1:12" ht="167.25" customHeight="1" x14ac:dyDescent="0.25">
      <c r="A46" s="71" t="s">
        <v>191</v>
      </c>
      <c r="B46" s="70" t="s">
        <v>380</v>
      </c>
      <c r="C46" s="283" t="s">
        <v>464</v>
      </c>
      <c r="D46" s="283" t="s">
        <v>464</v>
      </c>
      <c r="E46" s="69"/>
      <c r="F46" s="69"/>
      <c r="G46" s="283"/>
      <c r="H46" s="283"/>
      <c r="I46" s="69"/>
      <c r="J46" s="69"/>
      <c r="K46" s="69"/>
      <c r="L46" s="69"/>
    </row>
    <row r="47" spans="1:12" ht="30.75" customHeight="1" x14ac:dyDescent="0.25">
      <c r="A47" s="71" t="s">
        <v>189</v>
      </c>
      <c r="B47" s="70" t="s">
        <v>190</v>
      </c>
      <c r="C47" s="283">
        <v>44545</v>
      </c>
      <c r="D47" s="283">
        <v>44561</v>
      </c>
      <c r="E47" s="69"/>
      <c r="F47" s="69"/>
      <c r="G47" s="283"/>
      <c r="H47" s="283"/>
      <c r="I47" s="69"/>
      <c r="J47" s="69"/>
      <c r="K47" s="69"/>
      <c r="L47" s="69"/>
    </row>
    <row r="48" spans="1:12" ht="37.5" customHeight="1" x14ac:dyDescent="0.25">
      <c r="A48" s="71" t="s">
        <v>392</v>
      </c>
      <c r="B48" s="72" t="s">
        <v>188</v>
      </c>
      <c r="C48" s="283"/>
      <c r="D48" s="283"/>
      <c r="E48" s="69"/>
      <c r="F48" s="69"/>
      <c r="G48" s="283"/>
      <c r="H48" s="283"/>
      <c r="I48" s="69"/>
      <c r="J48" s="69"/>
      <c r="K48" s="69"/>
      <c r="L48" s="69"/>
    </row>
    <row r="49" spans="1:12" ht="35.25" customHeight="1" x14ac:dyDescent="0.25">
      <c r="A49" s="71">
        <v>4</v>
      </c>
      <c r="B49" s="70" t="s">
        <v>186</v>
      </c>
      <c r="C49" s="283" t="s">
        <v>464</v>
      </c>
      <c r="D49" s="283" t="s">
        <v>464</v>
      </c>
      <c r="E49" s="69"/>
      <c r="F49" s="69"/>
      <c r="G49" s="283"/>
      <c r="H49" s="283"/>
      <c r="I49" s="69"/>
      <c r="J49" s="69"/>
      <c r="K49" s="69"/>
      <c r="L49" s="69"/>
    </row>
    <row r="50" spans="1:12" ht="86.25" customHeight="1" x14ac:dyDescent="0.25">
      <c r="A50" s="71" t="s">
        <v>187</v>
      </c>
      <c r="B50" s="70" t="s">
        <v>381</v>
      </c>
      <c r="C50" s="283">
        <v>44545</v>
      </c>
      <c r="D50" s="283">
        <v>44561</v>
      </c>
      <c r="E50" s="69"/>
      <c r="F50" s="69"/>
      <c r="G50" s="283"/>
      <c r="H50" s="283"/>
      <c r="I50" s="69"/>
      <c r="J50" s="69"/>
      <c r="K50" s="69"/>
      <c r="L50" s="69"/>
    </row>
    <row r="51" spans="1:12" ht="77.25" customHeight="1" x14ac:dyDescent="0.25">
      <c r="A51" s="71" t="s">
        <v>185</v>
      </c>
      <c r="B51" s="70" t="s">
        <v>383</v>
      </c>
      <c r="C51" s="283" t="s">
        <v>464</v>
      </c>
      <c r="D51" s="283" t="s">
        <v>464</v>
      </c>
      <c r="E51" s="69"/>
      <c r="F51" s="69"/>
      <c r="G51" s="283"/>
      <c r="H51" s="283"/>
      <c r="I51" s="69"/>
      <c r="J51" s="69"/>
      <c r="K51" s="69"/>
      <c r="L51" s="69"/>
    </row>
    <row r="52" spans="1:12" ht="71.25" customHeight="1" x14ac:dyDescent="0.25">
      <c r="A52" s="71" t="s">
        <v>183</v>
      </c>
      <c r="B52" s="70" t="s">
        <v>184</v>
      </c>
      <c r="C52" s="283" t="s">
        <v>464</v>
      </c>
      <c r="D52" s="283" t="s">
        <v>464</v>
      </c>
      <c r="E52" s="69"/>
      <c r="F52" s="69"/>
      <c r="G52" s="283"/>
      <c r="H52" s="283"/>
      <c r="I52" s="69"/>
      <c r="J52" s="69"/>
      <c r="K52" s="69"/>
      <c r="L52" s="69"/>
    </row>
    <row r="53" spans="1:12" ht="48" customHeight="1" x14ac:dyDescent="0.25">
      <c r="A53" s="71" t="s">
        <v>181</v>
      </c>
      <c r="B53" s="126" t="s">
        <v>384</v>
      </c>
      <c r="C53" s="283">
        <v>44545</v>
      </c>
      <c r="D53" s="283">
        <v>44561</v>
      </c>
      <c r="E53" s="69"/>
      <c r="F53" s="69"/>
      <c r="G53" s="283"/>
      <c r="H53" s="283"/>
      <c r="I53" s="69"/>
      <c r="J53" s="69"/>
      <c r="K53" s="69"/>
      <c r="L53" s="69"/>
    </row>
    <row r="54" spans="1:12" ht="46.5" customHeight="1" x14ac:dyDescent="0.25">
      <c r="A54" s="71" t="s">
        <v>385</v>
      </c>
      <c r="B54" s="70" t="s">
        <v>182</v>
      </c>
      <c r="C54" s="283" t="s">
        <v>464</v>
      </c>
      <c r="D54" s="283" t="s">
        <v>464</v>
      </c>
      <c r="E54" s="69"/>
      <c r="F54" s="69"/>
      <c r="G54" s="283"/>
      <c r="H54" s="283"/>
      <c r="I54" s="69"/>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2022-03-18T15:03:46Z</dcterms:modified>
</cp:coreProperties>
</file>