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J30" i="15" l="1"/>
  <c r="J24" i="15"/>
  <c r="C48" i="23" l="1"/>
  <c r="D48" i="23"/>
  <c r="E48" i="23"/>
  <c r="F48" i="23"/>
  <c r="G48" i="23"/>
  <c r="H48" i="23"/>
  <c r="I48" i="23"/>
  <c r="J48" i="23"/>
  <c r="K48" i="23"/>
  <c r="L48" i="23"/>
  <c r="M48" i="23"/>
  <c r="N48" i="23"/>
  <c r="O48" i="23"/>
  <c r="P48" i="23"/>
  <c r="Q48" i="23"/>
  <c r="R48" i="23"/>
  <c r="S48" i="23"/>
  <c r="T48" i="23"/>
  <c r="U48" i="23"/>
  <c r="V48" i="23"/>
  <c r="W48" i="23"/>
  <c r="X48" i="23"/>
  <c r="Y48" i="23"/>
  <c r="Z48" i="23"/>
  <c r="AA48" i="23"/>
  <c r="AB48" i="23"/>
  <c r="AC48" i="23"/>
  <c r="AD48" i="23"/>
  <c r="AE48" i="23"/>
  <c r="AF48" i="23"/>
  <c r="AG48" i="23"/>
  <c r="AH48" i="23"/>
  <c r="B49" i="23"/>
  <c r="B48" i="23"/>
  <c r="B37" i="22" l="1"/>
  <c r="T25" i="15" l="1"/>
  <c r="U25" i="15"/>
  <c r="T26" i="15"/>
  <c r="U26" i="15"/>
  <c r="U27" i="15"/>
  <c r="T28" i="15"/>
  <c r="U28" i="15"/>
  <c r="T29" i="15"/>
  <c r="U29" i="15"/>
  <c r="T31" i="15"/>
  <c r="U31" i="15"/>
  <c r="T32" i="15"/>
  <c r="U32"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U50" i="15"/>
  <c r="T51" i="15"/>
  <c r="U51" i="15"/>
  <c r="U52" i="15"/>
  <c r="T53" i="15"/>
  <c r="U53" i="15"/>
  <c r="T54" i="15"/>
  <c r="U54" i="15"/>
  <c r="T55" i="15"/>
  <c r="U55" i="15"/>
  <c r="T56" i="15"/>
  <c r="U56" i="15"/>
  <c r="U57" i="15"/>
  <c r="T58" i="15"/>
  <c r="U58" i="15"/>
  <c r="T59" i="15"/>
  <c r="U59" i="15"/>
  <c r="T60" i="15"/>
  <c r="U60" i="15"/>
  <c r="T61" i="15"/>
  <c r="U61" i="15"/>
  <c r="T62" i="15"/>
  <c r="U62" i="15"/>
  <c r="T63" i="15"/>
  <c r="U63" i="15"/>
  <c r="T64" i="15"/>
  <c r="U64" i="15"/>
  <c r="E50" i="15"/>
  <c r="F50" i="15" s="1"/>
  <c r="T50" i="15" s="1"/>
  <c r="C57" i="15"/>
  <c r="E64" i="15"/>
  <c r="F64" i="15" s="1"/>
  <c r="E63" i="15"/>
  <c r="F63" i="15" s="1"/>
  <c r="E62" i="15"/>
  <c r="F62" i="15" s="1"/>
  <c r="E61" i="15"/>
  <c r="F61" i="15" s="1"/>
  <c r="E60" i="15"/>
  <c r="F60" i="15" s="1"/>
  <c r="E59" i="15"/>
  <c r="F59" i="15" s="1"/>
  <c r="E58" i="15"/>
  <c r="F58" i="15" s="1"/>
  <c r="E56" i="15"/>
  <c r="F56" i="15" s="1"/>
  <c r="E55" i="15"/>
  <c r="F55" i="15" s="1"/>
  <c r="E54" i="15"/>
  <c r="F54" i="15" s="1"/>
  <c r="E53" i="15"/>
  <c r="F53" i="15" s="1"/>
  <c r="E51" i="15"/>
  <c r="F51"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D30" i="15"/>
  <c r="G30" i="15"/>
  <c r="I30" i="15"/>
  <c r="K30" i="15"/>
  <c r="L30" i="15"/>
  <c r="M30" i="15"/>
  <c r="N30" i="15"/>
  <c r="O30" i="15"/>
  <c r="P30" i="15"/>
  <c r="Q30" i="15"/>
  <c r="R30" i="15"/>
  <c r="S30" i="15"/>
  <c r="E26" i="15"/>
  <c r="F26" i="15" s="1"/>
  <c r="E27" i="15"/>
  <c r="F27" i="15" s="1"/>
  <c r="T27" i="15" s="1"/>
  <c r="E28" i="15"/>
  <c r="F28" i="15" s="1"/>
  <c r="E29" i="15"/>
  <c r="F29" i="15" s="1"/>
  <c r="E31" i="15"/>
  <c r="F31" i="15" s="1"/>
  <c r="E32" i="15"/>
  <c r="F32" i="15" s="1"/>
  <c r="E25" i="15"/>
  <c r="F25" i="15" s="1"/>
  <c r="C30" i="15"/>
  <c r="E33" i="15"/>
  <c r="F33" i="15" s="1"/>
  <c r="H30" i="15" s="1"/>
  <c r="C24" i="15"/>
  <c r="T30" i="15" l="1"/>
  <c r="D81" i="23"/>
  <c r="C52" i="15"/>
  <c r="B25" i="23"/>
  <c r="U30" i="15"/>
  <c r="C49" i="7" s="1"/>
  <c r="T33" i="15"/>
  <c r="F30" i="15"/>
  <c r="C40" i="7"/>
  <c r="B27" i="22"/>
  <c r="E57" i="15"/>
  <c r="F57" i="15"/>
  <c r="T57" i="15" s="1"/>
  <c r="E30" i="15"/>
  <c r="E52" i="15"/>
  <c r="F52" i="15" s="1"/>
  <c r="T52" i="15" s="1"/>
  <c r="AD26" i="5"/>
  <c r="B29" i="23" l="1"/>
  <c r="B61" i="22"/>
  <c r="B63" i="22"/>
  <c r="B50" i="22"/>
  <c r="B32" i="22"/>
  <c r="O26" i="5" l="1"/>
  <c r="D24" i="15" l="1"/>
  <c r="G24" i="15"/>
  <c r="H24" i="15"/>
  <c r="I24" i="15"/>
  <c r="K24" i="15"/>
  <c r="L24" i="15"/>
  <c r="M24" i="15"/>
  <c r="N24" i="15"/>
  <c r="O24" i="15"/>
  <c r="P24" i="15"/>
  <c r="Q24" i="15"/>
  <c r="R24" i="15"/>
  <c r="S24" i="15"/>
  <c r="U24" i="15" l="1"/>
  <c r="C48" i="7" s="1"/>
  <c r="T24" i="15"/>
  <c r="B30" i="22" l="1"/>
  <c r="B29" i="22" s="1"/>
  <c r="F24" i="15" l="1"/>
  <c r="E24" i="15"/>
  <c r="B77" i="22"/>
  <c r="B55" i="22" l="1"/>
  <c r="B58" i="22" s="1"/>
  <c r="B39" i="22"/>
  <c r="B52" i="22"/>
  <c r="B47" i="22"/>
  <c r="B43" i="22"/>
  <c r="B60" i="22"/>
  <c r="B62" i="22"/>
  <c r="A15" i="23"/>
  <c r="A12" i="23"/>
  <c r="A9" i="23"/>
  <c r="A5" i="23"/>
  <c r="C103" i="23"/>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B76" i="23"/>
  <c r="B74" i="23"/>
  <c r="A62" i="23"/>
  <c r="B60" i="23"/>
  <c r="C58" i="23"/>
  <c r="B52" i="23"/>
  <c r="B59" i="23"/>
  <c r="B47" i="23"/>
  <c r="B45" i="23"/>
  <c r="E67" i="23"/>
  <c r="D103" i="23" l="1"/>
  <c r="D49" i="23" s="1"/>
  <c r="C49" i="23"/>
  <c r="C67" i="23"/>
  <c r="B80" i="23"/>
  <c r="B79" i="23"/>
  <c r="B54" i="23"/>
  <c r="B55" i="23" s="1"/>
  <c r="E103" i="23"/>
  <c r="E49" i="23" s="1"/>
  <c r="C74" i="23"/>
  <c r="C52" i="23"/>
  <c r="C47" i="23"/>
  <c r="D58" i="23"/>
  <c r="B46" i="23"/>
  <c r="B85" i="23"/>
  <c r="C85" i="23"/>
  <c r="B66" i="23"/>
  <c r="B68" i="23" s="1"/>
  <c r="C61" i="23" l="1"/>
  <c r="C60" i="23" s="1"/>
  <c r="F76" i="23"/>
  <c r="F103" i="23"/>
  <c r="F49" i="23" s="1"/>
  <c r="C59" i="23"/>
  <c r="D74" i="23"/>
  <c r="D52" i="23"/>
  <c r="E58" i="23"/>
  <c r="D47" i="23"/>
  <c r="B56" i="23"/>
  <c r="B69" i="23" s="1"/>
  <c r="B77" i="23" s="1"/>
  <c r="C53" i="23"/>
  <c r="B82" i="23"/>
  <c r="B75" i="23"/>
  <c r="C79" i="23" l="1"/>
  <c r="D61" i="23"/>
  <c r="D60" i="23" s="1"/>
  <c r="D67" i="23"/>
  <c r="E76" i="23" s="1"/>
  <c r="C76" i="23"/>
  <c r="D59" i="23"/>
  <c r="D80" i="23" s="1"/>
  <c r="G103" i="23"/>
  <c r="G49" i="23" s="1"/>
  <c r="C80" i="23"/>
  <c r="C66" i="23"/>
  <c r="C68" i="23" s="1"/>
  <c r="C75" i="23" s="1"/>
  <c r="E85" i="23"/>
  <c r="C55" i="23"/>
  <c r="D53" i="23" s="1"/>
  <c r="F58" i="23"/>
  <c r="E52" i="23"/>
  <c r="E47" i="23"/>
  <c r="E74" i="23"/>
  <c r="B70" i="23"/>
  <c r="D85" i="23"/>
  <c r="D76" i="23" l="1"/>
  <c r="D66" i="23"/>
  <c r="D79" i="23"/>
  <c r="F67" i="23"/>
  <c r="G67" i="23" s="1"/>
  <c r="H67" i="23" s="1"/>
  <c r="E61" i="23"/>
  <c r="E60" i="23" s="1"/>
  <c r="D68" i="23"/>
  <c r="D75" i="23" s="1"/>
  <c r="H103" i="23"/>
  <c r="H49" i="23" s="1"/>
  <c r="E59" i="23"/>
  <c r="E80" i="23" s="1"/>
  <c r="G58" i="23"/>
  <c r="F74" i="23"/>
  <c r="F52" i="23"/>
  <c r="F47" i="23"/>
  <c r="D55" i="23"/>
  <c r="B71" i="23"/>
  <c r="C82" i="23"/>
  <c r="C56" i="23"/>
  <c r="C69" i="23" s="1"/>
  <c r="G76" i="23" l="1"/>
  <c r="E79" i="23"/>
  <c r="E66" i="23"/>
  <c r="E68" i="23" s="1"/>
  <c r="F61" i="23"/>
  <c r="F60" i="23" s="1"/>
  <c r="I103" i="23"/>
  <c r="I49" i="23" s="1"/>
  <c r="F59" i="23"/>
  <c r="F80" i="23" s="1"/>
  <c r="E75" i="23"/>
  <c r="C77" i="23"/>
  <c r="C70" i="23"/>
  <c r="B78" i="23"/>
  <c r="D82" i="23"/>
  <c r="D56" i="23"/>
  <c r="D69" i="23" s="1"/>
  <c r="I67" i="23"/>
  <c r="H76" i="23"/>
  <c r="G74" i="23"/>
  <c r="G47" i="23"/>
  <c r="H58" i="23"/>
  <c r="G52" i="23"/>
  <c r="B72" i="23"/>
  <c r="E53" i="23"/>
  <c r="G85" i="23"/>
  <c r="F85" i="23"/>
  <c r="F79" i="23" l="1"/>
  <c r="J103" i="23"/>
  <c r="J49" i="23" s="1"/>
  <c r="G61" i="23"/>
  <c r="G60" i="23" s="1"/>
  <c r="G59" i="23"/>
  <c r="G80" i="23" s="1"/>
  <c r="F66" i="23"/>
  <c r="F68" i="23" s="1"/>
  <c r="F75" i="23" s="1"/>
  <c r="D77" i="23"/>
  <c r="D70" i="23"/>
  <c r="C71" i="23"/>
  <c r="C72" i="23" s="1"/>
  <c r="E55" i="23"/>
  <c r="F53" i="23" s="1"/>
  <c r="J67" i="23"/>
  <c r="I76" i="23"/>
  <c r="H85" i="23"/>
  <c r="H74" i="23"/>
  <c r="H52" i="23"/>
  <c r="H47" i="23"/>
  <c r="I58" i="23"/>
  <c r="G79" i="23" l="1"/>
  <c r="H59" i="23"/>
  <c r="K103" i="23"/>
  <c r="K49" i="23" s="1"/>
  <c r="H61" i="23"/>
  <c r="H60" i="23" s="1"/>
  <c r="G66" i="23"/>
  <c r="G68" i="23" s="1"/>
  <c r="G75" i="23" s="1"/>
  <c r="F55" i="23"/>
  <c r="J58" i="23"/>
  <c r="I52" i="23"/>
  <c r="I74" i="23"/>
  <c r="I47" i="23"/>
  <c r="C78" i="23"/>
  <c r="J76" i="23"/>
  <c r="K67" i="23"/>
  <c r="D71" i="23"/>
  <c r="E82" i="23"/>
  <c r="E56" i="23"/>
  <c r="E69" i="23" s="1"/>
  <c r="H80" i="23" l="1"/>
  <c r="H79" i="23"/>
  <c r="I61" i="23"/>
  <c r="I60" i="23" s="1"/>
  <c r="H66" i="23"/>
  <c r="H68" i="23" s="1"/>
  <c r="H75" i="23" s="1"/>
  <c r="L103" i="23"/>
  <c r="L49" i="23" s="1"/>
  <c r="I59" i="23"/>
  <c r="K76" i="23"/>
  <c r="L67" i="23"/>
  <c r="J85" i="23"/>
  <c r="I85" i="23"/>
  <c r="J52" i="23"/>
  <c r="K58" i="23"/>
  <c r="J74" i="23"/>
  <c r="J47" i="23"/>
  <c r="F56" i="23"/>
  <c r="F69" i="23" s="1"/>
  <c r="F82" i="23"/>
  <c r="E77" i="23"/>
  <c r="E70" i="23"/>
  <c r="D72" i="23"/>
  <c r="D78" i="23"/>
  <c r="G53" i="23"/>
  <c r="I79" i="23" l="1"/>
  <c r="J61" i="23"/>
  <c r="J60" i="23" s="1"/>
  <c r="M103" i="23"/>
  <c r="M49" i="23" s="1"/>
  <c r="I80" i="23"/>
  <c r="I66" i="23"/>
  <c r="I68" i="23" s="1"/>
  <c r="I75" i="23" s="1"/>
  <c r="J59" i="23"/>
  <c r="E71" i="23"/>
  <c r="F77" i="23"/>
  <c r="F70" i="23"/>
  <c r="L58" i="23"/>
  <c r="K74" i="23"/>
  <c r="K52" i="23"/>
  <c r="K47" i="23"/>
  <c r="M67" i="23"/>
  <c r="L76" i="23"/>
  <c r="G55" i="23"/>
  <c r="H53" i="23" s="1"/>
  <c r="J79" i="23" l="1"/>
  <c r="K61" i="23"/>
  <c r="K60" i="23" s="1"/>
  <c r="K59" i="23"/>
  <c r="J66" i="23"/>
  <c r="J68" i="23" s="1"/>
  <c r="J75" i="23" s="1"/>
  <c r="J80" i="23"/>
  <c r="N103" i="23"/>
  <c r="N49" i="23" s="1"/>
  <c r="F71" i="23"/>
  <c r="N67" i="23"/>
  <c r="M76" i="23"/>
  <c r="H55" i="23"/>
  <c r="L74" i="23"/>
  <c r="L47" i="23"/>
  <c r="L52" i="23"/>
  <c r="M58" i="23"/>
  <c r="E78" i="23"/>
  <c r="G82" i="23"/>
  <c r="G56" i="23"/>
  <c r="G69" i="23" s="1"/>
  <c r="K85" i="23"/>
  <c r="E72" i="23"/>
  <c r="K80" i="23" l="1"/>
  <c r="K79" i="23"/>
  <c r="K66" i="23"/>
  <c r="K68" i="23" s="1"/>
  <c r="K75" i="23" s="1"/>
  <c r="O103" i="23"/>
  <c r="O49" i="23" s="1"/>
  <c r="L61" i="23"/>
  <c r="L60" i="23" s="1"/>
  <c r="L59" i="23"/>
  <c r="M85" i="23"/>
  <c r="N76" i="23"/>
  <c r="O67" i="23"/>
  <c r="N58" i="23"/>
  <c r="M52" i="23"/>
  <c r="M47" i="23"/>
  <c r="M74" i="23"/>
  <c r="H82" i="23"/>
  <c r="H56" i="23"/>
  <c r="H69" i="23" s="1"/>
  <c r="I53" i="23"/>
  <c r="F72" i="23"/>
  <c r="G77" i="23"/>
  <c r="G70" i="23"/>
  <c r="F78" i="23"/>
  <c r="L85" i="23"/>
  <c r="L79" i="23" l="1"/>
  <c r="M61" i="23"/>
  <c r="M60" i="23" s="1"/>
  <c r="M59" i="23"/>
  <c r="L80" i="23"/>
  <c r="L66" i="23"/>
  <c r="L68" i="23" s="1"/>
  <c r="L75" i="23" s="1"/>
  <c r="P103" i="23"/>
  <c r="P49" i="23" s="1"/>
  <c r="H77" i="23"/>
  <c r="H70" i="23"/>
  <c r="N74" i="23"/>
  <c r="N52" i="23"/>
  <c r="N47" i="23"/>
  <c r="O58" i="23"/>
  <c r="P67" i="23"/>
  <c r="O76" i="23"/>
  <c r="I55" i="23"/>
  <c r="J53" i="23" s="1"/>
  <c r="N85" i="23"/>
  <c r="G71" i="23"/>
  <c r="G72" i="23" s="1"/>
  <c r="M80" i="23" l="1"/>
  <c r="M79" i="23"/>
  <c r="M66" i="23"/>
  <c r="M68" i="23" s="1"/>
  <c r="M75" i="23" s="1"/>
  <c r="N61" i="23"/>
  <c r="N60" i="23" s="1"/>
  <c r="Q103" i="23"/>
  <c r="Q49" i="23" s="1"/>
  <c r="N59" i="23"/>
  <c r="N79" i="23" s="1"/>
  <c r="H71" i="23"/>
  <c r="H72" i="23" s="1"/>
  <c r="J55" i="23"/>
  <c r="O52" i="23"/>
  <c r="P58" i="23"/>
  <c r="O74" i="23"/>
  <c r="O47" i="23"/>
  <c r="G78" i="23"/>
  <c r="O85" i="23"/>
  <c r="I82" i="23"/>
  <c r="I56" i="23"/>
  <c r="I69" i="23" s="1"/>
  <c r="P76" i="23"/>
  <c r="Q67" i="23"/>
  <c r="O59" i="23" l="1"/>
  <c r="O61" i="23"/>
  <c r="O60" i="23" s="1"/>
  <c r="N80" i="23"/>
  <c r="R103" i="23"/>
  <c r="R49" i="23" s="1"/>
  <c r="N66" i="23"/>
  <c r="N68" i="23" s="1"/>
  <c r="N75" i="23" s="1"/>
  <c r="I77" i="23"/>
  <c r="I70" i="23"/>
  <c r="J56" i="23"/>
  <c r="J69" i="23" s="1"/>
  <c r="J82" i="23"/>
  <c r="H78" i="23"/>
  <c r="K53" i="23"/>
  <c r="R67" i="23"/>
  <c r="Q76" i="23"/>
  <c r="P85" i="23"/>
  <c r="P74" i="23"/>
  <c r="Q58" i="23"/>
  <c r="P47" i="23"/>
  <c r="P52" i="23"/>
  <c r="O80" i="23" l="1"/>
  <c r="O79" i="23"/>
  <c r="P61" i="23"/>
  <c r="P60" i="23" s="1"/>
  <c r="S103" i="23"/>
  <c r="S49" i="23" s="1"/>
  <c r="P59" i="23"/>
  <c r="O66" i="23"/>
  <c r="O68" i="23" s="1"/>
  <c r="O75" i="23" s="1"/>
  <c r="R58" i="23"/>
  <c r="Q52" i="23"/>
  <c r="Q47" i="23"/>
  <c r="Q74" i="23"/>
  <c r="J77" i="23"/>
  <c r="J70" i="23"/>
  <c r="I71" i="23"/>
  <c r="I78" i="23" s="1"/>
  <c r="R76" i="23"/>
  <c r="S67" i="23"/>
  <c r="Q85" i="23"/>
  <c r="K55" i="23"/>
  <c r="L53" i="23" s="1"/>
  <c r="P66" i="23" l="1"/>
  <c r="P68" i="23" s="1"/>
  <c r="P75" i="23" s="1"/>
  <c r="P79" i="23"/>
  <c r="I72" i="23"/>
  <c r="Q59" i="23"/>
  <c r="Q61" i="23"/>
  <c r="Q60" i="23" s="1"/>
  <c r="P80" i="23"/>
  <c r="T103" i="23"/>
  <c r="T49" i="23" s="1"/>
  <c r="R74" i="23"/>
  <c r="S58" i="23"/>
  <c r="R52" i="23"/>
  <c r="R47" i="23"/>
  <c r="T67" i="23"/>
  <c r="S76" i="23"/>
  <c r="L55" i="23"/>
  <c r="K82" i="23"/>
  <c r="K56" i="23"/>
  <c r="K69" i="23" s="1"/>
  <c r="J71" i="23"/>
  <c r="J78" i="23" s="1"/>
  <c r="Q79" i="23" l="1"/>
  <c r="Q80" i="23"/>
  <c r="R59" i="23"/>
  <c r="R61" i="23"/>
  <c r="R60" i="23" s="1"/>
  <c r="U103" i="23"/>
  <c r="U49" i="23" s="1"/>
  <c r="Q66" i="23"/>
  <c r="Q68" i="23" s="1"/>
  <c r="Q75" i="23" s="1"/>
  <c r="J72" i="23"/>
  <c r="K77" i="23"/>
  <c r="K70" i="23"/>
  <c r="U67" i="23"/>
  <c r="T76" i="23"/>
  <c r="R85" i="23"/>
  <c r="S74" i="23"/>
  <c r="S52" i="23"/>
  <c r="T58" i="23"/>
  <c r="S47" i="23"/>
  <c r="S61" i="23" s="1"/>
  <c r="S60" i="23" s="1"/>
  <c r="L82" i="23"/>
  <c r="L56" i="23"/>
  <c r="L69" i="23" s="1"/>
  <c r="M53" i="23"/>
  <c r="R79" i="23" l="1"/>
  <c r="R66" i="23"/>
  <c r="R68" i="23" s="1"/>
  <c r="R75" i="23" s="1"/>
  <c r="R80" i="23"/>
  <c r="V103" i="23"/>
  <c r="V49" i="23" s="1"/>
  <c r="S59" i="23"/>
  <c r="T85" i="23"/>
  <c r="L77" i="23"/>
  <c r="L70" i="23"/>
  <c r="S85" i="23"/>
  <c r="M55" i="23"/>
  <c r="N53" i="23" s="1"/>
  <c r="T74" i="23"/>
  <c r="T52" i="23"/>
  <c r="U58" i="23"/>
  <c r="T47" i="23"/>
  <c r="K71" i="23"/>
  <c r="K78" i="23" s="1"/>
  <c r="V67" i="23"/>
  <c r="U76" i="23"/>
  <c r="T61" i="23" l="1"/>
  <c r="T60" i="23" s="1"/>
  <c r="S80" i="23"/>
  <c r="S79" i="23"/>
  <c r="S66" i="23"/>
  <c r="S68" i="23" s="1"/>
  <c r="S75" i="23" s="1"/>
  <c r="W103" i="23"/>
  <c r="W49" i="23" s="1"/>
  <c r="T59" i="23"/>
  <c r="K72" i="23"/>
  <c r="V76" i="23"/>
  <c r="W67" i="23"/>
  <c r="N55" i="23"/>
  <c r="O53" i="23" s="1"/>
  <c r="L71" i="23"/>
  <c r="L78" i="23" s="1"/>
  <c r="V58" i="23"/>
  <c r="U52" i="23"/>
  <c r="U47" i="23"/>
  <c r="U74" i="23"/>
  <c r="M82" i="23"/>
  <c r="M56" i="23"/>
  <c r="M69" i="23" s="1"/>
  <c r="T80" i="23" l="1"/>
  <c r="T79" i="23"/>
  <c r="U61" i="23"/>
  <c r="U60" i="23" s="1"/>
  <c r="U59" i="23"/>
  <c r="X103" i="23"/>
  <c r="X49" i="23" s="1"/>
  <c r="T66" i="23"/>
  <c r="T68" i="23" s="1"/>
  <c r="T75" i="23" s="1"/>
  <c r="L72" i="23"/>
  <c r="O55" i="23"/>
  <c r="P53" i="23" s="1"/>
  <c r="N82" i="23"/>
  <c r="N56" i="23"/>
  <c r="N69" i="23" s="1"/>
  <c r="X67" i="23"/>
  <c r="W76" i="23"/>
  <c r="M77" i="23"/>
  <c r="M70" i="23"/>
  <c r="U85" i="23"/>
  <c r="W58" i="23"/>
  <c r="V74" i="23"/>
  <c r="V47" i="23"/>
  <c r="V61" i="23" s="1"/>
  <c r="V60" i="23" s="1"/>
  <c r="V52" i="23"/>
  <c r="U80" i="23" l="1"/>
  <c r="U79" i="23"/>
  <c r="Y103" i="23"/>
  <c r="Y49" i="23" s="1"/>
  <c r="V59" i="23"/>
  <c r="U66" i="23"/>
  <c r="U68" i="23" s="1"/>
  <c r="U75" i="23" s="1"/>
  <c r="M71" i="23"/>
  <c r="M78" i="23" s="1"/>
  <c r="N77" i="23"/>
  <c r="N70" i="23"/>
  <c r="P55" i="23"/>
  <c r="O56" i="23"/>
  <c r="O69" i="23" s="1"/>
  <c r="O82" i="23"/>
  <c r="W74" i="23"/>
  <c r="W47" i="23"/>
  <c r="W61" i="23" s="1"/>
  <c r="W60" i="23" s="1"/>
  <c r="W52" i="23"/>
  <c r="X58" i="23"/>
  <c r="Y67" i="23"/>
  <c r="X76" i="23"/>
  <c r="V85" i="23"/>
  <c r="V80" i="23" l="1"/>
  <c r="V79" i="23"/>
  <c r="V66" i="23"/>
  <c r="V68" i="23" s="1"/>
  <c r="V75" i="23" s="1"/>
  <c r="W59" i="23"/>
  <c r="M72" i="23"/>
  <c r="Z103" i="23"/>
  <c r="Z49" i="23" s="1"/>
  <c r="X74" i="23"/>
  <c r="X52" i="23"/>
  <c r="X47" i="23"/>
  <c r="Y58" i="23"/>
  <c r="O77" i="23"/>
  <c r="O70" i="23"/>
  <c r="N71" i="23"/>
  <c r="N78" i="23" s="1"/>
  <c r="X85" i="23"/>
  <c r="P82" i="23"/>
  <c r="P56" i="23"/>
  <c r="P69" i="23" s="1"/>
  <c r="Z67" i="23"/>
  <c r="Y76" i="23"/>
  <c r="W85" i="23"/>
  <c r="Q53" i="23"/>
  <c r="W79" i="23" l="1"/>
  <c r="X61" i="23"/>
  <c r="X60" i="23" s="1"/>
  <c r="AA103" i="23"/>
  <c r="AA49" i="23" s="1"/>
  <c r="W80" i="23"/>
  <c r="W66" i="23"/>
  <c r="W68" i="23" s="1"/>
  <c r="W75" i="23" s="1"/>
  <c r="X59" i="23"/>
  <c r="N72" i="23"/>
  <c r="P77" i="23"/>
  <c r="P70" i="23"/>
  <c r="O71" i="23"/>
  <c r="O78" i="23" s="1"/>
  <c r="Q55" i="23"/>
  <c r="Z58" i="23"/>
  <c r="Y52" i="23"/>
  <c r="Y74" i="23"/>
  <c r="Y47" i="23"/>
  <c r="Z76" i="23"/>
  <c r="AA67" i="23"/>
  <c r="X80" i="23" l="1"/>
  <c r="X79" i="23"/>
  <c r="Y59" i="23"/>
  <c r="AB103" i="23"/>
  <c r="AB49" i="23" s="1"/>
  <c r="Y61" i="23"/>
  <c r="Y60" i="23" s="1"/>
  <c r="X66" i="23"/>
  <c r="X68" i="23" s="1"/>
  <c r="X75" i="23" s="1"/>
  <c r="O72" i="23"/>
  <c r="AA76" i="23"/>
  <c r="AB67" i="23"/>
  <c r="Z52" i="23"/>
  <c r="AA58" i="23"/>
  <c r="Z74" i="23"/>
  <c r="Z47" i="23"/>
  <c r="Z85" i="23"/>
  <c r="Q82" i="23"/>
  <c r="Q56" i="23"/>
  <c r="Q69" i="23" s="1"/>
  <c r="P71" i="23"/>
  <c r="P78" i="23" s="1"/>
  <c r="Y85" i="23"/>
  <c r="R53" i="23"/>
  <c r="Y80" i="23" l="1"/>
  <c r="Y79" i="23"/>
  <c r="Z61" i="23"/>
  <c r="Z60" i="23" s="1"/>
  <c r="Y66" i="23"/>
  <c r="Y68" i="23" s="1"/>
  <c r="Y75" i="23" s="1"/>
  <c r="Z59" i="23"/>
  <c r="AC103" i="23"/>
  <c r="AC49" i="23" s="1"/>
  <c r="Q77" i="23"/>
  <c r="Q70" i="23"/>
  <c r="AC67" i="23"/>
  <c r="AB76" i="23"/>
  <c r="R55" i="23"/>
  <c r="S53" i="23" s="1"/>
  <c r="P72" i="23"/>
  <c r="AB58" i="23"/>
  <c r="AA74" i="23"/>
  <c r="AA52" i="23"/>
  <c r="AA47" i="23"/>
  <c r="Z80" i="23" l="1"/>
  <c r="Z79" i="23"/>
  <c r="AA61" i="23"/>
  <c r="AA60" i="23" s="1"/>
  <c r="AD103" i="23"/>
  <c r="AD49" i="23" s="1"/>
  <c r="AA59" i="23"/>
  <c r="Z66" i="23"/>
  <c r="Z68" i="23" s="1"/>
  <c r="Z75" i="23" s="1"/>
  <c r="AB74" i="23"/>
  <c r="AB47" i="23"/>
  <c r="AC58" i="23"/>
  <c r="AB52" i="23"/>
  <c r="AD67" i="23"/>
  <c r="AC76" i="23"/>
  <c r="S55" i="23"/>
  <c r="T53" i="23" s="1"/>
  <c r="AB85" i="23"/>
  <c r="Q71" i="23"/>
  <c r="Q78" i="23" s="1"/>
  <c r="R56" i="23"/>
  <c r="R69" i="23" s="1"/>
  <c r="R82" i="23"/>
  <c r="AA85" i="23"/>
  <c r="AA80" i="23" l="1"/>
  <c r="AA79" i="23"/>
  <c r="Q72" i="23"/>
  <c r="AB59" i="23"/>
  <c r="AB61" i="23"/>
  <c r="AB60" i="23" s="1"/>
  <c r="AE103" i="23"/>
  <c r="AE49" i="23" s="1"/>
  <c r="AA66" i="23"/>
  <c r="AA68" i="23" s="1"/>
  <c r="AA75" i="23" s="1"/>
  <c r="AD58" i="23"/>
  <c r="AC52" i="23"/>
  <c r="AC47" i="23"/>
  <c r="AC61" i="23" s="1"/>
  <c r="AC60" i="23" s="1"/>
  <c r="AC74" i="23"/>
  <c r="R77" i="23"/>
  <c r="R70" i="23"/>
  <c r="T55" i="23"/>
  <c r="U53" i="23" s="1"/>
  <c r="S82" i="23"/>
  <c r="S56" i="23"/>
  <c r="S69" i="23" s="1"/>
  <c r="AD76" i="23"/>
  <c r="AE67" i="23"/>
  <c r="AB79" i="23" l="1"/>
  <c r="AF103" i="23"/>
  <c r="AF49" i="23" s="1"/>
  <c r="AB66" i="23"/>
  <c r="AB68" i="23" s="1"/>
  <c r="AB75" i="23" s="1"/>
  <c r="AB80" i="23"/>
  <c r="AC59" i="23"/>
  <c r="AC79" i="23" s="1"/>
  <c r="U55" i="23"/>
  <c r="AF67" i="23"/>
  <c r="AE76" i="23"/>
  <c r="AC85" i="23"/>
  <c r="R71" i="23"/>
  <c r="R78" i="23" s="1"/>
  <c r="S77" i="23"/>
  <c r="S70" i="23"/>
  <c r="T82" i="23"/>
  <c r="T56" i="23"/>
  <c r="T69" i="23" s="1"/>
  <c r="AD74" i="23"/>
  <c r="AD52" i="23"/>
  <c r="AE58" i="23"/>
  <c r="AD47" i="23"/>
  <c r="AD61" i="23" s="1"/>
  <c r="AD60" i="23" s="1"/>
  <c r="AC80" i="23" l="1"/>
  <c r="AC66" i="23"/>
  <c r="AC68" i="23" s="1"/>
  <c r="AC75" i="23" s="1"/>
  <c r="AD59" i="23"/>
  <c r="AG103" i="23"/>
  <c r="AG49" i="23" s="1"/>
  <c r="R72" i="23"/>
  <c r="AF76" i="23"/>
  <c r="AG67" i="23"/>
  <c r="U82" i="23"/>
  <c r="U56" i="23"/>
  <c r="U69" i="23" s="1"/>
  <c r="AE52" i="23"/>
  <c r="AF58" i="23"/>
  <c r="AE47" i="23"/>
  <c r="AE61" i="23" s="1"/>
  <c r="AE60" i="23" s="1"/>
  <c r="AE74" i="23"/>
  <c r="S71" i="23"/>
  <c r="S78" i="23" s="1"/>
  <c r="T77" i="23"/>
  <c r="T70" i="23"/>
  <c r="AD85" i="23"/>
  <c r="V53" i="23"/>
  <c r="AD80" i="23" l="1"/>
  <c r="AD79" i="23"/>
  <c r="AE59" i="23"/>
  <c r="AH103" i="23"/>
  <c r="AH49" i="23" s="1"/>
  <c r="AD66" i="23"/>
  <c r="AD68" i="23" s="1"/>
  <c r="AD75" i="23" s="1"/>
  <c r="V55" i="23"/>
  <c r="AF85" i="23"/>
  <c r="U77" i="23"/>
  <c r="U70" i="23"/>
  <c r="T71" i="23"/>
  <c r="T78" i="23" s="1"/>
  <c r="S72" i="23"/>
  <c r="AH67" i="23"/>
  <c r="AG76" i="23"/>
  <c r="AE85" i="23"/>
  <c r="AF74" i="23"/>
  <c r="AG58" i="23"/>
  <c r="AF47" i="23"/>
  <c r="AF52" i="23"/>
  <c r="AE80" i="23" l="1"/>
  <c r="AE79" i="23"/>
  <c r="AF61" i="23"/>
  <c r="AF60" i="23" s="1"/>
  <c r="AF59" i="23"/>
  <c r="AE66" i="23"/>
  <c r="AE68" i="23" s="1"/>
  <c r="AE75" i="23" s="1"/>
  <c r="T72" i="23"/>
  <c r="U71" i="23"/>
  <c r="U78" i="23" s="1"/>
  <c r="V56" i="23"/>
  <c r="V69" i="23" s="1"/>
  <c r="V82" i="23"/>
  <c r="W53" i="23"/>
  <c r="AH76" i="23"/>
  <c r="AH58" i="23"/>
  <c r="AG52" i="23"/>
  <c r="AG47" i="23"/>
  <c r="AG74" i="23"/>
  <c r="AF80" i="23" l="1"/>
  <c r="AF79" i="23"/>
  <c r="AF66" i="23"/>
  <c r="AF68" i="23" s="1"/>
  <c r="AF75" i="23" s="1"/>
  <c r="AG59" i="23"/>
  <c r="AG61" i="23"/>
  <c r="AG60" i="23" s="1"/>
  <c r="U72" i="23"/>
  <c r="AH85" i="23"/>
  <c r="AH74" i="23"/>
  <c r="AH52" i="23"/>
  <c r="AH47" i="23"/>
  <c r="W55" i="23"/>
  <c r="X53" i="23" s="1"/>
  <c r="V77" i="23"/>
  <c r="V70" i="23"/>
  <c r="AG85" i="23"/>
  <c r="AG80" i="23" l="1"/>
  <c r="AG79" i="23"/>
  <c r="AH61" i="23"/>
  <c r="AH60" i="23" s="1"/>
  <c r="AG66" i="23"/>
  <c r="AG68" i="23" s="1"/>
  <c r="AG75" i="23" s="1"/>
  <c r="AH59" i="23"/>
  <c r="X55" i="23"/>
  <c r="V71" i="23"/>
  <c r="V78" i="23" s="1"/>
  <c r="W82" i="23"/>
  <c r="W56" i="23"/>
  <c r="W69" i="23" s="1"/>
  <c r="AH79" i="23" l="1"/>
  <c r="AH80" i="23"/>
  <c r="AH66" i="23"/>
  <c r="AH68" i="23" s="1"/>
  <c r="AH75" i="23" s="1"/>
  <c r="V72" i="23"/>
  <c r="X82" i="23"/>
  <c r="X56" i="23"/>
  <c r="X69" i="23" s="1"/>
  <c r="W77" i="23"/>
  <c r="W70" i="23"/>
  <c r="Y53" i="23"/>
  <c r="Y55" i="23" l="1"/>
  <c r="Z53" i="23" s="1"/>
  <c r="X77" i="23"/>
  <c r="X70" i="23"/>
  <c r="W71" i="23"/>
  <c r="W78" i="23" s="1"/>
  <c r="W72" i="23" l="1"/>
  <c r="X71" i="23"/>
  <c r="X78" i="23" s="1"/>
  <c r="Z55" i="23"/>
  <c r="Y82" i="23"/>
  <c r="Y56" i="23"/>
  <c r="Y69" i="23" s="1"/>
  <c r="X72" i="23" l="1"/>
  <c r="Z56" i="23"/>
  <c r="Z69" i="23" s="1"/>
  <c r="Z82" i="23"/>
  <c r="AA53" i="23"/>
  <c r="Y77" i="23"/>
  <c r="Y70" i="23"/>
  <c r="Y71" i="23" l="1"/>
  <c r="Y78" i="23" s="1"/>
  <c r="Z77" i="23"/>
  <c r="Z70" i="23"/>
  <c r="AA55" i="23"/>
  <c r="AB53" i="23" s="1"/>
  <c r="Y72" i="23" l="1"/>
  <c r="AB55" i="23"/>
  <c r="AA82" i="23"/>
  <c r="AA56" i="23"/>
  <c r="AA69" i="23" s="1"/>
  <c r="Z71" i="23"/>
  <c r="Z78" i="23" s="1"/>
  <c r="AA77" i="23" l="1"/>
  <c r="AA70" i="23"/>
  <c r="AB82" i="23"/>
  <c r="AB56" i="23"/>
  <c r="AB69" i="23" s="1"/>
  <c r="AC53" i="23"/>
  <c r="Z72" i="23"/>
  <c r="AC55" i="23" l="1"/>
  <c r="AD53" i="23" s="1"/>
  <c r="AA71" i="23"/>
  <c r="AA78" i="23" s="1"/>
  <c r="AB77" i="23"/>
  <c r="AB70" i="23"/>
  <c r="AD55" i="23" l="1"/>
  <c r="AE53" i="23" s="1"/>
  <c r="AB71" i="23"/>
  <c r="AB78" i="23" s="1"/>
  <c r="AC82" i="23"/>
  <c r="AC56" i="23"/>
  <c r="AC69" i="23" s="1"/>
  <c r="AA72" i="23"/>
  <c r="AB72" i="23" l="1"/>
  <c r="AC77" i="23"/>
  <c r="AC70" i="23"/>
  <c r="AE55" i="23"/>
  <c r="AF53" i="23" s="1"/>
  <c r="AD82" i="23"/>
  <c r="AD56" i="23"/>
  <c r="AD69" i="23" s="1"/>
  <c r="AF55" i="23" l="1"/>
  <c r="AE82" i="23"/>
  <c r="AE56" i="23"/>
  <c r="AE69" i="23" s="1"/>
  <c r="AD77" i="23"/>
  <c r="AD70" i="23"/>
  <c r="AC71" i="23"/>
  <c r="AC78" i="23" s="1"/>
  <c r="AC72" i="23" l="1"/>
  <c r="AE77" i="23"/>
  <c r="AE70" i="23"/>
  <c r="AD71" i="23"/>
  <c r="AD78" i="23" s="1"/>
  <c r="AF82" i="23"/>
  <c r="AF56" i="23"/>
  <c r="AF69" i="23" s="1"/>
  <c r="AG53" i="23"/>
  <c r="AD72" i="23" l="1"/>
  <c r="AF77" i="23"/>
  <c r="AF70" i="23"/>
  <c r="AG55" i="23"/>
  <c r="AE71" i="23"/>
  <c r="AE78" i="23" s="1"/>
  <c r="AE72" i="23" l="1"/>
  <c r="AG82" i="23"/>
  <c r="AG56" i="23"/>
  <c r="AG69" i="23" s="1"/>
  <c r="AF71" i="23"/>
  <c r="AF78" i="23" s="1"/>
  <c r="AH53" i="23"/>
  <c r="AG77" i="23" l="1"/>
  <c r="AG70" i="23"/>
  <c r="AH55" i="23"/>
  <c r="AF72" i="23"/>
  <c r="AH56" i="23" l="1"/>
  <c r="AH69" i="23" s="1"/>
  <c r="AH82" i="23"/>
  <c r="AG71" i="23"/>
  <c r="AG78" i="23" s="1"/>
  <c r="AG72" i="23" l="1"/>
  <c r="AH77" i="23"/>
  <c r="AH70" i="23"/>
  <c r="AH71" i="23" l="1"/>
  <c r="AH78" i="23" s="1"/>
  <c r="AH72" i="23" l="1"/>
  <c r="B22" i="22" l="1"/>
  <c r="A5" i="22"/>
  <c r="A8" i="17" l="1"/>
  <c r="E9" i="14"/>
  <c r="A14" i="12"/>
  <c r="A15" i="5" l="1"/>
  <c r="A15" i="22" s="1"/>
  <c r="B21" i="22" s="1"/>
  <c r="A12" i="5"/>
  <c r="A12" i="22" s="1"/>
  <c r="A9" i="5"/>
  <c r="A9" i="22"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3"/>
  <c r="B84" i="23" l="1"/>
  <c r="B89" i="23" s="1"/>
  <c r="B88" i="23"/>
  <c r="B86" i="23"/>
  <c r="C83" i="23" l="1"/>
  <c r="B87" i="23"/>
  <c r="B90" i="23" s="1"/>
  <c r="E83" i="23"/>
  <c r="E86" i="23" s="1"/>
  <c r="D83" i="23" l="1"/>
  <c r="D86" i="23" s="1"/>
  <c r="C86" i="23"/>
  <c r="C84" i="23"/>
  <c r="C89" i="23" s="1"/>
  <c r="C88" i="23"/>
  <c r="D84" i="23" l="1"/>
  <c r="D89" i="23" s="1"/>
  <c r="E84" i="23"/>
  <c r="E89" i="23" s="1"/>
  <c r="E88" i="23"/>
  <c r="D88" i="23"/>
  <c r="G83" i="23"/>
  <c r="G86" i="23" s="1"/>
  <c r="H83" i="23"/>
  <c r="H86" i="23" s="1"/>
  <c r="F83" i="23"/>
  <c r="C87" i="23"/>
  <c r="C90" i="23" s="1"/>
  <c r="E87" i="23"/>
  <c r="D87" i="23"/>
  <c r="D90" i="23" s="1"/>
  <c r="I83" i="23"/>
  <c r="I86" i="23" s="1"/>
  <c r="F86" i="23" l="1"/>
  <c r="I88" i="23"/>
  <c r="F88" i="23"/>
  <c r="G84" i="23"/>
  <c r="H84" i="23"/>
  <c r="I84" i="23"/>
  <c r="H88" i="23"/>
  <c r="F84" i="23"/>
  <c r="F89" i="23" s="1"/>
  <c r="G88" i="23"/>
  <c r="E90" i="23"/>
  <c r="K83" i="23"/>
  <c r="K86" i="23" s="1"/>
  <c r="I89" i="23" l="1"/>
  <c r="H89" i="23"/>
  <c r="J83" i="23"/>
  <c r="H87" i="23"/>
  <c r="F87" i="23"/>
  <c r="F90" i="23" s="1"/>
  <c r="I87" i="23"/>
  <c r="G87" i="23"/>
  <c r="G89" i="23"/>
  <c r="G90" i="23" l="1"/>
  <c r="I90" i="23"/>
  <c r="H90" i="23"/>
  <c r="J86" i="23"/>
  <c r="J88" i="23"/>
  <c r="J84" i="23"/>
  <c r="J89" i="23" s="1"/>
  <c r="K88" i="23"/>
  <c r="K84" i="23"/>
  <c r="K89" i="23" s="1"/>
  <c r="L83" i="23"/>
  <c r="L86" i="23" s="1"/>
  <c r="L88" i="23" l="1"/>
  <c r="M83" i="23"/>
  <c r="M86" i="23" s="1"/>
  <c r="L84" i="23"/>
  <c r="L89" i="23" s="1"/>
  <c r="G28" i="23" s="1"/>
  <c r="J87" i="23"/>
  <c r="J90" i="23" s="1"/>
  <c r="L87" i="23"/>
  <c r="M87" i="23"/>
  <c r="K87" i="23"/>
  <c r="M90" i="23" l="1"/>
  <c r="K90" i="23"/>
  <c r="L90" i="23"/>
  <c r="G30" i="23"/>
  <c r="M84" i="23"/>
  <c r="M89" i="23" s="1"/>
  <c r="N83" i="23"/>
  <c r="M88" i="23"/>
  <c r="G29" i="23" l="1"/>
  <c r="N86" i="23"/>
  <c r="N88" i="23"/>
  <c r="N84" i="23"/>
  <c r="N89" i="23" s="1"/>
  <c r="O83" i="23"/>
  <c r="O86" i="23" l="1"/>
  <c r="O87" i="23" s="1"/>
  <c r="O84" i="23"/>
  <c r="O89" i="23" s="1"/>
  <c r="O88" i="23"/>
  <c r="P83" i="23"/>
  <c r="N87" i="23"/>
  <c r="N90" i="23" s="1"/>
  <c r="Q83" i="23" l="1"/>
  <c r="P86" i="23"/>
  <c r="P87" i="23" s="1"/>
  <c r="P90" i="23" s="1"/>
  <c r="P84" i="23"/>
  <c r="P89" i="23" s="1"/>
  <c r="P88" i="23"/>
  <c r="O90" i="23"/>
  <c r="R83" i="23" l="1"/>
  <c r="Q86" i="23"/>
  <c r="Q87" i="23" s="1"/>
  <c r="Q90" i="23" s="1"/>
  <c r="Q88" i="23"/>
  <c r="Q84" i="23"/>
  <c r="Q89" i="23" s="1"/>
  <c r="S83" i="23" l="1"/>
  <c r="R86" i="23"/>
  <c r="R87" i="23" s="1"/>
  <c r="R90" i="23" s="1"/>
  <c r="R88" i="23"/>
  <c r="R84" i="23"/>
  <c r="R89" i="23" s="1"/>
  <c r="T83" i="23" l="1"/>
  <c r="S86" i="23"/>
  <c r="S87" i="23" s="1"/>
  <c r="S90" i="23" s="1"/>
  <c r="S88" i="23"/>
  <c r="S84" i="23"/>
  <c r="S89" i="23" s="1"/>
  <c r="U83" i="23" l="1"/>
  <c r="T86" i="23"/>
  <c r="T87" i="23" s="1"/>
  <c r="T90" i="23" s="1"/>
  <c r="T88" i="23"/>
  <c r="T84" i="23"/>
  <c r="T89" i="23" s="1"/>
  <c r="V83" i="23" l="1"/>
  <c r="U86" i="23"/>
  <c r="U87" i="23" s="1"/>
  <c r="U90" i="23" s="1"/>
  <c r="U88" i="23"/>
  <c r="U84" i="23"/>
  <c r="U89" i="23" s="1"/>
  <c r="W83" i="23" l="1"/>
  <c r="V86" i="23"/>
  <c r="V87" i="23" s="1"/>
  <c r="V90" i="23" s="1"/>
  <c r="V84" i="23"/>
  <c r="V89" i="23" s="1"/>
  <c r="V88" i="23"/>
  <c r="X83" i="23" l="1"/>
  <c r="W86" i="23"/>
  <c r="W87" i="23" s="1"/>
  <c r="W90" i="23" s="1"/>
  <c r="W88" i="23"/>
  <c r="W84" i="23"/>
  <c r="W89" i="23" s="1"/>
  <c r="Y83" i="23" l="1"/>
  <c r="X86" i="23"/>
  <c r="X87" i="23" s="1"/>
  <c r="X90" i="23" s="1"/>
  <c r="X84" i="23"/>
  <c r="X89" i="23" s="1"/>
  <c r="X88" i="23"/>
  <c r="Z83" i="23" l="1"/>
  <c r="Y86" i="23"/>
  <c r="Y87" i="23" s="1"/>
  <c r="Y90" i="23" s="1"/>
  <c r="Y84" i="23"/>
  <c r="Y89" i="23" s="1"/>
  <c r="Y88" i="23"/>
  <c r="AA83" i="23" l="1"/>
  <c r="Z86" i="23"/>
  <c r="Z87" i="23" s="1"/>
  <c r="Z90" i="23" s="1"/>
  <c r="Z88" i="23"/>
  <c r="Z84" i="23"/>
  <c r="Z89" i="23" s="1"/>
  <c r="AB83" i="23" l="1"/>
  <c r="AA86" i="23"/>
  <c r="AA87" i="23" s="1"/>
  <c r="AA90" i="23" s="1"/>
  <c r="AA84" i="23"/>
  <c r="AA89" i="23" s="1"/>
  <c r="AA88" i="23"/>
  <c r="AC83" i="23" l="1"/>
  <c r="AB86" i="23"/>
  <c r="AB87" i="23" s="1"/>
  <c r="AB90" i="23" s="1"/>
  <c r="AB84" i="23"/>
  <c r="AB89" i="23" s="1"/>
  <c r="AB88" i="23"/>
  <c r="AD83" i="23" l="1"/>
  <c r="AC86" i="23"/>
  <c r="AC87" i="23" s="1"/>
  <c r="AC90" i="23" s="1"/>
  <c r="AC84" i="23"/>
  <c r="AC89" i="23" s="1"/>
  <c r="AC88" i="23"/>
  <c r="AE83" i="23" l="1"/>
  <c r="AD86" i="23"/>
  <c r="AD87" i="23" s="1"/>
  <c r="AD90" i="23" s="1"/>
  <c r="AD84" i="23"/>
  <c r="AD89" i="23" s="1"/>
  <c r="AD88" i="23"/>
  <c r="AF83" i="23" l="1"/>
  <c r="AE86" i="23"/>
  <c r="AE87" i="23" s="1"/>
  <c r="AE90" i="23" s="1"/>
  <c r="AE84" i="23"/>
  <c r="AE89" i="23" s="1"/>
  <c r="AE88" i="23"/>
  <c r="AG83" i="23" l="1"/>
  <c r="AF86" i="23"/>
  <c r="AF87" i="23" s="1"/>
  <c r="AF90" i="23" s="1"/>
  <c r="AF84" i="23"/>
  <c r="AF89" i="23" s="1"/>
  <c r="AF88" i="23"/>
  <c r="AH83" i="23" l="1"/>
  <c r="AG86" i="23"/>
  <c r="AG87" i="23" s="1"/>
  <c r="AG90" i="23" s="1"/>
  <c r="AG88" i="23"/>
  <c r="AG84" i="23"/>
  <c r="AG89" i="23" s="1"/>
  <c r="AH86" i="23" l="1"/>
  <c r="AH87" i="23" s="1"/>
  <c r="AH90" i="23" s="1"/>
  <c r="AH84" i="23"/>
  <c r="AH89" i="23" s="1"/>
  <c r="AH88" i="23"/>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 ref="C48" authorId="0" shapeId="0">
      <text>
        <r>
          <rPr>
            <b/>
            <sz val="9"/>
            <color indexed="81"/>
            <rFont val="Tahoma"/>
            <family val="2"/>
            <charset val="204"/>
          </rPr>
          <t>Устинова Наталья Игоревна:</t>
        </r>
        <r>
          <rPr>
            <sz val="9"/>
            <color indexed="81"/>
            <rFont val="Tahoma"/>
            <family val="2"/>
            <charset val="204"/>
          </rPr>
          <t xml:space="preserve">
стоимость ТС с НДС</t>
        </r>
      </text>
    </comment>
    <comment ref="C49" authorId="0" shapeId="0">
      <text>
        <r>
          <rPr>
            <b/>
            <sz val="9"/>
            <color indexed="81"/>
            <rFont val="Tahoma"/>
            <family val="2"/>
            <charset val="204"/>
          </rPr>
          <t>Устинова Наталья Игоревна:</t>
        </r>
        <r>
          <rPr>
            <sz val="9"/>
            <color indexed="81"/>
            <rFont val="Tahoma"/>
            <family val="2"/>
            <charset val="204"/>
          </rPr>
          <t xml:space="preserve">
стоимость ТС с НДС</t>
        </r>
      </text>
    </comment>
  </commentList>
</comments>
</file>

<file path=xl/sharedStrings.xml><?xml version="1.0" encoding="utf-8"?>
<sst xmlns="http://schemas.openxmlformats.org/spreadsheetml/2006/main" count="1077" uniqueCount="610">
  <si>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</si>
  <si>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</si>
  <si>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</si>
  <si>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</si>
  <si>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</si>
  <si>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</si>
  <si>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</si>
  <si>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</si>
  <si>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</si>
  <si>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</si>
  <si>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</si>
  <si>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</si>
  <si>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</si>
  <si>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</si>
  <si>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</si>
  <si>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</si>
  <si>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</si>
  <si>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</si>
  <si>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</si>
  <si>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</si>
  <si>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</si>
  <si>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</si>
  <si>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</si>
  <si>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</si>
  <si>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</si>
  <si>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</si>
  <si>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</si>
  <si>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</si>
  <si>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</si>
  <si>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</si>
  <si>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</si>
  <si>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</si>
  <si>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</si>
  <si>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</si>
  <si>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</si>
  <si>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</si>
  <si>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</si>
  <si>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</si>
  <si>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</si>
  <si>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</si>
  <si>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</si>
  <si>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</si>
  <si>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</si>
  <si>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</si>
  <si>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</si>
  <si>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</si>
  <si>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</si>
  <si>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</si>
  <si>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</si>
  <si>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</si>
  <si>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</si>
  <si>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</si>
  <si>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</si>
  <si>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</si>
  <si>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</si>
  <si>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</si>
  <si>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</si>
  <si>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</si>
  <si>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</si>
  <si>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</si>
  <si>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</si>
  <si>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</si>
  <si>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</si>
  <si>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</si>
  <si>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</si>
  <si>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</si>
  <si>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</si>
  <si>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</si>
  <si>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</si>
  <si>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</si>
  <si>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</si>
  <si>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</si>
  <si>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</si>
  <si>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</si>
  <si>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</si>
  <si>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</si>
  <si>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</si>
  <si>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</si>
  <si>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</si>
  <si>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</si>
  <si>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</si>
  <si>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</si>
  <si>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</si>
  <si>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</si>
  <si>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</si>
  <si>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</si>
  <si>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</si>
  <si>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</si>
  <si>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</si>
  <si>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</si>
  <si>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</si>
  <si>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</si>
  <si>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</si>
  <si>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</si>
  <si>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</si>
  <si>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</si>
  <si>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</si>
  <si>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</si>
  <si>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</si>
  <si>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</si>
  <si>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</si>
  <si>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</si>
  <si>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</si>
  <si>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</si>
  <si>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</si>
  <si>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</si>
  <si>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</si>
  <si>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</si>
  <si>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</si>
  <si>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</si>
  <si>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</si>
  <si>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</si>
  <si>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</si>
  <si>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</si>
  <si>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</si>
  <si>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</si>
  <si>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</si>
  <si>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</si>
  <si>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</si>
  <si>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</si>
  <si>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</si>
  <si>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</si>
  <si>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</si>
  <si>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</si>
  <si>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</si>
  <si>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</si>
  <si>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</si>
  <si>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</si>
  <si>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</si>
  <si>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</si>
  <si>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</si>
  <si>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</si>
  <si>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</si>
  <si>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</si>
  <si>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</si>
  <si>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</si>
  <si>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</si>
  <si>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</si>
  <si>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</si>
  <si>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</si>
  <si>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</si>
  <si>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</si>
  <si>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</si>
  <si>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</si>
  <si>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</si>
  <si>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</si>
  <si>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</si>
  <si>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</si>
  <si>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</si>
  <si>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</si>
  <si>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</si>
  <si>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</si>
  <si>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</si>
  <si>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</si>
  <si>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</si>
  <si>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</si>
  <si>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</si>
  <si>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</si>
  <si>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</si>
  <si>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</si>
  <si>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</si>
  <si>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</si>
  <si>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</si>
  <si>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</si>
  <si>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</si>
  <si>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</si>
  <si>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</si>
  <si>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</si>
  <si>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</si>
  <si>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</si>
  <si>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</si>
  <si>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</si>
  <si>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</si>
  <si>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</si>
  <si>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</si>
  <si>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</si>
  <si>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</si>
  <si>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</si>
  <si>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</si>
  <si>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</si>
  <si>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</si>
  <si>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</si>
  <si>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</si>
  <si>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</si>
  <si>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</si>
  <si>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</si>
  <si>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</si>
  <si>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</si>
  <si>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</si>
  <si>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</si>
  <si>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</si>
  <si>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</si>
  <si>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</si>
  <si>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</si>
  <si>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</si>
  <si>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</si>
  <si>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</si>
  <si>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</si>
  <si>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</si>
  <si>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</si>
  <si>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</si>
  <si>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</si>
  <si>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</si>
  <si>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</si>
  <si>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</si>
  <si>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</si>
  <si>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</si>
  <si>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</si>
  <si>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</si>
  <si>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</si>
  <si>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</si>
  <si>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</si>
  <si>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</si>
  <si>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</si>
  <si>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</si>
  <si>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</si>
  <si>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</si>
  <si>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</si>
  <si>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</si>
  <si>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</si>
  <si>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</si>
  <si>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</si>
  <si>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</si>
  <si>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</si>
  <si>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</si>
  <si>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</si>
  <si>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</si>
  <si>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</si>
  <si>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</si>
  <si>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</si>
  <si>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</si>
  <si>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</si>
  <si>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</si>
  <si>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</si>
  <si>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</si>
  <si>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</si>
  <si>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</si>
  <si>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</si>
  <si>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</si>
  <si>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</si>
  <si>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</si>
  <si>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</si>
  <si>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</si>
  <si>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</si>
  <si>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</si>
  <si>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</si>
  <si>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</si>
  <si>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</si>
  <si>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</si>
  <si>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</si>
  <si>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</si>
  <si>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</si>
  <si>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</si>
  <si>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</si>
  <si>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</si>
  <si>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</si>
  <si>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</si>
  <si>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</si>
  <si>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</si>
  <si>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</si>
  <si>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</si>
  <si>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</si>
  <si>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</si>
  <si>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</si>
  <si>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</si>
  <si>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</si>
  <si>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</si>
  <si>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</si>
  <si>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</si>
  <si>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</si>
  <si>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</si>
  <si>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</si>
  <si>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</si>
  <si>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</si>
  <si>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</si>
  <si>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</si>
  <si>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</si>
  <si>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</si>
  <si>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</si>
  <si>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</si>
  <si>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</si>
  <si>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</si>
  <si>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</si>
  <si>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</si>
  <si>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</si>
  <si>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</si>
  <si>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</si>
  <si>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</si>
  <si>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</si>
  <si>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</si>
  <si>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</si>
  <si>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</si>
  <si>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</si>
  <si>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</si>
  <si>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</si>
  <si>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</si>
  <si>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</si>
  <si>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</si>
  <si>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</si>
  <si>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</si>
  <si>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</si>
  <si>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</si>
  <si>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</si>
  <si>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</si>
  <si>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</si>
  <si>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</si>
  <si>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</si>
  <si>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</si>
  <si>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</si>
  <si>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</si>
  <si>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</si>
  <si>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</si>
  <si>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</si>
  <si>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</si>
  <si>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</si>
  <si>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</si>
  <si>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</si>
  <si>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</si>
  <si>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</si>
  <si>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</si>
  <si>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</si>
  <si>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</si>
  <si>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</si>
  <si>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</si>
  <si>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</si>
  <si>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</si>
  <si>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</si>
  <si>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</si>
  <si>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</si>
  <si>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</si>
  <si>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</si>
  <si>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</si>
  <si>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</si>
  <si>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</si>
  <si>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</si>
  <si>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</si>
  <si>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</si>
  <si>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</si>
  <si>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</si>
  <si>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</si>
  <si>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</si>
  <si>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</si>
  <si>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</si>
  <si>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</si>
  <si>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</si>
  <si>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</si>
  <si>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</si>
  <si>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</si>
  <si>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</si>
  <si>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</si>
  <si>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</si>
  <si>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</si>
  <si>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</si>
  <si>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</si>
  <si>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</si>
  <si>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</si>
  <si>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</si>
  <si>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</si>
  <si>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</si>
  <si>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</si>
  <si>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</si>
  <si>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</si>
  <si>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</si>
  <si>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</si>
  <si>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</si>
  <si>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</si>
  <si>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</si>
  <si>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</si>
  <si>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</si>
  <si>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</si>
  <si>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</si>
  <si>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</si>
  <si>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</si>
  <si>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</si>
  <si>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</si>
  <si>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</si>
  <si>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</si>
  <si>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</si>
  <si>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</si>
  <si>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</si>
  <si>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</si>
  <si>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</si>
  <si>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</si>
  <si>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</si>
  <si>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</si>
  <si>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</si>
  <si>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</si>
  <si>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</si>
  <si>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</si>
  <si>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</si>
  <si>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</si>
  <si>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</si>
  <si>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</si>
  <si>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</si>
  <si>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</si>
  <si>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</si>
  <si>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</si>
  <si>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</si>
  <si>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</si>
  <si>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</si>
  <si>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</si>
  <si>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</si>
  <si>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</si>
  <si>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</si>
  <si>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</si>
  <si>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</si>
  <si>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</si>
  <si>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</si>
  <si>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</si>
  <si>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</si>
  <si>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</si>
  <si>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</si>
  <si>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</si>
  <si>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</si>
  <si>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</si>
  <si>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</si>
  <si>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</si>
  <si>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</si>
  <si>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</si>
  <si>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</si>
  <si>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</si>
  <si>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</si>
  <si>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</si>
  <si>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</si>
  <si>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</si>
  <si>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</si>
  <si>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</si>
  <si>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</si>
  <si>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</si>
  <si>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</si>
  <si>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</si>
  <si>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</si>
  <si>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</si>
  <si>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</si>
  <si>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</si>
  <si>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</si>
  <si>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</si>
  <si>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</si>
  <si>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</si>
  <si>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</si>
  <si>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</si>
  <si>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</si>
  <si>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</si>
  <si>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</si>
  <si>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</si>
  <si>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</si>
  <si>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</si>
  <si>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</si>
  <si>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</si>
  <si>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</si>
  <si>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</si>
  <si>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</si>
  <si>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</si>
  <si>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</si>
  <si>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</si>
  <si>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</si>
  <si>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</si>
  <si>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</si>
  <si>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</si>
  <si>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</si>
  <si>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</si>
  <si>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</si>
  <si>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</si>
  <si>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</si>
  <si>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</si>
  <si>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</si>
  <si>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</si>
  <si>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</si>
  <si>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</si>
  <si>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</si>
  <si>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</si>
  <si>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</si>
  <si>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</si>
  <si>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</si>
  <si>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</si>
  <si>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</si>
  <si>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</si>
  <si>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</si>
  <si>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</si>
  <si>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</si>
  <si>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</si>
  <si>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</si>
  <si>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</si>
  <si>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</si>
  <si>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</si>
  <si>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</si>
  <si>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</si>
  <si>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</si>
  <si>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</si>
  <si>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</si>
  <si>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</si>
  <si>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</si>
  <si>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</si>
  <si>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</si>
  <si>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</si>
  <si>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</si>
  <si>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</si>
  <si>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</si>
  <si>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</si>
  <si>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</si>
  <si>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</si>
  <si>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</si>
  <si>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</si>
  <si>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</si>
  <si>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</si>
  <si>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</si>
  <si>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</si>
  <si>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</si>
  <si>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</si>
  <si>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</si>
  <si>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</si>
  <si>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</si>
  <si>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</si>
  <si>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</si>
  <si>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</si>
  <si>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</si>
  <si>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</si>
  <si>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</si>
  <si>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</si>
  <si>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</si>
  <si>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</si>
  <si>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</si>
  <si>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</si>
  <si>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отсутствуют</t>
  </si>
  <si>
    <t>не подходит под критерии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</si>
  <si>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</si>
  <si>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</si>
  <si>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</si>
  <si>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</si>
  <si>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</si>
  <si>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</si>
  <si>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</si>
  <si>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</si>
  <si>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</si>
  <si>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</si>
  <si>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</si>
  <si>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</si>
  <si>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</si>
  <si>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</si>
  <si>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</si>
  <si>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прочие</t>
  </si>
  <si>
    <t>Прочие инвестиционные проекты</t>
  </si>
  <si>
    <t>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t>
  </si>
  <si>
    <t>Приобретение в 2019 году: 1 РИСЭ мощностью 100 кВт, 1 РИСЭ мощностью 200 кВт, 1 РИСЭ мощностью 500 кВт;
Приобретение в 2020 году: 1 РИСЭ мощностью 100 кВт, 1 РИСЭ мощностью 200 кВт;
Приобретение в 2021 году: 3 РИСЭ мощностью 100 кВт, 1 РИСЭ мощностью 200 кВт.</t>
  </si>
  <si>
    <t>Цели (указать укрупненные цели в соответствии с приложением 1)</t>
  </si>
  <si>
    <t>нд</t>
  </si>
  <si>
    <t>не относится</t>
  </si>
  <si>
    <t>J_92-20</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</si>
  <si>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</si>
  <si>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Предложения по корректировке плана</t>
  </si>
  <si>
    <t>Предложение по корректировке утвержденного плана</t>
  </si>
  <si>
    <r>
      <t>Другое</t>
    </r>
    <r>
      <rPr>
        <vertAlign val="superscript"/>
        <sz val="12"/>
        <color rgb="FF000000"/>
        <rFont val="Times New Roman"/>
        <family val="1"/>
        <charset val="204"/>
      </rPr>
      <t>3)</t>
    </r>
    <r>
      <rPr>
        <sz val="12"/>
        <color rgb="FF000000"/>
        <rFont val="Times New Roman"/>
        <family val="1"/>
        <charset val="204"/>
      </rPr>
      <t>, шт.</t>
    </r>
  </si>
  <si>
    <t>2019, 2020, 2021</t>
  </si>
  <si>
    <t>Поставка ДГУ (РИСЭ)</t>
  </si>
  <si>
    <t>МТРиО</t>
  </si>
  <si>
    <t>Маркетинговое исследование</t>
  </si>
  <si>
    <t>2019: 1 РИСЭ мощностью 100 кВт, 1 РИСЭ мощностью 200 кВт, 1 РИСЭ мощностью 500 кВт;
2020: 1 РИСЭ мощностью 100 кВт, 1 РИСЭ мощностью 200 кВт;
2021: 3 РИСЭ мощностью 100 кВт, 1 РИСЭ мощностью 200 кВт.</t>
  </si>
  <si>
    <t>нет</t>
  </si>
  <si>
    <t>Приказ ПАО "Россети" от 01.06.2018 № 89 "О внесении изменений в приказ ПАО "Россети" от 18.12.2015 № 215"; 
Единые правила предотвращения и ликвидации последствий аварий на электросетевых объектах ДЗО ПАО «Россети», утвержденные приказом Общества от 18.12.2015 № 215. 
Письмо ПАО "Россети" от 15.06.2018 № ДГ/134/1077 "О многолетней программе закупки РИСЭ".</t>
  </si>
  <si>
    <t>Сокращение средней длительности перерывов электроснабжения потребителей</t>
  </si>
  <si>
    <t>Обеспечения средней длительности перерывов электроснабжения потребителей, не превышающей 3 часов.</t>
  </si>
  <si>
    <t>3шт.</t>
  </si>
  <si>
    <t>2шт.</t>
  </si>
  <si>
    <t>4шт.</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</si>
  <si>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</si>
  <si>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</si>
  <si>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</si>
  <si>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</si>
  <si>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</si>
  <si>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Стоимость 1 РИСЭ мощностью 100 кВт составляет 1,25 млн рублей (без НДС);
Стоимость 1 РИСЭ мощностью 200 кВт составляет 2,10 млн рублей (без НДС);
Стоимость 1 РИСЭ мощностью 500 кВт составляет 5,79 млн рублей (без НДС).</t>
  </si>
  <si>
    <r>
      <t>Другое</t>
    </r>
    <r>
      <rPr>
        <vertAlign val="superscript"/>
        <sz val="12"/>
        <rFont val="Times New Roman"/>
        <family val="1"/>
        <charset val="204"/>
      </rPr>
      <t>3)</t>
    </r>
    <r>
      <rPr>
        <sz val="12"/>
        <rFont val="Times New Roman"/>
        <family val="1"/>
        <charset val="204"/>
      </rPr>
      <t>, штуки</t>
    </r>
  </si>
  <si>
    <t>Сметная стоимость проекта в ценах 2019 года с НДС, млн рублей</t>
  </si>
  <si>
    <t>ООО "РусДизель" договор № 1525 от 12.11.2019, д/с 1 от 11.12.2019 в ценах 2019 года с НДС, млн рублей</t>
  </si>
  <si>
    <t>Поставка резервных источников снабжения электрической энергией (РИСЭ) различной мощности</t>
  </si>
  <si>
    <t>мониторинг цен</t>
  </si>
  <si>
    <t>ВЗ</t>
  </si>
  <si>
    <t>ОЗП</t>
  </si>
  <si>
    <t>"РУСДИЗЕЛЬ" ООО</t>
  </si>
  <si>
    <t>1з</t>
  </si>
  <si>
    <t>31908299579</t>
  </si>
  <si>
    <t xml:space="preserve">https://rosseti.roseltorg.ru/ </t>
  </si>
  <si>
    <t>"АльфаБалтИнжиниринг" ООО</t>
  </si>
  <si>
    <t>"Завод ПСМ" ООО</t>
  </si>
  <si>
    <t>"Техномир" ООО</t>
  </si>
  <si>
    <t>д/с 1 от 11.12.2019</t>
  </si>
  <si>
    <t>коммерческие предложения, заключенный договор</t>
  </si>
  <si>
    <t>2021</t>
  </si>
  <si>
    <t xml:space="preserve"> по состоянию на 01.01.2020 года</t>
  </si>
  <si>
    <t xml:space="preserve"> по состоянию на 01.01.2021 года</t>
  </si>
  <si>
    <t>Факт 2020 года</t>
  </si>
  <si>
    <t>2021 год</t>
  </si>
  <si>
    <t>2022 год</t>
  </si>
  <si>
    <t>2023 год</t>
  </si>
  <si>
    <t>ООО "РусДизель" договор № 1525 от 12.11.2019, д/с 1 от 11.12.2019;
ООО "РусДизель" договор № № ЯЭ/34/52 от 19.11.2020</t>
  </si>
  <si>
    <t>[юридическое лицо, вид услуг/ подряда, предмет договора, дата заключения/ расторжения и номер договора/ соглашений к договору]</t>
  </si>
  <si>
    <t>Поставка резервных источников снабжения электрической энергией (РИСЭ) различной мощности в количестве 2 единиц для проведения аварийно-восстановительных работ</t>
  </si>
  <si>
    <t>ЗП</t>
  </si>
  <si>
    <t>32009547140</t>
  </si>
  <si>
    <t>ООО "РусДизель" договор № ЯЭ/34/52 от 19.11.2020 в ценах 2020 года с НДС, млн рублей</t>
  </si>
  <si>
    <t>31.12.2019
31.12.2021</t>
  </si>
  <si>
    <t>12.11.2019
19.11.2020
01.02.2021</t>
  </si>
  <si>
    <t>12.11.2019
19.11.2020
31.12.2021</t>
  </si>
  <si>
    <t>27.12.2019
30.01.2021</t>
  </si>
  <si>
    <t>З</t>
  </si>
  <si>
    <t>12.11.2019
19.11.2020</t>
  </si>
  <si>
    <t>27.12.2019
01.01.2021</t>
  </si>
  <si>
    <t>30.12.2019
31.01.2021</t>
  </si>
  <si>
    <t>Факс</t>
  </si>
  <si>
    <t>Год раскрытия информации: 2022 год</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</si>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</sst>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_ ;\-#,##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249977111117893"/>
      <name val="Arial Cyr"/>
      <charset val="204"/>
    </font>
    <font>
      <sz val="9"/>
      <color indexed="81"/>
      <name val="Tahoma"/>
      <family val="2"/>
      <charset val="204"/>
    </font>
    <font>
      <b/>
      <sz val="9"/>
      <color indexed="81"/>
      <name val="Tahoma"/>
      <family val="2"/>
      <charset val="204"/>
    </font>
    <font>
      <vertAlign val="superscript"/>
      <sz val="12"/>
      <name val="Times New Roman"/>
      <family val="1"/>
      <charset val="204"/>
    </font>
    <font>
      <sz val="11"/>
      <color theme="0" tint="-0.249977111117893"/>
      <name val="Times New Roman"/>
      <family val="1"/>
      <charset val="204"/>
    </font>
    <font>
      <u/>
      <sz val="11"/>
      <color theme="10"/>
      <name val="Calibri"/>
      <family val="2"/>
      <charset val="204"/>
      <scheme val="minor"/>
    </font>
    <font>
      <u/>
      <sz val="10"/>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8"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74" fillId="0" borderId="0" applyNumberFormat="0" applyFill="0" applyBorder="0" applyAlignment="0" applyProtection="0"/>
  </cellStyleXfs>
  <cellXfs count="4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8" fillId="0" borderId="0" xfId="50" applyFont="1"/>
    <xf numFmtId="172" fontId="7" fillId="0" borderId="0" xfId="67" applyNumberFormat="1" applyFont="1" applyFill="1" applyAlignment="1">
      <alignment vertical="center"/>
    </xf>
    <xf numFmtId="0" fontId="69" fillId="0" borderId="0" xfId="62" applyFont="1" applyFill="1"/>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1" xfId="62" applyFont="1" applyBorder="1" applyAlignment="1">
      <alignment wrapText="1"/>
    </xf>
    <xf numFmtId="0" fontId="61" fillId="0" borderId="0" xfId="62" applyFont="1" applyBorder="1"/>
    <xf numFmtId="0" fontId="61" fillId="0" borderId="1" xfId="62" applyFont="1" applyBorder="1"/>
    <xf numFmtId="10" fontId="61" fillId="25"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49" fontId="37" fillId="0" borderId="1" xfId="49" applyNumberFormat="1" applyFont="1" applyBorder="1" applyAlignment="1">
      <alignment horizontal="center" vertical="center" wrapText="1"/>
    </xf>
    <xf numFmtId="0" fontId="11" fillId="0" borderId="1" xfId="2" applyFont="1" applyFill="1" applyBorder="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9" fillId="0" borderId="0" xfId="2" applyFont="1" applyFill="1" applyAlignment="1">
      <alignment horizontal="center"/>
    </xf>
    <xf numFmtId="0" fontId="4" fillId="0" borderId="4" xfId="2" applyFont="1" applyFill="1" applyBorder="1" applyAlignment="1">
      <alignment vertical="center" wrapText="1"/>
    </xf>
    <xf numFmtId="2" fontId="39" fillId="0" borderId="1" xfId="2" applyNumberFormat="1" applyFont="1" applyFill="1" applyBorder="1" applyAlignment="1">
      <alignment horizontal="center" vertical="center" wrapText="1"/>
    </xf>
    <xf numFmtId="173"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0" fontId="11" fillId="26" borderId="0" xfId="2" applyFont="1" applyFill="1"/>
    <xf numFmtId="0" fontId="5" fillId="26" borderId="0" xfId="1" applyFont="1" applyFill="1" applyAlignment="1">
      <alignment vertical="center"/>
    </xf>
    <xf numFmtId="0" fontId="4" fillId="26" borderId="0" xfId="1" applyFont="1" applyFill="1" applyBorder="1" applyAlignment="1">
      <alignment vertical="center"/>
    </xf>
    <xf numFmtId="0" fontId="11" fillId="26" borderId="0" xfId="2" applyFont="1" applyFill="1" applyBorder="1" applyAlignment="1">
      <alignment horizontal="left" vertical="center" wrapText="1"/>
    </xf>
    <xf numFmtId="0" fontId="11" fillId="26" borderId="0" xfId="2" applyFont="1" applyFill="1" applyBorder="1"/>
    <xf numFmtId="0" fontId="11" fillId="26" borderId="0" xfId="2" applyFont="1" applyFill="1" applyBorder="1" applyAlignment="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11" fillId="0" borderId="1" xfId="1" applyNumberFormat="1" applyFont="1" applyFill="1" applyBorder="1" applyAlignment="1">
      <alignment horizontal="left" vertical="center" wrapText="1"/>
    </xf>
    <xf numFmtId="0" fontId="11" fillId="0" borderId="1" xfId="1" applyFont="1" applyFill="1" applyBorder="1" applyAlignment="1">
      <alignment vertical="center" wrapText="1"/>
    </xf>
    <xf numFmtId="0" fontId="42" fillId="0" borderId="1" xfId="2" applyFont="1" applyFill="1" applyBorder="1" applyAlignment="1">
      <alignment vertical="top" wrapText="1"/>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2" fontId="11" fillId="0" borderId="1" xfId="0" applyNumberFormat="1" applyFont="1" applyFill="1" applyBorder="1" applyAlignment="1">
      <alignment horizontal="left"/>
    </xf>
    <xf numFmtId="0" fontId="40" fillId="0" borderId="30" xfId="2" applyFont="1" applyFill="1" applyBorder="1" applyAlignment="1">
      <alignment horizontal="justify"/>
    </xf>
    <xf numFmtId="0" fontId="63" fillId="0" borderId="1" xfId="1" applyFont="1" applyFill="1" applyBorder="1" applyAlignment="1">
      <alignment horizontal="center" vertical="center" wrapText="1"/>
    </xf>
    <xf numFmtId="14" fontId="37" fillId="0" borderId="1" xfId="49" applyNumberFormat="1" applyFont="1" applyBorder="1" applyAlignment="1">
      <alignment horizontal="center" vertical="center"/>
    </xf>
    <xf numFmtId="14" fontId="40" fillId="0" borderId="36"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2" fontId="40" fillId="0" borderId="33"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73" fontId="42" fillId="0" borderId="1" xfId="2" applyNumberFormat="1" applyFont="1" applyFill="1" applyBorder="1" applyAlignment="1">
      <alignment horizontal="center" vertical="center" wrapText="1"/>
    </xf>
    <xf numFmtId="9" fontId="40" fillId="0" borderId="35" xfId="69" quotePrefix="1"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0" fontId="11" fillId="0" borderId="1" xfId="45" applyFont="1" applyFill="1" applyBorder="1" applyAlignment="1">
      <alignment horizontal="left" vertical="center" wrapText="1"/>
    </xf>
    <xf numFmtId="0" fontId="65" fillId="0" borderId="0" xfId="67" applyFont="1" applyFill="1" applyBorder="1" applyAlignment="1">
      <alignment vertical="center" wrapText="1"/>
    </xf>
    <xf numFmtId="167" fontId="73" fillId="0" borderId="0" xfId="67" applyNumberFormat="1" applyFont="1" applyFill="1" applyBorder="1" applyAlignment="1">
      <alignment horizontal="center" vertical="center"/>
    </xf>
    <xf numFmtId="1" fontId="63" fillId="0" borderId="1" xfId="49" applyNumberFormat="1" applyFont="1" applyBorder="1" applyAlignment="1">
      <alignment horizontal="center" vertical="center"/>
    </xf>
    <xf numFmtId="49" fontId="63" fillId="0" borderId="1" xfId="49" applyNumberFormat="1" applyFont="1" applyBorder="1" applyAlignment="1">
      <alignment horizontal="center" vertical="center"/>
    </xf>
    <xf numFmtId="14" fontId="63" fillId="0" borderId="1" xfId="49" applyNumberFormat="1" applyFont="1" applyBorder="1" applyAlignment="1">
      <alignment horizontal="center" vertical="center"/>
    </xf>
    <xf numFmtId="0" fontId="63" fillId="0" borderId="1" xfId="0" applyFont="1" applyFill="1" applyBorder="1" applyAlignment="1">
      <alignment horizontal="center" vertical="center" wrapText="1"/>
    </xf>
    <xf numFmtId="2" fontId="29" fillId="0" borderId="1" xfId="0" applyNumberFormat="1" applyFont="1" applyFill="1" applyBorder="1" applyAlignment="1">
      <alignment horizontal="center" vertical="center" wrapText="1"/>
    </xf>
    <xf numFmtId="49" fontId="45" fillId="0" borderId="1" xfId="0" applyNumberFormat="1" applyFont="1" applyFill="1" applyBorder="1" applyAlignment="1">
      <alignment horizontal="center" vertical="center" wrapText="1"/>
    </xf>
    <xf numFmtId="0" fontId="63" fillId="0" borderId="0" xfId="49" applyFont="1"/>
    <xf numFmtId="4" fontId="45" fillId="0" borderId="1" xfId="0" applyNumberFormat="1" applyFont="1" applyFill="1" applyBorder="1" applyAlignment="1">
      <alignment horizontal="center" vertical="center" wrapText="1"/>
    </xf>
    <xf numFmtId="0" fontId="45" fillId="0" borderId="1" xfId="0" applyNumberFormat="1" applyFont="1" applyFill="1" applyBorder="1" applyAlignment="1">
      <alignment horizontal="center" vertical="center" wrapText="1"/>
    </xf>
    <xf numFmtId="14" fontId="75" fillId="0" borderId="1" xfId="70" applyNumberFormat="1" applyFont="1" applyFill="1" applyBorder="1" applyAlignment="1">
      <alignment horizontal="center" vertical="center" wrapText="1"/>
    </xf>
    <xf numFmtId="14" fontId="45" fillId="0" borderId="1" xfId="0" applyNumberFormat="1" applyFont="1" applyFill="1" applyBorder="1" applyAlignment="1">
      <alignment horizontal="center" vertical="center" wrapText="1"/>
    </xf>
    <xf numFmtId="10" fontId="40" fillId="0" borderId="30" xfId="69" applyNumberFormat="1" applyFont="1" applyFill="1" applyBorder="1" applyAlignment="1">
      <alignment horizontal="justify" vertical="top" wrapText="1"/>
    </xf>
    <xf numFmtId="2" fontId="40" fillId="0" borderId="36"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0" fillId="26" borderId="30" xfId="2" applyFont="1" applyFill="1" applyBorder="1" applyAlignment="1">
      <alignment horizontal="justify" vertical="top" wrapText="1"/>
    </xf>
    <xf numFmtId="2" fontId="40" fillId="26" borderId="30"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0"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45749920"/>
        <c:axId val="245744432"/>
      </c:lineChart>
      <c:catAx>
        <c:axId val="2457499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5744432"/>
        <c:crosses val="autoZero"/>
        <c:auto val="1"/>
        <c:lblAlgn val="ctr"/>
        <c:lblOffset val="100"/>
        <c:noMultiLvlLbl val="0"/>
      </c:catAx>
      <c:valAx>
        <c:axId val="245744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57499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tabSelected="1" view="pageBreakPreview" topLeftCell="A7"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09" t="s">
        <v>608</v>
      </c>
      <c r="B5" s="309"/>
      <c r="C5" s="309"/>
      <c r="D5" s="165"/>
      <c r="E5" s="165"/>
      <c r="F5" s="165"/>
      <c r="G5" s="165"/>
      <c r="H5" s="165"/>
      <c r="I5" s="165"/>
      <c r="J5" s="165"/>
    </row>
    <row r="6" spans="1:22" s="12" customFormat="1" ht="18.75" x14ac:dyDescent="0.3">
      <c r="A6" s="17"/>
      <c r="F6" s="16"/>
      <c r="G6" s="16"/>
      <c r="H6" s="15"/>
    </row>
    <row r="7" spans="1:22" s="12" customFormat="1" ht="18.75" x14ac:dyDescent="0.2">
      <c r="A7" s="313" t="s">
        <v>7</v>
      </c>
      <c r="B7" s="313"/>
      <c r="C7" s="31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14" t="s">
        <v>538</v>
      </c>
      <c r="B9" s="314"/>
      <c r="C9" s="314"/>
      <c r="D9" s="8"/>
      <c r="E9" s="8"/>
      <c r="F9" s="8"/>
      <c r="G9" s="8"/>
      <c r="H9" s="8"/>
      <c r="I9" s="13"/>
      <c r="J9" s="13"/>
      <c r="K9" s="13"/>
      <c r="L9" s="13"/>
      <c r="M9" s="13"/>
      <c r="N9" s="13"/>
      <c r="O9" s="13"/>
      <c r="P9" s="13"/>
      <c r="Q9" s="13"/>
      <c r="R9" s="13"/>
      <c r="S9" s="13"/>
      <c r="T9" s="13"/>
      <c r="U9" s="13"/>
      <c r="V9" s="13"/>
    </row>
    <row r="10" spans="1:22" s="12" customFormat="1" ht="18.75" x14ac:dyDescent="0.2">
      <c r="A10" s="310" t="s">
        <v>6</v>
      </c>
      <c r="B10" s="310"/>
      <c r="C10" s="31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12" t="s">
        <v>547</v>
      </c>
      <c r="B12" s="312"/>
      <c r="C12" s="312"/>
      <c r="D12" s="8"/>
      <c r="E12" s="8"/>
      <c r="F12" s="8"/>
      <c r="G12" s="8"/>
      <c r="H12" s="8"/>
      <c r="I12" s="13"/>
      <c r="J12" s="13"/>
      <c r="K12" s="13"/>
      <c r="L12" s="13"/>
      <c r="M12" s="13"/>
      <c r="N12" s="13"/>
      <c r="O12" s="13"/>
      <c r="P12" s="13"/>
      <c r="Q12" s="13"/>
      <c r="R12" s="13"/>
      <c r="S12" s="13"/>
      <c r="T12" s="13"/>
      <c r="U12" s="13"/>
      <c r="V12" s="13"/>
    </row>
    <row r="13" spans="1:22" s="12" customFormat="1" ht="18.75" x14ac:dyDescent="0.2">
      <c r="A13" s="310" t="s">
        <v>5</v>
      </c>
      <c r="B13" s="310"/>
      <c r="C13" s="31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15" t="s">
        <v>542</v>
      </c>
      <c r="B15" s="315"/>
      <c r="C15" s="315"/>
      <c r="D15" s="8"/>
      <c r="E15" s="8"/>
      <c r="F15" s="8"/>
      <c r="G15" s="8"/>
      <c r="H15" s="8"/>
      <c r="I15" s="8"/>
      <c r="J15" s="8"/>
      <c r="K15" s="8"/>
      <c r="L15" s="8"/>
      <c r="M15" s="8"/>
      <c r="N15" s="8"/>
      <c r="O15" s="8"/>
      <c r="P15" s="8"/>
      <c r="Q15" s="8"/>
      <c r="R15" s="8"/>
      <c r="S15" s="8"/>
      <c r="T15" s="8"/>
      <c r="U15" s="8"/>
      <c r="V15" s="8"/>
    </row>
    <row r="16" spans="1:22" s="3" customFormat="1" ht="15" customHeight="1" x14ac:dyDescent="0.2">
      <c r="A16" s="310" t="s">
        <v>4</v>
      </c>
      <c r="B16" s="310"/>
      <c r="C16" s="31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1" t="s">
        <v>502</v>
      </c>
      <c r="B18" s="312"/>
      <c r="C18" s="31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3</v>
      </c>
      <c r="B20" s="41" t="s">
        <v>64</v>
      </c>
      <c r="C20" s="40" t="s">
        <v>63</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62</v>
      </c>
      <c r="B22" s="44" t="s">
        <v>344</v>
      </c>
      <c r="C22" s="162" t="s">
        <v>541</v>
      </c>
      <c r="D22" s="32"/>
      <c r="E22" s="32"/>
      <c r="F22" s="32"/>
      <c r="G22" s="32"/>
      <c r="H22" s="32"/>
      <c r="I22" s="31"/>
      <c r="J22" s="31"/>
      <c r="K22" s="31"/>
      <c r="L22" s="31"/>
      <c r="M22" s="31"/>
      <c r="N22" s="31"/>
      <c r="O22" s="31"/>
      <c r="P22" s="31"/>
      <c r="Q22" s="31"/>
      <c r="R22" s="31"/>
      <c r="S22" s="31"/>
      <c r="T22" s="30"/>
      <c r="U22" s="30"/>
      <c r="V22" s="30"/>
    </row>
    <row r="23" spans="1:22" s="3" customFormat="1" ht="31.5" x14ac:dyDescent="0.2">
      <c r="A23" s="27" t="s">
        <v>61</v>
      </c>
      <c r="B23" s="39" t="s">
        <v>544</v>
      </c>
      <c r="C23" s="43" t="s">
        <v>548</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06"/>
      <c r="B24" s="307"/>
      <c r="C24" s="308"/>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60</v>
      </c>
      <c r="B25" s="162" t="s">
        <v>451</v>
      </c>
      <c r="C25" s="38" t="s">
        <v>545</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59</v>
      </c>
      <c r="B26" s="162" t="s">
        <v>72</v>
      </c>
      <c r="C26" s="38" t="s">
        <v>520</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57</v>
      </c>
      <c r="B27" s="162" t="s">
        <v>71</v>
      </c>
      <c r="C27" s="38" t="s">
        <v>520</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56</v>
      </c>
      <c r="B28" s="162" t="s">
        <v>452</v>
      </c>
      <c r="C28" s="38" t="s">
        <v>522</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54</v>
      </c>
      <c r="B29" s="162" t="s">
        <v>453</v>
      </c>
      <c r="C29" s="38" t="s">
        <v>522</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52</v>
      </c>
      <c r="B30" s="162" t="s">
        <v>454</v>
      </c>
      <c r="C30" s="38" t="s">
        <v>522</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70</v>
      </c>
      <c r="B31" s="43" t="s">
        <v>455</v>
      </c>
      <c r="C31" s="38" t="s">
        <v>522</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68</v>
      </c>
      <c r="B32" s="43" t="s">
        <v>456</v>
      </c>
      <c r="C32" s="38" t="s">
        <v>522</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67</v>
      </c>
      <c r="B33" s="43" t="s">
        <v>457</v>
      </c>
      <c r="C33" s="38" t="s">
        <v>546</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471</v>
      </c>
      <c r="B34" s="43" t="s">
        <v>458</v>
      </c>
      <c r="C34" s="38" t="s">
        <v>522</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461</v>
      </c>
      <c r="B35" s="43" t="s">
        <v>69</v>
      </c>
      <c r="C35" s="28" t="s">
        <v>522</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472</v>
      </c>
      <c r="B36" s="43" t="s">
        <v>459</v>
      </c>
      <c r="C36" s="28" t="s">
        <v>522</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462</v>
      </c>
      <c r="B37" s="43" t="s">
        <v>460</v>
      </c>
      <c r="C37" s="28" t="s">
        <v>522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473</v>
      </c>
      <c r="B38" s="43" t="s">
        <v>225</v>
      </c>
      <c r="C38" s="28" t="s">
        <v>522</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06"/>
      <c r="B39" s="307"/>
      <c r="C39" s="308"/>
      <c r="D39" s="26"/>
      <c r="E39" s="26"/>
      <c r="F39" s="26"/>
      <c r="G39" s="26"/>
      <c r="H39" s="26"/>
      <c r="I39" s="26"/>
      <c r="J39" s="26"/>
      <c r="K39" s="26"/>
      <c r="L39" s="26"/>
      <c r="M39" s="26"/>
      <c r="N39" s="26"/>
      <c r="O39" s="26"/>
      <c r="P39" s="26"/>
      <c r="Q39" s="26"/>
      <c r="R39" s="26"/>
      <c r="S39" s="26"/>
      <c r="T39" s="26"/>
      <c r="U39" s="26"/>
      <c r="V39" s="26"/>
    </row>
    <row r="40" spans="1:22" ht="63" x14ac:dyDescent="0.25">
      <c r="A40" s="27" t="s">
        <v>463</v>
      </c>
      <c r="B40" s="43" t="s">
        <v>515</v>
      </c>
      <c r="C40" s="43" t="str">
        <f>CONCATENATE("Фхо=",ROUND('6.2. Паспорт фин осв ввод'!C24,2)," млн рублей")</f>
        <v>Фхо=23.08 млн рублей</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474</v>
      </c>
      <c r="B41" s="43" t="s">
        <v>497</v>
      </c>
      <c r="C41" s="43" t="s">
        <v>522</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464</v>
      </c>
      <c r="B42" s="43" t="s">
        <v>512</v>
      </c>
      <c r="C42" s="43" t="s">
        <v>522</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477</v>
      </c>
      <c r="B43" s="43" t="s">
        <v>478</v>
      </c>
      <c r="C43" s="43" t="s">
        <v>545</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465</v>
      </c>
      <c r="B44" s="43" t="s">
        <v>503</v>
      </c>
      <c r="C44" s="43" t="s">
        <v>523</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498</v>
      </c>
      <c r="B45" s="43" t="s">
        <v>504</v>
      </c>
      <c r="C45" s="43" t="s">
        <v>524</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466</v>
      </c>
      <c r="B46" s="43" t="s">
        <v>505</v>
      </c>
      <c r="C46" s="43" t="s">
        <v>524</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06"/>
      <c r="B47" s="307"/>
      <c r="C47" s="308"/>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499</v>
      </c>
      <c r="B48" s="43" t="s">
        <v>513</v>
      </c>
      <c r="C48" s="271" t="str">
        <f>CONCATENATE(ROUND('6.2. Паспорт фин осв ввод'!U24,2)," млн рублей")</f>
        <v>5.36 млн рублей</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467</v>
      </c>
      <c r="B49" s="43" t="s">
        <v>514</v>
      </c>
      <c r="C49" s="271" t="str">
        <f>CONCATENATE(ROUND('6.2. Паспорт фин осв ввод'!U30,2)," млн рублей")</f>
        <v>4.47 млн рублей</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C22" sqref="C22"/>
      <selection pane="topRight" activeCell="C22" sqref="C22"/>
      <selection pane="bottomLeft" activeCell="C22" sqref="C22"/>
      <selection pane="bottomRight" activeCell="J27" sqref="J27"/>
    </sheetView>
  </sheetViews>
  <sheetFormatPr defaultColWidth="9.140625" defaultRowHeight="15.75" x14ac:dyDescent="0.25"/>
  <cols>
    <col min="1" max="1" width="9.140625" style="66"/>
    <col min="2" max="2" width="57.85546875" style="66" customWidth="1"/>
    <col min="3" max="3" width="13" style="66" customWidth="1"/>
    <col min="4" max="4" width="17.85546875" style="258" customWidth="1"/>
    <col min="5" max="6" width="19" style="66" customWidth="1"/>
    <col min="7" max="7" width="15.28515625" style="67" customWidth="1"/>
    <col min="8" max="9" width="9.42578125" style="67" customWidth="1"/>
    <col min="10" max="10" width="9.7109375" style="67" customWidth="1"/>
    <col min="11" max="19" width="9.42578125" style="67" customWidth="1"/>
    <col min="20" max="20" width="13.140625" style="66" customWidth="1"/>
    <col min="21" max="21" width="24.85546875" style="66" customWidth="1"/>
    <col min="22" max="16384" width="9.140625" style="66"/>
  </cols>
  <sheetData>
    <row r="1" spans="1:21" ht="18.75" x14ac:dyDescent="0.25">
      <c r="A1" s="67"/>
      <c r="B1" s="67"/>
      <c r="C1" s="67"/>
      <c r="E1" s="67"/>
      <c r="F1" s="67"/>
      <c r="U1" s="42" t="s">
        <v>66</v>
      </c>
    </row>
    <row r="2" spans="1:21" ht="18.75" x14ac:dyDescent="0.3">
      <c r="A2" s="67"/>
      <c r="B2" s="67"/>
      <c r="C2" s="67"/>
      <c r="E2" s="67"/>
      <c r="F2" s="67"/>
      <c r="U2" s="15" t="s">
        <v>8</v>
      </c>
    </row>
    <row r="3" spans="1:21" ht="18.75" x14ac:dyDescent="0.3">
      <c r="A3" s="67"/>
      <c r="B3" s="67"/>
      <c r="C3" s="67"/>
      <c r="E3" s="67"/>
      <c r="F3" s="67"/>
      <c r="U3" s="15" t="s">
        <v>65</v>
      </c>
    </row>
    <row r="4" spans="1:21" ht="18.75" customHeight="1" x14ac:dyDescent="0.25">
      <c r="A4" s="309" t="str">
        <f>'1. паспорт местоположение'!A5:C5</f>
        <v>Год раскрытия информации: 2022 год</v>
      </c>
      <c r="B4" s="309"/>
      <c r="C4" s="309"/>
      <c r="D4" s="309"/>
      <c r="E4" s="309"/>
      <c r="F4" s="309"/>
      <c r="G4" s="309"/>
      <c r="H4" s="309"/>
      <c r="I4" s="309"/>
      <c r="J4" s="309"/>
      <c r="K4" s="309"/>
      <c r="L4" s="309"/>
      <c r="M4" s="309"/>
      <c r="N4" s="309"/>
      <c r="O4" s="309"/>
      <c r="P4" s="309"/>
      <c r="Q4" s="309"/>
      <c r="R4" s="309"/>
      <c r="S4" s="309"/>
      <c r="T4" s="309"/>
      <c r="U4" s="309"/>
    </row>
    <row r="5" spans="1:21" ht="18.75" x14ac:dyDescent="0.3">
      <c r="A5" s="67"/>
      <c r="B5" s="67"/>
      <c r="C5" s="67"/>
      <c r="E5" s="67"/>
      <c r="F5" s="67"/>
      <c r="U5" s="15"/>
    </row>
    <row r="6" spans="1:21" ht="18.75" x14ac:dyDescent="0.25">
      <c r="A6" s="313" t="s">
        <v>7</v>
      </c>
      <c r="B6" s="313"/>
      <c r="C6" s="313"/>
      <c r="D6" s="313"/>
      <c r="E6" s="313"/>
      <c r="F6" s="313"/>
      <c r="G6" s="313"/>
      <c r="H6" s="313"/>
      <c r="I6" s="313"/>
      <c r="J6" s="313"/>
      <c r="K6" s="313"/>
      <c r="L6" s="313"/>
      <c r="M6" s="313"/>
      <c r="N6" s="313"/>
      <c r="O6" s="313"/>
      <c r="P6" s="313"/>
      <c r="Q6" s="313"/>
      <c r="R6" s="313"/>
      <c r="S6" s="313"/>
      <c r="T6" s="313"/>
      <c r="U6" s="313"/>
    </row>
    <row r="7" spans="1:21" ht="18.75" x14ac:dyDescent="0.25">
      <c r="A7" s="13"/>
      <c r="B7" s="13"/>
      <c r="C7" s="13"/>
      <c r="D7" s="259"/>
      <c r="E7" s="13"/>
      <c r="F7" s="13"/>
      <c r="G7" s="13"/>
      <c r="H7" s="158"/>
      <c r="I7" s="158"/>
      <c r="J7" s="158"/>
      <c r="K7" s="158"/>
      <c r="L7" s="158"/>
      <c r="M7" s="158"/>
      <c r="N7" s="158"/>
      <c r="O7" s="158"/>
      <c r="P7" s="158"/>
      <c r="Q7" s="158"/>
      <c r="R7" s="158"/>
      <c r="S7" s="158"/>
      <c r="T7" s="84"/>
      <c r="U7" s="84"/>
    </row>
    <row r="8" spans="1:21" x14ac:dyDescent="0.25">
      <c r="A8" s="317" t="str">
        <f>'1. паспорт местоположение'!A9:C9</f>
        <v>Акционерное общество "Янтарьэнерго" ДЗО  ПАО "Россети"</v>
      </c>
      <c r="B8" s="317"/>
      <c r="C8" s="317"/>
      <c r="D8" s="317"/>
      <c r="E8" s="317"/>
      <c r="F8" s="317"/>
      <c r="G8" s="317"/>
      <c r="H8" s="317"/>
      <c r="I8" s="317"/>
      <c r="J8" s="317"/>
      <c r="K8" s="317"/>
      <c r="L8" s="317"/>
      <c r="M8" s="317"/>
      <c r="N8" s="317"/>
      <c r="O8" s="317"/>
      <c r="P8" s="317"/>
      <c r="Q8" s="317"/>
      <c r="R8" s="317"/>
      <c r="S8" s="317"/>
      <c r="T8" s="317"/>
      <c r="U8" s="317"/>
    </row>
    <row r="9" spans="1:21" ht="18.75" customHeight="1" x14ac:dyDescent="0.25">
      <c r="A9" s="310" t="s">
        <v>6</v>
      </c>
      <c r="B9" s="310"/>
      <c r="C9" s="310"/>
      <c r="D9" s="310"/>
      <c r="E9" s="310"/>
      <c r="F9" s="310"/>
      <c r="G9" s="310"/>
      <c r="H9" s="310"/>
      <c r="I9" s="310"/>
      <c r="J9" s="310"/>
      <c r="K9" s="310"/>
      <c r="L9" s="310"/>
      <c r="M9" s="310"/>
      <c r="N9" s="310"/>
      <c r="O9" s="310"/>
      <c r="P9" s="310"/>
      <c r="Q9" s="310"/>
      <c r="R9" s="310"/>
      <c r="S9" s="310"/>
      <c r="T9" s="310"/>
      <c r="U9" s="310"/>
    </row>
    <row r="10" spans="1:21" ht="18.75" x14ac:dyDescent="0.25">
      <c r="A10" s="13"/>
      <c r="B10" s="13"/>
      <c r="C10" s="13"/>
      <c r="D10" s="259"/>
      <c r="E10" s="13"/>
      <c r="F10" s="13"/>
      <c r="G10" s="13"/>
      <c r="H10" s="158"/>
      <c r="I10" s="158"/>
      <c r="J10" s="158"/>
      <c r="K10" s="158"/>
      <c r="L10" s="158"/>
      <c r="M10" s="158"/>
      <c r="N10" s="158"/>
      <c r="O10" s="158"/>
      <c r="P10" s="158"/>
      <c r="Q10" s="158"/>
      <c r="R10" s="158"/>
      <c r="S10" s="158"/>
      <c r="T10" s="84"/>
      <c r="U10" s="84"/>
    </row>
    <row r="11" spans="1:21" x14ac:dyDescent="0.25">
      <c r="A11" s="317" t="str">
        <f>'1. паспорт местоположение'!A12:C12</f>
        <v>J_92-20</v>
      </c>
      <c r="B11" s="317"/>
      <c r="C11" s="317"/>
      <c r="D11" s="317"/>
      <c r="E11" s="317"/>
      <c r="F11" s="317"/>
      <c r="G11" s="317"/>
      <c r="H11" s="317"/>
      <c r="I11" s="317"/>
      <c r="J11" s="317"/>
      <c r="K11" s="317"/>
      <c r="L11" s="317"/>
      <c r="M11" s="317"/>
      <c r="N11" s="317"/>
      <c r="O11" s="317"/>
      <c r="P11" s="317"/>
      <c r="Q11" s="317"/>
      <c r="R11" s="317"/>
      <c r="S11" s="317"/>
      <c r="T11" s="317"/>
      <c r="U11" s="317"/>
    </row>
    <row r="12" spans="1:21" x14ac:dyDescent="0.25">
      <c r="A12" s="310" t="s">
        <v>5</v>
      </c>
      <c r="B12" s="310"/>
      <c r="C12" s="310"/>
      <c r="D12" s="310"/>
      <c r="E12" s="310"/>
      <c r="F12" s="310"/>
      <c r="G12" s="310"/>
      <c r="H12" s="310"/>
      <c r="I12" s="310"/>
      <c r="J12" s="310"/>
      <c r="K12" s="310"/>
      <c r="L12" s="310"/>
      <c r="M12" s="310"/>
      <c r="N12" s="310"/>
      <c r="O12" s="310"/>
      <c r="P12" s="310"/>
      <c r="Q12" s="310"/>
      <c r="R12" s="310"/>
      <c r="S12" s="310"/>
      <c r="T12" s="310"/>
      <c r="U12" s="310"/>
    </row>
    <row r="13" spans="1:21" ht="16.5" customHeight="1" x14ac:dyDescent="0.3">
      <c r="A13" s="11"/>
      <c r="B13" s="11"/>
      <c r="C13" s="11"/>
      <c r="D13" s="260"/>
      <c r="E13" s="11"/>
      <c r="F13" s="11"/>
      <c r="G13" s="11"/>
      <c r="H13" s="11"/>
      <c r="I13" s="11"/>
      <c r="J13" s="11"/>
      <c r="K13" s="11"/>
      <c r="L13" s="11"/>
      <c r="M13" s="11"/>
      <c r="N13" s="11"/>
      <c r="O13" s="11"/>
      <c r="P13" s="11"/>
      <c r="Q13" s="11"/>
      <c r="R13" s="11"/>
      <c r="S13" s="11"/>
      <c r="T13" s="83"/>
      <c r="U13" s="83"/>
    </row>
    <row r="14" spans="1:21" x14ac:dyDescent="0.25">
      <c r="A14" s="317" t="str">
        <f>'1. паспорт местоположение'!A15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4" s="317"/>
      <c r="C14" s="317"/>
      <c r="D14" s="317"/>
      <c r="E14" s="317"/>
      <c r="F14" s="317"/>
      <c r="G14" s="317"/>
      <c r="H14" s="317"/>
      <c r="I14" s="317"/>
      <c r="J14" s="317"/>
      <c r="K14" s="317"/>
      <c r="L14" s="317"/>
      <c r="M14" s="317"/>
      <c r="N14" s="317"/>
      <c r="O14" s="317"/>
      <c r="P14" s="317"/>
      <c r="Q14" s="317"/>
      <c r="R14" s="317"/>
      <c r="S14" s="317"/>
      <c r="T14" s="317"/>
      <c r="U14" s="317"/>
    </row>
    <row r="15" spans="1:21" ht="15.75" customHeight="1" x14ac:dyDescent="0.25">
      <c r="A15" s="310" t="s">
        <v>4</v>
      </c>
      <c r="B15" s="310"/>
      <c r="C15" s="310"/>
      <c r="D15" s="310"/>
      <c r="E15" s="310"/>
      <c r="F15" s="310"/>
      <c r="G15" s="310"/>
      <c r="H15" s="310"/>
      <c r="I15" s="310"/>
      <c r="J15" s="310"/>
      <c r="K15" s="310"/>
      <c r="L15" s="310"/>
      <c r="M15" s="310"/>
      <c r="N15" s="310"/>
      <c r="O15" s="310"/>
      <c r="P15" s="310"/>
      <c r="Q15" s="310"/>
      <c r="R15" s="310"/>
      <c r="S15" s="310"/>
      <c r="T15" s="310"/>
      <c r="U15" s="310"/>
    </row>
    <row r="16" spans="1:21" x14ac:dyDescent="0.25">
      <c r="A16" s="386"/>
      <c r="B16" s="386"/>
      <c r="C16" s="386"/>
      <c r="D16" s="386"/>
      <c r="E16" s="386"/>
      <c r="F16" s="386"/>
      <c r="G16" s="386"/>
      <c r="H16" s="386"/>
      <c r="I16" s="386"/>
      <c r="J16" s="386"/>
      <c r="K16" s="386"/>
      <c r="L16" s="386"/>
      <c r="M16" s="386"/>
      <c r="N16" s="386"/>
      <c r="O16" s="386"/>
      <c r="P16" s="386"/>
      <c r="Q16" s="386"/>
      <c r="R16" s="386"/>
      <c r="S16" s="386"/>
      <c r="T16" s="386"/>
      <c r="U16" s="386"/>
    </row>
    <row r="17" spans="1:24" x14ac:dyDescent="0.25">
      <c r="A17" s="67"/>
      <c r="T17" s="67"/>
    </row>
    <row r="18" spans="1:24" x14ac:dyDescent="0.25">
      <c r="A18" s="390" t="s">
        <v>487</v>
      </c>
      <c r="B18" s="390"/>
      <c r="C18" s="390"/>
      <c r="D18" s="390"/>
      <c r="E18" s="390"/>
      <c r="F18" s="390"/>
      <c r="G18" s="390"/>
      <c r="H18" s="390"/>
      <c r="I18" s="390"/>
      <c r="J18" s="390"/>
      <c r="K18" s="390"/>
      <c r="L18" s="390"/>
      <c r="M18" s="390"/>
      <c r="N18" s="390"/>
      <c r="O18" s="390"/>
      <c r="P18" s="390"/>
      <c r="Q18" s="390"/>
      <c r="R18" s="390"/>
      <c r="S18" s="390"/>
      <c r="T18" s="390"/>
      <c r="U18" s="390"/>
    </row>
    <row r="19" spans="1:24" x14ac:dyDescent="0.25">
      <c r="A19" s="67"/>
      <c r="B19" s="67"/>
      <c r="C19" s="67"/>
      <c r="E19" s="67"/>
      <c r="F19" s="67"/>
      <c r="T19" s="67"/>
    </row>
    <row r="20" spans="1:24" ht="33" customHeight="1" x14ac:dyDescent="0.25">
      <c r="A20" s="387" t="s">
        <v>181</v>
      </c>
      <c r="B20" s="387" t="s">
        <v>180</v>
      </c>
      <c r="C20" s="370" t="s">
        <v>179</v>
      </c>
      <c r="D20" s="370"/>
      <c r="E20" s="389" t="s">
        <v>178</v>
      </c>
      <c r="F20" s="389"/>
      <c r="G20" s="392" t="s">
        <v>589</v>
      </c>
      <c r="H20" s="395" t="s">
        <v>590</v>
      </c>
      <c r="I20" s="396"/>
      <c r="J20" s="396"/>
      <c r="K20" s="397"/>
      <c r="L20" s="395" t="s">
        <v>591</v>
      </c>
      <c r="M20" s="396"/>
      <c r="N20" s="396"/>
      <c r="O20" s="396"/>
      <c r="P20" s="395" t="s">
        <v>592</v>
      </c>
      <c r="Q20" s="396"/>
      <c r="R20" s="396"/>
      <c r="S20" s="396"/>
      <c r="T20" s="391" t="s">
        <v>177</v>
      </c>
      <c r="U20" s="391"/>
      <c r="V20" s="82"/>
      <c r="W20" s="82"/>
      <c r="X20" s="82"/>
    </row>
    <row r="21" spans="1:24" ht="99.75" customHeight="1" x14ac:dyDescent="0.25">
      <c r="A21" s="388"/>
      <c r="B21" s="388"/>
      <c r="C21" s="370"/>
      <c r="D21" s="370"/>
      <c r="E21" s="389"/>
      <c r="F21" s="389"/>
      <c r="G21" s="393"/>
      <c r="H21" s="381" t="s">
        <v>2</v>
      </c>
      <c r="I21" s="381"/>
      <c r="J21" s="370" t="s">
        <v>607</v>
      </c>
      <c r="K21" s="381"/>
      <c r="L21" s="381" t="s">
        <v>2</v>
      </c>
      <c r="M21" s="381"/>
      <c r="N21" s="370" t="s">
        <v>607</v>
      </c>
      <c r="O21" s="381"/>
      <c r="P21" s="381" t="s">
        <v>2</v>
      </c>
      <c r="Q21" s="381"/>
      <c r="R21" s="370" t="s">
        <v>607</v>
      </c>
      <c r="S21" s="381"/>
      <c r="T21" s="391"/>
      <c r="U21" s="391"/>
    </row>
    <row r="22" spans="1:24" ht="89.25" customHeight="1" x14ac:dyDescent="0.25">
      <c r="A22" s="377"/>
      <c r="B22" s="377"/>
      <c r="C22" s="265" t="s">
        <v>2</v>
      </c>
      <c r="D22" s="265" t="s">
        <v>550</v>
      </c>
      <c r="E22" s="81" t="s">
        <v>587</v>
      </c>
      <c r="F22" s="81" t="s">
        <v>588</v>
      </c>
      <c r="G22" s="394"/>
      <c r="H22" s="282" t="s">
        <v>468</v>
      </c>
      <c r="I22" s="282" t="s">
        <v>469</v>
      </c>
      <c r="J22" s="282" t="s">
        <v>468</v>
      </c>
      <c r="K22" s="282" t="s">
        <v>469</v>
      </c>
      <c r="L22" s="282" t="s">
        <v>468</v>
      </c>
      <c r="M22" s="282" t="s">
        <v>469</v>
      </c>
      <c r="N22" s="282" t="s">
        <v>468</v>
      </c>
      <c r="O22" s="282" t="s">
        <v>469</v>
      </c>
      <c r="P22" s="282" t="s">
        <v>468</v>
      </c>
      <c r="Q22" s="282" t="s">
        <v>469</v>
      </c>
      <c r="R22" s="282" t="s">
        <v>468</v>
      </c>
      <c r="S22" s="282" t="s">
        <v>469</v>
      </c>
      <c r="T22" s="281" t="s">
        <v>2</v>
      </c>
      <c r="U22" s="281" t="s">
        <v>607</v>
      </c>
    </row>
    <row r="23" spans="1:24" ht="19.5" customHeight="1" x14ac:dyDescent="0.25">
      <c r="A23" s="74">
        <v>1</v>
      </c>
      <c r="B23" s="74">
        <v>2</v>
      </c>
      <c r="C23" s="264">
        <v>3</v>
      </c>
      <c r="D23" s="264">
        <v>4</v>
      </c>
      <c r="E23" s="280">
        <v>5</v>
      </c>
      <c r="F23" s="280">
        <v>6</v>
      </c>
      <c r="G23" s="280">
        <v>7</v>
      </c>
      <c r="H23" s="280">
        <v>8</v>
      </c>
      <c r="I23" s="280">
        <v>9</v>
      </c>
      <c r="J23" s="280">
        <v>10</v>
      </c>
      <c r="K23" s="280">
        <v>11</v>
      </c>
      <c r="L23" s="280">
        <v>12</v>
      </c>
      <c r="M23" s="280">
        <v>13</v>
      </c>
      <c r="N23" s="280">
        <v>14</v>
      </c>
      <c r="O23" s="280">
        <v>15</v>
      </c>
      <c r="P23" s="280">
        <v>16</v>
      </c>
      <c r="Q23" s="280">
        <v>17</v>
      </c>
      <c r="R23" s="280">
        <v>18</v>
      </c>
      <c r="S23" s="280">
        <v>19</v>
      </c>
      <c r="T23" s="303">
        <v>20</v>
      </c>
      <c r="U23" s="303">
        <v>21</v>
      </c>
    </row>
    <row r="24" spans="1:24" ht="47.25" customHeight="1" x14ac:dyDescent="0.25">
      <c r="A24" s="79">
        <v>1</v>
      </c>
      <c r="B24" s="78" t="s">
        <v>176</v>
      </c>
      <c r="C24" s="255">
        <f t="shared" ref="C24" si="0">SUM(C25:C29)</f>
        <v>23.082324</v>
      </c>
      <c r="D24" s="255">
        <f t="shared" ref="D24:S24" si="1">SUM(D25:D29)</f>
        <v>0</v>
      </c>
      <c r="E24" s="255">
        <f t="shared" si="1"/>
        <v>23.082324</v>
      </c>
      <c r="F24" s="255">
        <f t="shared" si="1"/>
        <v>12.382284</v>
      </c>
      <c r="G24" s="255">
        <f t="shared" si="1"/>
        <v>10.70004</v>
      </c>
      <c r="H24" s="255">
        <f t="shared" si="1"/>
        <v>12.382284</v>
      </c>
      <c r="I24" s="255">
        <f t="shared" si="1"/>
        <v>7.0182840000000004</v>
      </c>
      <c r="J24" s="255">
        <f t="shared" ref="J24" si="2">SUM(J25:J29)</f>
        <v>5.3639999999999999</v>
      </c>
      <c r="K24" s="255">
        <f t="shared" si="1"/>
        <v>0</v>
      </c>
      <c r="L24" s="255">
        <f t="shared" si="1"/>
        <v>0</v>
      </c>
      <c r="M24" s="255">
        <f t="shared" si="1"/>
        <v>0</v>
      </c>
      <c r="N24" s="255">
        <f t="shared" si="1"/>
        <v>0</v>
      </c>
      <c r="O24" s="255">
        <f t="shared" si="1"/>
        <v>0</v>
      </c>
      <c r="P24" s="255">
        <f t="shared" si="1"/>
        <v>0</v>
      </c>
      <c r="Q24" s="255">
        <f t="shared" si="1"/>
        <v>0</v>
      </c>
      <c r="R24" s="255">
        <f t="shared" si="1"/>
        <v>0</v>
      </c>
      <c r="S24" s="255">
        <f t="shared" si="1"/>
        <v>0</v>
      </c>
      <c r="T24" s="283">
        <f>H24+L24+P24</f>
        <v>12.382284</v>
      </c>
      <c r="U24" s="283">
        <f>J24+N24+R24</f>
        <v>5.3639999999999999</v>
      </c>
    </row>
    <row r="25" spans="1:24" ht="24" customHeight="1" x14ac:dyDescent="0.25">
      <c r="A25" s="76" t="s">
        <v>175</v>
      </c>
      <c r="B25" s="51" t="s">
        <v>174</v>
      </c>
      <c r="C25" s="256">
        <v>0</v>
      </c>
      <c r="D25" s="256">
        <v>0</v>
      </c>
      <c r="E25" s="283">
        <f>C25</f>
        <v>0</v>
      </c>
      <c r="F25" s="283">
        <f>E25-G25</f>
        <v>0</v>
      </c>
      <c r="G25" s="257">
        <v>0</v>
      </c>
      <c r="H25" s="257">
        <v>0</v>
      </c>
      <c r="I25" s="257">
        <v>0</v>
      </c>
      <c r="J25" s="257">
        <v>0</v>
      </c>
      <c r="K25" s="257">
        <v>0</v>
      </c>
      <c r="L25" s="257">
        <v>0</v>
      </c>
      <c r="M25" s="257">
        <v>0</v>
      </c>
      <c r="N25" s="257">
        <v>0</v>
      </c>
      <c r="O25" s="257">
        <v>0</v>
      </c>
      <c r="P25" s="257">
        <v>0</v>
      </c>
      <c r="Q25" s="257">
        <v>0</v>
      </c>
      <c r="R25" s="257">
        <v>0</v>
      </c>
      <c r="S25" s="257">
        <v>0</v>
      </c>
      <c r="T25" s="283">
        <f t="shared" ref="T25:T64" si="3">H25+L25+P25</f>
        <v>0</v>
      </c>
      <c r="U25" s="283">
        <f t="shared" ref="U25:U64" si="4">J25+N25+R25</f>
        <v>0</v>
      </c>
    </row>
    <row r="26" spans="1:24" x14ac:dyDescent="0.25">
      <c r="A26" s="76" t="s">
        <v>173</v>
      </c>
      <c r="B26" s="51" t="s">
        <v>172</v>
      </c>
      <c r="C26" s="256">
        <v>0</v>
      </c>
      <c r="D26" s="256">
        <v>0</v>
      </c>
      <c r="E26" s="283">
        <f t="shared" ref="E26:E32" si="5">C26</f>
        <v>0</v>
      </c>
      <c r="F26" s="283">
        <f t="shared" ref="F26:F33" si="6">E26-G26</f>
        <v>0</v>
      </c>
      <c r="G26" s="257">
        <v>0</v>
      </c>
      <c r="H26" s="257">
        <v>0</v>
      </c>
      <c r="I26" s="257">
        <v>0</v>
      </c>
      <c r="J26" s="257">
        <v>0</v>
      </c>
      <c r="K26" s="257">
        <v>0</v>
      </c>
      <c r="L26" s="257">
        <v>0</v>
      </c>
      <c r="M26" s="257">
        <v>0</v>
      </c>
      <c r="N26" s="257">
        <v>0</v>
      </c>
      <c r="O26" s="257">
        <v>0</v>
      </c>
      <c r="P26" s="257">
        <v>0</v>
      </c>
      <c r="Q26" s="257">
        <v>0</v>
      </c>
      <c r="R26" s="257">
        <v>0</v>
      </c>
      <c r="S26" s="257">
        <v>0</v>
      </c>
      <c r="T26" s="283">
        <f t="shared" si="3"/>
        <v>0</v>
      </c>
      <c r="U26" s="283">
        <f t="shared" si="4"/>
        <v>0</v>
      </c>
    </row>
    <row r="27" spans="1:24" ht="31.5" x14ac:dyDescent="0.25">
      <c r="A27" s="76" t="s">
        <v>171</v>
      </c>
      <c r="B27" s="51" t="s">
        <v>424</v>
      </c>
      <c r="C27" s="256">
        <v>23.082324</v>
      </c>
      <c r="D27" s="256">
        <v>0</v>
      </c>
      <c r="E27" s="283">
        <f t="shared" si="5"/>
        <v>23.082324</v>
      </c>
      <c r="F27" s="283">
        <f t="shared" si="6"/>
        <v>12.382284</v>
      </c>
      <c r="G27" s="257">
        <v>10.70004</v>
      </c>
      <c r="H27" s="257">
        <v>12.382284</v>
      </c>
      <c r="I27" s="257">
        <v>7.0182840000000004</v>
      </c>
      <c r="J27" s="257">
        <v>5.3639999999999999</v>
      </c>
      <c r="K27" s="257">
        <v>0</v>
      </c>
      <c r="L27" s="257">
        <v>0</v>
      </c>
      <c r="M27" s="257">
        <v>0</v>
      </c>
      <c r="N27" s="257">
        <v>0</v>
      </c>
      <c r="O27" s="257">
        <v>0</v>
      </c>
      <c r="P27" s="257">
        <v>0</v>
      </c>
      <c r="Q27" s="257">
        <v>0</v>
      </c>
      <c r="R27" s="257">
        <v>0</v>
      </c>
      <c r="S27" s="257">
        <v>0</v>
      </c>
      <c r="T27" s="283">
        <f t="shared" si="3"/>
        <v>12.382284</v>
      </c>
      <c r="U27" s="283">
        <f t="shared" si="4"/>
        <v>5.3639999999999999</v>
      </c>
    </row>
    <row r="28" spans="1:24" x14ac:dyDescent="0.25">
      <c r="A28" s="76" t="s">
        <v>170</v>
      </c>
      <c r="B28" s="51" t="s">
        <v>169</v>
      </c>
      <c r="C28" s="256">
        <v>0</v>
      </c>
      <c r="D28" s="256">
        <v>0</v>
      </c>
      <c r="E28" s="283">
        <f t="shared" si="5"/>
        <v>0</v>
      </c>
      <c r="F28" s="283">
        <f t="shared" si="6"/>
        <v>0</v>
      </c>
      <c r="G28" s="257">
        <v>0</v>
      </c>
      <c r="H28" s="257">
        <v>0</v>
      </c>
      <c r="I28" s="257">
        <v>0</v>
      </c>
      <c r="J28" s="257">
        <v>0</v>
      </c>
      <c r="K28" s="257">
        <v>0</v>
      </c>
      <c r="L28" s="257">
        <v>0</v>
      </c>
      <c r="M28" s="257">
        <v>0</v>
      </c>
      <c r="N28" s="257">
        <v>0</v>
      </c>
      <c r="O28" s="257">
        <v>0</v>
      </c>
      <c r="P28" s="257">
        <v>0</v>
      </c>
      <c r="Q28" s="257">
        <v>0</v>
      </c>
      <c r="R28" s="257">
        <v>0</v>
      </c>
      <c r="S28" s="257">
        <v>0</v>
      </c>
      <c r="T28" s="283">
        <f t="shared" si="3"/>
        <v>0</v>
      </c>
      <c r="U28" s="283">
        <f t="shared" si="4"/>
        <v>0</v>
      </c>
    </row>
    <row r="29" spans="1:24" x14ac:dyDescent="0.25">
      <c r="A29" s="76" t="s">
        <v>168</v>
      </c>
      <c r="B29" s="80" t="s">
        <v>167</v>
      </c>
      <c r="C29" s="256">
        <v>0</v>
      </c>
      <c r="D29" s="256">
        <v>0</v>
      </c>
      <c r="E29" s="283">
        <f t="shared" si="5"/>
        <v>0</v>
      </c>
      <c r="F29" s="283">
        <f t="shared" si="6"/>
        <v>0</v>
      </c>
      <c r="G29" s="257">
        <v>0</v>
      </c>
      <c r="H29" s="257">
        <v>0</v>
      </c>
      <c r="I29" s="257">
        <v>0</v>
      </c>
      <c r="J29" s="257">
        <v>0</v>
      </c>
      <c r="K29" s="257">
        <v>0</v>
      </c>
      <c r="L29" s="257">
        <v>0</v>
      </c>
      <c r="M29" s="257">
        <v>0</v>
      </c>
      <c r="N29" s="257">
        <v>0</v>
      </c>
      <c r="O29" s="257">
        <v>0</v>
      </c>
      <c r="P29" s="257">
        <v>0</v>
      </c>
      <c r="Q29" s="257">
        <v>0</v>
      </c>
      <c r="R29" s="257">
        <v>0</v>
      </c>
      <c r="S29" s="257">
        <v>0</v>
      </c>
      <c r="T29" s="283">
        <f t="shared" si="3"/>
        <v>0</v>
      </c>
      <c r="U29" s="283">
        <f t="shared" si="4"/>
        <v>0</v>
      </c>
    </row>
    <row r="30" spans="1:24" ht="47.25" x14ac:dyDescent="0.25">
      <c r="A30" s="79" t="s">
        <v>61</v>
      </c>
      <c r="B30" s="78" t="s">
        <v>166</v>
      </c>
      <c r="C30" s="256">
        <f>SUM(C31:C34)</f>
        <v>19.23527</v>
      </c>
      <c r="D30" s="256">
        <f t="shared" ref="D30:S30" si="7">SUM(D31:D34)</f>
        <v>0</v>
      </c>
      <c r="E30" s="256">
        <f t="shared" si="7"/>
        <v>10.318569999999999</v>
      </c>
      <c r="F30" s="256">
        <f t="shared" si="7"/>
        <v>10.318569999999999</v>
      </c>
      <c r="G30" s="256">
        <f t="shared" si="7"/>
        <v>0</v>
      </c>
      <c r="H30" s="256">
        <f t="shared" si="7"/>
        <v>10.318569999999999</v>
      </c>
      <c r="I30" s="256">
        <f t="shared" si="7"/>
        <v>5.8485699999999996</v>
      </c>
      <c r="J30" s="256">
        <f t="shared" si="7"/>
        <v>4.47</v>
      </c>
      <c r="K30" s="256">
        <f t="shared" si="7"/>
        <v>0</v>
      </c>
      <c r="L30" s="256">
        <f t="shared" si="7"/>
        <v>0</v>
      </c>
      <c r="M30" s="256">
        <f t="shared" si="7"/>
        <v>0</v>
      </c>
      <c r="N30" s="256">
        <f t="shared" si="7"/>
        <v>0</v>
      </c>
      <c r="O30" s="256">
        <f t="shared" si="7"/>
        <v>0</v>
      </c>
      <c r="P30" s="256">
        <f t="shared" si="7"/>
        <v>0</v>
      </c>
      <c r="Q30" s="256">
        <f t="shared" si="7"/>
        <v>0</v>
      </c>
      <c r="R30" s="256">
        <f t="shared" si="7"/>
        <v>0</v>
      </c>
      <c r="S30" s="256">
        <f t="shared" si="7"/>
        <v>0</v>
      </c>
      <c r="T30" s="283">
        <f t="shared" si="3"/>
        <v>10.318569999999999</v>
      </c>
      <c r="U30" s="283">
        <f t="shared" si="4"/>
        <v>4.47</v>
      </c>
    </row>
    <row r="31" spans="1:24" x14ac:dyDescent="0.25">
      <c r="A31" s="79" t="s">
        <v>165</v>
      </c>
      <c r="B31" s="51" t="s">
        <v>164</v>
      </c>
      <c r="C31" s="256">
        <v>0</v>
      </c>
      <c r="D31" s="256">
        <v>0</v>
      </c>
      <c r="E31" s="283">
        <f t="shared" si="5"/>
        <v>0</v>
      </c>
      <c r="F31" s="283">
        <f t="shared" si="6"/>
        <v>0</v>
      </c>
      <c r="G31" s="257">
        <v>0</v>
      </c>
      <c r="H31" s="257">
        <v>0</v>
      </c>
      <c r="I31" s="257">
        <v>0</v>
      </c>
      <c r="J31" s="257">
        <v>0</v>
      </c>
      <c r="K31" s="257">
        <v>0</v>
      </c>
      <c r="L31" s="257">
        <v>0</v>
      </c>
      <c r="M31" s="257">
        <v>0</v>
      </c>
      <c r="N31" s="257">
        <v>0</v>
      </c>
      <c r="O31" s="257">
        <v>0</v>
      </c>
      <c r="P31" s="257">
        <v>0</v>
      </c>
      <c r="Q31" s="257">
        <v>0</v>
      </c>
      <c r="R31" s="257">
        <v>0</v>
      </c>
      <c r="S31" s="257">
        <v>0</v>
      </c>
      <c r="T31" s="283">
        <f t="shared" si="3"/>
        <v>0</v>
      </c>
      <c r="U31" s="283">
        <f t="shared" si="4"/>
        <v>0</v>
      </c>
    </row>
    <row r="32" spans="1:24" ht="31.5" x14ac:dyDescent="0.25">
      <c r="A32" s="79" t="s">
        <v>163</v>
      </c>
      <c r="B32" s="51" t="s">
        <v>162</v>
      </c>
      <c r="C32" s="256">
        <v>0</v>
      </c>
      <c r="D32" s="256">
        <v>0</v>
      </c>
      <c r="E32" s="283">
        <f t="shared" si="5"/>
        <v>0</v>
      </c>
      <c r="F32" s="283">
        <f t="shared" si="6"/>
        <v>0</v>
      </c>
      <c r="G32" s="257">
        <v>0</v>
      </c>
      <c r="H32" s="257">
        <v>0</v>
      </c>
      <c r="I32" s="257">
        <v>0</v>
      </c>
      <c r="J32" s="257">
        <v>0</v>
      </c>
      <c r="K32" s="257">
        <v>0</v>
      </c>
      <c r="L32" s="257">
        <v>0</v>
      </c>
      <c r="M32" s="257">
        <v>0</v>
      </c>
      <c r="N32" s="257">
        <v>0</v>
      </c>
      <c r="O32" s="257">
        <v>0</v>
      </c>
      <c r="P32" s="257">
        <v>0</v>
      </c>
      <c r="Q32" s="257">
        <v>0</v>
      </c>
      <c r="R32" s="257">
        <v>0</v>
      </c>
      <c r="S32" s="257">
        <v>0</v>
      </c>
      <c r="T32" s="283">
        <f t="shared" si="3"/>
        <v>0</v>
      </c>
      <c r="U32" s="283">
        <f t="shared" si="4"/>
        <v>0</v>
      </c>
    </row>
    <row r="33" spans="1:21" x14ac:dyDescent="0.25">
      <c r="A33" s="79" t="s">
        <v>161</v>
      </c>
      <c r="B33" s="51" t="s">
        <v>160</v>
      </c>
      <c r="C33" s="256">
        <v>19.23527</v>
      </c>
      <c r="D33" s="256">
        <v>0</v>
      </c>
      <c r="E33" s="283">
        <f>C33-8.9167</f>
        <v>10.318569999999999</v>
      </c>
      <c r="F33" s="283">
        <f t="shared" si="6"/>
        <v>10.318569999999999</v>
      </c>
      <c r="G33" s="257">
        <v>0</v>
      </c>
      <c r="H33" s="257">
        <v>10.318569999999999</v>
      </c>
      <c r="I33" s="257">
        <v>5.8485699999999996</v>
      </c>
      <c r="J33" s="257">
        <v>4.47</v>
      </c>
      <c r="K33" s="257">
        <v>0</v>
      </c>
      <c r="L33" s="257">
        <v>0</v>
      </c>
      <c r="M33" s="257">
        <v>0</v>
      </c>
      <c r="N33" s="257">
        <v>0</v>
      </c>
      <c r="O33" s="257">
        <v>0</v>
      </c>
      <c r="P33" s="257">
        <v>0</v>
      </c>
      <c r="Q33" s="257">
        <v>0</v>
      </c>
      <c r="R33" s="257">
        <v>0</v>
      </c>
      <c r="S33" s="257">
        <v>0</v>
      </c>
      <c r="T33" s="283">
        <f t="shared" si="3"/>
        <v>10.318569999999999</v>
      </c>
      <c r="U33" s="283">
        <f t="shared" si="4"/>
        <v>4.47</v>
      </c>
    </row>
    <row r="34" spans="1:21" x14ac:dyDescent="0.25">
      <c r="A34" s="79" t="s">
        <v>159</v>
      </c>
      <c r="B34" s="51" t="s">
        <v>158</v>
      </c>
      <c r="C34" s="256">
        <v>0</v>
      </c>
      <c r="D34" s="256">
        <v>0</v>
      </c>
      <c r="E34" s="283">
        <f t="shared" ref="E34:E64" si="8">C34</f>
        <v>0</v>
      </c>
      <c r="F34" s="283">
        <f t="shared" ref="F34" si="9">E34-G34</f>
        <v>0</v>
      </c>
      <c r="G34" s="257">
        <v>0</v>
      </c>
      <c r="H34" s="257">
        <v>0</v>
      </c>
      <c r="I34" s="257">
        <v>0</v>
      </c>
      <c r="J34" s="257">
        <v>0</v>
      </c>
      <c r="K34" s="257">
        <v>0</v>
      </c>
      <c r="L34" s="257">
        <v>0</v>
      </c>
      <c r="M34" s="257">
        <v>0</v>
      </c>
      <c r="N34" s="257">
        <v>0</v>
      </c>
      <c r="O34" s="257">
        <v>0</v>
      </c>
      <c r="P34" s="257">
        <v>0</v>
      </c>
      <c r="Q34" s="257">
        <v>0</v>
      </c>
      <c r="R34" s="257">
        <v>0</v>
      </c>
      <c r="S34" s="257">
        <v>0</v>
      </c>
      <c r="T34" s="283">
        <f t="shared" si="3"/>
        <v>0</v>
      </c>
      <c r="U34" s="283">
        <f t="shared" si="4"/>
        <v>0</v>
      </c>
    </row>
    <row r="35" spans="1:21" ht="31.5" x14ac:dyDescent="0.25">
      <c r="A35" s="79" t="s">
        <v>60</v>
      </c>
      <c r="B35" s="78" t="s">
        <v>157</v>
      </c>
      <c r="C35" s="256">
        <v>0</v>
      </c>
      <c r="D35" s="256">
        <v>0</v>
      </c>
      <c r="E35" s="283">
        <f t="shared" si="8"/>
        <v>0</v>
      </c>
      <c r="F35" s="283">
        <f t="shared" ref="F35" si="10">E35-G35</f>
        <v>0</v>
      </c>
      <c r="G35" s="256">
        <v>0</v>
      </c>
      <c r="H35" s="256">
        <v>0</v>
      </c>
      <c r="I35" s="256">
        <v>0</v>
      </c>
      <c r="J35" s="256">
        <v>0</v>
      </c>
      <c r="K35" s="256">
        <v>0</v>
      </c>
      <c r="L35" s="256">
        <v>0</v>
      </c>
      <c r="M35" s="256">
        <v>0</v>
      </c>
      <c r="N35" s="256">
        <v>0</v>
      </c>
      <c r="O35" s="256">
        <v>0</v>
      </c>
      <c r="P35" s="256">
        <v>0</v>
      </c>
      <c r="Q35" s="256">
        <v>0</v>
      </c>
      <c r="R35" s="256">
        <v>0</v>
      </c>
      <c r="S35" s="256">
        <v>0</v>
      </c>
      <c r="T35" s="283">
        <f t="shared" si="3"/>
        <v>0</v>
      </c>
      <c r="U35" s="283">
        <f t="shared" si="4"/>
        <v>0</v>
      </c>
    </row>
    <row r="36" spans="1:21" ht="31.5" x14ac:dyDescent="0.25">
      <c r="A36" s="76" t="s">
        <v>156</v>
      </c>
      <c r="B36" s="75" t="s">
        <v>155</v>
      </c>
      <c r="C36" s="256">
        <v>0</v>
      </c>
      <c r="D36" s="256">
        <v>0</v>
      </c>
      <c r="E36" s="283">
        <f t="shared" si="8"/>
        <v>0</v>
      </c>
      <c r="F36" s="283">
        <f t="shared" ref="F36" si="11">E36-G36</f>
        <v>0</v>
      </c>
      <c r="G36" s="257">
        <v>0</v>
      </c>
      <c r="H36" s="257">
        <v>0</v>
      </c>
      <c r="I36" s="257">
        <v>0</v>
      </c>
      <c r="J36" s="257">
        <v>0</v>
      </c>
      <c r="K36" s="257">
        <v>0</v>
      </c>
      <c r="L36" s="257">
        <v>0</v>
      </c>
      <c r="M36" s="257">
        <v>0</v>
      </c>
      <c r="N36" s="257">
        <v>0</v>
      </c>
      <c r="O36" s="257">
        <v>0</v>
      </c>
      <c r="P36" s="257">
        <v>0</v>
      </c>
      <c r="Q36" s="257">
        <v>0</v>
      </c>
      <c r="R36" s="257">
        <v>0</v>
      </c>
      <c r="S36" s="257">
        <v>0</v>
      </c>
      <c r="T36" s="283">
        <f t="shared" si="3"/>
        <v>0</v>
      </c>
      <c r="U36" s="283">
        <f t="shared" si="4"/>
        <v>0</v>
      </c>
    </row>
    <row r="37" spans="1:21" x14ac:dyDescent="0.25">
      <c r="A37" s="76" t="s">
        <v>154</v>
      </c>
      <c r="B37" s="75" t="s">
        <v>144</v>
      </c>
      <c r="C37" s="256">
        <v>0</v>
      </c>
      <c r="D37" s="256">
        <v>0</v>
      </c>
      <c r="E37" s="283">
        <f t="shared" si="8"/>
        <v>0</v>
      </c>
      <c r="F37" s="283">
        <f t="shared" ref="F37" si="12">E37-G37</f>
        <v>0</v>
      </c>
      <c r="G37" s="257">
        <v>0</v>
      </c>
      <c r="H37" s="257">
        <v>0</v>
      </c>
      <c r="I37" s="257">
        <v>0</v>
      </c>
      <c r="J37" s="257">
        <v>0</v>
      </c>
      <c r="K37" s="257">
        <v>0</v>
      </c>
      <c r="L37" s="257">
        <v>0</v>
      </c>
      <c r="M37" s="257">
        <v>0</v>
      </c>
      <c r="N37" s="257">
        <v>0</v>
      </c>
      <c r="O37" s="257">
        <v>0</v>
      </c>
      <c r="P37" s="257">
        <v>0</v>
      </c>
      <c r="Q37" s="257">
        <v>0</v>
      </c>
      <c r="R37" s="257">
        <v>0</v>
      </c>
      <c r="S37" s="257">
        <v>0</v>
      </c>
      <c r="T37" s="283">
        <f t="shared" si="3"/>
        <v>0</v>
      </c>
      <c r="U37" s="283">
        <f t="shared" si="4"/>
        <v>0</v>
      </c>
    </row>
    <row r="38" spans="1:21" x14ac:dyDescent="0.25">
      <c r="A38" s="76" t="s">
        <v>153</v>
      </c>
      <c r="B38" s="75" t="s">
        <v>142</v>
      </c>
      <c r="C38" s="256">
        <v>0</v>
      </c>
      <c r="D38" s="256">
        <v>0</v>
      </c>
      <c r="E38" s="283">
        <f t="shared" si="8"/>
        <v>0</v>
      </c>
      <c r="F38" s="283">
        <f t="shared" ref="F38" si="13">E38-G38</f>
        <v>0</v>
      </c>
      <c r="G38" s="257">
        <v>0</v>
      </c>
      <c r="H38" s="257">
        <v>0</v>
      </c>
      <c r="I38" s="257">
        <v>0</v>
      </c>
      <c r="J38" s="257">
        <v>0</v>
      </c>
      <c r="K38" s="257">
        <v>0</v>
      </c>
      <c r="L38" s="257">
        <v>0</v>
      </c>
      <c r="M38" s="257">
        <v>0</v>
      </c>
      <c r="N38" s="257">
        <v>0</v>
      </c>
      <c r="O38" s="257">
        <v>0</v>
      </c>
      <c r="P38" s="257">
        <v>0</v>
      </c>
      <c r="Q38" s="257">
        <v>0</v>
      </c>
      <c r="R38" s="257">
        <v>0</v>
      </c>
      <c r="S38" s="257">
        <v>0</v>
      </c>
      <c r="T38" s="283">
        <f t="shared" si="3"/>
        <v>0</v>
      </c>
      <c r="U38" s="283">
        <f t="shared" si="4"/>
        <v>0</v>
      </c>
    </row>
    <row r="39" spans="1:21" ht="31.5" x14ac:dyDescent="0.25">
      <c r="A39" s="76" t="s">
        <v>152</v>
      </c>
      <c r="B39" s="51" t="s">
        <v>140</v>
      </c>
      <c r="C39" s="256">
        <v>0</v>
      </c>
      <c r="D39" s="256">
        <v>0</v>
      </c>
      <c r="E39" s="283">
        <f t="shared" si="8"/>
        <v>0</v>
      </c>
      <c r="F39" s="283">
        <f t="shared" ref="F39" si="14">E39-G39</f>
        <v>0</v>
      </c>
      <c r="G39" s="257">
        <v>0</v>
      </c>
      <c r="H39" s="257">
        <v>0</v>
      </c>
      <c r="I39" s="257">
        <v>0</v>
      </c>
      <c r="J39" s="257">
        <v>0</v>
      </c>
      <c r="K39" s="257">
        <v>0</v>
      </c>
      <c r="L39" s="257">
        <v>0</v>
      </c>
      <c r="M39" s="257">
        <v>0</v>
      </c>
      <c r="N39" s="257">
        <v>0</v>
      </c>
      <c r="O39" s="257">
        <v>0</v>
      </c>
      <c r="P39" s="257">
        <v>0</v>
      </c>
      <c r="Q39" s="257">
        <v>0</v>
      </c>
      <c r="R39" s="257">
        <v>0</v>
      </c>
      <c r="S39" s="257">
        <v>0</v>
      </c>
      <c r="T39" s="283">
        <f t="shared" si="3"/>
        <v>0</v>
      </c>
      <c r="U39" s="283">
        <f t="shared" si="4"/>
        <v>0</v>
      </c>
    </row>
    <row r="40" spans="1:21" ht="31.5" x14ac:dyDescent="0.25">
      <c r="A40" s="76" t="s">
        <v>151</v>
      </c>
      <c r="B40" s="51" t="s">
        <v>138</v>
      </c>
      <c r="C40" s="256">
        <v>0</v>
      </c>
      <c r="D40" s="256">
        <v>0</v>
      </c>
      <c r="E40" s="283">
        <f t="shared" si="8"/>
        <v>0</v>
      </c>
      <c r="F40" s="283">
        <f t="shared" ref="F40" si="15">E40-G40</f>
        <v>0</v>
      </c>
      <c r="G40" s="257">
        <v>0</v>
      </c>
      <c r="H40" s="257">
        <v>0</v>
      </c>
      <c r="I40" s="257">
        <v>0</v>
      </c>
      <c r="J40" s="257">
        <v>0</v>
      </c>
      <c r="K40" s="257">
        <v>0</v>
      </c>
      <c r="L40" s="257">
        <v>0</v>
      </c>
      <c r="M40" s="257">
        <v>0</v>
      </c>
      <c r="N40" s="257">
        <v>0</v>
      </c>
      <c r="O40" s="257">
        <v>0</v>
      </c>
      <c r="P40" s="257">
        <v>0</v>
      </c>
      <c r="Q40" s="257">
        <v>0</v>
      </c>
      <c r="R40" s="257">
        <v>0</v>
      </c>
      <c r="S40" s="257">
        <v>0</v>
      </c>
      <c r="T40" s="283">
        <f t="shared" si="3"/>
        <v>0</v>
      </c>
      <c r="U40" s="283">
        <f t="shared" si="4"/>
        <v>0</v>
      </c>
    </row>
    <row r="41" spans="1:21" x14ac:dyDescent="0.25">
      <c r="A41" s="76" t="s">
        <v>150</v>
      </c>
      <c r="B41" s="51" t="s">
        <v>136</v>
      </c>
      <c r="C41" s="256">
        <v>0</v>
      </c>
      <c r="D41" s="256">
        <v>0</v>
      </c>
      <c r="E41" s="283">
        <f t="shared" si="8"/>
        <v>0</v>
      </c>
      <c r="F41" s="283">
        <f t="shared" ref="F41" si="16">E41-G41</f>
        <v>0</v>
      </c>
      <c r="G41" s="257">
        <v>0</v>
      </c>
      <c r="H41" s="257">
        <v>0</v>
      </c>
      <c r="I41" s="257">
        <v>0</v>
      </c>
      <c r="J41" s="257">
        <v>0</v>
      </c>
      <c r="K41" s="257">
        <v>0</v>
      </c>
      <c r="L41" s="257">
        <v>0</v>
      </c>
      <c r="M41" s="257">
        <v>0</v>
      </c>
      <c r="N41" s="257">
        <v>0</v>
      </c>
      <c r="O41" s="257">
        <v>0</v>
      </c>
      <c r="P41" s="257">
        <v>0</v>
      </c>
      <c r="Q41" s="257">
        <v>0</v>
      </c>
      <c r="R41" s="257">
        <v>0</v>
      </c>
      <c r="S41" s="257">
        <v>0</v>
      </c>
      <c r="T41" s="283">
        <f t="shared" si="3"/>
        <v>0</v>
      </c>
      <c r="U41" s="283">
        <f t="shared" si="4"/>
        <v>0</v>
      </c>
    </row>
    <row r="42" spans="1:21" ht="18.75" x14ac:dyDescent="0.25">
      <c r="A42" s="76" t="s">
        <v>149</v>
      </c>
      <c r="B42" s="286" t="s">
        <v>570</v>
      </c>
      <c r="C42" s="256">
        <v>0</v>
      </c>
      <c r="D42" s="256">
        <v>0</v>
      </c>
      <c r="E42" s="283">
        <f t="shared" si="8"/>
        <v>0</v>
      </c>
      <c r="F42" s="283">
        <f t="shared" ref="F42" si="17">E42-G42</f>
        <v>0</v>
      </c>
      <c r="G42" s="257">
        <v>0</v>
      </c>
      <c r="H42" s="257">
        <v>0</v>
      </c>
      <c r="I42" s="257">
        <v>0</v>
      </c>
      <c r="J42" s="257">
        <v>0</v>
      </c>
      <c r="K42" s="257">
        <v>0</v>
      </c>
      <c r="L42" s="257">
        <v>0</v>
      </c>
      <c r="M42" s="257">
        <v>0</v>
      </c>
      <c r="N42" s="257">
        <v>0</v>
      </c>
      <c r="O42" s="257">
        <v>0</v>
      </c>
      <c r="P42" s="257">
        <v>0</v>
      </c>
      <c r="Q42" s="257">
        <v>0</v>
      </c>
      <c r="R42" s="257">
        <v>0</v>
      </c>
      <c r="S42" s="257">
        <v>0</v>
      </c>
      <c r="T42" s="283">
        <f t="shared" si="3"/>
        <v>0</v>
      </c>
      <c r="U42" s="283">
        <f t="shared" si="4"/>
        <v>0</v>
      </c>
    </row>
    <row r="43" spans="1:21" x14ac:dyDescent="0.25">
      <c r="A43" s="79" t="s">
        <v>59</v>
      </c>
      <c r="B43" s="78" t="s">
        <v>148</v>
      </c>
      <c r="C43" s="256">
        <v>0</v>
      </c>
      <c r="D43" s="256">
        <v>0</v>
      </c>
      <c r="E43" s="283">
        <f t="shared" si="8"/>
        <v>0</v>
      </c>
      <c r="F43" s="283">
        <f t="shared" ref="F43" si="18">E43-G43</f>
        <v>0</v>
      </c>
      <c r="G43" s="256">
        <v>0</v>
      </c>
      <c r="H43" s="256">
        <v>0</v>
      </c>
      <c r="I43" s="256">
        <v>0</v>
      </c>
      <c r="J43" s="256">
        <v>0</v>
      </c>
      <c r="K43" s="256">
        <v>0</v>
      </c>
      <c r="L43" s="256">
        <v>0</v>
      </c>
      <c r="M43" s="256">
        <v>0</v>
      </c>
      <c r="N43" s="256">
        <v>0</v>
      </c>
      <c r="O43" s="256">
        <v>0</v>
      </c>
      <c r="P43" s="256">
        <v>0</v>
      </c>
      <c r="Q43" s="256">
        <v>0</v>
      </c>
      <c r="R43" s="256">
        <v>0</v>
      </c>
      <c r="S43" s="256">
        <v>0</v>
      </c>
      <c r="T43" s="283">
        <f t="shared" si="3"/>
        <v>0</v>
      </c>
      <c r="U43" s="283">
        <f t="shared" si="4"/>
        <v>0</v>
      </c>
    </row>
    <row r="44" spans="1:21" x14ac:dyDescent="0.25">
      <c r="A44" s="76" t="s">
        <v>147</v>
      </c>
      <c r="B44" s="51" t="s">
        <v>146</v>
      </c>
      <c r="C44" s="256">
        <v>0</v>
      </c>
      <c r="D44" s="256">
        <v>0</v>
      </c>
      <c r="E44" s="283">
        <f t="shared" si="8"/>
        <v>0</v>
      </c>
      <c r="F44" s="283">
        <f t="shared" ref="F44" si="19">E44-G44</f>
        <v>0</v>
      </c>
      <c r="G44" s="257">
        <v>0</v>
      </c>
      <c r="H44" s="257">
        <v>0</v>
      </c>
      <c r="I44" s="257">
        <v>0</v>
      </c>
      <c r="J44" s="257">
        <v>0</v>
      </c>
      <c r="K44" s="257">
        <v>0</v>
      </c>
      <c r="L44" s="257">
        <v>0</v>
      </c>
      <c r="M44" s="257">
        <v>0</v>
      </c>
      <c r="N44" s="257">
        <v>0</v>
      </c>
      <c r="O44" s="257">
        <v>0</v>
      </c>
      <c r="P44" s="257">
        <v>0</v>
      </c>
      <c r="Q44" s="257">
        <v>0</v>
      </c>
      <c r="R44" s="257">
        <v>0</v>
      </c>
      <c r="S44" s="257">
        <v>0</v>
      </c>
      <c r="T44" s="283">
        <f t="shared" si="3"/>
        <v>0</v>
      </c>
      <c r="U44" s="283">
        <f t="shared" si="4"/>
        <v>0</v>
      </c>
    </row>
    <row r="45" spans="1:21" x14ac:dyDescent="0.25">
      <c r="A45" s="76" t="s">
        <v>145</v>
      </c>
      <c r="B45" s="51" t="s">
        <v>144</v>
      </c>
      <c r="C45" s="256">
        <v>0</v>
      </c>
      <c r="D45" s="256">
        <v>0</v>
      </c>
      <c r="E45" s="283">
        <f t="shared" si="8"/>
        <v>0</v>
      </c>
      <c r="F45" s="283">
        <f t="shared" ref="F45" si="20">E45-G45</f>
        <v>0</v>
      </c>
      <c r="G45" s="257">
        <v>0</v>
      </c>
      <c r="H45" s="257">
        <v>0</v>
      </c>
      <c r="I45" s="257">
        <v>0</v>
      </c>
      <c r="J45" s="257">
        <v>0</v>
      </c>
      <c r="K45" s="257">
        <v>0</v>
      </c>
      <c r="L45" s="257">
        <v>0</v>
      </c>
      <c r="M45" s="257">
        <v>0</v>
      </c>
      <c r="N45" s="257">
        <v>0</v>
      </c>
      <c r="O45" s="257">
        <v>0</v>
      </c>
      <c r="P45" s="257">
        <v>0</v>
      </c>
      <c r="Q45" s="257">
        <v>0</v>
      </c>
      <c r="R45" s="257">
        <v>0</v>
      </c>
      <c r="S45" s="257">
        <v>0</v>
      </c>
      <c r="T45" s="283">
        <f t="shared" si="3"/>
        <v>0</v>
      </c>
      <c r="U45" s="283">
        <f t="shared" si="4"/>
        <v>0</v>
      </c>
    </row>
    <row r="46" spans="1:21" x14ac:dyDescent="0.25">
      <c r="A46" s="76" t="s">
        <v>143</v>
      </c>
      <c r="B46" s="51" t="s">
        <v>142</v>
      </c>
      <c r="C46" s="256">
        <v>0</v>
      </c>
      <c r="D46" s="256">
        <v>0</v>
      </c>
      <c r="E46" s="283">
        <f t="shared" si="8"/>
        <v>0</v>
      </c>
      <c r="F46" s="283">
        <f t="shared" ref="F46" si="21">E46-G46</f>
        <v>0</v>
      </c>
      <c r="G46" s="257">
        <v>0</v>
      </c>
      <c r="H46" s="257">
        <v>0</v>
      </c>
      <c r="I46" s="257">
        <v>0</v>
      </c>
      <c r="J46" s="257">
        <v>0</v>
      </c>
      <c r="K46" s="257">
        <v>0</v>
      </c>
      <c r="L46" s="257">
        <v>0</v>
      </c>
      <c r="M46" s="257">
        <v>0</v>
      </c>
      <c r="N46" s="257">
        <v>0</v>
      </c>
      <c r="O46" s="257">
        <v>0</v>
      </c>
      <c r="P46" s="257">
        <v>0</v>
      </c>
      <c r="Q46" s="257">
        <v>0</v>
      </c>
      <c r="R46" s="257">
        <v>0</v>
      </c>
      <c r="S46" s="257">
        <v>0</v>
      </c>
      <c r="T46" s="283">
        <f t="shared" si="3"/>
        <v>0</v>
      </c>
      <c r="U46" s="283">
        <f t="shared" si="4"/>
        <v>0</v>
      </c>
    </row>
    <row r="47" spans="1:21" ht="31.5" x14ac:dyDescent="0.25">
      <c r="A47" s="76" t="s">
        <v>141</v>
      </c>
      <c r="B47" s="51" t="s">
        <v>140</v>
      </c>
      <c r="C47" s="256">
        <v>0</v>
      </c>
      <c r="D47" s="256">
        <v>0</v>
      </c>
      <c r="E47" s="283">
        <f t="shared" si="8"/>
        <v>0</v>
      </c>
      <c r="F47" s="283">
        <f t="shared" ref="F47" si="22">E47-G47</f>
        <v>0</v>
      </c>
      <c r="G47" s="257">
        <v>0</v>
      </c>
      <c r="H47" s="257">
        <v>0</v>
      </c>
      <c r="I47" s="257">
        <v>0</v>
      </c>
      <c r="J47" s="257">
        <v>0</v>
      </c>
      <c r="K47" s="257">
        <v>0</v>
      </c>
      <c r="L47" s="257">
        <v>0</v>
      </c>
      <c r="M47" s="257">
        <v>0</v>
      </c>
      <c r="N47" s="257">
        <v>0</v>
      </c>
      <c r="O47" s="257">
        <v>0</v>
      </c>
      <c r="P47" s="257">
        <v>0</v>
      </c>
      <c r="Q47" s="257">
        <v>0</v>
      </c>
      <c r="R47" s="257">
        <v>0</v>
      </c>
      <c r="S47" s="257">
        <v>0</v>
      </c>
      <c r="T47" s="283">
        <f t="shared" si="3"/>
        <v>0</v>
      </c>
      <c r="U47" s="283">
        <f t="shared" si="4"/>
        <v>0</v>
      </c>
    </row>
    <row r="48" spans="1:21" ht="31.5" x14ac:dyDescent="0.25">
      <c r="A48" s="76" t="s">
        <v>139</v>
      </c>
      <c r="B48" s="51" t="s">
        <v>138</v>
      </c>
      <c r="C48" s="256">
        <v>0</v>
      </c>
      <c r="D48" s="256">
        <v>0</v>
      </c>
      <c r="E48" s="283">
        <f t="shared" si="8"/>
        <v>0</v>
      </c>
      <c r="F48" s="283">
        <f t="shared" ref="F48" si="23">E48-G48</f>
        <v>0</v>
      </c>
      <c r="G48" s="257">
        <v>0</v>
      </c>
      <c r="H48" s="257">
        <v>0</v>
      </c>
      <c r="I48" s="257">
        <v>0</v>
      </c>
      <c r="J48" s="257">
        <v>0</v>
      </c>
      <c r="K48" s="257">
        <v>0</v>
      </c>
      <c r="L48" s="257">
        <v>0</v>
      </c>
      <c r="M48" s="257">
        <v>0</v>
      </c>
      <c r="N48" s="257">
        <v>0</v>
      </c>
      <c r="O48" s="257">
        <v>0</v>
      </c>
      <c r="P48" s="257">
        <v>0</v>
      </c>
      <c r="Q48" s="257">
        <v>0</v>
      </c>
      <c r="R48" s="257">
        <v>0</v>
      </c>
      <c r="S48" s="257">
        <v>0</v>
      </c>
      <c r="T48" s="283">
        <f t="shared" si="3"/>
        <v>0</v>
      </c>
      <c r="U48" s="283">
        <f t="shared" si="4"/>
        <v>0</v>
      </c>
    </row>
    <row r="49" spans="1:21" x14ac:dyDescent="0.25">
      <c r="A49" s="76" t="s">
        <v>137</v>
      </c>
      <c r="B49" s="51" t="s">
        <v>136</v>
      </c>
      <c r="C49" s="256">
        <v>0</v>
      </c>
      <c r="D49" s="256">
        <v>0</v>
      </c>
      <c r="E49" s="283">
        <f t="shared" si="8"/>
        <v>0</v>
      </c>
      <c r="F49" s="283">
        <f t="shared" ref="F49" si="24">E49-G49</f>
        <v>0</v>
      </c>
      <c r="G49" s="257">
        <v>0</v>
      </c>
      <c r="H49" s="257">
        <v>0</v>
      </c>
      <c r="I49" s="257">
        <v>0</v>
      </c>
      <c r="J49" s="257">
        <v>0</v>
      </c>
      <c r="K49" s="257">
        <v>0</v>
      </c>
      <c r="L49" s="257">
        <v>0</v>
      </c>
      <c r="M49" s="257">
        <v>0</v>
      </c>
      <c r="N49" s="257">
        <v>0</v>
      </c>
      <c r="O49" s="257">
        <v>0</v>
      </c>
      <c r="P49" s="257">
        <v>0</v>
      </c>
      <c r="Q49" s="257">
        <v>0</v>
      </c>
      <c r="R49" s="257">
        <v>0</v>
      </c>
      <c r="S49" s="257">
        <v>0</v>
      </c>
      <c r="T49" s="283">
        <f t="shared" si="3"/>
        <v>0</v>
      </c>
      <c r="U49" s="283">
        <f t="shared" si="4"/>
        <v>0</v>
      </c>
    </row>
    <row r="50" spans="1:21" ht="18.75" x14ac:dyDescent="0.25">
      <c r="A50" s="76" t="s">
        <v>135</v>
      </c>
      <c r="B50" s="286" t="s">
        <v>570</v>
      </c>
      <c r="C50" s="256">
        <v>9</v>
      </c>
      <c r="D50" s="256">
        <v>0</v>
      </c>
      <c r="E50" s="283">
        <f>C50-3</f>
        <v>6</v>
      </c>
      <c r="F50" s="283">
        <f t="shared" ref="F50" si="25">E50-G50</f>
        <v>6</v>
      </c>
      <c r="G50" s="257">
        <v>0</v>
      </c>
      <c r="H50" s="257">
        <v>6</v>
      </c>
      <c r="I50" s="257">
        <v>4</v>
      </c>
      <c r="J50" s="257">
        <v>2</v>
      </c>
      <c r="K50" s="257">
        <v>0</v>
      </c>
      <c r="L50" s="257">
        <v>0</v>
      </c>
      <c r="M50" s="257">
        <v>0</v>
      </c>
      <c r="N50" s="257">
        <v>0</v>
      </c>
      <c r="O50" s="257">
        <v>0</v>
      </c>
      <c r="P50" s="257">
        <v>0</v>
      </c>
      <c r="Q50" s="257">
        <v>0</v>
      </c>
      <c r="R50" s="257">
        <v>0</v>
      </c>
      <c r="S50" s="257">
        <v>0</v>
      </c>
      <c r="T50" s="283">
        <f t="shared" si="3"/>
        <v>6</v>
      </c>
      <c r="U50" s="283">
        <f t="shared" si="4"/>
        <v>2</v>
      </c>
    </row>
    <row r="51" spans="1:21" ht="35.25" customHeight="1" x14ac:dyDescent="0.25">
      <c r="A51" s="79" t="s">
        <v>57</v>
      </c>
      <c r="B51" s="78" t="s">
        <v>134</v>
      </c>
      <c r="C51" s="256">
        <v>0</v>
      </c>
      <c r="D51" s="256">
        <v>0</v>
      </c>
      <c r="E51" s="283">
        <f t="shared" si="8"/>
        <v>0</v>
      </c>
      <c r="F51" s="283">
        <f t="shared" ref="F51" si="26">E51-G51</f>
        <v>0</v>
      </c>
      <c r="G51" s="256">
        <v>0</v>
      </c>
      <c r="H51" s="256">
        <v>0</v>
      </c>
      <c r="I51" s="256">
        <v>0</v>
      </c>
      <c r="J51" s="256">
        <v>0</v>
      </c>
      <c r="K51" s="256">
        <v>0</v>
      </c>
      <c r="L51" s="256">
        <v>0</v>
      </c>
      <c r="M51" s="256">
        <v>0</v>
      </c>
      <c r="N51" s="256">
        <v>0</v>
      </c>
      <c r="O51" s="256">
        <v>0</v>
      </c>
      <c r="P51" s="256">
        <v>0</v>
      </c>
      <c r="Q51" s="256">
        <v>0</v>
      </c>
      <c r="R51" s="256">
        <v>0</v>
      </c>
      <c r="S51" s="256">
        <v>0</v>
      </c>
      <c r="T51" s="283">
        <f t="shared" si="3"/>
        <v>0</v>
      </c>
      <c r="U51" s="283">
        <f t="shared" si="4"/>
        <v>0</v>
      </c>
    </row>
    <row r="52" spans="1:21" x14ac:dyDescent="0.25">
      <c r="A52" s="76" t="s">
        <v>133</v>
      </c>
      <c r="B52" s="51" t="s">
        <v>132</v>
      </c>
      <c r="C52" s="256">
        <f>C30</f>
        <v>19.23527</v>
      </c>
      <c r="D52" s="256">
        <v>0</v>
      </c>
      <c r="E52" s="283">
        <f>C52-8.9167</f>
        <v>10.318569999999999</v>
      </c>
      <c r="F52" s="283">
        <f t="shared" ref="F52" si="27">E52-G52</f>
        <v>10.318569999999999</v>
      </c>
      <c r="G52" s="257">
        <v>0</v>
      </c>
      <c r="H52" s="257">
        <v>10.318569999999999</v>
      </c>
      <c r="I52" s="257">
        <v>5.8485699999999996</v>
      </c>
      <c r="J52" s="257">
        <v>4.47</v>
      </c>
      <c r="K52" s="257">
        <v>0</v>
      </c>
      <c r="L52" s="257">
        <v>0</v>
      </c>
      <c r="M52" s="257">
        <v>0</v>
      </c>
      <c r="N52" s="257">
        <v>0</v>
      </c>
      <c r="O52" s="257">
        <v>0</v>
      </c>
      <c r="P52" s="257">
        <v>0</v>
      </c>
      <c r="Q52" s="257">
        <v>0</v>
      </c>
      <c r="R52" s="257">
        <v>0</v>
      </c>
      <c r="S52" s="257">
        <v>0</v>
      </c>
      <c r="T52" s="283">
        <f t="shared" si="3"/>
        <v>10.318569999999999</v>
      </c>
      <c r="U52" s="283">
        <f t="shared" si="4"/>
        <v>4.47</v>
      </c>
    </row>
    <row r="53" spans="1:21" x14ac:dyDescent="0.25">
      <c r="A53" s="76" t="s">
        <v>131</v>
      </c>
      <c r="B53" s="51" t="s">
        <v>125</v>
      </c>
      <c r="C53" s="256">
        <v>0</v>
      </c>
      <c r="D53" s="256">
        <v>0</v>
      </c>
      <c r="E53" s="283">
        <f t="shared" si="8"/>
        <v>0</v>
      </c>
      <c r="F53" s="283">
        <f t="shared" ref="F53" si="28">E53-G53</f>
        <v>0</v>
      </c>
      <c r="G53" s="257">
        <v>0</v>
      </c>
      <c r="H53" s="257">
        <v>0</v>
      </c>
      <c r="I53" s="257">
        <v>0</v>
      </c>
      <c r="J53" s="257">
        <v>0</v>
      </c>
      <c r="K53" s="257">
        <v>0</v>
      </c>
      <c r="L53" s="257">
        <v>0</v>
      </c>
      <c r="M53" s="257">
        <v>0</v>
      </c>
      <c r="N53" s="257">
        <v>0</v>
      </c>
      <c r="O53" s="257">
        <v>0</v>
      </c>
      <c r="P53" s="257">
        <v>0</v>
      </c>
      <c r="Q53" s="257">
        <v>0</v>
      </c>
      <c r="R53" s="257">
        <v>0</v>
      </c>
      <c r="S53" s="257">
        <v>0</v>
      </c>
      <c r="T53" s="283">
        <f t="shared" si="3"/>
        <v>0</v>
      </c>
      <c r="U53" s="283">
        <f t="shared" si="4"/>
        <v>0</v>
      </c>
    </row>
    <row r="54" spans="1:21" x14ac:dyDescent="0.25">
      <c r="A54" s="76" t="s">
        <v>130</v>
      </c>
      <c r="B54" s="75" t="s">
        <v>124</v>
      </c>
      <c r="C54" s="256">
        <v>0</v>
      </c>
      <c r="D54" s="256">
        <v>0</v>
      </c>
      <c r="E54" s="283">
        <f t="shared" si="8"/>
        <v>0</v>
      </c>
      <c r="F54" s="283">
        <f t="shared" ref="F54" si="29">E54-G54</f>
        <v>0</v>
      </c>
      <c r="G54" s="257">
        <v>0</v>
      </c>
      <c r="H54" s="257">
        <v>0</v>
      </c>
      <c r="I54" s="257">
        <v>0</v>
      </c>
      <c r="J54" s="257">
        <v>0</v>
      </c>
      <c r="K54" s="257">
        <v>0</v>
      </c>
      <c r="L54" s="257">
        <v>0</v>
      </c>
      <c r="M54" s="257">
        <v>0</v>
      </c>
      <c r="N54" s="257">
        <v>0</v>
      </c>
      <c r="O54" s="257">
        <v>0</v>
      </c>
      <c r="P54" s="257">
        <v>0</v>
      </c>
      <c r="Q54" s="257">
        <v>0</v>
      </c>
      <c r="R54" s="257">
        <v>0</v>
      </c>
      <c r="S54" s="257">
        <v>0</v>
      </c>
      <c r="T54" s="283">
        <f t="shared" si="3"/>
        <v>0</v>
      </c>
      <c r="U54" s="283">
        <f t="shared" si="4"/>
        <v>0</v>
      </c>
    </row>
    <row r="55" spans="1:21" x14ac:dyDescent="0.25">
      <c r="A55" s="76" t="s">
        <v>129</v>
      </c>
      <c r="B55" s="75" t="s">
        <v>123</v>
      </c>
      <c r="C55" s="256">
        <v>0</v>
      </c>
      <c r="D55" s="256">
        <v>0</v>
      </c>
      <c r="E55" s="283">
        <f t="shared" si="8"/>
        <v>0</v>
      </c>
      <c r="F55" s="283">
        <f t="shared" ref="F55" si="30">E55-G55</f>
        <v>0</v>
      </c>
      <c r="G55" s="257">
        <v>0</v>
      </c>
      <c r="H55" s="257">
        <v>0</v>
      </c>
      <c r="I55" s="257">
        <v>0</v>
      </c>
      <c r="J55" s="257">
        <v>0</v>
      </c>
      <c r="K55" s="257">
        <v>0</v>
      </c>
      <c r="L55" s="257">
        <v>0</v>
      </c>
      <c r="M55" s="257">
        <v>0</v>
      </c>
      <c r="N55" s="257">
        <v>0</v>
      </c>
      <c r="O55" s="257">
        <v>0</v>
      </c>
      <c r="P55" s="257">
        <v>0</v>
      </c>
      <c r="Q55" s="257">
        <v>0</v>
      </c>
      <c r="R55" s="257">
        <v>0</v>
      </c>
      <c r="S55" s="257">
        <v>0</v>
      </c>
      <c r="T55" s="283">
        <f t="shared" si="3"/>
        <v>0</v>
      </c>
      <c r="U55" s="283">
        <f t="shared" si="4"/>
        <v>0</v>
      </c>
    </row>
    <row r="56" spans="1:21" x14ac:dyDescent="0.25">
      <c r="A56" s="76" t="s">
        <v>128</v>
      </c>
      <c r="B56" s="75" t="s">
        <v>122</v>
      </c>
      <c r="C56" s="256">
        <v>0</v>
      </c>
      <c r="D56" s="256">
        <v>0</v>
      </c>
      <c r="E56" s="283">
        <f t="shared" si="8"/>
        <v>0</v>
      </c>
      <c r="F56" s="283">
        <f t="shared" ref="F56" si="31">E56-G56</f>
        <v>0</v>
      </c>
      <c r="G56" s="257">
        <v>0</v>
      </c>
      <c r="H56" s="257">
        <v>0</v>
      </c>
      <c r="I56" s="257">
        <v>0</v>
      </c>
      <c r="J56" s="257">
        <v>0</v>
      </c>
      <c r="K56" s="257">
        <v>0</v>
      </c>
      <c r="L56" s="257">
        <v>0</v>
      </c>
      <c r="M56" s="257">
        <v>0</v>
      </c>
      <c r="N56" s="257">
        <v>0</v>
      </c>
      <c r="O56" s="257">
        <v>0</v>
      </c>
      <c r="P56" s="257">
        <v>0</v>
      </c>
      <c r="Q56" s="257">
        <v>0</v>
      </c>
      <c r="R56" s="257">
        <v>0</v>
      </c>
      <c r="S56" s="257">
        <v>0</v>
      </c>
      <c r="T56" s="283">
        <f t="shared" si="3"/>
        <v>0</v>
      </c>
      <c r="U56" s="283">
        <f t="shared" si="4"/>
        <v>0</v>
      </c>
    </row>
    <row r="57" spans="1:21" ht="18.75" x14ac:dyDescent="0.25">
      <c r="A57" s="76" t="s">
        <v>127</v>
      </c>
      <c r="B57" s="286" t="s">
        <v>570</v>
      </c>
      <c r="C57" s="256">
        <f>C50</f>
        <v>9</v>
      </c>
      <c r="D57" s="256">
        <v>0</v>
      </c>
      <c r="E57" s="283">
        <f>E50</f>
        <v>6</v>
      </c>
      <c r="F57" s="283">
        <f>F50</f>
        <v>6</v>
      </c>
      <c r="G57" s="257">
        <v>0</v>
      </c>
      <c r="H57" s="257">
        <v>6</v>
      </c>
      <c r="I57" s="257">
        <v>4</v>
      </c>
      <c r="J57" s="257">
        <v>2</v>
      </c>
      <c r="K57" s="257">
        <v>0</v>
      </c>
      <c r="L57" s="257">
        <v>0</v>
      </c>
      <c r="M57" s="257">
        <v>0</v>
      </c>
      <c r="N57" s="257">
        <v>0</v>
      </c>
      <c r="O57" s="257">
        <v>0</v>
      </c>
      <c r="P57" s="257">
        <v>0</v>
      </c>
      <c r="Q57" s="257">
        <v>0</v>
      </c>
      <c r="R57" s="257">
        <v>0</v>
      </c>
      <c r="S57" s="257">
        <v>0</v>
      </c>
      <c r="T57" s="283">
        <f t="shared" si="3"/>
        <v>6</v>
      </c>
      <c r="U57" s="283">
        <f t="shared" si="4"/>
        <v>2</v>
      </c>
    </row>
    <row r="58" spans="1:21" ht="36.75" customHeight="1" x14ac:dyDescent="0.25">
      <c r="A58" s="79" t="s">
        <v>56</v>
      </c>
      <c r="B58" s="96" t="s">
        <v>223</v>
      </c>
      <c r="C58" s="256">
        <v>0</v>
      </c>
      <c r="D58" s="256">
        <v>0</v>
      </c>
      <c r="E58" s="283">
        <f t="shared" si="8"/>
        <v>0</v>
      </c>
      <c r="F58" s="283">
        <f t="shared" ref="F58" si="32">E58-G58</f>
        <v>0</v>
      </c>
      <c r="G58" s="256">
        <v>0</v>
      </c>
      <c r="H58" s="256">
        <v>0</v>
      </c>
      <c r="I58" s="256">
        <v>0</v>
      </c>
      <c r="J58" s="256">
        <v>0</v>
      </c>
      <c r="K58" s="256">
        <v>0</v>
      </c>
      <c r="L58" s="256">
        <v>0</v>
      </c>
      <c r="M58" s="256">
        <v>0</v>
      </c>
      <c r="N58" s="256">
        <v>0</v>
      </c>
      <c r="O58" s="256">
        <v>0</v>
      </c>
      <c r="P58" s="256">
        <v>0</v>
      </c>
      <c r="Q58" s="256">
        <v>0</v>
      </c>
      <c r="R58" s="256">
        <v>0</v>
      </c>
      <c r="S58" s="256">
        <v>0</v>
      </c>
      <c r="T58" s="283">
        <f t="shared" si="3"/>
        <v>0</v>
      </c>
      <c r="U58" s="283">
        <f t="shared" si="4"/>
        <v>0</v>
      </c>
    </row>
    <row r="59" spans="1:21" x14ac:dyDescent="0.25">
      <c r="A59" s="79" t="s">
        <v>54</v>
      </c>
      <c r="B59" s="78" t="s">
        <v>126</v>
      </c>
      <c r="C59" s="256">
        <v>0</v>
      </c>
      <c r="D59" s="256">
        <v>0</v>
      </c>
      <c r="E59" s="283">
        <f t="shared" si="8"/>
        <v>0</v>
      </c>
      <c r="F59" s="283">
        <f t="shared" ref="F59" si="33">E59-G59</f>
        <v>0</v>
      </c>
      <c r="G59" s="256">
        <v>0</v>
      </c>
      <c r="H59" s="256">
        <v>0</v>
      </c>
      <c r="I59" s="256">
        <v>0</v>
      </c>
      <c r="J59" s="256">
        <v>0</v>
      </c>
      <c r="K59" s="256">
        <v>0</v>
      </c>
      <c r="L59" s="256">
        <v>0</v>
      </c>
      <c r="M59" s="256">
        <v>0</v>
      </c>
      <c r="N59" s="256">
        <v>0</v>
      </c>
      <c r="O59" s="256">
        <v>0</v>
      </c>
      <c r="P59" s="256">
        <v>0</v>
      </c>
      <c r="Q59" s="256">
        <v>0</v>
      </c>
      <c r="R59" s="256">
        <v>0</v>
      </c>
      <c r="S59" s="256">
        <v>0</v>
      </c>
      <c r="T59" s="283">
        <f t="shared" si="3"/>
        <v>0</v>
      </c>
      <c r="U59" s="283">
        <f t="shared" si="4"/>
        <v>0</v>
      </c>
    </row>
    <row r="60" spans="1:21" x14ac:dyDescent="0.25">
      <c r="A60" s="76" t="s">
        <v>217</v>
      </c>
      <c r="B60" s="77" t="s">
        <v>146</v>
      </c>
      <c r="C60" s="256">
        <v>0</v>
      </c>
      <c r="D60" s="256">
        <v>0</v>
      </c>
      <c r="E60" s="283">
        <f t="shared" si="8"/>
        <v>0</v>
      </c>
      <c r="F60" s="283">
        <f t="shared" ref="F60" si="34">E60-G60</f>
        <v>0</v>
      </c>
      <c r="G60" s="257">
        <v>0</v>
      </c>
      <c r="H60" s="257">
        <v>0</v>
      </c>
      <c r="I60" s="257">
        <v>0</v>
      </c>
      <c r="J60" s="257">
        <v>0</v>
      </c>
      <c r="K60" s="257">
        <v>0</v>
      </c>
      <c r="L60" s="257">
        <v>0</v>
      </c>
      <c r="M60" s="257">
        <v>0</v>
      </c>
      <c r="N60" s="257">
        <v>0</v>
      </c>
      <c r="O60" s="257">
        <v>0</v>
      </c>
      <c r="P60" s="257">
        <v>0</v>
      </c>
      <c r="Q60" s="257">
        <v>0</v>
      </c>
      <c r="R60" s="257">
        <v>0</v>
      </c>
      <c r="S60" s="257">
        <v>0</v>
      </c>
      <c r="T60" s="283">
        <f t="shared" si="3"/>
        <v>0</v>
      </c>
      <c r="U60" s="283">
        <f t="shared" si="4"/>
        <v>0</v>
      </c>
    </row>
    <row r="61" spans="1:21" x14ac:dyDescent="0.25">
      <c r="A61" s="76" t="s">
        <v>218</v>
      </c>
      <c r="B61" s="77" t="s">
        <v>144</v>
      </c>
      <c r="C61" s="256">
        <v>0</v>
      </c>
      <c r="D61" s="256">
        <v>0</v>
      </c>
      <c r="E61" s="283">
        <f t="shared" si="8"/>
        <v>0</v>
      </c>
      <c r="F61" s="283">
        <f t="shared" ref="F61" si="35">E61-G61</f>
        <v>0</v>
      </c>
      <c r="G61" s="257">
        <v>0</v>
      </c>
      <c r="H61" s="257">
        <v>0</v>
      </c>
      <c r="I61" s="257">
        <v>0</v>
      </c>
      <c r="J61" s="257">
        <v>0</v>
      </c>
      <c r="K61" s="257">
        <v>0</v>
      </c>
      <c r="L61" s="257">
        <v>0</v>
      </c>
      <c r="M61" s="257">
        <v>0</v>
      </c>
      <c r="N61" s="257">
        <v>0</v>
      </c>
      <c r="O61" s="257">
        <v>0</v>
      </c>
      <c r="P61" s="257">
        <v>0</v>
      </c>
      <c r="Q61" s="257">
        <v>0</v>
      </c>
      <c r="R61" s="257">
        <v>0</v>
      </c>
      <c r="S61" s="257">
        <v>0</v>
      </c>
      <c r="T61" s="283">
        <f t="shared" si="3"/>
        <v>0</v>
      </c>
      <c r="U61" s="283">
        <f t="shared" si="4"/>
        <v>0</v>
      </c>
    </row>
    <row r="62" spans="1:21" x14ac:dyDescent="0.25">
      <c r="A62" s="76" t="s">
        <v>219</v>
      </c>
      <c r="B62" s="77" t="s">
        <v>142</v>
      </c>
      <c r="C62" s="256">
        <v>0</v>
      </c>
      <c r="D62" s="256">
        <v>0</v>
      </c>
      <c r="E62" s="283">
        <f t="shared" si="8"/>
        <v>0</v>
      </c>
      <c r="F62" s="283">
        <f t="shared" ref="F62" si="36">E62-G62</f>
        <v>0</v>
      </c>
      <c r="G62" s="257">
        <v>0</v>
      </c>
      <c r="H62" s="257">
        <v>0</v>
      </c>
      <c r="I62" s="257">
        <v>0</v>
      </c>
      <c r="J62" s="257">
        <v>0</v>
      </c>
      <c r="K62" s="257">
        <v>0</v>
      </c>
      <c r="L62" s="257">
        <v>0</v>
      </c>
      <c r="M62" s="257">
        <v>0</v>
      </c>
      <c r="N62" s="257">
        <v>0</v>
      </c>
      <c r="O62" s="257">
        <v>0</v>
      </c>
      <c r="P62" s="257">
        <v>0</v>
      </c>
      <c r="Q62" s="257">
        <v>0</v>
      </c>
      <c r="R62" s="257">
        <v>0</v>
      </c>
      <c r="S62" s="257">
        <v>0</v>
      </c>
      <c r="T62" s="283">
        <f t="shared" si="3"/>
        <v>0</v>
      </c>
      <c r="U62" s="283">
        <f t="shared" si="4"/>
        <v>0</v>
      </c>
    </row>
    <row r="63" spans="1:21" x14ac:dyDescent="0.25">
      <c r="A63" s="76" t="s">
        <v>220</v>
      </c>
      <c r="B63" s="77" t="s">
        <v>222</v>
      </c>
      <c r="C63" s="256">
        <v>0</v>
      </c>
      <c r="D63" s="256">
        <v>0</v>
      </c>
      <c r="E63" s="283">
        <f t="shared" si="8"/>
        <v>0</v>
      </c>
      <c r="F63" s="283">
        <f t="shared" ref="F63" si="37">E63-G63</f>
        <v>0</v>
      </c>
      <c r="G63" s="257">
        <v>0</v>
      </c>
      <c r="H63" s="257">
        <v>0</v>
      </c>
      <c r="I63" s="257">
        <v>0</v>
      </c>
      <c r="J63" s="257">
        <v>0</v>
      </c>
      <c r="K63" s="257">
        <v>0</v>
      </c>
      <c r="L63" s="257">
        <v>0</v>
      </c>
      <c r="M63" s="257">
        <v>0</v>
      </c>
      <c r="N63" s="257">
        <v>0</v>
      </c>
      <c r="O63" s="257">
        <v>0</v>
      </c>
      <c r="P63" s="257">
        <v>0</v>
      </c>
      <c r="Q63" s="257">
        <v>0</v>
      </c>
      <c r="R63" s="257">
        <v>0</v>
      </c>
      <c r="S63" s="257">
        <v>0</v>
      </c>
      <c r="T63" s="283">
        <f t="shared" si="3"/>
        <v>0</v>
      </c>
      <c r="U63" s="283">
        <f t="shared" si="4"/>
        <v>0</v>
      </c>
    </row>
    <row r="64" spans="1:21" ht="18.75" x14ac:dyDescent="0.25">
      <c r="A64" s="76" t="s">
        <v>221</v>
      </c>
      <c r="B64" s="75" t="s">
        <v>551</v>
      </c>
      <c r="C64" s="256">
        <v>0</v>
      </c>
      <c r="D64" s="256">
        <v>0</v>
      </c>
      <c r="E64" s="283">
        <f t="shared" si="8"/>
        <v>0</v>
      </c>
      <c r="F64" s="283">
        <f t="shared" ref="F64" si="38">E64-G64</f>
        <v>0</v>
      </c>
      <c r="G64" s="257">
        <v>0</v>
      </c>
      <c r="H64" s="257">
        <v>0</v>
      </c>
      <c r="I64" s="257">
        <v>0</v>
      </c>
      <c r="J64" s="257">
        <v>0</v>
      </c>
      <c r="K64" s="257">
        <v>0</v>
      </c>
      <c r="L64" s="257">
        <v>0</v>
      </c>
      <c r="M64" s="257">
        <v>0</v>
      </c>
      <c r="N64" s="257">
        <v>0</v>
      </c>
      <c r="O64" s="257">
        <v>0</v>
      </c>
      <c r="P64" s="257">
        <v>0</v>
      </c>
      <c r="Q64" s="257">
        <v>0</v>
      </c>
      <c r="R64" s="257">
        <v>0</v>
      </c>
      <c r="S64" s="257">
        <v>0</v>
      </c>
      <c r="T64" s="283">
        <f t="shared" si="3"/>
        <v>0</v>
      </c>
      <c r="U64" s="283">
        <f t="shared" si="4"/>
        <v>0</v>
      </c>
    </row>
    <row r="65" spans="1:20" x14ac:dyDescent="0.25">
      <c r="A65" s="72"/>
      <c r="B65" s="73"/>
      <c r="C65" s="73"/>
      <c r="D65" s="261"/>
      <c r="E65" s="73"/>
      <c r="F65" s="73"/>
      <c r="G65" s="73"/>
      <c r="H65" s="73"/>
      <c r="I65" s="73"/>
      <c r="J65" s="73"/>
      <c r="K65" s="73"/>
      <c r="L65" s="73"/>
      <c r="M65" s="73"/>
      <c r="N65" s="73"/>
      <c r="O65" s="73"/>
      <c r="P65" s="73"/>
      <c r="Q65" s="73"/>
      <c r="R65" s="73"/>
      <c r="S65" s="73"/>
      <c r="T65" s="67"/>
    </row>
    <row r="66" spans="1:20" ht="54" customHeight="1" x14ac:dyDescent="0.25">
      <c r="A66" s="67"/>
      <c r="B66" s="384"/>
      <c r="C66" s="384"/>
      <c r="D66" s="384"/>
      <c r="E66" s="384"/>
      <c r="F66" s="384"/>
      <c r="G66" s="384"/>
      <c r="H66" s="384"/>
      <c r="I66" s="384"/>
      <c r="J66" s="384"/>
      <c r="K66" s="384"/>
      <c r="L66" s="384"/>
      <c r="M66" s="384"/>
      <c r="N66" s="384"/>
      <c r="O66" s="384"/>
      <c r="P66" s="384"/>
      <c r="Q66" s="384"/>
      <c r="R66" s="384"/>
      <c r="S66" s="384"/>
      <c r="T66" s="71"/>
    </row>
    <row r="67" spans="1:20" x14ac:dyDescent="0.25">
      <c r="A67" s="67"/>
      <c r="B67" s="67"/>
      <c r="C67" s="67"/>
      <c r="E67" s="67"/>
      <c r="F67" s="67"/>
      <c r="T67" s="67"/>
    </row>
    <row r="68" spans="1:20" ht="50.25" customHeight="1" x14ac:dyDescent="0.25">
      <c r="A68" s="67"/>
      <c r="B68" s="385"/>
      <c r="C68" s="385"/>
      <c r="D68" s="385"/>
      <c r="E68" s="385"/>
      <c r="F68" s="385"/>
      <c r="G68" s="385"/>
      <c r="H68" s="385"/>
      <c r="I68" s="385"/>
      <c r="J68" s="385"/>
      <c r="K68" s="385"/>
      <c r="L68" s="385"/>
      <c r="M68" s="385"/>
      <c r="N68" s="385"/>
      <c r="O68" s="385"/>
      <c r="P68" s="385"/>
      <c r="Q68" s="385"/>
      <c r="R68" s="385"/>
      <c r="S68" s="385"/>
      <c r="T68" s="67"/>
    </row>
    <row r="69" spans="1:20" x14ac:dyDescent="0.25">
      <c r="A69" s="67"/>
      <c r="B69" s="67"/>
      <c r="C69" s="67"/>
      <c r="E69" s="67"/>
      <c r="F69" s="67"/>
      <c r="T69" s="67"/>
    </row>
    <row r="70" spans="1:20" ht="36.75" customHeight="1" x14ac:dyDescent="0.25">
      <c r="A70" s="67"/>
      <c r="B70" s="384"/>
      <c r="C70" s="384"/>
      <c r="D70" s="384"/>
      <c r="E70" s="384"/>
      <c r="F70" s="384"/>
      <c r="G70" s="384"/>
      <c r="H70" s="384"/>
      <c r="I70" s="384"/>
      <c r="J70" s="384"/>
      <c r="K70" s="384"/>
      <c r="L70" s="384"/>
      <c r="M70" s="384"/>
      <c r="N70" s="384"/>
      <c r="O70" s="384"/>
      <c r="P70" s="384"/>
      <c r="Q70" s="384"/>
      <c r="R70" s="384"/>
      <c r="S70" s="384"/>
      <c r="T70" s="67"/>
    </row>
    <row r="71" spans="1:20" x14ac:dyDescent="0.25">
      <c r="A71" s="67"/>
      <c r="B71" s="70"/>
      <c r="C71" s="70"/>
      <c r="D71" s="262"/>
      <c r="E71" s="70"/>
      <c r="F71" s="70"/>
      <c r="T71" s="67"/>
    </row>
    <row r="72" spans="1:20" ht="51" customHeight="1" x14ac:dyDescent="0.25">
      <c r="A72" s="67"/>
      <c r="B72" s="384"/>
      <c r="C72" s="384"/>
      <c r="D72" s="384"/>
      <c r="E72" s="384"/>
      <c r="F72" s="384"/>
      <c r="G72" s="384"/>
      <c r="H72" s="384"/>
      <c r="I72" s="384"/>
      <c r="J72" s="384"/>
      <c r="K72" s="384"/>
      <c r="L72" s="384"/>
      <c r="M72" s="384"/>
      <c r="N72" s="384"/>
      <c r="O72" s="384"/>
      <c r="P72" s="384"/>
      <c r="Q72" s="384"/>
      <c r="R72" s="384"/>
      <c r="S72" s="384"/>
      <c r="T72" s="67"/>
    </row>
    <row r="73" spans="1:20" ht="32.25" customHeight="1" x14ac:dyDescent="0.25">
      <c r="A73" s="67"/>
      <c r="B73" s="385"/>
      <c r="C73" s="385"/>
      <c r="D73" s="385"/>
      <c r="E73" s="385"/>
      <c r="F73" s="385"/>
      <c r="G73" s="385"/>
      <c r="H73" s="385"/>
      <c r="I73" s="385"/>
      <c r="J73" s="385"/>
      <c r="K73" s="385"/>
      <c r="L73" s="385"/>
      <c r="M73" s="385"/>
      <c r="N73" s="385"/>
      <c r="O73" s="385"/>
      <c r="P73" s="385"/>
      <c r="Q73" s="385"/>
      <c r="R73" s="385"/>
      <c r="S73" s="385"/>
      <c r="T73" s="67"/>
    </row>
    <row r="74" spans="1:20" ht="51.75" customHeight="1" x14ac:dyDescent="0.25">
      <c r="A74" s="67"/>
      <c r="B74" s="384"/>
      <c r="C74" s="384"/>
      <c r="D74" s="384"/>
      <c r="E74" s="384"/>
      <c r="F74" s="384"/>
      <c r="G74" s="384"/>
      <c r="H74" s="384"/>
      <c r="I74" s="384"/>
      <c r="J74" s="384"/>
      <c r="K74" s="384"/>
      <c r="L74" s="384"/>
      <c r="M74" s="384"/>
      <c r="N74" s="384"/>
      <c r="O74" s="384"/>
      <c r="P74" s="384"/>
      <c r="Q74" s="384"/>
      <c r="R74" s="384"/>
      <c r="S74" s="384"/>
      <c r="T74" s="67"/>
    </row>
    <row r="75" spans="1:20" ht="21.75" customHeight="1" x14ac:dyDescent="0.25">
      <c r="A75" s="67"/>
      <c r="B75" s="382"/>
      <c r="C75" s="382"/>
      <c r="D75" s="382"/>
      <c r="E75" s="382"/>
      <c r="F75" s="382"/>
      <c r="G75" s="382"/>
      <c r="H75" s="382"/>
      <c r="I75" s="382"/>
      <c r="J75" s="382"/>
      <c r="K75" s="382"/>
      <c r="L75" s="382"/>
      <c r="M75" s="382"/>
      <c r="N75" s="382"/>
      <c r="O75" s="382"/>
      <c r="P75" s="382"/>
      <c r="Q75" s="382"/>
      <c r="R75" s="382"/>
      <c r="S75" s="382"/>
      <c r="T75" s="67"/>
    </row>
    <row r="76" spans="1:20" ht="23.25" customHeight="1" x14ac:dyDescent="0.25">
      <c r="A76" s="67"/>
      <c r="B76" s="68"/>
      <c r="C76" s="68"/>
      <c r="D76" s="263"/>
      <c r="E76" s="68"/>
      <c r="F76" s="68"/>
      <c r="T76" s="67"/>
    </row>
    <row r="77" spans="1:20" ht="18.75" customHeight="1" x14ac:dyDescent="0.25">
      <c r="A77" s="67"/>
      <c r="B77" s="383"/>
      <c r="C77" s="383"/>
      <c r="D77" s="383"/>
      <c r="E77" s="383"/>
      <c r="F77" s="383"/>
      <c r="G77" s="383"/>
      <c r="H77" s="383"/>
      <c r="I77" s="383"/>
      <c r="J77" s="383"/>
      <c r="K77" s="383"/>
      <c r="L77" s="383"/>
      <c r="M77" s="383"/>
      <c r="N77" s="383"/>
      <c r="O77" s="383"/>
      <c r="P77" s="383"/>
      <c r="Q77" s="383"/>
      <c r="R77" s="383"/>
      <c r="S77" s="383"/>
      <c r="T77" s="67"/>
    </row>
    <row r="78" spans="1:20" x14ac:dyDescent="0.25">
      <c r="A78" s="67"/>
      <c r="B78" s="67"/>
      <c r="C78" s="67"/>
      <c r="E78" s="67"/>
      <c r="F78" s="67"/>
      <c r="T78" s="67"/>
    </row>
    <row r="79" spans="1:20" x14ac:dyDescent="0.25">
      <c r="A79" s="67"/>
      <c r="B79" s="67"/>
      <c r="C79" s="67"/>
      <c r="E79" s="67"/>
      <c r="F79" s="67"/>
      <c r="T79" s="67"/>
    </row>
    <row r="80" spans="1:20" x14ac:dyDescent="0.25">
      <c r="G80" s="66"/>
      <c r="H80" s="66"/>
      <c r="I80" s="66"/>
      <c r="J80" s="66"/>
      <c r="K80" s="66"/>
      <c r="L80" s="66"/>
      <c r="M80" s="66"/>
      <c r="N80" s="66"/>
      <c r="O80" s="66"/>
      <c r="P80" s="66"/>
      <c r="Q80" s="66"/>
      <c r="R80" s="66"/>
      <c r="S80" s="66"/>
    </row>
    <row r="81" spans="7:19" x14ac:dyDescent="0.25">
      <c r="G81" s="66"/>
      <c r="H81" s="66"/>
      <c r="I81" s="66"/>
      <c r="J81" s="66"/>
      <c r="K81" s="66"/>
      <c r="L81" s="66"/>
      <c r="M81" s="66"/>
      <c r="N81" s="66"/>
      <c r="O81" s="66"/>
      <c r="P81" s="66"/>
      <c r="Q81" s="66"/>
      <c r="R81" s="66"/>
      <c r="S81" s="66"/>
    </row>
    <row r="82" spans="7:19" x14ac:dyDescent="0.25">
      <c r="G82" s="66"/>
      <c r="H82" s="66"/>
      <c r="I82" s="66"/>
      <c r="J82" s="66"/>
      <c r="K82" s="66"/>
      <c r="L82" s="66"/>
      <c r="M82" s="66"/>
      <c r="N82" s="66"/>
      <c r="O82" s="66"/>
      <c r="P82" s="66"/>
      <c r="Q82" s="66"/>
      <c r="R82" s="66"/>
      <c r="S82" s="66"/>
    </row>
    <row r="83" spans="7:19" x14ac:dyDescent="0.25">
      <c r="G83" s="66"/>
      <c r="H83" s="66"/>
      <c r="I83" s="66"/>
      <c r="J83" s="66"/>
      <c r="K83" s="66"/>
      <c r="L83" s="66"/>
      <c r="M83" s="66"/>
      <c r="N83" s="66"/>
      <c r="O83" s="66"/>
      <c r="P83" s="66"/>
      <c r="Q83" s="66"/>
      <c r="R83" s="66"/>
      <c r="S83" s="66"/>
    </row>
    <row r="84" spans="7:19" x14ac:dyDescent="0.25">
      <c r="G84" s="66"/>
      <c r="H84" s="66"/>
      <c r="I84" s="66"/>
      <c r="J84" s="66"/>
      <c r="K84" s="66"/>
      <c r="L84" s="66"/>
      <c r="M84" s="66"/>
      <c r="N84" s="66"/>
      <c r="O84" s="66"/>
      <c r="P84" s="66"/>
      <c r="Q84" s="66"/>
      <c r="R84" s="66"/>
      <c r="S84" s="66"/>
    </row>
    <row r="85" spans="7:19" x14ac:dyDescent="0.25">
      <c r="G85" s="66"/>
      <c r="H85" s="66"/>
      <c r="I85" s="66"/>
      <c r="J85" s="66"/>
      <c r="K85" s="66"/>
      <c r="L85" s="66"/>
      <c r="M85" s="66"/>
      <c r="N85" s="66"/>
      <c r="O85" s="66"/>
      <c r="P85" s="66"/>
      <c r="Q85" s="66"/>
      <c r="R85" s="66"/>
      <c r="S85" s="66"/>
    </row>
    <row r="86" spans="7:19" x14ac:dyDescent="0.25">
      <c r="G86" s="66"/>
      <c r="H86" s="66"/>
      <c r="I86" s="66"/>
      <c r="J86" s="66"/>
      <c r="K86" s="66"/>
      <c r="L86" s="66"/>
      <c r="M86" s="66"/>
      <c r="N86" s="66"/>
      <c r="O86" s="66"/>
      <c r="P86" s="66"/>
      <c r="Q86" s="66"/>
      <c r="R86" s="66"/>
      <c r="S86" s="66"/>
    </row>
    <row r="87" spans="7:19" x14ac:dyDescent="0.25">
      <c r="G87" s="66"/>
      <c r="H87" s="66"/>
      <c r="I87" s="66"/>
      <c r="J87" s="66"/>
      <c r="K87" s="66"/>
      <c r="L87" s="66"/>
      <c r="M87" s="66"/>
      <c r="N87" s="66"/>
      <c r="O87" s="66"/>
      <c r="P87" s="66"/>
      <c r="Q87" s="66"/>
      <c r="R87" s="66"/>
      <c r="S87" s="66"/>
    </row>
    <row r="88" spans="7:19" x14ac:dyDescent="0.25">
      <c r="G88" s="66"/>
      <c r="H88" s="66"/>
      <c r="I88" s="66"/>
      <c r="J88" s="66"/>
      <c r="K88" s="66"/>
      <c r="L88" s="66"/>
      <c r="M88" s="66"/>
      <c r="N88" s="66"/>
      <c r="O88" s="66"/>
      <c r="P88" s="66"/>
      <c r="Q88" s="66"/>
      <c r="R88" s="66"/>
      <c r="S88" s="66"/>
    </row>
    <row r="89" spans="7:19" x14ac:dyDescent="0.25">
      <c r="G89" s="66"/>
      <c r="H89" s="66"/>
      <c r="I89" s="66"/>
      <c r="J89" s="66"/>
      <c r="K89" s="66"/>
      <c r="L89" s="66"/>
      <c r="M89" s="66"/>
      <c r="N89" s="66"/>
      <c r="O89" s="66"/>
      <c r="P89" s="66"/>
      <c r="Q89" s="66"/>
      <c r="R89" s="66"/>
      <c r="S89" s="66"/>
    </row>
    <row r="90" spans="7:19" x14ac:dyDescent="0.25">
      <c r="G90" s="66"/>
      <c r="H90" s="66"/>
      <c r="I90" s="66"/>
      <c r="J90" s="66"/>
      <c r="K90" s="66"/>
      <c r="L90" s="66"/>
      <c r="M90" s="66"/>
      <c r="N90" s="66"/>
      <c r="O90" s="66"/>
      <c r="P90" s="66"/>
      <c r="Q90" s="66"/>
      <c r="R90" s="66"/>
      <c r="S90" s="66"/>
    </row>
    <row r="91" spans="7:19" x14ac:dyDescent="0.25">
      <c r="G91" s="66"/>
      <c r="H91" s="66"/>
      <c r="I91" s="66"/>
      <c r="J91" s="66"/>
      <c r="K91" s="66"/>
      <c r="L91" s="66"/>
      <c r="M91" s="66"/>
      <c r="N91" s="66"/>
      <c r="O91" s="66"/>
      <c r="P91" s="66"/>
      <c r="Q91" s="66"/>
      <c r="R91" s="66"/>
      <c r="S91" s="66"/>
    </row>
    <row r="92" spans="7:19" x14ac:dyDescent="0.25">
      <c r="G92" s="66"/>
      <c r="H92" s="66"/>
      <c r="I92" s="66"/>
      <c r="J92" s="66"/>
      <c r="K92" s="66"/>
      <c r="L92" s="66"/>
      <c r="M92" s="66"/>
      <c r="N92" s="66"/>
      <c r="O92" s="66"/>
      <c r="P92" s="66"/>
      <c r="Q92" s="66"/>
      <c r="R92" s="66"/>
      <c r="S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G20:G22"/>
    <mergeCell ref="B20:B22"/>
    <mergeCell ref="H20:K20"/>
    <mergeCell ref="L20:O20"/>
    <mergeCell ref="P20:S20"/>
    <mergeCell ref="H21:I21"/>
    <mergeCell ref="J21:K21"/>
    <mergeCell ref="L21:M21"/>
    <mergeCell ref="N21:O21"/>
    <mergeCell ref="P21:Q21"/>
    <mergeCell ref="R21:S21"/>
    <mergeCell ref="B75:S75"/>
    <mergeCell ref="B77:S77"/>
    <mergeCell ref="B66:S66"/>
    <mergeCell ref="B68:S68"/>
    <mergeCell ref="B70:S70"/>
    <mergeCell ref="B72:S72"/>
    <mergeCell ref="B73:S73"/>
    <mergeCell ref="B74:S74"/>
  </mergeCells>
  <conditionalFormatting sqref="D58:D64 G51 G58:G64 D28:D29 G25:G29 G31:G43 D31:D43 D24:I24 K24:S24">
    <cfRule type="cellIs" dxfId="41" priority="87" operator="notEqual">
      <formula>0</formula>
    </cfRule>
  </conditionalFormatting>
  <conditionalFormatting sqref="D51">
    <cfRule type="cellIs" dxfId="40" priority="81" operator="notEqual">
      <formula>0</formula>
    </cfRule>
  </conditionalFormatting>
  <conditionalFormatting sqref="G50 G44">
    <cfRule type="cellIs" dxfId="39" priority="77" operator="notEqual">
      <formula>0</formula>
    </cfRule>
  </conditionalFormatting>
  <conditionalFormatting sqref="G45:G49">
    <cfRule type="cellIs" dxfId="38" priority="75" operator="notEqual">
      <formula>0</formula>
    </cfRule>
  </conditionalFormatting>
  <conditionalFormatting sqref="D45:D46 D49:D50">
    <cfRule type="cellIs" dxfId="37" priority="71" operator="notEqual">
      <formula>0</formula>
    </cfRule>
  </conditionalFormatting>
  <conditionalFormatting sqref="D44">
    <cfRule type="cellIs" dxfId="36" priority="69" operator="notEqual">
      <formula>0</formula>
    </cfRule>
  </conditionalFormatting>
  <conditionalFormatting sqref="D25:D27">
    <cfRule type="cellIs" dxfId="35" priority="52" operator="notEqual">
      <formula>0</formula>
    </cfRule>
  </conditionalFormatting>
  <conditionalFormatting sqref="D47:D48">
    <cfRule type="cellIs" dxfId="34" priority="67" operator="notEqual">
      <formula>0</formula>
    </cfRule>
  </conditionalFormatting>
  <conditionalFormatting sqref="D57 G52:G57 D52">
    <cfRule type="cellIs" dxfId="33" priority="66" operator="notEqual">
      <formula>0</formula>
    </cfRule>
  </conditionalFormatting>
  <conditionalFormatting sqref="D53 D55">
    <cfRule type="cellIs" dxfId="32" priority="62" operator="notEqual">
      <formula>0</formula>
    </cfRule>
  </conditionalFormatting>
  <conditionalFormatting sqref="D54">
    <cfRule type="cellIs" dxfId="31" priority="61" operator="notEqual">
      <formula>0</formula>
    </cfRule>
  </conditionalFormatting>
  <conditionalFormatting sqref="D56">
    <cfRule type="cellIs" dxfId="30" priority="60" operator="notEqual">
      <formula>0</formula>
    </cfRule>
  </conditionalFormatting>
  <conditionalFormatting sqref="E25:F29 E31:F64">
    <cfRule type="cellIs" dxfId="29" priority="43" operator="greaterThan">
      <formula>0</formula>
    </cfRule>
  </conditionalFormatting>
  <conditionalFormatting sqref="E25:F29 E31:F64">
    <cfRule type="cellIs" dxfId="28" priority="42" operator="notEqual">
      <formula>0</formula>
    </cfRule>
  </conditionalFormatting>
  <conditionalFormatting sqref="I25:I29 I58:I64 I43 I51 I31:I36 K31:S36 K51:S51 K43:S43 K58:S64 K25:S29">
    <cfRule type="cellIs" dxfId="27" priority="41" operator="notEqual">
      <formula>0</formula>
    </cfRule>
  </conditionalFormatting>
  <conditionalFormatting sqref="I37:I42 K37:S42">
    <cfRule type="cellIs" dxfId="26" priority="40" operator="notEqual">
      <formula>0</formula>
    </cfRule>
  </conditionalFormatting>
  <conditionalFormatting sqref="I44:I50 K44:S50">
    <cfRule type="cellIs" dxfId="25" priority="39" operator="notEqual">
      <formula>0</formula>
    </cfRule>
  </conditionalFormatting>
  <conditionalFormatting sqref="I52:I57 K52:S57">
    <cfRule type="cellIs" dxfId="24" priority="38" operator="notEqual">
      <formula>0</formula>
    </cfRule>
  </conditionalFormatting>
  <conditionalFormatting sqref="T24:T64">
    <cfRule type="cellIs" dxfId="23" priority="36" operator="notEqual">
      <formula>0</formula>
    </cfRule>
  </conditionalFormatting>
  <conditionalFormatting sqref="U24:U64">
    <cfRule type="cellIs" dxfId="22" priority="35" operator="notEqual">
      <formula>0</formula>
    </cfRule>
  </conditionalFormatting>
  <conditionalFormatting sqref="C58:C64 C28:C43 D30:G30 I30 K30:S30">
    <cfRule type="cellIs" dxfId="21" priority="22" operator="notEqual">
      <formula>0</formula>
    </cfRule>
  </conditionalFormatting>
  <conditionalFormatting sqref="C51">
    <cfRule type="cellIs" dxfId="20" priority="21" operator="notEqual">
      <formula>0</formula>
    </cfRule>
  </conditionalFormatting>
  <conditionalFormatting sqref="C45:C46 C49:C50">
    <cfRule type="cellIs" dxfId="19" priority="20" operator="notEqual">
      <formula>0</formula>
    </cfRule>
  </conditionalFormatting>
  <conditionalFormatting sqref="C44">
    <cfRule type="cellIs" dxfId="18" priority="19" operator="notEqual">
      <formula>0</formula>
    </cfRule>
  </conditionalFormatting>
  <conditionalFormatting sqref="C47:C48">
    <cfRule type="cellIs" dxfId="17" priority="18" operator="notEqual">
      <formula>0</formula>
    </cfRule>
  </conditionalFormatting>
  <conditionalFormatting sqref="C57 C52">
    <cfRule type="cellIs" dxfId="16" priority="17" operator="notEqual">
      <formula>0</formula>
    </cfRule>
  </conditionalFormatting>
  <conditionalFormatting sqref="C53 C55">
    <cfRule type="cellIs" dxfId="15" priority="16" operator="notEqual">
      <formula>0</formula>
    </cfRule>
  </conditionalFormatting>
  <conditionalFormatting sqref="C54">
    <cfRule type="cellIs" dxfId="14" priority="15" operator="notEqual">
      <formula>0</formula>
    </cfRule>
  </conditionalFormatting>
  <conditionalFormatting sqref="C56">
    <cfRule type="cellIs" dxfId="13" priority="14" operator="notEqual">
      <formula>0</formula>
    </cfRule>
  </conditionalFormatting>
  <conditionalFormatting sqref="C25:C27">
    <cfRule type="cellIs" dxfId="12" priority="13" operator="notEqual">
      <formula>0</formula>
    </cfRule>
  </conditionalFormatting>
  <conditionalFormatting sqref="C24">
    <cfRule type="cellIs" dxfId="11" priority="12" operator="notEqual">
      <formula>0</formula>
    </cfRule>
  </conditionalFormatting>
  <conditionalFormatting sqref="H51 H58:H64 H25:H43">
    <cfRule type="cellIs" dxfId="10" priority="11" operator="notEqual">
      <formula>0</formula>
    </cfRule>
  </conditionalFormatting>
  <conditionalFormatting sqref="H44:H49">
    <cfRule type="cellIs" dxfId="9" priority="10" operator="notEqual">
      <formula>0</formula>
    </cfRule>
  </conditionalFormatting>
  <conditionalFormatting sqref="H53:H57">
    <cfRule type="cellIs" dxfId="8" priority="9" operator="notEqual">
      <formula>0</formula>
    </cfRule>
  </conditionalFormatting>
  <conditionalFormatting sqref="H50">
    <cfRule type="cellIs" dxfId="7" priority="8" operator="notEqual">
      <formula>0</formula>
    </cfRule>
  </conditionalFormatting>
  <conditionalFormatting sqref="H52">
    <cfRule type="cellIs" dxfId="6" priority="7" operator="notEqual">
      <formula>0</formula>
    </cfRule>
  </conditionalFormatting>
  <conditionalFormatting sqref="J25:J36 J58:J64 J43 J51">
    <cfRule type="cellIs" dxfId="5" priority="5" operator="notEqual">
      <formula>0</formula>
    </cfRule>
  </conditionalFormatting>
  <conditionalFormatting sqref="J37:J42">
    <cfRule type="cellIs" dxfId="4" priority="4" operator="notEqual">
      <formula>0</formula>
    </cfRule>
  </conditionalFormatting>
  <conditionalFormatting sqref="J44:J50">
    <cfRule type="cellIs" dxfId="3" priority="3" operator="notEqual">
      <formula>0</formula>
    </cfRule>
  </conditionalFormatting>
  <conditionalFormatting sqref="J52:J57">
    <cfRule type="cellIs" dxfId="2" priority="2" operator="notEqual">
      <formula>0</formula>
    </cfRule>
  </conditionalFormatting>
  <conditionalFormatting sqref="J24">
    <cfRule type="cellIs" dxfId="1" priority="6" operator="notEqual">
      <formula>0</formula>
    </cfRule>
  </conditionalFormatting>
  <conditionalFormatting sqref="J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13" zoomScale="85" zoomScaleSheetLayoutView="85" workbookViewId="0">
      <selection activeCell="B30" sqref="B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3.5703125" style="19" customWidth="1"/>
    <col min="14" max="14" width="32.42578125" style="19" customWidth="1"/>
    <col min="15" max="15" width="15.85546875" style="19" customWidth="1"/>
    <col min="16" max="16" width="20.140625" style="19" customWidth="1"/>
    <col min="17" max="17" width="15.28515625" style="19" customWidth="1"/>
    <col min="18" max="18" width="17" style="19" customWidth="1"/>
    <col min="19" max="20" width="9.7109375" style="19" customWidth="1"/>
    <col min="21" max="21" width="11.42578125" style="19" customWidth="1"/>
    <col min="22" max="22" width="12.7109375" style="19" customWidth="1"/>
    <col min="23" max="23" width="19.57031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2.7109375" style="19" customWidth="1"/>
    <col min="35"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66</v>
      </c>
    </row>
    <row r="2" spans="1:48" ht="18.75" x14ac:dyDescent="0.3">
      <c r="AV2" s="15" t="s">
        <v>8</v>
      </c>
    </row>
    <row r="3" spans="1:48" ht="18.75" x14ac:dyDescent="0.3">
      <c r="AV3" s="15" t="s">
        <v>65</v>
      </c>
    </row>
    <row r="4" spans="1:48" ht="18.75" x14ac:dyDescent="0.3">
      <c r="AV4" s="15"/>
    </row>
    <row r="5" spans="1:48" ht="18.75" customHeight="1" x14ac:dyDescent="0.25">
      <c r="A5" s="309" t="str">
        <f>'1. паспорт местоположение'!A5:C5</f>
        <v>Год раскрытия информации: 2022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5"/>
    </row>
    <row r="7" spans="1:48" ht="18.75" x14ac:dyDescent="0.25">
      <c r="A7" s="313" t="s">
        <v>7</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x14ac:dyDescent="0.25">
      <c r="A9" s="317" t="str">
        <f>'1. паспорт местоположение'!A9:C9</f>
        <v>Акционерное общество "Янтарьэнерго" ДЗО  ПАО "Россети"</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10" t="s">
        <v>6</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x14ac:dyDescent="0.25">
      <c r="A12" s="317" t="str">
        <f>'1. паспорт местоположение'!A12:C12</f>
        <v>J_92-20</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row>
    <row r="13" spans="1:48" ht="15.75" x14ac:dyDescent="0.25">
      <c r="A13" s="310" t="s">
        <v>5</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row>
    <row r="15" spans="1:48" x14ac:dyDescent="0.25">
      <c r="A15" s="317" t="str">
        <f>'1. паспорт местоположение'!A15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10" t="s">
        <v>4</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5"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s="25" customFormat="1" x14ac:dyDescent="0.25">
      <c r="A21" s="412" t="s">
        <v>500</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25" customFormat="1" ht="58.5" customHeight="1" x14ac:dyDescent="0.25">
      <c r="A22" s="403" t="s">
        <v>50</v>
      </c>
      <c r="B22" s="414" t="s">
        <v>22</v>
      </c>
      <c r="C22" s="403" t="s">
        <v>49</v>
      </c>
      <c r="D22" s="403" t="s">
        <v>48</v>
      </c>
      <c r="E22" s="417" t="s">
        <v>511</v>
      </c>
      <c r="F22" s="418"/>
      <c r="G22" s="418"/>
      <c r="H22" s="418"/>
      <c r="I22" s="418"/>
      <c r="J22" s="418"/>
      <c r="K22" s="418"/>
      <c r="L22" s="419"/>
      <c r="M22" s="403" t="s">
        <v>47</v>
      </c>
      <c r="N22" s="403" t="s">
        <v>46</v>
      </c>
      <c r="O22" s="403" t="s">
        <v>45</v>
      </c>
      <c r="P22" s="398" t="s">
        <v>252</v>
      </c>
      <c r="Q22" s="398" t="s">
        <v>44</v>
      </c>
      <c r="R22" s="398" t="s">
        <v>43</v>
      </c>
      <c r="S22" s="398" t="s">
        <v>42</v>
      </c>
      <c r="T22" s="398"/>
      <c r="U22" s="420" t="s">
        <v>41</v>
      </c>
      <c r="V22" s="420" t="s">
        <v>40</v>
      </c>
      <c r="W22" s="398" t="s">
        <v>39</v>
      </c>
      <c r="X22" s="398" t="s">
        <v>38</v>
      </c>
      <c r="Y22" s="398" t="s">
        <v>37</v>
      </c>
      <c r="Z22" s="405" t="s">
        <v>36</v>
      </c>
      <c r="AA22" s="398" t="s">
        <v>35</v>
      </c>
      <c r="AB22" s="398" t="s">
        <v>34</v>
      </c>
      <c r="AC22" s="398" t="s">
        <v>33</v>
      </c>
      <c r="AD22" s="398" t="s">
        <v>32</v>
      </c>
      <c r="AE22" s="398" t="s">
        <v>31</v>
      </c>
      <c r="AF22" s="398" t="s">
        <v>30</v>
      </c>
      <c r="AG22" s="398"/>
      <c r="AH22" s="398"/>
      <c r="AI22" s="398"/>
      <c r="AJ22" s="398"/>
      <c r="AK22" s="398"/>
      <c r="AL22" s="398" t="s">
        <v>29</v>
      </c>
      <c r="AM22" s="398"/>
      <c r="AN22" s="398"/>
      <c r="AO22" s="398"/>
      <c r="AP22" s="398" t="s">
        <v>28</v>
      </c>
      <c r="AQ22" s="398"/>
      <c r="AR22" s="398" t="s">
        <v>27</v>
      </c>
      <c r="AS22" s="398" t="s">
        <v>26</v>
      </c>
      <c r="AT22" s="398" t="s">
        <v>25</v>
      </c>
      <c r="AU22" s="398" t="s">
        <v>24</v>
      </c>
      <c r="AV22" s="406" t="s">
        <v>23</v>
      </c>
    </row>
    <row r="23" spans="1:48" s="25" customFormat="1" ht="64.5" customHeight="1" x14ac:dyDescent="0.25">
      <c r="A23" s="413"/>
      <c r="B23" s="415"/>
      <c r="C23" s="413"/>
      <c r="D23" s="413"/>
      <c r="E23" s="408" t="s">
        <v>21</v>
      </c>
      <c r="F23" s="399" t="s">
        <v>125</v>
      </c>
      <c r="G23" s="399" t="s">
        <v>124</v>
      </c>
      <c r="H23" s="399" t="s">
        <v>123</v>
      </c>
      <c r="I23" s="401" t="s">
        <v>421</v>
      </c>
      <c r="J23" s="401" t="s">
        <v>422</v>
      </c>
      <c r="K23" s="401" t="s">
        <v>423</v>
      </c>
      <c r="L23" s="399" t="s">
        <v>74</v>
      </c>
      <c r="M23" s="413"/>
      <c r="N23" s="413"/>
      <c r="O23" s="413"/>
      <c r="P23" s="398"/>
      <c r="Q23" s="398"/>
      <c r="R23" s="398"/>
      <c r="S23" s="410" t="s">
        <v>2</v>
      </c>
      <c r="T23" s="410" t="s">
        <v>9</v>
      </c>
      <c r="U23" s="420"/>
      <c r="V23" s="420"/>
      <c r="W23" s="398"/>
      <c r="X23" s="398"/>
      <c r="Y23" s="398"/>
      <c r="Z23" s="398"/>
      <c r="AA23" s="398"/>
      <c r="AB23" s="398"/>
      <c r="AC23" s="398"/>
      <c r="AD23" s="398"/>
      <c r="AE23" s="398"/>
      <c r="AF23" s="398" t="s">
        <v>20</v>
      </c>
      <c r="AG23" s="398"/>
      <c r="AH23" s="398" t="s">
        <v>19</v>
      </c>
      <c r="AI23" s="398"/>
      <c r="AJ23" s="403" t="s">
        <v>18</v>
      </c>
      <c r="AK23" s="403" t="s">
        <v>17</v>
      </c>
      <c r="AL23" s="403" t="s">
        <v>16</v>
      </c>
      <c r="AM23" s="403" t="s">
        <v>15</v>
      </c>
      <c r="AN23" s="403" t="s">
        <v>14</v>
      </c>
      <c r="AO23" s="403" t="s">
        <v>13</v>
      </c>
      <c r="AP23" s="403" t="s">
        <v>12</v>
      </c>
      <c r="AQ23" s="421" t="s">
        <v>9</v>
      </c>
      <c r="AR23" s="398"/>
      <c r="AS23" s="398"/>
      <c r="AT23" s="398"/>
      <c r="AU23" s="398"/>
      <c r="AV23" s="407"/>
    </row>
    <row r="24" spans="1:48" s="25" customFormat="1" ht="96.75" customHeight="1" x14ac:dyDescent="0.25">
      <c r="A24" s="404"/>
      <c r="B24" s="416"/>
      <c r="C24" s="404"/>
      <c r="D24" s="404"/>
      <c r="E24" s="409"/>
      <c r="F24" s="400"/>
      <c r="G24" s="400"/>
      <c r="H24" s="400"/>
      <c r="I24" s="402"/>
      <c r="J24" s="402"/>
      <c r="K24" s="402"/>
      <c r="L24" s="400"/>
      <c r="M24" s="404"/>
      <c r="N24" s="404"/>
      <c r="O24" s="404"/>
      <c r="P24" s="398"/>
      <c r="Q24" s="398"/>
      <c r="R24" s="398"/>
      <c r="S24" s="411"/>
      <c r="T24" s="411"/>
      <c r="U24" s="420"/>
      <c r="V24" s="420"/>
      <c r="W24" s="398"/>
      <c r="X24" s="398"/>
      <c r="Y24" s="398"/>
      <c r="Z24" s="398"/>
      <c r="AA24" s="398"/>
      <c r="AB24" s="398"/>
      <c r="AC24" s="398"/>
      <c r="AD24" s="398"/>
      <c r="AE24" s="398"/>
      <c r="AF24" s="148" t="s">
        <v>11</v>
      </c>
      <c r="AG24" s="148" t="s">
        <v>10</v>
      </c>
      <c r="AH24" s="149" t="s">
        <v>2</v>
      </c>
      <c r="AI24" s="149" t="s">
        <v>9</v>
      </c>
      <c r="AJ24" s="404"/>
      <c r="AK24" s="404"/>
      <c r="AL24" s="404"/>
      <c r="AM24" s="404"/>
      <c r="AN24" s="404"/>
      <c r="AO24" s="404"/>
      <c r="AP24" s="404"/>
      <c r="AQ24" s="422"/>
      <c r="AR24" s="398"/>
      <c r="AS24" s="398"/>
      <c r="AT24" s="398"/>
      <c r="AU24" s="398"/>
      <c r="AV24" s="407"/>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95" customFormat="1" ht="38.25" x14ac:dyDescent="0.2">
      <c r="A26" s="289">
        <v>1</v>
      </c>
      <c r="B26" s="290" t="s">
        <v>521</v>
      </c>
      <c r="C26" s="289">
        <v>2</v>
      </c>
      <c r="D26" s="291">
        <v>43830</v>
      </c>
      <c r="E26" s="289" t="s">
        <v>370</v>
      </c>
      <c r="F26" s="289" t="s">
        <v>370</v>
      </c>
      <c r="G26" s="289" t="s">
        <v>370</v>
      </c>
      <c r="H26" s="289" t="s">
        <v>370</v>
      </c>
      <c r="I26" s="289" t="s">
        <v>370</v>
      </c>
      <c r="J26" s="289" t="s">
        <v>370</v>
      </c>
      <c r="K26" s="289" t="s">
        <v>370</v>
      </c>
      <c r="L26" s="289" t="s">
        <v>561</v>
      </c>
      <c r="M26" s="294" t="s">
        <v>554</v>
      </c>
      <c r="N26" s="292" t="s">
        <v>573</v>
      </c>
      <c r="O26" s="293" t="str">
        <f>CONCATENATE(K26," ",L26)</f>
        <v>- 3шт.</v>
      </c>
      <c r="P26" s="296">
        <v>9140</v>
      </c>
      <c r="Q26" s="294" t="s">
        <v>574</v>
      </c>
      <c r="R26" s="296">
        <v>9140</v>
      </c>
      <c r="S26" s="294" t="s">
        <v>575</v>
      </c>
      <c r="T26" s="294" t="s">
        <v>576</v>
      </c>
      <c r="U26" s="294" t="s">
        <v>59</v>
      </c>
      <c r="V26" s="297">
        <v>4</v>
      </c>
      <c r="W26" s="294" t="s">
        <v>577</v>
      </c>
      <c r="X26" s="296">
        <v>9090</v>
      </c>
      <c r="Y26" s="294"/>
      <c r="Z26" s="294" t="s">
        <v>578</v>
      </c>
      <c r="AA26" s="296">
        <v>9006.7000000000007</v>
      </c>
      <c r="AB26" s="296">
        <v>9006.7000000000007</v>
      </c>
      <c r="AC26" s="294" t="s">
        <v>577</v>
      </c>
      <c r="AD26" s="296">
        <f>10.70004*1000</f>
        <v>10700.039999999999</v>
      </c>
      <c r="AE26" s="296">
        <v>10700.039999999999</v>
      </c>
      <c r="AF26" s="294" t="s">
        <v>579</v>
      </c>
      <c r="AG26" s="298" t="s">
        <v>580</v>
      </c>
      <c r="AH26" s="299">
        <v>43721</v>
      </c>
      <c r="AI26" s="299">
        <v>43721</v>
      </c>
      <c r="AJ26" s="299">
        <v>43740</v>
      </c>
      <c r="AK26" s="299">
        <v>43761</v>
      </c>
      <c r="AL26" s="294"/>
      <c r="AM26" s="294"/>
      <c r="AN26" s="294"/>
      <c r="AO26" s="294"/>
      <c r="AP26" s="299">
        <v>43781</v>
      </c>
      <c r="AQ26" s="299">
        <v>43781</v>
      </c>
      <c r="AR26" s="299">
        <v>43781</v>
      </c>
      <c r="AS26" s="299">
        <v>43781</v>
      </c>
      <c r="AT26" s="299">
        <v>43826</v>
      </c>
      <c r="AU26" s="294"/>
      <c r="AV26" s="294" t="s">
        <v>584</v>
      </c>
    </row>
    <row r="27" spans="1:48" s="295" customFormat="1" ht="25.5" x14ac:dyDescent="0.2">
      <c r="A27" s="289"/>
      <c r="B27" s="290"/>
      <c r="C27" s="289"/>
      <c r="D27" s="291"/>
      <c r="E27" s="289"/>
      <c r="F27" s="289"/>
      <c r="G27" s="289"/>
      <c r="H27" s="289"/>
      <c r="I27" s="289"/>
      <c r="J27" s="289"/>
      <c r="K27" s="289"/>
      <c r="L27" s="289"/>
      <c r="M27" s="294"/>
      <c r="N27" s="292"/>
      <c r="O27" s="292"/>
      <c r="P27" s="296"/>
      <c r="Q27" s="294"/>
      <c r="R27" s="296"/>
      <c r="S27" s="294"/>
      <c r="T27" s="294"/>
      <c r="U27" s="294"/>
      <c r="V27" s="294"/>
      <c r="W27" s="294" t="s">
        <v>581</v>
      </c>
      <c r="X27" s="296">
        <v>9133.33</v>
      </c>
      <c r="Y27" s="294"/>
      <c r="Z27" s="294"/>
      <c r="AA27" s="296">
        <v>9078.33</v>
      </c>
      <c r="AB27" s="296"/>
      <c r="AC27" s="294"/>
      <c r="AD27" s="296"/>
      <c r="AE27" s="296"/>
      <c r="AF27" s="294"/>
      <c r="AG27" s="298"/>
      <c r="AH27" s="299"/>
      <c r="AI27" s="299"/>
      <c r="AJ27" s="299"/>
      <c r="AK27" s="299"/>
      <c r="AL27" s="294"/>
      <c r="AM27" s="294"/>
      <c r="AN27" s="294"/>
      <c r="AO27" s="294"/>
      <c r="AP27" s="294"/>
      <c r="AQ27" s="294"/>
      <c r="AR27" s="294"/>
      <c r="AS27" s="294"/>
      <c r="AT27" s="294"/>
      <c r="AU27" s="294"/>
      <c r="AV27" s="294"/>
    </row>
    <row r="28" spans="1:48" s="295" customFormat="1" ht="12.75" x14ac:dyDescent="0.2">
      <c r="A28" s="289"/>
      <c r="B28" s="290"/>
      <c r="C28" s="289"/>
      <c r="D28" s="291"/>
      <c r="E28" s="289"/>
      <c r="F28" s="289"/>
      <c r="G28" s="289"/>
      <c r="H28" s="289"/>
      <c r="I28" s="289"/>
      <c r="J28" s="289"/>
      <c r="K28" s="289"/>
      <c r="L28" s="289"/>
      <c r="M28" s="294"/>
      <c r="N28" s="292"/>
      <c r="O28" s="292"/>
      <c r="P28" s="296"/>
      <c r="Q28" s="294"/>
      <c r="R28" s="296"/>
      <c r="S28" s="294"/>
      <c r="T28" s="294"/>
      <c r="U28" s="294"/>
      <c r="V28" s="294"/>
      <c r="W28" s="294" t="s">
        <v>582</v>
      </c>
      <c r="X28" s="296">
        <v>9140</v>
      </c>
      <c r="Y28" s="294"/>
      <c r="Z28" s="294"/>
      <c r="AA28" s="296">
        <v>9100</v>
      </c>
      <c r="AB28" s="296"/>
      <c r="AC28" s="294"/>
      <c r="AD28" s="296"/>
      <c r="AE28" s="296"/>
      <c r="AF28" s="294"/>
      <c r="AG28" s="298"/>
      <c r="AH28" s="299"/>
      <c r="AI28" s="299"/>
      <c r="AJ28" s="299"/>
      <c r="AK28" s="299"/>
      <c r="AL28" s="294"/>
      <c r="AM28" s="294"/>
      <c r="AN28" s="294"/>
      <c r="AO28" s="294"/>
      <c r="AP28" s="294"/>
      <c r="AQ28" s="294"/>
      <c r="AR28" s="294"/>
      <c r="AS28" s="294"/>
      <c r="AT28" s="294"/>
      <c r="AU28" s="294"/>
      <c r="AV28" s="294"/>
    </row>
    <row r="29" spans="1:48" s="295" customFormat="1" ht="12.75" x14ac:dyDescent="0.2">
      <c r="A29" s="289"/>
      <c r="B29" s="290"/>
      <c r="C29" s="289"/>
      <c r="D29" s="291"/>
      <c r="E29" s="289"/>
      <c r="F29" s="289"/>
      <c r="G29" s="289"/>
      <c r="H29" s="289"/>
      <c r="I29" s="289"/>
      <c r="J29" s="289"/>
      <c r="K29" s="289"/>
      <c r="L29" s="289"/>
      <c r="M29" s="294"/>
      <c r="N29" s="292"/>
      <c r="O29" s="292"/>
      <c r="P29" s="296"/>
      <c r="Q29" s="294"/>
      <c r="R29" s="296"/>
      <c r="S29" s="294"/>
      <c r="T29" s="294"/>
      <c r="U29" s="294"/>
      <c r="V29" s="294"/>
      <c r="W29" s="294" t="s">
        <v>583</v>
      </c>
      <c r="X29" s="296">
        <v>8857.66</v>
      </c>
      <c r="Y29" s="294"/>
      <c r="Z29" s="294"/>
      <c r="AA29" s="296">
        <v>8857.66</v>
      </c>
      <c r="AB29" s="296"/>
      <c r="AC29" s="294"/>
      <c r="AD29" s="296"/>
      <c r="AE29" s="296"/>
      <c r="AF29" s="294"/>
      <c r="AG29" s="298"/>
      <c r="AH29" s="299"/>
      <c r="AI29" s="299"/>
      <c r="AJ29" s="299"/>
      <c r="AK29" s="299"/>
      <c r="AL29" s="294"/>
      <c r="AM29" s="294"/>
      <c r="AN29" s="294"/>
      <c r="AO29" s="294"/>
      <c r="AP29" s="294"/>
      <c r="AQ29" s="294"/>
      <c r="AR29" s="294"/>
      <c r="AS29" s="294"/>
      <c r="AT29" s="294"/>
      <c r="AU29" s="294"/>
      <c r="AV29" s="294"/>
    </row>
    <row r="30" spans="1:48" s="20" customFormat="1" ht="63.75" x14ac:dyDescent="0.2">
      <c r="A30" s="22">
        <v>2</v>
      </c>
      <c r="B30" s="21" t="s">
        <v>521</v>
      </c>
      <c r="C30" s="22">
        <v>2</v>
      </c>
      <c r="D30" s="274">
        <v>44286</v>
      </c>
      <c r="E30" s="22" t="s">
        <v>370</v>
      </c>
      <c r="F30" s="22" t="s">
        <v>370</v>
      </c>
      <c r="G30" s="22" t="s">
        <v>370</v>
      </c>
      <c r="H30" s="22" t="s">
        <v>370</v>
      </c>
      <c r="I30" s="22" t="s">
        <v>370</v>
      </c>
      <c r="J30" s="22" t="s">
        <v>370</v>
      </c>
      <c r="K30" s="22" t="s">
        <v>370</v>
      </c>
      <c r="L30" s="22" t="s">
        <v>562</v>
      </c>
      <c r="M30" s="273" t="s">
        <v>554</v>
      </c>
      <c r="N30" s="273" t="s">
        <v>595</v>
      </c>
      <c r="O30" s="21" t="s">
        <v>521</v>
      </c>
      <c r="P30" s="23">
        <v>4541</v>
      </c>
      <c r="Q30" s="248" t="s">
        <v>574</v>
      </c>
      <c r="R30" s="23">
        <v>4541</v>
      </c>
      <c r="S30" s="21" t="s">
        <v>575</v>
      </c>
      <c r="T30" s="21" t="s">
        <v>596</v>
      </c>
      <c r="U30" s="22"/>
      <c r="V30" s="22"/>
      <c r="W30" s="294" t="s">
        <v>577</v>
      </c>
      <c r="X30" s="22"/>
      <c r="Y30" s="22"/>
      <c r="Z30" s="22"/>
      <c r="AA30" s="22"/>
      <c r="AB30" s="22">
        <v>4470</v>
      </c>
      <c r="AC30" s="294" t="s">
        <v>577</v>
      </c>
      <c r="AD30" s="296">
        <v>5364</v>
      </c>
      <c r="AE30" s="296">
        <v>5364</v>
      </c>
      <c r="AF30" s="22" t="s">
        <v>597</v>
      </c>
      <c r="AG30" s="22" t="s">
        <v>580</v>
      </c>
      <c r="AH30" s="299">
        <v>44106</v>
      </c>
      <c r="AI30" s="299">
        <v>44106</v>
      </c>
      <c r="AJ30" s="299">
        <v>44118</v>
      </c>
      <c r="AK30" s="299">
        <v>44133</v>
      </c>
      <c r="AL30" s="299"/>
      <c r="AM30" s="299"/>
      <c r="AN30" s="299"/>
      <c r="AO30" s="299"/>
      <c r="AP30" s="299">
        <v>44154</v>
      </c>
      <c r="AQ30" s="299">
        <v>44154</v>
      </c>
      <c r="AR30" s="299">
        <v>44154</v>
      </c>
      <c r="AS30" s="299">
        <v>44154</v>
      </c>
      <c r="AT30" s="299">
        <v>44195</v>
      </c>
      <c r="AU30" s="22"/>
      <c r="AV30" s="22"/>
    </row>
    <row r="31" spans="1:48" s="20" customFormat="1" ht="12.75" x14ac:dyDescent="0.2">
      <c r="A31" s="22"/>
      <c r="B31" s="21"/>
      <c r="C31" s="22"/>
      <c r="D31" s="274"/>
      <c r="E31" s="22"/>
      <c r="F31" s="22"/>
      <c r="G31" s="22"/>
      <c r="H31" s="22"/>
      <c r="I31" s="22"/>
      <c r="J31" s="22"/>
      <c r="K31" s="22"/>
      <c r="L31" s="22"/>
      <c r="M31" s="273"/>
      <c r="N31" s="273"/>
      <c r="O31" s="21"/>
      <c r="P31" s="23"/>
      <c r="Q31" s="248"/>
      <c r="R31" s="23"/>
      <c r="S31" s="21"/>
      <c r="T31" s="21"/>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row>
    <row r="32" spans="1:48" s="20" customFormat="1" ht="12.75" x14ac:dyDescent="0.2">
      <c r="A32" s="22"/>
      <c r="B32" s="21"/>
      <c r="C32" s="22"/>
      <c r="D32" s="274"/>
      <c r="E32" s="22"/>
      <c r="F32" s="22"/>
      <c r="G32" s="22"/>
      <c r="H32" s="22"/>
      <c r="I32" s="22"/>
      <c r="J32" s="22"/>
      <c r="K32" s="22"/>
      <c r="L32" s="22"/>
      <c r="M32" s="273"/>
      <c r="N32" s="273"/>
      <c r="O32" s="21"/>
      <c r="P32" s="23"/>
      <c r="Q32" s="248"/>
      <c r="R32" s="23"/>
      <c r="S32" s="21"/>
      <c r="T32" s="21"/>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row>
    <row r="33" spans="1:48" s="20" customFormat="1" ht="12.75" x14ac:dyDescent="0.2">
      <c r="A33" s="22"/>
      <c r="B33" s="21"/>
      <c r="C33" s="22"/>
      <c r="D33" s="274"/>
      <c r="E33" s="22"/>
      <c r="F33" s="22"/>
      <c r="G33" s="22"/>
      <c r="H33" s="22"/>
      <c r="I33" s="22"/>
      <c r="J33" s="22"/>
      <c r="K33" s="22"/>
      <c r="L33" s="22"/>
      <c r="M33" s="273"/>
      <c r="N33" s="273"/>
      <c r="O33" s="21"/>
      <c r="P33" s="23"/>
      <c r="Q33" s="248"/>
      <c r="R33" s="23"/>
      <c r="S33" s="21"/>
      <c r="T33" s="21"/>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row>
    <row r="34" spans="1:48" s="20" customFormat="1" ht="12.75" x14ac:dyDescent="0.2">
      <c r="A34" s="22"/>
      <c r="B34" s="21"/>
      <c r="C34" s="22"/>
      <c r="D34" s="274"/>
      <c r="E34" s="22"/>
      <c r="F34" s="22"/>
      <c r="G34" s="22"/>
      <c r="H34" s="22"/>
      <c r="I34" s="22"/>
      <c r="J34" s="22"/>
      <c r="K34" s="22"/>
      <c r="L34" s="22"/>
      <c r="M34" s="273"/>
      <c r="N34" s="273"/>
      <c r="O34" s="21"/>
      <c r="P34" s="23"/>
      <c r="Q34" s="248"/>
      <c r="R34" s="23"/>
      <c r="S34" s="21"/>
      <c r="T34" s="21"/>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row>
    <row r="35" spans="1:48" s="20" customFormat="1" ht="12.75" x14ac:dyDescent="0.2">
      <c r="A35" s="22"/>
      <c r="B35" s="21"/>
      <c r="C35" s="22"/>
      <c r="D35" s="274"/>
      <c r="E35" s="22"/>
      <c r="F35" s="22"/>
      <c r="G35" s="22"/>
      <c r="H35" s="22"/>
      <c r="I35" s="22"/>
      <c r="J35" s="22"/>
      <c r="K35" s="22"/>
      <c r="L35" s="22"/>
      <c r="M35" s="273"/>
      <c r="N35" s="273"/>
      <c r="O35" s="21"/>
      <c r="P35" s="23"/>
      <c r="Q35" s="248"/>
      <c r="R35" s="23"/>
      <c r="S35" s="21"/>
      <c r="T35" s="21"/>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row>
    <row r="36" spans="1:48" s="20" customFormat="1" ht="22.5" x14ac:dyDescent="0.2">
      <c r="A36" s="22">
        <v>3</v>
      </c>
      <c r="B36" s="21" t="s">
        <v>521</v>
      </c>
      <c r="C36" s="22">
        <v>2</v>
      </c>
      <c r="D36" s="274">
        <v>44561</v>
      </c>
      <c r="E36" s="22" t="s">
        <v>370</v>
      </c>
      <c r="F36" s="22" t="s">
        <v>370</v>
      </c>
      <c r="G36" s="22" t="s">
        <v>370</v>
      </c>
      <c r="H36" s="22" t="s">
        <v>370</v>
      </c>
      <c r="I36" s="22" t="s">
        <v>370</v>
      </c>
      <c r="J36" s="22" t="s">
        <v>370</v>
      </c>
      <c r="K36" s="22" t="s">
        <v>370</v>
      </c>
      <c r="L36" s="22" t="s">
        <v>563</v>
      </c>
      <c r="M36" s="273" t="s">
        <v>554</v>
      </c>
      <c r="N36" s="273" t="s">
        <v>553</v>
      </c>
      <c r="O36" s="21" t="s">
        <v>521</v>
      </c>
      <c r="P36" s="23"/>
      <c r="Q36" s="248" t="s">
        <v>555</v>
      </c>
      <c r="R36" s="23"/>
      <c r="S36" s="21"/>
      <c r="T36" s="21"/>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1"/>
  <sheetViews>
    <sheetView view="pageBreakPreview" topLeftCell="A40" zoomScale="80" zoomScaleNormal="90" zoomScaleSheetLayoutView="80" workbookViewId="0">
      <selection activeCell="B63" sqref="B63"/>
    </sheetView>
  </sheetViews>
  <sheetFormatPr defaultRowHeight="15.75" x14ac:dyDescent="0.25"/>
  <cols>
    <col min="1" max="2" width="66.140625" style="122" customWidth="1"/>
    <col min="3" max="256" width="9.140625" style="123"/>
    <col min="257" max="258" width="66.140625" style="123" customWidth="1"/>
    <col min="259" max="512" width="9.140625" style="123"/>
    <col min="513" max="514" width="66.140625" style="123" customWidth="1"/>
    <col min="515" max="768" width="9.140625" style="123"/>
    <col min="769" max="770" width="66.140625" style="123" customWidth="1"/>
    <col min="771" max="1024" width="9.140625" style="123"/>
    <col min="1025" max="1026" width="66.140625" style="123" customWidth="1"/>
    <col min="1027" max="1280" width="9.140625" style="123"/>
    <col min="1281" max="1282" width="66.140625" style="123" customWidth="1"/>
    <col min="1283" max="1536" width="9.140625" style="123"/>
    <col min="1537" max="1538" width="66.140625" style="123" customWidth="1"/>
    <col min="1539" max="1792" width="9.140625" style="123"/>
    <col min="1793" max="1794" width="66.140625" style="123" customWidth="1"/>
    <col min="1795" max="2048" width="9.140625" style="123"/>
    <col min="2049" max="2050" width="66.140625" style="123" customWidth="1"/>
    <col min="2051" max="2304" width="9.140625" style="123"/>
    <col min="2305" max="2306" width="66.140625" style="123" customWidth="1"/>
    <col min="2307" max="2560" width="9.140625" style="123"/>
    <col min="2561" max="2562" width="66.140625" style="123" customWidth="1"/>
    <col min="2563" max="2816" width="9.140625" style="123"/>
    <col min="2817" max="2818" width="66.140625" style="123" customWidth="1"/>
    <col min="2819" max="3072" width="9.140625" style="123"/>
    <col min="3073" max="3074" width="66.140625" style="123" customWidth="1"/>
    <col min="3075" max="3328" width="9.140625" style="123"/>
    <col min="3329" max="3330" width="66.140625" style="123" customWidth="1"/>
    <col min="3331" max="3584" width="9.140625" style="123"/>
    <col min="3585" max="3586" width="66.140625" style="123" customWidth="1"/>
    <col min="3587" max="3840" width="9.140625" style="123"/>
    <col min="3841" max="3842" width="66.140625" style="123" customWidth="1"/>
    <col min="3843" max="4096" width="9.140625" style="123"/>
    <col min="4097" max="4098" width="66.140625" style="123" customWidth="1"/>
    <col min="4099" max="4352" width="9.140625" style="123"/>
    <col min="4353" max="4354" width="66.140625" style="123" customWidth="1"/>
    <col min="4355" max="4608" width="9.140625" style="123"/>
    <col min="4609" max="4610" width="66.140625" style="123" customWidth="1"/>
    <col min="4611" max="4864" width="9.140625" style="123"/>
    <col min="4865" max="4866" width="66.140625" style="123" customWidth="1"/>
    <col min="4867" max="5120" width="9.140625" style="123"/>
    <col min="5121" max="5122" width="66.140625" style="123" customWidth="1"/>
    <col min="5123" max="5376" width="9.140625" style="123"/>
    <col min="5377" max="5378" width="66.140625" style="123" customWidth="1"/>
    <col min="5379" max="5632" width="9.140625" style="123"/>
    <col min="5633" max="5634" width="66.140625" style="123" customWidth="1"/>
    <col min="5635" max="5888" width="9.140625" style="123"/>
    <col min="5889" max="5890" width="66.140625" style="123" customWidth="1"/>
    <col min="5891" max="6144" width="9.140625" style="123"/>
    <col min="6145" max="6146" width="66.140625" style="123" customWidth="1"/>
    <col min="6147" max="6400" width="9.140625" style="123"/>
    <col min="6401" max="6402" width="66.140625" style="123" customWidth="1"/>
    <col min="6403" max="6656" width="9.140625" style="123"/>
    <col min="6657" max="6658" width="66.140625" style="123" customWidth="1"/>
    <col min="6659" max="6912" width="9.140625" style="123"/>
    <col min="6913" max="6914" width="66.140625" style="123" customWidth="1"/>
    <col min="6915" max="7168" width="9.140625" style="123"/>
    <col min="7169" max="7170" width="66.140625" style="123" customWidth="1"/>
    <col min="7171" max="7424" width="9.140625" style="123"/>
    <col min="7425" max="7426" width="66.140625" style="123" customWidth="1"/>
    <col min="7427" max="7680" width="9.140625" style="123"/>
    <col min="7681" max="7682" width="66.140625" style="123" customWidth="1"/>
    <col min="7683" max="7936" width="9.140625" style="123"/>
    <col min="7937" max="7938" width="66.140625" style="123" customWidth="1"/>
    <col min="7939" max="8192" width="9.140625" style="123"/>
    <col min="8193" max="8194" width="66.140625" style="123" customWidth="1"/>
    <col min="8195" max="8448" width="9.140625" style="123"/>
    <col min="8449" max="8450" width="66.140625" style="123" customWidth="1"/>
    <col min="8451" max="8704" width="9.140625" style="123"/>
    <col min="8705" max="8706" width="66.140625" style="123" customWidth="1"/>
    <col min="8707" max="8960" width="9.140625" style="123"/>
    <col min="8961" max="8962" width="66.140625" style="123" customWidth="1"/>
    <col min="8963" max="9216" width="9.140625" style="123"/>
    <col min="9217" max="9218" width="66.140625" style="123" customWidth="1"/>
    <col min="9219" max="9472" width="9.140625" style="123"/>
    <col min="9473" max="9474" width="66.140625" style="123" customWidth="1"/>
    <col min="9475" max="9728" width="9.140625" style="123"/>
    <col min="9729" max="9730" width="66.140625" style="123" customWidth="1"/>
    <col min="9731" max="9984" width="9.140625" style="123"/>
    <col min="9985" max="9986" width="66.140625" style="123" customWidth="1"/>
    <col min="9987" max="10240" width="9.140625" style="123"/>
    <col min="10241" max="10242" width="66.140625" style="123" customWidth="1"/>
    <col min="10243" max="10496" width="9.140625" style="123"/>
    <col min="10497" max="10498" width="66.140625" style="123" customWidth="1"/>
    <col min="10499" max="10752" width="9.140625" style="123"/>
    <col min="10753" max="10754" width="66.140625" style="123" customWidth="1"/>
    <col min="10755" max="11008" width="9.140625" style="123"/>
    <col min="11009" max="11010" width="66.140625" style="123" customWidth="1"/>
    <col min="11011" max="11264" width="9.140625" style="123"/>
    <col min="11265" max="11266" width="66.140625" style="123" customWidth="1"/>
    <col min="11267" max="11520" width="9.140625" style="123"/>
    <col min="11521" max="11522" width="66.140625" style="123" customWidth="1"/>
    <col min="11523" max="11776" width="9.140625" style="123"/>
    <col min="11777" max="11778" width="66.140625" style="123" customWidth="1"/>
    <col min="11779" max="12032" width="9.140625" style="123"/>
    <col min="12033" max="12034" width="66.140625" style="123" customWidth="1"/>
    <col min="12035" max="12288" width="9.140625" style="123"/>
    <col min="12289" max="12290" width="66.140625" style="123" customWidth="1"/>
    <col min="12291" max="12544" width="9.140625" style="123"/>
    <col min="12545" max="12546" width="66.140625" style="123" customWidth="1"/>
    <col min="12547" max="12800" width="9.140625" style="123"/>
    <col min="12801" max="12802" width="66.140625" style="123" customWidth="1"/>
    <col min="12803" max="13056" width="9.140625" style="123"/>
    <col min="13057" max="13058" width="66.140625" style="123" customWidth="1"/>
    <col min="13059" max="13312" width="9.140625" style="123"/>
    <col min="13313" max="13314" width="66.140625" style="123" customWidth="1"/>
    <col min="13315" max="13568" width="9.140625" style="123"/>
    <col min="13569" max="13570" width="66.140625" style="123" customWidth="1"/>
    <col min="13571" max="13824" width="9.140625" style="123"/>
    <col min="13825" max="13826" width="66.140625" style="123" customWidth="1"/>
    <col min="13827" max="14080" width="9.140625" style="123"/>
    <col min="14081" max="14082" width="66.140625" style="123" customWidth="1"/>
    <col min="14083" max="14336" width="9.140625" style="123"/>
    <col min="14337" max="14338" width="66.140625" style="123" customWidth="1"/>
    <col min="14339" max="14592" width="9.140625" style="123"/>
    <col min="14593" max="14594" width="66.140625" style="123" customWidth="1"/>
    <col min="14595" max="14848" width="9.140625" style="123"/>
    <col min="14849" max="14850" width="66.140625" style="123" customWidth="1"/>
    <col min="14851" max="15104" width="9.140625" style="123"/>
    <col min="15105" max="15106" width="66.140625" style="123" customWidth="1"/>
    <col min="15107" max="15360" width="9.140625" style="123"/>
    <col min="15361" max="15362" width="66.140625" style="123" customWidth="1"/>
    <col min="15363" max="15616" width="9.140625" style="123"/>
    <col min="15617" max="15618" width="66.140625" style="123" customWidth="1"/>
    <col min="15619" max="15872" width="9.140625" style="123"/>
    <col min="15873" max="15874" width="66.140625" style="123" customWidth="1"/>
    <col min="15875" max="16128" width="9.140625" style="123"/>
    <col min="16129" max="16130" width="66.140625" style="123" customWidth="1"/>
    <col min="16131" max="16384" width="9.140625" style="123"/>
  </cols>
  <sheetData>
    <row r="1" spans="1:8" ht="18.75" x14ac:dyDescent="0.25">
      <c r="B1" s="42" t="s">
        <v>66</v>
      </c>
    </row>
    <row r="2" spans="1:8" ht="18.75" x14ac:dyDescent="0.3">
      <c r="B2" s="15" t="s">
        <v>8</v>
      </c>
    </row>
    <row r="3" spans="1:8" ht="18.75" x14ac:dyDescent="0.3">
      <c r="B3" s="15" t="s">
        <v>519</v>
      </c>
    </row>
    <row r="4" spans="1:8" x14ac:dyDescent="0.25">
      <c r="B4" s="47"/>
    </row>
    <row r="5" spans="1:8" ht="18.75" x14ac:dyDescent="0.3">
      <c r="A5" s="428" t="str">
        <f>'1. паспорт местоположение'!A5:C5</f>
        <v>Год раскрытия информации: 2022 год</v>
      </c>
      <c r="B5" s="428"/>
      <c r="C5" s="85"/>
      <c r="D5" s="85"/>
      <c r="E5" s="85"/>
      <c r="F5" s="85"/>
      <c r="G5" s="85"/>
      <c r="H5" s="85"/>
    </row>
    <row r="6" spans="1:8" ht="18.75" x14ac:dyDescent="0.3">
      <c r="A6" s="253"/>
      <c r="B6" s="253"/>
      <c r="C6" s="153"/>
      <c r="D6" s="153"/>
      <c r="E6" s="153"/>
      <c r="F6" s="153"/>
      <c r="G6" s="153"/>
      <c r="H6" s="153"/>
    </row>
    <row r="7" spans="1:8" ht="18.75" x14ac:dyDescent="0.25">
      <c r="A7" s="313" t="s">
        <v>7</v>
      </c>
      <c r="B7" s="313"/>
      <c r="C7" s="152"/>
      <c r="D7" s="152"/>
      <c r="E7" s="152"/>
      <c r="F7" s="152"/>
      <c r="G7" s="152"/>
      <c r="H7" s="152"/>
    </row>
    <row r="8" spans="1:8" ht="18.75" x14ac:dyDescent="0.25">
      <c r="A8" s="158"/>
      <c r="B8" s="158"/>
      <c r="C8" s="152"/>
      <c r="D8" s="152"/>
      <c r="E8" s="152"/>
      <c r="F8" s="152"/>
      <c r="G8" s="152"/>
      <c r="H8" s="152"/>
    </row>
    <row r="9" spans="1:8" x14ac:dyDescent="0.25">
      <c r="A9" s="317" t="str">
        <f>'7. Паспорт отчет о закупке'!A9:AV9</f>
        <v>Акционерное общество "Янтарьэнерго" ДЗО  ПАО "Россети"</v>
      </c>
      <c r="B9" s="317"/>
      <c r="C9" s="150"/>
      <c r="D9" s="150"/>
      <c r="E9" s="150"/>
      <c r="F9" s="150"/>
      <c r="G9" s="150"/>
      <c r="H9" s="150"/>
    </row>
    <row r="10" spans="1:8" x14ac:dyDescent="0.25">
      <c r="A10" s="310" t="s">
        <v>6</v>
      </c>
      <c r="B10" s="310"/>
      <c r="C10" s="151"/>
      <c r="D10" s="151"/>
      <c r="E10" s="151"/>
      <c r="F10" s="151"/>
      <c r="G10" s="151"/>
      <c r="H10" s="151"/>
    </row>
    <row r="11" spans="1:8" ht="18.75" x14ac:dyDescent="0.25">
      <c r="A11" s="158"/>
      <c r="B11" s="158"/>
      <c r="C11" s="152"/>
      <c r="D11" s="152"/>
      <c r="E11" s="152"/>
      <c r="F11" s="152"/>
      <c r="G11" s="152"/>
      <c r="H11" s="152"/>
    </row>
    <row r="12" spans="1:8" x14ac:dyDescent="0.25">
      <c r="A12" s="317" t="str">
        <f>'7. Паспорт отчет о закупке'!A12:AV12</f>
        <v>J_92-20</v>
      </c>
      <c r="B12" s="317"/>
      <c r="C12" s="150"/>
      <c r="D12" s="150"/>
      <c r="E12" s="150"/>
      <c r="F12" s="150"/>
      <c r="G12" s="150"/>
      <c r="H12" s="150"/>
    </row>
    <row r="13" spans="1:8" x14ac:dyDescent="0.25">
      <c r="A13" s="310" t="s">
        <v>5</v>
      </c>
      <c r="B13" s="310"/>
      <c r="C13" s="151"/>
      <c r="D13" s="151"/>
      <c r="E13" s="151"/>
      <c r="F13" s="151"/>
      <c r="G13" s="151"/>
      <c r="H13" s="151"/>
    </row>
    <row r="14" spans="1:8" ht="18.75" x14ac:dyDescent="0.25">
      <c r="A14" s="11"/>
      <c r="B14" s="11"/>
      <c r="C14" s="11"/>
      <c r="D14" s="11"/>
      <c r="E14" s="11"/>
      <c r="F14" s="11"/>
      <c r="G14" s="11"/>
      <c r="H14" s="11"/>
    </row>
    <row r="15" spans="1:8" ht="29.25" customHeight="1" x14ac:dyDescent="0.25">
      <c r="A15" s="346" t="str">
        <f>'7. Паспорт отчет о закупке'!A15:AV15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5" s="346"/>
      <c r="C15" s="150"/>
      <c r="D15" s="150"/>
      <c r="E15" s="150"/>
      <c r="F15" s="150"/>
      <c r="G15" s="150"/>
      <c r="H15" s="150"/>
    </row>
    <row r="16" spans="1:8" x14ac:dyDescent="0.25">
      <c r="A16" s="310" t="s">
        <v>4</v>
      </c>
      <c r="B16" s="310"/>
      <c r="C16" s="151"/>
      <c r="D16" s="151"/>
      <c r="E16" s="151"/>
      <c r="F16" s="151"/>
      <c r="G16" s="151"/>
      <c r="H16" s="151"/>
    </row>
    <row r="17" spans="1:2" x14ac:dyDescent="0.25">
      <c r="B17" s="124"/>
    </row>
    <row r="18" spans="1:2" x14ac:dyDescent="0.25">
      <c r="A18" s="426" t="s">
        <v>501</v>
      </c>
      <c r="B18" s="427"/>
    </row>
    <row r="19" spans="1:2" x14ac:dyDescent="0.25">
      <c r="B19" s="47"/>
    </row>
    <row r="20" spans="1:2" ht="16.5" thickBot="1" x14ac:dyDescent="0.3">
      <c r="B20" s="125"/>
    </row>
    <row r="21" spans="1:2" ht="45.75" thickBot="1" x14ac:dyDescent="0.3">
      <c r="A21" s="126" t="s">
        <v>377</v>
      </c>
      <c r="B21" s="272" t="str">
        <f>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row>
    <row r="22" spans="1:2" ht="16.5" thickBot="1" x14ac:dyDescent="0.3">
      <c r="A22" s="126" t="s">
        <v>378</v>
      </c>
      <c r="B22" s="272" t="str">
        <f>'1. паспорт местоположение'!C27</f>
        <v>Калининградская область</v>
      </c>
    </row>
    <row r="23" spans="1:2" ht="16.5" thickBot="1" x14ac:dyDescent="0.3">
      <c r="A23" s="126" t="s">
        <v>343</v>
      </c>
      <c r="B23" s="127" t="s">
        <v>540</v>
      </c>
    </row>
    <row r="24" spans="1:2" ht="16.5" thickBot="1" x14ac:dyDescent="0.3">
      <c r="A24" s="126" t="s">
        <v>379</v>
      </c>
      <c r="B24" s="127">
        <v>0</v>
      </c>
    </row>
    <row r="25" spans="1:2" ht="16.5" thickBot="1" x14ac:dyDescent="0.3">
      <c r="A25" s="128" t="s">
        <v>380</v>
      </c>
      <c r="B25" s="272" t="s">
        <v>552</v>
      </c>
    </row>
    <row r="26" spans="1:2" ht="16.5" thickBot="1" x14ac:dyDescent="0.3">
      <c r="A26" s="129" t="s">
        <v>381</v>
      </c>
      <c r="B26" s="130" t="s">
        <v>603</v>
      </c>
    </row>
    <row r="27" spans="1:2" ht="29.25" thickBot="1" x14ac:dyDescent="0.3">
      <c r="A27" s="137" t="s">
        <v>571</v>
      </c>
      <c r="B27" s="279">
        <f>'6.2. Паспорт фин осв ввод'!C24</f>
        <v>23.082324</v>
      </c>
    </row>
    <row r="28" spans="1:2" ht="16.5" thickBot="1" x14ac:dyDescent="0.3">
      <c r="A28" s="132" t="s">
        <v>382</v>
      </c>
      <c r="B28" s="130" t="s">
        <v>585</v>
      </c>
    </row>
    <row r="29" spans="1:2" ht="29.25" thickBot="1" x14ac:dyDescent="0.3">
      <c r="A29" s="138" t="s">
        <v>564</v>
      </c>
      <c r="B29" s="285">
        <f>B30</f>
        <v>16.064039999999999</v>
      </c>
    </row>
    <row r="30" spans="1:2" ht="29.25" thickBot="1" x14ac:dyDescent="0.3">
      <c r="A30" s="138" t="s">
        <v>565</v>
      </c>
      <c r="B30" s="285">
        <f>B32+B37+B50</f>
        <v>16.064039999999999</v>
      </c>
    </row>
    <row r="31" spans="1:2" ht="16.5" thickBot="1" x14ac:dyDescent="0.3">
      <c r="A31" s="132" t="s">
        <v>383</v>
      </c>
      <c r="B31" s="132"/>
    </row>
    <row r="32" spans="1:2" ht="29.25" thickBot="1" x14ac:dyDescent="0.3">
      <c r="A32" s="138" t="s">
        <v>384</v>
      </c>
      <c r="B32" s="132">
        <f>B33</f>
        <v>0</v>
      </c>
    </row>
    <row r="33" spans="1:2" ht="30.75" thickBot="1" x14ac:dyDescent="0.3">
      <c r="A33" s="132" t="s">
        <v>566</v>
      </c>
      <c r="B33" s="132"/>
    </row>
    <row r="34" spans="1:2" ht="16.5" thickBot="1" x14ac:dyDescent="0.3">
      <c r="A34" s="132" t="s">
        <v>385</v>
      </c>
      <c r="B34" s="132"/>
    </row>
    <row r="35" spans="1:2" ht="16.5" thickBot="1" x14ac:dyDescent="0.3">
      <c r="A35" s="132" t="s">
        <v>567</v>
      </c>
      <c r="B35" s="132"/>
    </row>
    <row r="36" spans="1:2" ht="16.5" thickBot="1" x14ac:dyDescent="0.3">
      <c r="A36" s="132" t="s">
        <v>568</v>
      </c>
      <c r="B36" s="132"/>
    </row>
    <row r="37" spans="1:2" ht="29.25" thickBot="1" x14ac:dyDescent="0.3">
      <c r="A37" s="138" t="s">
        <v>386</v>
      </c>
      <c r="B37" s="285">
        <f>B38+B42+B46</f>
        <v>16.064039999999999</v>
      </c>
    </row>
    <row r="38" spans="1:2" ht="30.75" thickBot="1" x14ac:dyDescent="0.3">
      <c r="A38" s="304" t="s">
        <v>572</v>
      </c>
      <c r="B38" s="305">
        <v>10.70004</v>
      </c>
    </row>
    <row r="39" spans="1:2" ht="16.5" thickBot="1" x14ac:dyDescent="0.3">
      <c r="A39" s="132" t="s">
        <v>385</v>
      </c>
      <c r="B39" s="300">
        <f>B38/B$27</f>
        <v>0.46355990843902889</v>
      </c>
    </row>
    <row r="40" spans="1:2" ht="16.5" thickBot="1" x14ac:dyDescent="0.3">
      <c r="A40" s="132" t="s">
        <v>567</v>
      </c>
      <c r="B40" s="285">
        <v>10.70004</v>
      </c>
    </row>
    <row r="41" spans="1:2" ht="16.5" thickBot="1" x14ac:dyDescent="0.3">
      <c r="A41" s="132" t="s">
        <v>568</v>
      </c>
      <c r="B41" s="285">
        <v>10.70004</v>
      </c>
    </row>
    <row r="42" spans="1:2" ht="30.75" thickBot="1" x14ac:dyDescent="0.3">
      <c r="A42" s="304" t="s">
        <v>598</v>
      </c>
      <c r="B42" s="305">
        <v>5.3639999999999999</v>
      </c>
    </row>
    <row r="43" spans="1:2" ht="16.5" thickBot="1" x14ac:dyDescent="0.3">
      <c r="A43" s="132" t="s">
        <v>385</v>
      </c>
      <c r="B43" s="300">
        <f>B42/B$27</f>
        <v>0.23238561247125722</v>
      </c>
    </row>
    <row r="44" spans="1:2" ht="16.5" thickBot="1" x14ac:dyDescent="0.3">
      <c r="A44" s="132" t="s">
        <v>567</v>
      </c>
      <c r="B44" s="285">
        <v>5.3639999999999999</v>
      </c>
    </row>
    <row r="45" spans="1:2" ht="16.5" thickBot="1" x14ac:dyDescent="0.3">
      <c r="A45" s="132" t="s">
        <v>568</v>
      </c>
      <c r="B45" s="285">
        <v>5.3639999999999999</v>
      </c>
    </row>
    <row r="46" spans="1:2" ht="30.75" thickBot="1" x14ac:dyDescent="0.3">
      <c r="A46" s="132" t="s">
        <v>566</v>
      </c>
      <c r="B46" s="132"/>
    </row>
    <row r="47" spans="1:2" ht="16.5" thickBot="1" x14ac:dyDescent="0.3">
      <c r="A47" s="132" t="s">
        <v>385</v>
      </c>
      <c r="B47" s="300">
        <f>B46/B$27</f>
        <v>0</v>
      </c>
    </row>
    <row r="48" spans="1:2" ht="16.5" thickBot="1" x14ac:dyDescent="0.3">
      <c r="A48" s="132" t="s">
        <v>567</v>
      </c>
      <c r="B48" s="132"/>
    </row>
    <row r="49" spans="1:2" ht="16.5" thickBot="1" x14ac:dyDescent="0.3">
      <c r="A49" s="132" t="s">
        <v>568</v>
      </c>
      <c r="B49" s="132"/>
    </row>
    <row r="50" spans="1:2" ht="29.25" thickBot="1" x14ac:dyDescent="0.3">
      <c r="A50" s="138" t="s">
        <v>387</v>
      </c>
      <c r="B50" s="132">
        <f>B51</f>
        <v>0</v>
      </c>
    </row>
    <row r="51" spans="1:2" ht="30.75" thickBot="1" x14ac:dyDescent="0.3">
      <c r="A51" s="132" t="s">
        <v>566</v>
      </c>
      <c r="B51" s="132"/>
    </row>
    <row r="52" spans="1:2" ht="16.5" thickBot="1" x14ac:dyDescent="0.3">
      <c r="A52" s="132" t="s">
        <v>385</v>
      </c>
      <c r="B52" s="300">
        <f>B51/B$27</f>
        <v>0</v>
      </c>
    </row>
    <row r="53" spans="1:2" ht="16.5" thickBot="1" x14ac:dyDescent="0.3">
      <c r="A53" s="132" t="s">
        <v>567</v>
      </c>
      <c r="B53" s="132"/>
    </row>
    <row r="54" spans="1:2" ht="16.5" thickBot="1" x14ac:dyDescent="0.3">
      <c r="A54" s="132" t="s">
        <v>568</v>
      </c>
      <c r="B54" s="132"/>
    </row>
    <row r="55" spans="1:2" ht="29.25" thickBot="1" x14ac:dyDescent="0.3">
      <c r="A55" s="131" t="s">
        <v>388</v>
      </c>
      <c r="B55" s="300">
        <f>B30/B27</f>
        <v>0.69594552091028605</v>
      </c>
    </row>
    <row r="56" spans="1:2" ht="16.5" thickBot="1" x14ac:dyDescent="0.3">
      <c r="A56" s="133" t="s">
        <v>383</v>
      </c>
      <c r="B56" s="284"/>
    </row>
    <row r="57" spans="1:2" ht="16.5" thickBot="1" x14ac:dyDescent="0.3">
      <c r="A57" s="133" t="s">
        <v>389</v>
      </c>
      <c r="B57" s="284"/>
    </row>
    <row r="58" spans="1:2" ht="16.5" thickBot="1" x14ac:dyDescent="0.3">
      <c r="A58" s="133" t="s">
        <v>390</v>
      </c>
      <c r="B58" s="300">
        <f>B55</f>
        <v>0.69594552091028605</v>
      </c>
    </row>
    <row r="59" spans="1:2" ht="16.5" thickBot="1" x14ac:dyDescent="0.3">
      <c r="A59" s="133" t="s">
        <v>391</v>
      </c>
      <c r="B59" s="284"/>
    </row>
    <row r="60" spans="1:2" ht="16.5" thickBot="1" x14ac:dyDescent="0.3">
      <c r="A60" s="128" t="s">
        <v>392</v>
      </c>
      <c r="B60" s="300">
        <f>B61/B$27</f>
        <v>0.69594552091028605</v>
      </c>
    </row>
    <row r="61" spans="1:2" ht="16.5" thickBot="1" x14ac:dyDescent="0.3">
      <c r="A61" s="128" t="s">
        <v>393</v>
      </c>
      <c r="B61" s="301">
        <f>B40+B44+B48</f>
        <v>16.064039999999999</v>
      </c>
    </row>
    <row r="62" spans="1:2" ht="16.5" thickBot="1" x14ac:dyDescent="0.3">
      <c r="A62" s="128" t="s">
        <v>394</v>
      </c>
      <c r="B62" s="300">
        <f>B63/B$27</f>
        <v>0.69594552091028605</v>
      </c>
    </row>
    <row r="63" spans="1:2" ht="16.5" thickBot="1" x14ac:dyDescent="0.3">
      <c r="A63" s="129" t="s">
        <v>395</v>
      </c>
      <c r="B63" s="301">
        <f>B41+B45+B49</f>
        <v>16.064039999999999</v>
      </c>
    </row>
    <row r="64" spans="1:2" ht="30" x14ac:dyDescent="0.25">
      <c r="A64" s="131" t="s">
        <v>396</v>
      </c>
      <c r="B64" s="133" t="s">
        <v>594</v>
      </c>
    </row>
    <row r="65" spans="1:2" x14ac:dyDescent="0.25">
      <c r="A65" s="135" t="s">
        <v>397</v>
      </c>
      <c r="B65" s="135" t="s">
        <v>521</v>
      </c>
    </row>
    <row r="66" spans="1:2" x14ac:dyDescent="0.25">
      <c r="A66" s="135" t="s">
        <v>398</v>
      </c>
      <c r="B66" s="135"/>
    </row>
    <row r="67" spans="1:2" x14ac:dyDescent="0.25">
      <c r="A67" s="135" t="s">
        <v>399</v>
      </c>
      <c r="B67" s="135"/>
    </row>
    <row r="68" spans="1:2" x14ac:dyDescent="0.25">
      <c r="A68" s="135" t="s">
        <v>400</v>
      </c>
      <c r="B68" s="135"/>
    </row>
    <row r="69" spans="1:2" ht="30.75" thickBot="1" x14ac:dyDescent="0.3">
      <c r="A69" s="136" t="s">
        <v>401</v>
      </c>
      <c r="B69" s="136" t="s">
        <v>593</v>
      </c>
    </row>
    <row r="70" spans="1:2" ht="30.75" thickBot="1" x14ac:dyDescent="0.3">
      <c r="A70" s="133" t="s">
        <v>402</v>
      </c>
      <c r="B70" s="134" t="s">
        <v>545</v>
      </c>
    </row>
    <row r="71" spans="1:2" ht="29.25" thickBot="1" x14ac:dyDescent="0.3">
      <c r="A71" s="128" t="s">
        <v>403</v>
      </c>
      <c r="B71" s="277">
        <v>0</v>
      </c>
    </row>
    <row r="72" spans="1:2" ht="16.5" thickBot="1" x14ac:dyDescent="0.3">
      <c r="A72" s="133" t="s">
        <v>383</v>
      </c>
      <c r="B72" s="278"/>
    </row>
    <row r="73" spans="1:2" ht="16.5" thickBot="1" x14ac:dyDescent="0.3">
      <c r="A73" s="133" t="s">
        <v>404</v>
      </c>
      <c r="B73" s="277">
        <v>0</v>
      </c>
    </row>
    <row r="74" spans="1:2" ht="16.5" thickBot="1" x14ac:dyDescent="0.3">
      <c r="A74" s="133" t="s">
        <v>405</v>
      </c>
      <c r="B74" s="278">
        <v>0</v>
      </c>
    </row>
    <row r="75" spans="1:2" ht="63.75" thickBot="1" x14ac:dyDescent="0.3">
      <c r="A75" s="140" t="s">
        <v>406</v>
      </c>
      <c r="B75" s="162" t="s">
        <v>556</v>
      </c>
    </row>
    <row r="76" spans="1:2" ht="16.5" thickBot="1" x14ac:dyDescent="0.3">
      <c r="A76" s="128" t="s">
        <v>407</v>
      </c>
      <c r="B76" s="275"/>
    </row>
    <row r="77" spans="1:2" ht="30.75" thickBot="1" x14ac:dyDescent="0.3">
      <c r="A77" s="135" t="s">
        <v>408</v>
      </c>
      <c r="B77" s="276" t="str">
        <f>'6.1. Паспорт сетевой график'!D43</f>
        <v>31.12.2019
31.12.2021</v>
      </c>
    </row>
    <row r="78" spans="1:2" ht="16.5" thickBot="1" x14ac:dyDescent="0.3">
      <c r="A78" s="135" t="s">
        <v>409</v>
      </c>
      <c r="B78" s="141" t="s">
        <v>557</v>
      </c>
    </row>
    <row r="79" spans="1:2" ht="16.5" thickBot="1" x14ac:dyDescent="0.3">
      <c r="A79" s="135" t="s">
        <v>410</v>
      </c>
      <c r="B79" s="141" t="s">
        <v>557</v>
      </c>
    </row>
    <row r="80" spans="1:2" ht="29.25" thickBot="1" x14ac:dyDescent="0.3">
      <c r="A80" s="142" t="s">
        <v>411</v>
      </c>
      <c r="B80" s="139" t="s">
        <v>609</v>
      </c>
    </row>
    <row r="81" spans="1:2" ht="28.5" x14ac:dyDescent="0.25">
      <c r="A81" s="131" t="s">
        <v>412</v>
      </c>
      <c r="B81" s="423" t="s">
        <v>557</v>
      </c>
    </row>
    <row r="82" spans="1:2" x14ac:dyDescent="0.25">
      <c r="A82" s="135" t="s">
        <v>413</v>
      </c>
      <c r="B82" s="424"/>
    </row>
    <row r="83" spans="1:2" x14ac:dyDescent="0.25">
      <c r="A83" s="135" t="s">
        <v>414</v>
      </c>
      <c r="B83" s="424"/>
    </row>
    <row r="84" spans="1:2" x14ac:dyDescent="0.25">
      <c r="A84" s="135" t="s">
        <v>415</v>
      </c>
      <c r="B84" s="424"/>
    </row>
    <row r="85" spans="1:2" x14ac:dyDescent="0.25">
      <c r="A85" s="135" t="s">
        <v>416</v>
      </c>
      <c r="B85" s="424"/>
    </row>
    <row r="86" spans="1:2" ht="16.5" thickBot="1" x14ac:dyDescent="0.3">
      <c r="A86" s="143" t="s">
        <v>417</v>
      </c>
      <c r="B86" s="425"/>
    </row>
    <row r="89" spans="1:2" x14ac:dyDescent="0.25">
      <c r="A89" s="144"/>
      <c r="B89" s="145"/>
    </row>
    <row r="90" spans="1:2" x14ac:dyDescent="0.25">
      <c r="B90" s="146"/>
    </row>
    <row r="91" spans="1:2" x14ac:dyDescent="0.25">
      <c r="B91" s="147"/>
    </row>
  </sheetData>
  <mergeCells count="10">
    <mergeCell ref="A5:B5"/>
    <mergeCell ref="A7:B7"/>
    <mergeCell ref="A9:B9"/>
    <mergeCell ref="A10:B10"/>
    <mergeCell ref="A12:B12"/>
    <mergeCell ref="B81:B86"/>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L7" zoomScale="70" zoomScaleSheetLayoutView="7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09" t="str">
        <f>'1. паспорт местоположение'!A5:C5</f>
        <v>Год раскрытия информации: 2022 год</v>
      </c>
      <c r="B4" s="309"/>
      <c r="C4" s="309"/>
      <c r="D4" s="309"/>
      <c r="E4" s="309"/>
      <c r="F4" s="309"/>
      <c r="G4" s="309"/>
      <c r="H4" s="309"/>
      <c r="I4" s="309"/>
      <c r="J4" s="309"/>
      <c r="K4" s="309"/>
      <c r="L4" s="309"/>
      <c r="M4" s="309"/>
      <c r="N4" s="309"/>
      <c r="O4" s="309"/>
      <c r="P4" s="309"/>
      <c r="Q4" s="309"/>
      <c r="R4" s="309"/>
      <c r="S4" s="309"/>
    </row>
    <row r="5" spans="1:28" s="12" customFormat="1" ht="15.75" x14ac:dyDescent="0.2">
      <c r="A5" s="17"/>
    </row>
    <row r="6" spans="1:28" s="12" customFormat="1" ht="18.75" x14ac:dyDescent="0.2">
      <c r="A6" s="313" t="s">
        <v>7</v>
      </c>
      <c r="B6" s="313"/>
      <c r="C6" s="313"/>
      <c r="D6" s="313"/>
      <c r="E6" s="313"/>
      <c r="F6" s="313"/>
      <c r="G6" s="313"/>
      <c r="H6" s="313"/>
      <c r="I6" s="313"/>
      <c r="J6" s="313"/>
      <c r="K6" s="313"/>
      <c r="L6" s="313"/>
      <c r="M6" s="313"/>
      <c r="N6" s="313"/>
      <c r="O6" s="313"/>
      <c r="P6" s="313"/>
      <c r="Q6" s="313"/>
      <c r="R6" s="313"/>
      <c r="S6" s="313"/>
      <c r="T6" s="13"/>
      <c r="U6" s="13"/>
      <c r="V6" s="13"/>
      <c r="W6" s="13"/>
      <c r="X6" s="13"/>
      <c r="Y6" s="13"/>
      <c r="Z6" s="13"/>
      <c r="AA6" s="13"/>
      <c r="AB6" s="13"/>
    </row>
    <row r="7" spans="1:28" s="12" customFormat="1" ht="18.75" x14ac:dyDescent="0.2">
      <c r="A7" s="313"/>
      <c r="B7" s="313"/>
      <c r="C7" s="313"/>
      <c r="D7" s="313"/>
      <c r="E7" s="313"/>
      <c r="F7" s="313"/>
      <c r="G7" s="313"/>
      <c r="H7" s="313"/>
      <c r="I7" s="313"/>
      <c r="J7" s="313"/>
      <c r="K7" s="313"/>
      <c r="L7" s="313"/>
      <c r="M7" s="313"/>
      <c r="N7" s="313"/>
      <c r="O7" s="313"/>
      <c r="P7" s="313"/>
      <c r="Q7" s="313"/>
      <c r="R7" s="313"/>
      <c r="S7" s="313"/>
      <c r="T7" s="13"/>
      <c r="U7" s="13"/>
      <c r="V7" s="13"/>
      <c r="W7" s="13"/>
      <c r="X7" s="13"/>
      <c r="Y7" s="13"/>
      <c r="Z7" s="13"/>
      <c r="AA7" s="13"/>
      <c r="AB7" s="13"/>
    </row>
    <row r="8" spans="1:28" s="12" customFormat="1" ht="18.75" x14ac:dyDescent="0.2">
      <c r="A8" s="317" t="str">
        <f>'1. паспорт местоположение'!A9:C9</f>
        <v>Акционерное общество "Янтарьэнерго" ДЗО  ПАО "Россети"</v>
      </c>
      <c r="B8" s="317"/>
      <c r="C8" s="317"/>
      <c r="D8" s="317"/>
      <c r="E8" s="317"/>
      <c r="F8" s="317"/>
      <c r="G8" s="317"/>
      <c r="H8" s="317"/>
      <c r="I8" s="317"/>
      <c r="J8" s="317"/>
      <c r="K8" s="317"/>
      <c r="L8" s="317"/>
      <c r="M8" s="317"/>
      <c r="N8" s="317"/>
      <c r="O8" s="317"/>
      <c r="P8" s="317"/>
      <c r="Q8" s="317"/>
      <c r="R8" s="317"/>
      <c r="S8" s="317"/>
      <c r="T8" s="13"/>
      <c r="U8" s="13"/>
      <c r="V8" s="13"/>
      <c r="W8" s="13"/>
      <c r="X8" s="13"/>
      <c r="Y8" s="13"/>
      <c r="Z8" s="13"/>
      <c r="AA8" s="13"/>
      <c r="AB8" s="13"/>
    </row>
    <row r="9" spans="1:28" s="12" customFormat="1" ht="18.75" x14ac:dyDescent="0.2">
      <c r="A9" s="310" t="s">
        <v>6</v>
      </c>
      <c r="B9" s="310"/>
      <c r="C9" s="310"/>
      <c r="D9" s="310"/>
      <c r="E9" s="310"/>
      <c r="F9" s="310"/>
      <c r="G9" s="310"/>
      <c r="H9" s="310"/>
      <c r="I9" s="310"/>
      <c r="J9" s="310"/>
      <c r="K9" s="310"/>
      <c r="L9" s="310"/>
      <c r="M9" s="310"/>
      <c r="N9" s="310"/>
      <c r="O9" s="310"/>
      <c r="P9" s="310"/>
      <c r="Q9" s="310"/>
      <c r="R9" s="310"/>
      <c r="S9" s="310"/>
      <c r="T9" s="13"/>
      <c r="U9" s="13"/>
      <c r="V9" s="13"/>
      <c r="W9" s="13"/>
      <c r="X9" s="13"/>
      <c r="Y9" s="13"/>
      <c r="Z9" s="13"/>
      <c r="AA9" s="13"/>
      <c r="AB9" s="13"/>
    </row>
    <row r="10" spans="1:28" s="12" customFormat="1" ht="18.75" x14ac:dyDescent="0.2">
      <c r="A10" s="313"/>
      <c r="B10" s="313"/>
      <c r="C10" s="313"/>
      <c r="D10" s="313"/>
      <c r="E10" s="313"/>
      <c r="F10" s="313"/>
      <c r="G10" s="313"/>
      <c r="H10" s="313"/>
      <c r="I10" s="313"/>
      <c r="J10" s="313"/>
      <c r="K10" s="313"/>
      <c r="L10" s="313"/>
      <c r="M10" s="313"/>
      <c r="N10" s="313"/>
      <c r="O10" s="313"/>
      <c r="P10" s="313"/>
      <c r="Q10" s="313"/>
      <c r="R10" s="313"/>
      <c r="S10" s="313"/>
      <c r="T10" s="13"/>
      <c r="U10" s="13"/>
      <c r="V10" s="13"/>
      <c r="W10" s="13"/>
      <c r="X10" s="13"/>
      <c r="Y10" s="13"/>
      <c r="Z10" s="13"/>
      <c r="AA10" s="13"/>
      <c r="AB10" s="13"/>
    </row>
    <row r="11" spans="1:28" s="12" customFormat="1" ht="18.75" x14ac:dyDescent="0.2">
      <c r="A11" s="317" t="str">
        <f>'1. паспорт местоположение'!A12:C12</f>
        <v>J_92-20</v>
      </c>
      <c r="B11" s="317"/>
      <c r="C11" s="317"/>
      <c r="D11" s="317"/>
      <c r="E11" s="317"/>
      <c r="F11" s="317"/>
      <c r="G11" s="317"/>
      <c r="H11" s="317"/>
      <c r="I11" s="317"/>
      <c r="J11" s="317"/>
      <c r="K11" s="317"/>
      <c r="L11" s="317"/>
      <c r="M11" s="317"/>
      <c r="N11" s="317"/>
      <c r="O11" s="317"/>
      <c r="P11" s="317"/>
      <c r="Q11" s="317"/>
      <c r="R11" s="317"/>
      <c r="S11" s="317"/>
      <c r="T11" s="13"/>
      <c r="U11" s="13"/>
      <c r="V11" s="13"/>
      <c r="W11" s="13"/>
      <c r="X11" s="13"/>
      <c r="Y11" s="13"/>
      <c r="Z11" s="13"/>
      <c r="AA11" s="13"/>
      <c r="AB11" s="13"/>
    </row>
    <row r="12" spans="1:28" s="12" customFormat="1" ht="18.75" x14ac:dyDescent="0.2">
      <c r="A12" s="310" t="s">
        <v>5</v>
      </c>
      <c r="B12" s="310"/>
      <c r="C12" s="310"/>
      <c r="D12" s="310"/>
      <c r="E12" s="310"/>
      <c r="F12" s="310"/>
      <c r="G12" s="310"/>
      <c r="H12" s="310"/>
      <c r="I12" s="310"/>
      <c r="J12" s="310"/>
      <c r="K12" s="310"/>
      <c r="L12" s="310"/>
      <c r="M12" s="310"/>
      <c r="N12" s="310"/>
      <c r="O12" s="310"/>
      <c r="P12" s="310"/>
      <c r="Q12" s="310"/>
      <c r="R12" s="310"/>
      <c r="S12" s="310"/>
      <c r="T12" s="13"/>
      <c r="U12" s="13"/>
      <c r="V12" s="13"/>
      <c r="W12" s="13"/>
      <c r="X12" s="13"/>
      <c r="Y12" s="13"/>
      <c r="Z12" s="13"/>
      <c r="AA12" s="13"/>
      <c r="AB12" s="13"/>
    </row>
    <row r="13" spans="1:28" s="9" customFormat="1" ht="15.75" customHeight="1" x14ac:dyDescent="0.2">
      <c r="A13" s="321"/>
      <c r="B13" s="321"/>
      <c r="C13" s="321"/>
      <c r="D13" s="321"/>
      <c r="E13" s="321"/>
      <c r="F13" s="321"/>
      <c r="G13" s="321"/>
      <c r="H13" s="321"/>
      <c r="I13" s="321"/>
      <c r="J13" s="321"/>
      <c r="K13" s="321"/>
      <c r="L13" s="321"/>
      <c r="M13" s="321"/>
      <c r="N13" s="321"/>
      <c r="O13" s="321"/>
      <c r="P13" s="321"/>
      <c r="Q13" s="321"/>
      <c r="R13" s="321"/>
      <c r="S13" s="321"/>
      <c r="T13" s="10"/>
      <c r="U13" s="10"/>
      <c r="V13" s="10"/>
      <c r="W13" s="10"/>
      <c r="X13" s="10"/>
      <c r="Y13" s="10"/>
      <c r="Z13" s="10"/>
      <c r="AA13" s="10"/>
      <c r="AB13" s="10"/>
    </row>
    <row r="14" spans="1:28" s="3" customFormat="1" ht="12" x14ac:dyDescent="0.2">
      <c r="A14" s="317" t="str">
        <f>'1. паспорт местоположение'!A15:C15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4" s="317"/>
      <c r="C14" s="317"/>
      <c r="D14" s="317"/>
      <c r="E14" s="317"/>
      <c r="F14" s="317"/>
      <c r="G14" s="317"/>
      <c r="H14" s="317"/>
      <c r="I14" s="317"/>
      <c r="J14" s="317"/>
      <c r="K14" s="317"/>
      <c r="L14" s="317"/>
      <c r="M14" s="317"/>
      <c r="N14" s="317"/>
      <c r="O14" s="317"/>
      <c r="P14" s="317"/>
      <c r="Q14" s="317"/>
      <c r="R14" s="317"/>
      <c r="S14" s="317"/>
      <c r="T14" s="8"/>
      <c r="U14" s="8"/>
      <c r="V14" s="8"/>
      <c r="W14" s="8"/>
      <c r="X14" s="8"/>
      <c r="Y14" s="8"/>
      <c r="Z14" s="8"/>
      <c r="AA14" s="8"/>
      <c r="AB14" s="8"/>
    </row>
    <row r="15" spans="1:28" s="3" customFormat="1" ht="15" customHeight="1" x14ac:dyDescent="0.2">
      <c r="A15" s="310" t="s">
        <v>4</v>
      </c>
      <c r="B15" s="310"/>
      <c r="C15" s="310"/>
      <c r="D15" s="310"/>
      <c r="E15" s="310"/>
      <c r="F15" s="310"/>
      <c r="G15" s="310"/>
      <c r="H15" s="310"/>
      <c r="I15" s="310"/>
      <c r="J15" s="310"/>
      <c r="K15" s="310"/>
      <c r="L15" s="310"/>
      <c r="M15" s="310"/>
      <c r="N15" s="310"/>
      <c r="O15" s="310"/>
      <c r="P15" s="310"/>
      <c r="Q15" s="310"/>
      <c r="R15" s="310"/>
      <c r="S15" s="310"/>
      <c r="T15" s="6"/>
      <c r="U15" s="6"/>
      <c r="V15" s="6"/>
      <c r="W15" s="6"/>
      <c r="X15" s="6"/>
      <c r="Y15" s="6"/>
      <c r="Z15" s="6"/>
      <c r="AA15" s="6"/>
      <c r="AB15" s="6"/>
    </row>
    <row r="16" spans="1:28" s="3" customFormat="1" ht="15" customHeight="1" x14ac:dyDescent="0.2">
      <c r="A16" s="322"/>
      <c r="B16" s="322"/>
      <c r="C16" s="322"/>
      <c r="D16" s="322"/>
      <c r="E16" s="322"/>
      <c r="F16" s="322"/>
      <c r="G16" s="322"/>
      <c r="H16" s="322"/>
      <c r="I16" s="322"/>
      <c r="J16" s="322"/>
      <c r="K16" s="322"/>
      <c r="L16" s="322"/>
      <c r="M16" s="322"/>
      <c r="N16" s="322"/>
      <c r="O16" s="322"/>
      <c r="P16" s="322"/>
      <c r="Q16" s="322"/>
      <c r="R16" s="322"/>
      <c r="S16" s="322"/>
      <c r="T16" s="4"/>
      <c r="U16" s="4"/>
      <c r="V16" s="4"/>
      <c r="W16" s="4"/>
      <c r="X16" s="4"/>
      <c r="Y16" s="4"/>
    </row>
    <row r="17" spans="1:28" s="3" customFormat="1" ht="45.75" customHeight="1" x14ac:dyDescent="0.2">
      <c r="A17" s="311" t="s">
        <v>476</v>
      </c>
      <c r="B17" s="311"/>
      <c r="C17" s="311"/>
      <c r="D17" s="311"/>
      <c r="E17" s="311"/>
      <c r="F17" s="311"/>
      <c r="G17" s="311"/>
      <c r="H17" s="311"/>
      <c r="I17" s="311"/>
      <c r="J17" s="311"/>
      <c r="K17" s="311"/>
      <c r="L17" s="311"/>
      <c r="M17" s="311"/>
      <c r="N17" s="311"/>
      <c r="O17" s="311"/>
      <c r="P17" s="311"/>
      <c r="Q17" s="311"/>
      <c r="R17" s="311"/>
      <c r="S17" s="311"/>
      <c r="T17" s="7"/>
      <c r="U17" s="7"/>
      <c r="V17" s="7"/>
      <c r="W17" s="7"/>
      <c r="X17" s="7"/>
      <c r="Y17" s="7"/>
      <c r="Z17" s="7"/>
      <c r="AA17" s="7"/>
      <c r="AB17" s="7"/>
    </row>
    <row r="18" spans="1:28" s="3" customFormat="1" ht="15" customHeight="1" x14ac:dyDescent="0.2">
      <c r="A18" s="323"/>
      <c r="B18" s="323"/>
      <c r="C18" s="323"/>
      <c r="D18" s="323"/>
      <c r="E18" s="323"/>
      <c r="F18" s="323"/>
      <c r="G18" s="323"/>
      <c r="H18" s="323"/>
      <c r="I18" s="323"/>
      <c r="J18" s="323"/>
      <c r="K18" s="323"/>
      <c r="L18" s="323"/>
      <c r="M18" s="323"/>
      <c r="N18" s="323"/>
      <c r="O18" s="323"/>
      <c r="P18" s="323"/>
      <c r="Q18" s="323"/>
      <c r="R18" s="323"/>
      <c r="S18" s="323"/>
      <c r="T18" s="4"/>
      <c r="U18" s="4"/>
      <c r="V18" s="4"/>
      <c r="W18" s="4"/>
      <c r="X18" s="4"/>
      <c r="Y18" s="4"/>
    </row>
    <row r="19" spans="1:28" s="3" customFormat="1" ht="54" customHeight="1" x14ac:dyDescent="0.2">
      <c r="A19" s="316" t="s">
        <v>3</v>
      </c>
      <c r="B19" s="316" t="s">
        <v>94</v>
      </c>
      <c r="C19" s="318" t="s">
        <v>376</v>
      </c>
      <c r="D19" s="316" t="s">
        <v>375</v>
      </c>
      <c r="E19" s="316" t="s">
        <v>93</v>
      </c>
      <c r="F19" s="316" t="s">
        <v>92</v>
      </c>
      <c r="G19" s="316" t="s">
        <v>371</v>
      </c>
      <c r="H19" s="316" t="s">
        <v>91</v>
      </c>
      <c r="I19" s="316" t="s">
        <v>90</v>
      </c>
      <c r="J19" s="316" t="s">
        <v>89</v>
      </c>
      <c r="K19" s="316" t="s">
        <v>88</v>
      </c>
      <c r="L19" s="316" t="s">
        <v>87</v>
      </c>
      <c r="M19" s="316" t="s">
        <v>86</v>
      </c>
      <c r="N19" s="316" t="s">
        <v>85</v>
      </c>
      <c r="O19" s="316" t="s">
        <v>84</v>
      </c>
      <c r="P19" s="316" t="s">
        <v>83</v>
      </c>
      <c r="Q19" s="316" t="s">
        <v>374</v>
      </c>
      <c r="R19" s="316"/>
      <c r="S19" s="320" t="s">
        <v>470</v>
      </c>
      <c r="T19" s="4"/>
      <c r="U19" s="4"/>
      <c r="V19" s="4"/>
      <c r="W19" s="4"/>
      <c r="X19" s="4"/>
      <c r="Y19" s="4"/>
    </row>
    <row r="20" spans="1:28" s="3" customFormat="1" ht="180.75" customHeight="1" x14ac:dyDescent="0.2">
      <c r="A20" s="316"/>
      <c r="B20" s="316"/>
      <c r="C20" s="319"/>
      <c r="D20" s="316"/>
      <c r="E20" s="316"/>
      <c r="F20" s="316"/>
      <c r="G20" s="316"/>
      <c r="H20" s="316"/>
      <c r="I20" s="316"/>
      <c r="J20" s="316"/>
      <c r="K20" s="316"/>
      <c r="L20" s="316"/>
      <c r="M20" s="316"/>
      <c r="N20" s="316"/>
      <c r="O20" s="316"/>
      <c r="P20" s="316"/>
      <c r="Q20" s="45" t="s">
        <v>372</v>
      </c>
      <c r="R20" s="46" t="s">
        <v>373</v>
      </c>
      <c r="S20" s="320"/>
      <c r="T20" s="31"/>
      <c r="U20" s="31"/>
      <c r="V20" s="31"/>
      <c r="W20" s="31"/>
      <c r="X20" s="31"/>
      <c r="Y20" s="31"/>
      <c r="Z20" s="30"/>
      <c r="AA20" s="30"/>
      <c r="AB20" s="30"/>
    </row>
    <row r="21" spans="1:28" s="3" customFormat="1" ht="18.75" x14ac:dyDescent="0.2">
      <c r="A21" s="45">
        <v>1</v>
      </c>
      <c r="B21" s="49">
        <v>2</v>
      </c>
      <c r="C21" s="45">
        <v>3</v>
      </c>
      <c r="D21" s="49">
        <v>4</v>
      </c>
      <c r="E21" s="45">
        <v>5</v>
      </c>
      <c r="F21" s="49">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3" customFormat="1" ht="18.75" x14ac:dyDescent="0.2">
      <c r="A22" s="254" t="s">
        <v>370</v>
      </c>
      <c r="B22" s="254" t="s">
        <v>370</v>
      </c>
      <c r="C22" s="254" t="s">
        <v>370</v>
      </c>
      <c r="D22" s="254" t="s">
        <v>370</v>
      </c>
      <c r="E22" s="254" t="s">
        <v>370</v>
      </c>
      <c r="F22" s="254" t="s">
        <v>370</v>
      </c>
      <c r="G22" s="254" t="s">
        <v>370</v>
      </c>
      <c r="H22" s="254" t="s">
        <v>370</v>
      </c>
      <c r="I22" s="254" t="s">
        <v>370</v>
      </c>
      <c r="J22" s="254" t="s">
        <v>370</v>
      </c>
      <c r="K22" s="254" t="s">
        <v>370</v>
      </c>
      <c r="L22" s="254" t="s">
        <v>370</v>
      </c>
      <c r="M22" s="254" t="s">
        <v>370</v>
      </c>
      <c r="N22" s="254" t="s">
        <v>370</v>
      </c>
      <c r="O22" s="254" t="s">
        <v>370</v>
      </c>
      <c r="P22" s="254" t="s">
        <v>370</v>
      </c>
      <c r="Q22" s="254" t="s">
        <v>370</v>
      </c>
      <c r="R22" s="5" t="s">
        <v>370</v>
      </c>
      <c r="S22" s="155" t="s">
        <v>370</v>
      </c>
      <c r="T22" s="31"/>
      <c r="U22" s="31"/>
      <c r="V22" s="31"/>
      <c r="W22" s="31"/>
      <c r="X22" s="30"/>
      <c r="Y22" s="30"/>
      <c r="Z22" s="30"/>
      <c r="AA22" s="30"/>
      <c r="AB22" s="30"/>
    </row>
    <row r="23" spans="1:28" ht="20.25" customHeight="1" x14ac:dyDescent="0.25">
      <c r="A23" s="120"/>
      <c r="B23" s="49" t="s">
        <v>369</v>
      </c>
      <c r="C23" s="49"/>
      <c r="D23" s="49"/>
      <c r="E23" s="120" t="s">
        <v>370</v>
      </c>
      <c r="F23" s="120" t="s">
        <v>370</v>
      </c>
      <c r="G23" s="120" t="s">
        <v>370</v>
      </c>
      <c r="H23" s="120"/>
      <c r="I23" s="120"/>
      <c r="J23" s="120"/>
      <c r="K23" s="120"/>
      <c r="L23" s="120"/>
      <c r="M23" s="120"/>
      <c r="N23" s="120"/>
      <c r="O23" s="120"/>
      <c r="P23" s="120"/>
      <c r="Q23" s="121"/>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C22" sqref="C22"/>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2"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09" t="str">
        <f>'1. паспорт местоположение'!A5:C5</f>
        <v>Год раскрытия информации: 2022 год</v>
      </c>
      <c r="B6" s="309"/>
      <c r="C6" s="309"/>
      <c r="D6" s="309"/>
      <c r="E6" s="309"/>
      <c r="F6" s="309"/>
      <c r="G6" s="309"/>
      <c r="H6" s="309"/>
      <c r="I6" s="309"/>
      <c r="J6" s="309"/>
      <c r="K6" s="309"/>
      <c r="L6" s="309"/>
      <c r="M6" s="309"/>
      <c r="N6" s="309"/>
      <c r="O6" s="309"/>
      <c r="P6" s="309"/>
      <c r="Q6" s="309"/>
      <c r="R6" s="309"/>
      <c r="S6" s="309"/>
      <c r="T6" s="309"/>
    </row>
    <row r="7" spans="1:20" s="12" customFormat="1" x14ac:dyDescent="0.2">
      <c r="A7" s="17"/>
      <c r="H7" s="16"/>
    </row>
    <row r="8" spans="1:20" s="12" customFormat="1" ht="18.75" x14ac:dyDescent="0.2">
      <c r="A8" s="313" t="s">
        <v>7</v>
      </c>
      <c r="B8" s="313"/>
      <c r="C8" s="313"/>
      <c r="D8" s="313"/>
      <c r="E8" s="313"/>
      <c r="F8" s="313"/>
      <c r="G8" s="313"/>
      <c r="H8" s="313"/>
      <c r="I8" s="313"/>
      <c r="J8" s="313"/>
      <c r="K8" s="313"/>
      <c r="L8" s="313"/>
      <c r="M8" s="313"/>
      <c r="N8" s="313"/>
      <c r="O8" s="313"/>
      <c r="P8" s="313"/>
      <c r="Q8" s="313"/>
      <c r="R8" s="313"/>
      <c r="S8" s="313"/>
      <c r="T8" s="313"/>
    </row>
    <row r="9" spans="1:20" s="12"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12" customFormat="1" ht="18.75" customHeight="1" x14ac:dyDescent="0.2">
      <c r="A10" s="317" t="str">
        <f>'1. паспорт местоположение'!A9:C9</f>
        <v>Акционерное общество "Янтарьэнерго" ДЗО  ПАО "Россети"</v>
      </c>
      <c r="B10" s="317"/>
      <c r="C10" s="317"/>
      <c r="D10" s="317"/>
      <c r="E10" s="317"/>
      <c r="F10" s="317"/>
      <c r="G10" s="317"/>
      <c r="H10" s="317"/>
      <c r="I10" s="317"/>
      <c r="J10" s="317"/>
      <c r="K10" s="317"/>
      <c r="L10" s="317"/>
      <c r="M10" s="317"/>
      <c r="N10" s="317"/>
      <c r="O10" s="317"/>
      <c r="P10" s="317"/>
      <c r="Q10" s="317"/>
      <c r="R10" s="317"/>
      <c r="S10" s="317"/>
      <c r="T10" s="317"/>
    </row>
    <row r="11" spans="1:20" s="12" customFormat="1" ht="18.75" customHeight="1" x14ac:dyDescent="0.2">
      <c r="A11" s="310" t="s">
        <v>6</v>
      </c>
      <c r="B11" s="310"/>
      <c r="C11" s="310"/>
      <c r="D11" s="310"/>
      <c r="E11" s="310"/>
      <c r="F11" s="310"/>
      <c r="G11" s="310"/>
      <c r="H11" s="310"/>
      <c r="I11" s="310"/>
      <c r="J11" s="310"/>
      <c r="K11" s="310"/>
      <c r="L11" s="310"/>
      <c r="M11" s="310"/>
      <c r="N11" s="310"/>
      <c r="O11" s="310"/>
      <c r="P11" s="310"/>
      <c r="Q11" s="310"/>
      <c r="R11" s="310"/>
      <c r="S11" s="310"/>
      <c r="T11" s="310"/>
    </row>
    <row r="12" spans="1:20" s="12"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12" customFormat="1" ht="18.75" customHeight="1" x14ac:dyDescent="0.2">
      <c r="A13" s="317" t="str">
        <f>'1. паспорт местоположение'!A12:C12</f>
        <v>J_92-20</v>
      </c>
      <c r="B13" s="317"/>
      <c r="C13" s="317"/>
      <c r="D13" s="317"/>
      <c r="E13" s="317"/>
      <c r="F13" s="317"/>
      <c r="G13" s="317"/>
      <c r="H13" s="317"/>
      <c r="I13" s="317"/>
      <c r="J13" s="317"/>
      <c r="K13" s="317"/>
      <c r="L13" s="317"/>
      <c r="M13" s="317"/>
      <c r="N13" s="317"/>
      <c r="O13" s="317"/>
      <c r="P13" s="317"/>
      <c r="Q13" s="317"/>
      <c r="R13" s="317"/>
      <c r="S13" s="317"/>
      <c r="T13" s="317"/>
    </row>
    <row r="14" spans="1:20" s="12" customFormat="1" ht="18.75" customHeight="1" x14ac:dyDescent="0.2">
      <c r="A14" s="310" t="s">
        <v>5</v>
      </c>
      <c r="B14" s="310"/>
      <c r="C14" s="310"/>
      <c r="D14" s="310"/>
      <c r="E14" s="310"/>
      <c r="F14" s="310"/>
      <c r="G14" s="310"/>
      <c r="H14" s="310"/>
      <c r="I14" s="310"/>
      <c r="J14" s="310"/>
      <c r="K14" s="310"/>
      <c r="L14" s="310"/>
      <c r="M14" s="310"/>
      <c r="N14" s="310"/>
      <c r="O14" s="310"/>
      <c r="P14" s="310"/>
      <c r="Q14" s="310"/>
      <c r="R14" s="310"/>
      <c r="S14" s="310"/>
      <c r="T14" s="310"/>
    </row>
    <row r="15" spans="1:20" s="9" customFormat="1" ht="15.75" customHeight="1" x14ac:dyDescent="0.2">
      <c r="A15" s="321"/>
      <c r="B15" s="321"/>
      <c r="C15" s="321"/>
      <c r="D15" s="321"/>
      <c r="E15" s="321"/>
      <c r="F15" s="321"/>
      <c r="G15" s="321"/>
      <c r="H15" s="321"/>
      <c r="I15" s="321"/>
      <c r="J15" s="321"/>
      <c r="K15" s="321"/>
      <c r="L15" s="321"/>
      <c r="M15" s="321"/>
      <c r="N15" s="321"/>
      <c r="O15" s="321"/>
      <c r="P15" s="321"/>
      <c r="Q15" s="321"/>
      <c r="R15" s="321"/>
      <c r="S15" s="321"/>
      <c r="T15" s="321"/>
    </row>
    <row r="16" spans="1:20" s="3" customFormat="1" ht="12" x14ac:dyDescent="0.2">
      <c r="A16" s="317" t="str">
        <f>'1. паспорт местоположение'!A15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6" s="317"/>
      <c r="C16" s="317"/>
      <c r="D16" s="317"/>
      <c r="E16" s="317"/>
      <c r="F16" s="317"/>
      <c r="G16" s="317"/>
      <c r="H16" s="317"/>
      <c r="I16" s="317"/>
      <c r="J16" s="317"/>
      <c r="K16" s="317"/>
      <c r="L16" s="317"/>
      <c r="M16" s="317"/>
      <c r="N16" s="317"/>
      <c r="O16" s="317"/>
      <c r="P16" s="317"/>
      <c r="Q16" s="317"/>
      <c r="R16" s="317"/>
      <c r="S16" s="317"/>
      <c r="T16" s="317"/>
    </row>
    <row r="17" spans="1:113" s="3" customFormat="1" ht="15" customHeight="1" x14ac:dyDescent="0.2">
      <c r="A17" s="310" t="s">
        <v>4</v>
      </c>
      <c r="B17" s="310"/>
      <c r="C17" s="310"/>
      <c r="D17" s="310"/>
      <c r="E17" s="310"/>
      <c r="F17" s="310"/>
      <c r="G17" s="310"/>
      <c r="H17" s="310"/>
      <c r="I17" s="310"/>
      <c r="J17" s="310"/>
      <c r="K17" s="310"/>
      <c r="L17" s="310"/>
      <c r="M17" s="310"/>
      <c r="N17" s="310"/>
      <c r="O17" s="310"/>
      <c r="P17" s="310"/>
      <c r="Q17" s="310"/>
      <c r="R17" s="310"/>
      <c r="S17" s="310"/>
      <c r="T17" s="310"/>
    </row>
    <row r="18" spans="1:113" s="3" customFormat="1" ht="15" customHeight="1" x14ac:dyDescent="0.2">
      <c r="A18" s="322"/>
      <c r="B18" s="322"/>
      <c r="C18" s="322"/>
      <c r="D18" s="322"/>
      <c r="E18" s="322"/>
      <c r="F18" s="322"/>
      <c r="G18" s="322"/>
      <c r="H18" s="322"/>
      <c r="I18" s="322"/>
      <c r="J18" s="322"/>
      <c r="K18" s="322"/>
      <c r="L18" s="322"/>
      <c r="M18" s="322"/>
      <c r="N18" s="322"/>
      <c r="O18" s="322"/>
      <c r="P18" s="322"/>
      <c r="Q18" s="322"/>
      <c r="R18" s="322"/>
      <c r="S18" s="322"/>
      <c r="T18" s="322"/>
    </row>
    <row r="19" spans="1:113" s="3" customFormat="1" ht="15" customHeight="1" x14ac:dyDescent="0.2">
      <c r="A19" s="312" t="s">
        <v>481</v>
      </c>
      <c r="B19" s="312"/>
      <c r="C19" s="312"/>
      <c r="D19" s="312"/>
      <c r="E19" s="312"/>
      <c r="F19" s="312"/>
      <c r="G19" s="312"/>
      <c r="H19" s="312"/>
      <c r="I19" s="312"/>
      <c r="J19" s="312"/>
      <c r="K19" s="312"/>
      <c r="L19" s="312"/>
      <c r="M19" s="312"/>
      <c r="N19" s="312"/>
      <c r="O19" s="312"/>
      <c r="P19" s="312"/>
      <c r="Q19" s="312"/>
      <c r="R19" s="312"/>
      <c r="S19" s="312"/>
      <c r="T19" s="312"/>
    </row>
    <row r="20" spans="1:113" s="60"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2" t="s">
        <v>3</v>
      </c>
      <c r="B21" s="325" t="s">
        <v>216</v>
      </c>
      <c r="C21" s="326"/>
      <c r="D21" s="329" t="s">
        <v>116</v>
      </c>
      <c r="E21" s="325" t="s">
        <v>510</v>
      </c>
      <c r="F21" s="326"/>
      <c r="G21" s="325" t="s">
        <v>266</v>
      </c>
      <c r="H21" s="326"/>
      <c r="I21" s="325" t="s">
        <v>115</v>
      </c>
      <c r="J21" s="326"/>
      <c r="K21" s="329" t="s">
        <v>114</v>
      </c>
      <c r="L21" s="325" t="s">
        <v>113</v>
      </c>
      <c r="M21" s="326"/>
      <c r="N21" s="325" t="s">
        <v>506</v>
      </c>
      <c r="O21" s="326"/>
      <c r="P21" s="329" t="s">
        <v>112</v>
      </c>
      <c r="Q21" s="335" t="s">
        <v>111</v>
      </c>
      <c r="R21" s="336"/>
      <c r="S21" s="335" t="s">
        <v>110</v>
      </c>
      <c r="T21" s="337"/>
    </row>
    <row r="22" spans="1:113" ht="204.75" customHeight="1" x14ac:dyDescent="0.25">
      <c r="A22" s="333"/>
      <c r="B22" s="327"/>
      <c r="C22" s="328"/>
      <c r="D22" s="331"/>
      <c r="E22" s="327"/>
      <c r="F22" s="328"/>
      <c r="G22" s="327"/>
      <c r="H22" s="328"/>
      <c r="I22" s="327"/>
      <c r="J22" s="328"/>
      <c r="K22" s="330"/>
      <c r="L22" s="327"/>
      <c r="M22" s="328"/>
      <c r="N22" s="327"/>
      <c r="O22" s="328"/>
      <c r="P22" s="330"/>
      <c r="Q22" s="108" t="s">
        <v>109</v>
      </c>
      <c r="R22" s="108" t="s">
        <v>480</v>
      </c>
      <c r="S22" s="108" t="s">
        <v>108</v>
      </c>
      <c r="T22" s="108" t="s">
        <v>107</v>
      </c>
    </row>
    <row r="23" spans="1:113" ht="51.75" customHeight="1" x14ac:dyDescent="0.25">
      <c r="A23" s="334"/>
      <c r="B23" s="163" t="s">
        <v>105</v>
      </c>
      <c r="C23" s="163" t="s">
        <v>106</v>
      </c>
      <c r="D23" s="330"/>
      <c r="E23" s="163" t="s">
        <v>105</v>
      </c>
      <c r="F23" s="163" t="s">
        <v>106</v>
      </c>
      <c r="G23" s="163" t="s">
        <v>105</v>
      </c>
      <c r="H23" s="163" t="s">
        <v>106</v>
      </c>
      <c r="I23" s="163" t="s">
        <v>105</v>
      </c>
      <c r="J23" s="163" t="s">
        <v>106</v>
      </c>
      <c r="K23" s="163" t="s">
        <v>105</v>
      </c>
      <c r="L23" s="163" t="s">
        <v>105</v>
      </c>
      <c r="M23" s="163" t="s">
        <v>106</v>
      </c>
      <c r="N23" s="163" t="s">
        <v>105</v>
      </c>
      <c r="O23" s="163" t="s">
        <v>106</v>
      </c>
      <c r="P23" s="164" t="s">
        <v>105</v>
      </c>
      <c r="Q23" s="108" t="s">
        <v>105</v>
      </c>
      <c r="R23" s="108" t="s">
        <v>105</v>
      </c>
      <c r="S23" s="108" t="s">
        <v>105</v>
      </c>
      <c r="T23" s="108" t="s">
        <v>105</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t="s">
        <v>370</v>
      </c>
      <c r="B25" s="62" t="s">
        <v>370</v>
      </c>
      <c r="C25" s="62" t="s">
        <v>370</v>
      </c>
      <c r="D25" s="62" t="s">
        <v>370</v>
      </c>
      <c r="E25" s="62" t="s">
        <v>370</v>
      </c>
      <c r="F25" s="62" t="s">
        <v>370</v>
      </c>
      <c r="G25" s="62" t="s">
        <v>370</v>
      </c>
      <c r="H25" s="62" t="s">
        <v>370</v>
      </c>
      <c r="I25" s="62" t="s">
        <v>370</v>
      </c>
      <c r="J25" s="61" t="s">
        <v>370</v>
      </c>
      <c r="K25" s="61" t="s">
        <v>370</v>
      </c>
      <c r="L25" s="61" t="s">
        <v>370</v>
      </c>
      <c r="M25" s="63" t="s">
        <v>370</v>
      </c>
      <c r="N25" s="63" t="s">
        <v>370</v>
      </c>
      <c r="O25" s="63" t="s">
        <v>370</v>
      </c>
      <c r="P25" s="61" t="s">
        <v>370</v>
      </c>
      <c r="Q25" s="166" t="s">
        <v>370</v>
      </c>
      <c r="R25" s="62" t="s">
        <v>370</v>
      </c>
      <c r="S25" s="166" t="s">
        <v>370</v>
      </c>
      <c r="T25" s="62" t="s">
        <v>370</v>
      </c>
    </row>
    <row r="26" spans="1:113" ht="3" customHeight="1" x14ac:dyDescent="0.25"/>
    <row r="27" spans="1:113" s="58" customFormat="1" ht="12.75" x14ac:dyDescent="0.2">
      <c r="B27" s="59"/>
      <c r="C27" s="59"/>
      <c r="K27" s="59"/>
    </row>
    <row r="28" spans="1:113" s="58" customFormat="1" x14ac:dyDescent="0.25">
      <c r="B28" s="56" t="s">
        <v>104</v>
      </c>
      <c r="C28" s="56"/>
      <c r="D28" s="56"/>
      <c r="E28" s="56"/>
      <c r="F28" s="56"/>
      <c r="G28" s="56"/>
      <c r="H28" s="56"/>
      <c r="I28" s="56"/>
      <c r="J28" s="56"/>
      <c r="K28" s="56"/>
      <c r="L28" s="56"/>
      <c r="M28" s="56"/>
      <c r="N28" s="56"/>
      <c r="O28" s="56"/>
      <c r="P28" s="56"/>
      <c r="Q28" s="56"/>
      <c r="R28" s="56"/>
    </row>
    <row r="29" spans="1:113" x14ac:dyDescent="0.25">
      <c r="B29" s="324" t="s">
        <v>516</v>
      </c>
      <c r="C29" s="324"/>
      <c r="D29" s="324"/>
      <c r="E29" s="324"/>
      <c r="F29" s="324"/>
      <c r="G29" s="324"/>
      <c r="H29" s="324"/>
      <c r="I29" s="324"/>
      <c r="J29" s="324"/>
      <c r="K29" s="324"/>
      <c r="L29" s="324"/>
      <c r="M29" s="324"/>
      <c r="N29" s="324"/>
      <c r="O29" s="324"/>
      <c r="P29" s="324"/>
      <c r="Q29" s="324"/>
      <c r="R29" s="324"/>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479</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103</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102</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101</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100</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99</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98</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97</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96</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95</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B21" sqref="B21:C22"/>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2"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09" t="str">
        <f>'1. паспорт местоположение'!A5:C5</f>
        <v>Год раскрытия информации: 2022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313" t="s">
        <v>7</v>
      </c>
      <c r="F7" s="313"/>
      <c r="G7" s="313"/>
      <c r="H7" s="313"/>
      <c r="I7" s="313"/>
      <c r="J7" s="313"/>
      <c r="K7" s="313"/>
      <c r="L7" s="313"/>
      <c r="M7" s="313"/>
      <c r="N7" s="313"/>
      <c r="O7" s="313"/>
      <c r="P7" s="313"/>
      <c r="Q7" s="313"/>
      <c r="R7" s="313"/>
      <c r="S7" s="313"/>
      <c r="T7" s="313"/>
      <c r="U7" s="313"/>
      <c r="V7" s="313"/>
      <c r="W7" s="313"/>
      <c r="X7" s="313"/>
      <c r="Y7" s="3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17" t="str">
        <f>'1. паспорт местоположение'!A9</f>
        <v>Акционерное общество "Янтарьэнерго" ДЗО  ПАО "Россети"</v>
      </c>
      <c r="F9" s="317"/>
      <c r="G9" s="317"/>
      <c r="H9" s="317"/>
      <c r="I9" s="317"/>
      <c r="J9" s="317"/>
      <c r="K9" s="317"/>
      <c r="L9" s="317"/>
      <c r="M9" s="317"/>
      <c r="N9" s="317"/>
      <c r="O9" s="317"/>
      <c r="P9" s="317"/>
      <c r="Q9" s="317"/>
      <c r="R9" s="317"/>
      <c r="S9" s="317"/>
      <c r="T9" s="317"/>
      <c r="U9" s="317"/>
      <c r="V9" s="317"/>
      <c r="W9" s="317"/>
      <c r="X9" s="317"/>
      <c r="Y9" s="317"/>
    </row>
    <row r="10" spans="1:27" s="12" customFormat="1" ht="18.75" customHeight="1" x14ac:dyDescent="0.2">
      <c r="E10" s="310" t="s">
        <v>6</v>
      </c>
      <c r="F10" s="310"/>
      <c r="G10" s="310"/>
      <c r="H10" s="310"/>
      <c r="I10" s="310"/>
      <c r="J10" s="310"/>
      <c r="K10" s="310"/>
      <c r="L10" s="310"/>
      <c r="M10" s="310"/>
      <c r="N10" s="310"/>
      <c r="O10" s="310"/>
      <c r="P10" s="310"/>
      <c r="Q10" s="310"/>
      <c r="R10" s="310"/>
      <c r="S10" s="310"/>
      <c r="T10" s="310"/>
      <c r="U10" s="310"/>
      <c r="V10" s="310"/>
      <c r="W10" s="310"/>
      <c r="X10" s="310"/>
      <c r="Y10" s="3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17" t="str">
        <f>'1. паспорт местоположение'!A12</f>
        <v>J_92-20</v>
      </c>
      <c r="F12" s="317"/>
      <c r="G12" s="317"/>
      <c r="H12" s="317"/>
      <c r="I12" s="317"/>
      <c r="J12" s="317"/>
      <c r="K12" s="317"/>
      <c r="L12" s="317"/>
      <c r="M12" s="317"/>
      <c r="N12" s="317"/>
      <c r="O12" s="317"/>
      <c r="P12" s="317"/>
      <c r="Q12" s="317"/>
      <c r="R12" s="317"/>
      <c r="S12" s="317"/>
      <c r="T12" s="317"/>
      <c r="U12" s="317"/>
      <c r="V12" s="317"/>
      <c r="W12" s="317"/>
      <c r="X12" s="317"/>
      <c r="Y12" s="317"/>
    </row>
    <row r="13" spans="1:27" s="12" customFormat="1" ht="18.75" customHeight="1" x14ac:dyDescent="0.2">
      <c r="E13" s="310" t="s">
        <v>5</v>
      </c>
      <c r="F13" s="310"/>
      <c r="G13" s="310"/>
      <c r="H13" s="310"/>
      <c r="I13" s="310"/>
      <c r="J13" s="310"/>
      <c r="K13" s="310"/>
      <c r="L13" s="310"/>
      <c r="M13" s="310"/>
      <c r="N13" s="310"/>
      <c r="O13" s="310"/>
      <c r="P13" s="310"/>
      <c r="Q13" s="310"/>
      <c r="R13" s="310"/>
      <c r="S13" s="310"/>
      <c r="T13" s="310"/>
      <c r="U13" s="310"/>
      <c r="V13" s="310"/>
      <c r="W13" s="310"/>
      <c r="X13" s="310"/>
      <c r="Y13" s="3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17" t="str">
        <f>'1. паспорт местоположение'!A15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F15" s="317"/>
      <c r="G15" s="317"/>
      <c r="H15" s="317"/>
      <c r="I15" s="317"/>
      <c r="J15" s="317"/>
      <c r="K15" s="317"/>
      <c r="L15" s="317"/>
      <c r="M15" s="317"/>
      <c r="N15" s="317"/>
      <c r="O15" s="317"/>
      <c r="P15" s="317"/>
      <c r="Q15" s="317"/>
      <c r="R15" s="317"/>
      <c r="S15" s="317"/>
      <c r="T15" s="317"/>
      <c r="U15" s="317"/>
      <c r="V15" s="317"/>
      <c r="W15" s="317"/>
      <c r="X15" s="317"/>
      <c r="Y15" s="317"/>
    </row>
    <row r="16" spans="1:27" s="3" customFormat="1" ht="15" customHeight="1" x14ac:dyDescent="0.2">
      <c r="E16" s="310" t="s">
        <v>4</v>
      </c>
      <c r="F16" s="310"/>
      <c r="G16" s="310"/>
      <c r="H16" s="310"/>
      <c r="I16" s="310"/>
      <c r="J16" s="310"/>
      <c r="K16" s="310"/>
      <c r="L16" s="310"/>
      <c r="M16" s="310"/>
      <c r="N16" s="310"/>
      <c r="O16" s="310"/>
      <c r="P16" s="310"/>
      <c r="Q16" s="310"/>
      <c r="R16" s="310"/>
      <c r="S16" s="310"/>
      <c r="T16" s="310"/>
      <c r="U16" s="310"/>
      <c r="V16" s="310"/>
      <c r="W16" s="310"/>
      <c r="X16" s="310"/>
      <c r="Y16" s="3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483</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60" customFormat="1" ht="21" customHeight="1" x14ac:dyDescent="0.25"/>
    <row r="21" spans="1:27" ht="15.75" customHeight="1" x14ac:dyDescent="0.25">
      <c r="A21" s="339" t="s">
        <v>3</v>
      </c>
      <c r="B21" s="342" t="s">
        <v>490</v>
      </c>
      <c r="C21" s="343"/>
      <c r="D21" s="342" t="s">
        <v>492</v>
      </c>
      <c r="E21" s="343"/>
      <c r="F21" s="335" t="s">
        <v>88</v>
      </c>
      <c r="G21" s="337"/>
      <c r="H21" s="337"/>
      <c r="I21" s="336"/>
      <c r="J21" s="339" t="s">
        <v>493</v>
      </c>
      <c r="K21" s="342" t="s">
        <v>494</v>
      </c>
      <c r="L21" s="343"/>
      <c r="M21" s="342" t="s">
        <v>495</v>
      </c>
      <c r="N21" s="343"/>
      <c r="O21" s="342" t="s">
        <v>482</v>
      </c>
      <c r="P21" s="343"/>
      <c r="Q21" s="342" t="s">
        <v>121</v>
      </c>
      <c r="R21" s="343"/>
      <c r="S21" s="339" t="s">
        <v>120</v>
      </c>
      <c r="T21" s="339" t="s">
        <v>496</v>
      </c>
      <c r="U21" s="339" t="s">
        <v>491</v>
      </c>
      <c r="V21" s="342" t="s">
        <v>119</v>
      </c>
      <c r="W21" s="343"/>
      <c r="X21" s="335" t="s">
        <v>111</v>
      </c>
      <c r="Y21" s="337"/>
      <c r="Z21" s="335" t="s">
        <v>110</v>
      </c>
      <c r="AA21" s="337"/>
    </row>
    <row r="22" spans="1:27" ht="216" customHeight="1" x14ac:dyDescent="0.25">
      <c r="A22" s="340"/>
      <c r="B22" s="344"/>
      <c r="C22" s="345"/>
      <c r="D22" s="344"/>
      <c r="E22" s="345"/>
      <c r="F22" s="335" t="s">
        <v>118</v>
      </c>
      <c r="G22" s="336"/>
      <c r="H22" s="335" t="s">
        <v>117</v>
      </c>
      <c r="I22" s="336"/>
      <c r="J22" s="341"/>
      <c r="K22" s="344"/>
      <c r="L22" s="345"/>
      <c r="M22" s="344"/>
      <c r="N22" s="345"/>
      <c r="O22" s="344"/>
      <c r="P22" s="345"/>
      <c r="Q22" s="344"/>
      <c r="R22" s="345"/>
      <c r="S22" s="341"/>
      <c r="T22" s="341"/>
      <c r="U22" s="341"/>
      <c r="V22" s="344"/>
      <c r="W22" s="345"/>
      <c r="X22" s="108" t="s">
        <v>109</v>
      </c>
      <c r="Y22" s="108" t="s">
        <v>480</v>
      </c>
      <c r="Z22" s="108" t="s">
        <v>108</v>
      </c>
      <c r="AA22" s="108" t="s">
        <v>107</v>
      </c>
    </row>
    <row r="23" spans="1:27" ht="60" customHeight="1" x14ac:dyDescent="0.25">
      <c r="A23" s="341"/>
      <c r="B23" s="161" t="s">
        <v>105</v>
      </c>
      <c r="C23" s="161"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0" customFormat="1" ht="24" customHeight="1" x14ac:dyDescent="0.25">
      <c r="A25" s="64" t="s">
        <v>370</v>
      </c>
      <c r="B25" s="62" t="s">
        <v>370</v>
      </c>
      <c r="C25" s="62" t="s">
        <v>370</v>
      </c>
      <c r="D25" s="62" t="s">
        <v>370</v>
      </c>
      <c r="E25" s="62" t="s">
        <v>370</v>
      </c>
      <c r="F25" s="62" t="s">
        <v>370</v>
      </c>
      <c r="G25" s="62" t="s">
        <v>370</v>
      </c>
      <c r="H25" s="62" t="s">
        <v>370</v>
      </c>
      <c r="I25" s="62" t="s">
        <v>370</v>
      </c>
      <c r="J25" s="61" t="s">
        <v>370</v>
      </c>
      <c r="K25" s="61" t="s">
        <v>370</v>
      </c>
      <c r="L25" s="61" t="s">
        <v>370</v>
      </c>
      <c r="M25" s="63" t="s">
        <v>370</v>
      </c>
      <c r="N25" s="63" t="s">
        <v>370</v>
      </c>
      <c r="O25" s="63" t="s">
        <v>370</v>
      </c>
      <c r="P25" s="61" t="s">
        <v>370</v>
      </c>
      <c r="Q25" s="166" t="s">
        <v>370</v>
      </c>
      <c r="R25" s="62" t="s">
        <v>370</v>
      </c>
      <c r="S25" s="166" t="s">
        <v>370</v>
      </c>
      <c r="T25" s="62" t="s">
        <v>370</v>
      </c>
      <c r="U25" s="64" t="s">
        <v>370</v>
      </c>
      <c r="V25" s="62" t="s">
        <v>370</v>
      </c>
      <c r="W25" s="62" t="s">
        <v>370</v>
      </c>
      <c r="X25" s="62" t="s">
        <v>370</v>
      </c>
      <c r="Y25" s="62" t="s">
        <v>370</v>
      </c>
      <c r="Z25" s="62" t="s">
        <v>370</v>
      </c>
      <c r="AA25" s="62" t="s">
        <v>370</v>
      </c>
    </row>
    <row r="26" spans="1:27" ht="3" customHeight="1" x14ac:dyDescent="0.25">
      <c r="X26" s="110"/>
      <c r="Y26" s="111"/>
      <c r="Z26" s="53"/>
      <c r="AA26" s="53"/>
    </row>
    <row r="27" spans="1:27" s="58" customFormat="1" ht="12.75" x14ac:dyDescent="0.2">
      <c r="A27" s="59"/>
      <c r="B27" s="59"/>
      <c r="C27" s="59"/>
      <c r="E27" s="59"/>
      <c r="X27" s="112"/>
      <c r="Y27" s="112"/>
      <c r="Z27" s="112"/>
      <c r="AA27" s="112"/>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09" t="str">
        <f>'1. паспорт местоположение'!A5:C5</f>
        <v>Год раскрытия информации: 2022 год</v>
      </c>
      <c r="B5" s="309"/>
      <c r="C5" s="309"/>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313" t="s">
        <v>7</v>
      </c>
      <c r="B7" s="313"/>
      <c r="C7" s="313"/>
      <c r="D7" s="13"/>
      <c r="E7" s="13"/>
      <c r="F7" s="13"/>
      <c r="G7" s="13"/>
      <c r="H7" s="13"/>
      <c r="I7" s="13"/>
      <c r="J7" s="13"/>
      <c r="K7" s="13"/>
      <c r="L7" s="13"/>
      <c r="M7" s="13"/>
      <c r="N7" s="13"/>
      <c r="O7" s="13"/>
      <c r="P7" s="13"/>
      <c r="Q7" s="13"/>
      <c r="R7" s="13"/>
      <c r="S7" s="13"/>
      <c r="T7" s="13"/>
      <c r="U7" s="13"/>
    </row>
    <row r="8" spans="1:29" s="12" customFormat="1" ht="18.75" x14ac:dyDescent="0.2">
      <c r="A8" s="313"/>
      <c r="B8" s="313"/>
      <c r="C8" s="313"/>
      <c r="D8" s="14"/>
      <c r="E8" s="14"/>
      <c r="F8" s="14"/>
      <c r="G8" s="14"/>
      <c r="H8" s="13"/>
      <c r="I8" s="13"/>
      <c r="J8" s="13"/>
      <c r="K8" s="13"/>
      <c r="L8" s="13"/>
      <c r="M8" s="13"/>
      <c r="N8" s="13"/>
      <c r="O8" s="13"/>
      <c r="P8" s="13"/>
      <c r="Q8" s="13"/>
      <c r="R8" s="13"/>
      <c r="S8" s="13"/>
      <c r="T8" s="13"/>
      <c r="U8" s="13"/>
    </row>
    <row r="9" spans="1:29" s="12" customFormat="1" ht="18.75" x14ac:dyDescent="0.2">
      <c r="A9" s="317" t="str">
        <f>'1. паспорт местоположение'!A9:C9</f>
        <v>Акционерное общество "Янтарьэнерго" ДЗО  ПАО "Россети"</v>
      </c>
      <c r="B9" s="317"/>
      <c r="C9" s="317"/>
      <c r="D9" s="8"/>
      <c r="E9" s="8"/>
      <c r="F9" s="8"/>
      <c r="G9" s="8"/>
      <c r="H9" s="13"/>
      <c r="I9" s="13"/>
      <c r="J9" s="13"/>
      <c r="K9" s="13"/>
      <c r="L9" s="13"/>
      <c r="M9" s="13"/>
      <c r="N9" s="13"/>
      <c r="O9" s="13"/>
      <c r="P9" s="13"/>
      <c r="Q9" s="13"/>
      <c r="R9" s="13"/>
      <c r="S9" s="13"/>
      <c r="T9" s="13"/>
      <c r="U9" s="13"/>
    </row>
    <row r="10" spans="1:29" s="12" customFormat="1" ht="18.75" x14ac:dyDescent="0.2">
      <c r="A10" s="310" t="s">
        <v>6</v>
      </c>
      <c r="B10" s="310"/>
      <c r="C10" s="310"/>
      <c r="D10" s="6"/>
      <c r="E10" s="6"/>
      <c r="F10" s="6"/>
      <c r="G10" s="6"/>
      <c r="H10" s="13"/>
      <c r="I10" s="13"/>
      <c r="J10" s="13"/>
      <c r="K10" s="13"/>
      <c r="L10" s="13"/>
      <c r="M10" s="13"/>
      <c r="N10" s="13"/>
      <c r="O10" s="13"/>
      <c r="P10" s="13"/>
      <c r="Q10" s="13"/>
      <c r="R10" s="13"/>
      <c r="S10" s="13"/>
      <c r="T10" s="13"/>
      <c r="U10" s="13"/>
    </row>
    <row r="11" spans="1:29" s="12" customFormat="1" ht="18.75" x14ac:dyDescent="0.2">
      <c r="A11" s="313"/>
      <c r="B11" s="313"/>
      <c r="C11" s="313"/>
      <c r="D11" s="14"/>
      <c r="E11" s="14"/>
      <c r="F11" s="14"/>
      <c r="G11" s="14"/>
      <c r="H11" s="13"/>
      <c r="I11" s="13"/>
      <c r="J11" s="13"/>
      <c r="K11" s="13"/>
      <c r="L11" s="13"/>
      <c r="M11" s="13"/>
      <c r="N11" s="13"/>
      <c r="O11" s="13"/>
      <c r="P11" s="13"/>
      <c r="Q11" s="13"/>
      <c r="R11" s="13"/>
      <c r="S11" s="13"/>
      <c r="T11" s="13"/>
      <c r="U11" s="13"/>
    </row>
    <row r="12" spans="1:29" s="12" customFormat="1" ht="18.75" x14ac:dyDescent="0.2">
      <c r="A12" s="317" t="str">
        <f>'1. паспорт местоположение'!A12:C12</f>
        <v>J_92-20</v>
      </c>
      <c r="B12" s="317"/>
      <c r="C12" s="317"/>
      <c r="D12" s="8"/>
      <c r="E12" s="8"/>
      <c r="F12" s="8"/>
      <c r="G12" s="8"/>
      <c r="H12" s="13"/>
      <c r="I12" s="13"/>
      <c r="J12" s="13"/>
      <c r="K12" s="13"/>
      <c r="L12" s="13"/>
      <c r="M12" s="13"/>
      <c r="N12" s="13"/>
      <c r="O12" s="13"/>
      <c r="P12" s="13"/>
      <c r="Q12" s="13"/>
      <c r="R12" s="13"/>
      <c r="S12" s="13"/>
      <c r="T12" s="13"/>
      <c r="U12" s="13"/>
    </row>
    <row r="13" spans="1:29" s="12" customFormat="1" ht="18.75" x14ac:dyDescent="0.2">
      <c r="A13" s="310" t="s">
        <v>5</v>
      </c>
      <c r="B13" s="310"/>
      <c r="C13" s="31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1"/>
      <c r="B14" s="321"/>
      <c r="C14" s="321"/>
      <c r="D14" s="10"/>
      <c r="E14" s="10"/>
      <c r="F14" s="10"/>
      <c r="G14" s="10"/>
      <c r="H14" s="10"/>
      <c r="I14" s="10"/>
      <c r="J14" s="10"/>
      <c r="K14" s="10"/>
      <c r="L14" s="10"/>
      <c r="M14" s="10"/>
      <c r="N14" s="10"/>
      <c r="O14" s="10"/>
      <c r="P14" s="10"/>
      <c r="Q14" s="10"/>
      <c r="R14" s="10"/>
      <c r="S14" s="10"/>
      <c r="T14" s="10"/>
      <c r="U14" s="10"/>
    </row>
    <row r="15" spans="1:29" s="3" customFormat="1" ht="12" x14ac:dyDescent="0.2">
      <c r="A15" s="346" t="str">
        <f>'1. паспорт местоположение'!A15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5" s="346"/>
      <c r="C15" s="346"/>
      <c r="D15" s="8"/>
      <c r="E15" s="8"/>
      <c r="F15" s="8"/>
      <c r="G15" s="8"/>
      <c r="H15" s="8"/>
      <c r="I15" s="8"/>
      <c r="J15" s="8"/>
      <c r="K15" s="8"/>
      <c r="L15" s="8"/>
      <c r="M15" s="8"/>
      <c r="N15" s="8"/>
      <c r="O15" s="8"/>
      <c r="P15" s="8"/>
      <c r="Q15" s="8"/>
      <c r="R15" s="8"/>
      <c r="S15" s="8"/>
      <c r="T15" s="8"/>
      <c r="U15" s="8"/>
    </row>
    <row r="16" spans="1:29" s="3" customFormat="1" ht="15" customHeight="1" x14ac:dyDescent="0.2">
      <c r="A16" s="310" t="s">
        <v>4</v>
      </c>
      <c r="B16" s="310"/>
      <c r="C16" s="310"/>
      <c r="D16" s="6"/>
      <c r="E16" s="6"/>
      <c r="F16" s="6"/>
      <c r="G16" s="6"/>
      <c r="H16" s="6"/>
      <c r="I16" s="6"/>
      <c r="J16" s="6"/>
      <c r="K16" s="6"/>
      <c r="L16" s="6"/>
      <c r="M16" s="6"/>
      <c r="N16" s="6"/>
      <c r="O16" s="6"/>
      <c r="P16" s="6"/>
      <c r="Q16" s="6"/>
      <c r="R16" s="6"/>
      <c r="S16" s="6"/>
      <c r="T16" s="6"/>
      <c r="U16" s="6"/>
    </row>
    <row r="17" spans="1:21" s="3" customFormat="1" ht="15" customHeight="1" x14ac:dyDescent="0.2">
      <c r="A17" s="322"/>
      <c r="B17" s="322"/>
      <c r="C17" s="322"/>
      <c r="D17" s="4"/>
      <c r="E17" s="4"/>
      <c r="F17" s="4"/>
      <c r="G17" s="4"/>
      <c r="H17" s="4"/>
      <c r="I17" s="4"/>
      <c r="J17" s="4"/>
      <c r="K17" s="4"/>
      <c r="L17" s="4"/>
      <c r="M17" s="4"/>
      <c r="N17" s="4"/>
      <c r="O17" s="4"/>
      <c r="P17" s="4"/>
      <c r="Q17" s="4"/>
      <c r="R17" s="4"/>
    </row>
    <row r="18" spans="1:21" s="3" customFormat="1" ht="27.75" customHeight="1" x14ac:dyDescent="0.2">
      <c r="A18" s="311" t="s">
        <v>475</v>
      </c>
      <c r="B18" s="311"/>
      <c r="C18" s="31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3</v>
      </c>
      <c r="B20" s="41" t="s">
        <v>64</v>
      </c>
      <c r="C20" s="40"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62</v>
      </c>
      <c r="B22" s="33" t="s">
        <v>488</v>
      </c>
      <c r="C22" s="28" t="s">
        <v>559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
        <v>560</v>
      </c>
      <c r="D23" s="26"/>
      <c r="E23" s="26"/>
      <c r="F23" s="26"/>
      <c r="G23" s="26"/>
      <c r="H23" s="26"/>
      <c r="I23" s="26"/>
      <c r="J23" s="26"/>
      <c r="K23" s="26"/>
      <c r="L23" s="26"/>
      <c r="M23" s="26"/>
      <c r="N23" s="26"/>
      <c r="O23" s="26"/>
      <c r="P23" s="26"/>
      <c r="Q23" s="26"/>
      <c r="R23" s="26"/>
      <c r="S23" s="26"/>
      <c r="T23" s="26"/>
      <c r="U23" s="26"/>
    </row>
    <row r="24" spans="1:21" ht="63" x14ac:dyDescent="0.25">
      <c r="A24" s="27" t="s">
        <v>60</v>
      </c>
      <c r="B24" s="29" t="s">
        <v>508</v>
      </c>
      <c r="C24" s="38" t="s">
        <v>543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509</v>
      </c>
      <c r="C25" s="266" t="s">
        <v>569</v>
      </c>
      <c r="D25" s="26"/>
      <c r="E25" s="26"/>
      <c r="F25" s="26"/>
      <c r="G25" s="26"/>
      <c r="H25" s="26"/>
      <c r="I25" s="26"/>
      <c r="J25" s="26"/>
      <c r="K25" s="26"/>
      <c r="L25" s="26"/>
      <c r="M25" s="26"/>
      <c r="N25" s="26"/>
      <c r="O25" s="26"/>
      <c r="P25" s="26"/>
      <c r="Q25" s="26"/>
      <c r="R25" s="26"/>
      <c r="S25" s="26"/>
      <c r="T25" s="26"/>
      <c r="U25" s="26"/>
    </row>
    <row r="26" spans="1:21" ht="31.5" x14ac:dyDescent="0.25">
      <c r="A26" s="27" t="s">
        <v>57</v>
      </c>
      <c r="B26" s="29" t="s">
        <v>224</v>
      </c>
      <c r="C26" s="38" t="s">
        <v>523</v>
      </c>
      <c r="D26" s="26"/>
      <c r="E26" s="26"/>
      <c r="F26" s="26"/>
      <c r="G26" s="26"/>
      <c r="H26" s="26"/>
      <c r="I26" s="26"/>
      <c r="J26" s="26"/>
      <c r="K26" s="26"/>
      <c r="L26" s="26"/>
      <c r="M26" s="26"/>
      <c r="N26" s="26"/>
      <c r="O26" s="26"/>
      <c r="P26" s="26"/>
      <c r="Q26" s="26"/>
      <c r="R26" s="26"/>
      <c r="S26" s="26"/>
      <c r="T26" s="26"/>
      <c r="U26" s="26"/>
    </row>
    <row r="27" spans="1:21" ht="94.5" x14ac:dyDescent="0.25">
      <c r="A27" s="27" t="s">
        <v>56</v>
      </c>
      <c r="B27" s="29" t="s">
        <v>489</v>
      </c>
      <c r="C27" s="38" t="s">
        <v>558</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162">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162">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67" t="s">
        <v>603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16"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66</v>
      </c>
    </row>
    <row r="2" spans="1:28" ht="18.75" x14ac:dyDescent="0.3">
      <c r="Z2" s="15" t="s">
        <v>8</v>
      </c>
    </row>
    <row r="3" spans="1:28" ht="18.75" x14ac:dyDescent="0.3">
      <c r="Z3" s="15" t="s">
        <v>65</v>
      </c>
    </row>
    <row r="4" spans="1:28" ht="18.75" customHeight="1" x14ac:dyDescent="0.25">
      <c r="A4" s="309" t="str">
        <f>'1. паспорт местоположение'!A5:C5</f>
        <v>Год раскрытия информации: 2022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13" t="s">
        <v>7</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158"/>
      <c r="AB6" s="158"/>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158"/>
      <c r="AB7" s="158"/>
    </row>
    <row r="8" spans="1:28" x14ac:dyDescent="0.25">
      <c r="A8" s="317" t="str">
        <f>'1. паспорт местоположение'!A9</f>
        <v>Акционерное общество "Янтарьэнерго" ДЗО  ПАО "Россети"</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159"/>
      <c r="AB8" s="159"/>
    </row>
    <row r="9" spans="1:28" ht="15.75" x14ac:dyDescent="0.25">
      <c r="A9" s="310" t="s">
        <v>6</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160"/>
      <c r="AB9" s="160"/>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158"/>
      <c r="AB10" s="158"/>
    </row>
    <row r="11" spans="1:28" x14ac:dyDescent="0.25">
      <c r="A11" s="317" t="str">
        <f>'1. паспорт местоположение'!A12:C12</f>
        <v>J_92-20</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159"/>
      <c r="AB11" s="159"/>
    </row>
    <row r="12" spans="1:28" ht="15.75" x14ac:dyDescent="0.25">
      <c r="A12" s="310" t="s">
        <v>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160"/>
      <c r="AB12" s="160"/>
    </row>
    <row r="13" spans="1:28" ht="18.75" x14ac:dyDescent="0.25">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11"/>
      <c r="AB13" s="11"/>
    </row>
    <row r="14" spans="1:28" x14ac:dyDescent="0.25">
      <c r="A14" s="317" t="str">
        <f>'1. паспорт местоположение'!A15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159"/>
      <c r="AB14" s="159"/>
    </row>
    <row r="15" spans="1:28" ht="15.75" x14ac:dyDescent="0.25">
      <c r="A15" s="310" t="s">
        <v>4</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160"/>
      <c r="AB15" s="160"/>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69"/>
      <c r="AB16" s="169"/>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69"/>
      <c r="AB17" s="169"/>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69"/>
      <c r="AB18" s="169"/>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69"/>
      <c r="AB19" s="169"/>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170"/>
      <c r="AB20" s="170"/>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70"/>
      <c r="AB21" s="170"/>
    </row>
    <row r="22" spans="1:28" x14ac:dyDescent="0.25">
      <c r="A22" s="348" t="s">
        <v>507</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171"/>
      <c r="AB22" s="171"/>
    </row>
    <row r="23" spans="1:28" ht="32.25" customHeight="1" x14ac:dyDescent="0.25">
      <c r="A23" s="350" t="s">
        <v>367</v>
      </c>
      <c r="B23" s="351"/>
      <c r="C23" s="351"/>
      <c r="D23" s="351"/>
      <c r="E23" s="351"/>
      <c r="F23" s="351"/>
      <c r="G23" s="351"/>
      <c r="H23" s="351"/>
      <c r="I23" s="351"/>
      <c r="J23" s="351"/>
      <c r="K23" s="351"/>
      <c r="L23" s="352"/>
      <c r="M23" s="349" t="s">
        <v>368</v>
      </c>
      <c r="N23" s="349"/>
      <c r="O23" s="349"/>
      <c r="P23" s="349"/>
      <c r="Q23" s="349"/>
      <c r="R23" s="349"/>
      <c r="S23" s="349"/>
      <c r="T23" s="349"/>
      <c r="U23" s="349"/>
      <c r="V23" s="349"/>
      <c r="W23" s="349"/>
      <c r="X23" s="349"/>
      <c r="Y23" s="349"/>
      <c r="Z23" s="349"/>
    </row>
    <row r="24" spans="1:28" ht="151.5" customHeight="1" x14ac:dyDescent="0.25">
      <c r="A24" s="105" t="s">
        <v>226</v>
      </c>
      <c r="B24" s="106" t="s">
        <v>255</v>
      </c>
      <c r="C24" s="105" t="s">
        <v>361</v>
      </c>
      <c r="D24" s="105" t="s">
        <v>227</v>
      </c>
      <c r="E24" s="105" t="s">
        <v>362</v>
      </c>
      <c r="F24" s="105" t="s">
        <v>364</v>
      </c>
      <c r="G24" s="105" t="s">
        <v>363</v>
      </c>
      <c r="H24" s="105" t="s">
        <v>228</v>
      </c>
      <c r="I24" s="105" t="s">
        <v>365</v>
      </c>
      <c r="J24" s="105" t="s">
        <v>260</v>
      </c>
      <c r="K24" s="106" t="s">
        <v>254</v>
      </c>
      <c r="L24" s="106" t="s">
        <v>229</v>
      </c>
      <c r="M24" s="107" t="s">
        <v>274</v>
      </c>
      <c r="N24" s="106" t="s">
        <v>518</v>
      </c>
      <c r="O24" s="105" t="s">
        <v>271</v>
      </c>
      <c r="P24" s="105" t="s">
        <v>272</v>
      </c>
      <c r="Q24" s="105" t="s">
        <v>270</v>
      </c>
      <c r="R24" s="105" t="s">
        <v>228</v>
      </c>
      <c r="S24" s="105" t="s">
        <v>269</v>
      </c>
      <c r="T24" s="105" t="s">
        <v>268</v>
      </c>
      <c r="U24" s="105" t="s">
        <v>360</v>
      </c>
      <c r="V24" s="105" t="s">
        <v>270</v>
      </c>
      <c r="W24" s="114" t="s">
        <v>253</v>
      </c>
      <c r="X24" s="114" t="s">
        <v>285</v>
      </c>
      <c r="Y24" s="114" t="s">
        <v>286</v>
      </c>
      <c r="Z24" s="116" t="s">
        <v>283</v>
      </c>
    </row>
    <row r="25" spans="1:28" ht="16.5" customHeight="1" x14ac:dyDescent="0.25">
      <c r="A25" s="105">
        <v>1</v>
      </c>
      <c r="B25" s="106">
        <v>2</v>
      </c>
      <c r="C25" s="105">
        <v>3</v>
      </c>
      <c r="D25" s="106">
        <v>4</v>
      </c>
      <c r="E25" s="105">
        <v>5</v>
      </c>
      <c r="F25" s="106">
        <v>6</v>
      </c>
      <c r="G25" s="105">
        <v>7</v>
      </c>
      <c r="H25" s="106">
        <v>8</v>
      </c>
      <c r="I25" s="105">
        <v>9</v>
      </c>
      <c r="J25" s="106">
        <v>10</v>
      </c>
      <c r="K25" s="172">
        <v>11</v>
      </c>
      <c r="L25" s="106">
        <v>12</v>
      </c>
      <c r="M25" s="172">
        <v>13</v>
      </c>
      <c r="N25" s="106">
        <v>14</v>
      </c>
      <c r="O25" s="172">
        <v>15</v>
      </c>
      <c r="P25" s="106">
        <v>16</v>
      </c>
      <c r="Q25" s="172">
        <v>17</v>
      </c>
      <c r="R25" s="106">
        <v>18</v>
      </c>
      <c r="S25" s="172">
        <v>19</v>
      </c>
      <c r="T25" s="106">
        <v>20</v>
      </c>
      <c r="U25" s="172">
        <v>21</v>
      </c>
      <c r="V25" s="106">
        <v>22</v>
      </c>
      <c r="W25" s="172">
        <v>23</v>
      </c>
      <c r="X25" s="106">
        <v>24</v>
      </c>
      <c r="Y25" s="172">
        <v>25</v>
      </c>
      <c r="Z25" s="106">
        <v>26</v>
      </c>
    </row>
    <row r="26" spans="1:28" ht="45.75" customHeight="1" x14ac:dyDescent="0.25">
      <c r="A26" s="98" t="s">
        <v>345</v>
      </c>
      <c r="B26" s="104"/>
      <c r="C26" s="100" t="s">
        <v>347</v>
      </c>
      <c r="D26" s="100" t="s">
        <v>348</v>
      </c>
      <c r="E26" s="100" t="s">
        <v>349</v>
      </c>
      <c r="F26" s="100" t="s">
        <v>265</v>
      </c>
      <c r="G26" s="100" t="s">
        <v>350</v>
      </c>
      <c r="H26" s="100" t="s">
        <v>228</v>
      </c>
      <c r="I26" s="100" t="s">
        <v>351</v>
      </c>
      <c r="J26" s="100" t="s">
        <v>352</v>
      </c>
      <c r="K26" s="97"/>
      <c r="L26" s="101" t="s">
        <v>251</v>
      </c>
      <c r="M26" s="103" t="s">
        <v>267</v>
      </c>
      <c r="N26" s="97"/>
      <c r="O26" s="97"/>
      <c r="P26" s="97"/>
      <c r="Q26" s="97"/>
      <c r="R26" s="97"/>
      <c r="S26" s="97"/>
      <c r="T26" s="97"/>
      <c r="U26" s="97"/>
      <c r="V26" s="97"/>
      <c r="W26" s="97"/>
      <c r="X26" s="97"/>
      <c r="Y26" s="97"/>
      <c r="Z26" s="99" t="s">
        <v>284</v>
      </c>
    </row>
    <row r="27" spans="1:28" x14ac:dyDescent="0.25">
      <c r="A27" s="97" t="s">
        <v>230</v>
      </c>
      <c r="B27" s="97" t="s">
        <v>256</v>
      </c>
      <c r="C27" s="97" t="s">
        <v>235</v>
      </c>
      <c r="D27" s="97" t="s">
        <v>236</v>
      </c>
      <c r="E27" s="97" t="s">
        <v>275</v>
      </c>
      <c r="F27" s="100" t="s">
        <v>231</v>
      </c>
      <c r="G27" s="100" t="s">
        <v>279</v>
      </c>
      <c r="H27" s="97" t="s">
        <v>228</v>
      </c>
      <c r="I27" s="100" t="s">
        <v>261</v>
      </c>
      <c r="J27" s="100" t="s">
        <v>243</v>
      </c>
      <c r="K27" s="101" t="s">
        <v>247</v>
      </c>
      <c r="L27" s="97"/>
      <c r="M27" s="101" t="s">
        <v>273</v>
      </c>
      <c r="N27" s="97"/>
      <c r="O27" s="97"/>
      <c r="P27" s="97"/>
      <c r="Q27" s="97"/>
      <c r="R27" s="97"/>
      <c r="S27" s="97"/>
      <c r="T27" s="97"/>
      <c r="U27" s="97"/>
      <c r="V27" s="97"/>
      <c r="W27" s="97"/>
      <c r="X27" s="97"/>
      <c r="Y27" s="97"/>
      <c r="Z27" s="97" t="s">
        <v>539</v>
      </c>
    </row>
    <row r="28" spans="1:28" x14ac:dyDescent="0.25">
      <c r="A28" s="97" t="s">
        <v>230</v>
      </c>
      <c r="B28" s="97" t="s">
        <v>257</v>
      </c>
      <c r="C28" s="97" t="s">
        <v>237</v>
      </c>
      <c r="D28" s="97" t="s">
        <v>238</v>
      </c>
      <c r="E28" s="97" t="s">
        <v>276</v>
      </c>
      <c r="F28" s="100" t="s">
        <v>232</v>
      </c>
      <c r="G28" s="100" t="s">
        <v>280</v>
      </c>
      <c r="H28" s="97" t="s">
        <v>228</v>
      </c>
      <c r="I28" s="100" t="s">
        <v>262</v>
      </c>
      <c r="J28" s="100" t="s">
        <v>244</v>
      </c>
      <c r="K28" s="101" t="s">
        <v>248</v>
      </c>
      <c r="L28" s="102"/>
      <c r="M28" s="101" t="s">
        <v>0</v>
      </c>
      <c r="N28" s="101"/>
      <c r="O28" s="101"/>
      <c r="P28" s="101"/>
      <c r="Q28" s="101"/>
      <c r="R28" s="101"/>
      <c r="S28" s="101"/>
      <c r="T28" s="101"/>
      <c r="U28" s="101"/>
      <c r="V28" s="101"/>
      <c r="W28" s="101"/>
      <c r="X28" s="101"/>
      <c r="Y28" s="101"/>
      <c r="Z28" s="97" t="s">
        <v>539</v>
      </c>
    </row>
    <row r="29" spans="1:28" x14ac:dyDescent="0.25">
      <c r="A29" s="97" t="s">
        <v>230</v>
      </c>
      <c r="B29" s="97" t="s">
        <v>258</v>
      </c>
      <c r="C29" s="97" t="s">
        <v>239</v>
      </c>
      <c r="D29" s="97" t="s">
        <v>240</v>
      </c>
      <c r="E29" s="97" t="s">
        <v>277</v>
      </c>
      <c r="F29" s="100" t="s">
        <v>233</v>
      </c>
      <c r="G29" s="100" t="s">
        <v>281</v>
      </c>
      <c r="H29" s="97" t="s">
        <v>228</v>
      </c>
      <c r="I29" s="100" t="s">
        <v>263</v>
      </c>
      <c r="J29" s="100" t="s">
        <v>245</v>
      </c>
      <c r="K29" s="101" t="s">
        <v>249</v>
      </c>
      <c r="L29" s="102"/>
      <c r="M29" s="97"/>
      <c r="N29" s="97"/>
      <c r="O29" s="97"/>
      <c r="P29" s="97"/>
      <c r="Q29" s="97"/>
      <c r="R29" s="97"/>
      <c r="S29" s="97"/>
      <c r="T29" s="97"/>
      <c r="U29" s="97"/>
      <c r="V29" s="97"/>
      <c r="W29" s="97"/>
      <c r="X29" s="97"/>
      <c r="Y29" s="97"/>
      <c r="Z29" s="97" t="s">
        <v>539</v>
      </c>
    </row>
    <row r="30" spans="1:28" x14ac:dyDescent="0.25">
      <c r="A30" s="97" t="s">
        <v>230</v>
      </c>
      <c r="B30" s="97" t="s">
        <v>259</v>
      </c>
      <c r="C30" s="97" t="s">
        <v>241</v>
      </c>
      <c r="D30" s="97" t="s">
        <v>242</v>
      </c>
      <c r="E30" s="97" t="s">
        <v>278</v>
      </c>
      <c r="F30" s="100" t="s">
        <v>234</v>
      </c>
      <c r="G30" s="100" t="s">
        <v>282</v>
      </c>
      <c r="H30" s="97" t="s">
        <v>228</v>
      </c>
      <c r="I30" s="100" t="s">
        <v>264</v>
      </c>
      <c r="J30" s="100" t="s">
        <v>246</v>
      </c>
      <c r="K30" s="101" t="s">
        <v>250</v>
      </c>
      <c r="L30" s="102"/>
      <c r="M30" s="97"/>
      <c r="N30" s="97"/>
      <c r="O30" s="97"/>
      <c r="P30" s="97"/>
      <c r="Q30" s="97"/>
      <c r="R30" s="97"/>
      <c r="S30" s="97"/>
      <c r="T30" s="97"/>
      <c r="U30" s="97"/>
      <c r="V30" s="97"/>
      <c r="W30" s="97"/>
      <c r="X30" s="97"/>
      <c r="Y30" s="97"/>
      <c r="Z30" s="97" t="s">
        <v>539</v>
      </c>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t="s">
        <v>539</v>
      </c>
    </row>
    <row r="32" spans="1:28" ht="30" x14ac:dyDescent="0.25">
      <c r="A32" s="104" t="s">
        <v>346</v>
      </c>
      <c r="B32" s="104"/>
      <c r="C32" s="100" t="s">
        <v>353</v>
      </c>
      <c r="D32" s="100" t="s">
        <v>354</v>
      </c>
      <c r="E32" s="100" t="s">
        <v>355</v>
      </c>
      <c r="F32" s="100" t="s">
        <v>356</v>
      </c>
      <c r="G32" s="100" t="s">
        <v>357</v>
      </c>
      <c r="H32" s="100" t="s">
        <v>228</v>
      </c>
      <c r="I32" s="100" t="s">
        <v>358</v>
      </c>
      <c r="J32" s="100" t="s">
        <v>359</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9" sqref="J2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42"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309" t="str">
        <f>'1. паспорт местоположение'!A5:C5</f>
        <v>Год раскрытия информации: 2022 год</v>
      </c>
      <c r="B5" s="309"/>
      <c r="C5" s="309"/>
      <c r="D5" s="309"/>
      <c r="E5" s="309"/>
      <c r="F5" s="309"/>
      <c r="G5" s="309"/>
      <c r="H5" s="309"/>
      <c r="I5" s="309"/>
      <c r="J5" s="309"/>
      <c r="K5" s="309"/>
      <c r="L5" s="309"/>
      <c r="M5" s="309"/>
      <c r="N5" s="168"/>
      <c r="O5" s="168"/>
      <c r="P5" s="168"/>
      <c r="Q5" s="168"/>
      <c r="R5" s="168"/>
      <c r="S5" s="168"/>
      <c r="T5" s="168"/>
      <c r="U5" s="168"/>
      <c r="V5" s="168"/>
      <c r="W5" s="168"/>
      <c r="X5" s="168"/>
      <c r="Y5" s="168"/>
      <c r="Z5" s="168"/>
    </row>
    <row r="6" spans="1:26" s="12" customFormat="1" ht="18.75" x14ac:dyDescent="0.3">
      <c r="A6" s="17"/>
      <c r="B6" s="17"/>
      <c r="L6" s="15"/>
    </row>
    <row r="7" spans="1:26" s="12" customFormat="1" ht="18.75" x14ac:dyDescent="0.2">
      <c r="A7" s="313" t="s">
        <v>7</v>
      </c>
      <c r="B7" s="313"/>
      <c r="C7" s="313"/>
      <c r="D7" s="313"/>
      <c r="E7" s="313"/>
      <c r="F7" s="313"/>
      <c r="G7" s="313"/>
      <c r="H7" s="313"/>
      <c r="I7" s="313"/>
      <c r="J7" s="313"/>
      <c r="K7" s="313"/>
      <c r="L7" s="313"/>
      <c r="M7" s="313"/>
      <c r="N7" s="13"/>
      <c r="O7" s="13"/>
      <c r="P7" s="13"/>
      <c r="Q7" s="13"/>
      <c r="R7" s="13"/>
      <c r="S7" s="13"/>
      <c r="T7" s="13"/>
      <c r="U7" s="13"/>
      <c r="V7" s="13"/>
      <c r="W7" s="13"/>
      <c r="X7" s="13"/>
    </row>
    <row r="8" spans="1:26" s="12" customFormat="1" ht="18.75" x14ac:dyDescent="0.2">
      <c r="A8" s="313"/>
      <c r="B8" s="313"/>
      <c r="C8" s="313"/>
      <c r="D8" s="313"/>
      <c r="E8" s="313"/>
      <c r="F8" s="313"/>
      <c r="G8" s="313"/>
      <c r="H8" s="313"/>
      <c r="I8" s="313"/>
      <c r="J8" s="313"/>
      <c r="K8" s="313"/>
      <c r="L8" s="313"/>
      <c r="M8" s="313"/>
      <c r="N8" s="13"/>
      <c r="O8" s="13"/>
      <c r="P8" s="13"/>
      <c r="Q8" s="13"/>
      <c r="R8" s="13"/>
      <c r="S8" s="13"/>
      <c r="T8" s="13"/>
      <c r="U8" s="13"/>
      <c r="V8" s="13"/>
      <c r="W8" s="13"/>
      <c r="X8" s="13"/>
    </row>
    <row r="9" spans="1:26" s="12" customFormat="1" ht="18.75" x14ac:dyDescent="0.2">
      <c r="A9" s="317" t="str">
        <f>'1. паспорт местоположение'!A9:C9</f>
        <v>Акционерное общество "Янтарьэнерго" ДЗО  ПАО "Россети"</v>
      </c>
      <c r="B9" s="317"/>
      <c r="C9" s="317"/>
      <c r="D9" s="317"/>
      <c r="E9" s="317"/>
      <c r="F9" s="317"/>
      <c r="G9" s="317"/>
      <c r="H9" s="317"/>
      <c r="I9" s="317"/>
      <c r="J9" s="317"/>
      <c r="K9" s="317"/>
      <c r="L9" s="317"/>
      <c r="M9" s="317"/>
      <c r="N9" s="13"/>
      <c r="O9" s="13"/>
      <c r="P9" s="13"/>
      <c r="Q9" s="13"/>
      <c r="R9" s="13"/>
      <c r="S9" s="13"/>
      <c r="T9" s="13"/>
      <c r="U9" s="13"/>
      <c r="V9" s="13"/>
      <c r="W9" s="13"/>
      <c r="X9" s="13"/>
    </row>
    <row r="10" spans="1:26" s="12" customFormat="1" ht="18.75" x14ac:dyDescent="0.2">
      <c r="A10" s="310" t="s">
        <v>6</v>
      </c>
      <c r="B10" s="310"/>
      <c r="C10" s="310"/>
      <c r="D10" s="310"/>
      <c r="E10" s="310"/>
      <c r="F10" s="310"/>
      <c r="G10" s="310"/>
      <c r="H10" s="310"/>
      <c r="I10" s="310"/>
      <c r="J10" s="310"/>
      <c r="K10" s="310"/>
      <c r="L10" s="310"/>
      <c r="M10" s="310"/>
      <c r="N10" s="13"/>
      <c r="O10" s="13"/>
      <c r="P10" s="13"/>
      <c r="Q10" s="13"/>
      <c r="R10" s="13"/>
      <c r="S10" s="13"/>
      <c r="T10" s="13"/>
      <c r="U10" s="13"/>
      <c r="V10" s="13"/>
      <c r="W10" s="13"/>
      <c r="X10" s="13"/>
    </row>
    <row r="11" spans="1:26" s="12" customFormat="1" ht="18.75" x14ac:dyDescent="0.2">
      <c r="A11" s="313"/>
      <c r="B11" s="313"/>
      <c r="C11" s="313"/>
      <c r="D11" s="313"/>
      <c r="E11" s="313"/>
      <c r="F11" s="313"/>
      <c r="G11" s="313"/>
      <c r="H11" s="313"/>
      <c r="I11" s="313"/>
      <c r="J11" s="313"/>
      <c r="K11" s="313"/>
      <c r="L11" s="313"/>
      <c r="M11" s="313"/>
      <c r="N11" s="13"/>
      <c r="O11" s="13"/>
      <c r="P11" s="13"/>
      <c r="Q11" s="13"/>
      <c r="R11" s="13"/>
      <c r="S11" s="13"/>
      <c r="T11" s="13"/>
      <c r="U11" s="13"/>
      <c r="V11" s="13"/>
      <c r="W11" s="13"/>
      <c r="X11" s="13"/>
    </row>
    <row r="12" spans="1:26" s="12" customFormat="1" ht="18.75" x14ac:dyDescent="0.2">
      <c r="A12" s="317" t="str">
        <f>'1. паспорт местоположение'!A12:C12</f>
        <v>J_92-20</v>
      </c>
      <c r="B12" s="317"/>
      <c r="C12" s="317"/>
      <c r="D12" s="317"/>
      <c r="E12" s="317"/>
      <c r="F12" s="317"/>
      <c r="G12" s="317"/>
      <c r="H12" s="317"/>
      <c r="I12" s="317"/>
      <c r="J12" s="317"/>
      <c r="K12" s="317"/>
      <c r="L12" s="317"/>
      <c r="M12" s="317"/>
      <c r="N12" s="13"/>
      <c r="O12" s="13"/>
      <c r="P12" s="13"/>
      <c r="Q12" s="13"/>
      <c r="R12" s="13"/>
      <c r="S12" s="13"/>
      <c r="T12" s="13"/>
      <c r="U12" s="13"/>
      <c r="V12" s="13"/>
      <c r="W12" s="13"/>
      <c r="X12" s="13"/>
    </row>
    <row r="13" spans="1:26" s="12" customFormat="1" ht="18.75" x14ac:dyDescent="0.2">
      <c r="A13" s="310" t="s">
        <v>5</v>
      </c>
      <c r="B13" s="310"/>
      <c r="C13" s="310"/>
      <c r="D13" s="310"/>
      <c r="E13" s="310"/>
      <c r="F13" s="310"/>
      <c r="G13" s="310"/>
      <c r="H13" s="310"/>
      <c r="I13" s="310"/>
      <c r="J13" s="310"/>
      <c r="K13" s="310"/>
      <c r="L13" s="310"/>
      <c r="M13" s="310"/>
      <c r="N13" s="13"/>
      <c r="O13" s="13"/>
      <c r="P13" s="13"/>
      <c r="Q13" s="13"/>
      <c r="R13" s="13"/>
      <c r="S13" s="13"/>
      <c r="T13" s="13"/>
      <c r="U13" s="13"/>
      <c r="V13" s="13"/>
      <c r="W13" s="13"/>
      <c r="X13" s="13"/>
    </row>
    <row r="14" spans="1:26" s="9" customFormat="1" ht="15.75" customHeight="1" x14ac:dyDescent="0.2">
      <c r="A14" s="321"/>
      <c r="B14" s="321"/>
      <c r="C14" s="321"/>
      <c r="D14" s="321"/>
      <c r="E14" s="321"/>
      <c r="F14" s="321"/>
      <c r="G14" s="321"/>
      <c r="H14" s="321"/>
      <c r="I14" s="321"/>
      <c r="J14" s="321"/>
      <c r="K14" s="321"/>
      <c r="L14" s="321"/>
      <c r="M14" s="321"/>
      <c r="N14" s="10"/>
      <c r="O14" s="10"/>
      <c r="P14" s="10"/>
      <c r="Q14" s="10"/>
      <c r="R14" s="10"/>
      <c r="S14" s="10"/>
      <c r="T14" s="10"/>
      <c r="U14" s="10"/>
      <c r="V14" s="10"/>
      <c r="W14" s="10"/>
      <c r="X14" s="10"/>
    </row>
    <row r="15" spans="1:26" s="3" customFormat="1" ht="12" x14ac:dyDescent="0.2">
      <c r="A15" s="317" t="str">
        <f>'1. паспорт местоположение'!A15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5" s="317"/>
      <c r="C15" s="317"/>
      <c r="D15" s="317"/>
      <c r="E15" s="317"/>
      <c r="F15" s="317"/>
      <c r="G15" s="317"/>
      <c r="H15" s="317"/>
      <c r="I15" s="317"/>
      <c r="J15" s="317"/>
      <c r="K15" s="317"/>
      <c r="L15" s="317"/>
      <c r="M15" s="317"/>
      <c r="N15" s="8"/>
      <c r="O15" s="8"/>
      <c r="P15" s="8"/>
      <c r="Q15" s="8"/>
      <c r="R15" s="8"/>
      <c r="S15" s="8"/>
      <c r="T15" s="8"/>
      <c r="U15" s="8"/>
      <c r="V15" s="8"/>
      <c r="W15" s="8"/>
      <c r="X15" s="8"/>
    </row>
    <row r="16" spans="1:26" s="3" customFormat="1" ht="15" customHeight="1" x14ac:dyDescent="0.2">
      <c r="A16" s="310" t="s">
        <v>4</v>
      </c>
      <c r="B16" s="310"/>
      <c r="C16" s="310"/>
      <c r="D16" s="310"/>
      <c r="E16" s="310"/>
      <c r="F16" s="310"/>
      <c r="G16" s="310"/>
      <c r="H16" s="310"/>
      <c r="I16" s="310"/>
      <c r="J16" s="310"/>
      <c r="K16" s="310"/>
      <c r="L16" s="310"/>
      <c r="M16" s="310"/>
      <c r="N16" s="6"/>
      <c r="O16" s="6"/>
      <c r="P16" s="6"/>
      <c r="Q16" s="6"/>
      <c r="R16" s="6"/>
      <c r="S16" s="6"/>
      <c r="T16" s="6"/>
      <c r="U16" s="6"/>
      <c r="V16" s="6"/>
      <c r="W16" s="6"/>
      <c r="X16" s="6"/>
    </row>
    <row r="17" spans="1:24" s="3" customFormat="1" ht="15" customHeight="1" x14ac:dyDescent="0.2">
      <c r="A17" s="322"/>
      <c r="B17" s="322"/>
      <c r="C17" s="322"/>
      <c r="D17" s="322"/>
      <c r="E17" s="322"/>
      <c r="F17" s="322"/>
      <c r="G17" s="322"/>
      <c r="H17" s="322"/>
      <c r="I17" s="322"/>
      <c r="J17" s="322"/>
      <c r="K17" s="322"/>
      <c r="L17" s="322"/>
      <c r="M17" s="322"/>
      <c r="N17" s="4"/>
      <c r="O17" s="4"/>
      <c r="P17" s="4"/>
      <c r="Q17" s="4"/>
      <c r="R17" s="4"/>
      <c r="S17" s="4"/>
      <c r="T17" s="4"/>
      <c r="U17" s="4"/>
    </row>
    <row r="18" spans="1:24" s="3" customFormat="1" ht="91.5" customHeight="1" x14ac:dyDescent="0.2">
      <c r="A18" s="357" t="s">
        <v>484</v>
      </c>
      <c r="B18" s="357"/>
      <c r="C18" s="357"/>
      <c r="D18" s="357"/>
      <c r="E18" s="357"/>
      <c r="F18" s="357"/>
      <c r="G18" s="357"/>
      <c r="H18" s="357"/>
      <c r="I18" s="357"/>
      <c r="J18" s="357"/>
      <c r="K18" s="357"/>
      <c r="L18" s="357"/>
      <c r="M18" s="357"/>
      <c r="N18" s="7"/>
      <c r="O18" s="7"/>
      <c r="P18" s="7"/>
      <c r="Q18" s="7"/>
      <c r="R18" s="7"/>
      <c r="S18" s="7"/>
      <c r="T18" s="7"/>
      <c r="U18" s="7"/>
      <c r="V18" s="7"/>
      <c r="W18" s="7"/>
      <c r="X18" s="7"/>
    </row>
    <row r="19" spans="1:24" s="3" customFormat="1" ht="78" customHeight="1" x14ac:dyDescent="0.2">
      <c r="A19" s="316" t="s">
        <v>3</v>
      </c>
      <c r="B19" s="316" t="s">
        <v>82</v>
      </c>
      <c r="C19" s="316" t="s">
        <v>81</v>
      </c>
      <c r="D19" s="316" t="s">
        <v>73</v>
      </c>
      <c r="E19" s="354" t="s">
        <v>80</v>
      </c>
      <c r="F19" s="355"/>
      <c r="G19" s="355"/>
      <c r="H19" s="355"/>
      <c r="I19" s="356"/>
      <c r="J19" s="316" t="s">
        <v>79</v>
      </c>
      <c r="K19" s="316"/>
      <c r="L19" s="316"/>
      <c r="M19" s="316"/>
      <c r="N19" s="4"/>
      <c r="O19" s="4"/>
      <c r="P19" s="4"/>
      <c r="Q19" s="4"/>
      <c r="R19" s="4"/>
      <c r="S19" s="4"/>
      <c r="T19" s="4"/>
      <c r="U19" s="4"/>
    </row>
    <row r="20" spans="1:24" s="3" customFormat="1" ht="51" customHeight="1" x14ac:dyDescent="0.2">
      <c r="A20" s="316"/>
      <c r="B20" s="316"/>
      <c r="C20" s="316"/>
      <c r="D20" s="316"/>
      <c r="E20" s="45" t="s">
        <v>78</v>
      </c>
      <c r="F20" s="45" t="s">
        <v>77</v>
      </c>
      <c r="G20" s="45" t="s">
        <v>76</v>
      </c>
      <c r="H20" s="45" t="s">
        <v>75</v>
      </c>
      <c r="I20" s="45" t="s">
        <v>74</v>
      </c>
      <c r="J20" s="302">
        <v>2020</v>
      </c>
      <c r="K20" s="302">
        <v>2021</v>
      </c>
      <c r="L20" s="302">
        <v>2022</v>
      </c>
      <c r="M20" s="302">
        <v>2023</v>
      </c>
      <c r="N20" s="31"/>
      <c r="O20" s="31"/>
      <c r="P20" s="31"/>
      <c r="Q20" s="31"/>
      <c r="R20" s="31"/>
      <c r="S20" s="31"/>
      <c r="T20" s="31"/>
      <c r="U20" s="31"/>
      <c r="V20" s="30"/>
      <c r="W20" s="30"/>
      <c r="X20" s="30"/>
    </row>
    <row r="21" spans="1:24"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31"/>
      <c r="O21" s="31"/>
      <c r="P21" s="31"/>
      <c r="Q21" s="31"/>
      <c r="R21" s="31"/>
      <c r="S21" s="31"/>
      <c r="T21" s="31"/>
      <c r="U21" s="31"/>
      <c r="V21" s="30"/>
      <c r="W21" s="30"/>
      <c r="X21" s="30"/>
    </row>
    <row r="22" spans="1:24" s="3" customFormat="1" ht="33" customHeight="1" x14ac:dyDescent="0.2">
      <c r="A22" s="48" t="s">
        <v>62</v>
      </c>
      <c r="B22" s="50" t="s">
        <v>586</v>
      </c>
      <c r="C22" s="33">
        <v>0</v>
      </c>
      <c r="D22" s="33">
        <v>0</v>
      </c>
      <c r="E22" s="33">
        <v>0</v>
      </c>
      <c r="F22" s="33">
        <v>0</v>
      </c>
      <c r="G22" s="33">
        <v>0</v>
      </c>
      <c r="H22" s="33">
        <v>0</v>
      </c>
      <c r="I22" s="33">
        <v>0</v>
      </c>
      <c r="J22" s="33">
        <v>0</v>
      </c>
      <c r="K22" s="33">
        <v>0</v>
      </c>
      <c r="L22" s="33">
        <v>0</v>
      </c>
      <c r="M22" s="3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1"/>
  <sheetViews>
    <sheetView topLeftCell="A9" zoomScale="80" zoomScaleNormal="80" workbookViewId="0">
      <selection activeCell="C62" sqref="C62"/>
    </sheetView>
  </sheetViews>
  <sheetFormatPr defaultColWidth="9.140625" defaultRowHeight="15.75" x14ac:dyDescent="0.2"/>
  <cols>
    <col min="1" max="1" width="61.7109375" style="179" customWidth="1"/>
    <col min="2" max="2" width="18.5703125" style="174" customWidth="1"/>
    <col min="3" max="14" width="16.85546875" style="174" customWidth="1"/>
    <col min="15" max="34" width="16.85546875" style="174" hidden="1" customWidth="1"/>
    <col min="35" max="239" width="9.140625" style="175"/>
    <col min="240" max="240" width="61.7109375" style="175" customWidth="1"/>
    <col min="241" max="241" width="18.5703125" style="175" customWidth="1"/>
    <col min="242" max="281" width="16.85546875" style="175" customWidth="1"/>
    <col min="282" max="283" width="18.5703125" style="175" customWidth="1"/>
    <col min="284" max="284" width="21.7109375" style="175" customWidth="1"/>
    <col min="285" max="495" width="9.140625" style="175"/>
    <col min="496" max="496" width="61.7109375" style="175" customWidth="1"/>
    <col min="497" max="497" width="18.5703125" style="175" customWidth="1"/>
    <col min="498" max="537" width="16.85546875" style="175" customWidth="1"/>
    <col min="538" max="539" width="18.5703125" style="175" customWidth="1"/>
    <col min="540" max="540" width="21.7109375" style="175" customWidth="1"/>
    <col min="541" max="751" width="9.140625" style="175"/>
    <col min="752" max="752" width="61.7109375" style="175" customWidth="1"/>
    <col min="753" max="753" width="18.5703125" style="175" customWidth="1"/>
    <col min="754" max="793" width="16.85546875" style="175" customWidth="1"/>
    <col min="794" max="795" width="18.5703125" style="175" customWidth="1"/>
    <col min="796" max="796" width="21.7109375" style="175" customWidth="1"/>
    <col min="797" max="1007" width="9.140625" style="175"/>
    <col min="1008" max="1008" width="61.7109375" style="175" customWidth="1"/>
    <col min="1009" max="1009" width="18.5703125" style="175" customWidth="1"/>
    <col min="1010" max="1049" width="16.85546875" style="175" customWidth="1"/>
    <col min="1050" max="1051" width="18.5703125" style="175" customWidth="1"/>
    <col min="1052" max="1052" width="21.7109375" style="175" customWidth="1"/>
    <col min="1053" max="1263" width="9.140625" style="175"/>
    <col min="1264" max="1264" width="61.7109375" style="175" customWidth="1"/>
    <col min="1265" max="1265" width="18.5703125" style="175" customWidth="1"/>
    <col min="1266" max="1305" width="16.85546875" style="175" customWidth="1"/>
    <col min="1306" max="1307" width="18.5703125" style="175" customWidth="1"/>
    <col min="1308" max="1308" width="21.7109375" style="175" customWidth="1"/>
    <col min="1309" max="1519" width="9.140625" style="175"/>
    <col min="1520" max="1520" width="61.7109375" style="175" customWidth="1"/>
    <col min="1521" max="1521" width="18.5703125" style="175" customWidth="1"/>
    <col min="1522" max="1561" width="16.85546875" style="175" customWidth="1"/>
    <col min="1562" max="1563" width="18.5703125" style="175" customWidth="1"/>
    <col min="1564" max="1564" width="21.7109375" style="175" customWidth="1"/>
    <col min="1565" max="1775" width="9.140625" style="175"/>
    <col min="1776" max="1776" width="61.7109375" style="175" customWidth="1"/>
    <col min="1777" max="1777" width="18.5703125" style="175" customWidth="1"/>
    <col min="1778" max="1817" width="16.85546875" style="175" customWidth="1"/>
    <col min="1818" max="1819" width="18.5703125" style="175" customWidth="1"/>
    <col min="1820" max="1820" width="21.7109375" style="175" customWidth="1"/>
    <col min="1821" max="2031" width="9.140625" style="175"/>
    <col min="2032" max="2032" width="61.7109375" style="175" customWidth="1"/>
    <col min="2033" max="2033" width="18.5703125" style="175" customWidth="1"/>
    <col min="2034" max="2073" width="16.85546875" style="175" customWidth="1"/>
    <col min="2074" max="2075" width="18.5703125" style="175" customWidth="1"/>
    <col min="2076" max="2076" width="21.7109375" style="175" customWidth="1"/>
    <col min="2077" max="2287" width="9.140625" style="175"/>
    <col min="2288" max="2288" width="61.7109375" style="175" customWidth="1"/>
    <col min="2289" max="2289" width="18.5703125" style="175" customWidth="1"/>
    <col min="2290" max="2329" width="16.85546875" style="175" customWidth="1"/>
    <col min="2330" max="2331" width="18.5703125" style="175" customWidth="1"/>
    <col min="2332" max="2332" width="21.7109375" style="175" customWidth="1"/>
    <col min="2333" max="2543" width="9.140625" style="175"/>
    <col min="2544" max="2544" width="61.7109375" style="175" customWidth="1"/>
    <col min="2545" max="2545" width="18.5703125" style="175" customWidth="1"/>
    <col min="2546" max="2585" width="16.85546875" style="175" customWidth="1"/>
    <col min="2586" max="2587" width="18.5703125" style="175" customWidth="1"/>
    <col min="2588" max="2588" width="21.7109375" style="175" customWidth="1"/>
    <col min="2589" max="2799" width="9.140625" style="175"/>
    <col min="2800" max="2800" width="61.7109375" style="175" customWidth="1"/>
    <col min="2801" max="2801" width="18.5703125" style="175" customWidth="1"/>
    <col min="2802" max="2841" width="16.85546875" style="175" customWidth="1"/>
    <col min="2842" max="2843" width="18.5703125" style="175" customWidth="1"/>
    <col min="2844" max="2844" width="21.7109375" style="175" customWidth="1"/>
    <col min="2845" max="3055" width="9.140625" style="175"/>
    <col min="3056" max="3056" width="61.7109375" style="175" customWidth="1"/>
    <col min="3057" max="3057" width="18.5703125" style="175" customWidth="1"/>
    <col min="3058" max="3097" width="16.85546875" style="175" customWidth="1"/>
    <col min="3098" max="3099" width="18.5703125" style="175" customWidth="1"/>
    <col min="3100" max="3100" width="21.7109375" style="175" customWidth="1"/>
    <col min="3101" max="3311" width="9.140625" style="175"/>
    <col min="3312" max="3312" width="61.7109375" style="175" customWidth="1"/>
    <col min="3313" max="3313" width="18.5703125" style="175" customWidth="1"/>
    <col min="3314" max="3353" width="16.85546875" style="175" customWidth="1"/>
    <col min="3354" max="3355" width="18.5703125" style="175" customWidth="1"/>
    <col min="3356" max="3356" width="21.7109375" style="175" customWidth="1"/>
    <col min="3357" max="3567" width="9.140625" style="175"/>
    <col min="3568" max="3568" width="61.7109375" style="175" customWidth="1"/>
    <col min="3569" max="3569" width="18.5703125" style="175" customWidth="1"/>
    <col min="3570" max="3609" width="16.85546875" style="175" customWidth="1"/>
    <col min="3610" max="3611" width="18.5703125" style="175" customWidth="1"/>
    <col min="3612" max="3612" width="21.7109375" style="175" customWidth="1"/>
    <col min="3613" max="3823" width="9.140625" style="175"/>
    <col min="3824" max="3824" width="61.7109375" style="175" customWidth="1"/>
    <col min="3825" max="3825" width="18.5703125" style="175" customWidth="1"/>
    <col min="3826" max="3865" width="16.85546875" style="175" customWidth="1"/>
    <col min="3866" max="3867" width="18.5703125" style="175" customWidth="1"/>
    <col min="3868" max="3868" width="21.7109375" style="175" customWidth="1"/>
    <col min="3869" max="4079" width="9.140625" style="175"/>
    <col min="4080" max="4080" width="61.7109375" style="175" customWidth="1"/>
    <col min="4081" max="4081" width="18.5703125" style="175" customWidth="1"/>
    <col min="4082" max="4121" width="16.85546875" style="175" customWidth="1"/>
    <col min="4122" max="4123" width="18.5703125" style="175" customWidth="1"/>
    <col min="4124" max="4124" width="21.7109375" style="175" customWidth="1"/>
    <col min="4125" max="4335" width="9.140625" style="175"/>
    <col min="4336" max="4336" width="61.7109375" style="175" customWidth="1"/>
    <col min="4337" max="4337" width="18.5703125" style="175" customWidth="1"/>
    <col min="4338" max="4377" width="16.85546875" style="175" customWidth="1"/>
    <col min="4378" max="4379" width="18.5703125" style="175" customWidth="1"/>
    <col min="4380" max="4380" width="21.7109375" style="175" customWidth="1"/>
    <col min="4381" max="4591" width="9.140625" style="175"/>
    <col min="4592" max="4592" width="61.7109375" style="175" customWidth="1"/>
    <col min="4593" max="4593" width="18.5703125" style="175" customWidth="1"/>
    <col min="4594" max="4633" width="16.85546875" style="175" customWidth="1"/>
    <col min="4634" max="4635" width="18.5703125" style="175" customWidth="1"/>
    <col min="4636" max="4636" width="21.7109375" style="175" customWidth="1"/>
    <col min="4637" max="4847" width="9.140625" style="175"/>
    <col min="4848" max="4848" width="61.7109375" style="175" customWidth="1"/>
    <col min="4849" max="4849" width="18.5703125" style="175" customWidth="1"/>
    <col min="4850" max="4889" width="16.85546875" style="175" customWidth="1"/>
    <col min="4890" max="4891" width="18.5703125" style="175" customWidth="1"/>
    <col min="4892" max="4892" width="21.7109375" style="175" customWidth="1"/>
    <col min="4893" max="5103" width="9.140625" style="175"/>
    <col min="5104" max="5104" width="61.7109375" style="175" customWidth="1"/>
    <col min="5105" max="5105" width="18.5703125" style="175" customWidth="1"/>
    <col min="5106" max="5145" width="16.85546875" style="175" customWidth="1"/>
    <col min="5146" max="5147" width="18.5703125" style="175" customWidth="1"/>
    <col min="5148" max="5148" width="21.7109375" style="175" customWidth="1"/>
    <col min="5149" max="5359" width="9.140625" style="175"/>
    <col min="5360" max="5360" width="61.7109375" style="175" customWidth="1"/>
    <col min="5361" max="5361" width="18.5703125" style="175" customWidth="1"/>
    <col min="5362" max="5401" width="16.85546875" style="175" customWidth="1"/>
    <col min="5402" max="5403" width="18.5703125" style="175" customWidth="1"/>
    <col min="5404" max="5404" width="21.7109375" style="175" customWidth="1"/>
    <col min="5405" max="5615" width="9.140625" style="175"/>
    <col min="5616" max="5616" width="61.7109375" style="175" customWidth="1"/>
    <col min="5617" max="5617" width="18.5703125" style="175" customWidth="1"/>
    <col min="5618" max="5657" width="16.85546875" style="175" customWidth="1"/>
    <col min="5658" max="5659" width="18.5703125" style="175" customWidth="1"/>
    <col min="5660" max="5660" width="21.7109375" style="175" customWidth="1"/>
    <col min="5661" max="5871" width="9.140625" style="175"/>
    <col min="5872" max="5872" width="61.7109375" style="175" customWidth="1"/>
    <col min="5873" max="5873" width="18.5703125" style="175" customWidth="1"/>
    <col min="5874" max="5913" width="16.85546875" style="175" customWidth="1"/>
    <col min="5914" max="5915" width="18.5703125" style="175" customWidth="1"/>
    <col min="5916" max="5916" width="21.7109375" style="175" customWidth="1"/>
    <col min="5917" max="6127" width="9.140625" style="175"/>
    <col min="6128" max="6128" width="61.7109375" style="175" customWidth="1"/>
    <col min="6129" max="6129" width="18.5703125" style="175" customWidth="1"/>
    <col min="6130" max="6169" width="16.85546875" style="175" customWidth="1"/>
    <col min="6170" max="6171" width="18.5703125" style="175" customWidth="1"/>
    <col min="6172" max="6172" width="21.7109375" style="175" customWidth="1"/>
    <col min="6173" max="6383" width="9.140625" style="175"/>
    <col min="6384" max="6384" width="61.7109375" style="175" customWidth="1"/>
    <col min="6385" max="6385" width="18.5703125" style="175" customWidth="1"/>
    <col min="6386" max="6425" width="16.85546875" style="175" customWidth="1"/>
    <col min="6426" max="6427" width="18.5703125" style="175" customWidth="1"/>
    <col min="6428" max="6428" width="21.7109375" style="175" customWidth="1"/>
    <col min="6429" max="6639" width="9.140625" style="175"/>
    <col min="6640" max="6640" width="61.7109375" style="175" customWidth="1"/>
    <col min="6641" max="6641" width="18.5703125" style="175" customWidth="1"/>
    <col min="6642" max="6681" width="16.85546875" style="175" customWidth="1"/>
    <col min="6682" max="6683" width="18.5703125" style="175" customWidth="1"/>
    <col min="6684" max="6684" width="21.7109375" style="175" customWidth="1"/>
    <col min="6685" max="6895" width="9.140625" style="175"/>
    <col min="6896" max="6896" width="61.7109375" style="175" customWidth="1"/>
    <col min="6897" max="6897" width="18.5703125" style="175" customWidth="1"/>
    <col min="6898" max="6937" width="16.85546875" style="175" customWidth="1"/>
    <col min="6938" max="6939" width="18.5703125" style="175" customWidth="1"/>
    <col min="6940" max="6940" width="21.7109375" style="175" customWidth="1"/>
    <col min="6941" max="7151" width="9.140625" style="175"/>
    <col min="7152" max="7152" width="61.7109375" style="175" customWidth="1"/>
    <col min="7153" max="7153" width="18.5703125" style="175" customWidth="1"/>
    <col min="7154" max="7193" width="16.85546875" style="175" customWidth="1"/>
    <col min="7194" max="7195" width="18.5703125" style="175" customWidth="1"/>
    <col min="7196" max="7196" width="21.7109375" style="175" customWidth="1"/>
    <col min="7197" max="7407" width="9.140625" style="175"/>
    <col min="7408" max="7408" width="61.7109375" style="175" customWidth="1"/>
    <col min="7409" max="7409" width="18.5703125" style="175" customWidth="1"/>
    <col min="7410" max="7449" width="16.85546875" style="175" customWidth="1"/>
    <col min="7450" max="7451" width="18.5703125" style="175" customWidth="1"/>
    <col min="7452" max="7452" width="21.7109375" style="175" customWidth="1"/>
    <col min="7453" max="7663" width="9.140625" style="175"/>
    <col min="7664" max="7664" width="61.7109375" style="175" customWidth="1"/>
    <col min="7665" max="7665" width="18.5703125" style="175" customWidth="1"/>
    <col min="7666" max="7705" width="16.85546875" style="175" customWidth="1"/>
    <col min="7706" max="7707" width="18.5703125" style="175" customWidth="1"/>
    <col min="7708" max="7708" width="21.7109375" style="175" customWidth="1"/>
    <col min="7709" max="7919" width="9.140625" style="175"/>
    <col min="7920" max="7920" width="61.7109375" style="175" customWidth="1"/>
    <col min="7921" max="7921" width="18.5703125" style="175" customWidth="1"/>
    <col min="7922" max="7961" width="16.85546875" style="175" customWidth="1"/>
    <col min="7962" max="7963" width="18.5703125" style="175" customWidth="1"/>
    <col min="7964" max="7964" width="21.7109375" style="175" customWidth="1"/>
    <col min="7965" max="8175" width="9.140625" style="175"/>
    <col min="8176" max="8176" width="61.7109375" style="175" customWidth="1"/>
    <col min="8177" max="8177" width="18.5703125" style="175" customWidth="1"/>
    <col min="8178" max="8217" width="16.85546875" style="175" customWidth="1"/>
    <col min="8218" max="8219" width="18.5703125" style="175" customWidth="1"/>
    <col min="8220" max="8220" width="21.7109375" style="175" customWidth="1"/>
    <col min="8221" max="8431" width="9.140625" style="175"/>
    <col min="8432" max="8432" width="61.7109375" style="175" customWidth="1"/>
    <col min="8433" max="8433" width="18.5703125" style="175" customWidth="1"/>
    <col min="8434" max="8473" width="16.85546875" style="175" customWidth="1"/>
    <col min="8474" max="8475" width="18.5703125" style="175" customWidth="1"/>
    <col min="8476" max="8476" width="21.7109375" style="175" customWidth="1"/>
    <col min="8477" max="8687" width="9.140625" style="175"/>
    <col min="8688" max="8688" width="61.7109375" style="175" customWidth="1"/>
    <col min="8689" max="8689" width="18.5703125" style="175" customWidth="1"/>
    <col min="8690" max="8729" width="16.85546875" style="175" customWidth="1"/>
    <col min="8730" max="8731" width="18.5703125" style="175" customWidth="1"/>
    <col min="8732" max="8732" width="21.7109375" style="175" customWidth="1"/>
    <col min="8733" max="8943" width="9.140625" style="175"/>
    <col min="8944" max="8944" width="61.7109375" style="175" customWidth="1"/>
    <col min="8945" max="8945" width="18.5703125" style="175" customWidth="1"/>
    <col min="8946" max="8985" width="16.85546875" style="175" customWidth="1"/>
    <col min="8986" max="8987" width="18.5703125" style="175" customWidth="1"/>
    <col min="8988" max="8988" width="21.7109375" style="175" customWidth="1"/>
    <col min="8989" max="9199" width="9.140625" style="175"/>
    <col min="9200" max="9200" width="61.7109375" style="175" customWidth="1"/>
    <col min="9201" max="9201" width="18.5703125" style="175" customWidth="1"/>
    <col min="9202" max="9241" width="16.85546875" style="175" customWidth="1"/>
    <col min="9242" max="9243" width="18.5703125" style="175" customWidth="1"/>
    <col min="9244" max="9244" width="21.7109375" style="175" customWidth="1"/>
    <col min="9245" max="9455" width="9.140625" style="175"/>
    <col min="9456" max="9456" width="61.7109375" style="175" customWidth="1"/>
    <col min="9457" max="9457" width="18.5703125" style="175" customWidth="1"/>
    <col min="9458" max="9497" width="16.85546875" style="175" customWidth="1"/>
    <col min="9498" max="9499" width="18.5703125" style="175" customWidth="1"/>
    <col min="9500" max="9500" width="21.7109375" style="175" customWidth="1"/>
    <col min="9501" max="9711" width="9.140625" style="175"/>
    <col min="9712" max="9712" width="61.7109375" style="175" customWidth="1"/>
    <col min="9713" max="9713" width="18.5703125" style="175" customWidth="1"/>
    <col min="9714" max="9753" width="16.85546875" style="175" customWidth="1"/>
    <col min="9754" max="9755" width="18.5703125" style="175" customWidth="1"/>
    <col min="9756" max="9756" width="21.7109375" style="175" customWidth="1"/>
    <col min="9757" max="9967" width="9.140625" style="175"/>
    <col min="9968" max="9968" width="61.7109375" style="175" customWidth="1"/>
    <col min="9969" max="9969" width="18.5703125" style="175" customWidth="1"/>
    <col min="9970" max="10009" width="16.85546875" style="175" customWidth="1"/>
    <col min="10010" max="10011" width="18.5703125" style="175" customWidth="1"/>
    <col min="10012" max="10012" width="21.7109375" style="175" customWidth="1"/>
    <col min="10013" max="10223" width="9.140625" style="175"/>
    <col min="10224" max="10224" width="61.7109375" style="175" customWidth="1"/>
    <col min="10225" max="10225" width="18.5703125" style="175" customWidth="1"/>
    <col min="10226" max="10265" width="16.85546875" style="175" customWidth="1"/>
    <col min="10266" max="10267" width="18.5703125" style="175" customWidth="1"/>
    <col min="10268" max="10268" width="21.7109375" style="175" customWidth="1"/>
    <col min="10269" max="10479" width="9.140625" style="175"/>
    <col min="10480" max="10480" width="61.7109375" style="175" customWidth="1"/>
    <col min="10481" max="10481" width="18.5703125" style="175" customWidth="1"/>
    <col min="10482" max="10521" width="16.85546875" style="175" customWidth="1"/>
    <col min="10522" max="10523" width="18.5703125" style="175" customWidth="1"/>
    <col min="10524" max="10524" width="21.7109375" style="175" customWidth="1"/>
    <col min="10525" max="10735" width="9.140625" style="175"/>
    <col min="10736" max="10736" width="61.7109375" style="175" customWidth="1"/>
    <col min="10737" max="10737" width="18.5703125" style="175" customWidth="1"/>
    <col min="10738" max="10777" width="16.85546875" style="175" customWidth="1"/>
    <col min="10778" max="10779" width="18.5703125" style="175" customWidth="1"/>
    <col min="10780" max="10780" width="21.7109375" style="175" customWidth="1"/>
    <col min="10781" max="10991" width="9.140625" style="175"/>
    <col min="10992" max="10992" width="61.7109375" style="175" customWidth="1"/>
    <col min="10993" max="10993" width="18.5703125" style="175" customWidth="1"/>
    <col min="10994" max="11033" width="16.85546875" style="175" customWidth="1"/>
    <col min="11034" max="11035" width="18.5703125" style="175" customWidth="1"/>
    <col min="11036" max="11036" width="21.7109375" style="175" customWidth="1"/>
    <col min="11037" max="11247" width="9.140625" style="175"/>
    <col min="11248" max="11248" width="61.7109375" style="175" customWidth="1"/>
    <col min="11249" max="11249" width="18.5703125" style="175" customWidth="1"/>
    <col min="11250" max="11289" width="16.85546875" style="175" customWidth="1"/>
    <col min="11290" max="11291" width="18.5703125" style="175" customWidth="1"/>
    <col min="11292" max="11292" width="21.7109375" style="175" customWidth="1"/>
    <col min="11293" max="11503" width="9.140625" style="175"/>
    <col min="11504" max="11504" width="61.7109375" style="175" customWidth="1"/>
    <col min="11505" max="11505" width="18.5703125" style="175" customWidth="1"/>
    <col min="11506" max="11545" width="16.85546875" style="175" customWidth="1"/>
    <col min="11546" max="11547" width="18.5703125" style="175" customWidth="1"/>
    <col min="11548" max="11548" width="21.7109375" style="175" customWidth="1"/>
    <col min="11549" max="11759" width="9.140625" style="175"/>
    <col min="11760" max="11760" width="61.7109375" style="175" customWidth="1"/>
    <col min="11761" max="11761" width="18.5703125" style="175" customWidth="1"/>
    <col min="11762" max="11801" width="16.85546875" style="175" customWidth="1"/>
    <col min="11802" max="11803" width="18.5703125" style="175" customWidth="1"/>
    <col min="11804" max="11804" width="21.7109375" style="175" customWidth="1"/>
    <col min="11805" max="12015" width="9.140625" style="175"/>
    <col min="12016" max="12016" width="61.7109375" style="175" customWidth="1"/>
    <col min="12017" max="12017" width="18.5703125" style="175" customWidth="1"/>
    <col min="12018" max="12057" width="16.85546875" style="175" customWidth="1"/>
    <col min="12058" max="12059" width="18.5703125" style="175" customWidth="1"/>
    <col min="12060" max="12060" width="21.7109375" style="175" customWidth="1"/>
    <col min="12061" max="12271" width="9.140625" style="175"/>
    <col min="12272" max="12272" width="61.7109375" style="175" customWidth="1"/>
    <col min="12273" max="12273" width="18.5703125" style="175" customWidth="1"/>
    <col min="12274" max="12313" width="16.85546875" style="175" customWidth="1"/>
    <col min="12314" max="12315" width="18.5703125" style="175" customWidth="1"/>
    <col min="12316" max="12316" width="21.7109375" style="175" customWidth="1"/>
    <col min="12317" max="12527" width="9.140625" style="175"/>
    <col min="12528" max="12528" width="61.7109375" style="175" customWidth="1"/>
    <col min="12529" max="12529" width="18.5703125" style="175" customWidth="1"/>
    <col min="12530" max="12569" width="16.85546875" style="175" customWidth="1"/>
    <col min="12570" max="12571" width="18.5703125" style="175" customWidth="1"/>
    <col min="12572" max="12572" width="21.7109375" style="175" customWidth="1"/>
    <col min="12573" max="12783" width="9.140625" style="175"/>
    <col min="12784" max="12784" width="61.7109375" style="175" customWidth="1"/>
    <col min="12785" max="12785" width="18.5703125" style="175" customWidth="1"/>
    <col min="12786" max="12825" width="16.85546875" style="175" customWidth="1"/>
    <col min="12826" max="12827" width="18.5703125" style="175" customWidth="1"/>
    <col min="12828" max="12828" width="21.7109375" style="175" customWidth="1"/>
    <col min="12829" max="13039" width="9.140625" style="175"/>
    <col min="13040" max="13040" width="61.7109375" style="175" customWidth="1"/>
    <col min="13041" max="13041" width="18.5703125" style="175" customWidth="1"/>
    <col min="13042" max="13081" width="16.85546875" style="175" customWidth="1"/>
    <col min="13082" max="13083" width="18.5703125" style="175" customWidth="1"/>
    <col min="13084" max="13084" width="21.7109375" style="175" customWidth="1"/>
    <col min="13085" max="13295" width="9.140625" style="175"/>
    <col min="13296" max="13296" width="61.7109375" style="175" customWidth="1"/>
    <col min="13297" max="13297" width="18.5703125" style="175" customWidth="1"/>
    <col min="13298" max="13337" width="16.85546875" style="175" customWidth="1"/>
    <col min="13338" max="13339" width="18.5703125" style="175" customWidth="1"/>
    <col min="13340" max="13340" width="21.7109375" style="175" customWidth="1"/>
    <col min="13341" max="13551" width="9.140625" style="175"/>
    <col min="13552" max="13552" width="61.7109375" style="175" customWidth="1"/>
    <col min="13553" max="13553" width="18.5703125" style="175" customWidth="1"/>
    <col min="13554" max="13593" width="16.85546875" style="175" customWidth="1"/>
    <col min="13594" max="13595" width="18.5703125" style="175" customWidth="1"/>
    <col min="13596" max="13596" width="21.7109375" style="175" customWidth="1"/>
    <col min="13597" max="13807" width="9.140625" style="175"/>
    <col min="13808" max="13808" width="61.7109375" style="175" customWidth="1"/>
    <col min="13809" max="13809" width="18.5703125" style="175" customWidth="1"/>
    <col min="13810" max="13849" width="16.85546875" style="175" customWidth="1"/>
    <col min="13850" max="13851" width="18.5703125" style="175" customWidth="1"/>
    <col min="13852" max="13852" width="21.7109375" style="175" customWidth="1"/>
    <col min="13853" max="14063" width="9.140625" style="175"/>
    <col min="14064" max="14064" width="61.7109375" style="175" customWidth="1"/>
    <col min="14065" max="14065" width="18.5703125" style="175" customWidth="1"/>
    <col min="14066" max="14105" width="16.85546875" style="175" customWidth="1"/>
    <col min="14106" max="14107" width="18.5703125" style="175" customWidth="1"/>
    <col min="14108" max="14108" width="21.7109375" style="175" customWidth="1"/>
    <col min="14109" max="14319" width="9.140625" style="175"/>
    <col min="14320" max="14320" width="61.7109375" style="175" customWidth="1"/>
    <col min="14321" max="14321" width="18.5703125" style="175" customWidth="1"/>
    <col min="14322" max="14361" width="16.85546875" style="175" customWidth="1"/>
    <col min="14362" max="14363" width="18.5703125" style="175" customWidth="1"/>
    <col min="14364" max="14364" width="21.7109375" style="175" customWidth="1"/>
    <col min="14365" max="14575" width="9.140625" style="175"/>
    <col min="14576" max="14576" width="61.7109375" style="175" customWidth="1"/>
    <col min="14577" max="14577" width="18.5703125" style="175" customWidth="1"/>
    <col min="14578" max="14617" width="16.85546875" style="175" customWidth="1"/>
    <col min="14618" max="14619" width="18.5703125" style="175" customWidth="1"/>
    <col min="14620" max="14620" width="21.7109375" style="175" customWidth="1"/>
    <col min="14621" max="14831" width="9.140625" style="175"/>
    <col min="14832" max="14832" width="61.7109375" style="175" customWidth="1"/>
    <col min="14833" max="14833" width="18.5703125" style="175" customWidth="1"/>
    <col min="14834" max="14873" width="16.85546875" style="175" customWidth="1"/>
    <col min="14874" max="14875" width="18.5703125" style="175" customWidth="1"/>
    <col min="14876" max="14876" width="21.7109375" style="175" customWidth="1"/>
    <col min="14877" max="15087" width="9.140625" style="175"/>
    <col min="15088" max="15088" width="61.7109375" style="175" customWidth="1"/>
    <col min="15089" max="15089" width="18.5703125" style="175" customWidth="1"/>
    <col min="15090" max="15129" width="16.85546875" style="175" customWidth="1"/>
    <col min="15130" max="15131" width="18.5703125" style="175" customWidth="1"/>
    <col min="15132" max="15132" width="21.7109375" style="175" customWidth="1"/>
    <col min="15133" max="15343" width="9.140625" style="175"/>
    <col min="15344" max="15344" width="61.7109375" style="175" customWidth="1"/>
    <col min="15345" max="15345" width="18.5703125" style="175" customWidth="1"/>
    <col min="15346" max="15385" width="16.85546875" style="175" customWidth="1"/>
    <col min="15386" max="15387" width="18.5703125" style="175" customWidth="1"/>
    <col min="15388" max="15388" width="21.7109375" style="175" customWidth="1"/>
    <col min="15389" max="15599" width="9.140625" style="175"/>
    <col min="15600" max="15600" width="61.7109375" style="175" customWidth="1"/>
    <col min="15601" max="15601" width="18.5703125" style="175" customWidth="1"/>
    <col min="15602" max="15641" width="16.85546875" style="175" customWidth="1"/>
    <col min="15642" max="15643" width="18.5703125" style="175" customWidth="1"/>
    <col min="15644" max="15644" width="21.7109375" style="175" customWidth="1"/>
    <col min="15645" max="15855" width="9.140625" style="175"/>
    <col min="15856" max="15856" width="61.7109375" style="175" customWidth="1"/>
    <col min="15857" max="15857" width="18.5703125" style="175" customWidth="1"/>
    <col min="15858" max="15897" width="16.85546875" style="175" customWidth="1"/>
    <col min="15898" max="15899" width="18.5703125" style="175" customWidth="1"/>
    <col min="15900" max="15900" width="21.7109375" style="175" customWidth="1"/>
    <col min="15901" max="16111" width="9.140625" style="175"/>
    <col min="16112" max="16112" width="61.7109375" style="175" customWidth="1"/>
    <col min="16113" max="16113" width="18.5703125" style="175" customWidth="1"/>
    <col min="16114" max="16153" width="16.85546875" style="175" customWidth="1"/>
    <col min="16154" max="16155" width="18.5703125" style="175" customWidth="1"/>
    <col min="16156" max="16156" width="21.7109375" style="175" customWidth="1"/>
    <col min="16157" max="16384" width="9.140625" style="175"/>
  </cols>
  <sheetData>
    <row r="1" spans="1:34" ht="18.75" x14ac:dyDescent="0.2">
      <c r="A1" s="18"/>
      <c r="B1" s="12"/>
      <c r="C1" s="12"/>
      <c r="D1" s="12"/>
      <c r="G1" s="12"/>
      <c r="H1" s="42" t="s">
        <v>66</v>
      </c>
      <c r="I1" s="16"/>
      <c r="J1" s="16"/>
      <c r="K1" s="42"/>
      <c r="L1" s="12"/>
      <c r="M1" s="12"/>
      <c r="N1" s="12"/>
      <c r="O1" s="12"/>
      <c r="P1" s="12"/>
      <c r="Q1" s="12"/>
      <c r="R1" s="12"/>
      <c r="S1" s="12"/>
      <c r="T1" s="12"/>
      <c r="U1" s="12"/>
      <c r="V1" s="12"/>
      <c r="W1" s="12"/>
      <c r="X1" s="12"/>
      <c r="Y1" s="12"/>
      <c r="Z1" s="12"/>
      <c r="AA1" s="12"/>
      <c r="AB1" s="12"/>
      <c r="AC1" s="12"/>
      <c r="AD1" s="12"/>
      <c r="AE1" s="12"/>
      <c r="AF1" s="12"/>
      <c r="AG1" s="12"/>
      <c r="AH1" s="12"/>
    </row>
    <row r="2" spans="1:34" ht="18.75" x14ac:dyDescent="0.3">
      <c r="A2" s="18"/>
      <c r="B2" s="12"/>
      <c r="C2" s="12"/>
      <c r="D2" s="12"/>
      <c r="E2" s="175"/>
      <c r="F2" s="175"/>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row>
    <row r="3" spans="1:34" ht="18.75" x14ac:dyDescent="0.3">
      <c r="A3" s="17"/>
      <c r="B3" s="12"/>
      <c r="C3" s="12"/>
      <c r="D3" s="12"/>
      <c r="E3" s="175"/>
      <c r="F3" s="175"/>
      <c r="G3" s="12"/>
      <c r="H3" s="15" t="s">
        <v>342</v>
      </c>
      <c r="I3" s="16"/>
      <c r="J3" s="16"/>
      <c r="K3" s="15"/>
      <c r="L3" s="12"/>
      <c r="M3" s="12"/>
      <c r="N3" s="12"/>
      <c r="O3" s="12"/>
      <c r="P3" s="12"/>
      <c r="Q3" s="12"/>
      <c r="R3" s="12"/>
      <c r="S3" s="12"/>
      <c r="T3" s="12"/>
      <c r="U3" s="12"/>
      <c r="V3" s="12"/>
      <c r="W3" s="12"/>
      <c r="X3" s="12"/>
      <c r="Y3" s="12"/>
      <c r="Z3" s="12"/>
      <c r="AA3" s="12"/>
      <c r="AB3" s="12"/>
      <c r="AC3" s="12"/>
      <c r="AD3" s="12"/>
      <c r="AE3" s="12"/>
      <c r="AF3" s="12"/>
      <c r="AG3" s="12"/>
      <c r="AH3" s="12"/>
    </row>
    <row r="4" spans="1:3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row>
    <row r="5" spans="1:34" x14ac:dyDescent="0.2">
      <c r="A5" s="358" t="str">
        <f>'1. паспорт местоположение'!A5:C5</f>
        <v>Год раскрытия информации: 2022 год</v>
      </c>
      <c r="B5" s="358"/>
      <c r="C5" s="358"/>
      <c r="D5" s="358"/>
      <c r="E5" s="358"/>
      <c r="F5" s="358"/>
      <c r="G5" s="358"/>
      <c r="H5" s="358"/>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row>
    <row r="6" spans="1:3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row>
    <row r="7" spans="1:34" ht="18.75" x14ac:dyDescent="0.2">
      <c r="A7" s="313" t="s">
        <v>7</v>
      </c>
      <c r="B7" s="313"/>
      <c r="C7" s="313"/>
      <c r="D7" s="313"/>
      <c r="E7" s="313"/>
      <c r="F7" s="313"/>
      <c r="G7" s="313"/>
      <c r="H7" s="313"/>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row>
    <row r="8" spans="1:34" ht="18.75" x14ac:dyDescent="0.2">
      <c r="A8" s="250"/>
      <c r="B8" s="250"/>
      <c r="C8" s="250"/>
      <c r="D8" s="250"/>
      <c r="E8" s="250"/>
      <c r="F8" s="250"/>
      <c r="G8" s="250"/>
      <c r="H8" s="250"/>
      <c r="I8" s="250"/>
      <c r="J8" s="250"/>
      <c r="K8" s="250"/>
      <c r="L8" s="158"/>
      <c r="M8" s="158"/>
      <c r="N8" s="158"/>
      <c r="O8" s="158"/>
      <c r="P8" s="158"/>
      <c r="Q8" s="158"/>
      <c r="R8" s="158"/>
      <c r="S8" s="158"/>
      <c r="T8" s="158"/>
      <c r="U8" s="158"/>
      <c r="V8" s="158"/>
      <c r="W8" s="158"/>
      <c r="X8" s="158"/>
      <c r="Y8" s="158"/>
      <c r="Z8" s="12"/>
      <c r="AA8" s="12"/>
      <c r="AB8" s="12"/>
      <c r="AC8" s="12"/>
      <c r="AD8" s="12"/>
      <c r="AE8" s="12"/>
      <c r="AF8" s="12"/>
      <c r="AG8" s="12"/>
      <c r="AH8" s="12"/>
    </row>
    <row r="9" spans="1:34" ht="18.75" x14ac:dyDescent="0.2">
      <c r="A9" s="312" t="str">
        <f>'1. паспорт местоположение'!A9:C9</f>
        <v>Акционерное общество "Янтарьэнерго" ДЗО  ПАО "Россети"</v>
      </c>
      <c r="B9" s="312"/>
      <c r="C9" s="312"/>
      <c r="D9" s="312"/>
      <c r="E9" s="312"/>
      <c r="F9" s="312"/>
      <c r="G9" s="312"/>
      <c r="H9" s="312"/>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row>
    <row r="10" spans="1:34" x14ac:dyDescent="0.2">
      <c r="A10" s="310" t="s">
        <v>6</v>
      </c>
      <c r="B10" s="310"/>
      <c r="C10" s="310"/>
      <c r="D10" s="310"/>
      <c r="E10" s="310"/>
      <c r="F10" s="310"/>
      <c r="G10" s="310"/>
      <c r="H10" s="31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row>
    <row r="11" spans="1:34" ht="18.75" x14ac:dyDescent="0.2">
      <c r="A11" s="250"/>
      <c r="B11" s="250"/>
      <c r="C11" s="250"/>
      <c r="D11" s="250"/>
      <c r="E11" s="250"/>
      <c r="F11" s="250"/>
      <c r="G11" s="250"/>
      <c r="H11" s="250"/>
      <c r="I11" s="250"/>
      <c r="J11" s="250"/>
      <c r="K11" s="250"/>
      <c r="L11" s="158"/>
      <c r="M11" s="158"/>
      <c r="N11" s="158"/>
      <c r="O11" s="158"/>
      <c r="P11" s="158"/>
      <c r="Q11" s="158"/>
      <c r="R11" s="158"/>
      <c r="S11" s="158"/>
      <c r="T11" s="158"/>
      <c r="U11" s="158"/>
      <c r="V11" s="158"/>
      <c r="W11" s="158"/>
      <c r="X11" s="158"/>
      <c r="Y11" s="158"/>
      <c r="Z11" s="12"/>
      <c r="AA11" s="12"/>
      <c r="AB11" s="12"/>
      <c r="AC11" s="12"/>
      <c r="AD11" s="12"/>
      <c r="AE11" s="12"/>
      <c r="AF11" s="12"/>
      <c r="AG11" s="12"/>
      <c r="AH11" s="12"/>
    </row>
    <row r="12" spans="1:34" ht="18.75" x14ac:dyDescent="0.2">
      <c r="A12" s="312" t="str">
        <f>'1. паспорт местоположение'!A12:C12</f>
        <v>J_92-20</v>
      </c>
      <c r="B12" s="312"/>
      <c r="C12" s="312"/>
      <c r="D12" s="312"/>
      <c r="E12" s="312"/>
      <c r="F12" s="312"/>
      <c r="G12" s="312"/>
      <c r="H12" s="312"/>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row>
    <row r="13" spans="1:34" x14ac:dyDescent="0.2">
      <c r="A13" s="310" t="s">
        <v>5</v>
      </c>
      <c r="B13" s="310"/>
      <c r="C13" s="310"/>
      <c r="D13" s="310"/>
      <c r="E13" s="310"/>
      <c r="F13" s="310"/>
      <c r="G13" s="310"/>
      <c r="H13" s="31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row>
    <row r="14" spans="1:34" ht="18.75"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9"/>
      <c r="AA14" s="9"/>
      <c r="AB14" s="9"/>
      <c r="AC14" s="9"/>
      <c r="AD14" s="9"/>
      <c r="AE14" s="9"/>
      <c r="AF14" s="9"/>
      <c r="AG14" s="9"/>
      <c r="AH14" s="9"/>
    </row>
    <row r="15" spans="1:34" ht="45.75" customHeight="1" x14ac:dyDescent="0.2">
      <c r="A15" s="311" t="str">
        <f>'1. паспорт местоположение'!A15:C15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5" s="311"/>
      <c r="C15" s="311"/>
      <c r="D15" s="311"/>
      <c r="E15" s="311"/>
      <c r="F15" s="311"/>
      <c r="G15" s="311"/>
      <c r="H15" s="311"/>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row>
    <row r="16" spans="1:34" x14ac:dyDescent="0.2">
      <c r="A16" s="310" t="s">
        <v>4</v>
      </c>
      <c r="B16" s="310"/>
      <c r="C16" s="310"/>
      <c r="D16" s="310"/>
      <c r="E16" s="310"/>
      <c r="F16" s="310"/>
      <c r="G16" s="310"/>
      <c r="H16" s="31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row>
    <row r="17" spans="1:34" ht="18.75" x14ac:dyDescent="0.2">
      <c r="A17" s="252"/>
      <c r="B17" s="252"/>
      <c r="C17" s="252"/>
      <c r="D17" s="252"/>
      <c r="E17" s="252"/>
      <c r="F17" s="252"/>
      <c r="G17" s="252"/>
      <c r="H17" s="252"/>
      <c r="I17" s="252"/>
      <c r="J17" s="252"/>
      <c r="K17" s="252"/>
      <c r="L17" s="252"/>
      <c r="M17" s="252"/>
      <c r="N17" s="252"/>
      <c r="O17" s="252"/>
      <c r="P17" s="252"/>
      <c r="Q17" s="252"/>
      <c r="R17" s="252"/>
      <c r="S17" s="252"/>
      <c r="T17" s="252"/>
      <c r="U17" s="252"/>
      <c r="V17" s="252"/>
      <c r="W17" s="3"/>
      <c r="X17" s="3"/>
      <c r="Y17" s="3"/>
      <c r="Z17" s="3"/>
      <c r="AA17" s="3"/>
      <c r="AB17" s="3"/>
      <c r="AC17" s="3"/>
      <c r="AD17" s="3"/>
      <c r="AE17" s="3"/>
      <c r="AF17" s="3"/>
      <c r="AG17" s="3"/>
      <c r="AH17" s="3"/>
    </row>
    <row r="18" spans="1:34" ht="18.75" x14ac:dyDescent="0.2">
      <c r="A18" s="312" t="s">
        <v>485</v>
      </c>
      <c r="B18" s="312"/>
      <c r="C18" s="312"/>
      <c r="D18" s="312"/>
      <c r="E18" s="312"/>
      <c r="F18" s="312"/>
      <c r="G18" s="312"/>
      <c r="H18" s="312"/>
      <c r="I18" s="7"/>
      <c r="J18" s="7"/>
      <c r="K18" s="7"/>
      <c r="L18" s="7"/>
      <c r="M18" s="7"/>
      <c r="N18" s="7"/>
      <c r="O18" s="7"/>
      <c r="P18" s="7"/>
      <c r="Q18" s="7"/>
      <c r="R18" s="7"/>
      <c r="S18" s="7"/>
      <c r="T18" s="7"/>
      <c r="U18" s="7"/>
      <c r="V18" s="7"/>
      <c r="W18" s="7"/>
      <c r="X18" s="7"/>
      <c r="Y18" s="7"/>
      <c r="Z18" s="7"/>
      <c r="AA18" s="7"/>
      <c r="AB18" s="7"/>
      <c r="AC18" s="7"/>
      <c r="AD18" s="7"/>
      <c r="AE18" s="7"/>
      <c r="AF18" s="7"/>
      <c r="AG18" s="7"/>
      <c r="AH18" s="7"/>
    </row>
    <row r="19" spans="1:34" x14ac:dyDescent="0.2">
      <c r="A19" s="177"/>
      <c r="Q19" s="178"/>
    </row>
    <row r="20" spans="1:34" x14ac:dyDescent="0.2">
      <c r="A20" s="177"/>
      <c r="Q20" s="178"/>
    </row>
    <row r="21" spans="1:34" x14ac:dyDescent="0.2">
      <c r="A21" s="177"/>
      <c r="Q21" s="178"/>
    </row>
    <row r="22" spans="1:34" x14ac:dyDescent="0.2">
      <c r="A22" s="177"/>
      <c r="Q22" s="178"/>
    </row>
    <row r="23" spans="1:34" x14ac:dyDescent="0.2">
      <c r="D23" s="180"/>
      <c r="Q23" s="178"/>
    </row>
    <row r="24" spans="1:34" ht="16.5" thickBot="1" x14ac:dyDescent="0.25">
      <c r="A24" s="181" t="s">
        <v>341</v>
      </c>
      <c r="B24" s="182" t="s">
        <v>1</v>
      </c>
      <c r="D24" s="183"/>
      <c r="E24" s="184"/>
      <c r="F24" s="184"/>
      <c r="G24" s="184"/>
      <c r="H24" s="184"/>
    </row>
    <row r="25" spans="1:34" x14ac:dyDescent="0.2">
      <c r="A25" s="185" t="s">
        <v>525</v>
      </c>
      <c r="B25" s="186">
        <f>'6.2. Паспорт фин осв ввод'!C30*1000000</f>
        <v>19235270</v>
      </c>
    </row>
    <row r="26" spans="1:34" x14ac:dyDescent="0.2">
      <c r="A26" s="187" t="s">
        <v>339</v>
      </c>
      <c r="B26" s="188">
        <v>0</v>
      </c>
    </row>
    <row r="27" spans="1:34" x14ac:dyDescent="0.2">
      <c r="A27" s="187" t="s">
        <v>337</v>
      </c>
      <c r="B27" s="188">
        <v>10</v>
      </c>
      <c r="D27" s="180" t="s">
        <v>340</v>
      </c>
    </row>
    <row r="28" spans="1:34" ht="16.149999999999999" customHeight="1" thickBot="1" x14ac:dyDescent="0.25">
      <c r="A28" s="189" t="s">
        <v>335</v>
      </c>
      <c r="B28" s="190">
        <v>1</v>
      </c>
      <c r="D28" s="359" t="s">
        <v>338</v>
      </c>
      <c r="E28" s="360"/>
      <c r="F28" s="361"/>
      <c r="G28" s="362" t="str">
        <f>IF(SUM(B89:L89)=0,"не окупается",SUM(B89:L89))</f>
        <v>не окупается</v>
      </c>
      <c r="H28" s="363"/>
    </row>
    <row r="29" spans="1:34" ht="15.6" customHeight="1" x14ac:dyDescent="0.2">
      <c r="A29" s="185" t="s">
        <v>333</v>
      </c>
      <c r="B29" s="186">
        <f>B25*0.01</f>
        <v>192352.7</v>
      </c>
      <c r="D29" s="359" t="s">
        <v>336</v>
      </c>
      <c r="E29" s="360"/>
      <c r="F29" s="361"/>
      <c r="G29" s="362" t="str">
        <f>IF(SUM(B90:L90)=0,"не окупается",SUM(B90:L90))</f>
        <v>не окупается</v>
      </c>
      <c r="H29" s="363"/>
    </row>
    <row r="30" spans="1:34" ht="27.6" customHeight="1" x14ac:dyDescent="0.2">
      <c r="A30" s="187" t="s">
        <v>526</v>
      </c>
      <c r="B30" s="188">
        <v>1</v>
      </c>
      <c r="D30" s="359" t="s">
        <v>334</v>
      </c>
      <c r="E30" s="360"/>
      <c r="F30" s="361"/>
      <c r="G30" s="365">
        <f>L87</f>
        <v>-24146148.538397219</v>
      </c>
      <c r="H30" s="366"/>
    </row>
    <row r="31" spans="1:34" x14ac:dyDescent="0.2">
      <c r="A31" s="187" t="s">
        <v>332</v>
      </c>
      <c r="B31" s="188">
        <v>1</v>
      </c>
      <c r="D31" s="367"/>
      <c r="E31" s="368"/>
      <c r="F31" s="369"/>
      <c r="G31" s="367"/>
      <c r="H31" s="369"/>
    </row>
    <row r="32" spans="1:34" x14ac:dyDescent="0.2">
      <c r="A32" s="187" t="s">
        <v>310</v>
      </c>
      <c r="B32" s="188"/>
    </row>
    <row r="33" spans="1:34" x14ac:dyDescent="0.2">
      <c r="A33" s="187" t="s">
        <v>331</v>
      </c>
      <c r="B33" s="188"/>
    </row>
    <row r="34" spans="1:34" x14ac:dyDescent="0.2">
      <c r="A34" s="187" t="s">
        <v>330</v>
      </c>
      <c r="B34" s="188"/>
    </row>
    <row r="35" spans="1:34" x14ac:dyDescent="0.2">
      <c r="A35" s="191"/>
      <c r="B35" s="188"/>
    </row>
    <row r="36" spans="1:34" ht="16.5" thickBot="1" x14ac:dyDescent="0.25">
      <c r="A36" s="189" t="s">
        <v>302</v>
      </c>
      <c r="B36" s="192">
        <v>0.2</v>
      </c>
    </row>
    <row r="37" spans="1:34" x14ac:dyDescent="0.2">
      <c r="A37" s="185" t="s">
        <v>527</v>
      </c>
      <c r="B37" s="186">
        <v>0</v>
      </c>
    </row>
    <row r="38" spans="1:34" x14ac:dyDescent="0.2">
      <c r="A38" s="187" t="s">
        <v>329</v>
      </c>
      <c r="B38" s="188"/>
    </row>
    <row r="39" spans="1:34" ht="16.5" thickBot="1" x14ac:dyDescent="0.25">
      <c r="A39" s="193" t="s">
        <v>328</v>
      </c>
      <c r="B39" s="194"/>
    </row>
    <row r="40" spans="1:34" x14ac:dyDescent="0.2">
      <c r="A40" s="195" t="s">
        <v>528</v>
      </c>
      <c r="B40" s="196">
        <v>1</v>
      </c>
    </row>
    <row r="41" spans="1:34" x14ac:dyDescent="0.2">
      <c r="A41" s="197" t="s">
        <v>327</v>
      </c>
      <c r="B41" s="198"/>
    </row>
    <row r="42" spans="1:34" x14ac:dyDescent="0.2">
      <c r="A42" s="197" t="s">
        <v>326</v>
      </c>
      <c r="B42" s="199"/>
    </row>
    <row r="43" spans="1:34" x14ac:dyDescent="0.2">
      <c r="A43" s="197" t="s">
        <v>325</v>
      </c>
      <c r="B43" s="199">
        <v>0</v>
      </c>
    </row>
    <row r="44" spans="1:34" x14ac:dyDescent="0.2">
      <c r="A44" s="197" t="s">
        <v>324</v>
      </c>
      <c r="B44" s="199">
        <v>0.12</v>
      </c>
    </row>
    <row r="45" spans="1:34" x14ac:dyDescent="0.2">
      <c r="A45" s="197" t="s">
        <v>323</v>
      </c>
      <c r="B45" s="199">
        <f>1-B43</f>
        <v>1</v>
      </c>
    </row>
    <row r="46" spans="1:34" ht="16.5" thickBot="1" x14ac:dyDescent="0.25">
      <c r="A46" s="200" t="s">
        <v>322</v>
      </c>
      <c r="B46" s="201">
        <f>B45*B44+B43*B42*(1-B36)</f>
        <v>0.12</v>
      </c>
      <c r="C46" s="202"/>
    </row>
    <row r="47" spans="1:34" s="205" customFormat="1" x14ac:dyDescent="0.2">
      <c r="A47" s="203" t="s">
        <v>321</v>
      </c>
      <c r="B47" s="204">
        <f>B58</f>
        <v>1</v>
      </c>
      <c r="C47" s="204">
        <f t="shared" ref="C47:AH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row>
    <row r="48" spans="1:34" s="205" customFormat="1" x14ac:dyDescent="0.2">
      <c r="A48" s="206" t="s">
        <v>320</v>
      </c>
      <c r="B48" s="207">
        <f>B102</f>
        <v>0</v>
      </c>
      <c r="C48" s="207">
        <f t="shared" ref="C48:AH48" si="1">C102</f>
        <v>0</v>
      </c>
      <c r="D48" s="207">
        <f t="shared" si="1"/>
        <v>5.0999999999999997E-2</v>
      </c>
      <c r="E48" s="207">
        <f t="shared" si="1"/>
        <v>4.8000000000000001E-2</v>
      </c>
      <c r="F48" s="207">
        <f t="shared" si="1"/>
        <v>4.7E-2</v>
      </c>
      <c r="G48" s="207">
        <f t="shared" si="1"/>
        <v>4.7E-2</v>
      </c>
      <c r="H48" s="207">
        <f t="shared" si="1"/>
        <v>4.7E-2</v>
      </c>
      <c r="I48" s="207">
        <f t="shared" si="1"/>
        <v>4.7E-2</v>
      </c>
      <c r="J48" s="207">
        <f t="shared" si="1"/>
        <v>4.7E-2</v>
      </c>
      <c r="K48" s="207">
        <f t="shared" si="1"/>
        <v>4.7E-2</v>
      </c>
      <c r="L48" s="207">
        <f t="shared" si="1"/>
        <v>4.7E-2</v>
      </c>
      <c r="M48" s="207">
        <f t="shared" si="1"/>
        <v>4.7E-2</v>
      </c>
      <c r="N48" s="207">
        <f t="shared" si="1"/>
        <v>4.7E-2</v>
      </c>
      <c r="O48" s="207">
        <f t="shared" si="1"/>
        <v>4.7E-2</v>
      </c>
      <c r="P48" s="207">
        <f t="shared" si="1"/>
        <v>4.7E-2</v>
      </c>
      <c r="Q48" s="207">
        <f t="shared" si="1"/>
        <v>4.7E-2</v>
      </c>
      <c r="R48" s="207">
        <f t="shared" si="1"/>
        <v>4.7E-2</v>
      </c>
      <c r="S48" s="207">
        <f t="shared" si="1"/>
        <v>4.7E-2</v>
      </c>
      <c r="T48" s="207">
        <f t="shared" si="1"/>
        <v>4.7E-2</v>
      </c>
      <c r="U48" s="207">
        <f t="shared" si="1"/>
        <v>4.7E-2</v>
      </c>
      <c r="V48" s="207">
        <f t="shared" si="1"/>
        <v>4.7E-2</v>
      </c>
      <c r="W48" s="207">
        <f t="shared" si="1"/>
        <v>4.7E-2</v>
      </c>
      <c r="X48" s="207">
        <f t="shared" si="1"/>
        <v>4.7E-2</v>
      </c>
      <c r="Y48" s="207">
        <f t="shared" si="1"/>
        <v>4.7E-2</v>
      </c>
      <c r="Z48" s="207">
        <f t="shared" si="1"/>
        <v>4.7E-2</v>
      </c>
      <c r="AA48" s="207">
        <f t="shared" si="1"/>
        <v>4.7E-2</v>
      </c>
      <c r="AB48" s="207">
        <f t="shared" si="1"/>
        <v>4.7E-2</v>
      </c>
      <c r="AC48" s="207">
        <f t="shared" si="1"/>
        <v>4.7E-2</v>
      </c>
      <c r="AD48" s="207">
        <f t="shared" si="1"/>
        <v>4.7E-2</v>
      </c>
      <c r="AE48" s="207">
        <f t="shared" si="1"/>
        <v>4.7E-2</v>
      </c>
      <c r="AF48" s="207">
        <f t="shared" si="1"/>
        <v>4.7E-2</v>
      </c>
      <c r="AG48" s="207">
        <f t="shared" si="1"/>
        <v>4.7E-2</v>
      </c>
      <c r="AH48" s="207">
        <f t="shared" si="1"/>
        <v>4.7E-2</v>
      </c>
    </row>
    <row r="49" spans="1:34" s="205" customFormat="1" x14ac:dyDescent="0.2">
      <c r="A49" s="206" t="s">
        <v>319</v>
      </c>
      <c r="B49" s="207">
        <f>B103</f>
        <v>0</v>
      </c>
      <c r="C49" s="207">
        <f t="shared" ref="C49:AH49" si="2">C103</f>
        <v>0</v>
      </c>
      <c r="D49" s="207">
        <f t="shared" si="2"/>
        <v>5.0999999999999934E-2</v>
      </c>
      <c r="E49" s="207">
        <f t="shared" si="2"/>
        <v>0.10144799999999998</v>
      </c>
      <c r="F49" s="207">
        <f t="shared" si="2"/>
        <v>0.15321605599999999</v>
      </c>
      <c r="G49" s="207">
        <f t="shared" si="2"/>
        <v>0.2074172106319998</v>
      </c>
      <c r="H49" s="207">
        <f t="shared" si="2"/>
        <v>0.26416581953170382</v>
      </c>
      <c r="I49" s="207">
        <f t="shared" si="2"/>
        <v>0.32358161304969379</v>
      </c>
      <c r="J49" s="207">
        <f t="shared" si="2"/>
        <v>0.38578994886302942</v>
      </c>
      <c r="K49" s="207">
        <f t="shared" si="2"/>
        <v>0.45092207645959181</v>
      </c>
      <c r="L49" s="207">
        <f t="shared" si="2"/>
        <v>0.51911541405319261</v>
      </c>
      <c r="M49" s="207">
        <f t="shared" si="2"/>
        <v>0.59051383851369255</v>
      </c>
      <c r="N49" s="207">
        <f t="shared" si="2"/>
        <v>0.66526798892383598</v>
      </c>
      <c r="O49" s="207">
        <f t="shared" si="2"/>
        <v>0.74353558440325607</v>
      </c>
      <c r="P49" s="207">
        <f t="shared" si="2"/>
        <v>0.82548175687020908</v>
      </c>
      <c r="Q49" s="207">
        <f t="shared" si="2"/>
        <v>0.91127939944310876</v>
      </c>
      <c r="R49" s="207">
        <f t="shared" si="2"/>
        <v>1.0011095312169349</v>
      </c>
      <c r="S49" s="207">
        <f t="shared" si="2"/>
        <v>1.0951616791841308</v>
      </c>
      <c r="T49" s="207">
        <f t="shared" si="2"/>
        <v>1.1936342781057849</v>
      </c>
      <c r="U49" s="207">
        <f t="shared" si="2"/>
        <v>1.2967350891767566</v>
      </c>
      <c r="V49" s="207">
        <f t="shared" si="2"/>
        <v>1.4046816383680638</v>
      </c>
      <c r="W49" s="207">
        <f t="shared" si="2"/>
        <v>1.5177016753713626</v>
      </c>
      <c r="X49" s="207">
        <f t="shared" si="2"/>
        <v>1.6360336541138163</v>
      </c>
      <c r="Y49" s="207">
        <f t="shared" si="2"/>
        <v>1.7599272358571656</v>
      </c>
      <c r="Z49" s="207">
        <f t="shared" si="2"/>
        <v>1.8896438159424522</v>
      </c>
      <c r="AA49" s="207">
        <f t="shared" si="2"/>
        <v>2.0254570752917473</v>
      </c>
      <c r="AB49" s="207">
        <f t="shared" si="2"/>
        <v>2.1676535578304592</v>
      </c>
      <c r="AC49" s="207">
        <f t="shared" si="2"/>
        <v>2.3165332750484904</v>
      </c>
      <c r="AD49" s="207">
        <f t="shared" si="2"/>
        <v>2.4724103389757692</v>
      </c>
      <c r="AE49" s="207">
        <f t="shared" si="2"/>
        <v>2.6356136249076303</v>
      </c>
      <c r="AF49" s="207">
        <f t="shared" si="2"/>
        <v>2.8064874652782885</v>
      </c>
      <c r="AG49" s="207">
        <f t="shared" si="2"/>
        <v>2.9853923761463679</v>
      </c>
      <c r="AH49" s="207">
        <f t="shared" si="2"/>
        <v>3.1727058178252472</v>
      </c>
    </row>
    <row r="50" spans="1:34" s="205" customFormat="1" ht="16.5" thickBot="1" x14ac:dyDescent="0.25">
      <c r="A50" s="208" t="s">
        <v>529</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row>
    <row r="51" spans="1:34" ht="16.5" thickBot="1" x14ac:dyDescent="0.25"/>
    <row r="52" spans="1:34" x14ac:dyDescent="0.2">
      <c r="A52" s="210" t="s">
        <v>318</v>
      </c>
      <c r="B52" s="211">
        <f>B58</f>
        <v>1</v>
      </c>
      <c r="C52" s="211">
        <f t="shared" ref="C52:AH52" si="3">C58</f>
        <v>2</v>
      </c>
      <c r="D52" s="211">
        <f t="shared" si="3"/>
        <v>3</v>
      </c>
      <c r="E52" s="211">
        <f t="shared" si="3"/>
        <v>4</v>
      </c>
      <c r="F52" s="211">
        <f t="shared" si="3"/>
        <v>5</v>
      </c>
      <c r="G52" s="211">
        <f t="shared" si="3"/>
        <v>6</v>
      </c>
      <c r="H52" s="211">
        <f t="shared" si="3"/>
        <v>7</v>
      </c>
      <c r="I52" s="211">
        <f t="shared" si="3"/>
        <v>8</v>
      </c>
      <c r="J52" s="211">
        <f t="shared" si="3"/>
        <v>9</v>
      </c>
      <c r="K52" s="211">
        <f t="shared" si="3"/>
        <v>10</v>
      </c>
      <c r="L52" s="211">
        <f t="shared" si="3"/>
        <v>11</v>
      </c>
      <c r="M52" s="211">
        <f t="shared" si="3"/>
        <v>12</v>
      </c>
      <c r="N52" s="211">
        <f t="shared" si="3"/>
        <v>13</v>
      </c>
      <c r="O52" s="211">
        <f t="shared" si="3"/>
        <v>14</v>
      </c>
      <c r="P52" s="211">
        <f t="shared" si="3"/>
        <v>15</v>
      </c>
      <c r="Q52" s="211">
        <f t="shared" si="3"/>
        <v>16</v>
      </c>
      <c r="R52" s="211">
        <f t="shared" si="3"/>
        <v>17</v>
      </c>
      <c r="S52" s="211">
        <f t="shared" si="3"/>
        <v>18</v>
      </c>
      <c r="T52" s="211">
        <f t="shared" si="3"/>
        <v>19</v>
      </c>
      <c r="U52" s="211">
        <f t="shared" si="3"/>
        <v>20</v>
      </c>
      <c r="V52" s="211">
        <f t="shared" si="3"/>
        <v>21</v>
      </c>
      <c r="W52" s="211">
        <f t="shared" si="3"/>
        <v>22</v>
      </c>
      <c r="X52" s="211">
        <f t="shared" si="3"/>
        <v>23</v>
      </c>
      <c r="Y52" s="211">
        <f t="shared" si="3"/>
        <v>24</v>
      </c>
      <c r="Z52" s="211">
        <f t="shared" si="3"/>
        <v>25</v>
      </c>
      <c r="AA52" s="211">
        <f t="shared" si="3"/>
        <v>26</v>
      </c>
      <c r="AB52" s="211">
        <f t="shared" si="3"/>
        <v>27</v>
      </c>
      <c r="AC52" s="211">
        <f t="shared" si="3"/>
        <v>28</v>
      </c>
      <c r="AD52" s="211">
        <f t="shared" si="3"/>
        <v>29</v>
      </c>
      <c r="AE52" s="211">
        <f t="shared" si="3"/>
        <v>30</v>
      </c>
      <c r="AF52" s="211">
        <f t="shared" si="3"/>
        <v>31</v>
      </c>
      <c r="AG52" s="211">
        <f t="shared" si="3"/>
        <v>32</v>
      </c>
      <c r="AH52" s="211">
        <f t="shared" si="3"/>
        <v>33</v>
      </c>
    </row>
    <row r="53" spans="1:34" x14ac:dyDescent="0.2">
      <c r="A53" s="212" t="s">
        <v>317</v>
      </c>
      <c r="B53" s="213">
        <v>0</v>
      </c>
      <c r="C53" s="213">
        <f t="shared" ref="C53:AH53" si="4">B53+B54-B55</f>
        <v>0</v>
      </c>
      <c r="D53" s="213">
        <f t="shared" si="4"/>
        <v>0</v>
      </c>
      <c r="E53" s="213">
        <f t="shared" si="4"/>
        <v>0</v>
      </c>
      <c r="F53" s="213">
        <f t="shared" si="4"/>
        <v>0</v>
      </c>
      <c r="G53" s="213">
        <f t="shared" si="4"/>
        <v>0</v>
      </c>
      <c r="H53" s="213">
        <f t="shared" si="4"/>
        <v>0</v>
      </c>
      <c r="I53" s="213">
        <f t="shared" si="4"/>
        <v>0</v>
      </c>
      <c r="J53" s="213">
        <f t="shared" si="4"/>
        <v>0</v>
      </c>
      <c r="K53" s="213">
        <f t="shared" si="4"/>
        <v>0</v>
      </c>
      <c r="L53" s="213">
        <f t="shared" si="4"/>
        <v>0</v>
      </c>
      <c r="M53" s="213">
        <f t="shared" si="4"/>
        <v>0</v>
      </c>
      <c r="N53" s="213">
        <f t="shared" si="4"/>
        <v>0</v>
      </c>
      <c r="O53" s="213">
        <f t="shared" si="4"/>
        <v>0</v>
      </c>
      <c r="P53" s="213">
        <f t="shared" si="4"/>
        <v>0</v>
      </c>
      <c r="Q53" s="213">
        <f t="shared" si="4"/>
        <v>0</v>
      </c>
      <c r="R53" s="213">
        <f t="shared" si="4"/>
        <v>0</v>
      </c>
      <c r="S53" s="213">
        <f t="shared" si="4"/>
        <v>0</v>
      </c>
      <c r="T53" s="213">
        <f t="shared" si="4"/>
        <v>0</v>
      </c>
      <c r="U53" s="213">
        <f t="shared" si="4"/>
        <v>0</v>
      </c>
      <c r="V53" s="213">
        <f t="shared" si="4"/>
        <v>0</v>
      </c>
      <c r="W53" s="213">
        <f t="shared" si="4"/>
        <v>0</v>
      </c>
      <c r="X53" s="213">
        <f t="shared" si="4"/>
        <v>0</v>
      </c>
      <c r="Y53" s="213">
        <f t="shared" si="4"/>
        <v>0</v>
      </c>
      <c r="Z53" s="213">
        <f t="shared" si="4"/>
        <v>0</v>
      </c>
      <c r="AA53" s="213">
        <f t="shared" si="4"/>
        <v>0</v>
      </c>
      <c r="AB53" s="213">
        <f t="shared" si="4"/>
        <v>0</v>
      </c>
      <c r="AC53" s="213">
        <f t="shared" si="4"/>
        <v>0</v>
      </c>
      <c r="AD53" s="213">
        <f t="shared" si="4"/>
        <v>0</v>
      </c>
      <c r="AE53" s="213">
        <f t="shared" si="4"/>
        <v>0</v>
      </c>
      <c r="AF53" s="213">
        <f t="shared" si="4"/>
        <v>0</v>
      </c>
      <c r="AG53" s="213">
        <f t="shared" si="4"/>
        <v>0</v>
      </c>
      <c r="AH53" s="213">
        <f t="shared" si="4"/>
        <v>0</v>
      </c>
    </row>
    <row r="54" spans="1:34" x14ac:dyDescent="0.2">
      <c r="A54" s="212" t="s">
        <v>316</v>
      </c>
      <c r="B54" s="213">
        <f>B25*B28*B43*1.18</f>
        <v>0</v>
      </c>
      <c r="C54" s="213">
        <v>0</v>
      </c>
      <c r="D54" s="213">
        <v>0</v>
      </c>
      <c r="E54" s="213">
        <v>0</v>
      </c>
      <c r="F54" s="213">
        <v>0</v>
      </c>
      <c r="G54" s="213">
        <v>0</v>
      </c>
      <c r="H54" s="213">
        <v>0</v>
      </c>
      <c r="I54" s="213">
        <v>0</v>
      </c>
      <c r="J54" s="213">
        <v>0</v>
      </c>
      <c r="K54" s="213">
        <v>0</v>
      </c>
      <c r="L54" s="213">
        <v>0</v>
      </c>
      <c r="M54" s="213">
        <v>0</v>
      </c>
      <c r="N54" s="213">
        <v>0</v>
      </c>
      <c r="O54" s="213">
        <v>0</v>
      </c>
      <c r="P54" s="213">
        <v>0</v>
      </c>
      <c r="Q54" s="213">
        <v>0</v>
      </c>
      <c r="R54" s="213">
        <v>0</v>
      </c>
      <c r="S54" s="213">
        <v>0</v>
      </c>
      <c r="T54" s="213">
        <v>0</v>
      </c>
      <c r="U54" s="213">
        <v>0</v>
      </c>
      <c r="V54" s="213">
        <v>0</v>
      </c>
      <c r="W54" s="213">
        <v>0</v>
      </c>
      <c r="X54" s="213">
        <v>0</v>
      </c>
      <c r="Y54" s="213">
        <v>0</v>
      </c>
      <c r="Z54" s="213">
        <v>0</v>
      </c>
      <c r="AA54" s="213">
        <v>0</v>
      </c>
      <c r="AB54" s="213">
        <v>0</v>
      </c>
      <c r="AC54" s="213">
        <v>0</v>
      </c>
      <c r="AD54" s="213">
        <v>0</v>
      </c>
      <c r="AE54" s="213">
        <v>0</v>
      </c>
      <c r="AF54" s="213">
        <v>0</v>
      </c>
      <c r="AG54" s="213">
        <v>0</v>
      </c>
      <c r="AH54" s="213">
        <v>0</v>
      </c>
    </row>
    <row r="55" spans="1:34" x14ac:dyDescent="0.2">
      <c r="A55" s="212" t="s">
        <v>315</v>
      </c>
      <c r="B55" s="213">
        <f>$B$54/$B$40</f>
        <v>0</v>
      </c>
      <c r="C55" s="213">
        <f t="shared" ref="C55:AH55" si="5">IF(ROUND(C53,1)=0,0,B55+C54/$B$40)</f>
        <v>0</v>
      </c>
      <c r="D55" s="213">
        <f t="shared" si="5"/>
        <v>0</v>
      </c>
      <c r="E55" s="213">
        <f t="shared" si="5"/>
        <v>0</v>
      </c>
      <c r="F55" s="213">
        <f t="shared" si="5"/>
        <v>0</v>
      </c>
      <c r="G55" s="213">
        <f t="shared" si="5"/>
        <v>0</v>
      </c>
      <c r="H55" s="213">
        <f t="shared" si="5"/>
        <v>0</v>
      </c>
      <c r="I55" s="213">
        <f t="shared" si="5"/>
        <v>0</v>
      </c>
      <c r="J55" s="213">
        <f t="shared" si="5"/>
        <v>0</v>
      </c>
      <c r="K55" s="213">
        <f t="shared" si="5"/>
        <v>0</v>
      </c>
      <c r="L55" s="213">
        <f t="shared" si="5"/>
        <v>0</v>
      </c>
      <c r="M55" s="213">
        <f t="shared" si="5"/>
        <v>0</v>
      </c>
      <c r="N55" s="213">
        <f t="shared" si="5"/>
        <v>0</v>
      </c>
      <c r="O55" s="213">
        <f t="shared" si="5"/>
        <v>0</v>
      </c>
      <c r="P55" s="213">
        <f t="shared" si="5"/>
        <v>0</v>
      </c>
      <c r="Q55" s="213">
        <f t="shared" si="5"/>
        <v>0</v>
      </c>
      <c r="R55" s="213">
        <f t="shared" si="5"/>
        <v>0</v>
      </c>
      <c r="S55" s="213">
        <f t="shared" si="5"/>
        <v>0</v>
      </c>
      <c r="T55" s="213">
        <f t="shared" si="5"/>
        <v>0</v>
      </c>
      <c r="U55" s="213">
        <f t="shared" si="5"/>
        <v>0</v>
      </c>
      <c r="V55" s="213">
        <f t="shared" si="5"/>
        <v>0</v>
      </c>
      <c r="W55" s="213">
        <f t="shared" si="5"/>
        <v>0</v>
      </c>
      <c r="X55" s="213">
        <f t="shared" si="5"/>
        <v>0</v>
      </c>
      <c r="Y55" s="213">
        <f t="shared" si="5"/>
        <v>0</v>
      </c>
      <c r="Z55" s="213">
        <f t="shared" si="5"/>
        <v>0</v>
      </c>
      <c r="AA55" s="213">
        <f t="shared" si="5"/>
        <v>0</v>
      </c>
      <c r="AB55" s="213">
        <f t="shared" si="5"/>
        <v>0</v>
      </c>
      <c r="AC55" s="213">
        <f t="shared" si="5"/>
        <v>0</v>
      </c>
      <c r="AD55" s="213">
        <f t="shared" si="5"/>
        <v>0</v>
      </c>
      <c r="AE55" s="213">
        <f t="shared" si="5"/>
        <v>0</v>
      </c>
      <c r="AF55" s="213">
        <f t="shared" si="5"/>
        <v>0</v>
      </c>
      <c r="AG55" s="213">
        <f t="shared" si="5"/>
        <v>0</v>
      </c>
      <c r="AH55" s="213">
        <f t="shared" si="5"/>
        <v>0</v>
      </c>
    </row>
    <row r="56" spans="1:34" ht="16.5" thickBot="1" x14ac:dyDescent="0.25">
      <c r="A56" s="214" t="s">
        <v>314</v>
      </c>
      <c r="B56" s="215">
        <f t="shared" ref="B56:AH56" si="6">AVERAGE(SUM(B53:B54),(SUM(B53:B54)-B55))*$B$42</f>
        <v>0</v>
      </c>
      <c r="C56" s="215">
        <f t="shared" si="6"/>
        <v>0</v>
      </c>
      <c r="D56" s="215">
        <f t="shared" si="6"/>
        <v>0</v>
      </c>
      <c r="E56" s="215">
        <f t="shared" si="6"/>
        <v>0</v>
      </c>
      <c r="F56" s="215">
        <f t="shared" si="6"/>
        <v>0</v>
      </c>
      <c r="G56" s="215">
        <f t="shared" si="6"/>
        <v>0</v>
      </c>
      <c r="H56" s="215">
        <f t="shared" si="6"/>
        <v>0</v>
      </c>
      <c r="I56" s="215">
        <f t="shared" si="6"/>
        <v>0</v>
      </c>
      <c r="J56" s="215">
        <f t="shared" si="6"/>
        <v>0</v>
      </c>
      <c r="K56" s="215">
        <f t="shared" si="6"/>
        <v>0</v>
      </c>
      <c r="L56" s="215">
        <f t="shared" si="6"/>
        <v>0</v>
      </c>
      <c r="M56" s="215">
        <f t="shared" si="6"/>
        <v>0</v>
      </c>
      <c r="N56" s="215">
        <f t="shared" si="6"/>
        <v>0</v>
      </c>
      <c r="O56" s="215">
        <f t="shared" si="6"/>
        <v>0</v>
      </c>
      <c r="P56" s="215">
        <f t="shared" si="6"/>
        <v>0</v>
      </c>
      <c r="Q56" s="215">
        <f t="shared" si="6"/>
        <v>0</v>
      </c>
      <c r="R56" s="215">
        <f t="shared" si="6"/>
        <v>0</v>
      </c>
      <c r="S56" s="215">
        <f t="shared" si="6"/>
        <v>0</v>
      </c>
      <c r="T56" s="215">
        <f t="shared" si="6"/>
        <v>0</v>
      </c>
      <c r="U56" s="215">
        <f t="shared" si="6"/>
        <v>0</v>
      </c>
      <c r="V56" s="215">
        <f t="shared" si="6"/>
        <v>0</v>
      </c>
      <c r="W56" s="215">
        <f t="shared" si="6"/>
        <v>0</v>
      </c>
      <c r="X56" s="215">
        <f t="shared" si="6"/>
        <v>0</v>
      </c>
      <c r="Y56" s="215">
        <f t="shared" si="6"/>
        <v>0</v>
      </c>
      <c r="Z56" s="215">
        <f t="shared" si="6"/>
        <v>0</v>
      </c>
      <c r="AA56" s="215">
        <f t="shared" si="6"/>
        <v>0</v>
      </c>
      <c r="AB56" s="215">
        <f t="shared" si="6"/>
        <v>0</v>
      </c>
      <c r="AC56" s="215">
        <f t="shared" si="6"/>
        <v>0</v>
      </c>
      <c r="AD56" s="215">
        <f t="shared" si="6"/>
        <v>0</v>
      </c>
      <c r="AE56" s="215">
        <f t="shared" si="6"/>
        <v>0</v>
      </c>
      <c r="AF56" s="215">
        <f t="shared" si="6"/>
        <v>0</v>
      </c>
      <c r="AG56" s="215">
        <f t="shared" si="6"/>
        <v>0</v>
      </c>
      <c r="AH56" s="215">
        <f t="shared" si="6"/>
        <v>0</v>
      </c>
    </row>
    <row r="57" spans="1:34" s="218"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row>
    <row r="58" spans="1:34" x14ac:dyDescent="0.2">
      <c r="A58" s="210" t="s">
        <v>530</v>
      </c>
      <c r="B58" s="211">
        <v>1</v>
      </c>
      <c r="C58" s="211">
        <f>B58+1</f>
        <v>2</v>
      </c>
      <c r="D58" s="211">
        <f t="shared" ref="D58:AH58" si="7">C58+1</f>
        <v>3</v>
      </c>
      <c r="E58" s="211">
        <f t="shared" si="7"/>
        <v>4</v>
      </c>
      <c r="F58" s="211">
        <f t="shared" si="7"/>
        <v>5</v>
      </c>
      <c r="G58" s="211">
        <f t="shared" si="7"/>
        <v>6</v>
      </c>
      <c r="H58" s="211">
        <f t="shared" si="7"/>
        <v>7</v>
      </c>
      <c r="I58" s="211">
        <f t="shared" si="7"/>
        <v>8</v>
      </c>
      <c r="J58" s="211">
        <f t="shared" si="7"/>
        <v>9</v>
      </c>
      <c r="K58" s="211">
        <f t="shared" si="7"/>
        <v>10</v>
      </c>
      <c r="L58" s="211">
        <f t="shared" si="7"/>
        <v>11</v>
      </c>
      <c r="M58" s="211">
        <f t="shared" si="7"/>
        <v>12</v>
      </c>
      <c r="N58" s="211">
        <f t="shared" si="7"/>
        <v>13</v>
      </c>
      <c r="O58" s="211">
        <f t="shared" si="7"/>
        <v>14</v>
      </c>
      <c r="P58" s="211">
        <f t="shared" si="7"/>
        <v>15</v>
      </c>
      <c r="Q58" s="211">
        <f t="shared" si="7"/>
        <v>16</v>
      </c>
      <c r="R58" s="211">
        <f t="shared" si="7"/>
        <v>17</v>
      </c>
      <c r="S58" s="211">
        <f t="shared" si="7"/>
        <v>18</v>
      </c>
      <c r="T58" s="211">
        <f t="shared" si="7"/>
        <v>19</v>
      </c>
      <c r="U58" s="211">
        <f t="shared" si="7"/>
        <v>20</v>
      </c>
      <c r="V58" s="211">
        <f t="shared" si="7"/>
        <v>21</v>
      </c>
      <c r="W58" s="211">
        <f t="shared" si="7"/>
        <v>22</v>
      </c>
      <c r="X58" s="211">
        <f t="shared" si="7"/>
        <v>23</v>
      </c>
      <c r="Y58" s="211">
        <f t="shared" si="7"/>
        <v>24</v>
      </c>
      <c r="Z58" s="211">
        <f t="shared" si="7"/>
        <v>25</v>
      </c>
      <c r="AA58" s="211">
        <f t="shared" si="7"/>
        <v>26</v>
      </c>
      <c r="AB58" s="211">
        <f t="shared" si="7"/>
        <v>27</v>
      </c>
      <c r="AC58" s="211">
        <f t="shared" si="7"/>
        <v>28</v>
      </c>
      <c r="AD58" s="211">
        <f t="shared" si="7"/>
        <v>29</v>
      </c>
      <c r="AE58" s="211">
        <f t="shared" si="7"/>
        <v>30</v>
      </c>
      <c r="AF58" s="211">
        <f t="shared" si="7"/>
        <v>31</v>
      </c>
      <c r="AG58" s="211">
        <f t="shared" si="7"/>
        <v>32</v>
      </c>
      <c r="AH58" s="211">
        <f t="shared" si="7"/>
        <v>33</v>
      </c>
    </row>
    <row r="59" spans="1:34" ht="14.25" x14ac:dyDescent="0.2">
      <c r="A59" s="219" t="s">
        <v>313</v>
      </c>
      <c r="B59" s="220">
        <f t="shared" ref="B59:AH59" si="8">B50*$B$28</f>
        <v>0</v>
      </c>
      <c r="C59" s="220">
        <f t="shared" si="8"/>
        <v>0</v>
      </c>
      <c r="D59" s="220">
        <f t="shared" si="8"/>
        <v>0</v>
      </c>
      <c r="E59" s="220">
        <f t="shared" si="8"/>
        <v>0</v>
      </c>
      <c r="F59" s="220">
        <f t="shared" si="8"/>
        <v>0</v>
      </c>
      <c r="G59" s="220">
        <f t="shared" si="8"/>
        <v>0</v>
      </c>
      <c r="H59" s="220">
        <f t="shared" si="8"/>
        <v>0</v>
      </c>
      <c r="I59" s="220">
        <f t="shared" si="8"/>
        <v>0</v>
      </c>
      <c r="J59" s="220">
        <f t="shared" si="8"/>
        <v>0</v>
      </c>
      <c r="K59" s="220">
        <f t="shared" si="8"/>
        <v>0</v>
      </c>
      <c r="L59" s="220">
        <f t="shared" si="8"/>
        <v>0</v>
      </c>
      <c r="M59" s="220">
        <f t="shared" si="8"/>
        <v>0</v>
      </c>
      <c r="N59" s="220">
        <f t="shared" si="8"/>
        <v>0</v>
      </c>
      <c r="O59" s="220">
        <f t="shared" si="8"/>
        <v>0</v>
      </c>
      <c r="P59" s="220">
        <f t="shared" si="8"/>
        <v>0</v>
      </c>
      <c r="Q59" s="220">
        <f t="shared" si="8"/>
        <v>0</v>
      </c>
      <c r="R59" s="220">
        <f t="shared" si="8"/>
        <v>0</v>
      </c>
      <c r="S59" s="220">
        <f t="shared" si="8"/>
        <v>0</v>
      </c>
      <c r="T59" s="220">
        <f t="shared" si="8"/>
        <v>0</v>
      </c>
      <c r="U59" s="220">
        <f t="shared" si="8"/>
        <v>0</v>
      </c>
      <c r="V59" s="220">
        <f t="shared" si="8"/>
        <v>0</v>
      </c>
      <c r="W59" s="220">
        <f t="shared" si="8"/>
        <v>0</v>
      </c>
      <c r="X59" s="220">
        <f t="shared" si="8"/>
        <v>0</v>
      </c>
      <c r="Y59" s="220">
        <f t="shared" si="8"/>
        <v>0</v>
      </c>
      <c r="Z59" s="220">
        <f t="shared" si="8"/>
        <v>0</v>
      </c>
      <c r="AA59" s="220">
        <f t="shared" si="8"/>
        <v>0</v>
      </c>
      <c r="AB59" s="220">
        <f t="shared" si="8"/>
        <v>0</v>
      </c>
      <c r="AC59" s="220">
        <f t="shared" si="8"/>
        <v>0</v>
      </c>
      <c r="AD59" s="220">
        <f t="shared" si="8"/>
        <v>0</v>
      </c>
      <c r="AE59" s="220">
        <f t="shared" si="8"/>
        <v>0</v>
      </c>
      <c r="AF59" s="220">
        <f t="shared" si="8"/>
        <v>0</v>
      </c>
      <c r="AG59" s="220">
        <f t="shared" si="8"/>
        <v>0</v>
      </c>
      <c r="AH59" s="220">
        <f t="shared" si="8"/>
        <v>0</v>
      </c>
    </row>
    <row r="60" spans="1:34" x14ac:dyDescent="0.2">
      <c r="A60" s="212" t="s">
        <v>312</v>
      </c>
      <c r="B60" s="213">
        <f t="shared" ref="B60:Z60" si="9">SUM(B61:B65)</f>
        <v>0</v>
      </c>
      <c r="C60" s="213">
        <f t="shared" si="9"/>
        <v>-192352.7</v>
      </c>
      <c r="D60" s="213">
        <f>SUM(D61:D65)</f>
        <v>-202162.68770000001</v>
      </c>
      <c r="E60" s="213">
        <f t="shared" si="9"/>
        <v>-211866.4967096</v>
      </c>
      <c r="F60" s="213">
        <f t="shared" si="9"/>
        <v>-221824.22205495121</v>
      </c>
      <c r="G60" s="213">
        <f t="shared" si="9"/>
        <v>-232249.96049153389</v>
      </c>
      <c r="H60" s="213">
        <f t="shared" si="9"/>
        <v>-243165.70863463599</v>
      </c>
      <c r="I60" s="213">
        <f t="shared" si="9"/>
        <v>-254594.49694046384</v>
      </c>
      <c r="J60" s="213">
        <f t="shared" si="9"/>
        <v>-266560.43829666567</v>
      </c>
      <c r="K60" s="213">
        <f t="shared" si="9"/>
        <v>-279088.77889660897</v>
      </c>
      <c r="L60" s="213">
        <f t="shared" si="9"/>
        <v>-292205.95150474954</v>
      </c>
      <c r="M60" s="213">
        <f t="shared" si="9"/>
        <v>-305939.63122547278</v>
      </c>
      <c r="N60" s="213">
        <f t="shared" si="9"/>
        <v>-320318.79389306996</v>
      </c>
      <c r="O60" s="213">
        <f t="shared" si="9"/>
        <v>-335373.77720604424</v>
      </c>
      <c r="P60" s="213">
        <f t="shared" si="9"/>
        <v>-351136.34473472828</v>
      </c>
      <c r="Q60" s="213">
        <f t="shared" si="9"/>
        <v>-367639.75293726049</v>
      </c>
      <c r="R60" s="213">
        <f t="shared" si="9"/>
        <v>-384918.82132531173</v>
      </c>
      <c r="S60" s="213">
        <f t="shared" si="9"/>
        <v>-403010.00592760136</v>
      </c>
      <c r="T60" s="213">
        <f t="shared" si="9"/>
        <v>-421951.47620619863</v>
      </c>
      <c r="U60" s="213">
        <f t="shared" si="9"/>
        <v>-441783.19558788993</v>
      </c>
      <c r="V60" s="213">
        <f t="shared" si="9"/>
        <v>-462547.00578052067</v>
      </c>
      <c r="W60" s="213">
        <f t="shared" si="9"/>
        <v>-484286.71505220514</v>
      </c>
      <c r="X60" s="213">
        <f t="shared" si="9"/>
        <v>-507048.19065965869</v>
      </c>
      <c r="Y60" s="213">
        <f t="shared" si="9"/>
        <v>-530879.45562066266</v>
      </c>
      <c r="Z60" s="213">
        <f t="shared" si="9"/>
        <v>-555830.79003483371</v>
      </c>
      <c r="AA60" s="213">
        <f t="shared" ref="AA60:AH60" si="10">SUM(AA61:AA65)</f>
        <v>-581954.83716647094</v>
      </c>
      <c r="AB60" s="213">
        <f t="shared" si="10"/>
        <v>-609306.71451329498</v>
      </c>
      <c r="AC60" s="213">
        <f t="shared" si="10"/>
        <v>-637944.13009541982</v>
      </c>
      <c r="AD60" s="213">
        <f t="shared" si="10"/>
        <v>-667927.50420990447</v>
      </c>
      <c r="AE60" s="213">
        <f t="shared" si="10"/>
        <v>-699320.09690777003</v>
      </c>
      <c r="AF60" s="213">
        <f t="shared" si="10"/>
        <v>-732188.14146243513</v>
      </c>
      <c r="AG60" s="213">
        <f t="shared" si="10"/>
        <v>-766600.98411116947</v>
      </c>
      <c r="AH60" s="213">
        <f t="shared" si="10"/>
        <v>-802631.23036439449</v>
      </c>
    </row>
    <row r="61" spans="1:34" x14ac:dyDescent="0.2">
      <c r="A61" s="221" t="s">
        <v>311</v>
      </c>
      <c r="B61" s="213"/>
      <c r="C61" s="213">
        <f>-IF(C$47&lt;=$B$30,0,$B$29*(1+C$49)*$B$28)</f>
        <v>-192352.7</v>
      </c>
      <c r="D61" s="213">
        <f>-IF(D$47&lt;=$B$30,0,$B$29*(1+D$49)*$B$28)</f>
        <v>-202162.68770000001</v>
      </c>
      <c r="E61" s="213">
        <f t="shared" ref="E61:AH61" si="11">-IF(E$47&lt;=$B$30,0,$B$29*(1+E$49)*$B$28)</f>
        <v>-211866.4967096</v>
      </c>
      <c r="F61" s="213">
        <f t="shared" si="11"/>
        <v>-221824.22205495121</v>
      </c>
      <c r="G61" s="213">
        <f t="shared" si="11"/>
        <v>-232249.96049153389</v>
      </c>
      <c r="H61" s="213">
        <f t="shared" si="11"/>
        <v>-243165.70863463599</v>
      </c>
      <c r="I61" s="213">
        <f t="shared" si="11"/>
        <v>-254594.49694046384</v>
      </c>
      <c r="J61" s="213">
        <f t="shared" si="11"/>
        <v>-266560.43829666567</v>
      </c>
      <c r="K61" s="213">
        <f t="shared" si="11"/>
        <v>-279088.77889660897</v>
      </c>
      <c r="L61" s="213">
        <f t="shared" si="11"/>
        <v>-292205.95150474954</v>
      </c>
      <c r="M61" s="213">
        <f t="shared" si="11"/>
        <v>-305939.63122547278</v>
      </c>
      <c r="N61" s="213">
        <f t="shared" si="11"/>
        <v>-320318.79389306996</v>
      </c>
      <c r="O61" s="213">
        <f t="shared" si="11"/>
        <v>-335373.77720604424</v>
      </c>
      <c r="P61" s="213">
        <f t="shared" si="11"/>
        <v>-351136.34473472828</v>
      </c>
      <c r="Q61" s="213">
        <f t="shared" si="11"/>
        <v>-367639.75293726049</v>
      </c>
      <c r="R61" s="213">
        <f t="shared" si="11"/>
        <v>-384918.82132531173</v>
      </c>
      <c r="S61" s="213">
        <f t="shared" si="11"/>
        <v>-403010.00592760136</v>
      </c>
      <c r="T61" s="213">
        <f t="shared" si="11"/>
        <v>-421951.47620619863</v>
      </c>
      <c r="U61" s="213">
        <f t="shared" si="11"/>
        <v>-441783.19558788993</v>
      </c>
      <c r="V61" s="213">
        <f t="shared" si="11"/>
        <v>-462547.00578052067</v>
      </c>
      <c r="W61" s="213">
        <f t="shared" si="11"/>
        <v>-484286.71505220514</v>
      </c>
      <c r="X61" s="213">
        <f t="shared" si="11"/>
        <v>-507048.19065965869</v>
      </c>
      <c r="Y61" s="213">
        <f t="shared" si="11"/>
        <v>-530879.45562066266</v>
      </c>
      <c r="Z61" s="213">
        <f t="shared" si="11"/>
        <v>-555830.79003483371</v>
      </c>
      <c r="AA61" s="213">
        <f t="shared" si="11"/>
        <v>-581954.83716647094</v>
      </c>
      <c r="AB61" s="213">
        <f t="shared" si="11"/>
        <v>-609306.71451329498</v>
      </c>
      <c r="AC61" s="213">
        <f t="shared" si="11"/>
        <v>-637944.13009541982</v>
      </c>
      <c r="AD61" s="213">
        <f t="shared" si="11"/>
        <v>-667927.50420990447</v>
      </c>
      <c r="AE61" s="213">
        <f t="shared" si="11"/>
        <v>-699320.09690777003</v>
      </c>
      <c r="AF61" s="213">
        <f t="shared" si="11"/>
        <v>-732188.14146243513</v>
      </c>
      <c r="AG61" s="213">
        <f t="shared" si="11"/>
        <v>-766600.98411116947</v>
      </c>
      <c r="AH61" s="213">
        <f t="shared" si="11"/>
        <v>-802631.23036439449</v>
      </c>
    </row>
    <row r="62" spans="1:34" x14ac:dyDescent="0.2">
      <c r="A62" s="221" t="str">
        <f>A32</f>
        <v>Прочие расходы при эксплуатации объекта, руб. без НДС</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row>
    <row r="63" spans="1:34" x14ac:dyDescent="0.2">
      <c r="A63" s="221" t="s">
        <v>527</v>
      </c>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row>
    <row r="64" spans="1:34" x14ac:dyDescent="0.2">
      <c r="A64" s="221" t="s">
        <v>527</v>
      </c>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row>
    <row r="65" spans="1:34" ht="31.5" x14ac:dyDescent="0.2">
      <c r="A65" s="221" t="s">
        <v>531</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row>
    <row r="66" spans="1:34" ht="28.5" x14ac:dyDescent="0.2">
      <c r="A66" s="222" t="s">
        <v>309</v>
      </c>
      <c r="B66" s="220">
        <f t="shared" ref="B66:AH66" si="12">B59+B60</f>
        <v>0</v>
      </c>
      <c r="C66" s="220">
        <f t="shared" si="12"/>
        <v>-192352.7</v>
      </c>
      <c r="D66" s="220">
        <f t="shared" si="12"/>
        <v>-202162.68770000001</v>
      </c>
      <c r="E66" s="220">
        <f t="shared" si="12"/>
        <v>-211866.4967096</v>
      </c>
      <c r="F66" s="220">
        <f t="shared" si="12"/>
        <v>-221824.22205495121</v>
      </c>
      <c r="G66" s="220">
        <f t="shared" si="12"/>
        <v>-232249.96049153389</v>
      </c>
      <c r="H66" s="220">
        <f t="shared" si="12"/>
        <v>-243165.70863463599</v>
      </c>
      <c r="I66" s="220">
        <f t="shared" si="12"/>
        <v>-254594.49694046384</v>
      </c>
      <c r="J66" s="220">
        <f t="shared" si="12"/>
        <v>-266560.43829666567</v>
      </c>
      <c r="K66" s="220">
        <f t="shared" si="12"/>
        <v>-279088.77889660897</v>
      </c>
      <c r="L66" s="220">
        <f t="shared" si="12"/>
        <v>-292205.95150474954</v>
      </c>
      <c r="M66" s="220">
        <f t="shared" si="12"/>
        <v>-305939.63122547278</v>
      </c>
      <c r="N66" s="220">
        <f t="shared" si="12"/>
        <v>-320318.79389306996</v>
      </c>
      <c r="O66" s="220">
        <f t="shared" si="12"/>
        <v>-335373.77720604424</v>
      </c>
      <c r="P66" s="220">
        <f t="shared" si="12"/>
        <v>-351136.34473472828</v>
      </c>
      <c r="Q66" s="220">
        <f t="shared" si="12"/>
        <v>-367639.75293726049</v>
      </c>
      <c r="R66" s="220">
        <f t="shared" si="12"/>
        <v>-384918.82132531173</v>
      </c>
      <c r="S66" s="220">
        <f t="shared" si="12"/>
        <v>-403010.00592760136</v>
      </c>
      <c r="T66" s="220">
        <f t="shared" si="12"/>
        <v>-421951.47620619863</v>
      </c>
      <c r="U66" s="220">
        <f t="shared" si="12"/>
        <v>-441783.19558788993</v>
      </c>
      <c r="V66" s="220">
        <f t="shared" si="12"/>
        <v>-462547.00578052067</v>
      </c>
      <c r="W66" s="220">
        <f t="shared" si="12"/>
        <v>-484286.71505220514</v>
      </c>
      <c r="X66" s="220">
        <f t="shared" si="12"/>
        <v>-507048.19065965869</v>
      </c>
      <c r="Y66" s="220">
        <f t="shared" si="12"/>
        <v>-530879.45562066266</v>
      </c>
      <c r="Z66" s="220">
        <f t="shared" si="12"/>
        <v>-555830.79003483371</v>
      </c>
      <c r="AA66" s="220">
        <f t="shared" si="12"/>
        <v>-581954.83716647094</v>
      </c>
      <c r="AB66" s="220">
        <f t="shared" si="12"/>
        <v>-609306.71451329498</v>
      </c>
      <c r="AC66" s="220">
        <f t="shared" si="12"/>
        <v>-637944.13009541982</v>
      </c>
      <c r="AD66" s="220">
        <f t="shared" si="12"/>
        <v>-667927.50420990447</v>
      </c>
      <c r="AE66" s="220">
        <f t="shared" si="12"/>
        <v>-699320.09690777003</v>
      </c>
      <c r="AF66" s="220">
        <f t="shared" si="12"/>
        <v>-732188.14146243513</v>
      </c>
      <c r="AG66" s="220">
        <f t="shared" si="12"/>
        <v>-766600.98411116947</v>
      </c>
      <c r="AH66" s="220">
        <f t="shared" si="12"/>
        <v>-802631.23036439449</v>
      </c>
    </row>
    <row r="67" spans="1:34" x14ac:dyDescent="0.2">
      <c r="A67" s="221" t="s">
        <v>304</v>
      </c>
      <c r="B67" s="223"/>
      <c r="C67" s="213">
        <f>-($B$81)*1.2*$B$28/$B$27</f>
        <v>1070004</v>
      </c>
      <c r="D67" s="213">
        <f>C67</f>
        <v>1070004</v>
      </c>
      <c r="E67" s="213">
        <f>-($B$25)*1.2*$B$28/$B$27</f>
        <v>-2308232.4</v>
      </c>
      <c r="F67" s="213">
        <f t="shared" ref="F67:AH67" si="13">E67</f>
        <v>-2308232.4</v>
      </c>
      <c r="G67" s="213">
        <f t="shared" si="13"/>
        <v>-2308232.4</v>
      </c>
      <c r="H67" s="213">
        <f t="shared" si="13"/>
        <v>-2308232.4</v>
      </c>
      <c r="I67" s="213">
        <f t="shared" si="13"/>
        <v>-2308232.4</v>
      </c>
      <c r="J67" s="213">
        <f t="shared" si="13"/>
        <v>-2308232.4</v>
      </c>
      <c r="K67" s="213">
        <f t="shared" si="13"/>
        <v>-2308232.4</v>
      </c>
      <c r="L67" s="213">
        <f t="shared" si="13"/>
        <v>-2308232.4</v>
      </c>
      <c r="M67" s="213">
        <f t="shared" si="13"/>
        <v>-2308232.4</v>
      </c>
      <c r="N67" s="213">
        <f t="shared" si="13"/>
        <v>-2308232.4</v>
      </c>
      <c r="O67" s="213">
        <f t="shared" si="13"/>
        <v>-2308232.4</v>
      </c>
      <c r="P67" s="213">
        <f t="shared" si="13"/>
        <v>-2308232.4</v>
      </c>
      <c r="Q67" s="213">
        <f t="shared" si="13"/>
        <v>-2308232.4</v>
      </c>
      <c r="R67" s="213">
        <f t="shared" si="13"/>
        <v>-2308232.4</v>
      </c>
      <c r="S67" s="213">
        <f t="shared" si="13"/>
        <v>-2308232.4</v>
      </c>
      <c r="T67" s="213">
        <f t="shared" si="13"/>
        <v>-2308232.4</v>
      </c>
      <c r="U67" s="213">
        <f t="shared" si="13"/>
        <v>-2308232.4</v>
      </c>
      <c r="V67" s="213">
        <f t="shared" si="13"/>
        <v>-2308232.4</v>
      </c>
      <c r="W67" s="213">
        <f t="shared" si="13"/>
        <v>-2308232.4</v>
      </c>
      <c r="X67" s="213">
        <f t="shared" si="13"/>
        <v>-2308232.4</v>
      </c>
      <c r="Y67" s="213">
        <f t="shared" si="13"/>
        <v>-2308232.4</v>
      </c>
      <c r="Z67" s="213">
        <f t="shared" si="13"/>
        <v>-2308232.4</v>
      </c>
      <c r="AA67" s="213">
        <f t="shared" si="13"/>
        <v>-2308232.4</v>
      </c>
      <c r="AB67" s="213">
        <f t="shared" si="13"/>
        <v>-2308232.4</v>
      </c>
      <c r="AC67" s="213">
        <f t="shared" si="13"/>
        <v>-2308232.4</v>
      </c>
      <c r="AD67" s="213">
        <f t="shared" si="13"/>
        <v>-2308232.4</v>
      </c>
      <c r="AE67" s="213">
        <f t="shared" si="13"/>
        <v>-2308232.4</v>
      </c>
      <c r="AF67" s="213">
        <f t="shared" si="13"/>
        <v>-2308232.4</v>
      </c>
      <c r="AG67" s="213">
        <f t="shared" si="13"/>
        <v>-2308232.4</v>
      </c>
      <c r="AH67" s="213">
        <f t="shared" si="13"/>
        <v>-2308232.4</v>
      </c>
    </row>
    <row r="68" spans="1:34" ht="28.5" x14ac:dyDescent="0.2">
      <c r="A68" s="222" t="s">
        <v>305</v>
      </c>
      <c r="B68" s="220">
        <f t="shared" ref="B68:J68" si="14">B66+B67</f>
        <v>0</v>
      </c>
      <c r="C68" s="220">
        <f>C66+C67</f>
        <v>877651.3</v>
      </c>
      <c r="D68" s="220">
        <f>D66+D67</f>
        <v>867841.31229999999</v>
      </c>
      <c r="E68" s="220">
        <f t="shared" si="14"/>
        <v>-2520098.8967096</v>
      </c>
      <c r="F68" s="220">
        <f>F66+C67</f>
        <v>848179.77794504876</v>
      </c>
      <c r="G68" s="220">
        <f t="shared" si="14"/>
        <v>-2540482.3604915338</v>
      </c>
      <c r="H68" s="220">
        <f t="shared" si="14"/>
        <v>-2551398.1086346358</v>
      </c>
      <c r="I68" s="220">
        <f t="shared" si="14"/>
        <v>-2562826.8969404637</v>
      </c>
      <c r="J68" s="220">
        <f t="shared" si="14"/>
        <v>-2574792.8382966658</v>
      </c>
      <c r="K68" s="220">
        <f>K66+K67</f>
        <v>-2587321.1788966088</v>
      </c>
      <c r="L68" s="220">
        <f>L66+L67</f>
        <v>-2600438.3515047496</v>
      </c>
      <c r="M68" s="220">
        <f t="shared" ref="M68:AH68" si="15">M66+M67</f>
        <v>-2614172.0312254727</v>
      </c>
      <c r="N68" s="220">
        <f t="shared" si="15"/>
        <v>-2628551.1938930699</v>
      </c>
      <c r="O68" s="220">
        <f t="shared" si="15"/>
        <v>-2643606.1772060441</v>
      </c>
      <c r="P68" s="220">
        <f t="shared" si="15"/>
        <v>-2659368.7447347282</v>
      </c>
      <c r="Q68" s="220">
        <f t="shared" si="15"/>
        <v>-2675872.1529372605</v>
      </c>
      <c r="R68" s="220">
        <f t="shared" si="15"/>
        <v>-2693151.2213253118</v>
      </c>
      <c r="S68" s="220">
        <f t="shared" si="15"/>
        <v>-2711242.4059276013</v>
      </c>
      <c r="T68" s="220">
        <f t="shared" si="15"/>
        <v>-2730183.8762061987</v>
      </c>
      <c r="U68" s="220">
        <f t="shared" si="15"/>
        <v>-2750015.5955878897</v>
      </c>
      <c r="V68" s="220">
        <f t="shared" si="15"/>
        <v>-2770779.4057805208</v>
      </c>
      <c r="W68" s="220">
        <f t="shared" si="15"/>
        <v>-2792519.115052205</v>
      </c>
      <c r="X68" s="220">
        <f t="shared" si="15"/>
        <v>-2815280.5906596584</v>
      </c>
      <c r="Y68" s="220">
        <f t="shared" si="15"/>
        <v>-2839111.8556206627</v>
      </c>
      <c r="Z68" s="220">
        <f t="shared" si="15"/>
        <v>-2864063.1900348337</v>
      </c>
      <c r="AA68" s="220">
        <f t="shared" si="15"/>
        <v>-2890187.2371664708</v>
      </c>
      <c r="AB68" s="220">
        <f t="shared" si="15"/>
        <v>-2917539.1145132948</v>
      </c>
      <c r="AC68" s="220">
        <f t="shared" si="15"/>
        <v>-2946176.5300954198</v>
      </c>
      <c r="AD68" s="220">
        <f t="shared" si="15"/>
        <v>-2976159.9042099044</v>
      </c>
      <c r="AE68" s="220">
        <f t="shared" si="15"/>
        <v>-3007552.4969077697</v>
      </c>
      <c r="AF68" s="220">
        <f t="shared" si="15"/>
        <v>-3040420.5414624349</v>
      </c>
      <c r="AG68" s="220">
        <f t="shared" si="15"/>
        <v>-3074833.3841111693</v>
      </c>
      <c r="AH68" s="220">
        <f t="shared" si="15"/>
        <v>-3110863.6303643943</v>
      </c>
    </row>
    <row r="69" spans="1:34" x14ac:dyDescent="0.2">
      <c r="A69" s="221" t="s">
        <v>303</v>
      </c>
      <c r="B69" s="213">
        <f t="shared" ref="B69:AH69" si="16">-B56</f>
        <v>0</v>
      </c>
      <c r="C69" s="213">
        <f t="shared" si="16"/>
        <v>0</v>
      </c>
      <c r="D69" s="213">
        <f t="shared" si="16"/>
        <v>0</v>
      </c>
      <c r="E69" s="213">
        <f t="shared" si="16"/>
        <v>0</v>
      </c>
      <c r="F69" s="213">
        <f t="shared" si="16"/>
        <v>0</v>
      </c>
      <c r="G69" s="213">
        <f t="shared" si="16"/>
        <v>0</v>
      </c>
      <c r="H69" s="213">
        <f t="shared" si="16"/>
        <v>0</v>
      </c>
      <c r="I69" s="213">
        <f t="shared" si="16"/>
        <v>0</v>
      </c>
      <c r="J69" s="213">
        <f t="shared" si="16"/>
        <v>0</v>
      </c>
      <c r="K69" s="213">
        <f t="shared" si="16"/>
        <v>0</v>
      </c>
      <c r="L69" s="213">
        <f t="shared" si="16"/>
        <v>0</v>
      </c>
      <c r="M69" s="213">
        <f t="shared" si="16"/>
        <v>0</v>
      </c>
      <c r="N69" s="213">
        <f t="shared" si="16"/>
        <v>0</v>
      </c>
      <c r="O69" s="213">
        <f t="shared" si="16"/>
        <v>0</v>
      </c>
      <c r="P69" s="213">
        <f t="shared" si="16"/>
        <v>0</v>
      </c>
      <c r="Q69" s="213">
        <f t="shared" si="16"/>
        <v>0</v>
      </c>
      <c r="R69" s="213">
        <f t="shared" si="16"/>
        <v>0</v>
      </c>
      <c r="S69" s="213">
        <f t="shared" si="16"/>
        <v>0</v>
      </c>
      <c r="T69" s="213">
        <f t="shared" si="16"/>
        <v>0</v>
      </c>
      <c r="U69" s="213">
        <f t="shared" si="16"/>
        <v>0</v>
      </c>
      <c r="V69" s="213">
        <f t="shared" si="16"/>
        <v>0</v>
      </c>
      <c r="W69" s="213">
        <f t="shared" si="16"/>
        <v>0</v>
      </c>
      <c r="X69" s="213">
        <f t="shared" si="16"/>
        <v>0</v>
      </c>
      <c r="Y69" s="213">
        <f t="shared" si="16"/>
        <v>0</v>
      </c>
      <c r="Z69" s="213">
        <f t="shared" si="16"/>
        <v>0</v>
      </c>
      <c r="AA69" s="213">
        <f t="shared" si="16"/>
        <v>0</v>
      </c>
      <c r="AB69" s="213">
        <f t="shared" si="16"/>
        <v>0</v>
      </c>
      <c r="AC69" s="213">
        <f t="shared" si="16"/>
        <v>0</v>
      </c>
      <c r="AD69" s="213">
        <f t="shared" si="16"/>
        <v>0</v>
      </c>
      <c r="AE69" s="213">
        <f t="shared" si="16"/>
        <v>0</v>
      </c>
      <c r="AF69" s="213">
        <f t="shared" si="16"/>
        <v>0</v>
      </c>
      <c r="AG69" s="213">
        <f t="shared" si="16"/>
        <v>0</v>
      </c>
      <c r="AH69" s="213">
        <f t="shared" si="16"/>
        <v>0</v>
      </c>
    </row>
    <row r="70" spans="1:34" ht="14.25" x14ac:dyDescent="0.2">
      <c r="A70" s="222" t="s">
        <v>308</v>
      </c>
      <c r="B70" s="220">
        <f t="shared" ref="B70:AH70" si="17">B68+B69</f>
        <v>0</v>
      </c>
      <c r="C70" s="220">
        <f t="shared" si="17"/>
        <v>877651.3</v>
      </c>
      <c r="D70" s="220">
        <f t="shared" si="17"/>
        <v>867841.31229999999</v>
      </c>
      <c r="E70" s="220">
        <f t="shared" si="17"/>
        <v>-2520098.8967096</v>
      </c>
      <c r="F70" s="220">
        <f t="shared" si="17"/>
        <v>848179.77794504876</v>
      </c>
      <c r="G70" s="220">
        <f t="shared" si="17"/>
        <v>-2540482.3604915338</v>
      </c>
      <c r="H70" s="220">
        <f t="shared" si="17"/>
        <v>-2551398.1086346358</v>
      </c>
      <c r="I70" s="220">
        <f t="shared" si="17"/>
        <v>-2562826.8969404637</v>
      </c>
      <c r="J70" s="220">
        <f t="shared" si="17"/>
        <v>-2574792.8382966658</v>
      </c>
      <c r="K70" s="220">
        <f t="shared" si="17"/>
        <v>-2587321.1788966088</v>
      </c>
      <c r="L70" s="220">
        <f t="shared" si="17"/>
        <v>-2600438.3515047496</v>
      </c>
      <c r="M70" s="220">
        <f t="shared" si="17"/>
        <v>-2614172.0312254727</v>
      </c>
      <c r="N70" s="220">
        <f t="shared" si="17"/>
        <v>-2628551.1938930699</v>
      </c>
      <c r="O70" s="220">
        <f t="shared" si="17"/>
        <v>-2643606.1772060441</v>
      </c>
      <c r="P70" s="220">
        <f t="shared" si="17"/>
        <v>-2659368.7447347282</v>
      </c>
      <c r="Q70" s="220">
        <f t="shared" si="17"/>
        <v>-2675872.1529372605</v>
      </c>
      <c r="R70" s="220">
        <f t="shared" si="17"/>
        <v>-2693151.2213253118</v>
      </c>
      <c r="S70" s="220">
        <f t="shared" si="17"/>
        <v>-2711242.4059276013</v>
      </c>
      <c r="T70" s="220">
        <f t="shared" si="17"/>
        <v>-2730183.8762061987</v>
      </c>
      <c r="U70" s="220">
        <f t="shared" si="17"/>
        <v>-2750015.5955878897</v>
      </c>
      <c r="V70" s="220">
        <f t="shared" si="17"/>
        <v>-2770779.4057805208</v>
      </c>
      <c r="W70" s="220">
        <f t="shared" si="17"/>
        <v>-2792519.115052205</v>
      </c>
      <c r="X70" s="220">
        <f t="shared" si="17"/>
        <v>-2815280.5906596584</v>
      </c>
      <c r="Y70" s="220">
        <f t="shared" si="17"/>
        <v>-2839111.8556206627</v>
      </c>
      <c r="Z70" s="220">
        <f t="shared" si="17"/>
        <v>-2864063.1900348337</v>
      </c>
      <c r="AA70" s="220">
        <f t="shared" si="17"/>
        <v>-2890187.2371664708</v>
      </c>
      <c r="AB70" s="220">
        <f t="shared" si="17"/>
        <v>-2917539.1145132948</v>
      </c>
      <c r="AC70" s="220">
        <f t="shared" si="17"/>
        <v>-2946176.5300954198</v>
      </c>
      <c r="AD70" s="220">
        <f t="shared" si="17"/>
        <v>-2976159.9042099044</v>
      </c>
      <c r="AE70" s="220">
        <f t="shared" si="17"/>
        <v>-3007552.4969077697</v>
      </c>
      <c r="AF70" s="220">
        <f t="shared" si="17"/>
        <v>-3040420.5414624349</v>
      </c>
      <c r="AG70" s="220">
        <f t="shared" si="17"/>
        <v>-3074833.3841111693</v>
      </c>
      <c r="AH70" s="220">
        <f t="shared" si="17"/>
        <v>-3110863.6303643943</v>
      </c>
    </row>
    <row r="71" spans="1:34" x14ac:dyDescent="0.2">
      <c r="A71" s="221" t="s">
        <v>302</v>
      </c>
      <c r="B71" s="213">
        <f t="shared" ref="B71:AH71" si="18">-B70*$B$36</f>
        <v>0</v>
      </c>
      <c r="C71" s="213">
        <f t="shared" si="18"/>
        <v>-175530.26</v>
      </c>
      <c r="D71" s="213">
        <f t="shared" si="18"/>
        <v>-173568.26246</v>
      </c>
      <c r="E71" s="213">
        <f t="shared" si="18"/>
        <v>504019.77934192005</v>
      </c>
      <c r="F71" s="213">
        <f t="shared" si="18"/>
        <v>-169635.95558900977</v>
      </c>
      <c r="G71" s="213">
        <f t="shared" si="18"/>
        <v>508096.47209830675</v>
      </c>
      <c r="H71" s="213">
        <f t="shared" si="18"/>
        <v>510279.62172692717</v>
      </c>
      <c r="I71" s="213">
        <f t="shared" si="18"/>
        <v>512565.37938809278</v>
      </c>
      <c r="J71" s="213">
        <f t="shared" si="18"/>
        <v>514958.56765933317</v>
      </c>
      <c r="K71" s="213">
        <f t="shared" si="18"/>
        <v>517464.23577932175</v>
      </c>
      <c r="L71" s="213">
        <f t="shared" si="18"/>
        <v>520087.67030094995</v>
      </c>
      <c r="M71" s="213">
        <f t="shared" si="18"/>
        <v>522834.40624509455</v>
      </c>
      <c r="N71" s="213">
        <f t="shared" si="18"/>
        <v>525710.23877861397</v>
      </c>
      <c r="O71" s="213">
        <f t="shared" si="18"/>
        <v>528721.23544120882</v>
      </c>
      <c r="P71" s="213">
        <f t="shared" si="18"/>
        <v>531873.74894694565</v>
      </c>
      <c r="Q71" s="213">
        <f t="shared" si="18"/>
        <v>535174.43058745214</v>
      </c>
      <c r="R71" s="213">
        <f t="shared" si="18"/>
        <v>538630.24426506239</v>
      </c>
      <c r="S71" s="213">
        <f t="shared" si="18"/>
        <v>542248.4811855203</v>
      </c>
      <c r="T71" s="213">
        <f t="shared" si="18"/>
        <v>546036.77524123981</v>
      </c>
      <c r="U71" s="213">
        <f t="shared" si="18"/>
        <v>550003.11911757791</v>
      </c>
      <c r="V71" s="213">
        <f t="shared" si="18"/>
        <v>554155.88115610415</v>
      </c>
      <c r="W71" s="213">
        <f t="shared" si="18"/>
        <v>558503.82301044103</v>
      </c>
      <c r="X71" s="213">
        <f t="shared" si="18"/>
        <v>563056.11813193175</v>
      </c>
      <c r="Y71" s="213">
        <f t="shared" si="18"/>
        <v>567822.37112413254</v>
      </c>
      <c r="Z71" s="213">
        <f t="shared" si="18"/>
        <v>572812.63800696679</v>
      </c>
      <c r="AA71" s="213">
        <f t="shared" si="18"/>
        <v>578037.44743329415</v>
      </c>
      <c r="AB71" s="213">
        <f t="shared" si="18"/>
        <v>583507.82290265895</v>
      </c>
      <c r="AC71" s="213">
        <f t="shared" si="18"/>
        <v>589235.30601908395</v>
      </c>
      <c r="AD71" s="213">
        <f t="shared" si="18"/>
        <v>595231.9808419809</v>
      </c>
      <c r="AE71" s="213">
        <f t="shared" si="18"/>
        <v>601510.49938155396</v>
      </c>
      <c r="AF71" s="213">
        <f t="shared" si="18"/>
        <v>608084.10829248698</v>
      </c>
      <c r="AG71" s="213">
        <f t="shared" si="18"/>
        <v>614966.67682223383</v>
      </c>
      <c r="AH71" s="213">
        <f t="shared" si="18"/>
        <v>622172.72607287893</v>
      </c>
    </row>
    <row r="72" spans="1:34" ht="15" thickBot="1" x14ac:dyDescent="0.25">
      <c r="A72" s="224" t="s">
        <v>307</v>
      </c>
      <c r="B72" s="225">
        <f t="shared" ref="B72:AH72" si="19">B70+B71</f>
        <v>0</v>
      </c>
      <c r="C72" s="225">
        <f t="shared" si="19"/>
        <v>702121.04</v>
      </c>
      <c r="D72" s="225">
        <f t="shared" si="19"/>
        <v>694273.04983999999</v>
      </c>
      <c r="E72" s="225">
        <f t="shared" si="19"/>
        <v>-2016079.11736768</v>
      </c>
      <c r="F72" s="225">
        <f t="shared" si="19"/>
        <v>678543.82235603896</v>
      </c>
      <c r="G72" s="225">
        <f t="shared" si="19"/>
        <v>-2032385.888393227</v>
      </c>
      <c r="H72" s="225">
        <f t="shared" si="19"/>
        <v>-2041118.4869077087</v>
      </c>
      <c r="I72" s="225">
        <f t="shared" si="19"/>
        <v>-2050261.5175523709</v>
      </c>
      <c r="J72" s="225">
        <f t="shared" si="19"/>
        <v>-2059834.2706373327</v>
      </c>
      <c r="K72" s="225">
        <f t="shared" si="19"/>
        <v>-2069856.943117287</v>
      </c>
      <c r="L72" s="225">
        <f t="shared" si="19"/>
        <v>-2080350.6812037998</v>
      </c>
      <c r="M72" s="225">
        <f t="shared" si="19"/>
        <v>-2091337.6249803782</v>
      </c>
      <c r="N72" s="225">
        <f t="shared" si="19"/>
        <v>-2102840.9551144559</v>
      </c>
      <c r="O72" s="225">
        <f t="shared" si="19"/>
        <v>-2114884.9417648353</v>
      </c>
      <c r="P72" s="225">
        <f t="shared" si="19"/>
        <v>-2127494.9957877826</v>
      </c>
      <c r="Q72" s="225">
        <f t="shared" si="19"/>
        <v>-2140697.7223498086</v>
      </c>
      <c r="R72" s="225">
        <f t="shared" si="19"/>
        <v>-2154520.9770602495</v>
      </c>
      <c r="S72" s="225">
        <f t="shared" si="19"/>
        <v>-2168993.9247420812</v>
      </c>
      <c r="T72" s="225">
        <f t="shared" si="19"/>
        <v>-2184147.1009649588</v>
      </c>
      <c r="U72" s="225">
        <f t="shared" si="19"/>
        <v>-2200012.4764703116</v>
      </c>
      <c r="V72" s="225">
        <f t="shared" si="19"/>
        <v>-2216623.5246244166</v>
      </c>
      <c r="W72" s="225">
        <f t="shared" si="19"/>
        <v>-2234015.2920417641</v>
      </c>
      <c r="X72" s="225">
        <f t="shared" si="19"/>
        <v>-2252224.4725277266</v>
      </c>
      <c r="Y72" s="225">
        <f t="shared" si="19"/>
        <v>-2271289.4844965301</v>
      </c>
      <c r="Z72" s="225">
        <f t="shared" si="19"/>
        <v>-2291250.5520278672</v>
      </c>
      <c r="AA72" s="225">
        <f t="shared" si="19"/>
        <v>-2312149.7897331766</v>
      </c>
      <c r="AB72" s="225">
        <f t="shared" si="19"/>
        <v>-2334031.2916106358</v>
      </c>
      <c r="AC72" s="225">
        <f t="shared" si="19"/>
        <v>-2356941.2240763358</v>
      </c>
      <c r="AD72" s="225">
        <f t="shared" si="19"/>
        <v>-2380927.9233679236</v>
      </c>
      <c r="AE72" s="225">
        <f t="shared" si="19"/>
        <v>-2406041.9975262159</v>
      </c>
      <c r="AF72" s="225">
        <f t="shared" si="19"/>
        <v>-2432336.4331699479</v>
      </c>
      <c r="AG72" s="225">
        <f t="shared" si="19"/>
        <v>-2459866.7072889353</v>
      </c>
      <c r="AH72" s="225">
        <f t="shared" si="19"/>
        <v>-2488690.9042915152</v>
      </c>
    </row>
    <row r="73" spans="1:34" s="235" customFormat="1" ht="16.5" thickBot="1" x14ac:dyDescent="0.25">
      <c r="A73" s="287"/>
      <c r="B73" s="288">
        <v>0</v>
      </c>
      <c r="C73" s="288">
        <v>0</v>
      </c>
      <c r="D73" s="288">
        <v>0.5</v>
      </c>
      <c r="E73" s="288">
        <v>1.5</v>
      </c>
      <c r="F73" s="288">
        <v>2.5</v>
      </c>
      <c r="G73" s="288">
        <v>3.5</v>
      </c>
      <c r="H73" s="288">
        <v>4.5</v>
      </c>
      <c r="I73" s="288">
        <v>5.5</v>
      </c>
      <c r="J73" s="288">
        <v>6.5</v>
      </c>
      <c r="K73" s="288">
        <v>7.5</v>
      </c>
      <c r="L73" s="288">
        <v>8.5</v>
      </c>
      <c r="M73" s="288">
        <v>9.5</v>
      </c>
      <c r="N73" s="288">
        <v>10.5</v>
      </c>
      <c r="O73" s="288">
        <v>11.5</v>
      </c>
      <c r="P73" s="288">
        <v>12.5</v>
      </c>
      <c r="Q73" s="288">
        <v>13.5</v>
      </c>
      <c r="R73" s="288">
        <v>14.5</v>
      </c>
      <c r="S73" s="288">
        <v>15.5</v>
      </c>
      <c r="T73" s="288">
        <v>16.5</v>
      </c>
      <c r="U73" s="288">
        <v>17.5</v>
      </c>
      <c r="V73" s="288">
        <v>18.5</v>
      </c>
      <c r="W73" s="288">
        <v>19.5</v>
      </c>
      <c r="X73" s="288">
        <v>20.5</v>
      </c>
      <c r="Y73" s="288">
        <v>21.5</v>
      </c>
      <c r="Z73" s="288">
        <v>22.5</v>
      </c>
      <c r="AA73" s="288">
        <v>23.5</v>
      </c>
      <c r="AB73" s="288">
        <v>24.5</v>
      </c>
      <c r="AC73" s="288">
        <v>25.5</v>
      </c>
      <c r="AD73" s="288">
        <v>26.5</v>
      </c>
      <c r="AE73" s="288">
        <v>27.5</v>
      </c>
      <c r="AF73" s="288">
        <v>28.5</v>
      </c>
      <c r="AG73" s="288">
        <v>29.5</v>
      </c>
      <c r="AH73" s="288">
        <v>30.5</v>
      </c>
    </row>
    <row r="74" spans="1:34" x14ac:dyDescent="0.2">
      <c r="A74" s="210" t="s">
        <v>306</v>
      </c>
      <c r="B74" s="211">
        <f t="shared" ref="B74:AH74" si="20">B58</f>
        <v>1</v>
      </c>
      <c r="C74" s="211">
        <f t="shared" si="20"/>
        <v>2</v>
      </c>
      <c r="D74" s="211">
        <f t="shared" si="20"/>
        <v>3</v>
      </c>
      <c r="E74" s="211">
        <f t="shared" si="20"/>
        <v>4</v>
      </c>
      <c r="F74" s="211">
        <f t="shared" si="20"/>
        <v>5</v>
      </c>
      <c r="G74" s="211">
        <f t="shared" si="20"/>
        <v>6</v>
      </c>
      <c r="H74" s="211">
        <f t="shared" si="20"/>
        <v>7</v>
      </c>
      <c r="I74" s="211">
        <f t="shared" si="20"/>
        <v>8</v>
      </c>
      <c r="J74" s="211">
        <f t="shared" si="20"/>
        <v>9</v>
      </c>
      <c r="K74" s="211">
        <f t="shared" si="20"/>
        <v>10</v>
      </c>
      <c r="L74" s="211">
        <f t="shared" si="20"/>
        <v>11</v>
      </c>
      <c r="M74" s="211">
        <f t="shared" si="20"/>
        <v>12</v>
      </c>
      <c r="N74" s="211">
        <f t="shared" si="20"/>
        <v>13</v>
      </c>
      <c r="O74" s="211">
        <f t="shared" si="20"/>
        <v>14</v>
      </c>
      <c r="P74" s="211">
        <f t="shared" si="20"/>
        <v>15</v>
      </c>
      <c r="Q74" s="211">
        <f t="shared" si="20"/>
        <v>16</v>
      </c>
      <c r="R74" s="211">
        <f t="shared" si="20"/>
        <v>17</v>
      </c>
      <c r="S74" s="211">
        <f t="shared" si="20"/>
        <v>18</v>
      </c>
      <c r="T74" s="211">
        <f t="shared" si="20"/>
        <v>19</v>
      </c>
      <c r="U74" s="211">
        <f t="shared" si="20"/>
        <v>20</v>
      </c>
      <c r="V74" s="211">
        <f t="shared" si="20"/>
        <v>21</v>
      </c>
      <c r="W74" s="211">
        <f t="shared" si="20"/>
        <v>22</v>
      </c>
      <c r="X74" s="211">
        <f t="shared" si="20"/>
        <v>23</v>
      </c>
      <c r="Y74" s="211">
        <f t="shared" si="20"/>
        <v>24</v>
      </c>
      <c r="Z74" s="211">
        <f t="shared" si="20"/>
        <v>25</v>
      </c>
      <c r="AA74" s="211">
        <f t="shared" si="20"/>
        <v>26</v>
      </c>
      <c r="AB74" s="211">
        <f t="shared" si="20"/>
        <v>27</v>
      </c>
      <c r="AC74" s="211">
        <f t="shared" si="20"/>
        <v>28</v>
      </c>
      <c r="AD74" s="211">
        <f t="shared" si="20"/>
        <v>29</v>
      </c>
      <c r="AE74" s="211">
        <f t="shared" si="20"/>
        <v>30</v>
      </c>
      <c r="AF74" s="211">
        <f t="shared" si="20"/>
        <v>31</v>
      </c>
      <c r="AG74" s="211">
        <f t="shared" si="20"/>
        <v>32</v>
      </c>
      <c r="AH74" s="211">
        <f t="shared" si="20"/>
        <v>33</v>
      </c>
    </row>
    <row r="75" spans="1:34" ht="28.5" x14ac:dyDescent="0.2">
      <c r="A75" s="219" t="s">
        <v>305</v>
      </c>
      <c r="B75" s="220">
        <f t="shared" ref="B75:AH75" si="21">B68</f>
        <v>0</v>
      </c>
      <c r="C75" s="220">
        <f t="shared" si="21"/>
        <v>877651.3</v>
      </c>
      <c r="D75" s="220">
        <f>D68</f>
        <v>867841.31229999999</v>
      </c>
      <c r="E75" s="220">
        <f t="shared" si="21"/>
        <v>-2520098.8967096</v>
      </c>
      <c r="F75" s="220">
        <f t="shared" si="21"/>
        <v>848179.77794504876</v>
      </c>
      <c r="G75" s="220">
        <f t="shared" si="21"/>
        <v>-2540482.3604915338</v>
      </c>
      <c r="H75" s="220">
        <f t="shared" si="21"/>
        <v>-2551398.1086346358</v>
      </c>
      <c r="I75" s="220">
        <f t="shared" si="21"/>
        <v>-2562826.8969404637</v>
      </c>
      <c r="J75" s="220">
        <f t="shared" si="21"/>
        <v>-2574792.8382966658</v>
      </c>
      <c r="K75" s="220">
        <f t="shared" si="21"/>
        <v>-2587321.1788966088</v>
      </c>
      <c r="L75" s="220">
        <f t="shared" si="21"/>
        <v>-2600438.3515047496</v>
      </c>
      <c r="M75" s="220">
        <f t="shared" si="21"/>
        <v>-2614172.0312254727</v>
      </c>
      <c r="N75" s="220">
        <f t="shared" si="21"/>
        <v>-2628551.1938930699</v>
      </c>
      <c r="O75" s="220">
        <f t="shared" si="21"/>
        <v>-2643606.1772060441</v>
      </c>
      <c r="P75" s="220">
        <f t="shared" si="21"/>
        <v>-2659368.7447347282</v>
      </c>
      <c r="Q75" s="220">
        <f t="shared" si="21"/>
        <v>-2675872.1529372605</v>
      </c>
      <c r="R75" s="220">
        <f t="shared" si="21"/>
        <v>-2693151.2213253118</v>
      </c>
      <c r="S75" s="220">
        <f t="shared" si="21"/>
        <v>-2711242.4059276013</v>
      </c>
      <c r="T75" s="220">
        <f t="shared" si="21"/>
        <v>-2730183.8762061987</v>
      </c>
      <c r="U75" s="220">
        <f t="shared" si="21"/>
        <v>-2750015.5955878897</v>
      </c>
      <c r="V75" s="220">
        <f t="shared" si="21"/>
        <v>-2770779.4057805208</v>
      </c>
      <c r="W75" s="220">
        <f t="shared" si="21"/>
        <v>-2792519.115052205</v>
      </c>
      <c r="X75" s="220">
        <f t="shared" si="21"/>
        <v>-2815280.5906596584</v>
      </c>
      <c r="Y75" s="220">
        <f t="shared" si="21"/>
        <v>-2839111.8556206627</v>
      </c>
      <c r="Z75" s="220">
        <f t="shared" si="21"/>
        <v>-2864063.1900348337</v>
      </c>
      <c r="AA75" s="220">
        <f t="shared" si="21"/>
        <v>-2890187.2371664708</v>
      </c>
      <c r="AB75" s="220">
        <f t="shared" si="21"/>
        <v>-2917539.1145132948</v>
      </c>
      <c r="AC75" s="220">
        <f t="shared" si="21"/>
        <v>-2946176.5300954198</v>
      </c>
      <c r="AD75" s="220">
        <f t="shared" si="21"/>
        <v>-2976159.9042099044</v>
      </c>
      <c r="AE75" s="220">
        <f t="shared" si="21"/>
        <v>-3007552.4969077697</v>
      </c>
      <c r="AF75" s="220">
        <f t="shared" si="21"/>
        <v>-3040420.5414624349</v>
      </c>
      <c r="AG75" s="220">
        <f t="shared" si="21"/>
        <v>-3074833.3841111693</v>
      </c>
      <c r="AH75" s="220">
        <f t="shared" si="21"/>
        <v>-3110863.6303643943</v>
      </c>
    </row>
    <row r="76" spans="1:34" x14ac:dyDescent="0.2">
      <c r="A76" s="221" t="s">
        <v>304</v>
      </c>
      <c r="B76" s="213">
        <f t="shared" ref="B76:AH76" si="22">-B67</f>
        <v>0</v>
      </c>
      <c r="C76" s="213">
        <f>-C67</f>
        <v>-1070004</v>
      </c>
      <c r="D76" s="213">
        <f t="shared" si="22"/>
        <v>-1070004</v>
      </c>
      <c r="E76" s="213">
        <f t="shared" si="22"/>
        <v>2308232.4</v>
      </c>
      <c r="F76" s="213">
        <f>-C67</f>
        <v>-1070004</v>
      </c>
      <c r="G76" s="213">
        <f t="shared" si="22"/>
        <v>2308232.4</v>
      </c>
      <c r="H76" s="213">
        <f t="shared" si="22"/>
        <v>2308232.4</v>
      </c>
      <c r="I76" s="213">
        <f t="shared" si="22"/>
        <v>2308232.4</v>
      </c>
      <c r="J76" s="213">
        <f t="shared" si="22"/>
        <v>2308232.4</v>
      </c>
      <c r="K76" s="213">
        <f t="shared" si="22"/>
        <v>2308232.4</v>
      </c>
      <c r="L76" s="213">
        <f>-L67</f>
        <v>2308232.4</v>
      </c>
      <c r="M76" s="213">
        <f>-M67</f>
        <v>2308232.4</v>
      </c>
      <c r="N76" s="213">
        <f t="shared" si="22"/>
        <v>2308232.4</v>
      </c>
      <c r="O76" s="213">
        <f t="shared" si="22"/>
        <v>2308232.4</v>
      </c>
      <c r="P76" s="213">
        <f t="shared" si="22"/>
        <v>2308232.4</v>
      </c>
      <c r="Q76" s="213">
        <f t="shared" si="22"/>
        <v>2308232.4</v>
      </c>
      <c r="R76" s="213">
        <f t="shared" si="22"/>
        <v>2308232.4</v>
      </c>
      <c r="S76" s="213">
        <f t="shared" si="22"/>
        <v>2308232.4</v>
      </c>
      <c r="T76" s="213">
        <f t="shared" si="22"/>
        <v>2308232.4</v>
      </c>
      <c r="U76" s="213">
        <f t="shared" si="22"/>
        <v>2308232.4</v>
      </c>
      <c r="V76" s="213">
        <f t="shared" si="22"/>
        <v>2308232.4</v>
      </c>
      <c r="W76" s="213">
        <f t="shared" si="22"/>
        <v>2308232.4</v>
      </c>
      <c r="X76" s="213">
        <f t="shared" si="22"/>
        <v>2308232.4</v>
      </c>
      <c r="Y76" s="213">
        <f t="shared" si="22"/>
        <v>2308232.4</v>
      </c>
      <c r="Z76" s="213">
        <f t="shared" si="22"/>
        <v>2308232.4</v>
      </c>
      <c r="AA76" s="213">
        <f t="shared" si="22"/>
        <v>2308232.4</v>
      </c>
      <c r="AB76" s="213">
        <f t="shared" si="22"/>
        <v>2308232.4</v>
      </c>
      <c r="AC76" s="213">
        <f t="shared" si="22"/>
        <v>2308232.4</v>
      </c>
      <c r="AD76" s="213">
        <f t="shared" si="22"/>
        <v>2308232.4</v>
      </c>
      <c r="AE76" s="213">
        <f t="shared" si="22"/>
        <v>2308232.4</v>
      </c>
      <c r="AF76" s="213">
        <f t="shared" si="22"/>
        <v>2308232.4</v>
      </c>
      <c r="AG76" s="213">
        <f t="shared" si="22"/>
        <v>2308232.4</v>
      </c>
      <c r="AH76" s="213">
        <f t="shared" si="22"/>
        <v>2308232.4</v>
      </c>
    </row>
    <row r="77" spans="1:34" x14ac:dyDescent="0.2">
      <c r="A77" s="221" t="s">
        <v>303</v>
      </c>
      <c r="B77" s="213">
        <f t="shared" ref="B77:AH77" si="23">B69</f>
        <v>0</v>
      </c>
      <c r="C77" s="213">
        <f t="shared" si="23"/>
        <v>0</v>
      </c>
      <c r="D77" s="213">
        <f t="shared" si="23"/>
        <v>0</v>
      </c>
      <c r="E77" s="213">
        <f t="shared" si="23"/>
        <v>0</v>
      </c>
      <c r="F77" s="213">
        <f t="shared" si="23"/>
        <v>0</v>
      </c>
      <c r="G77" s="213">
        <f t="shared" si="23"/>
        <v>0</v>
      </c>
      <c r="H77" s="213">
        <f t="shared" si="23"/>
        <v>0</v>
      </c>
      <c r="I77" s="213">
        <f t="shared" si="23"/>
        <v>0</v>
      </c>
      <c r="J77" s="213">
        <f t="shared" si="23"/>
        <v>0</v>
      </c>
      <c r="K77" s="213">
        <f t="shared" si="23"/>
        <v>0</v>
      </c>
      <c r="L77" s="213">
        <f t="shared" si="23"/>
        <v>0</v>
      </c>
      <c r="M77" s="213">
        <f t="shared" si="23"/>
        <v>0</v>
      </c>
      <c r="N77" s="213">
        <f t="shared" si="23"/>
        <v>0</v>
      </c>
      <c r="O77" s="213">
        <f t="shared" si="23"/>
        <v>0</v>
      </c>
      <c r="P77" s="213">
        <f t="shared" si="23"/>
        <v>0</v>
      </c>
      <c r="Q77" s="213">
        <f t="shared" si="23"/>
        <v>0</v>
      </c>
      <c r="R77" s="213">
        <f t="shared" si="23"/>
        <v>0</v>
      </c>
      <c r="S77" s="213">
        <f t="shared" si="23"/>
        <v>0</v>
      </c>
      <c r="T77" s="213">
        <f t="shared" si="23"/>
        <v>0</v>
      </c>
      <c r="U77" s="213">
        <f t="shared" si="23"/>
        <v>0</v>
      </c>
      <c r="V77" s="213">
        <f t="shared" si="23"/>
        <v>0</v>
      </c>
      <c r="W77" s="213">
        <f t="shared" si="23"/>
        <v>0</v>
      </c>
      <c r="X77" s="213">
        <f t="shared" si="23"/>
        <v>0</v>
      </c>
      <c r="Y77" s="213">
        <f t="shared" si="23"/>
        <v>0</v>
      </c>
      <c r="Z77" s="213">
        <f t="shared" si="23"/>
        <v>0</v>
      </c>
      <c r="AA77" s="213">
        <f t="shared" si="23"/>
        <v>0</v>
      </c>
      <c r="AB77" s="213">
        <f t="shared" si="23"/>
        <v>0</v>
      </c>
      <c r="AC77" s="213">
        <f t="shared" si="23"/>
        <v>0</v>
      </c>
      <c r="AD77" s="213">
        <f t="shared" si="23"/>
        <v>0</v>
      </c>
      <c r="AE77" s="213">
        <f t="shared" si="23"/>
        <v>0</v>
      </c>
      <c r="AF77" s="213">
        <f t="shared" si="23"/>
        <v>0</v>
      </c>
      <c r="AG77" s="213">
        <f t="shared" si="23"/>
        <v>0</v>
      </c>
      <c r="AH77" s="213">
        <f t="shared" si="23"/>
        <v>0</v>
      </c>
    </row>
    <row r="78" spans="1:34" x14ac:dyDescent="0.2">
      <c r="A78" s="221" t="s">
        <v>302</v>
      </c>
      <c r="B78" s="213">
        <f>IF(SUM($B$71:B71)+SUM($A$78:A78)&gt;0,0,SUM($B$71:B71)-SUM($A$78:A78))</f>
        <v>0</v>
      </c>
      <c r="C78" s="213">
        <f>IF(SUM($B$71:C71)+SUM($A$78:B78)&gt;0,0,SUM($B$71:C71)-SUM($A$78:B78))</f>
        <v>-175530.26</v>
      </c>
      <c r="D78" s="213">
        <f>IF(SUM($B$71:D71)+SUM($A$78:C78)&gt;0,0,SUM($B$71:D71)-SUM($A$78:C78))</f>
        <v>-173568.26246</v>
      </c>
      <c r="E78" s="213">
        <f>IF(SUM($B$71:E71)+SUM($A$78:D78)&gt;0,0,SUM($B$71:E71)-SUM($A$78:D78))</f>
        <v>504019.77934192005</v>
      </c>
      <c r="F78" s="213">
        <f>IF(SUM($B$71:F71)+SUM($A$78:E78)&gt;0,0,SUM($B$71:F71)-SUM($A$78:E78))</f>
        <v>0</v>
      </c>
      <c r="G78" s="213">
        <f>IF(SUM($B$71:G71)+SUM($A$78:F78)&gt;0,0,SUM($B$71:G71)-SUM($A$78:F78))</f>
        <v>0</v>
      </c>
      <c r="H78" s="213">
        <f>IF(SUM($B$71:H71)+SUM($A$78:G78)&gt;0,0,SUM($B$71:H71)-SUM($A$78:G78))</f>
        <v>0</v>
      </c>
      <c r="I78" s="213">
        <f>IF(SUM($B$71:I71)+SUM($A$78:H78)&gt;0,0,SUM($B$71:I71)-SUM($A$78:H78))</f>
        <v>0</v>
      </c>
      <c r="J78" s="213">
        <f>IF(SUM($B$71:J71)+SUM($A$78:I78)&gt;0,0,SUM($B$71:J71)-SUM($A$78:I78))</f>
        <v>0</v>
      </c>
      <c r="K78" s="213">
        <f>IF(SUM($B$71:K71)+SUM($A$78:J78)&gt;0,0,SUM($B$71:K71)-SUM($A$78:J78))</f>
        <v>0</v>
      </c>
      <c r="L78" s="213">
        <f>IF(SUM($B$71:L71)+SUM($A$78:K78)&gt;0,0,SUM($B$71:L71)-SUM($A$78:K78))</f>
        <v>0</v>
      </c>
      <c r="M78" s="213">
        <f>IF(SUM($B$71:M71)+SUM($A$78:L78)&gt;0,0,SUM($B$71:M71)-SUM($A$78:L78))</f>
        <v>0</v>
      </c>
      <c r="N78" s="213">
        <f>IF(SUM($B$71:N71)+SUM($A$78:M78)&gt;0,0,SUM($B$71:N71)-SUM($A$78:M78))</f>
        <v>0</v>
      </c>
      <c r="O78" s="213">
        <f>IF(SUM($B$71:O71)+SUM($A$78:N78)&gt;0,0,SUM($B$71:O71)-SUM($A$78:N78))</f>
        <v>0</v>
      </c>
      <c r="P78" s="213">
        <f>IF(SUM($B$71:P71)+SUM($A$78:O78)&gt;0,0,SUM($B$71:P71)-SUM($A$78:O78))</f>
        <v>0</v>
      </c>
      <c r="Q78" s="213">
        <f>IF(SUM($B$71:Q71)+SUM($A$78:P78)&gt;0,0,SUM($B$71:Q71)-SUM($A$78:P78))</f>
        <v>0</v>
      </c>
      <c r="R78" s="213">
        <f>IF(SUM($B$71:R71)+SUM($A$78:Q78)&gt;0,0,SUM($B$71:R71)-SUM($A$78:Q78))</f>
        <v>0</v>
      </c>
      <c r="S78" s="213">
        <f>IF(SUM($B$71:S71)+SUM($A$78:R78)&gt;0,0,SUM($B$71:S71)-SUM($A$78:R78))</f>
        <v>0</v>
      </c>
      <c r="T78" s="213">
        <f>IF(SUM($B$71:T71)+SUM($A$78:S78)&gt;0,0,SUM($B$71:T71)-SUM($A$78:S78))</f>
        <v>0</v>
      </c>
      <c r="U78" s="213">
        <f>IF(SUM($B$71:U71)+SUM($A$78:T78)&gt;0,0,SUM($B$71:U71)-SUM($A$78:T78))</f>
        <v>0</v>
      </c>
      <c r="V78" s="213">
        <f>IF(SUM($B$71:V71)+SUM($A$78:U78)&gt;0,0,SUM($B$71:V71)-SUM($A$78:U78))</f>
        <v>0</v>
      </c>
      <c r="W78" s="213">
        <f>IF(SUM($B$71:W71)+SUM($A$78:V78)&gt;0,0,SUM($B$71:W71)-SUM($A$78:V78))</f>
        <v>0</v>
      </c>
      <c r="X78" s="213">
        <f>IF(SUM($B$71:X71)+SUM($A$78:W78)&gt;0,0,SUM($B$71:X71)-SUM($A$78:W78))</f>
        <v>0</v>
      </c>
      <c r="Y78" s="213">
        <f>IF(SUM($B$71:Y71)+SUM($A$78:X78)&gt;0,0,SUM($B$71:Y71)-SUM($A$78:X78))</f>
        <v>0</v>
      </c>
      <c r="Z78" s="213">
        <f>IF(SUM($B$71:Z71)+SUM($A$78:Y78)&gt;0,0,SUM($B$71:Z71)-SUM($A$78:Y78))</f>
        <v>0</v>
      </c>
      <c r="AA78" s="213">
        <f>IF(SUM($B$71:AA71)+SUM($A$78:Z78)&gt;0,0,SUM($B$71:AA71)-SUM($A$78:Z78))</f>
        <v>0</v>
      </c>
      <c r="AB78" s="213">
        <f>IF(SUM($B$71:AB71)+SUM($A$78:AA78)&gt;0,0,SUM($B$71:AB71)-SUM($A$78:AA78))</f>
        <v>0</v>
      </c>
      <c r="AC78" s="213">
        <f>IF(SUM($B$71:AC71)+SUM($A$78:AB78)&gt;0,0,SUM($B$71:AC71)-SUM($A$78:AB78))</f>
        <v>0</v>
      </c>
      <c r="AD78" s="213">
        <f>IF(SUM($B$71:AD71)+SUM($A$78:AC78)&gt;0,0,SUM($B$71:AD71)-SUM($A$78:AC78))</f>
        <v>0</v>
      </c>
      <c r="AE78" s="213">
        <f>IF(SUM($B$71:AE71)+SUM($A$78:AD78)&gt;0,0,SUM($B$71:AE71)-SUM($A$78:AD78))</f>
        <v>0</v>
      </c>
      <c r="AF78" s="213">
        <f>IF(SUM($B$71:AF71)+SUM($A$78:AE78)&gt;0,0,SUM($B$71:AF71)-SUM($A$78:AE78))</f>
        <v>0</v>
      </c>
      <c r="AG78" s="213">
        <f>IF(SUM($B$71:AG71)+SUM($A$78:AF78)&gt;0,0,SUM($B$71:AG71)-SUM($A$78:AF78))</f>
        <v>0</v>
      </c>
      <c r="AH78" s="213">
        <f>IF(SUM($B$71:AH71)+SUM($A$78:AG78)&gt;0,0,SUM($B$71:AH71)-SUM($A$78:AG78))</f>
        <v>0</v>
      </c>
    </row>
    <row r="79" spans="1:34" x14ac:dyDescent="0.2">
      <c r="A79" s="221" t="s">
        <v>301</v>
      </c>
      <c r="B79" s="213">
        <f>IF(((SUM($B$59:B59)+SUM($B$61:B64))+SUM($B$81:B81))&lt;0,((SUM($B$59:B59)+SUM($B$61:B64))+SUM($B$81:B81))*0.2-SUM($A$79:A79),IF(SUM(A$79:$B79)&lt;0,0-SUM(A$79:$B79),0))</f>
        <v>-1783340</v>
      </c>
      <c r="C79" s="213">
        <f>IF(((SUM($B$59:C59)+SUM($B$61:C64))+SUM($B$81:C81))&lt;0,((SUM($B$59:C59)+SUM($B$61:C64))+SUM($B$81:C81))*0.2-SUM($A$79:B79),IF(SUM(B$79:$B79)&lt;0,0-SUM(B$79:$B79),0))</f>
        <v>-38470.540000000037</v>
      </c>
      <c r="D79" s="213">
        <f>IF(((SUM($B$59:D59)+SUM($B$61:D64))+SUM($B$81:D81))&lt;0,((SUM($B$59:D59)+SUM($B$61:D64))+SUM($B$81:D81))*0.2-SUM($A$79:C79),IF(SUM($B$79:C79)&lt;0,0-SUM($B$79:C79),0))</f>
        <v>-2104146.5375399999</v>
      </c>
      <c r="E79" s="213">
        <f>IF(((SUM($B$59:E59)+SUM($B$61:E64))+SUM($B$81:E81))&lt;0,((SUM($B$59:E59)+SUM($B$61:E64))+SUM($B$81:E81))*0.2-SUM($A$79:D79),IF(SUM($B$79:D79)&lt;0,0-SUM($B$79:D79),0))</f>
        <v>-42373.299341919832</v>
      </c>
      <c r="F79" s="213">
        <f>IF(((SUM($B$59:F59)+SUM($B$61:F64))+SUM($B$81:F81))&lt;0,((SUM($B$59:F59)+SUM($B$61:F64))+SUM($B$81:F81))*0.2-SUM($A$79:E79),IF(SUM($B$79:E79)&lt;0,0-SUM($B$79:E79),0))</f>
        <v>-44364.844410990365</v>
      </c>
      <c r="G79" s="213">
        <f>IF(((SUM($B$59:G59)+SUM($B$61:G64))+SUM($B$81:G81))&lt;0,((SUM($B$59:G59)+SUM($B$61:G64))+SUM($B$81:G81))*0.2-SUM($A$79:F79),IF(SUM($B$79:F79)&lt;0,0-SUM($B$79:F79),0))</f>
        <v>-46449.992098306771</v>
      </c>
      <c r="H79" s="213">
        <f>IF(((SUM($B$59:H59)+SUM($B$61:H64))+SUM($B$81:H81))&lt;0,((SUM($B$59:H59)+SUM($B$61:H64))+SUM($B$81:H81))*0.2-SUM($A$79:G79),IF(SUM($B$79:G79)&lt;0,0-SUM($B$79:G79),0))</f>
        <v>-48633.141726927366</v>
      </c>
      <c r="I79" s="213">
        <f>IF(((SUM($B$59:I59)+SUM($B$61:I64))+SUM($B$81:I81))&lt;0,((SUM($B$59:I59)+SUM($B$61:I64))+SUM($B$81:I81))*0.2-SUM($A$79:H79),IF(SUM($B$79:H79)&lt;0,0-SUM($B$79:H79),0))</f>
        <v>-50918.899388093036</v>
      </c>
      <c r="J79" s="213">
        <f>IF(((SUM($B$59:J59)+SUM($B$61:J64))+SUM($B$81:J81))&lt;0,((SUM($B$59:J59)+SUM($B$61:J64))+SUM($B$81:J81))*0.2-SUM($A$79:I79),IF(SUM($B$79:I79)&lt;0,0-SUM($B$79:I79),0))</f>
        <v>-53312.087659332436</v>
      </c>
      <c r="K79" s="213">
        <f>IF(((SUM($B$59:K59)+SUM($B$61:K64))+SUM($B$81:K81))&lt;0,((SUM($B$59:K59)+SUM($B$61:K64))+SUM($B$81:K81))*0.2-SUM($A$79:J79),IF(SUM($B$79:J79)&lt;0,0-SUM($B$79:J79),0))</f>
        <v>-55817.755779322237</v>
      </c>
      <c r="L79" s="213">
        <f>IF(((SUM($B$59:L59)+SUM($B$61:L64))+SUM($B$81:L81))&lt;0,((SUM($B$59:L59)+SUM($B$61:L64))+SUM($B$81:L81))*0.2-SUM($A$79:K79),IF(SUM($B$79:K79)&lt;0,0-SUM($B$79:K79),0))</f>
        <v>-58441.190300949849</v>
      </c>
      <c r="M79" s="213">
        <f>IF(((SUM($B$59:M59)+SUM($B$61:M64))+SUM($B$81:M81))&lt;0,((SUM($B$59:M59)+SUM($B$61:M64))+SUM($B$81:M81))*0.2-SUM($A$79:L79),IF(SUM($B$79:L79)&lt;0,0-SUM($B$79:L79),0))</f>
        <v>-61187.926245095208</v>
      </c>
      <c r="N79" s="213">
        <f>IF(((SUM($B$59:N59)+SUM($B$61:N64))+SUM($B$81:N81))&lt;0,((SUM($B$59:N59)+SUM($B$61:N64))+SUM($B$81:N81))*0.2-SUM($A$79:M79),IF(SUM($B$79:M79)&lt;0,0-SUM($B$79:M79),0))</f>
        <v>-64063.758778613992</v>
      </c>
      <c r="O79" s="213">
        <f>IF(((SUM($B$59:O59)+SUM($B$61:O64))+SUM($B$81:O81))&lt;0,((SUM($B$59:O59)+SUM($B$61:O64))+SUM($B$81:O81))*0.2-SUM($A$79:N79),IF(SUM($B$79:N79)&lt;0,0-SUM($B$79:N79),0))</f>
        <v>-67074.75544120837</v>
      </c>
      <c r="P79" s="213">
        <f>IF(((SUM($B$59:P59)+SUM($B$61:P64))+SUM($B$81:P81))&lt;0,((SUM($B$59:P59)+SUM($B$61:P64))+SUM($B$81:P81))*0.2-SUM($A$79:O79),IF(SUM($B$79:O79)&lt;0,0-SUM($B$79:O79),0))</f>
        <v>-70227.268946945667</v>
      </c>
      <c r="Q79" s="213">
        <f>IF(((SUM($B$59:Q59)+SUM($B$61:Q64))+SUM($B$81:Q81))&lt;0,((SUM($B$59:Q59)+SUM($B$61:Q64))+SUM($B$81:Q81))*0.2-SUM($A$79:P79),IF(SUM($B$79:P79)&lt;0,0-SUM($B$79:P79),0))</f>
        <v>-73527.950587452389</v>
      </c>
      <c r="R79" s="213">
        <f>IF(((SUM($B$59:R59)+SUM($B$61:R64))+SUM($B$81:R81))&lt;0,((SUM($B$59:R59)+SUM($B$61:R64))+SUM($B$81:R81))*0.2-SUM($A$79:Q79),IF(SUM($B$79:Q79)&lt;0,0-SUM($B$79:Q79),0))</f>
        <v>-76983.764265062287</v>
      </c>
      <c r="S79" s="213">
        <f>IF(((SUM($B$59:S59)+SUM($B$61:S64))+SUM($B$81:S81))&lt;0,((SUM($B$59:S59)+SUM($B$61:S64))+SUM($B$81:S81))*0.2-SUM($A$79:R79),IF(SUM($B$79:R79)&lt;0,0-SUM($B$79:R79),0))</f>
        <v>-80602.001185519621</v>
      </c>
      <c r="T79" s="213">
        <f>IF(((SUM($B$59:T59)+SUM($B$61:T64))+SUM($B$81:T81))&lt;0,((SUM($B$59:T59)+SUM($B$61:T64))+SUM($B$81:T81))*0.2-SUM($A$79:S79),IF(SUM($B$79:S79)&lt;0,0-SUM($B$79:S79),0))</f>
        <v>-84390.295241239481</v>
      </c>
      <c r="U79" s="213">
        <f>IF(((SUM($B$59:U59)+SUM($B$61:U64))+SUM($B$81:U81))&lt;0,((SUM($B$59:U59)+SUM($B$61:U64))+SUM($B$81:U81))*0.2-SUM($A$79:T79),IF(SUM($B$79:T79)&lt;0,0-SUM($B$79:T79),0))</f>
        <v>-88356.639117578976</v>
      </c>
      <c r="V79" s="213">
        <f>IF(((SUM($B$59:V59)+SUM($B$61:V64))+SUM($B$81:V81))&lt;0,((SUM($B$59:V59)+SUM($B$61:V64))+SUM($B$81:V81))*0.2-SUM($A$79:U79),IF(SUM($B$79:U79)&lt;0,0-SUM($B$79:U79),0))</f>
        <v>-92509.40115610417</v>
      </c>
      <c r="W79" s="213">
        <f>IF(((SUM($B$59:W59)+SUM($B$61:W64))+SUM($B$81:W81))&lt;0,((SUM($B$59:W59)+SUM($B$61:W64))+SUM($B$81:W81))*0.2-SUM($A$79:V79),IF(SUM($B$79:V79)&lt;0,0-SUM($B$79:V79),0))</f>
        <v>-96857.343010440469</v>
      </c>
      <c r="X79" s="213">
        <f>IF(((SUM($B$59:X59)+SUM($B$61:X64))+SUM($B$81:X81))&lt;0,((SUM($B$59:X59)+SUM($B$61:X64))+SUM($B$81:X81))*0.2-SUM($A$79:W79),IF(SUM($B$79:W79)&lt;0,0-SUM($B$79:W79),0))</f>
        <v>-101409.63813193236</v>
      </c>
      <c r="Y79" s="213">
        <f>IF(((SUM($B$59:Y59)+SUM($B$61:Y64))+SUM($B$81:Y81))&lt;0,((SUM($B$59:Y59)+SUM($B$61:Y64))+SUM($B$81:Y81))*0.2-SUM($A$79:X79),IF(SUM($B$79:X79)&lt;0,0-SUM($B$79:X79),0))</f>
        <v>-106175.89112413209</v>
      </c>
      <c r="Z79" s="213">
        <f>IF(((SUM($B$59:Z59)+SUM($B$61:Z64))+SUM($B$81:Z81))&lt;0,((SUM($B$59:Z59)+SUM($B$61:Z64))+SUM($B$81:Z81))*0.2-SUM($A$79:Y79),IF(SUM($B$79:Y79)&lt;0,0-SUM($B$79:Y79),0))</f>
        <v>-111166.15800696705</v>
      </c>
      <c r="AA79" s="213">
        <f>IF(((SUM($B$59:AA59)+SUM($B$61:AA64))+SUM($B$81:AA81))&lt;0,((SUM($B$59:AA59)+SUM($B$61:AA64))+SUM($B$81:AA81))*0.2-SUM($A$79:Z79),IF(SUM($B$79:Z79)&lt;0,0-SUM($B$79:Z79),0))</f>
        <v>-116390.96743329428</v>
      </c>
      <c r="AB79" s="213">
        <f>IF(((SUM($B$59:AB59)+SUM($B$61:AB64))+SUM($B$81:AB81))&lt;0,((SUM($B$59:AB59)+SUM($B$61:AB64))+SUM($B$81:AB81))*0.2-SUM($A$79:AA79),IF(SUM($B$79:AA79)&lt;0,0-SUM($B$79:AA79),0))</f>
        <v>-121861.34290265944</v>
      </c>
      <c r="AC79" s="213">
        <f>IF(((SUM($B$59:AC59)+SUM($B$61:AC64))+SUM($B$81:AC81))&lt;0,((SUM($B$59:AC59)+SUM($B$61:AC64))+SUM($B$81:AC81))*0.2-SUM($A$79:AB79),IF(SUM($B$79:AB79)&lt;0,0-SUM($B$79:AB79),0))</f>
        <v>-127588.82601908315</v>
      </c>
      <c r="AD79" s="213">
        <f>IF(((SUM($B$59:AD59)+SUM($B$61:AD64))+SUM($B$81:AD81))&lt;0,((SUM($B$59:AD59)+SUM($B$61:AD64))+SUM($B$81:AD81))*0.2-SUM($A$79:AC79),IF(SUM($B$79:AC79)&lt;0,0-SUM($B$79:AC79),0))</f>
        <v>-133585.5008419808</v>
      </c>
      <c r="AE79" s="213">
        <f>IF(((SUM($B$59:AE59)+SUM($B$61:AE64))+SUM($B$81:AE81))&lt;0,((SUM($B$59:AE59)+SUM($B$61:AE64))+SUM($B$81:AE81))*0.2-SUM($A$79:AD79),IF(SUM($B$79:AD79)&lt;0,0-SUM($B$79:AD79),0))</f>
        <v>-139864.01938155387</v>
      </c>
      <c r="AF79" s="213">
        <f>IF(((SUM($B$59:AF59)+SUM($B$61:AF64))+SUM($B$81:AF81))&lt;0,((SUM($B$59:AF59)+SUM($B$61:AF64))+SUM($B$81:AF81))*0.2-SUM($A$79:AE79),IF(SUM($B$79:AE79)&lt;0,0-SUM($B$79:AE79),0))</f>
        <v>-146437.62829248793</v>
      </c>
      <c r="AG79" s="213">
        <f>IF(((SUM($B$59:AG59)+SUM($B$61:AG64))+SUM($B$81:AG81))&lt;0,((SUM($B$59:AG59)+SUM($B$61:AG64))+SUM($B$81:AG81))*0.2-SUM($A$79:AF79),IF(SUM($B$79:AF79)&lt;0,0-SUM($B$79:AF79),0))</f>
        <v>-153320.1968222335</v>
      </c>
      <c r="AH79" s="213">
        <f>IF(((SUM($B$59:AH59)+SUM($B$61:AH64))+SUM($B$81:AH81))&lt;0,((SUM($B$59:AH59)+SUM($B$61:AH64))+SUM($B$81:AH81))*0.2-SUM($A$79:AG79),IF(SUM($B$79:AG79)&lt;0,0-SUM($B$79:AG79),0))</f>
        <v>-160526.24607287906</v>
      </c>
    </row>
    <row r="80" spans="1:34" x14ac:dyDescent="0.2">
      <c r="A80" s="221" t="s">
        <v>300</v>
      </c>
      <c r="B80" s="213">
        <f>-B59*(B39)</f>
        <v>0</v>
      </c>
      <c r="C80" s="213">
        <f t="shared" ref="C80:AH80" si="24">-(C59-B59)*$B$39</f>
        <v>0</v>
      </c>
      <c r="D80" s="213">
        <f t="shared" si="24"/>
        <v>0</v>
      </c>
      <c r="E80" s="213">
        <f t="shared" si="24"/>
        <v>0</v>
      </c>
      <c r="F80" s="213">
        <f t="shared" si="24"/>
        <v>0</v>
      </c>
      <c r="G80" s="213">
        <f t="shared" si="24"/>
        <v>0</v>
      </c>
      <c r="H80" s="213">
        <f t="shared" si="24"/>
        <v>0</v>
      </c>
      <c r="I80" s="213">
        <f t="shared" si="24"/>
        <v>0</v>
      </c>
      <c r="J80" s="213">
        <f t="shared" si="24"/>
        <v>0</v>
      </c>
      <c r="K80" s="213">
        <f t="shared" si="24"/>
        <v>0</v>
      </c>
      <c r="L80" s="213">
        <f t="shared" si="24"/>
        <v>0</v>
      </c>
      <c r="M80" s="213">
        <f t="shared" si="24"/>
        <v>0</v>
      </c>
      <c r="N80" s="213">
        <f t="shared" si="24"/>
        <v>0</v>
      </c>
      <c r="O80" s="213">
        <f t="shared" si="24"/>
        <v>0</v>
      </c>
      <c r="P80" s="213">
        <f t="shared" si="24"/>
        <v>0</v>
      </c>
      <c r="Q80" s="213">
        <f t="shared" si="24"/>
        <v>0</v>
      </c>
      <c r="R80" s="213">
        <f t="shared" si="24"/>
        <v>0</v>
      </c>
      <c r="S80" s="213">
        <f t="shared" si="24"/>
        <v>0</v>
      </c>
      <c r="T80" s="213">
        <f t="shared" si="24"/>
        <v>0</v>
      </c>
      <c r="U80" s="213">
        <f t="shared" si="24"/>
        <v>0</v>
      </c>
      <c r="V80" s="213">
        <f t="shared" si="24"/>
        <v>0</v>
      </c>
      <c r="W80" s="213">
        <f t="shared" si="24"/>
        <v>0</v>
      </c>
      <c r="X80" s="213">
        <f t="shared" si="24"/>
        <v>0</v>
      </c>
      <c r="Y80" s="213">
        <f t="shared" si="24"/>
        <v>0</v>
      </c>
      <c r="Z80" s="213">
        <f t="shared" si="24"/>
        <v>0</v>
      </c>
      <c r="AA80" s="213">
        <f t="shared" si="24"/>
        <v>0</v>
      </c>
      <c r="AB80" s="213">
        <f t="shared" si="24"/>
        <v>0</v>
      </c>
      <c r="AC80" s="213">
        <f t="shared" si="24"/>
        <v>0</v>
      </c>
      <c r="AD80" s="213">
        <f t="shared" si="24"/>
        <v>0</v>
      </c>
      <c r="AE80" s="213">
        <f t="shared" si="24"/>
        <v>0</v>
      </c>
      <c r="AF80" s="213">
        <f t="shared" si="24"/>
        <v>0</v>
      </c>
      <c r="AG80" s="213">
        <f t="shared" si="24"/>
        <v>0</v>
      </c>
      <c r="AH80" s="213">
        <f t="shared" si="24"/>
        <v>0</v>
      </c>
    </row>
    <row r="81" spans="1:34" x14ac:dyDescent="0.2">
      <c r="A81" s="221" t="s">
        <v>532</v>
      </c>
      <c r="B81" s="213">
        <v>-8916700</v>
      </c>
      <c r="C81" s="213"/>
      <c r="D81" s="213">
        <f>'6.2. Паспорт фин осв ввод'!H30*-1*1000000</f>
        <v>-10318570</v>
      </c>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row>
    <row r="82" spans="1:34" x14ac:dyDescent="0.2">
      <c r="A82" s="221" t="s">
        <v>299</v>
      </c>
      <c r="B82" s="213">
        <f t="shared" ref="B82:AH82" si="25">B54-B55</f>
        <v>0</v>
      </c>
      <c r="C82" s="213">
        <f t="shared" si="25"/>
        <v>0</v>
      </c>
      <c r="D82" s="213">
        <f t="shared" si="25"/>
        <v>0</v>
      </c>
      <c r="E82" s="213">
        <f t="shared" si="25"/>
        <v>0</v>
      </c>
      <c r="F82" s="213">
        <f t="shared" si="25"/>
        <v>0</v>
      </c>
      <c r="G82" s="213">
        <f t="shared" si="25"/>
        <v>0</v>
      </c>
      <c r="H82" s="213">
        <f t="shared" si="25"/>
        <v>0</v>
      </c>
      <c r="I82" s="213">
        <f t="shared" si="25"/>
        <v>0</v>
      </c>
      <c r="J82" s="213">
        <f t="shared" si="25"/>
        <v>0</v>
      </c>
      <c r="K82" s="213">
        <f t="shared" si="25"/>
        <v>0</v>
      </c>
      <c r="L82" s="213">
        <f t="shared" si="25"/>
        <v>0</v>
      </c>
      <c r="M82" s="213">
        <f t="shared" si="25"/>
        <v>0</v>
      </c>
      <c r="N82" s="213">
        <f t="shared" si="25"/>
        <v>0</v>
      </c>
      <c r="O82" s="213">
        <f t="shared" si="25"/>
        <v>0</v>
      </c>
      <c r="P82" s="213">
        <f t="shared" si="25"/>
        <v>0</v>
      </c>
      <c r="Q82" s="213">
        <f t="shared" si="25"/>
        <v>0</v>
      </c>
      <c r="R82" s="213">
        <f t="shared" si="25"/>
        <v>0</v>
      </c>
      <c r="S82" s="213">
        <f t="shared" si="25"/>
        <v>0</v>
      </c>
      <c r="T82" s="213">
        <f t="shared" si="25"/>
        <v>0</v>
      </c>
      <c r="U82" s="213">
        <f t="shared" si="25"/>
        <v>0</v>
      </c>
      <c r="V82" s="213">
        <f t="shared" si="25"/>
        <v>0</v>
      </c>
      <c r="W82" s="213">
        <f t="shared" si="25"/>
        <v>0</v>
      </c>
      <c r="X82" s="213">
        <f t="shared" si="25"/>
        <v>0</v>
      </c>
      <c r="Y82" s="213">
        <f t="shared" si="25"/>
        <v>0</v>
      </c>
      <c r="Z82" s="213">
        <f t="shared" si="25"/>
        <v>0</v>
      </c>
      <c r="AA82" s="213">
        <f t="shared" si="25"/>
        <v>0</v>
      </c>
      <c r="AB82" s="213">
        <f t="shared" si="25"/>
        <v>0</v>
      </c>
      <c r="AC82" s="213">
        <f t="shared" si="25"/>
        <v>0</v>
      </c>
      <c r="AD82" s="213">
        <f t="shared" si="25"/>
        <v>0</v>
      </c>
      <c r="AE82" s="213">
        <f t="shared" si="25"/>
        <v>0</v>
      </c>
      <c r="AF82" s="213">
        <f t="shared" si="25"/>
        <v>0</v>
      </c>
      <c r="AG82" s="213">
        <f t="shared" si="25"/>
        <v>0</v>
      </c>
      <c r="AH82" s="213">
        <f t="shared" si="25"/>
        <v>0</v>
      </c>
    </row>
    <row r="83" spans="1:34" ht="14.25" x14ac:dyDescent="0.2">
      <c r="A83" s="222" t="s">
        <v>298</v>
      </c>
      <c r="B83" s="220">
        <f>SUM(B75:B82)</f>
        <v>-10700040</v>
      </c>
      <c r="C83" s="220">
        <f t="shared" ref="C83:V83" si="26">SUM(C75:C82)</f>
        <v>-406353.5</v>
      </c>
      <c r="D83" s="220">
        <f t="shared" si="26"/>
        <v>-12798447.4877</v>
      </c>
      <c r="E83" s="220">
        <f t="shared" si="26"/>
        <v>249779.98329040012</v>
      </c>
      <c r="F83" s="220">
        <f t="shared" si="26"/>
        <v>-266189.06646594161</v>
      </c>
      <c r="G83" s="220">
        <f t="shared" si="26"/>
        <v>-278699.95258984063</v>
      </c>
      <c r="H83" s="220">
        <f t="shared" si="26"/>
        <v>-291798.85036156327</v>
      </c>
      <c r="I83" s="220">
        <f t="shared" si="26"/>
        <v>-305513.39632855682</v>
      </c>
      <c r="J83" s="220">
        <f t="shared" si="26"/>
        <v>-319872.52595599834</v>
      </c>
      <c r="K83" s="220">
        <f t="shared" si="26"/>
        <v>-334906.53467593109</v>
      </c>
      <c r="L83" s="220">
        <f t="shared" si="26"/>
        <v>-350647.14180569956</v>
      </c>
      <c r="M83" s="220">
        <f t="shared" si="26"/>
        <v>-367127.55747056799</v>
      </c>
      <c r="N83" s="220">
        <f t="shared" si="26"/>
        <v>-384382.55267168395</v>
      </c>
      <c r="O83" s="220">
        <f t="shared" si="26"/>
        <v>-402448.53264725255</v>
      </c>
      <c r="P83" s="220">
        <f t="shared" si="26"/>
        <v>-421363.613681674</v>
      </c>
      <c r="Q83" s="220">
        <f t="shared" si="26"/>
        <v>-441167.70352471294</v>
      </c>
      <c r="R83" s="220">
        <f t="shared" si="26"/>
        <v>-461902.58559037419</v>
      </c>
      <c r="S83" s="220">
        <f t="shared" si="26"/>
        <v>-483612.00711312098</v>
      </c>
      <c r="T83" s="220">
        <f t="shared" si="26"/>
        <v>-506341.77144743828</v>
      </c>
      <c r="U83" s="220">
        <f t="shared" si="26"/>
        <v>-530139.83470546873</v>
      </c>
      <c r="V83" s="220">
        <f t="shared" si="26"/>
        <v>-555056.40693662502</v>
      </c>
      <c r="W83" s="220">
        <f>SUM(W75:W82)</f>
        <v>-581144.05806264561</v>
      </c>
      <c r="X83" s="220">
        <f>SUM(X75:X82)</f>
        <v>-608457.82879159087</v>
      </c>
      <c r="Y83" s="220">
        <f>SUM(Y75:Y82)</f>
        <v>-637055.34674479486</v>
      </c>
      <c r="Z83" s="220">
        <f>SUM(Z75:Z82)</f>
        <v>-666996.94804180088</v>
      </c>
      <c r="AA83" s="220">
        <f t="shared" ref="AA83:AH83" si="27">SUM(AA75:AA82)</f>
        <v>-698345.80459976522</v>
      </c>
      <c r="AB83" s="220">
        <f t="shared" si="27"/>
        <v>-731168.0574159543</v>
      </c>
      <c r="AC83" s="220">
        <f t="shared" si="27"/>
        <v>-765532.95611450309</v>
      </c>
      <c r="AD83" s="220">
        <f t="shared" si="27"/>
        <v>-801513.00505188527</v>
      </c>
      <c r="AE83" s="220">
        <f t="shared" si="27"/>
        <v>-839184.11628932366</v>
      </c>
      <c r="AF83" s="220">
        <f t="shared" si="27"/>
        <v>-878625.76975492295</v>
      </c>
      <c r="AG83" s="220">
        <f t="shared" si="27"/>
        <v>-919921.18093340285</v>
      </c>
      <c r="AH83" s="220">
        <f t="shared" si="27"/>
        <v>-963157.47643727344</v>
      </c>
    </row>
    <row r="84" spans="1:34" ht="14.25" x14ac:dyDescent="0.2">
      <c r="A84" s="222" t="s">
        <v>297</v>
      </c>
      <c r="B84" s="220">
        <f>SUM($B$83:B83)</f>
        <v>-10700040</v>
      </c>
      <c r="C84" s="220">
        <f>SUM($B$83:C83)</f>
        <v>-11106393.5</v>
      </c>
      <c r="D84" s="220">
        <f>SUM($B$83:D83)</f>
        <v>-23904840.9877</v>
      </c>
      <c r="E84" s="220">
        <f>SUM($B$83:E83)</f>
        <v>-23655061.0044096</v>
      </c>
      <c r="F84" s="220">
        <f>SUM($B$83:F83)</f>
        <v>-23921250.07087554</v>
      </c>
      <c r="G84" s="220">
        <f>SUM($B$83:G83)</f>
        <v>-24199950.02346538</v>
      </c>
      <c r="H84" s="220">
        <f>SUM($B$83:H83)</f>
        <v>-24491748.873826943</v>
      </c>
      <c r="I84" s="220">
        <f>SUM($B$83:I83)</f>
        <v>-24797262.270155501</v>
      </c>
      <c r="J84" s="220">
        <f>SUM($B$83:J83)</f>
        <v>-25117134.796111498</v>
      </c>
      <c r="K84" s="220">
        <f>SUM($B$83:K83)</f>
        <v>-25452041.330787428</v>
      </c>
      <c r="L84" s="220">
        <f>SUM($B$83:L83)</f>
        <v>-25802688.472593129</v>
      </c>
      <c r="M84" s="220">
        <f>SUM($B$83:M83)</f>
        <v>-26169816.030063696</v>
      </c>
      <c r="N84" s="220">
        <f>SUM($B$83:N83)</f>
        <v>-26554198.582735382</v>
      </c>
      <c r="O84" s="220">
        <f>SUM($B$83:O83)</f>
        <v>-26956647.115382634</v>
      </c>
      <c r="P84" s="220">
        <f>SUM($B$83:P83)</f>
        <v>-27378010.729064308</v>
      </c>
      <c r="Q84" s="220">
        <f>SUM($B$83:Q83)</f>
        <v>-27819178.432589021</v>
      </c>
      <c r="R84" s="220">
        <f>SUM($B$83:R83)</f>
        <v>-28281081.018179394</v>
      </c>
      <c r="S84" s="220">
        <f>SUM($B$83:S83)</f>
        <v>-28764693.025292516</v>
      </c>
      <c r="T84" s="220">
        <f>SUM($B$83:T83)</f>
        <v>-29271034.796739955</v>
      </c>
      <c r="U84" s="220">
        <f>SUM($B$83:U83)</f>
        <v>-29801174.631445423</v>
      </c>
      <c r="V84" s="220">
        <f>SUM($B$83:V83)</f>
        <v>-30356231.038382046</v>
      </c>
      <c r="W84" s="220">
        <f>SUM($B$83:W83)</f>
        <v>-30937375.096444692</v>
      </c>
      <c r="X84" s="220">
        <f>SUM($B$83:X83)</f>
        <v>-31545832.925236285</v>
      </c>
      <c r="Y84" s="220">
        <f>SUM($B$83:Y83)</f>
        <v>-32182888.271981079</v>
      </c>
      <c r="Z84" s="220">
        <f>SUM($B$83:Z83)</f>
        <v>-32849885.22002288</v>
      </c>
      <c r="AA84" s="220">
        <f>SUM($B$83:AA83)</f>
        <v>-33548231.024622645</v>
      </c>
      <c r="AB84" s="220">
        <f>SUM($B$83:AB83)</f>
        <v>-34279399.082038596</v>
      </c>
      <c r="AC84" s="220">
        <f>SUM($B$83:AC83)</f>
        <v>-35044932.038153097</v>
      </c>
      <c r="AD84" s="220">
        <f>SUM($B$83:AD83)</f>
        <v>-35846445.043204986</v>
      </c>
      <c r="AE84" s="220">
        <f>SUM($B$83:AE83)</f>
        <v>-36685629.159494311</v>
      </c>
      <c r="AF84" s="220">
        <f>SUM($B$83:AF83)</f>
        <v>-37564254.929249234</v>
      </c>
      <c r="AG84" s="220">
        <f>SUM($B$83:AG83)</f>
        <v>-38484176.110182635</v>
      </c>
      <c r="AH84" s="220">
        <f>SUM($B$83:AH83)</f>
        <v>-39447333.586619906</v>
      </c>
    </row>
    <row r="85" spans="1:34" x14ac:dyDescent="0.2">
      <c r="A85" s="221" t="s">
        <v>533</v>
      </c>
      <c r="B85" s="226">
        <f t="shared" ref="B85:AH85" si="28">1/POWER((1+$B$44),B73)</f>
        <v>1</v>
      </c>
      <c r="C85" s="226">
        <f t="shared" si="28"/>
        <v>1</v>
      </c>
      <c r="D85" s="226">
        <f t="shared" si="28"/>
        <v>0.94491118252306794</v>
      </c>
      <c r="E85" s="226">
        <f t="shared" si="28"/>
        <v>0.84367069868131062</v>
      </c>
      <c r="F85" s="226">
        <f t="shared" si="28"/>
        <v>0.75327740953688449</v>
      </c>
      <c r="G85" s="226">
        <f t="shared" si="28"/>
        <v>0.67256911565793243</v>
      </c>
      <c r="H85" s="226">
        <f t="shared" si="28"/>
        <v>0.60050813898029676</v>
      </c>
      <c r="I85" s="226">
        <f t="shared" si="28"/>
        <v>0.53616798123240783</v>
      </c>
      <c r="J85" s="226">
        <f t="shared" si="28"/>
        <v>0.47872141181464972</v>
      </c>
      <c r="K85" s="226">
        <f t="shared" si="28"/>
        <v>0.42742983197736584</v>
      </c>
      <c r="L85" s="226">
        <f t="shared" si="28"/>
        <v>0.38163377855121944</v>
      </c>
      <c r="M85" s="226">
        <f t="shared" si="28"/>
        <v>0.34074444513501739</v>
      </c>
      <c r="N85" s="226">
        <f t="shared" si="28"/>
        <v>0.30423611172769405</v>
      </c>
      <c r="O85" s="226">
        <f t="shared" si="28"/>
        <v>0.27163938547115535</v>
      </c>
      <c r="P85" s="226">
        <f t="shared" si="28"/>
        <v>0.24253516559924582</v>
      </c>
      <c r="Q85" s="226">
        <f t="shared" si="28"/>
        <v>0.21654925499932662</v>
      </c>
      <c r="R85" s="226">
        <f t="shared" si="28"/>
        <v>0.19334754910654159</v>
      </c>
      <c r="S85" s="226">
        <f t="shared" si="28"/>
        <v>0.17263174027369785</v>
      </c>
      <c r="T85" s="226">
        <f t="shared" si="28"/>
        <v>0.15413548238723021</v>
      </c>
      <c r="U85" s="226">
        <f t="shared" si="28"/>
        <v>0.13762096641716981</v>
      </c>
      <c r="V85" s="226">
        <f t="shared" si="28"/>
        <v>0.12287586287247305</v>
      </c>
      <c r="W85" s="226">
        <f t="shared" si="28"/>
        <v>0.10971059185042235</v>
      </c>
      <c r="X85" s="226">
        <f t="shared" si="28"/>
        <v>9.7955885580734231E-2</v>
      </c>
      <c r="Y85" s="226">
        <f t="shared" si="28"/>
        <v>8.7460612125655562E-2</v>
      </c>
      <c r="Z85" s="226">
        <f t="shared" si="28"/>
        <v>7.8089832255049604E-2</v>
      </c>
      <c r="AA85" s="226">
        <f t="shared" si="28"/>
        <v>6.9723064513437141E-2</v>
      </c>
      <c r="AB85" s="226">
        <f t="shared" si="28"/>
        <v>6.2252736172711702E-2</v>
      </c>
      <c r="AC85" s="226">
        <f t="shared" si="28"/>
        <v>5.5582800154206871E-2</v>
      </c>
      <c r="AD85" s="226">
        <f t="shared" si="28"/>
        <v>4.9627500137684702E-2</v>
      </c>
      <c r="AE85" s="226">
        <f t="shared" si="28"/>
        <v>4.4310267980075625E-2</v>
      </c>
      <c r="AF85" s="226">
        <f t="shared" si="28"/>
        <v>3.9562739267924661E-2</v>
      </c>
      <c r="AG85" s="226">
        <f t="shared" si="28"/>
        <v>3.5323874346361306E-2</v>
      </c>
      <c r="AH85" s="226">
        <f t="shared" si="28"/>
        <v>3.1539173523536877E-2</v>
      </c>
    </row>
    <row r="86" spans="1:34" ht="28.5" x14ac:dyDescent="0.2">
      <c r="A86" s="219" t="s">
        <v>296</v>
      </c>
      <c r="B86" s="220">
        <f>B83*B85</f>
        <v>-10700040</v>
      </c>
      <c r="C86" s="220">
        <f>C83*C85</f>
        <v>-406353.5</v>
      </c>
      <c r="D86" s="220">
        <f t="shared" ref="D86:AH86" si="29">D83*D85</f>
        <v>-12093396.150061995</v>
      </c>
      <c r="E86" s="220">
        <f t="shared" si="29"/>
        <v>210732.05301921797</v>
      </c>
      <c r="F86" s="220">
        <f t="shared" si="29"/>
        <v>-200514.21043450607</v>
      </c>
      <c r="G86" s="220">
        <f t="shared" si="29"/>
        <v>-187444.9806472568</v>
      </c>
      <c r="H86" s="220">
        <f t="shared" si="29"/>
        <v>-175227.58458721245</v>
      </c>
      <c r="I86" s="220">
        <f t="shared" si="29"/>
        <v>-163806.50094893883</v>
      </c>
      <c r="J86" s="220">
        <f t="shared" si="29"/>
        <v>-153129.82722637372</v>
      </c>
      <c r="K86" s="220">
        <f t="shared" si="29"/>
        <v>-143149.04384465507</v>
      </c>
      <c r="L86" s="220">
        <f t="shared" si="29"/>
        <v>-133818.79366549439</v>
      </c>
      <c r="M86" s="220">
        <f t="shared" si="29"/>
        <v>-125096.67586408291</v>
      </c>
      <c r="N86" s="220">
        <f t="shared" si="29"/>
        <v>-116943.05324079868</v>
      </c>
      <c r="O86" s="220">
        <f t="shared" si="29"/>
        <v>-109320.87209206789</v>
      </c>
      <c r="P86" s="220">
        <f t="shared" si="29"/>
        <v>-102195.49382178145</v>
      </c>
      <c r="Q86" s="220">
        <f t="shared" si="29"/>
        <v>-95534.537528040382</v>
      </c>
      <c r="R86" s="220">
        <f t="shared" si="29"/>
        <v>-89307.732849873399</v>
      </c>
      <c r="S86" s="220">
        <f t="shared" si="29"/>
        <v>-83486.782405194012</v>
      </c>
      <c r="T86" s="220">
        <f t="shared" si="29"/>
        <v>-78045.233194855566</v>
      </c>
      <c r="U86" s="220">
        <f t="shared" si="29"/>
        <v>-72958.356388405271</v>
      </c>
      <c r="V86" s="220">
        <f t="shared" si="29"/>
        <v>-68203.034945232343</v>
      </c>
      <c r="W86" s="220">
        <f t="shared" si="29"/>
        <v>-63757.658560409065</v>
      </c>
      <c r="X86" s="220">
        <f t="shared" si="29"/>
        <v>-59602.025457811054</v>
      </c>
      <c r="Y86" s="220">
        <f t="shared" si="29"/>
        <v>-55717.250584221518</v>
      </c>
      <c r="Z86" s="220">
        <f t="shared" si="29"/>
        <v>-52085.679787214271</v>
      </c>
      <c r="AA86" s="220">
        <f t="shared" si="29"/>
        <v>-48690.809586797601</v>
      </c>
      <c r="AB86" s="220">
        <f t="shared" si="29"/>
        <v>-45517.212176229528</v>
      </c>
      <c r="AC86" s="220">
        <f t="shared" si="29"/>
        <v>-42550.465311171647</v>
      </c>
      <c r="AD86" s="220">
        <f t="shared" si="29"/>
        <v>-39777.086768568515</v>
      </c>
      <c r="AE86" s="220">
        <f t="shared" si="29"/>
        <v>-37184.473077402879</v>
      </c>
      <c r="AF86" s="220">
        <f t="shared" si="29"/>
        <v>-34760.842242893625</v>
      </c>
      <c r="AG86" s="220">
        <f t="shared" si="29"/>
        <v>-32495.180203847827</v>
      </c>
      <c r="AH86" s="220">
        <f t="shared" si="29"/>
        <v>-30377.190779847049</v>
      </c>
    </row>
    <row r="87" spans="1:34" ht="14.25" x14ac:dyDescent="0.2">
      <c r="A87" s="219" t="s">
        <v>295</v>
      </c>
      <c r="B87" s="220">
        <f>SUM($B$86:B86)</f>
        <v>-10700040</v>
      </c>
      <c r="C87" s="220">
        <f>SUM($B$86:C86)</f>
        <v>-11106393.5</v>
      </c>
      <c r="D87" s="220">
        <f>SUM($B$86:D86)</f>
        <v>-23199789.650061995</v>
      </c>
      <c r="E87" s="220">
        <f>SUM($B$86:E86)</f>
        <v>-22989057.597042777</v>
      </c>
      <c r="F87" s="220">
        <f>SUM($B$86:F86)</f>
        <v>-23189571.807477284</v>
      </c>
      <c r="G87" s="220">
        <f>SUM($B$86:G86)</f>
        <v>-23377016.788124543</v>
      </c>
      <c r="H87" s="220">
        <f>SUM($B$86:H86)</f>
        <v>-23552244.372711755</v>
      </c>
      <c r="I87" s="220">
        <f>SUM($B$86:I86)</f>
        <v>-23716050.873660695</v>
      </c>
      <c r="J87" s="220">
        <f>SUM($B$86:J86)</f>
        <v>-23869180.700887069</v>
      </c>
      <c r="K87" s="220">
        <f>SUM($B$86:K86)</f>
        <v>-24012329.744731724</v>
      </c>
      <c r="L87" s="220">
        <f>SUM($B$86:L86)</f>
        <v>-24146148.538397219</v>
      </c>
      <c r="M87" s="220">
        <f>SUM($B$86:M86)</f>
        <v>-24271245.214261301</v>
      </c>
      <c r="N87" s="220">
        <f>SUM($B$86:N86)</f>
        <v>-24388188.267502099</v>
      </c>
      <c r="O87" s="220">
        <f>SUM($B$86:O86)</f>
        <v>-24497509.139594167</v>
      </c>
      <c r="P87" s="220">
        <f>SUM($B$86:P86)</f>
        <v>-24599704.633415949</v>
      </c>
      <c r="Q87" s="220">
        <f>SUM($B$86:Q86)</f>
        <v>-24695239.17094399</v>
      </c>
      <c r="R87" s="220">
        <f>SUM($B$86:R86)</f>
        <v>-24784546.903793864</v>
      </c>
      <c r="S87" s="220">
        <f>SUM($B$86:S86)</f>
        <v>-24868033.686199058</v>
      </c>
      <c r="T87" s="220">
        <f>SUM($B$86:T86)</f>
        <v>-24946078.919393912</v>
      </c>
      <c r="U87" s="220">
        <f>SUM($B$86:U86)</f>
        <v>-25019037.275782317</v>
      </c>
      <c r="V87" s="220">
        <f>SUM($B$86:V86)</f>
        <v>-25087240.310727548</v>
      </c>
      <c r="W87" s="220">
        <f>SUM($B$86:W86)</f>
        <v>-25150997.969287958</v>
      </c>
      <c r="X87" s="220">
        <f>SUM($B$86:X86)</f>
        <v>-25210599.994745769</v>
      </c>
      <c r="Y87" s="220">
        <f>SUM($B$86:Y86)</f>
        <v>-25266317.245329991</v>
      </c>
      <c r="Z87" s="220">
        <f>SUM($B$86:Z86)</f>
        <v>-25318402.925117206</v>
      </c>
      <c r="AA87" s="220">
        <f>SUM($B$86:AA86)</f>
        <v>-25367093.734704003</v>
      </c>
      <c r="AB87" s="220">
        <f>SUM($B$86:AB86)</f>
        <v>-25412610.946880233</v>
      </c>
      <c r="AC87" s="220">
        <f>SUM($B$86:AC86)</f>
        <v>-25455161.412191406</v>
      </c>
      <c r="AD87" s="220">
        <f>SUM($B$86:AD86)</f>
        <v>-25494938.498959973</v>
      </c>
      <c r="AE87" s="220">
        <f>SUM($B$86:AE86)</f>
        <v>-25532122.972037375</v>
      </c>
      <c r="AF87" s="220">
        <f>SUM($B$86:AF86)</f>
        <v>-25566883.814280268</v>
      </c>
      <c r="AG87" s="220">
        <f>SUM($B$86:AG86)</f>
        <v>-25599378.994484115</v>
      </c>
      <c r="AH87" s="220">
        <f>SUM($B$86:AH86)</f>
        <v>-25629756.185263962</v>
      </c>
    </row>
    <row r="88" spans="1:34" ht="14.25" x14ac:dyDescent="0.2">
      <c r="A88" s="219" t="s">
        <v>294</v>
      </c>
      <c r="B88" s="227">
        <f>IF((ISERR(IRR($B$83:B83))),0,IF(IRR($B$83:B83)&lt;0,0,IRR($B$83:B83)))</f>
        <v>0</v>
      </c>
      <c r="C88" s="227">
        <f>IF((ISERR(IRR($B$83:C83))),0,IF(IRR($B$83:C83)&lt;0,0,IRR($B$83:C83)))</f>
        <v>0</v>
      </c>
      <c r="D88" s="227">
        <f>IF((ISERR(IRR($B$83:D83))),0,IF(IRR($B$83:D83)&lt;0,0,IRR($B$83:D83)))</f>
        <v>0</v>
      </c>
      <c r="E88" s="227">
        <f>IF((ISERR(IRR($B$83:E83))),0,IF(IRR($B$83:E83)&lt;0,0,IRR($B$83:E83)))</f>
        <v>0</v>
      </c>
      <c r="F88" s="227">
        <f>IF((ISERR(IRR($B$83:F83))),0,IF(IRR($B$83:F83)&lt;0,0,IRR($B$83:F83)))</f>
        <v>0</v>
      </c>
      <c r="G88" s="227">
        <f>IF((ISERR(IRR($B$83:G83))),0,IF(IRR($B$83:G83)&lt;0,0,IRR($B$83:G83)))</f>
        <v>0</v>
      </c>
      <c r="H88" s="227">
        <f>IF((ISERR(IRR($B$83:H83))),0,IF(IRR($B$83:H83)&lt;0,0,IRR($B$83:H83)))</f>
        <v>0</v>
      </c>
      <c r="I88" s="227">
        <f>IF((ISERR(IRR($B$83:I83))),0,IF(IRR($B$83:I83)&lt;0,0,IRR($B$83:I83)))</f>
        <v>0</v>
      </c>
      <c r="J88" s="227">
        <f>IF((ISERR(IRR($B$83:J83))),0,IF(IRR($B$83:J83)&lt;0,0,IRR($B$83:J83)))</f>
        <v>0</v>
      </c>
      <c r="K88" s="227">
        <f>IF((ISERR(IRR($B$83:K83))),0,IF(IRR($B$83:K83)&lt;0,0,IRR($B$83:K83)))</f>
        <v>0</v>
      </c>
      <c r="L88" s="227">
        <f>IF((ISERR(IRR($B$83:L83))),0,IF(IRR($B$83:L83)&lt;0,0,IRR($B$83:L83)))</f>
        <v>0</v>
      </c>
      <c r="M88" s="227">
        <f>IF((ISERR(IRR($B$83:M83))),0,IF(IRR($B$83:M83)&lt;0,0,IRR($B$83:M83)))</f>
        <v>0</v>
      </c>
      <c r="N88" s="227">
        <f>IF((ISERR(IRR($B$83:N83))),0,IF(IRR($B$83:N83)&lt;0,0,IRR($B$83:N83)))</f>
        <v>0</v>
      </c>
      <c r="O88" s="227">
        <f>IF((ISERR(IRR($B$83:O83))),0,IF(IRR($B$83:O83)&lt;0,0,IRR($B$83:O83)))</f>
        <v>0</v>
      </c>
      <c r="P88" s="227">
        <f>IF((ISERR(IRR($B$83:P83))),0,IF(IRR($B$83:P83)&lt;0,0,IRR($B$83:P83)))</f>
        <v>0</v>
      </c>
      <c r="Q88" s="227">
        <f>IF((ISERR(IRR($B$83:Q83))),0,IF(IRR($B$83:Q83)&lt;0,0,IRR($B$83:Q83)))</f>
        <v>0</v>
      </c>
      <c r="R88" s="227">
        <f>IF((ISERR(IRR($B$83:R83))),0,IF(IRR($B$83:R83)&lt;0,0,IRR($B$83:R83)))</f>
        <v>0</v>
      </c>
      <c r="S88" s="227">
        <f>IF((ISERR(IRR($B$83:S83))),0,IF(IRR($B$83:S83)&lt;0,0,IRR($B$83:S83)))</f>
        <v>0</v>
      </c>
      <c r="T88" s="227">
        <f>IF((ISERR(IRR($B$83:T83))),0,IF(IRR($B$83:T83)&lt;0,0,IRR($B$83:T83)))</f>
        <v>0</v>
      </c>
      <c r="U88" s="227">
        <f>IF((ISERR(IRR($B$83:U83))),0,IF(IRR($B$83:U83)&lt;0,0,IRR($B$83:U83)))</f>
        <v>0</v>
      </c>
      <c r="V88" s="227">
        <f>IF((ISERR(IRR($B$83:V83))),0,IF(IRR($B$83:V83)&lt;0,0,IRR($B$83:V83)))</f>
        <v>0</v>
      </c>
      <c r="W88" s="227">
        <f>IF((ISERR(IRR($B$83:W83))),0,IF(IRR($B$83:W83)&lt;0,0,IRR($B$83:W83)))</f>
        <v>0</v>
      </c>
      <c r="X88" s="227">
        <f>IF((ISERR(IRR($B$83:X83))),0,IF(IRR($B$83:X83)&lt;0,0,IRR($B$83:X83)))</f>
        <v>0</v>
      </c>
      <c r="Y88" s="227">
        <f>IF((ISERR(IRR($B$83:Y83))),0,IF(IRR($B$83:Y83)&lt;0,0,IRR($B$83:Y83)))</f>
        <v>0</v>
      </c>
      <c r="Z88" s="227">
        <f>IF((ISERR(IRR($B$83:Z83))),0,IF(IRR($B$83:Z83)&lt;0,0,IRR($B$83:Z83)))</f>
        <v>0</v>
      </c>
      <c r="AA88" s="227">
        <f>IF((ISERR(IRR($B$83:AA83))),0,IF(IRR($B$83:AA83)&lt;0,0,IRR($B$83:AA83)))</f>
        <v>0</v>
      </c>
      <c r="AB88" s="227">
        <f>IF((ISERR(IRR($B$83:AB83))),0,IF(IRR($B$83:AB83)&lt;0,0,IRR($B$83:AB83)))</f>
        <v>0</v>
      </c>
      <c r="AC88" s="227">
        <f>IF((ISERR(IRR($B$83:AC83))),0,IF(IRR($B$83:AC83)&lt;0,0,IRR($B$83:AC83)))</f>
        <v>0</v>
      </c>
      <c r="AD88" s="227">
        <f>IF((ISERR(IRR($B$83:AD83))),0,IF(IRR($B$83:AD83)&lt;0,0,IRR($B$83:AD83)))</f>
        <v>0</v>
      </c>
      <c r="AE88" s="227">
        <f>IF((ISERR(IRR($B$83:AE83))),0,IF(IRR($B$83:AE83)&lt;0,0,IRR($B$83:AE83)))</f>
        <v>0</v>
      </c>
      <c r="AF88" s="227">
        <f>IF((ISERR(IRR($B$83:AF83))),0,IF(IRR($B$83:AF83)&lt;0,0,IRR($B$83:AF83)))</f>
        <v>0</v>
      </c>
      <c r="AG88" s="227">
        <f>IF((ISERR(IRR($B$83:AG83))),0,IF(IRR($B$83:AG83)&lt;0,0,IRR($B$83:AG83)))</f>
        <v>0</v>
      </c>
      <c r="AH88" s="227">
        <f>IF((ISERR(IRR($B$83:AH83))),0,IF(IRR($B$83:AH83)&lt;0,0,IRR($B$83:AH83)))</f>
        <v>0</v>
      </c>
    </row>
    <row r="89" spans="1:34" ht="14.25" x14ac:dyDescent="0.2">
      <c r="A89" s="219" t="s">
        <v>293</v>
      </c>
      <c r="B89" s="228">
        <f>IF(AND(B84&gt;0,A84&lt;0),(B74-(B84/(B84-A84))),0)</f>
        <v>0</v>
      </c>
      <c r="C89" s="228">
        <f t="shared" ref="C89:AH89" si="30">IF(AND(C84&gt;0,B84&lt;0),(C74-(C84/(C84-B84))),0)</f>
        <v>0</v>
      </c>
      <c r="D89" s="228">
        <f t="shared" si="30"/>
        <v>0</v>
      </c>
      <c r="E89" s="228">
        <f t="shared" si="30"/>
        <v>0</v>
      </c>
      <c r="F89" s="228">
        <f t="shared" si="30"/>
        <v>0</v>
      </c>
      <c r="G89" s="228">
        <f t="shared" si="30"/>
        <v>0</v>
      </c>
      <c r="H89" s="228">
        <f>IF(AND(H84&gt;0,G84&lt;0),(H74-(H84/(H84-G84))),0)</f>
        <v>0</v>
      </c>
      <c r="I89" s="228">
        <f t="shared" si="30"/>
        <v>0</v>
      </c>
      <c r="J89" s="228">
        <f t="shared" si="30"/>
        <v>0</v>
      </c>
      <c r="K89" s="228">
        <f t="shared" si="30"/>
        <v>0</v>
      </c>
      <c r="L89" s="228">
        <f t="shared" si="30"/>
        <v>0</v>
      </c>
      <c r="M89" s="228">
        <f t="shared" si="30"/>
        <v>0</v>
      </c>
      <c r="N89" s="228">
        <f t="shared" si="30"/>
        <v>0</v>
      </c>
      <c r="O89" s="228">
        <f t="shared" si="30"/>
        <v>0</v>
      </c>
      <c r="P89" s="228">
        <f t="shared" si="30"/>
        <v>0</v>
      </c>
      <c r="Q89" s="228">
        <f t="shared" si="30"/>
        <v>0</v>
      </c>
      <c r="R89" s="228">
        <f t="shared" si="30"/>
        <v>0</v>
      </c>
      <c r="S89" s="228">
        <f t="shared" si="30"/>
        <v>0</v>
      </c>
      <c r="T89" s="228">
        <f t="shared" si="30"/>
        <v>0</v>
      </c>
      <c r="U89" s="228">
        <f t="shared" si="30"/>
        <v>0</v>
      </c>
      <c r="V89" s="228">
        <f t="shared" si="30"/>
        <v>0</v>
      </c>
      <c r="W89" s="228">
        <f t="shared" si="30"/>
        <v>0</v>
      </c>
      <c r="X89" s="228">
        <f t="shared" si="30"/>
        <v>0</v>
      </c>
      <c r="Y89" s="228">
        <f t="shared" si="30"/>
        <v>0</v>
      </c>
      <c r="Z89" s="228">
        <f t="shared" si="30"/>
        <v>0</v>
      </c>
      <c r="AA89" s="228">
        <f t="shared" si="30"/>
        <v>0</v>
      </c>
      <c r="AB89" s="228">
        <f t="shared" si="30"/>
        <v>0</v>
      </c>
      <c r="AC89" s="228">
        <f t="shared" si="30"/>
        <v>0</v>
      </c>
      <c r="AD89" s="228">
        <f t="shared" si="30"/>
        <v>0</v>
      </c>
      <c r="AE89" s="228">
        <f t="shared" si="30"/>
        <v>0</v>
      </c>
      <c r="AF89" s="228">
        <f t="shared" si="30"/>
        <v>0</v>
      </c>
      <c r="AG89" s="228">
        <f t="shared" si="30"/>
        <v>0</v>
      </c>
      <c r="AH89" s="228">
        <f t="shared" si="30"/>
        <v>0</v>
      </c>
    </row>
    <row r="90" spans="1:34" ht="15" thickBot="1" x14ac:dyDescent="0.25">
      <c r="A90" s="229" t="s">
        <v>292</v>
      </c>
      <c r="B90" s="230">
        <f t="shared" ref="B90:AH90" si="31">IF(AND(B87&gt;0,A87&lt;0),(B74-(B87/(B87-A87))),0)</f>
        <v>0</v>
      </c>
      <c r="C90" s="230">
        <f t="shared" si="31"/>
        <v>0</v>
      </c>
      <c r="D90" s="230">
        <f t="shared" si="31"/>
        <v>0</v>
      </c>
      <c r="E90" s="230">
        <f t="shared" si="31"/>
        <v>0</v>
      </c>
      <c r="F90" s="230">
        <f t="shared" si="31"/>
        <v>0</v>
      </c>
      <c r="G90" s="230">
        <f t="shared" si="31"/>
        <v>0</v>
      </c>
      <c r="H90" s="230">
        <f t="shared" si="31"/>
        <v>0</v>
      </c>
      <c r="I90" s="230">
        <f t="shared" si="31"/>
        <v>0</v>
      </c>
      <c r="J90" s="230">
        <f t="shared" si="31"/>
        <v>0</v>
      </c>
      <c r="K90" s="230">
        <f t="shared" si="31"/>
        <v>0</v>
      </c>
      <c r="L90" s="230">
        <f t="shared" si="31"/>
        <v>0</v>
      </c>
      <c r="M90" s="230">
        <f t="shared" si="31"/>
        <v>0</v>
      </c>
      <c r="N90" s="230">
        <f t="shared" si="31"/>
        <v>0</v>
      </c>
      <c r="O90" s="230">
        <f t="shared" si="31"/>
        <v>0</v>
      </c>
      <c r="P90" s="230">
        <f t="shared" si="31"/>
        <v>0</v>
      </c>
      <c r="Q90" s="230">
        <f t="shared" si="31"/>
        <v>0</v>
      </c>
      <c r="R90" s="230">
        <f t="shared" si="31"/>
        <v>0</v>
      </c>
      <c r="S90" s="230">
        <f t="shared" si="31"/>
        <v>0</v>
      </c>
      <c r="T90" s="230">
        <f t="shared" si="31"/>
        <v>0</v>
      </c>
      <c r="U90" s="230">
        <f t="shared" si="31"/>
        <v>0</v>
      </c>
      <c r="V90" s="230">
        <f t="shared" si="31"/>
        <v>0</v>
      </c>
      <c r="W90" s="230">
        <f t="shared" si="31"/>
        <v>0</v>
      </c>
      <c r="X90" s="230">
        <f t="shared" si="31"/>
        <v>0</v>
      </c>
      <c r="Y90" s="230">
        <f t="shared" si="31"/>
        <v>0</v>
      </c>
      <c r="Z90" s="230">
        <f t="shared" si="31"/>
        <v>0</v>
      </c>
      <c r="AA90" s="230">
        <f t="shared" si="31"/>
        <v>0</v>
      </c>
      <c r="AB90" s="230">
        <f t="shared" si="31"/>
        <v>0</v>
      </c>
      <c r="AC90" s="230">
        <f t="shared" si="31"/>
        <v>0</v>
      </c>
      <c r="AD90" s="230">
        <f t="shared" si="31"/>
        <v>0</v>
      </c>
      <c r="AE90" s="230">
        <f t="shared" si="31"/>
        <v>0</v>
      </c>
      <c r="AF90" s="230">
        <f t="shared" si="31"/>
        <v>0</v>
      </c>
      <c r="AG90" s="230">
        <f t="shared" si="31"/>
        <v>0</v>
      </c>
      <c r="AH90" s="230">
        <f t="shared" si="31"/>
        <v>0</v>
      </c>
    </row>
    <row r="91" spans="1:34" s="205" customFormat="1" x14ac:dyDescent="0.2">
      <c r="A91" s="179"/>
      <c r="B91" s="231">
        <v>2019</v>
      </c>
      <c r="C91" s="231">
        <f>B91+1</f>
        <v>2020</v>
      </c>
      <c r="D91" s="174">
        <f t="shared" ref="D91:AH91" si="32">C91+1</f>
        <v>2021</v>
      </c>
      <c r="E91" s="174">
        <f t="shared" si="32"/>
        <v>2022</v>
      </c>
      <c r="F91" s="174">
        <f t="shared" si="32"/>
        <v>2023</v>
      </c>
      <c r="G91" s="174">
        <f t="shared" si="32"/>
        <v>2024</v>
      </c>
      <c r="H91" s="174">
        <f t="shared" si="32"/>
        <v>2025</v>
      </c>
      <c r="I91" s="174">
        <f t="shared" si="32"/>
        <v>2026</v>
      </c>
      <c r="J91" s="174">
        <f t="shared" si="32"/>
        <v>2027</v>
      </c>
      <c r="K91" s="174">
        <f t="shared" si="32"/>
        <v>2028</v>
      </c>
      <c r="L91" s="174">
        <f t="shared" si="32"/>
        <v>2029</v>
      </c>
      <c r="M91" s="174">
        <f t="shared" si="32"/>
        <v>2030</v>
      </c>
      <c r="N91" s="174">
        <f t="shared" si="32"/>
        <v>2031</v>
      </c>
      <c r="O91" s="174">
        <f t="shared" si="32"/>
        <v>2032</v>
      </c>
      <c r="P91" s="174">
        <f t="shared" si="32"/>
        <v>2033</v>
      </c>
      <c r="Q91" s="174">
        <f t="shared" si="32"/>
        <v>2034</v>
      </c>
      <c r="R91" s="174">
        <f t="shared" si="32"/>
        <v>2035</v>
      </c>
      <c r="S91" s="174">
        <f t="shared" si="32"/>
        <v>2036</v>
      </c>
      <c r="T91" s="174">
        <f t="shared" si="32"/>
        <v>2037</v>
      </c>
      <c r="U91" s="174">
        <f t="shared" si="32"/>
        <v>2038</v>
      </c>
      <c r="V91" s="174">
        <f t="shared" si="32"/>
        <v>2039</v>
      </c>
      <c r="W91" s="174">
        <f t="shared" si="32"/>
        <v>2040</v>
      </c>
      <c r="X91" s="174">
        <f t="shared" si="32"/>
        <v>2041</v>
      </c>
      <c r="Y91" s="174">
        <f t="shared" si="32"/>
        <v>2042</v>
      </c>
      <c r="Z91" s="174">
        <f t="shared" si="32"/>
        <v>2043</v>
      </c>
      <c r="AA91" s="174">
        <f t="shared" si="32"/>
        <v>2044</v>
      </c>
      <c r="AB91" s="174">
        <f t="shared" si="32"/>
        <v>2045</v>
      </c>
      <c r="AC91" s="174">
        <f t="shared" si="32"/>
        <v>2046</v>
      </c>
      <c r="AD91" s="174">
        <f t="shared" si="32"/>
        <v>2047</v>
      </c>
      <c r="AE91" s="174">
        <f t="shared" si="32"/>
        <v>2048</v>
      </c>
      <c r="AF91" s="174">
        <f t="shared" si="32"/>
        <v>2049</v>
      </c>
      <c r="AG91" s="174">
        <f t="shared" si="32"/>
        <v>2050</v>
      </c>
      <c r="AH91" s="174">
        <f t="shared" si="32"/>
        <v>2051</v>
      </c>
    </row>
    <row r="92" spans="1:34" ht="15.6" customHeight="1" x14ac:dyDescent="0.2">
      <c r="A92" s="232" t="s">
        <v>291</v>
      </c>
      <c r="B92" s="117"/>
      <c r="C92" s="117"/>
      <c r="D92" s="117"/>
      <c r="E92" s="117"/>
      <c r="F92" s="117"/>
      <c r="G92" s="117"/>
      <c r="H92" s="117"/>
      <c r="I92" s="117"/>
      <c r="J92" s="117"/>
      <c r="K92" s="117"/>
      <c r="L92" s="233">
        <v>10</v>
      </c>
      <c r="M92" s="117"/>
      <c r="N92" s="117">
        <v>10</v>
      </c>
      <c r="O92" s="117"/>
      <c r="P92" s="117"/>
      <c r="Q92" s="117"/>
      <c r="R92" s="117"/>
      <c r="S92" s="117"/>
      <c r="T92" s="117"/>
      <c r="U92" s="117"/>
      <c r="V92" s="117"/>
      <c r="W92" s="117"/>
      <c r="X92" s="117"/>
      <c r="Y92" s="117"/>
      <c r="Z92" s="117"/>
      <c r="AA92" s="117"/>
      <c r="AB92" s="117"/>
      <c r="AC92" s="117"/>
      <c r="AD92" s="117"/>
      <c r="AE92" s="117"/>
      <c r="AF92" s="117"/>
      <c r="AG92" s="117"/>
      <c r="AH92" s="117">
        <v>30</v>
      </c>
    </row>
    <row r="93" spans="1:34" ht="12.75" x14ac:dyDescent="0.2">
      <c r="A93" s="118" t="s">
        <v>290</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row>
    <row r="94" spans="1:34" ht="12.75" x14ac:dyDescent="0.2">
      <c r="A94" s="118" t="s">
        <v>289</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row>
    <row r="95" spans="1:34" ht="12.75" x14ac:dyDescent="0.2">
      <c r="A95" s="118" t="s">
        <v>288</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row>
    <row r="96" spans="1:34" ht="12.75" x14ac:dyDescent="0.2">
      <c r="A96" s="119" t="s">
        <v>287</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row>
    <row r="97" spans="1:54" ht="33" customHeight="1" x14ac:dyDescent="0.2">
      <c r="A97" s="364" t="s">
        <v>534</v>
      </c>
      <c r="B97" s="364"/>
      <c r="C97" s="364"/>
      <c r="D97" s="364"/>
      <c r="E97" s="364"/>
      <c r="F97" s="364"/>
      <c r="G97" s="364"/>
      <c r="H97" s="364"/>
      <c r="I97" s="364"/>
      <c r="J97" s="364"/>
      <c r="K97" s="364"/>
      <c r="L97" s="364"/>
      <c r="M97" s="223"/>
      <c r="N97" s="223"/>
      <c r="O97" s="223"/>
      <c r="P97" s="223"/>
      <c r="Q97" s="223"/>
      <c r="R97" s="223"/>
      <c r="S97" s="223"/>
      <c r="T97" s="223"/>
      <c r="U97" s="223"/>
      <c r="V97" s="223"/>
      <c r="W97" s="223"/>
      <c r="X97" s="223"/>
      <c r="Y97" s="223"/>
      <c r="Z97" s="223"/>
      <c r="AA97" s="223"/>
      <c r="AB97" s="223"/>
      <c r="AC97" s="223"/>
      <c r="AD97" s="223"/>
      <c r="AE97" s="223"/>
      <c r="AF97" s="223"/>
      <c r="AG97" s="223"/>
      <c r="AH97" s="223"/>
    </row>
    <row r="98" spans="1:54" x14ac:dyDescent="0.2">
      <c r="C98" s="234"/>
    </row>
    <row r="99" spans="1:54" ht="12.75" x14ac:dyDescent="0.2">
      <c r="A99" s="239"/>
      <c r="B99" s="237"/>
      <c r="C99" s="237"/>
      <c r="D99" s="237"/>
      <c r="E99" s="237"/>
      <c r="F99" s="237"/>
      <c r="G99" s="237"/>
      <c r="H99" s="237"/>
      <c r="I99" s="237"/>
      <c r="J99" s="237"/>
      <c r="K99" s="237"/>
      <c r="L99" s="237"/>
      <c r="M99" s="237"/>
      <c r="N99" s="237"/>
      <c r="O99" s="237"/>
      <c r="P99" s="237"/>
      <c r="Q99" s="237"/>
      <c r="R99" s="237"/>
      <c r="S99" s="237"/>
      <c r="T99" s="237"/>
      <c r="U99" s="237"/>
      <c r="V99" s="237"/>
      <c r="W99" s="237"/>
      <c r="X99" s="237"/>
      <c r="Y99" s="237"/>
      <c r="Z99" s="237"/>
      <c r="AA99" s="237"/>
      <c r="AB99" s="237"/>
      <c r="AC99" s="237"/>
      <c r="AD99" s="237"/>
      <c r="AE99" s="237"/>
      <c r="AF99" s="237"/>
      <c r="AG99" s="237"/>
      <c r="AH99" s="237"/>
      <c r="AQ99" s="237"/>
      <c r="AR99" s="237"/>
      <c r="AS99" s="237"/>
      <c r="AT99" s="237"/>
      <c r="AU99" s="237"/>
      <c r="AV99" s="237"/>
      <c r="AW99" s="237"/>
      <c r="AX99" s="237"/>
      <c r="AY99" s="237"/>
      <c r="AZ99" s="237"/>
      <c r="BA99" s="237"/>
      <c r="BB99" s="237"/>
    </row>
    <row r="100" spans="1:54" hidden="1" x14ac:dyDescent="0.2">
      <c r="A100" s="240" t="s">
        <v>535</v>
      </c>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Q100" s="241"/>
      <c r="AR100" s="241"/>
      <c r="AS100" s="241"/>
      <c r="AT100" s="241"/>
      <c r="AU100" s="241"/>
      <c r="AV100" s="241"/>
      <c r="AW100" s="241"/>
      <c r="AX100" s="241"/>
      <c r="AY100" s="241"/>
      <c r="AZ100" s="241"/>
      <c r="BA100" s="241"/>
      <c r="BB100" s="241"/>
    </row>
    <row r="101" spans="1:54" ht="12.75" hidden="1" x14ac:dyDescent="0.2">
      <c r="A101" s="240"/>
      <c r="B101" s="242">
        <v>2019</v>
      </c>
      <c r="C101" s="242">
        <f>B101+1</f>
        <v>2020</v>
      </c>
      <c r="D101" s="242">
        <f t="shared" ref="D101:AH101" si="33">C101+1</f>
        <v>2021</v>
      </c>
      <c r="E101" s="242">
        <f t="shared" si="33"/>
        <v>2022</v>
      </c>
      <c r="F101" s="242">
        <f t="shared" si="33"/>
        <v>2023</v>
      </c>
      <c r="G101" s="242">
        <f t="shared" si="33"/>
        <v>2024</v>
      </c>
      <c r="H101" s="242">
        <f t="shared" si="33"/>
        <v>2025</v>
      </c>
      <c r="I101" s="242">
        <f t="shared" si="33"/>
        <v>2026</v>
      </c>
      <c r="J101" s="242">
        <f t="shared" si="33"/>
        <v>2027</v>
      </c>
      <c r="K101" s="242">
        <f t="shared" si="33"/>
        <v>2028</v>
      </c>
      <c r="L101" s="242">
        <f t="shared" si="33"/>
        <v>2029</v>
      </c>
      <c r="M101" s="242">
        <f t="shared" si="33"/>
        <v>2030</v>
      </c>
      <c r="N101" s="242">
        <f t="shared" si="33"/>
        <v>2031</v>
      </c>
      <c r="O101" s="242">
        <f t="shared" si="33"/>
        <v>2032</v>
      </c>
      <c r="P101" s="242">
        <f t="shared" si="33"/>
        <v>2033</v>
      </c>
      <c r="Q101" s="242">
        <f t="shared" si="33"/>
        <v>2034</v>
      </c>
      <c r="R101" s="242">
        <f t="shared" si="33"/>
        <v>2035</v>
      </c>
      <c r="S101" s="242">
        <f t="shared" si="33"/>
        <v>2036</v>
      </c>
      <c r="T101" s="242">
        <f t="shared" si="33"/>
        <v>2037</v>
      </c>
      <c r="U101" s="242">
        <f t="shared" si="33"/>
        <v>2038</v>
      </c>
      <c r="V101" s="242">
        <f t="shared" si="33"/>
        <v>2039</v>
      </c>
      <c r="W101" s="242">
        <f t="shared" si="33"/>
        <v>2040</v>
      </c>
      <c r="X101" s="242">
        <f t="shared" si="33"/>
        <v>2041</v>
      </c>
      <c r="Y101" s="242">
        <f t="shared" si="33"/>
        <v>2042</v>
      </c>
      <c r="Z101" s="242">
        <f t="shared" si="33"/>
        <v>2043</v>
      </c>
      <c r="AA101" s="242">
        <f t="shared" si="33"/>
        <v>2044</v>
      </c>
      <c r="AB101" s="242">
        <f t="shared" si="33"/>
        <v>2045</v>
      </c>
      <c r="AC101" s="242">
        <f t="shared" si="33"/>
        <v>2046</v>
      </c>
      <c r="AD101" s="242">
        <f t="shared" si="33"/>
        <v>2047</v>
      </c>
      <c r="AE101" s="242">
        <f t="shared" si="33"/>
        <v>2048</v>
      </c>
      <c r="AF101" s="242">
        <f t="shared" si="33"/>
        <v>2049</v>
      </c>
      <c r="AG101" s="242">
        <f t="shared" si="33"/>
        <v>2050</v>
      </c>
      <c r="AH101" s="242">
        <f t="shared" si="33"/>
        <v>2051</v>
      </c>
    </row>
    <row r="102" spans="1:54" ht="12.75" hidden="1" x14ac:dyDescent="0.2">
      <c r="A102" s="240" t="s">
        <v>536</v>
      </c>
      <c r="B102" s="242">
        <v>0</v>
      </c>
      <c r="C102" s="243">
        <v>0</v>
      </c>
      <c r="D102" s="243">
        <v>5.0999999999999997E-2</v>
      </c>
      <c r="E102" s="244">
        <v>4.8000000000000001E-2</v>
      </c>
      <c r="F102" s="244">
        <v>4.7E-2</v>
      </c>
      <c r="G102" s="244">
        <v>4.7E-2</v>
      </c>
      <c r="H102" s="244">
        <v>4.7E-2</v>
      </c>
      <c r="I102" s="244">
        <v>4.7E-2</v>
      </c>
      <c r="J102" s="244">
        <v>4.7E-2</v>
      </c>
      <c r="K102" s="244">
        <v>4.7E-2</v>
      </c>
      <c r="L102" s="244">
        <v>4.7E-2</v>
      </c>
      <c r="M102" s="244">
        <v>4.7E-2</v>
      </c>
      <c r="N102" s="244">
        <v>4.7E-2</v>
      </c>
      <c r="O102" s="244">
        <v>4.7E-2</v>
      </c>
      <c r="P102" s="244">
        <v>4.7E-2</v>
      </c>
      <c r="Q102" s="244">
        <v>4.7E-2</v>
      </c>
      <c r="R102" s="244">
        <v>4.7E-2</v>
      </c>
      <c r="S102" s="244">
        <v>4.7E-2</v>
      </c>
      <c r="T102" s="244">
        <v>4.7E-2</v>
      </c>
      <c r="U102" s="244">
        <v>4.7E-2</v>
      </c>
      <c r="V102" s="244">
        <v>4.7E-2</v>
      </c>
      <c r="W102" s="244">
        <v>4.7E-2</v>
      </c>
      <c r="X102" s="244">
        <v>4.7E-2</v>
      </c>
      <c r="Y102" s="244">
        <v>4.7E-2</v>
      </c>
      <c r="Z102" s="244">
        <v>4.7E-2</v>
      </c>
      <c r="AA102" s="244">
        <v>4.7E-2</v>
      </c>
      <c r="AB102" s="244">
        <v>4.7E-2</v>
      </c>
      <c r="AC102" s="244">
        <v>4.7E-2</v>
      </c>
      <c r="AD102" s="244">
        <v>4.7E-2</v>
      </c>
      <c r="AE102" s="244">
        <v>4.7E-2</v>
      </c>
      <c r="AF102" s="244">
        <v>4.7E-2</v>
      </c>
      <c r="AG102" s="244">
        <v>4.7E-2</v>
      </c>
      <c r="AH102" s="244">
        <v>4.7E-2</v>
      </c>
    </row>
    <row r="103" spans="1:54" s="205" customFormat="1" ht="15" hidden="1" x14ac:dyDescent="0.2">
      <c r="A103" s="240" t="s">
        <v>537</v>
      </c>
      <c r="B103" s="245"/>
      <c r="C103" s="207">
        <f>(1+B103)*(1+C102)-1</f>
        <v>0</v>
      </c>
      <c r="D103" s="207">
        <f t="shared" ref="D103:AH103" si="34">(1+C103)*(1+D102)-1</f>
        <v>5.0999999999999934E-2</v>
      </c>
      <c r="E103" s="207">
        <f t="shared" si="34"/>
        <v>0.10144799999999998</v>
      </c>
      <c r="F103" s="207">
        <f t="shared" si="34"/>
        <v>0.15321605599999999</v>
      </c>
      <c r="G103" s="207">
        <f t="shared" si="34"/>
        <v>0.2074172106319998</v>
      </c>
      <c r="H103" s="207">
        <f t="shared" si="34"/>
        <v>0.26416581953170382</v>
      </c>
      <c r="I103" s="207">
        <f t="shared" si="34"/>
        <v>0.32358161304969379</v>
      </c>
      <c r="J103" s="207">
        <f t="shared" si="34"/>
        <v>0.38578994886302942</v>
      </c>
      <c r="K103" s="207">
        <f t="shared" si="34"/>
        <v>0.45092207645959181</v>
      </c>
      <c r="L103" s="207">
        <f t="shared" si="34"/>
        <v>0.51911541405319261</v>
      </c>
      <c r="M103" s="207">
        <f t="shared" si="34"/>
        <v>0.59051383851369255</v>
      </c>
      <c r="N103" s="207">
        <f t="shared" si="34"/>
        <v>0.66526798892383598</v>
      </c>
      <c r="O103" s="207">
        <f t="shared" si="34"/>
        <v>0.74353558440325607</v>
      </c>
      <c r="P103" s="207">
        <f t="shared" si="34"/>
        <v>0.82548175687020908</v>
      </c>
      <c r="Q103" s="207">
        <f t="shared" si="34"/>
        <v>0.91127939944310876</v>
      </c>
      <c r="R103" s="207">
        <f t="shared" si="34"/>
        <v>1.0011095312169349</v>
      </c>
      <c r="S103" s="207">
        <f t="shared" si="34"/>
        <v>1.0951616791841308</v>
      </c>
      <c r="T103" s="207">
        <f t="shared" si="34"/>
        <v>1.1936342781057849</v>
      </c>
      <c r="U103" s="207">
        <f t="shared" si="34"/>
        <v>1.2967350891767566</v>
      </c>
      <c r="V103" s="207">
        <f t="shared" si="34"/>
        <v>1.4046816383680638</v>
      </c>
      <c r="W103" s="207">
        <f t="shared" si="34"/>
        <v>1.5177016753713626</v>
      </c>
      <c r="X103" s="207">
        <f t="shared" si="34"/>
        <v>1.6360336541138163</v>
      </c>
      <c r="Y103" s="207">
        <f t="shared" si="34"/>
        <v>1.7599272358571656</v>
      </c>
      <c r="Z103" s="207">
        <f t="shared" si="34"/>
        <v>1.8896438159424522</v>
      </c>
      <c r="AA103" s="207">
        <f t="shared" si="34"/>
        <v>2.0254570752917473</v>
      </c>
      <c r="AB103" s="207">
        <f t="shared" si="34"/>
        <v>2.1676535578304592</v>
      </c>
      <c r="AC103" s="207">
        <f t="shared" si="34"/>
        <v>2.3165332750484904</v>
      </c>
      <c r="AD103" s="207">
        <f t="shared" si="34"/>
        <v>2.4724103389757692</v>
      </c>
      <c r="AE103" s="207">
        <f t="shared" si="34"/>
        <v>2.6356136249076303</v>
      </c>
      <c r="AF103" s="207">
        <f t="shared" si="34"/>
        <v>2.8064874652782885</v>
      </c>
      <c r="AG103" s="207">
        <f t="shared" si="34"/>
        <v>2.9853923761463679</v>
      </c>
      <c r="AH103" s="207">
        <f t="shared" si="34"/>
        <v>3.1727058178252472</v>
      </c>
    </row>
    <row r="104" spans="1:54" s="205" customFormat="1" hidden="1" x14ac:dyDescent="0.2">
      <c r="A104" s="246"/>
      <c r="B104" s="245"/>
      <c r="C104" s="247"/>
      <c r="D104" s="247"/>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c r="AC104" s="247"/>
      <c r="AD104" s="247"/>
      <c r="AE104" s="247"/>
      <c r="AF104" s="247"/>
      <c r="AG104" s="247"/>
      <c r="AH104" s="247"/>
    </row>
    <row r="105" spans="1:54" ht="12.75" x14ac:dyDescent="0.2">
      <c r="A105" s="239"/>
      <c r="B105" s="237"/>
      <c r="C105" s="237"/>
      <c r="D105" s="237"/>
      <c r="E105" s="237"/>
      <c r="F105" s="237"/>
      <c r="G105" s="237"/>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row>
    <row r="106" spans="1:54" ht="12.75" x14ac:dyDescent="0.2">
      <c r="A106" s="239"/>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7"/>
      <c r="AR106" s="237"/>
      <c r="AS106" s="237"/>
      <c r="AT106" s="237"/>
      <c r="AU106" s="237"/>
      <c r="AV106" s="237"/>
      <c r="AW106" s="237"/>
      <c r="AX106" s="237"/>
      <c r="AY106" s="237"/>
      <c r="AZ106" s="237"/>
      <c r="BA106" s="237"/>
      <c r="BB106" s="237"/>
    </row>
    <row r="107" spans="1:54" ht="12.75" x14ac:dyDescent="0.2">
      <c r="A107" s="239"/>
      <c r="B107" s="237"/>
      <c r="C107" s="237"/>
      <c r="D107" s="237"/>
      <c r="E107" s="237"/>
      <c r="F107" s="237"/>
      <c r="G107" s="237"/>
      <c r="H107" s="237"/>
      <c r="I107" s="237"/>
      <c r="J107" s="237"/>
      <c r="K107" s="237"/>
      <c r="L107" s="237"/>
      <c r="M107" s="237"/>
      <c r="N107" s="237"/>
      <c r="O107" s="237"/>
      <c r="P107" s="237"/>
      <c r="Q107" s="237"/>
      <c r="R107" s="237"/>
      <c r="S107" s="237"/>
      <c r="T107" s="237"/>
      <c r="U107" s="237"/>
      <c r="V107" s="237"/>
      <c r="W107" s="237"/>
      <c r="X107" s="237"/>
      <c r="Y107" s="237"/>
      <c r="Z107" s="237"/>
      <c r="AA107" s="237"/>
      <c r="AB107" s="237"/>
      <c r="AC107" s="237"/>
      <c r="AD107" s="237"/>
      <c r="AE107" s="237"/>
      <c r="AF107" s="237"/>
      <c r="AG107" s="237"/>
      <c r="AH107" s="237"/>
      <c r="AI107" s="237"/>
      <c r="AJ107" s="237"/>
      <c r="AK107" s="237"/>
      <c r="AL107" s="237"/>
      <c r="AM107" s="237"/>
      <c r="AN107" s="237"/>
      <c r="AO107" s="237"/>
      <c r="AP107" s="237"/>
      <c r="AQ107" s="237"/>
      <c r="AR107" s="237"/>
      <c r="AS107" s="237"/>
      <c r="AT107" s="237"/>
      <c r="AU107" s="237"/>
      <c r="AV107" s="237"/>
      <c r="AW107" s="237"/>
      <c r="AX107" s="237"/>
      <c r="AY107" s="237"/>
      <c r="AZ107" s="237"/>
      <c r="BA107" s="237"/>
      <c r="BB107" s="237"/>
    </row>
    <row r="108" spans="1:54" ht="12.75" x14ac:dyDescent="0.2">
      <c r="A108" s="239"/>
      <c r="B108" s="237"/>
      <c r="C108" s="237"/>
      <c r="D108" s="237"/>
      <c r="E108" s="237"/>
      <c r="F108" s="237"/>
      <c r="G108" s="237"/>
      <c r="H108" s="237"/>
      <c r="I108" s="237"/>
      <c r="J108" s="237"/>
      <c r="K108" s="237"/>
      <c r="L108" s="237"/>
      <c r="M108" s="237"/>
      <c r="N108" s="237"/>
      <c r="O108" s="237"/>
      <c r="P108" s="237"/>
      <c r="Q108" s="237"/>
      <c r="R108" s="237"/>
      <c r="S108" s="237"/>
      <c r="T108" s="237"/>
      <c r="U108" s="237"/>
      <c r="V108" s="237"/>
      <c r="W108" s="237"/>
      <c r="X108" s="237"/>
      <c r="Y108" s="237"/>
      <c r="Z108" s="237"/>
      <c r="AA108" s="237"/>
      <c r="AB108" s="237"/>
      <c r="AC108" s="237"/>
      <c r="AD108" s="237"/>
      <c r="AE108" s="237"/>
      <c r="AF108" s="237"/>
      <c r="AG108" s="237"/>
      <c r="AH108" s="237"/>
      <c r="AI108" s="237"/>
      <c r="AJ108" s="237"/>
      <c r="AK108" s="237"/>
      <c r="AL108" s="237"/>
      <c r="AM108" s="237"/>
      <c r="AN108" s="237"/>
      <c r="AO108" s="237"/>
      <c r="AP108" s="237"/>
      <c r="AQ108" s="237"/>
      <c r="AR108" s="237"/>
      <c r="AS108" s="237"/>
      <c r="AT108" s="237"/>
      <c r="AU108" s="237"/>
      <c r="AV108" s="237"/>
      <c r="AW108" s="237"/>
      <c r="AX108" s="237"/>
      <c r="AY108" s="237"/>
      <c r="AZ108" s="237"/>
      <c r="BA108" s="237"/>
      <c r="BB108" s="237"/>
    </row>
    <row r="109" spans="1:54" ht="12.75" x14ac:dyDescent="0.2">
      <c r="A109" s="239"/>
      <c r="B109" s="237"/>
      <c r="C109" s="237"/>
      <c r="D109" s="237"/>
      <c r="E109" s="237"/>
      <c r="F109" s="237"/>
      <c r="G109" s="237"/>
      <c r="H109" s="237"/>
      <c r="I109" s="237"/>
      <c r="J109" s="237"/>
      <c r="K109" s="237"/>
      <c r="L109" s="237"/>
      <c r="M109" s="237"/>
      <c r="N109" s="237"/>
      <c r="O109" s="237"/>
      <c r="P109" s="237"/>
      <c r="Q109" s="237"/>
      <c r="R109" s="237"/>
      <c r="S109" s="237"/>
      <c r="T109" s="237"/>
      <c r="U109" s="237"/>
      <c r="V109" s="237"/>
      <c r="W109" s="237"/>
      <c r="X109" s="237"/>
      <c r="Y109" s="237"/>
      <c r="Z109" s="237"/>
      <c r="AA109" s="237"/>
      <c r="AB109" s="237"/>
      <c r="AC109" s="237"/>
      <c r="AD109" s="237"/>
      <c r="AE109" s="237"/>
      <c r="AF109" s="237"/>
      <c r="AG109" s="237"/>
      <c r="AH109" s="237"/>
      <c r="AI109" s="237"/>
      <c r="AJ109" s="237"/>
      <c r="AK109" s="237"/>
      <c r="AL109" s="237"/>
      <c r="AM109" s="237"/>
      <c r="AN109" s="237"/>
      <c r="AO109" s="237"/>
      <c r="AP109" s="237"/>
      <c r="AQ109" s="237"/>
      <c r="AR109" s="237"/>
      <c r="AS109" s="237"/>
      <c r="AT109" s="237"/>
      <c r="AU109" s="237"/>
      <c r="AV109" s="237"/>
      <c r="AW109" s="237"/>
      <c r="AX109" s="237"/>
      <c r="AY109" s="237"/>
      <c r="AZ109" s="237"/>
      <c r="BA109" s="237"/>
      <c r="BB109" s="237"/>
    </row>
    <row r="110" spans="1:54" ht="12.75" x14ac:dyDescent="0.2">
      <c r="A110" s="239"/>
      <c r="B110" s="237"/>
      <c r="C110" s="237"/>
      <c r="D110" s="237"/>
      <c r="E110" s="237"/>
      <c r="F110" s="237"/>
      <c r="G110" s="237"/>
      <c r="H110" s="237"/>
      <c r="I110" s="237"/>
      <c r="J110" s="237"/>
      <c r="K110" s="237"/>
      <c r="L110" s="237"/>
      <c r="M110" s="237"/>
      <c r="N110" s="237"/>
      <c r="O110" s="237"/>
      <c r="P110" s="237"/>
      <c r="Q110" s="237"/>
      <c r="R110" s="237"/>
      <c r="S110" s="237"/>
      <c r="T110" s="237"/>
      <c r="U110" s="237"/>
      <c r="V110" s="237"/>
      <c r="W110" s="237"/>
      <c r="X110" s="237"/>
      <c r="Y110" s="237"/>
      <c r="Z110" s="237"/>
      <c r="AA110" s="237"/>
      <c r="AB110" s="237"/>
      <c r="AC110" s="237"/>
      <c r="AD110" s="237"/>
      <c r="AE110" s="237"/>
      <c r="AF110" s="237"/>
      <c r="AG110" s="237"/>
      <c r="AH110" s="237"/>
      <c r="AI110" s="237"/>
      <c r="AJ110" s="237"/>
      <c r="AK110" s="237"/>
      <c r="AL110" s="237"/>
      <c r="AM110" s="237"/>
      <c r="AN110" s="237"/>
      <c r="AO110" s="237"/>
      <c r="AP110" s="237"/>
      <c r="AQ110" s="237"/>
      <c r="AR110" s="237"/>
      <c r="AS110" s="237"/>
      <c r="AT110" s="237"/>
      <c r="AU110" s="237"/>
      <c r="AV110" s="237"/>
      <c r="AW110" s="237"/>
      <c r="AX110" s="237"/>
      <c r="AY110" s="237"/>
      <c r="AZ110" s="237"/>
      <c r="BA110" s="237"/>
      <c r="BB110" s="237"/>
    </row>
    <row r="111" spans="1:54" ht="12.75" x14ac:dyDescent="0.2">
      <c r="A111" s="239"/>
      <c r="B111" s="237"/>
      <c r="C111" s="237"/>
      <c r="D111" s="237"/>
      <c r="E111" s="237"/>
      <c r="F111" s="237"/>
      <c r="G111" s="237"/>
      <c r="H111" s="237"/>
      <c r="I111" s="237"/>
      <c r="J111" s="237"/>
      <c r="K111" s="237"/>
      <c r="L111" s="237"/>
      <c r="M111" s="237"/>
      <c r="N111" s="237"/>
      <c r="O111" s="237"/>
      <c r="P111" s="237"/>
      <c r="Q111" s="237"/>
      <c r="R111" s="237"/>
      <c r="S111" s="237"/>
      <c r="T111" s="237"/>
      <c r="U111" s="237"/>
      <c r="V111" s="237"/>
      <c r="W111" s="237"/>
      <c r="X111" s="237"/>
      <c r="Y111" s="237"/>
      <c r="Z111" s="237"/>
      <c r="AA111" s="237"/>
      <c r="AB111" s="237"/>
      <c r="AC111" s="237"/>
      <c r="AD111" s="237"/>
      <c r="AE111" s="237"/>
      <c r="AF111" s="237"/>
      <c r="AG111" s="237"/>
      <c r="AH111" s="237"/>
      <c r="AI111" s="237"/>
      <c r="AJ111" s="237"/>
      <c r="AK111" s="237"/>
      <c r="AL111" s="237"/>
      <c r="AM111" s="237"/>
      <c r="AN111" s="237"/>
      <c r="AO111" s="237"/>
      <c r="AP111" s="237"/>
      <c r="AQ111" s="237"/>
      <c r="AR111" s="237"/>
      <c r="AS111" s="237"/>
      <c r="AT111" s="237"/>
      <c r="AU111" s="237"/>
      <c r="AV111" s="237"/>
      <c r="AW111" s="237"/>
      <c r="AX111" s="237"/>
      <c r="AY111" s="237"/>
      <c r="AZ111" s="237"/>
      <c r="BA111" s="237"/>
      <c r="BB111" s="237"/>
    </row>
    <row r="112" spans="1:54" ht="12.75" x14ac:dyDescent="0.2">
      <c r="A112" s="239"/>
      <c r="B112" s="237"/>
      <c r="C112" s="237"/>
      <c r="D112" s="237"/>
      <c r="E112" s="237"/>
      <c r="F112" s="237"/>
      <c r="G112" s="237"/>
      <c r="H112" s="237"/>
      <c r="I112" s="237"/>
      <c r="J112" s="237"/>
      <c r="K112" s="237"/>
      <c r="L112" s="237"/>
      <c r="M112" s="237"/>
      <c r="N112" s="237"/>
      <c r="O112" s="237"/>
      <c r="P112" s="237"/>
      <c r="Q112" s="237"/>
      <c r="R112" s="237"/>
      <c r="S112" s="237"/>
      <c r="T112" s="237"/>
      <c r="U112" s="237"/>
      <c r="V112" s="237"/>
      <c r="W112" s="237"/>
      <c r="X112" s="237"/>
      <c r="Y112" s="237"/>
      <c r="Z112" s="237"/>
      <c r="AA112" s="237"/>
      <c r="AB112" s="237"/>
      <c r="AC112" s="237"/>
      <c r="AD112" s="237"/>
      <c r="AE112" s="237"/>
      <c r="AF112" s="237"/>
      <c r="AG112" s="237"/>
      <c r="AH112" s="237"/>
      <c r="AI112" s="237"/>
      <c r="AJ112" s="237"/>
      <c r="AK112" s="237"/>
      <c r="AL112" s="237"/>
      <c r="AM112" s="237"/>
      <c r="AN112" s="237"/>
      <c r="AO112" s="237"/>
      <c r="AP112" s="237"/>
      <c r="AQ112" s="237"/>
      <c r="AR112" s="237"/>
      <c r="AS112" s="237"/>
      <c r="AT112" s="237"/>
      <c r="AU112" s="237"/>
      <c r="AV112" s="237"/>
      <c r="AW112" s="237"/>
      <c r="AX112" s="237"/>
      <c r="AY112" s="237"/>
      <c r="AZ112" s="237"/>
      <c r="BA112" s="237"/>
      <c r="BB112" s="237"/>
    </row>
    <row r="113" spans="1:54" ht="12.75" x14ac:dyDescent="0.2">
      <c r="A113" s="239"/>
      <c r="B113" s="237"/>
      <c r="C113" s="237"/>
      <c r="D113" s="237"/>
      <c r="E113" s="237"/>
      <c r="F113" s="237"/>
      <c r="G113" s="237"/>
      <c r="H113" s="237"/>
      <c r="I113" s="237"/>
      <c r="J113" s="237"/>
      <c r="K113" s="237"/>
      <c r="L113" s="237"/>
      <c r="M113" s="237"/>
      <c r="N113" s="237"/>
      <c r="O113" s="237"/>
      <c r="P113" s="237"/>
      <c r="Q113" s="237"/>
      <c r="R113" s="237"/>
      <c r="S113" s="237"/>
      <c r="T113" s="237"/>
      <c r="U113" s="237"/>
      <c r="V113" s="237"/>
      <c r="W113" s="237"/>
      <c r="X113" s="237"/>
      <c r="Y113" s="237"/>
      <c r="Z113" s="237"/>
      <c r="AA113" s="237"/>
      <c r="AB113" s="237"/>
      <c r="AC113" s="237"/>
      <c r="AD113" s="237"/>
      <c r="AE113" s="237"/>
      <c r="AF113" s="237"/>
      <c r="AG113" s="237"/>
      <c r="AH113" s="237"/>
      <c r="AI113" s="237"/>
      <c r="AJ113" s="237"/>
      <c r="AK113" s="237"/>
      <c r="AL113" s="237"/>
      <c r="AM113" s="237"/>
      <c r="AN113" s="237"/>
      <c r="AO113" s="237"/>
      <c r="AP113" s="237"/>
      <c r="AQ113" s="237"/>
      <c r="AR113" s="237"/>
      <c r="AS113" s="237"/>
      <c r="AT113" s="237"/>
      <c r="AU113" s="237"/>
      <c r="AV113" s="237"/>
      <c r="AW113" s="237"/>
      <c r="AX113" s="237"/>
      <c r="AY113" s="237"/>
      <c r="AZ113" s="237"/>
      <c r="BA113" s="237"/>
      <c r="BB113" s="237"/>
    </row>
    <row r="114" spans="1:54" ht="12.75" x14ac:dyDescent="0.2">
      <c r="A114" s="239"/>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7"/>
      <c r="AR114" s="237"/>
      <c r="AS114" s="237"/>
      <c r="AT114" s="237"/>
      <c r="AU114" s="237"/>
      <c r="AV114" s="237"/>
      <c r="AW114" s="237"/>
      <c r="AX114" s="237"/>
      <c r="AY114" s="237"/>
      <c r="AZ114" s="237"/>
      <c r="BA114" s="237"/>
      <c r="BB114" s="237"/>
    </row>
    <row r="115" spans="1:54" ht="12.75" x14ac:dyDescent="0.2">
      <c r="A115" s="239"/>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7"/>
      <c r="AR115" s="237"/>
      <c r="AS115" s="237"/>
      <c r="AT115" s="237"/>
      <c r="AU115" s="237"/>
      <c r="AV115" s="237"/>
      <c r="AW115" s="237"/>
      <c r="AX115" s="237"/>
      <c r="AY115" s="237"/>
      <c r="AZ115" s="237"/>
      <c r="BA115" s="237"/>
      <c r="BB115" s="237"/>
    </row>
    <row r="116" spans="1:54" ht="12.75" x14ac:dyDescent="0.2">
      <c r="A116" s="239"/>
      <c r="B116" s="237"/>
      <c r="C116" s="237"/>
      <c r="D116" s="237"/>
      <c r="E116" s="237"/>
      <c r="F116" s="237"/>
      <c r="G116" s="237"/>
      <c r="H116" s="237"/>
      <c r="I116" s="237"/>
      <c r="J116" s="237"/>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7"/>
      <c r="AR116" s="237"/>
      <c r="AS116" s="237"/>
      <c r="AT116" s="237"/>
      <c r="AU116" s="237"/>
      <c r="AV116" s="237"/>
      <c r="AW116" s="237"/>
      <c r="AX116" s="237"/>
      <c r="AY116" s="237"/>
      <c r="AZ116" s="237"/>
      <c r="BA116" s="237"/>
      <c r="BB116" s="237"/>
    </row>
    <row r="117" spans="1:54" ht="12.75" x14ac:dyDescent="0.2">
      <c r="A117" s="239"/>
      <c r="B117" s="237"/>
      <c r="C117" s="237"/>
      <c r="D117" s="237"/>
      <c r="E117" s="237"/>
      <c r="F117" s="237"/>
      <c r="G117" s="237"/>
      <c r="H117" s="237"/>
      <c r="I117" s="237"/>
      <c r="J117" s="237"/>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7"/>
      <c r="AR117" s="237"/>
      <c r="AS117" s="237"/>
      <c r="AT117" s="237"/>
      <c r="AU117" s="237"/>
      <c r="AV117" s="237"/>
      <c r="AW117" s="237"/>
      <c r="AX117" s="237"/>
      <c r="AY117" s="237"/>
      <c r="AZ117" s="237"/>
      <c r="BA117" s="237"/>
      <c r="BB117" s="237"/>
    </row>
    <row r="118" spans="1:54" ht="12.75" x14ac:dyDescent="0.2">
      <c r="A118" s="239"/>
      <c r="B118" s="237"/>
      <c r="C118" s="237"/>
      <c r="D118" s="237"/>
      <c r="E118" s="237"/>
      <c r="F118" s="237"/>
      <c r="G118" s="237"/>
      <c r="H118" s="237"/>
      <c r="I118" s="237"/>
      <c r="J118" s="237"/>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7"/>
      <c r="AR118" s="237"/>
      <c r="AS118" s="237"/>
      <c r="AT118" s="237"/>
      <c r="AU118" s="237"/>
      <c r="AV118" s="237"/>
      <c r="AW118" s="237"/>
      <c r="AX118" s="237"/>
      <c r="AY118" s="237"/>
      <c r="AZ118" s="237"/>
      <c r="BA118" s="237"/>
      <c r="BB118" s="237"/>
    </row>
    <row r="119" spans="1:54" ht="12.75" x14ac:dyDescent="0.2">
      <c r="A119" s="238"/>
      <c r="B119" s="236"/>
      <c r="C119" s="236"/>
      <c r="D119" s="236"/>
      <c r="E119" s="236"/>
      <c r="F119" s="236"/>
      <c r="G119" s="236"/>
      <c r="H119" s="236"/>
      <c r="I119" s="236"/>
      <c r="J119" s="236"/>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6"/>
      <c r="AR119" s="236"/>
      <c r="AS119" s="236"/>
      <c r="AT119" s="236"/>
      <c r="AU119" s="236"/>
      <c r="AV119" s="236"/>
      <c r="AW119" s="236"/>
      <c r="AX119" s="236"/>
      <c r="AY119" s="236"/>
      <c r="AZ119" s="236"/>
      <c r="BA119" s="236"/>
      <c r="BB119" s="236"/>
    </row>
    <row r="120" spans="1:54" ht="12.75" x14ac:dyDescent="0.2">
      <c r="A120" s="238"/>
      <c r="B120" s="236"/>
      <c r="C120" s="236"/>
      <c r="D120" s="236"/>
      <c r="E120" s="236"/>
      <c r="F120" s="236"/>
      <c r="G120" s="236"/>
      <c r="H120" s="236"/>
      <c r="I120" s="236"/>
      <c r="J120" s="236"/>
      <c r="K120" s="236"/>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36"/>
      <c r="AN120" s="236"/>
      <c r="AO120" s="236"/>
      <c r="AP120" s="236"/>
      <c r="AQ120" s="236"/>
      <c r="AR120" s="236"/>
      <c r="AS120" s="236"/>
      <c r="AT120" s="236"/>
      <c r="AU120" s="236"/>
      <c r="AV120" s="236"/>
      <c r="AW120" s="236"/>
      <c r="AX120" s="236"/>
      <c r="AY120" s="236"/>
      <c r="AZ120" s="236"/>
      <c r="BA120" s="236"/>
      <c r="BB120" s="236"/>
    </row>
    <row r="121" spans="1:54" ht="12.75" x14ac:dyDescent="0.2">
      <c r="A121" s="238"/>
      <c r="B121" s="236"/>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6"/>
      <c r="AJ121" s="236"/>
      <c r="AK121" s="236"/>
      <c r="AL121" s="236"/>
      <c r="AM121" s="236"/>
      <c r="AN121" s="236"/>
      <c r="AO121" s="236"/>
      <c r="AP121" s="236"/>
      <c r="AQ121" s="236"/>
      <c r="AR121" s="236"/>
      <c r="AS121" s="236"/>
      <c r="AT121" s="236"/>
      <c r="AU121" s="236"/>
      <c r="AV121" s="236"/>
      <c r="AW121" s="236"/>
      <c r="AX121" s="236"/>
      <c r="AY121" s="236"/>
      <c r="AZ121" s="236"/>
      <c r="BA121" s="236"/>
      <c r="BB121" s="236"/>
    </row>
    <row r="122" spans="1:54" ht="12.75" x14ac:dyDescent="0.2">
      <c r="A122" s="238"/>
      <c r="B122" s="236"/>
      <c r="C122" s="236"/>
      <c r="D122" s="236"/>
      <c r="E122" s="236"/>
      <c r="F122" s="236"/>
      <c r="G122" s="236"/>
      <c r="H122" s="236"/>
      <c r="I122" s="236"/>
      <c r="J122" s="236"/>
      <c r="K122" s="236"/>
      <c r="L122" s="236"/>
      <c r="M122" s="236"/>
      <c r="N122" s="236"/>
      <c r="O122" s="236"/>
      <c r="P122" s="236"/>
      <c r="Q122" s="236"/>
      <c r="R122" s="236"/>
      <c r="S122" s="236"/>
      <c r="T122" s="236"/>
      <c r="U122" s="236"/>
      <c r="V122" s="236"/>
      <c r="W122" s="236"/>
      <c r="X122" s="236"/>
      <c r="Y122" s="236"/>
      <c r="Z122" s="236"/>
      <c r="AA122" s="236"/>
      <c r="AB122" s="236"/>
      <c r="AC122" s="236"/>
      <c r="AD122" s="236"/>
      <c r="AE122" s="236"/>
      <c r="AF122" s="236"/>
      <c r="AG122" s="236"/>
      <c r="AH122" s="236"/>
      <c r="AI122" s="236"/>
      <c r="AJ122" s="236"/>
      <c r="AK122" s="236"/>
      <c r="AL122" s="236"/>
      <c r="AM122" s="236"/>
      <c r="AN122" s="236"/>
      <c r="AO122" s="236"/>
      <c r="AP122" s="236"/>
      <c r="AQ122" s="236"/>
      <c r="AR122" s="236"/>
      <c r="AS122" s="236"/>
      <c r="AT122" s="236"/>
      <c r="AU122" s="236"/>
      <c r="AV122" s="236"/>
      <c r="AW122" s="236"/>
      <c r="AX122" s="236"/>
      <c r="AY122" s="236"/>
      <c r="AZ122" s="236"/>
      <c r="BA122" s="236"/>
      <c r="BB122" s="236"/>
    </row>
    <row r="123" spans="1:54" ht="12.75" x14ac:dyDescent="0.2">
      <c r="A123" s="238"/>
      <c r="B123" s="236"/>
      <c r="C123" s="236"/>
      <c r="D123" s="236"/>
      <c r="E123" s="236"/>
      <c r="F123" s="236"/>
      <c r="G123" s="236"/>
      <c r="H123" s="236"/>
      <c r="I123" s="236"/>
      <c r="J123" s="236"/>
      <c r="K123" s="236"/>
      <c r="L123" s="236"/>
      <c r="M123" s="236"/>
      <c r="N123" s="236"/>
      <c r="O123" s="236"/>
      <c r="P123" s="236"/>
      <c r="Q123" s="236"/>
      <c r="R123" s="236"/>
      <c r="S123" s="236"/>
      <c r="T123" s="236"/>
      <c r="U123" s="236"/>
      <c r="V123" s="236"/>
      <c r="W123" s="236"/>
      <c r="X123" s="236"/>
      <c r="Y123" s="236"/>
      <c r="Z123" s="236"/>
      <c r="AA123" s="236"/>
      <c r="AB123" s="236"/>
      <c r="AC123" s="236"/>
      <c r="AD123" s="236"/>
      <c r="AE123" s="236"/>
      <c r="AF123" s="236"/>
      <c r="AG123" s="236"/>
      <c r="AH123" s="236"/>
      <c r="AI123" s="236"/>
      <c r="AJ123" s="236"/>
      <c r="AK123" s="236"/>
      <c r="AL123" s="236"/>
      <c r="AM123" s="236"/>
      <c r="AN123" s="236"/>
      <c r="AO123" s="236"/>
      <c r="AP123" s="236"/>
      <c r="AQ123" s="236"/>
      <c r="AR123" s="236"/>
      <c r="AS123" s="236"/>
      <c r="AT123" s="236"/>
      <c r="AU123" s="236"/>
      <c r="AV123" s="236"/>
      <c r="AW123" s="236"/>
      <c r="AX123" s="236"/>
      <c r="AY123" s="236"/>
      <c r="AZ123" s="236"/>
      <c r="BA123" s="236"/>
      <c r="BB123" s="236"/>
    </row>
    <row r="124" spans="1:54" ht="12.75" x14ac:dyDescent="0.2">
      <c r="A124" s="238"/>
      <c r="B124" s="236"/>
      <c r="C124" s="236"/>
      <c r="D124" s="236"/>
      <c r="E124" s="236"/>
      <c r="F124" s="236"/>
      <c r="G124" s="236"/>
      <c r="H124" s="236"/>
      <c r="I124" s="236"/>
      <c r="J124" s="236"/>
      <c r="K124" s="236"/>
      <c r="L124" s="236"/>
      <c r="M124" s="236"/>
      <c r="N124" s="236"/>
      <c r="O124" s="236"/>
      <c r="P124" s="236"/>
      <c r="Q124" s="236"/>
      <c r="R124" s="236"/>
      <c r="S124" s="236"/>
      <c r="T124" s="236"/>
      <c r="U124" s="236"/>
      <c r="V124" s="236"/>
      <c r="W124" s="236"/>
      <c r="X124" s="236"/>
      <c r="Y124" s="236"/>
      <c r="Z124" s="236"/>
      <c r="AA124" s="236"/>
      <c r="AB124" s="236"/>
      <c r="AC124" s="236"/>
      <c r="AD124" s="236"/>
      <c r="AE124" s="236"/>
      <c r="AF124" s="236"/>
      <c r="AG124" s="236"/>
      <c r="AH124" s="236"/>
      <c r="AI124" s="236"/>
      <c r="AJ124" s="236"/>
      <c r="AK124" s="236"/>
      <c r="AL124" s="236"/>
      <c r="AM124" s="236"/>
      <c r="AN124" s="236"/>
      <c r="AO124" s="236"/>
      <c r="AP124" s="236"/>
      <c r="AQ124" s="236"/>
      <c r="AR124" s="236"/>
      <c r="AS124" s="236"/>
      <c r="AT124" s="236"/>
      <c r="AU124" s="236"/>
      <c r="AV124" s="236"/>
      <c r="AW124" s="236"/>
      <c r="AX124" s="236"/>
      <c r="AY124" s="236"/>
      <c r="AZ124" s="236"/>
      <c r="BA124" s="236"/>
      <c r="BB124" s="236"/>
    </row>
    <row r="125" spans="1:54" ht="12.75" x14ac:dyDescent="0.2">
      <c r="A125" s="238"/>
      <c r="B125" s="236"/>
      <c r="C125" s="236"/>
      <c r="D125" s="236"/>
      <c r="E125" s="236"/>
      <c r="F125" s="236"/>
      <c r="G125" s="236"/>
      <c r="H125" s="236"/>
      <c r="I125" s="236"/>
      <c r="J125" s="236"/>
      <c r="K125" s="236"/>
      <c r="L125" s="236"/>
      <c r="M125" s="236"/>
      <c r="N125" s="236"/>
      <c r="O125" s="236"/>
      <c r="P125" s="236"/>
      <c r="Q125" s="236"/>
      <c r="R125" s="236"/>
      <c r="S125" s="236"/>
      <c r="T125" s="236"/>
      <c r="U125" s="236"/>
      <c r="V125" s="236"/>
      <c r="W125" s="236"/>
      <c r="X125" s="236"/>
      <c r="Y125" s="236"/>
      <c r="Z125" s="236"/>
      <c r="AA125" s="236"/>
      <c r="AB125" s="236"/>
      <c r="AC125" s="236"/>
      <c r="AD125" s="236"/>
      <c r="AE125" s="236"/>
      <c r="AF125" s="236"/>
      <c r="AG125" s="236"/>
      <c r="AH125" s="236"/>
      <c r="AI125" s="236"/>
      <c r="AJ125" s="236"/>
      <c r="AK125" s="236"/>
      <c r="AL125" s="236"/>
      <c r="AM125" s="236"/>
      <c r="AN125" s="236"/>
      <c r="AO125" s="236"/>
      <c r="AP125" s="236"/>
      <c r="AQ125" s="236"/>
      <c r="AR125" s="236"/>
      <c r="AS125" s="236"/>
      <c r="AT125" s="236"/>
      <c r="AU125" s="236"/>
      <c r="AV125" s="236"/>
      <c r="AW125" s="236"/>
      <c r="AX125" s="236"/>
      <c r="AY125" s="236"/>
      <c r="AZ125" s="236"/>
      <c r="BA125" s="236"/>
      <c r="BB125" s="236"/>
    </row>
    <row r="126" spans="1:54" ht="12.75" x14ac:dyDescent="0.2">
      <c r="A126" s="238"/>
      <c r="B126" s="236"/>
      <c r="C126" s="236"/>
      <c r="D126" s="236"/>
      <c r="E126" s="236"/>
      <c r="F126" s="236"/>
      <c r="G126" s="236"/>
      <c r="H126" s="236"/>
      <c r="I126" s="236"/>
      <c r="J126" s="236"/>
      <c r="K126" s="236"/>
      <c r="L126" s="236"/>
      <c r="M126" s="236"/>
      <c r="N126" s="236"/>
      <c r="O126" s="236"/>
      <c r="P126" s="236"/>
      <c r="Q126" s="236"/>
      <c r="R126" s="236"/>
      <c r="S126" s="236"/>
      <c r="T126" s="236"/>
      <c r="U126" s="236"/>
      <c r="V126" s="236"/>
      <c r="W126" s="236"/>
      <c r="X126" s="236"/>
      <c r="Y126" s="236"/>
      <c r="Z126" s="236"/>
      <c r="AA126" s="236"/>
      <c r="AB126" s="236"/>
      <c r="AC126" s="236"/>
      <c r="AD126" s="236"/>
      <c r="AE126" s="236"/>
      <c r="AF126" s="236"/>
      <c r="AG126" s="236"/>
      <c r="AH126" s="236"/>
      <c r="AI126" s="236"/>
      <c r="AJ126" s="236"/>
      <c r="AK126" s="236"/>
      <c r="AL126" s="236"/>
      <c r="AM126" s="236"/>
      <c r="AN126" s="236"/>
      <c r="AO126" s="236"/>
      <c r="AP126" s="236"/>
      <c r="AQ126" s="236"/>
      <c r="AR126" s="236"/>
      <c r="AS126" s="236"/>
      <c r="AT126" s="236"/>
      <c r="AU126" s="236"/>
      <c r="AV126" s="236"/>
      <c r="AW126" s="236"/>
      <c r="AX126" s="236"/>
      <c r="AY126" s="236"/>
      <c r="AZ126" s="236"/>
      <c r="BA126" s="236"/>
      <c r="BB126" s="236"/>
    </row>
    <row r="127" spans="1:54" ht="12.75" x14ac:dyDescent="0.2">
      <c r="A127" s="238"/>
      <c r="B127" s="236"/>
      <c r="C127" s="236"/>
      <c r="D127" s="236"/>
      <c r="E127" s="236"/>
      <c r="F127" s="236"/>
      <c r="G127" s="236"/>
      <c r="H127" s="236"/>
      <c r="I127" s="236"/>
      <c r="J127" s="236"/>
      <c r="K127" s="236"/>
      <c r="L127" s="236"/>
      <c r="M127" s="236"/>
      <c r="N127" s="236"/>
      <c r="O127" s="236"/>
      <c r="P127" s="236"/>
      <c r="Q127" s="236"/>
      <c r="R127" s="236"/>
      <c r="S127" s="236"/>
      <c r="T127" s="236"/>
      <c r="U127" s="236"/>
      <c r="V127" s="236"/>
      <c r="W127" s="236"/>
      <c r="X127" s="236"/>
      <c r="Y127" s="236"/>
      <c r="Z127" s="236"/>
      <c r="AA127" s="236"/>
      <c r="AB127" s="236"/>
      <c r="AC127" s="236"/>
      <c r="AD127" s="236"/>
      <c r="AE127" s="236"/>
      <c r="AF127" s="236"/>
      <c r="AG127" s="236"/>
      <c r="AH127" s="236"/>
      <c r="AI127" s="236"/>
      <c r="AJ127" s="236"/>
      <c r="AK127" s="236"/>
      <c r="AL127" s="236"/>
      <c r="AM127" s="236"/>
      <c r="AN127" s="236"/>
      <c r="AO127" s="236"/>
      <c r="AP127" s="236"/>
      <c r="AQ127" s="236"/>
      <c r="AR127" s="236"/>
      <c r="AS127" s="236"/>
      <c r="AT127" s="236"/>
      <c r="AU127" s="236"/>
      <c r="AV127" s="236"/>
      <c r="AW127" s="236"/>
      <c r="AX127" s="236"/>
      <c r="AY127" s="236"/>
      <c r="AZ127" s="236"/>
      <c r="BA127" s="236"/>
      <c r="BB127" s="236"/>
    </row>
    <row r="128" spans="1:54" ht="12.75" x14ac:dyDescent="0.2">
      <c r="A128" s="238"/>
      <c r="B128" s="236"/>
      <c r="C128" s="236"/>
      <c r="D128" s="236"/>
      <c r="E128" s="236"/>
      <c r="F128" s="236"/>
      <c r="G128" s="236"/>
      <c r="H128" s="236"/>
      <c r="I128" s="236"/>
      <c r="J128" s="236"/>
      <c r="K128" s="236"/>
      <c r="L128" s="236"/>
      <c r="M128" s="236"/>
      <c r="N128" s="236"/>
      <c r="O128" s="236"/>
      <c r="P128" s="236"/>
      <c r="Q128" s="236"/>
      <c r="R128" s="236"/>
      <c r="S128" s="236"/>
      <c r="T128" s="236"/>
      <c r="U128" s="236"/>
      <c r="V128" s="236"/>
      <c r="W128" s="236"/>
      <c r="X128" s="236"/>
      <c r="Y128" s="236"/>
      <c r="Z128" s="236"/>
      <c r="AA128" s="236"/>
      <c r="AB128" s="236"/>
      <c r="AC128" s="236"/>
      <c r="AD128" s="236"/>
      <c r="AE128" s="236"/>
      <c r="AF128" s="236"/>
      <c r="AG128" s="236"/>
      <c r="AH128" s="236"/>
      <c r="AI128" s="236"/>
      <c r="AJ128" s="236"/>
      <c r="AK128" s="236"/>
      <c r="AL128" s="236"/>
      <c r="AM128" s="236"/>
      <c r="AN128" s="236"/>
      <c r="AO128" s="236"/>
      <c r="AP128" s="236"/>
      <c r="AQ128" s="236"/>
      <c r="AR128" s="236"/>
      <c r="AS128" s="236"/>
      <c r="AT128" s="236"/>
      <c r="AU128" s="236"/>
      <c r="AV128" s="236"/>
      <c r="AW128" s="236"/>
      <c r="AX128" s="236"/>
      <c r="AY128" s="236"/>
      <c r="AZ128" s="236"/>
      <c r="BA128" s="236"/>
      <c r="BB128" s="236"/>
    </row>
    <row r="129" spans="1:54" ht="12.75" x14ac:dyDescent="0.2">
      <c r="A129" s="238"/>
      <c r="B129" s="236"/>
      <c r="C129" s="236"/>
      <c r="D129" s="236"/>
      <c r="E129" s="236"/>
      <c r="F129" s="236"/>
      <c r="G129" s="236"/>
      <c r="H129" s="236"/>
      <c r="I129" s="236"/>
      <c r="J129" s="236"/>
      <c r="K129" s="236"/>
      <c r="L129" s="236"/>
      <c r="M129" s="236"/>
      <c r="N129" s="236"/>
      <c r="O129" s="236"/>
      <c r="P129" s="236"/>
      <c r="Q129" s="236"/>
      <c r="R129" s="236"/>
      <c r="S129" s="236"/>
      <c r="T129" s="236"/>
      <c r="U129" s="236"/>
      <c r="V129" s="236"/>
      <c r="W129" s="236"/>
      <c r="X129" s="236"/>
      <c r="Y129" s="236"/>
      <c r="Z129" s="236"/>
      <c r="AA129" s="236"/>
      <c r="AB129" s="236"/>
      <c r="AC129" s="236"/>
      <c r="AD129" s="236"/>
      <c r="AE129" s="236"/>
      <c r="AF129" s="236"/>
      <c r="AG129" s="236"/>
      <c r="AH129" s="236"/>
      <c r="AI129" s="236"/>
      <c r="AJ129" s="236"/>
      <c r="AK129" s="236"/>
      <c r="AL129" s="236"/>
      <c r="AM129" s="236"/>
      <c r="AN129" s="236"/>
      <c r="AO129" s="236"/>
      <c r="AP129" s="236"/>
      <c r="AQ129" s="236"/>
      <c r="AR129" s="236"/>
      <c r="AS129" s="236"/>
      <c r="AT129" s="236"/>
      <c r="AU129" s="236"/>
      <c r="AV129" s="236"/>
      <c r="AW129" s="236"/>
      <c r="AX129" s="236"/>
      <c r="AY129" s="236"/>
      <c r="AZ129" s="236"/>
      <c r="BA129" s="236"/>
      <c r="BB129" s="236"/>
    </row>
    <row r="130" spans="1:54" ht="12.75" x14ac:dyDescent="0.2">
      <c r="A130" s="238"/>
      <c r="B130" s="236"/>
      <c r="C130" s="236"/>
      <c r="D130" s="236"/>
      <c r="E130" s="236"/>
      <c r="F130" s="236"/>
      <c r="G130" s="236"/>
      <c r="H130" s="236"/>
      <c r="I130" s="236"/>
      <c r="J130" s="236"/>
      <c r="K130" s="236"/>
      <c r="L130" s="236"/>
      <c r="M130" s="236"/>
      <c r="N130" s="236"/>
      <c r="O130" s="236"/>
      <c r="P130" s="236"/>
      <c r="Q130" s="236"/>
      <c r="R130" s="236"/>
      <c r="S130" s="236"/>
      <c r="T130" s="236"/>
      <c r="U130" s="236"/>
      <c r="V130" s="236"/>
      <c r="W130" s="236"/>
      <c r="X130" s="236"/>
      <c r="Y130" s="236"/>
      <c r="Z130" s="236"/>
      <c r="AA130" s="236"/>
      <c r="AB130" s="236"/>
      <c r="AC130" s="236"/>
      <c r="AD130" s="236"/>
      <c r="AE130" s="236"/>
      <c r="AF130" s="236"/>
      <c r="AG130" s="236"/>
      <c r="AH130" s="236"/>
      <c r="AI130" s="236"/>
      <c r="AJ130" s="236"/>
      <c r="AK130" s="236"/>
      <c r="AL130" s="236"/>
      <c r="AM130" s="236"/>
      <c r="AN130" s="236"/>
      <c r="AO130" s="236"/>
      <c r="AP130" s="236"/>
      <c r="AQ130" s="236"/>
      <c r="AR130" s="236"/>
      <c r="AS130" s="236"/>
      <c r="AT130" s="236"/>
      <c r="AU130" s="236"/>
      <c r="AV130" s="236"/>
      <c r="AW130" s="236"/>
      <c r="AX130" s="236"/>
      <c r="AY130" s="236"/>
      <c r="AZ130" s="236"/>
      <c r="BA130" s="236"/>
      <c r="BB130" s="236"/>
    </row>
    <row r="131" spans="1:54" ht="12.75" x14ac:dyDescent="0.2">
      <c r="A131" s="238"/>
      <c r="B131" s="236"/>
      <c r="C131" s="236"/>
      <c r="D131" s="236"/>
      <c r="E131" s="236"/>
      <c r="F131" s="236"/>
      <c r="G131" s="236"/>
      <c r="H131" s="236"/>
      <c r="I131" s="236"/>
      <c r="J131" s="236"/>
      <c r="K131" s="236"/>
      <c r="L131" s="236"/>
      <c r="M131" s="236"/>
      <c r="N131" s="236"/>
      <c r="O131" s="236"/>
      <c r="P131" s="236"/>
      <c r="Q131" s="236"/>
      <c r="R131" s="236"/>
      <c r="S131" s="236"/>
      <c r="T131" s="236"/>
      <c r="U131" s="236"/>
      <c r="V131" s="236"/>
      <c r="W131" s="236"/>
      <c r="X131" s="236"/>
      <c r="Y131" s="236"/>
      <c r="Z131" s="236"/>
      <c r="AA131" s="236"/>
      <c r="AB131" s="236"/>
      <c r="AC131" s="236"/>
      <c r="AD131" s="236"/>
      <c r="AE131" s="236"/>
      <c r="AF131" s="236"/>
      <c r="AG131" s="236"/>
      <c r="AH131" s="236"/>
      <c r="AI131" s="236"/>
      <c r="AJ131" s="236"/>
      <c r="AK131" s="236"/>
      <c r="AL131" s="236"/>
      <c r="AM131" s="236"/>
      <c r="AN131" s="236"/>
      <c r="AO131" s="236"/>
      <c r="AP131" s="236"/>
      <c r="AQ131" s="236"/>
      <c r="AR131" s="236"/>
      <c r="AS131" s="236"/>
      <c r="AT131" s="236"/>
      <c r="AU131" s="236"/>
      <c r="AV131" s="236"/>
      <c r="AW131" s="236"/>
      <c r="AX131" s="236"/>
      <c r="AY131" s="236"/>
      <c r="AZ131" s="236"/>
      <c r="BA131" s="236"/>
      <c r="BB131" s="236"/>
    </row>
    <row r="132" spans="1:54" ht="12.75" x14ac:dyDescent="0.2">
      <c r="A132" s="238"/>
      <c r="B132" s="236"/>
      <c r="C132" s="236"/>
      <c r="D132" s="236"/>
      <c r="E132" s="236"/>
      <c r="F132" s="236"/>
      <c r="G132" s="236"/>
      <c r="H132" s="236"/>
      <c r="I132" s="236"/>
      <c r="J132" s="236"/>
      <c r="K132" s="236"/>
      <c r="L132" s="236"/>
      <c r="M132" s="236"/>
      <c r="N132" s="236"/>
      <c r="O132" s="236"/>
      <c r="P132" s="236"/>
      <c r="Q132" s="236"/>
      <c r="R132" s="236"/>
      <c r="S132" s="236"/>
      <c r="T132" s="236"/>
      <c r="U132" s="236"/>
      <c r="V132" s="236"/>
      <c r="W132" s="236"/>
      <c r="X132" s="236"/>
      <c r="Y132" s="236"/>
      <c r="Z132" s="236"/>
      <c r="AA132" s="236"/>
      <c r="AB132" s="236"/>
      <c r="AC132" s="236"/>
      <c r="AD132" s="236"/>
      <c r="AE132" s="236"/>
      <c r="AF132" s="236"/>
      <c r="AG132" s="236"/>
      <c r="AH132" s="236"/>
      <c r="AI132" s="236"/>
      <c r="AJ132" s="236"/>
      <c r="AK132" s="236"/>
      <c r="AL132" s="236"/>
      <c r="AM132" s="236"/>
      <c r="AN132" s="236"/>
      <c r="AO132" s="236"/>
      <c r="AP132" s="236"/>
      <c r="AQ132" s="236"/>
      <c r="AR132" s="236"/>
      <c r="AS132" s="236"/>
      <c r="AT132" s="236"/>
      <c r="AU132" s="236"/>
      <c r="AV132" s="236"/>
      <c r="AW132" s="236"/>
      <c r="AX132" s="236"/>
      <c r="AY132" s="236"/>
      <c r="AZ132" s="236"/>
      <c r="BA132" s="236"/>
      <c r="BB132" s="236"/>
    </row>
    <row r="133" spans="1:54" ht="12.75" x14ac:dyDescent="0.2">
      <c r="A133" s="238"/>
      <c r="B133" s="236"/>
      <c r="C133" s="236"/>
      <c r="D133" s="236"/>
      <c r="E133" s="236"/>
      <c r="F133" s="236"/>
      <c r="G133" s="236"/>
      <c r="H133" s="236"/>
      <c r="I133" s="236"/>
      <c r="J133" s="236"/>
      <c r="K133" s="236"/>
      <c r="L133" s="236"/>
      <c r="M133" s="236"/>
      <c r="N133" s="236"/>
      <c r="O133" s="236"/>
      <c r="P133" s="236"/>
      <c r="Q133" s="236"/>
      <c r="R133" s="236"/>
      <c r="S133" s="236"/>
      <c r="T133" s="236"/>
      <c r="U133" s="236"/>
      <c r="V133" s="236"/>
      <c r="W133" s="236"/>
      <c r="X133" s="236"/>
      <c r="Y133" s="236"/>
      <c r="Z133" s="236"/>
      <c r="AA133" s="236"/>
      <c r="AB133" s="236"/>
      <c r="AC133" s="236"/>
      <c r="AD133" s="236"/>
      <c r="AE133" s="236"/>
      <c r="AF133" s="236"/>
      <c r="AG133" s="236"/>
      <c r="AH133" s="236"/>
      <c r="AI133" s="236"/>
      <c r="AJ133" s="236"/>
      <c r="AK133" s="236"/>
      <c r="AL133" s="236"/>
      <c r="AM133" s="236"/>
      <c r="AN133" s="236"/>
      <c r="AO133" s="236"/>
      <c r="AP133" s="236"/>
      <c r="AQ133" s="236"/>
      <c r="AR133" s="236"/>
      <c r="AS133" s="236"/>
      <c r="AT133" s="236"/>
      <c r="AU133" s="236"/>
      <c r="AV133" s="236"/>
      <c r="AW133" s="236"/>
      <c r="AX133" s="236"/>
      <c r="AY133" s="236"/>
      <c r="AZ133" s="236"/>
      <c r="BA133" s="236"/>
      <c r="BB133" s="236"/>
    </row>
    <row r="134" spans="1:54" ht="12.75" x14ac:dyDescent="0.2">
      <c r="A134" s="238"/>
      <c r="B134" s="236"/>
      <c r="C134" s="236"/>
      <c r="D134" s="236"/>
      <c r="E134" s="236"/>
      <c r="F134" s="236"/>
      <c r="G134" s="236"/>
      <c r="H134" s="236"/>
      <c r="I134" s="236"/>
      <c r="J134" s="236"/>
      <c r="K134" s="236"/>
      <c r="L134" s="236"/>
      <c r="M134" s="236"/>
      <c r="N134" s="236"/>
      <c r="O134" s="236"/>
      <c r="P134" s="236"/>
      <c r="Q134" s="236"/>
      <c r="R134" s="236"/>
      <c r="S134" s="236"/>
      <c r="T134" s="236"/>
      <c r="U134" s="236"/>
      <c r="V134" s="236"/>
      <c r="W134" s="236"/>
      <c r="X134" s="236"/>
      <c r="Y134" s="236"/>
      <c r="Z134" s="236"/>
      <c r="AA134" s="236"/>
      <c r="AB134" s="236"/>
      <c r="AC134" s="236"/>
      <c r="AD134" s="236"/>
      <c r="AE134" s="236"/>
      <c r="AF134" s="236"/>
      <c r="AG134" s="236"/>
      <c r="AH134" s="236"/>
      <c r="AI134" s="236"/>
      <c r="AJ134" s="236"/>
      <c r="AK134" s="236"/>
      <c r="AL134" s="236"/>
      <c r="AM134" s="236"/>
      <c r="AN134" s="236"/>
      <c r="AO134" s="236"/>
      <c r="AP134" s="236"/>
      <c r="AQ134" s="236"/>
      <c r="AR134" s="236"/>
      <c r="AS134" s="236"/>
      <c r="AT134" s="236"/>
      <c r="AU134" s="236"/>
      <c r="AV134" s="236"/>
      <c r="AW134" s="236"/>
      <c r="AX134" s="236"/>
      <c r="AY134" s="236"/>
      <c r="AZ134" s="236"/>
      <c r="BA134" s="236"/>
      <c r="BB134" s="236"/>
    </row>
    <row r="135" spans="1:54" ht="12.75" x14ac:dyDescent="0.2">
      <c r="A135" s="238"/>
      <c r="B135" s="236"/>
      <c r="C135" s="236"/>
      <c r="D135" s="236"/>
      <c r="E135" s="236"/>
      <c r="F135" s="236"/>
      <c r="G135" s="236"/>
      <c r="H135" s="236"/>
      <c r="I135" s="236"/>
      <c r="J135" s="236"/>
      <c r="K135" s="236"/>
      <c r="L135" s="236"/>
      <c r="M135" s="236"/>
      <c r="N135" s="236"/>
      <c r="O135" s="236"/>
      <c r="P135" s="236"/>
      <c r="Q135" s="236"/>
      <c r="R135" s="236"/>
      <c r="S135" s="236"/>
      <c r="T135" s="236"/>
      <c r="U135" s="236"/>
      <c r="V135" s="236"/>
      <c r="W135" s="236"/>
      <c r="X135" s="236"/>
      <c r="Y135" s="236"/>
      <c r="Z135" s="236"/>
      <c r="AA135" s="236"/>
      <c r="AB135" s="236"/>
      <c r="AC135" s="236"/>
      <c r="AD135" s="236"/>
      <c r="AE135" s="236"/>
      <c r="AF135" s="236"/>
      <c r="AG135" s="236"/>
      <c r="AH135" s="236"/>
      <c r="AI135" s="236"/>
      <c r="AJ135" s="236"/>
      <c r="AK135" s="236"/>
      <c r="AL135" s="236"/>
      <c r="AM135" s="236"/>
      <c r="AN135" s="236"/>
      <c r="AO135" s="236"/>
      <c r="AP135" s="236"/>
      <c r="AQ135" s="236"/>
      <c r="AR135" s="236"/>
      <c r="AS135" s="236"/>
      <c r="AT135" s="236"/>
      <c r="AU135" s="236"/>
      <c r="AV135" s="236"/>
      <c r="AW135" s="236"/>
      <c r="AX135" s="236"/>
      <c r="AY135" s="236"/>
      <c r="AZ135" s="236"/>
      <c r="BA135" s="236"/>
      <c r="BB135" s="236"/>
    </row>
    <row r="136" spans="1:54" ht="12.75" x14ac:dyDescent="0.2">
      <c r="A136" s="238"/>
      <c r="B136" s="236"/>
      <c r="C136" s="236"/>
      <c r="D136" s="236"/>
      <c r="E136" s="236"/>
      <c r="F136" s="236"/>
      <c r="G136" s="236"/>
      <c r="H136" s="236"/>
      <c r="I136" s="236"/>
      <c r="J136" s="236"/>
      <c r="K136" s="236"/>
      <c r="L136" s="236"/>
      <c r="M136" s="236"/>
      <c r="N136" s="236"/>
      <c r="O136" s="236"/>
      <c r="P136" s="236"/>
      <c r="Q136" s="236"/>
      <c r="R136" s="236"/>
      <c r="S136" s="236"/>
      <c r="T136" s="236"/>
      <c r="U136" s="236"/>
      <c r="V136" s="236"/>
      <c r="W136" s="236"/>
      <c r="X136" s="236"/>
      <c r="Y136" s="236"/>
      <c r="Z136" s="236"/>
      <c r="AA136" s="236"/>
      <c r="AB136" s="236"/>
      <c r="AC136" s="236"/>
      <c r="AD136" s="236"/>
      <c r="AE136" s="236"/>
      <c r="AF136" s="236"/>
      <c r="AG136" s="236"/>
      <c r="AH136" s="236"/>
      <c r="AI136" s="236"/>
      <c r="AJ136" s="236"/>
      <c r="AK136" s="236"/>
      <c r="AL136" s="236"/>
      <c r="AM136" s="236"/>
      <c r="AN136" s="236"/>
      <c r="AO136" s="236"/>
      <c r="AP136" s="236"/>
      <c r="AQ136" s="236"/>
      <c r="AR136" s="236"/>
      <c r="AS136" s="236"/>
      <c r="AT136" s="236"/>
      <c r="AU136" s="236"/>
      <c r="AV136" s="236"/>
      <c r="AW136" s="236"/>
      <c r="AX136" s="236"/>
      <c r="AY136" s="236"/>
      <c r="AZ136" s="236"/>
      <c r="BA136" s="236"/>
      <c r="BB136" s="236"/>
    </row>
    <row r="137" spans="1:54" ht="12.75" x14ac:dyDescent="0.2">
      <c r="A137" s="238"/>
      <c r="B137" s="236"/>
      <c r="C137" s="236"/>
      <c r="D137" s="236"/>
      <c r="E137" s="236"/>
      <c r="F137" s="236"/>
      <c r="G137" s="236"/>
      <c r="H137" s="236"/>
      <c r="I137" s="236"/>
      <c r="J137" s="236"/>
      <c r="K137" s="236"/>
      <c r="L137" s="236"/>
      <c r="M137" s="236"/>
      <c r="N137" s="236"/>
      <c r="O137" s="236"/>
      <c r="P137" s="236"/>
      <c r="Q137" s="236"/>
      <c r="R137" s="236"/>
      <c r="S137" s="236"/>
      <c r="T137" s="236"/>
      <c r="U137" s="236"/>
      <c r="V137" s="236"/>
      <c r="W137" s="236"/>
      <c r="X137" s="236"/>
      <c r="Y137" s="236"/>
      <c r="Z137" s="236"/>
      <c r="AA137" s="236"/>
      <c r="AB137" s="236"/>
      <c r="AC137" s="236"/>
      <c r="AD137" s="236"/>
      <c r="AE137" s="236"/>
      <c r="AF137" s="236"/>
      <c r="AG137" s="236"/>
      <c r="AH137" s="236"/>
      <c r="AI137" s="236"/>
      <c r="AJ137" s="236"/>
      <c r="AK137" s="236"/>
      <c r="AL137" s="236"/>
      <c r="AM137" s="236"/>
      <c r="AN137" s="236"/>
      <c r="AO137" s="236"/>
      <c r="AP137" s="236"/>
      <c r="AQ137" s="236"/>
      <c r="AR137" s="236"/>
      <c r="AS137" s="236"/>
      <c r="AT137" s="236"/>
      <c r="AU137" s="236"/>
      <c r="AV137" s="236"/>
      <c r="AW137" s="236"/>
      <c r="AX137" s="236"/>
      <c r="AY137" s="236"/>
      <c r="AZ137" s="236"/>
      <c r="BA137" s="236"/>
      <c r="BB137" s="236"/>
    </row>
    <row r="138" spans="1:54" ht="12.75" x14ac:dyDescent="0.2">
      <c r="A138" s="238"/>
      <c r="B138" s="236"/>
      <c r="C138" s="236"/>
      <c r="D138" s="236"/>
      <c r="E138" s="236"/>
      <c r="F138" s="236"/>
      <c r="G138" s="236"/>
      <c r="H138" s="236"/>
      <c r="I138" s="236"/>
      <c r="J138" s="236"/>
      <c r="K138" s="236"/>
      <c r="L138" s="236"/>
      <c r="M138" s="236"/>
      <c r="N138" s="236"/>
      <c r="O138" s="236"/>
      <c r="P138" s="236"/>
      <c r="Q138" s="236"/>
      <c r="R138" s="236"/>
      <c r="S138" s="236"/>
      <c r="T138" s="236"/>
      <c r="U138" s="236"/>
      <c r="V138" s="236"/>
      <c r="W138" s="236"/>
      <c r="X138" s="236"/>
      <c r="Y138" s="236"/>
      <c r="Z138" s="236"/>
      <c r="AA138" s="236"/>
      <c r="AB138" s="236"/>
      <c r="AC138" s="236"/>
      <c r="AD138" s="236"/>
      <c r="AE138" s="236"/>
      <c r="AF138" s="236"/>
      <c r="AG138" s="236"/>
      <c r="AH138" s="236"/>
      <c r="AI138" s="236"/>
      <c r="AJ138" s="236"/>
      <c r="AK138" s="236"/>
      <c r="AL138" s="236"/>
      <c r="AM138" s="236"/>
      <c r="AN138" s="236"/>
      <c r="AO138" s="236"/>
      <c r="AP138" s="236"/>
      <c r="AQ138" s="236"/>
      <c r="AR138" s="236"/>
      <c r="AS138" s="236"/>
      <c r="AT138" s="236"/>
      <c r="AU138" s="236"/>
      <c r="AV138" s="236"/>
      <c r="AW138" s="236"/>
      <c r="AX138" s="236"/>
      <c r="AY138" s="236"/>
      <c r="AZ138" s="236"/>
      <c r="BA138" s="236"/>
      <c r="BB138" s="236"/>
    </row>
    <row r="139" spans="1:54" ht="12.75" x14ac:dyDescent="0.2">
      <c r="A139" s="238"/>
      <c r="B139" s="236"/>
      <c r="C139" s="236"/>
      <c r="D139" s="236"/>
      <c r="E139" s="236"/>
      <c r="F139" s="236"/>
      <c r="G139" s="236"/>
      <c r="H139" s="236"/>
      <c r="I139" s="236"/>
      <c r="J139" s="236"/>
      <c r="K139" s="236"/>
      <c r="L139" s="236"/>
      <c r="M139" s="236"/>
      <c r="N139" s="236"/>
      <c r="O139" s="236"/>
      <c r="P139" s="236"/>
      <c r="Q139" s="236"/>
      <c r="R139" s="236"/>
      <c r="S139" s="236"/>
      <c r="T139" s="236"/>
      <c r="U139" s="236"/>
      <c r="V139" s="236"/>
      <c r="W139" s="236"/>
      <c r="X139" s="236"/>
      <c r="Y139" s="236"/>
      <c r="Z139" s="236"/>
      <c r="AA139" s="236"/>
      <c r="AB139" s="236"/>
      <c r="AC139" s="236"/>
      <c r="AD139" s="236"/>
      <c r="AE139" s="236"/>
      <c r="AF139" s="236"/>
      <c r="AG139" s="236"/>
      <c r="AH139" s="236"/>
      <c r="AI139" s="236"/>
      <c r="AJ139" s="236"/>
      <c r="AK139" s="236"/>
      <c r="AL139" s="236"/>
      <c r="AM139" s="236"/>
      <c r="AN139" s="236"/>
      <c r="AO139" s="236"/>
      <c r="AP139" s="236"/>
      <c r="AQ139" s="236"/>
      <c r="AR139" s="236"/>
      <c r="AS139" s="236"/>
      <c r="AT139" s="236"/>
      <c r="AU139" s="236"/>
      <c r="AV139" s="236"/>
      <c r="AW139" s="236"/>
      <c r="AX139" s="236"/>
      <c r="AY139" s="236"/>
      <c r="AZ139" s="236"/>
      <c r="BA139" s="236"/>
      <c r="BB139" s="236"/>
    </row>
    <row r="140" spans="1:54" ht="12.75" x14ac:dyDescent="0.2">
      <c r="A140" s="238"/>
      <c r="B140" s="236"/>
      <c r="C140" s="236"/>
      <c r="D140" s="236"/>
      <c r="E140" s="236"/>
      <c r="F140" s="236"/>
      <c r="G140" s="236"/>
      <c r="H140" s="236"/>
      <c r="I140" s="236"/>
      <c r="J140" s="236"/>
      <c r="K140" s="236"/>
      <c r="L140" s="236"/>
      <c r="M140" s="236"/>
      <c r="N140" s="236"/>
      <c r="O140" s="236"/>
      <c r="P140" s="236"/>
      <c r="Q140" s="236"/>
      <c r="R140" s="236"/>
      <c r="S140" s="236"/>
      <c r="T140" s="236"/>
      <c r="U140" s="236"/>
      <c r="V140" s="236"/>
      <c r="W140" s="236"/>
      <c r="X140" s="236"/>
      <c r="Y140" s="236"/>
      <c r="Z140" s="236"/>
      <c r="AA140" s="236"/>
      <c r="AB140" s="236"/>
      <c r="AC140" s="236"/>
      <c r="AD140" s="236"/>
      <c r="AE140" s="236"/>
      <c r="AF140" s="236"/>
      <c r="AG140" s="236"/>
      <c r="AH140" s="236"/>
      <c r="AI140" s="236"/>
      <c r="AJ140" s="236"/>
      <c r="AK140" s="236"/>
      <c r="AL140" s="236"/>
      <c r="AM140" s="236"/>
      <c r="AN140" s="236"/>
      <c r="AO140" s="236"/>
      <c r="AP140" s="236"/>
      <c r="AQ140" s="236"/>
      <c r="AR140" s="236"/>
      <c r="AS140" s="236"/>
      <c r="AT140" s="236"/>
      <c r="AU140" s="236"/>
      <c r="AV140" s="236"/>
      <c r="AW140" s="236"/>
      <c r="AX140" s="236"/>
      <c r="AY140" s="236"/>
      <c r="AZ140" s="236"/>
      <c r="BA140" s="236"/>
      <c r="BB140" s="236"/>
    </row>
    <row r="141" spans="1:54" ht="12.75" x14ac:dyDescent="0.2">
      <c r="A141" s="238"/>
      <c r="B141" s="236"/>
      <c r="C141" s="236"/>
      <c r="D141" s="236"/>
      <c r="E141" s="236"/>
      <c r="F141" s="236"/>
      <c r="G141" s="236"/>
      <c r="H141" s="236"/>
      <c r="I141" s="236"/>
      <c r="J141" s="236"/>
      <c r="K141" s="236"/>
      <c r="L141" s="236"/>
      <c r="M141" s="236"/>
      <c r="N141" s="236"/>
      <c r="O141" s="236"/>
      <c r="P141" s="236"/>
      <c r="Q141" s="236"/>
      <c r="R141" s="236"/>
      <c r="S141" s="236"/>
      <c r="T141" s="236"/>
      <c r="U141" s="236"/>
      <c r="V141" s="236"/>
      <c r="W141" s="236"/>
      <c r="X141" s="236"/>
      <c r="Y141" s="236"/>
      <c r="Z141" s="236"/>
      <c r="AA141" s="236"/>
      <c r="AB141" s="236"/>
      <c r="AC141" s="236"/>
      <c r="AD141" s="236"/>
      <c r="AE141" s="236"/>
      <c r="AF141" s="236"/>
      <c r="AG141" s="236"/>
      <c r="AH141" s="236"/>
      <c r="AI141" s="236"/>
      <c r="AJ141" s="236"/>
      <c r="AK141" s="236"/>
      <c r="AL141" s="236"/>
      <c r="AM141" s="236"/>
      <c r="AN141" s="236"/>
      <c r="AO141" s="236"/>
      <c r="AP141" s="236"/>
      <c r="AQ141" s="236"/>
      <c r="AR141" s="236"/>
      <c r="AS141" s="236"/>
      <c r="AT141" s="236"/>
      <c r="AU141" s="236"/>
      <c r="AV141" s="236"/>
      <c r="AW141" s="236"/>
      <c r="AX141" s="236"/>
      <c r="AY141" s="236"/>
      <c r="AZ141" s="236"/>
      <c r="BA141" s="236"/>
      <c r="BB141" s="236"/>
    </row>
    <row r="142" spans="1:54" ht="12.75" x14ac:dyDescent="0.2">
      <c r="A142" s="238"/>
      <c r="B142" s="236"/>
      <c r="C142" s="236"/>
      <c r="D142" s="236"/>
      <c r="E142" s="236"/>
      <c r="F142" s="236"/>
      <c r="G142" s="236"/>
      <c r="H142" s="236"/>
      <c r="I142" s="236"/>
      <c r="J142" s="236"/>
      <c r="K142" s="236"/>
      <c r="L142" s="236"/>
      <c r="M142" s="236"/>
      <c r="N142" s="236"/>
      <c r="O142" s="236"/>
      <c r="P142" s="236"/>
      <c r="Q142" s="236"/>
      <c r="R142" s="236"/>
      <c r="S142" s="236"/>
      <c r="T142" s="236"/>
      <c r="U142" s="236"/>
      <c r="V142" s="236"/>
      <c r="W142" s="236"/>
      <c r="X142" s="236"/>
      <c r="Y142" s="236"/>
      <c r="Z142" s="236"/>
      <c r="AA142" s="236"/>
      <c r="AB142" s="236"/>
      <c r="AC142" s="236"/>
      <c r="AD142" s="236"/>
      <c r="AE142" s="236"/>
      <c r="AF142" s="236"/>
      <c r="AG142" s="236"/>
      <c r="AH142" s="236"/>
      <c r="AI142" s="236"/>
      <c r="AJ142" s="236"/>
      <c r="AK142" s="236"/>
      <c r="AL142" s="236"/>
      <c r="AM142" s="236"/>
      <c r="AN142" s="236"/>
      <c r="AO142" s="236"/>
      <c r="AP142" s="236"/>
      <c r="AQ142" s="236"/>
      <c r="AR142" s="236"/>
      <c r="AS142" s="236"/>
      <c r="AT142" s="236"/>
      <c r="AU142" s="236"/>
      <c r="AV142" s="236"/>
      <c r="AW142" s="236"/>
      <c r="AX142" s="236"/>
      <c r="AY142" s="236"/>
      <c r="AZ142" s="236"/>
      <c r="BA142" s="236"/>
      <c r="BB142" s="236"/>
    </row>
    <row r="143" spans="1:54" ht="12.75" x14ac:dyDescent="0.2">
      <c r="A143" s="238"/>
      <c r="B143" s="236"/>
      <c r="C143" s="236"/>
      <c r="D143" s="236"/>
      <c r="E143" s="236"/>
      <c r="F143" s="236"/>
      <c r="G143" s="236"/>
      <c r="H143" s="236"/>
      <c r="I143" s="236"/>
      <c r="J143" s="236"/>
      <c r="K143" s="236"/>
      <c r="L143" s="236"/>
      <c r="M143" s="236"/>
      <c r="N143" s="236"/>
      <c r="O143" s="236"/>
      <c r="P143" s="236"/>
      <c r="Q143" s="236"/>
      <c r="R143" s="236"/>
      <c r="S143" s="236"/>
      <c r="T143" s="236"/>
      <c r="U143" s="236"/>
      <c r="V143" s="236"/>
      <c r="W143" s="236"/>
      <c r="X143" s="236"/>
      <c r="Y143" s="236"/>
      <c r="Z143" s="236"/>
      <c r="AA143" s="236"/>
      <c r="AB143" s="236"/>
      <c r="AC143" s="236"/>
      <c r="AD143" s="236"/>
      <c r="AE143" s="236"/>
      <c r="AF143" s="236"/>
      <c r="AG143" s="236"/>
      <c r="AH143" s="236"/>
      <c r="AI143" s="236"/>
      <c r="AJ143" s="236"/>
      <c r="AK143" s="236"/>
      <c r="AL143" s="236"/>
      <c r="AM143" s="236"/>
      <c r="AN143" s="236"/>
      <c r="AO143" s="236"/>
      <c r="AP143" s="236"/>
      <c r="AQ143" s="236"/>
      <c r="AR143" s="236"/>
      <c r="AS143" s="236"/>
      <c r="AT143" s="236"/>
      <c r="AU143" s="236"/>
      <c r="AV143" s="236"/>
      <c r="AW143" s="236"/>
      <c r="AX143" s="236"/>
      <c r="AY143" s="236"/>
      <c r="AZ143" s="236"/>
      <c r="BA143" s="236"/>
      <c r="BB143" s="236"/>
    </row>
    <row r="144" spans="1:54" ht="12.75" x14ac:dyDescent="0.2">
      <c r="A144" s="238"/>
      <c r="B144" s="236"/>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6"/>
      <c r="Z144" s="236"/>
      <c r="AA144" s="236"/>
      <c r="AB144" s="236"/>
      <c r="AC144" s="236"/>
      <c r="AD144" s="236"/>
      <c r="AE144" s="236"/>
      <c r="AF144" s="236"/>
      <c r="AG144" s="236"/>
      <c r="AH144" s="236"/>
      <c r="AI144" s="236"/>
      <c r="AJ144" s="236"/>
      <c r="AK144" s="236"/>
      <c r="AL144" s="236"/>
      <c r="AM144" s="236"/>
      <c r="AN144" s="236"/>
      <c r="AO144" s="236"/>
      <c r="AP144" s="236"/>
      <c r="AQ144" s="236"/>
      <c r="AR144" s="236"/>
      <c r="AS144" s="236"/>
      <c r="AT144" s="236"/>
      <c r="AU144" s="236"/>
      <c r="AV144" s="236"/>
      <c r="AW144" s="236"/>
      <c r="AX144" s="236"/>
      <c r="AY144" s="236"/>
      <c r="AZ144" s="236"/>
      <c r="BA144" s="236"/>
      <c r="BB144" s="236"/>
    </row>
    <row r="145" spans="1:54" ht="12.75" x14ac:dyDescent="0.2">
      <c r="A145" s="238"/>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c r="AL145" s="236"/>
      <c r="AM145" s="236"/>
      <c r="AN145" s="236"/>
      <c r="AO145" s="236"/>
      <c r="AP145" s="236"/>
      <c r="AQ145" s="236"/>
      <c r="AR145" s="236"/>
      <c r="AS145" s="236"/>
      <c r="AT145" s="236"/>
      <c r="AU145" s="236"/>
      <c r="AV145" s="236"/>
      <c r="AW145" s="236"/>
      <c r="AX145" s="236"/>
      <c r="AY145" s="236"/>
      <c r="AZ145" s="236"/>
      <c r="BA145" s="236"/>
      <c r="BB145" s="236"/>
    </row>
    <row r="146" spans="1:54" ht="12.75" x14ac:dyDescent="0.2">
      <c r="A146" s="238"/>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36"/>
      <c r="AM146" s="236"/>
      <c r="AN146" s="236"/>
      <c r="AO146" s="236"/>
      <c r="AP146" s="236"/>
      <c r="AQ146" s="236"/>
      <c r="AR146" s="236"/>
      <c r="AS146" s="236"/>
      <c r="AT146" s="236"/>
      <c r="AU146" s="236"/>
      <c r="AV146" s="236"/>
      <c r="AW146" s="236"/>
      <c r="AX146" s="236"/>
      <c r="AY146" s="236"/>
      <c r="AZ146" s="236"/>
      <c r="BA146" s="236"/>
      <c r="BB146" s="236"/>
    </row>
    <row r="147" spans="1:54" ht="12.75" x14ac:dyDescent="0.2">
      <c r="A147" s="238"/>
      <c r="B147" s="236"/>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6"/>
      <c r="Z147" s="236"/>
      <c r="AA147" s="236"/>
      <c r="AB147" s="236"/>
      <c r="AC147" s="236"/>
      <c r="AD147" s="236"/>
      <c r="AE147" s="236"/>
      <c r="AF147" s="236"/>
      <c r="AG147" s="236"/>
      <c r="AH147" s="236"/>
      <c r="AI147" s="236"/>
      <c r="AJ147" s="236"/>
      <c r="AK147" s="236"/>
      <c r="AL147" s="236"/>
      <c r="AM147" s="236"/>
      <c r="AN147" s="236"/>
      <c r="AO147" s="236"/>
      <c r="AP147" s="236"/>
      <c r="AQ147" s="236"/>
      <c r="AR147" s="236"/>
      <c r="AS147" s="236"/>
      <c r="AT147" s="236"/>
      <c r="AU147" s="236"/>
      <c r="AV147" s="236"/>
      <c r="AW147" s="236"/>
      <c r="AX147" s="236"/>
      <c r="AY147" s="236"/>
      <c r="AZ147" s="236"/>
      <c r="BA147" s="236"/>
      <c r="BB147" s="236"/>
    </row>
    <row r="148" spans="1:54" ht="12.75" x14ac:dyDescent="0.2">
      <c r="A148" s="238"/>
      <c r="B148" s="236"/>
      <c r="C148" s="236"/>
      <c r="D148" s="236"/>
      <c r="E148" s="236"/>
      <c r="F148" s="236"/>
      <c r="G148" s="236"/>
      <c r="H148" s="236"/>
      <c r="I148" s="236"/>
      <c r="J148" s="236"/>
      <c r="K148" s="236"/>
      <c r="L148" s="236"/>
      <c r="M148" s="236"/>
      <c r="N148" s="236"/>
      <c r="O148" s="236"/>
      <c r="P148" s="236"/>
      <c r="Q148" s="236"/>
      <c r="R148" s="236"/>
      <c r="S148" s="236"/>
      <c r="T148" s="236"/>
      <c r="U148" s="236"/>
      <c r="V148" s="236"/>
      <c r="W148" s="236"/>
      <c r="X148" s="236"/>
      <c r="Y148" s="236"/>
      <c r="Z148" s="236"/>
      <c r="AA148" s="236"/>
      <c r="AB148" s="236"/>
      <c r="AC148" s="236"/>
      <c r="AD148" s="236"/>
      <c r="AE148" s="236"/>
      <c r="AF148" s="236"/>
      <c r="AG148" s="236"/>
      <c r="AH148" s="236"/>
      <c r="AI148" s="236"/>
      <c r="AJ148" s="236"/>
      <c r="AK148" s="236"/>
      <c r="AL148" s="236"/>
      <c r="AM148" s="236"/>
      <c r="AN148" s="236"/>
      <c r="AO148" s="236"/>
      <c r="AP148" s="236"/>
      <c r="AQ148" s="236"/>
      <c r="AR148" s="236"/>
      <c r="AS148" s="236"/>
      <c r="AT148" s="236"/>
      <c r="AU148" s="236"/>
      <c r="AV148" s="236"/>
      <c r="AW148" s="236"/>
      <c r="AX148" s="236"/>
      <c r="AY148" s="236"/>
      <c r="AZ148" s="236"/>
      <c r="BA148" s="236"/>
      <c r="BB148" s="236"/>
    </row>
    <row r="149" spans="1:54" ht="12.75" x14ac:dyDescent="0.2">
      <c r="A149" s="238"/>
      <c r="B149" s="236"/>
      <c r="C149" s="236"/>
      <c r="D149" s="236"/>
      <c r="E149" s="236"/>
      <c r="F149" s="236"/>
      <c r="G149" s="236"/>
      <c r="H149" s="236"/>
      <c r="I149" s="236"/>
      <c r="J149" s="236"/>
      <c r="K149" s="236"/>
      <c r="L149" s="236"/>
      <c r="M149" s="236"/>
      <c r="N149" s="236"/>
      <c r="O149" s="236"/>
      <c r="P149" s="236"/>
      <c r="Q149" s="236"/>
      <c r="R149" s="236"/>
      <c r="S149" s="236"/>
      <c r="T149" s="236"/>
      <c r="U149" s="236"/>
      <c r="V149" s="236"/>
      <c r="W149" s="236"/>
      <c r="X149" s="236"/>
      <c r="Y149" s="236"/>
      <c r="Z149" s="236"/>
      <c r="AA149" s="236"/>
      <c r="AB149" s="236"/>
      <c r="AC149" s="236"/>
      <c r="AD149" s="236"/>
      <c r="AE149" s="236"/>
      <c r="AF149" s="236"/>
      <c r="AG149" s="236"/>
      <c r="AH149" s="236"/>
      <c r="AI149" s="236"/>
      <c r="AJ149" s="236"/>
      <c r="AK149" s="236"/>
      <c r="AL149" s="236"/>
      <c r="AM149" s="236"/>
      <c r="AN149" s="236"/>
      <c r="AO149" s="236"/>
      <c r="AP149" s="236"/>
      <c r="AQ149" s="236"/>
      <c r="AR149" s="236"/>
      <c r="AS149" s="236"/>
      <c r="AT149" s="236"/>
      <c r="AU149" s="236"/>
      <c r="AV149" s="236"/>
      <c r="AW149" s="236"/>
      <c r="AX149" s="236"/>
      <c r="AY149" s="236"/>
      <c r="AZ149" s="236"/>
      <c r="BA149" s="236"/>
      <c r="BB149" s="236"/>
    </row>
    <row r="150" spans="1:54" ht="12.75" x14ac:dyDescent="0.2">
      <c r="A150" s="238"/>
      <c r="B150" s="236"/>
      <c r="C150" s="236"/>
      <c r="D150" s="236"/>
      <c r="E150" s="236"/>
      <c r="F150" s="236"/>
      <c r="G150" s="236"/>
      <c r="H150" s="236"/>
      <c r="I150" s="236"/>
      <c r="J150" s="236"/>
      <c r="K150" s="236"/>
      <c r="L150" s="236"/>
      <c r="M150" s="236"/>
      <c r="N150" s="236"/>
      <c r="O150" s="236"/>
      <c r="P150" s="236"/>
      <c r="Q150" s="236"/>
      <c r="R150" s="236"/>
      <c r="S150" s="236"/>
      <c r="T150" s="236"/>
      <c r="U150" s="236"/>
      <c r="V150" s="236"/>
      <c r="W150" s="236"/>
      <c r="X150" s="236"/>
      <c r="Y150" s="236"/>
      <c r="Z150" s="236"/>
      <c r="AA150" s="236"/>
      <c r="AB150" s="236"/>
      <c r="AC150" s="236"/>
      <c r="AD150" s="236"/>
      <c r="AE150" s="236"/>
      <c r="AF150" s="236"/>
      <c r="AG150" s="236"/>
      <c r="AH150" s="236"/>
      <c r="AI150" s="236"/>
      <c r="AJ150" s="236"/>
      <c r="AK150" s="236"/>
      <c r="AL150" s="236"/>
      <c r="AM150" s="236"/>
      <c r="AN150" s="236"/>
      <c r="AO150" s="236"/>
      <c r="AP150" s="236"/>
      <c r="AQ150" s="236"/>
      <c r="AR150" s="236"/>
      <c r="AS150" s="236"/>
      <c r="AT150" s="236"/>
      <c r="AU150" s="236"/>
      <c r="AV150" s="236"/>
      <c r="AW150" s="236"/>
      <c r="AX150" s="236"/>
      <c r="AY150" s="236"/>
      <c r="AZ150" s="236"/>
      <c r="BA150" s="236"/>
      <c r="BB150" s="236"/>
    </row>
    <row r="151" spans="1:54" ht="12.75" x14ac:dyDescent="0.2">
      <c r="A151" s="238"/>
      <c r="B151" s="236"/>
      <c r="C151" s="236"/>
      <c r="D151" s="236"/>
      <c r="E151" s="236"/>
      <c r="F151" s="236"/>
      <c r="G151" s="236"/>
      <c r="H151" s="236"/>
      <c r="I151" s="236"/>
      <c r="J151" s="236"/>
      <c r="K151" s="236"/>
      <c r="L151" s="236"/>
      <c r="M151" s="236"/>
      <c r="N151" s="236"/>
      <c r="O151" s="236"/>
      <c r="P151" s="236"/>
      <c r="Q151" s="236"/>
      <c r="R151" s="236"/>
      <c r="S151" s="236"/>
      <c r="T151" s="236"/>
      <c r="U151" s="236"/>
      <c r="V151" s="236"/>
      <c r="W151" s="236"/>
      <c r="X151" s="236"/>
      <c r="Y151" s="236"/>
      <c r="Z151" s="236"/>
      <c r="AA151" s="236"/>
      <c r="AB151" s="236"/>
      <c r="AC151" s="236"/>
      <c r="AD151" s="236"/>
      <c r="AE151" s="236"/>
      <c r="AF151" s="236"/>
      <c r="AG151" s="236"/>
      <c r="AH151" s="236"/>
      <c r="AI151" s="236"/>
      <c r="AJ151" s="236"/>
      <c r="AK151" s="236"/>
      <c r="AL151" s="236"/>
      <c r="AM151" s="236"/>
      <c r="AN151" s="236"/>
      <c r="AO151" s="236"/>
      <c r="AP151" s="236"/>
      <c r="AQ151" s="236"/>
      <c r="AR151" s="236"/>
      <c r="AS151" s="236"/>
      <c r="AT151" s="236"/>
      <c r="AU151" s="236"/>
      <c r="AV151" s="236"/>
      <c r="AW151" s="236"/>
      <c r="AX151" s="236"/>
      <c r="AY151" s="236"/>
      <c r="AZ151" s="236"/>
      <c r="BA151" s="236"/>
      <c r="BB151" s="236"/>
    </row>
    <row r="152" spans="1:54" ht="12.75" x14ac:dyDescent="0.2">
      <c r="A152" s="238"/>
      <c r="B152" s="236"/>
      <c r="C152" s="236"/>
      <c r="D152" s="236"/>
      <c r="E152" s="236"/>
      <c r="F152" s="236"/>
      <c r="G152" s="236"/>
      <c r="H152" s="236"/>
      <c r="I152" s="236"/>
      <c r="J152" s="236"/>
      <c r="K152" s="236"/>
      <c r="L152" s="236"/>
      <c r="M152" s="236"/>
      <c r="N152" s="236"/>
      <c r="O152" s="236"/>
      <c r="P152" s="236"/>
      <c r="Q152" s="236"/>
      <c r="R152" s="236"/>
      <c r="S152" s="236"/>
      <c r="T152" s="236"/>
      <c r="U152" s="236"/>
      <c r="V152" s="236"/>
      <c r="W152" s="236"/>
      <c r="X152" s="236"/>
      <c r="Y152" s="236"/>
      <c r="Z152" s="236"/>
      <c r="AA152" s="236"/>
      <c r="AB152" s="236"/>
      <c r="AC152" s="236"/>
      <c r="AD152" s="236"/>
      <c r="AE152" s="236"/>
      <c r="AF152" s="236"/>
      <c r="AG152" s="236"/>
      <c r="AH152" s="236"/>
      <c r="AI152" s="236"/>
      <c r="AJ152" s="236"/>
      <c r="AK152" s="236"/>
      <c r="AL152" s="236"/>
      <c r="AM152" s="236"/>
      <c r="AN152" s="236"/>
      <c r="AO152" s="236"/>
      <c r="AP152" s="236"/>
      <c r="AQ152" s="236"/>
      <c r="AR152" s="236"/>
      <c r="AS152" s="236"/>
      <c r="AT152" s="236"/>
      <c r="AU152" s="236"/>
      <c r="AV152" s="236"/>
      <c r="AW152" s="236"/>
      <c r="AX152" s="236"/>
      <c r="AY152" s="236"/>
      <c r="AZ152" s="236"/>
      <c r="BA152" s="236"/>
      <c r="BB152" s="236"/>
    </row>
    <row r="153" spans="1:54" ht="12.75" x14ac:dyDescent="0.2">
      <c r="A153" s="238"/>
      <c r="B153" s="236"/>
      <c r="C153" s="236"/>
      <c r="D153" s="236"/>
      <c r="E153" s="236"/>
      <c r="F153" s="236"/>
      <c r="G153" s="236"/>
      <c r="H153" s="236"/>
      <c r="I153" s="236"/>
      <c r="J153" s="236"/>
      <c r="K153" s="236"/>
      <c r="L153" s="236"/>
      <c r="M153" s="236"/>
      <c r="N153" s="236"/>
      <c r="O153" s="236"/>
      <c r="P153" s="236"/>
      <c r="Q153" s="236"/>
      <c r="R153" s="236"/>
      <c r="S153" s="236"/>
      <c r="T153" s="236"/>
      <c r="U153" s="236"/>
      <c r="V153" s="236"/>
      <c r="W153" s="236"/>
      <c r="X153" s="236"/>
      <c r="Y153" s="236"/>
      <c r="Z153" s="236"/>
      <c r="AA153" s="236"/>
      <c r="AB153" s="236"/>
      <c r="AC153" s="236"/>
      <c r="AD153" s="236"/>
      <c r="AE153" s="236"/>
      <c r="AF153" s="236"/>
      <c r="AG153" s="236"/>
      <c r="AH153" s="236"/>
      <c r="AI153" s="236"/>
      <c r="AJ153" s="236"/>
      <c r="AK153" s="236"/>
      <c r="AL153" s="236"/>
      <c r="AM153" s="236"/>
      <c r="AN153" s="236"/>
      <c r="AO153" s="236"/>
      <c r="AP153" s="236"/>
      <c r="AQ153" s="236"/>
      <c r="AR153" s="236"/>
      <c r="AS153" s="236"/>
      <c r="AT153" s="236"/>
      <c r="AU153" s="236"/>
      <c r="AV153" s="236"/>
      <c r="AW153" s="236"/>
      <c r="AX153" s="236"/>
      <c r="AY153" s="236"/>
      <c r="AZ153" s="236"/>
      <c r="BA153" s="236"/>
      <c r="BB153" s="236"/>
    </row>
    <row r="154" spans="1:54" ht="12.75" x14ac:dyDescent="0.2">
      <c r="A154" s="238"/>
      <c r="B154" s="236"/>
      <c r="C154" s="236"/>
      <c r="D154" s="236"/>
      <c r="E154" s="236"/>
      <c r="F154" s="236"/>
      <c r="G154" s="236"/>
      <c r="H154" s="236"/>
      <c r="I154" s="236"/>
      <c r="J154" s="236"/>
      <c r="K154" s="236"/>
      <c r="L154" s="236"/>
      <c r="M154" s="236"/>
      <c r="N154" s="236"/>
      <c r="O154" s="236"/>
      <c r="P154" s="236"/>
      <c r="Q154" s="236"/>
      <c r="R154" s="236"/>
      <c r="S154" s="236"/>
      <c r="T154" s="236"/>
      <c r="U154" s="236"/>
      <c r="V154" s="236"/>
      <c r="W154" s="236"/>
      <c r="X154" s="236"/>
      <c r="Y154" s="236"/>
      <c r="Z154" s="236"/>
      <c r="AA154" s="236"/>
      <c r="AB154" s="236"/>
      <c r="AC154" s="236"/>
      <c r="AD154" s="236"/>
      <c r="AE154" s="236"/>
      <c r="AF154" s="236"/>
      <c r="AG154" s="236"/>
      <c r="AH154" s="236"/>
      <c r="AI154" s="236"/>
      <c r="AJ154" s="236"/>
      <c r="AK154" s="236"/>
      <c r="AL154" s="236"/>
      <c r="AM154" s="236"/>
      <c r="AN154" s="236"/>
      <c r="AO154" s="236"/>
      <c r="AP154" s="236"/>
      <c r="AQ154" s="236"/>
      <c r="AR154" s="236"/>
      <c r="AS154" s="236"/>
      <c r="AT154" s="236"/>
      <c r="AU154" s="236"/>
      <c r="AV154" s="236"/>
      <c r="AW154" s="236"/>
      <c r="AX154" s="236"/>
      <c r="AY154" s="236"/>
      <c r="AZ154" s="236"/>
      <c r="BA154" s="236"/>
      <c r="BB154" s="236"/>
    </row>
    <row r="155" spans="1:54" ht="12.75" x14ac:dyDescent="0.2">
      <c r="A155" s="238"/>
      <c r="B155" s="236"/>
      <c r="C155" s="236"/>
      <c r="D155" s="236"/>
      <c r="E155" s="236"/>
      <c r="F155" s="236"/>
      <c r="G155" s="236"/>
      <c r="H155" s="236"/>
      <c r="I155" s="236"/>
      <c r="J155" s="236"/>
      <c r="K155" s="236"/>
      <c r="L155" s="236"/>
      <c r="M155" s="236"/>
      <c r="N155" s="236"/>
      <c r="O155" s="236"/>
      <c r="P155" s="236"/>
      <c r="Q155" s="236"/>
      <c r="R155" s="236"/>
      <c r="S155" s="236"/>
      <c r="T155" s="236"/>
      <c r="U155" s="236"/>
      <c r="V155" s="236"/>
      <c r="W155" s="236"/>
      <c r="X155" s="236"/>
      <c r="Y155" s="236"/>
      <c r="Z155" s="236"/>
      <c r="AA155" s="236"/>
      <c r="AB155" s="236"/>
      <c r="AC155" s="236"/>
      <c r="AD155" s="236"/>
      <c r="AE155" s="236"/>
      <c r="AF155" s="236"/>
      <c r="AG155" s="236"/>
      <c r="AH155" s="236"/>
      <c r="AI155" s="236"/>
      <c r="AJ155" s="236"/>
      <c r="AK155" s="236"/>
      <c r="AL155" s="236"/>
      <c r="AM155" s="236"/>
      <c r="AN155" s="236"/>
      <c r="AO155" s="236"/>
      <c r="AP155" s="236"/>
      <c r="AQ155" s="236"/>
      <c r="AR155" s="236"/>
      <c r="AS155" s="236"/>
      <c r="AT155" s="236"/>
      <c r="AU155" s="236"/>
      <c r="AV155" s="236"/>
      <c r="AW155" s="236"/>
      <c r="AX155" s="236"/>
      <c r="AY155" s="236"/>
      <c r="AZ155" s="236"/>
      <c r="BA155" s="236"/>
      <c r="BB155" s="236"/>
    </row>
    <row r="156" spans="1:54" ht="12.75" x14ac:dyDescent="0.2">
      <c r="A156" s="238"/>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6"/>
      <c r="AR156" s="236"/>
      <c r="AS156" s="236"/>
      <c r="AT156" s="236"/>
      <c r="AU156" s="236"/>
      <c r="AV156" s="236"/>
      <c r="AW156" s="236"/>
      <c r="AX156" s="236"/>
      <c r="AY156" s="236"/>
      <c r="AZ156" s="236"/>
      <c r="BA156" s="236"/>
      <c r="BB156" s="236"/>
    </row>
    <row r="157" spans="1:54" ht="12.75" x14ac:dyDescent="0.2">
      <c r="A157" s="238"/>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6"/>
      <c r="AR157" s="236"/>
      <c r="AS157" s="236"/>
      <c r="AT157" s="236"/>
      <c r="AU157" s="236"/>
      <c r="AV157" s="236"/>
      <c r="AW157" s="236"/>
      <c r="AX157" s="236"/>
      <c r="AY157" s="236"/>
      <c r="AZ157" s="236"/>
      <c r="BA157" s="236"/>
      <c r="BB157" s="236"/>
    </row>
    <row r="158" spans="1:54" ht="12.75" x14ac:dyDescent="0.2">
      <c r="A158" s="238"/>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6"/>
      <c r="AR158" s="236"/>
      <c r="AS158" s="236"/>
      <c r="AT158" s="236"/>
      <c r="AU158" s="236"/>
      <c r="AV158" s="236"/>
      <c r="AW158" s="236"/>
      <c r="AX158" s="236"/>
      <c r="AY158" s="236"/>
      <c r="AZ158" s="236"/>
      <c r="BA158" s="236"/>
      <c r="BB158" s="236"/>
    </row>
    <row r="159" spans="1:54" ht="12.75" x14ac:dyDescent="0.2">
      <c r="A159" s="238"/>
      <c r="B159" s="236"/>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6"/>
      <c r="AR159" s="236"/>
      <c r="AS159" s="236"/>
      <c r="AT159" s="236"/>
      <c r="AU159" s="236"/>
      <c r="AV159" s="236"/>
      <c r="AW159" s="236"/>
      <c r="AX159" s="236"/>
      <c r="AY159" s="236"/>
      <c r="AZ159" s="236"/>
      <c r="BA159" s="236"/>
      <c r="BB159" s="236"/>
    </row>
    <row r="160" spans="1:54" ht="12.75" x14ac:dyDescent="0.2">
      <c r="A160" s="238"/>
      <c r="B160" s="236"/>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6"/>
      <c r="AR160" s="236"/>
      <c r="AS160" s="236"/>
      <c r="AT160" s="236"/>
      <c r="AU160" s="236"/>
      <c r="AV160" s="236"/>
      <c r="AW160" s="236"/>
      <c r="AX160" s="236"/>
      <c r="AY160" s="236"/>
      <c r="AZ160" s="236"/>
      <c r="BA160" s="236"/>
      <c r="BB160" s="236"/>
    </row>
    <row r="161" spans="1:54" ht="12.75" x14ac:dyDescent="0.2">
      <c r="A161" s="238"/>
      <c r="B161" s="236"/>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6"/>
      <c r="AR161" s="236"/>
      <c r="AS161" s="236"/>
      <c r="AT161" s="236"/>
      <c r="AU161" s="236"/>
      <c r="AV161" s="236"/>
      <c r="AW161" s="236"/>
      <c r="AX161" s="236"/>
      <c r="AY161" s="236"/>
      <c r="AZ161" s="236"/>
      <c r="BA161" s="236"/>
      <c r="BB161" s="236"/>
    </row>
    <row r="162" spans="1:54" ht="12.75" x14ac:dyDescent="0.2">
      <c r="A162" s="238"/>
      <c r="B162" s="236"/>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6"/>
      <c r="AR162" s="236"/>
      <c r="AS162" s="236"/>
      <c r="AT162" s="236"/>
      <c r="AU162" s="236"/>
      <c r="AV162" s="236"/>
      <c r="AW162" s="236"/>
      <c r="AX162" s="236"/>
      <c r="AY162" s="236"/>
      <c r="AZ162" s="236"/>
      <c r="BA162" s="236"/>
      <c r="BB162" s="236"/>
    </row>
    <row r="163" spans="1:54" ht="12.75" x14ac:dyDescent="0.2">
      <c r="A163" s="238"/>
      <c r="B163" s="236"/>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6"/>
      <c r="AR163" s="236"/>
      <c r="AS163" s="236"/>
      <c r="AT163" s="236"/>
      <c r="AU163" s="236"/>
      <c r="AV163" s="236"/>
      <c r="AW163" s="236"/>
      <c r="AX163" s="236"/>
      <c r="AY163" s="236"/>
      <c r="AZ163" s="236"/>
      <c r="BA163" s="236"/>
      <c r="BB163" s="236"/>
    </row>
    <row r="164" spans="1:54" ht="12.75" x14ac:dyDescent="0.2">
      <c r="A164" s="238"/>
      <c r="B164" s="236"/>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6"/>
      <c r="AR164" s="236"/>
      <c r="AS164" s="236"/>
      <c r="AT164" s="236"/>
      <c r="AU164" s="236"/>
      <c r="AV164" s="236"/>
      <c r="AW164" s="236"/>
      <c r="AX164" s="236"/>
      <c r="AY164" s="236"/>
      <c r="AZ164" s="236"/>
      <c r="BA164" s="236"/>
      <c r="BB164" s="236"/>
    </row>
    <row r="165" spans="1:54" ht="12.75" x14ac:dyDescent="0.2">
      <c r="A165" s="238"/>
      <c r="B165" s="236"/>
      <c r="C165" s="236"/>
      <c r="D165" s="236"/>
      <c r="E165" s="236"/>
      <c r="F165" s="236"/>
      <c r="G165" s="236"/>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6"/>
      <c r="AR165" s="236"/>
      <c r="AS165" s="236"/>
      <c r="AT165" s="236"/>
      <c r="AU165" s="236"/>
      <c r="AV165" s="236"/>
      <c r="AW165" s="236"/>
      <c r="AX165" s="236"/>
      <c r="AY165" s="236"/>
      <c r="AZ165" s="236"/>
      <c r="BA165" s="236"/>
      <c r="BB165" s="236"/>
    </row>
    <row r="166" spans="1:54" ht="12.75" x14ac:dyDescent="0.2">
      <c r="A166" s="238"/>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6"/>
      <c r="AR166" s="236"/>
      <c r="AS166" s="236"/>
      <c r="AT166" s="236"/>
      <c r="AU166" s="236"/>
      <c r="AV166" s="236"/>
      <c r="AW166" s="236"/>
      <c r="AX166" s="236"/>
      <c r="AY166" s="236"/>
      <c r="AZ166" s="236"/>
      <c r="BA166" s="236"/>
      <c r="BB166" s="236"/>
    </row>
    <row r="167" spans="1:54" ht="12.75" x14ac:dyDescent="0.2">
      <c r="A167" s="238"/>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6"/>
      <c r="AR167" s="236"/>
      <c r="AS167" s="236"/>
      <c r="AT167" s="236"/>
      <c r="AU167" s="236"/>
      <c r="AV167" s="236"/>
      <c r="AW167" s="236"/>
      <c r="AX167" s="236"/>
      <c r="AY167" s="236"/>
      <c r="AZ167" s="236"/>
      <c r="BA167" s="236"/>
      <c r="BB167" s="236"/>
    </row>
    <row r="168" spans="1:54" ht="12.75" x14ac:dyDescent="0.2">
      <c r="A168" s="238"/>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6"/>
      <c r="AR168" s="236"/>
      <c r="AS168" s="236"/>
      <c r="AT168" s="236"/>
      <c r="AU168" s="236"/>
      <c r="AV168" s="236"/>
      <c r="AW168" s="236"/>
      <c r="AX168" s="236"/>
      <c r="AY168" s="236"/>
      <c r="AZ168" s="236"/>
      <c r="BA168" s="236"/>
      <c r="BB168" s="236"/>
    </row>
    <row r="169" spans="1:54" ht="12.75" x14ac:dyDescent="0.2">
      <c r="A169" s="238"/>
      <c r="B169" s="236"/>
      <c r="C169" s="236"/>
      <c r="D169" s="236"/>
      <c r="E169" s="236"/>
      <c r="F169" s="236"/>
      <c r="G169" s="236"/>
      <c r="H169" s="236"/>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6"/>
      <c r="AR169" s="236"/>
      <c r="AS169" s="236"/>
      <c r="AT169" s="236"/>
      <c r="AU169" s="236"/>
      <c r="AV169" s="236"/>
      <c r="AW169" s="236"/>
      <c r="AX169" s="236"/>
      <c r="AY169" s="236"/>
      <c r="AZ169" s="236"/>
      <c r="BA169" s="236"/>
      <c r="BB169" s="236"/>
    </row>
    <row r="170" spans="1:54" ht="12.75" x14ac:dyDescent="0.2">
      <c r="A170" s="238"/>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6"/>
      <c r="AR170" s="236"/>
      <c r="AS170" s="236"/>
      <c r="AT170" s="236"/>
      <c r="AU170" s="236"/>
      <c r="AV170" s="236"/>
      <c r="AW170" s="236"/>
      <c r="AX170" s="236"/>
      <c r="AY170" s="236"/>
      <c r="AZ170" s="236"/>
      <c r="BA170" s="236"/>
      <c r="BB170" s="236"/>
    </row>
    <row r="171" spans="1:54" ht="12.75" x14ac:dyDescent="0.2">
      <c r="A171" s="238"/>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6"/>
      <c r="AR171" s="236"/>
      <c r="AS171" s="236"/>
      <c r="AT171" s="236"/>
      <c r="AU171" s="236"/>
      <c r="AV171" s="236"/>
      <c r="AW171" s="236"/>
      <c r="AX171" s="236"/>
      <c r="AY171" s="236"/>
      <c r="AZ171" s="236"/>
      <c r="BA171" s="236"/>
      <c r="BB171" s="236"/>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0" zoomScaleSheetLayoutView="80" workbookViewId="0">
      <selection activeCell="I26" sqref="I26"/>
    </sheetView>
  </sheetViews>
  <sheetFormatPr defaultRowHeight="15.75" x14ac:dyDescent="0.25"/>
  <cols>
    <col min="1" max="1" width="9.140625" style="67"/>
    <col min="2" max="2" width="37.7109375" style="67" customWidth="1"/>
    <col min="3" max="6" width="17.28515625" style="67" customWidth="1"/>
    <col min="7" max="8" width="17.28515625" style="67" hidden="1" customWidth="1"/>
    <col min="9" max="9" width="16.7109375" style="67" customWidth="1"/>
    <col min="10"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2" t="s">
        <v>66</v>
      </c>
    </row>
    <row r="2" spans="1:44" ht="18.75" x14ac:dyDescent="0.3">
      <c r="L2" s="15" t="s">
        <v>8</v>
      </c>
    </row>
    <row r="3" spans="1:44" ht="18.75" x14ac:dyDescent="0.3">
      <c r="L3" s="15" t="s">
        <v>65</v>
      </c>
    </row>
    <row r="4" spans="1:44" ht="18.75" x14ac:dyDescent="0.3">
      <c r="K4" s="15"/>
    </row>
    <row r="5" spans="1:44" x14ac:dyDescent="0.25">
      <c r="A5" s="309" t="str">
        <f>'2. паспорт  ТП'!A4:S4</f>
        <v>Год раскрытия информации: 2022 год</v>
      </c>
      <c r="B5" s="309"/>
      <c r="C5" s="309"/>
      <c r="D5" s="309"/>
      <c r="E5" s="309"/>
      <c r="F5" s="309"/>
      <c r="G5" s="309"/>
      <c r="H5" s="309"/>
      <c r="I5" s="309"/>
      <c r="J5" s="309"/>
      <c r="K5" s="309"/>
      <c r="L5" s="309"/>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313" t="s">
        <v>7</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17" t="str">
        <f>'1. паспорт местоположение'!A9:C9</f>
        <v>Акционерное общество "Янтарьэнерго" ДЗО  ПАО "Россети"</v>
      </c>
      <c r="B9" s="317"/>
      <c r="C9" s="317"/>
      <c r="D9" s="317"/>
      <c r="E9" s="317"/>
      <c r="F9" s="317"/>
      <c r="G9" s="317"/>
      <c r="H9" s="317"/>
      <c r="I9" s="317"/>
      <c r="J9" s="317"/>
      <c r="K9" s="317"/>
      <c r="L9" s="317"/>
    </row>
    <row r="10" spans="1:44" x14ac:dyDescent="0.25">
      <c r="A10" s="310" t="s">
        <v>6</v>
      </c>
      <c r="B10" s="310"/>
      <c r="C10" s="310"/>
      <c r="D10" s="310"/>
      <c r="E10" s="310"/>
      <c r="F10" s="310"/>
      <c r="G10" s="310"/>
      <c r="H10" s="310"/>
      <c r="I10" s="310"/>
      <c r="J10" s="310"/>
      <c r="K10" s="310"/>
      <c r="L10" s="310"/>
    </row>
    <row r="11" spans="1:44" ht="18.75" x14ac:dyDescent="0.25">
      <c r="A11" s="313"/>
      <c r="B11" s="313"/>
      <c r="C11" s="313"/>
      <c r="D11" s="313"/>
      <c r="E11" s="313"/>
      <c r="F11" s="313"/>
      <c r="G11" s="313"/>
      <c r="H11" s="313"/>
      <c r="I11" s="313"/>
      <c r="J11" s="313"/>
      <c r="K11" s="313"/>
      <c r="L11" s="313"/>
    </row>
    <row r="12" spans="1:44" x14ac:dyDescent="0.25">
      <c r="A12" s="317" t="str">
        <f>'1. паспорт местоположение'!A12:C12</f>
        <v>J_92-20</v>
      </c>
      <c r="B12" s="317"/>
      <c r="C12" s="317"/>
      <c r="D12" s="317"/>
      <c r="E12" s="317"/>
      <c r="F12" s="317"/>
      <c r="G12" s="317"/>
      <c r="H12" s="317"/>
      <c r="I12" s="317"/>
      <c r="J12" s="317"/>
      <c r="K12" s="317"/>
      <c r="L12" s="317"/>
    </row>
    <row r="13" spans="1:44" x14ac:dyDescent="0.25">
      <c r="A13" s="310" t="s">
        <v>5</v>
      </c>
      <c r="B13" s="310"/>
      <c r="C13" s="310"/>
      <c r="D13" s="310"/>
      <c r="E13" s="310"/>
      <c r="F13" s="310"/>
      <c r="G13" s="310"/>
      <c r="H13" s="310"/>
      <c r="I13" s="310"/>
      <c r="J13" s="310"/>
      <c r="K13" s="310"/>
      <c r="L13" s="310"/>
    </row>
    <row r="14" spans="1:44" ht="18.75" x14ac:dyDescent="0.25">
      <c r="A14" s="321"/>
      <c r="B14" s="321"/>
      <c r="C14" s="321"/>
      <c r="D14" s="321"/>
      <c r="E14" s="321"/>
      <c r="F14" s="321"/>
      <c r="G14" s="321"/>
      <c r="H14" s="321"/>
      <c r="I14" s="321"/>
      <c r="J14" s="321"/>
      <c r="K14" s="321"/>
      <c r="L14" s="321"/>
    </row>
    <row r="15" spans="1:44" x14ac:dyDescent="0.25">
      <c r="A15" s="317" t="str">
        <f>'1. паспорт местоположение'!A15</f>
        <v>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v>
      </c>
      <c r="B15" s="317"/>
      <c r="C15" s="317"/>
      <c r="D15" s="317"/>
      <c r="E15" s="317"/>
      <c r="F15" s="317"/>
      <c r="G15" s="317"/>
      <c r="H15" s="317"/>
      <c r="I15" s="317"/>
      <c r="J15" s="317"/>
      <c r="K15" s="317"/>
      <c r="L15" s="317"/>
    </row>
    <row r="16" spans="1:44" x14ac:dyDescent="0.25">
      <c r="A16" s="310" t="s">
        <v>4</v>
      </c>
      <c r="B16" s="310"/>
      <c r="C16" s="310"/>
      <c r="D16" s="310"/>
      <c r="E16" s="310"/>
      <c r="F16" s="310"/>
      <c r="G16" s="310"/>
      <c r="H16" s="310"/>
      <c r="I16" s="310"/>
      <c r="J16" s="310"/>
      <c r="K16" s="310"/>
      <c r="L16" s="310"/>
    </row>
    <row r="17" spans="1:12" ht="15.75" customHeight="1" x14ac:dyDescent="0.25">
      <c r="L17" s="95"/>
    </row>
    <row r="18" spans="1:12" x14ac:dyDescent="0.25">
      <c r="K18" s="94"/>
    </row>
    <row r="19" spans="1:12" ht="15.75" customHeight="1" x14ac:dyDescent="0.25">
      <c r="A19" s="380" t="s">
        <v>486</v>
      </c>
      <c r="B19" s="380"/>
      <c r="C19" s="380"/>
      <c r="D19" s="380"/>
      <c r="E19" s="380"/>
      <c r="F19" s="380"/>
      <c r="G19" s="380"/>
      <c r="H19" s="380"/>
      <c r="I19" s="380"/>
      <c r="J19" s="380"/>
      <c r="K19" s="380"/>
      <c r="L19" s="380"/>
    </row>
    <row r="20" spans="1:12" x14ac:dyDescent="0.25">
      <c r="A20" s="69"/>
      <c r="B20" s="69"/>
      <c r="C20" s="93"/>
      <c r="D20" s="93"/>
      <c r="E20" s="93"/>
      <c r="F20" s="93"/>
      <c r="G20" s="93"/>
      <c r="H20" s="93"/>
      <c r="I20" s="93"/>
      <c r="J20" s="93"/>
      <c r="K20" s="93"/>
      <c r="L20" s="93"/>
    </row>
    <row r="21" spans="1:12" ht="28.5" customHeight="1" x14ac:dyDescent="0.25">
      <c r="A21" s="370" t="s">
        <v>215</v>
      </c>
      <c r="B21" s="370" t="s">
        <v>214</v>
      </c>
      <c r="C21" s="376" t="s">
        <v>418</v>
      </c>
      <c r="D21" s="376"/>
      <c r="E21" s="376"/>
      <c r="F21" s="376"/>
      <c r="G21" s="376"/>
      <c r="H21" s="376"/>
      <c r="I21" s="371" t="s">
        <v>213</v>
      </c>
      <c r="J21" s="373" t="s">
        <v>420</v>
      </c>
      <c r="K21" s="370" t="s">
        <v>212</v>
      </c>
      <c r="L21" s="372" t="s">
        <v>419</v>
      </c>
    </row>
    <row r="22" spans="1:12" ht="58.5" customHeight="1" x14ac:dyDescent="0.25">
      <c r="A22" s="370"/>
      <c r="B22" s="370"/>
      <c r="C22" s="377" t="s">
        <v>2</v>
      </c>
      <c r="D22" s="377"/>
      <c r="E22" s="378" t="s">
        <v>9</v>
      </c>
      <c r="F22" s="379"/>
      <c r="G22" s="378" t="s">
        <v>549</v>
      </c>
      <c r="H22" s="379"/>
      <c r="I22" s="371"/>
      <c r="J22" s="374"/>
      <c r="K22" s="370"/>
      <c r="L22" s="372"/>
    </row>
    <row r="23" spans="1:12" ht="31.5" x14ac:dyDescent="0.25">
      <c r="A23" s="370"/>
      <c r="B23" s="370"/>
      <c r="C23" s="92" t="s">
        <v>211</v>
      </c>
      <c r="D23" s="92" t="s">
        <v>210</v>
      </c>
      <c r="E23" s="92" t="s">
        <v>211</v>
      </c>
      <c r="F23" s="92" t="s">
        <v>210</v>
      </c>
      <c r="G23" s="92" t="s">
        <v>211</v>
      </c>
      <c r="H23" s="92" t="s">
        <v>210</v>
      </c>
      <c r="I23" s="371"/>
      <c r="J23" s="375"/>
      <c r="K23" s="370"/>
      <c r="L23" s="372"/>
    </row>
    <row r="24" spans="1:12" x14ac:dyDescent="0.25">
      <c r="A24" s="74">
        <v>1</v>
      </c>
      <c r="B24" s="74">
        <v>2</v>
      </c>
      <c r="C24" s="92">
        <v>3</v>
      </c>
      <c r="D24" s="92">
        <v>4</v>
      </c>
      <c r="E24" s="92">
        <v>5</v>
      </c>
      <c r="F24" s="92">
        <v>6</v>
      </c>
      <c r="G24" s="92">
        <v>7</v>
      </c>
      <c r="H24" s="92">
        <v>8</v>
      </c>
      <c r="I24" s="92">
        <v>9</v>
      </c>
      <c r="J24" s="92">
        <v>10</v>
      </c>
      <c r="K24" s="92">
        <v>11</v>
      </c>
      <c r="L24" s="92">
        <v>12</v>
      </c>
    </row>
    <row r="25" spans="1:12" x14ac:dyDescent="0.25">
      <c r="A25" s="88">
        <v>1</v>
      </c>
      <c r="B25" s="89" t="s">
        <v>209</v>
      </c>
      <c r="C25" s="268"/>
      <c r="D25" s="90"/>
      <c r="E25" s="90"/>
      <c r="F25" s="90"/>
      <c r="G25" s="90"/>
      <c r="H25" s="90"/>
      <c r="I25" s="90"/>
      <c r="J25" s="90"/>
      <c r="K25" s="86"/>
      <c r="L25" s="104"/>
    </row>
    <row r="26" spans="1:12" ht="21.75" customHeight="1" x14ac:dyDescent="0.25">
      <c r="A26" s="88" t="s">
        <v>208</v>
      </c>
      <c r="B26" s="91" t="s">
        <v>425</v>
      </c>
      <c r="C26" s="269" t="s">
        <v>539</v>
      </c>
      <c r="D26" s="269" t="s">
        <v>539</v>
      </c>
      <c r="E26" s="269" t="s">
        <v>539</v>
      </c>
      <c r="F26" s="269" t="s">
        <v>539</v>
      </c>
      <c r="G26" s="269"/>
      <c r="H26" s="269"/>
      <c r="I26" s="269"/>
      <c r="J26" s="249"/>
      <c r="K26" s="249"/>
      <c r="L26" s="249"/>
    </row>
    <row r="27" spans="1:12" s="70" customFormat="1" ht="39" customHeight="1" x14ac:dyDescent="0.25">
      <c r="A27" s="88" t="s">
        <v>207</v>
      </c>
      <c r="B27" s="91" t="s">
        <v>427</v>
      </c>
      <c r="C27" s="269" t="s">
        <v>539</v>
      </c>
      <c r="D27" s="269" t="s">
        <v>539</v>
      </c>
      <c r="E27" s="269" t="s">
        <v>539</v>
      </c>
      <c r="F27" s="269" t="s">
        <v>539</v>
      </c>
      <c r="G27" s="269"/>
      <c r="H27" s="269"/>
      <c r="I27" s="269"/>
      <c r="J27" s="249"/>
      <c r="K27" s="249"/>
      <c r="L27" s="249"/>
    </row>
    <row r="28" spans="1:12" s="70" customFormat="1" ht="70.5" customHeight="1" x14ac:dyDescent="0.25">
      <c r="A28" s="88" t="s">
        <v>426</v>
      </c>
      <c r="B28" s="91" t="s">
        <v>431</v>
      </c>
      <c r="C28" s="269" t="s">
        <v>539</v>
      </c>
      <c r="D28" s="269" t="s">
        <v>539</v>
      </c>
      <c r="E28" s="269" t="s">
        <v>539</v>
      </c>
      <c r="F28" s="269" t="s">
        <v>539</v>
      </c>
      <c r="G28" s="269"/>
      <c r="H28" s="269"/>
      <c r="I28" s="269"/>
      <c r="J28" s="249"/>
      <c r="K28" s="249"/>
      <c r="L28" s="249"/>
    </row>
    <row r="29" spans="1:12" s="70" customFormat="1" ht="54" customHeight="1" x14ac:dyDescent="0.25">
      <c r="A29" s="88" t="s">
        <v>206</v>
      </c>
      <c r="B29" s="91" t="s">
        <v>430</v>
      </c>
      <c r="C29" s="269" t="s">
        <v>539</v>
      </c>
      <c r="D29" s="269" t="s">
        <v>539</v>
      </c>
      <c r="E29" s="269" t="s">
        <v>539</v>
      </c>
      <c r="F29" s="269" t="s">
        <v>539</v>
      </c>
      <c r="G29" s="269"/>
      <c r="H29" s="269"/>
      <c r="I29" s="269"/>
      <c r="J29" s="249"/>
      <c r="K29" s="249"/>
      <c r="L29" s="249"/>
    </row>
    <row r="30" spans="1:12" s="70" customFormat="1" ht="42" customHeight="1" x14ac:dyDescent="0.25">
      <c r="A30" s="88" t="s">
        <v>205</v>
      </c>
      <c r="B30" s="91" t="s">
        <v>432</v>
      </c>
      <c r="C30" s="269" t="s">
        <v>539</v>
      </c>
      <c r="D30" s="269" t="s">
        <v>539</v>
      </c>
      <c r="E30" s="269" t="s">
        <v>539</v>
      </c>
      <c r="F30" s="269" t="s">
        <v>539</v>
      </c>
      <c r="G30" s="269"/>
      <c r="H30" s="269"/>
      <c r="I30" s="269"/>
      <c r="J30" s="249"/>
      <c r="K30" s="249"/>
      <c r="L30" s="249"/>
    </row>
    <row r="31" spans="1:12" s="70" customFormat="1" ht="37.5" customHeight="1" x14ac:dyDescent="0.25">
      <c r="A31" s="88" t="s">
        <v>204</v>
      </c>
      <c r="B31" s="87" t="s">
        <v>428</v>
      </c>
      <c r="C31" s="269" t="s">
        <v>539</v>
      </c>
      <c r="D31" s="269" t="s">
        <v>539</v>
      </c>
      <c r="E31" s="269" t="s">
        <v>539</v>
      </c>
      <c r="F31" s="269" t="s">
        <v>539</v>
      </c>
      <c r="G31" s="269"/>
      <c r="H31" s="269"/>
      <c r="I31" s="269"/>
      <c r="J31" s="249"/>
      <c r="K31" s="249"/>
      <c r="L31" s="249"/>
    </row>
    <row r="32" spans="1:12" s="70" customFormat="1" ht="31.5" x14ac:dyDescent="0.25">
      <c r="A32" s="88" t="s">
        <v>202</v>
      </c>
      <c r="B32" s="87" t="s">
        <v>433</v>
      </c>
      <c r="C32" s="269" t="s">
        <v>539</v>
      </c>
      <c r="D32" s="269" t="s">
        <v>539</v>
      </c>
      <c r="E32" s="269" t="s">
        <v>539</v>
      </c>
      <c r="F32" s="269" t="s">
        <v>539</v>
      </c>
      <c r="G32" s="269"/>
      <c r="H32" s="269"/>
      <c r="I32" s="269"/>
      <c r="J32" s="249"/>
      <c r="K32" s="249"/>
      <c r="L32" s="249"/>
    </row>
    <row r="33" spans="1:12" s="70" customFormat="1" ht="37.5" customHeight="1" x14ac:dyDescent="0.25">
      <c r="A33" s="88" t="s">
        <v>444</v>
      </c>
      <c r="B33" s="87" t="s">
        <v>366</v>
      </c>
      <c r="C33" s="269" t="s">
        <v>539</v>
      </c>
      <c r="D33" s="269" t="s">
        <v>539</v>
      </c>
      <c r="E33" s="269" t="s">
        <v>539</v>
      </c>
      <c r="F33" s="269" t="s">
        <v>539</v>
      </c>
      <c r="G33" s="269"/>
      <c r="H33" s="269"/>
      <c r="I33" s="269"/>
      <c r="J33" s="249"/>
      <c r="K33" s="249"/>
      <c r="L33" s="249"/>
    </row>
    <row r="34" spans="1:12" s="70" customFormat="1" ht="47.25" customHeight="1" x14ac:dyDescent="0.25">
      <c r="A34" s="88" t="s">
        <v>445</v>
      </c>
      <c r="B34" s="87" t="s">
        <v>437</v>
      </c>
      <c r="C34" s="269" t="s">
        <v>539</v>
      </c>
      <c r="D34" s="269" t="s">
        <v>539</v>
      </c>
      <c r="E34" s="269" t="s">
        <v>539</v>
      </c>
      <c r="F34" s="269" t="s">
        <v>539</v>
      </c>
      <c r="G34" s="269"/>
      <c r="H34" s="269"/>
      <c r="I34" s="269"/>
      <c r="J34" s="249"/>
      <c r="K34" s="249"/>
      <c r="L34" s="249"/>
    </row>
    <row r="35" spans="1:12" s="70" customFormat="1" ht="49.5" customHeight="1" x14ac:dyDescent="0.25">
      <c r="A35" s="88" t="s">
        <v>446</v>
      </c>
      <c r="B35" s="87" t="s">
        <v>203</v>
      </c>
      <c r="C35" s="269" t="s">
        <v>539</v>
      </c>
      <c r="D35" s="269" t="s">
        <v>539</v>
      </c>
      <c r="E35" s="269" t="s">
        <v>539</v>
      </c>
      <c r="F35" s="269" t="s">
        <v>539</v>
      </c>
      <c r="G35" s="269"/>
      <c r="H35" s="269"/>
      <c r="I35" s="269"/>
      <c r="J35" s="249"/>
      <c r="K35" s="249"/>
      <c r="L35" s="249"/>
    </row>
    <row r="36" spans="1:12" ht="37.5" customHeight="1" x14ac:dyDescent="0.25">
      <c r="A36" s="88" t="s">
        <v>447</v>
      </c>
      <c r="B36" s="87" t="s">
        <v>429</v>
      </c>
      <c r="C36" s="269" t="s">
        <v>539</v>
      </c>
      <c r="D36" s="269" t="s">
        <v>539</v>
      </c>
      <c r="E36" s="269" t="s">
        <v>539</v>
      </c>
      <c r="F36" s="269" t="s">
        <v>539</v>
      </c>
      <c r="G36" s="269"/>
      <c r="H36" s="269"/>
      <c r="I36" s="269"/>
      <c r="J36" s="249"/>
      <c r="K36" s="249"/>
      <c r="L36" s="249"/>
    </row>
    <row r="37" spans="1:12" x14ac:dyDescent="0.25">
      <c r="A37" s="88" t="s">
        <v>448</v>
      </c>
      <c r="B37" s="87" t="s">
        <v>201</v>
      </c>
      <c r="C37" s="269" t="s">
        <v>539</v>
      </c>
      <c r="D37" s="269" t="s">
        <v>539</v>
      </c>
      <c r="E37" s="269" t="s">
        <v>539</v>
      </c>
      <c r="F37" s="269" t="s">
        <v>539</v>
      </c>
      <c r="G37" s="269"/>
      <c r="H37" s="269"/>
      <c r="I37" s="269"/>
      <c r="J37" s="249"/>
      <c r="K37" s="249"/>
      <c r="L37" s="249"/>
    </row>
    <row r="38" spans="1:12" x14ac:dyDescent="0.25">
      <c r="A38" s="88" t="s">
        <v>449</v>
      </c>
      <c r="B38" s="89" t="s">
        <v>200</v>
      </c>
      <c r="C38" s="86"/>
      <c r="D38" s="86"/>
      <c r="E38" s="86"/>
      <c r="F38" s="86"/>
      <c r="G38" s="86"/>
      <c r="H38" s="86"/>
      <c r="I38" s="86"/>
      <c r="J38" s="249"/>
      <c r="K38" s="249"/>
      <c r="L38" s="249"/>
    </row>
    <row r="39" spans="1:12" ht="63" x14ac:dyDescent="0.25">
      <c r="A39" s="88">
        <v>2</v>
      </c>
      <c r="B39" s="87" t="s">
        <v>434</v>
      </c>
      <c r="C39" s="269" t="s">
        <v>539</v>
      </c>
      <c r="D39" s="269" t="s">
        <v>539</v>
      </c>
      <c r="E39" s="269" t="s">
        <v>539</v>
      </c>
      <c r="F39" s="269" t="s">
        <v>539</v>
      </c>
      <c r="G39" s="269"/>
      <c r="H39" s="269"/>
      <c r="I39" s="269"/>
      <c r="J39" s="249"/>
      <c r="K39" s="249"/>
      <c r="L39" s="249"/>
    </row>
    <row r="40" spans="1:12" ht="47.25" x14ac:dyDescent="0.25">
      <c r="A40" s="88" t="s">
        <v>199</v>
      </c>
      <c r="B40" s="87" t="s">
        <v>436</v>
      </c>
      <c r="C40" s="270" t="s">
        <v>600</v>
      </c>
      <c r="D40" s="270" t="s">
        <v>601</v>
      </c>
      <c r="E40" s="270" t="s">
        <v>604</v>
      </c>
      <c r="F40" s="270" t="s">
        <v>604</v>
      </c>
      <c r="G40" s="270"/>
      <c r="H40" s="270"/>
      <c r="I40" s="269">
        <v>60</v>
      </c>
      <c r="J40" s="249"/>
      <c r="K40" s="249"/>
      <c r="L40" s="249"/>
    </row>
    <row r="41" spans="1:12" ht="63" customHeight="1" x14ac:dyDescent="0.25">
      <c r="A41" s="88" t="s">
        <v>198</v>
      </c>
      <c r="B41" s="89" t="s">
        <v>517</v>
      </c>
      <c r="C41" s="249"/>
      <c r="D41" s="249"/>
      <c r="E41" s="249"/>
      <c r="F41" s="249"/>
      <c r="G41" s="249"/>
      <c r="H41" s="249"/>
      <c r="I41" s="86"/>
      <c r="J41" s="249"/>
      <c r="K41" s="249"/>
      <c r="L41" s="249"/>
    </row>
    <row r="42" spans="1:12" ht="58.5" customHeight="1" x14ac:dyDescent="0.25">
      <c r="A42" s="88">
        <v>3</v>
      </c>
      <c r="B42" s="87" t="s">
        <v>435</v>
      </c>
      <c r="C42" s="269" t="s">
        <v>539</v>
      </c>
      <c r="D42" s="269" t="s">
        <v>539</v>
      </c>
      <c r="E42" s="269" t="s">
        <v>539</v>
      </c>
      <c r="F42" s="269" t="s">
        <v>539</v>
      </c>
      <c r="G42" s="269"/>
      <c r="H42" s="269"/>
      <c r="I42" s="269"/>
      <c r="J42" s="249"/>
      <c r="K42" s="249"/>
      <c r="L42" s="249"/>
    </row>
    <row r="43" spans="1:12" ht="31.5" x14ac:dyDescent="0.25">
      <c r="A43" s="88" t="s">
        <v>197</v>
      </c>
      <c r="B43" s="87" t="s">
        <v>195</v>
      </c>
      <c r="C43" s="270" t="s">
        <v>602</v>
      </c>
      <c r="D43" s="270" t="s">
        <v>599</v>
      </c>
      <c r="E43" s="270" t="s">
        <v>605</v>
      </c>
      <c r="F43" s="270" t="s">
        <v>606</v>
      </c>
      <c r="G43" s="270"/>
      <c r="H43" s="270"/>
      <c r="I43" s="269">
        <v>60</v>
      </c>
      <c r="J43" s="249"/>
      <c r="K43" s="249"/>
      <c r="L43" s="249"/>
    </row>
    <row r="44" spans="1:12" x14ac:dyDescent="0.25">
      <c r="A44" s="88" t="s">
        <v>196</v>
      </c>
      <c r="B44" s="87" t="s">
        <v>193</v>
      </c>
      <c r="C44" s="269" t="s">
        <v>539</v>
      </c>
      <c r="D44" s="269" t="s">
        <v>539</v>
      </c>
      <c r="E44" s="269" t="s">
        <v>539</v>
      </c>
      <c r="F44" s="269" t="s">
        <v>539</v>
      </c>
      <c r="G44" s="269"/>
      <c r="H44" s="269"/>
      <c r="I44" s="269"/>
      <c r="J44" s="249"/>
      <c r="K44" s="249"/>
      <c r="L44" s="249"/>
    </row>
    <row r="45" spans="1:12" ht="90.75" customHeight="1" x14ac:dyDescent="0.25">
      <c r="A45" s="88" t="s">
        <v>194</v>
      </c>
      <c r="B45" s="87" t="s">
        <v>440</v>
      </c>
      <c r="C45" s="269" t="s">
        <v>539</v>
      </c>
      <c r="D45" s="269" t="s">
        <v>539</v>
      </c>
      <c r="E45" s="269" t="s">
        <v>539</v>
      </c>
      <c r="F45" s="269" t="s">
        <v>539</v>
      </c>
      <c r="G45" s="269"/>
      <c r="H45" s="269"/>
      <c r="I45" s="269"/>
      <c r="J45" s="249"/>
      <c r="K45" s="249"/>
      <c r="L45" s="249"/>
    </row>
    <row r="46" spans="1:12" ht="167.25" customHeight="1" x14ac:dyDescent="0.25">
      <c r="A46" s="88" t="s">
        <v>192</v>
      </c>
      <c r="B46" s="87" t="s">
        <v>438</v>
      </c>
      <c r="C46" s="269" t="s">
        <v>539</v>
      </c>
      <c r="D46" s="269" t="s">
        <v>539</v>
      </c>
      <c r="E46" s="269" t="s">
        <v>539</v>
      </c>
      <c r="F46" s="269" t="s">
        <v>539</v>
      </c>
      <c r="G46" s="269"/>
      <c r="H46" s="269"/>
      <c r="I46" s="269"/>
      <c r="J46" s="249"/>
      <c r="K46" s="249"/>
      <c r="L46" s="249"/>
    </row>
    <row r="47" spans="1:12" ht="30.75" customHeight="1" x14ac:dyDescent="0.25">
      <c r="A47" s="88" t="s">
        <v>190</v>
      </c>
      <c r="B47" s="87" t="s">
        <v>191</v>
      </c>
      <c r="C47" s="269" t="s">
        <v>539</v>
      </c>
      <c r="D47" s="269" t="s">
        <v>539</v>
      </c>
      <c r="E47" s="269" t="s">
        <v>539</v>
      </c>
      <c r="F47" s="269" t="s">
        <v>539</v>
      </c>
      <c r="G47" s="269"/>
      <c r="H47" s="269"/>
      <c r="I47" s="269"/>
      <c r="J47" s="249"/>
      <c r="K47" s="249"/>
      <c r="L47" s="249"/>
    </row>
    <row r="48" spans="1:12" ht="37.5" customHeight="1" x14ac:dyDescent="0.25">
      <c r="A48" s="88" t="s">
        <v>450</v>
      </c>
      <c r="B48" s="89" t="s">
        <v>189</v>
      </c>
      <c r="C48" s="86"/>
      <c r="D48" s="86"/>
      <c r="E48" s="86"/>
      <c r="F48" s="86"/>
      <c r="G48" s="86"/>
      <c r="H48" s="86"/>
      <c r="I48" s="86"/>
      <c r="J48" s="249"/>
      <c r="K48" s="249"/>
      <c r="L48" s="249"/>
    </row>
    <row r="49" spans="1:12" ht="35.25" customHeight="1" x14ac:dyDescent="0.25">
      <c r="A49" s="88">
        <v>4</v>
      </c>
      <c r="B49" s="87" t="s">
        <v>187</v>
      </c>
      <c r="C49" s="269" t="s">
        <v>539</v>
      </c>
      <c r="D49" s="269" t="s">
        <v>539</v>
      </c>
      <c r="E49" s="269" t="s">
        <v>539</v>
      </c>
      <c r="F49" s="269" t="s">
        <v>539</v>
      </c>
      <c r="G49" s="269"/>
      <c r="H49" s="269"/>
      <c r="I49" s="269"/>
      <c r="J49" s="249"/>
      <c r="K49" s="249"/>
      <c r="L49" s="249"/>
    </row>
    <row r="50" spans="1:12" ht="86.25" customHeight="1" x14ac:dyDescent="0.25">
      <c r="A50" s="88" t="s">
        <v>188</v>
      </c>
      <c r="B50" s="87" t="s">
        <v>439</v>
      </c>
      <c r="C50" s="269" t="s">
        <v>539</v>
      </c>
      <c r="D50" s="269" t="s">
        <v>539</v>
      </c>
      <c r="E50" s="269" t="s">
        <v>539</v>
      </c>
      <c r="F50" s="269" t="s">
        <v>539</v>
      </c>
      <c r="G50" s="269"/>
      <c r="H50" s="269"/>
      <c r="I50" s="269"/>
      <c r="J50" s="249"/>
      <c r="K50" s="249"/>
      <c r="L50" s="249"/>
    </row>
    <row r="51" spans="1:12" ht="77.25" customHeight="1" x14ac:dyDescent="0.25">
      <c r="A51" s="88" t="s">
        <v>186</v>
      </c>
      <c r="B51" s="87" t="s">
        <v>441</v>
      </c>
      <c r="C51" s="269" t="s">
        <v>539</v>
      </c>
      <c r="D51" s="269" t="s">
        <v>539</v>
      </c>
      <c r="E51" s="269" t="s">
        <v>539</v>
      </c>
      <c r="F51" s="269" t="s">
        <v>539</v>
      </c>
      <c r="G51" s="269"/>
      <c r="H51" s="269"/>
      <c r="I51" s="269"/>
      <c r="J51" s="249"/>
      <c r="K51" s="249"/>
      <c r="L51" s="249"/>
    </row>
    <row r="52" spans="1:12" ht="71.25" customHeight="1" x14ac:dyDescent="0.25">
      <c r="A52" s="88" t="s">
        <v>184</v>
      </c>
      <c r="B52" s="87" t="s">
        <v>185</v>
      </c>
      <c r="C52" s="269" t="s">
        <v>539</v>
      </c>
      <c r="D52" s="269" t="s">
        <v>539</v>
      </c>
      <c r="E52" s="269" t="s">
        <v>539</v>
      </c>
      <c r="F52" s="269" t="s">
        <v>539</v>
      </c>
      <c r="G52" s="269"/>
      <c r="H52" s="269"/>
      <c r="I52" s="269"/>
      <c r="J52" s="249"/>
      <c r="K52" s="249"/>
      <c r="L52" s="249"/>
    </row>
    <row r="53" spans="1:12" ht="48" customHeight="1" x14ac:dyDescent="0.25">
      <c r="A53" s="88" t="s">
        <v>182</v>
      </c>
      <c r="B53" s="154" t="s">
        <v>442</v>
      </c>
      <c r="C53" s="270" t="s">
        <v>602</v>
      </c>
      <c r="D53" s="270" t="s">
        <v>599</v>
      </c>
      <c r="E53" s="270" t="s">
        <v>605</v>
      </c>
      <c r="F53" s="270" t="s">
        <v>606</v>
      </c>
      <c r="G53" s="270"/>
      <c r="H53" s="270"/>
      <c r="I53" s="269">
        <v>60</v>
      </c>
      <c r="J53" s="249"/>
      <c r="K53" s="249"/>
      <c r="L53" s="249"/>
    </row>
    <row r="54" spans="1:12" ht="46.5" customHeight="1" x14ac:dyDescent="0.25">
      <c r="A54" s="88" t="s">
        <v>443</v>
      </c>
      <c r="B54" s="87" t="s">
        <v>183</v>
      </c>
      <c r="C54" s="269" t="s">
        <v>539</v>
      </c>
      <c r="D54" s="269" t="s">
        <v>539</v>
      </c>
      <c r="E54" s="269" t="s">
        <v>539</v>
      </c>
      <c r="F54" s="269" t="s">
        <v>539</v>
      </c>
      <c r="G54" s="269"/>
      <c r="H54" s="269"/>
      <c r="I54" s="269"/>
      <c r="J54" s="249"/>
      <c r="K54" s="249"/>
      <c r="L54" s="24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2022-03-22T13:44:19Z</dcterms:modified>
</cp:coreProperties>
</file>