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34" i="53" l="1"/>
  <c r="L26" i="5" l="1"/>
  <c r="I30" i="58"/>
  <c r="I24" i="58"/>
  <c r="H30" i="58"/>
  <c r="F34" i="17" l="1"/>
  <c r="F33" i="17"/>
  <c r="F32" i="17" s="1"/>
  <c r="J32" i="17"/>
  <c r="D32" i="17"/>
  <c r="C32" i="17"/>
  <c r="J29" i="17"/>
  <c r="F29" i="17"/>
  <c r="I29" i="17" s="1"/>
  <c r="D29" i="17"/>
  <c r="C29" i="17"/>
  <c r="C26" i="17" s="1"/>
  <c r="F27" i="17"/>
  <c r="I27" i="17" s="1"/>
  <c r="D27" i="17"/>
  <c r="J27" i="17" s="1"/>
  <c r="C27" i="17"/>
  <c r="I32" i="17" l="1"/>
  <c r="F26" i="17"/>
  <c r="I26" i="17" s="1"/>
  <c r="D26" i="17"/>
  <c r="J26" i="17" s="1"/>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c r="F27" i="58"/>
  <c r="AD26" i="5" l="1"/>
  <c r="B88" i="53" l="1"/>
  <c r="B86" i="53"/>
  <c r="J30" i="58" l="1"/>
  <c r="K30" i="58"/>
  <c r="L30" i="58"/>
  <c r="M30" i="58"/>
  <c r="N30" i="58"/>
  <c r="O30" i="58"/>
  <c r="P30" i="58"/>
  <c r="Q30" i="58"/>
  <c r="R30" i="58"/>
  <c r="S30" i="58"/>
  <c r="C30" i="58"/>
  <c r="B25" i="57" l="1"/>
  <c r="E30" i="58"/>
  <c r="D26" i="5"/>
  <c r="G30" i="58"/>
  <c r="C52" i="58" l="1"/>
  <c r="E52" i="58" s="1"/>
  <c r="C57" i="58"/>
  <c r="A8"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T54" i="58"/>
  <c r="F54" i="58"/>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T24" i="58" s="1"/>
  <c r="U26" i="58"/>
  <c r="T26" i="58"/>
  <c r="F26" i="58"/>
  <c r="U25" i="58"/>
  <c r="T25" i="58"/>
  <c r="E25" i="58"/>
  <c r="S24" i="58"/>
  <c r="R24" i="58"/>
  <c r="Q24" i="58"/>
  <c r="P24" i="58"/>
  <c r="O24" i="58"/>
  <c r="N24" i="58"/>
  <c r="M24" i="58"/>
  <c r="L24" i="58"/>
  <c r="K24" i="58"/>
  <c r="J24" i="58"/>
  <c r="U24" i="58" s="1"/>
  <c r="C48" i="7" s="1"/>
  <c r="G24" i="58"/>
  <c r="D24" i="58"/>
  <c r="C24" i="58"/>
  <c r="E57" i="58" l="1"/>
  <c r="I26" i="5"/>
  <c r="E47" i="58"/>
  <c r="F47" i="58"/>
  <c r="F56" i="58" s="1"/>
  <c r="F30" i="58"/>
  <c r="T27" i="58"/>
  <c r="C56" i="58"/>
  <c r="E56" i="58" s="1"/>
  <c r="F52" i="58"/>
  <c r="T52" i="58" s="1"/>
  <c r="B122" i="57"/>
  <c r="B27" i="53"/>
  <c r="E24" i="58"/>
  <c r="F25" i="58"/>
  <c r="F24" i="58" s="1"/>
  <c r="T39" i="58" l="1"/>
  <c r="T30" i="58"/>
  <c r="T31" i="58"/>
  <c r="C63" i="58"/>
  <c r="A15" i="57"/>
  <c r="A12" i="57"/>
  <c r="A9" i="57"/>
  <c r="A5" i="57"/>
  <c r="D141" i="57"/>
  <c r="C141" i="57"/>
  <c r="B141" i="57"/>
  <c r="E140" i="57"/>
  <c r="L139" i="57"/>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I139" i="57"/>
  <c r="J139" i="57" s="1"/>
  <c r="K139" i="57" s="1"/>
  <c r="D139" i="57"/>
  <c r="E139" i="57" s="1"/>
  <c r="F139" i="57" s="1"/>
  <c r="G139" i="57" s="1"/>
  <c r="H139" i="57" s="1"/>
  <c r="C139" i="57"/>
  <c r="K137" i="57"/>
  <c r="L137" i="57" s="1"/>
  <c r="M137" i="57" s="1"/>
  <c r="N137" i="57" s="1"/>
  <c r="I137" i="57"/>
  <c r="J137" i="57" s="1"/>
  <c r="C137" i="57"/>
  <c r="D137" i="57" s="1"/>
  <c r="E137" i="57" s="1"/>
  <c r="F137" i="57" s="1"/>
  <c r="G137" i="57" s="1"/>
  <c r="H137" i="57" s="1"/>
  <c r="R136" i="57"/>
  <c r="S136" i="57" s="1"/>
  <c r="T136" i="57" s="1"/>
  <c r="U136" i="57" s="1"/>
  <c r="V136" i="57" s="1"/>
  <c r="W136" i="57" s="1"/>
  <c r="X136" i="57" s="1"/>
  <c r="Y136" i="57" s="1"/>
  <c r="Z136" i="57" s="1"/>
  <c r="AA136" i="57" s="1"/>
  <c r="AB136" i="57" s="1"/>
  <c r="AC136" i="57" s="1"/>
  <c r="AD136" i="57" s="1"/>
  <c r="AE136" i="57" s="1"/>
  <c r="AF136" i="57" s="1"/>
  <c r="AG136" i="57" s="1"/>
  <c r="AH136" i="57" s="1"/>
  <c r="AI136" i="57" s="1"/>
  <c r="AJ136" i="57" s="1"/>
  <c r="AK136" i="57" s="1"/>
  <c r="AL136" i="57" s="1"/>
  <c r="AM136" i="57" s="1"/>
  <c r="AN136" i="57" s="1"/>
  <c r="AO136" i="57" s="1"/>
  <c r="AP136" i="57" s="1"/>
  <c r="AQ136" i="57" s="1"/>
  <c r="AR136" i="57" s="1"/>
  <c r="AS136" i="57" s="1"/>
  <c r="AT136" i="57" s="1"/>
  <c r="AU136" i="57" s="1"/>
  <c r="AV136" i="57" s="1"/>
  <c r="AW136" i="57" s="1"/>
  <c r="AX136" i="57" s="1"/>
  <c r="AY136" i="57" s="1"/>
  <c r="O136" i="57"/>
  <c r="P136" i="57" s="1"/>
  <c r="Q136" i="57" s="1"/>
  <c r="J136" i="57"/>
  <c r="K136" i="57" s="1"/>
  <c r="L136" i="57" s="1"/>
  <c r="M136" i="57" s="1"/>
  <c r="N136" i="57" s="1"/>
  <c r="G136" i="57"/>
  <c r="H136" i="57" s="1"/>
  <c r="I136" i="57" s="1"/>
  <c r="AW135" i="57"/>
  <c r="AX135" i="57" s="1"/>
  <c r="AY135" i="57" s="1"/>
  <c r="AE135" i="57"/>
  <c r="AF135" i="57" s="1"/>
  <c r="AG135" i="57" s="1"/>
  <c r="AH135" i="57" s="1"/>
  <c r="AI135" i="57" s="1"/>
  <c r="AJ135" i="57" s="1"/>
  <c r="AK135" i="57" s="1"/>
  <c r="AL135" i="57" s="1"/>
  <c r="AM135" i="57" s="1"/>
  <c r="AN135" i="57" s="1"/>
  <c r="AO135" i="57" s="1"/>
  <c r="AP135" i="57" s="1"/>
  <c r="AQ135" i="57" s="1"/>
  <c r="AR135" i="57" s="1"/>
  <c r="AS135" i="57" s="1"/>
  <c r="AT135" i="57" s="1"/>
  <c r="AU135" i="57" s="1"/>
  <c r="AV135" i="57" s="1"/>
  <c r="T135" i="57"/>
  <c r="U135" i="57" s="1"/>
  <c r="V135" i="57" s="1"/>
  <c r="W135" i="57" s="1"/>
  <c r="X135" i="57" s="1"/>
  <c r="Y135" i="57" s="1"/>
  <c r="Z135" i="57" s="1"/>
  <c r="AA135" i="57" s="1"/>
  <c r="AB135" i="57" s="1"/>
  <c r="AC135" i="57" s="1"/>
  <c r="AD135" i="57" s="1"/>
  <c r="Q135" i="57"/>
  <c r="R135" i="57" s="1"/>
  <c r="S135" i="57" s="1"/>
  <c r="G135" i="57"/>
  <c r="H135" i="57" s="1"/>
  <c r="I135" i="57" s="1"/>
  <c r="J135" i="57" s="1"/>
  <c r="K135" i="57" s="1"/>
  <c r="L135" i="57" s="1"/>
  <c r="M135" i="57" s="1"/>
  <c r="N135" i="57" s="1"/>
  <c r="O135" i="57" s="1"/>
  <c r="P135" i="57" s="1"/>
  <c r="D135" i="57"/>
  <c r="E135" i="57" s="1"/>
  <c r="F135" i="57" s="1"/>
  <c r="C135" i="57"/>
  <c r="B126" i="57"/>
  <c r="B29" i="57" s="1"/>
  <c r="G120" i="57"/>
  <c r="G119" i="57"/>
  <c r="G118" i="57"/>
  <c r="I118" i="57" s="1"/>
  <c r="I120" i="57" s="1"/>
  <c r="C109" i="57" s="1"/>
  <c r="D118" i="57"/>
  <c r="B118" i="57"/>
  <c r="B112" i="57"/>
  <c r="AN107" i="57"/>
  <c r="AO107" i="57" s="1"/>
  <c r="AP107" i="57" s="1"/>
  <c r="Z107" i="57"/>
  <c r="AA107" i="57" s="1"/>
  <c r="AB107" i="57" s="1"/>
  <c r="AC107" i="57" s="1"/>
  <c r="AD107" i="57" s="1"/>
  <c r="AE107" i="57" s="1"/>
  <c r="AF107" i="57" s="1"/>
  <c r="AG107" i="57" s="1"/>
  <c r="AH107" i="57" s="1"/>
  <c r="AI107" i="57" s="1"/>
  <c r="AJ107" i="57" s="1"/>
  <c r="AK107" i="57" s="1"/>
  <c r="AL107" i="57" s="1"/>
  <c r="AM107" i="57" s="1"/>
  <c r="R107" i="57"/>
  <c r="S107" i="57" s="1"/>
  <c r="T107" i="57" s="1"/>
  <c r="U107" i="57" s="1"/>
  <c r="V107" i="57" s="1"/>
  <c r="W107" i="57" s="1"/>
  <c r="X107" i="57" s="1"/>
  <c r="Y107" i="57" s="1"/>
  <c r="H107" i="57"/>
  <c r="I107" i="57" s="1"/>
  <c r="J107" i="57" s="1"/>
  <c r="K107" i="57" s="1"/>
  <c r="L107" i="57" s="1"/>
  <c r="M107" i="57" s="1"/>
  <c r="N107" i="57" s="1"/>
  <c r="O107" i="57" s="1"/>
  <c r="P107" i="57" s="1"/>
  <c r="Q107" i="57" s="1"/>
  <c r="G107" i="57"/>
  <c r="F107" i="57"/>
  <c r="D107" i="57"/>
  <c r="E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D58" i="57" s="1"/>
  <c r="E58" i="57" s="1"/>
  <c r="E74" i="57" s="1"/>
  <c r="B54" i="57"/>
  <c r="C52" i="57"/>
  <c r="B52" i="57"/>
  <c r="B50" i="57"/>
  <c r="B59" i="57" s="1"/>
  <c r="B66" i="57" s="1"/>
  <c r="B68" i="57" s="1"/>
  <c r="B75" i="57" s="1"/>
  <c r="I49" i="57"/>
  <c r="H49" i="57"/>
  <c r="G49" i="57"/>
  <c r="F49" i="57"/>
  <c r="E49" i="57"/>
  <c r="D49" i="57"/>
  <c r="C49" i="57"/>
  <c r="B49" i="57"/>
  <c r="AP48" i="57"/>
  <c r="AL48" i="57"/>
  <c r="AH48" i="57"/>
  <c r="AD48" i="57"/>
  <c r="Z48" i="57"/>
  <c r="V48" i="57"/>
  <c r="R48" i="57"/>
  <c r="N48" i="57"/>
  <c r="L48" i="57"/>
  <c r="K48" i="57"/>
  <c r="J48" i="57"/>
  <c r="I48" i="57"/>
  <c r="H48" i="57"/>
  <c r="G48" i="57"/>
  <c r="F48" i="57"/>
  <c r="E48" i="57"/>
  <c r="D48" i="57"/>
  <c r="C48" i="57"/>
  <c r="B48" i="57"/>
  <c r="C47" i="57"/>
  <c r="B47" i="57"/>
  <c r="B45" i="57"/>
  <c r="B46" i="57" s="1"/>
  <c r="B44" i="57"/>
  <c r="B27" i="57"/>
  <c r="C67" i="57"/>
  <c r="B81" i="57" l="1"/>
  <c r="AQ81" i="57" s="1"/>
  <c r="E63" i="58"/>
  <c r="F63" i="58" s="1"/>
  <c r="T63" i="58" s="1"/>
  <c r="T56" i="58"/>
  <c r="T47" i="58"/>
  <c r="C74" i="57"/>
  <c r="C61" i="57"/>
  <c r="C60" i="57" s="1"/>
  <c r="D74" i="57"/>
  <c r="D47" i="57"/>
  <c r="D61" i="57" s="1"/>
  <c r="D60" i="57" s="1"/>
  <c r="O48" i="57"/>
  <c r="S48" i="57"/>
  <c r="W48" i="57"/>
  <c r="AA48" i="57"/>
  <c r="AE48" i="57"/>
  <c r="AI48" i="57"/>
  <c r="AM48" i="57"/>
  <c r="D52" i="57"/>
  <c r="F58" i="57"/>
  <c r="C76" i="57"/>
  <c r="F76" i="57"/>
  <c r="D67" i="57"/>
  <c r="E47" i="57"/>
  <c r="E61" i="57" s="1"/>
  <c r="E60" i="57" s="1"/>
  <c r="P48" i="57"/>
  <c r="T48" i="57"/>
  <c r="X48" i="57"/>
  <c r="AB48" i="57"/>
  <c r="AF48" i="57"/>
  <c r="AJ48" i="57"/>
  <c r="AN48" i="57"/>
  <c r="B80" i="57"/>
  <c r="E52" i="57"/>
  <c r="B55" i="57"/>
  <c r="B56" i="57" s="1"/>
  <c r="B69" i="57" s="1"/>
  <c r="B77" i="57" s="1"/>
  <c r="M48" i="57"/>
  <c r="Q48" i="57"/>
  <c r="U48" i="57"/>
  <c r="Y48" i="57"/>
  <c r="AC48" i="57"/>
  <c r="AG48" i="57"/>
  <c r="AK48" i="57"/>
  <c r="AO48" i="57"/>
  <c r="O137" i="57"/>
  <c r="D109" i="57"/>
  <c r="C108" i="57"/>
  <c r="C50" i="57" s="1"/>
  <c r="C59" i="57" s="1"/>
  <c r="F140" i="57"/>
  <c r="F141" i="57" s="1"/>
  <c r="E141" i="57"/>
  <c r="B79" i="57" l="1"/>
  <c r="C79" i="57" s="1"/>
  <c r="P137" i="57"/>
  <c r="J49" i="57"/>
  <c r="B70" i="57"/>
  <c r="C80" i="57"/>
  <c r="C66" i="57"/>
  <c r="C68" i="57" s="1"/>
  <c r="G58" i="57"/>
  <c r="F52" i="57"/>
  <c r="F47" i="57"/>
  <c r="F61" i="57" s="1"/>
  <c r="F60" i="57" s="1"/>
  <c r="F74" i="57"/>
  <c r="G140" i="57"/>
  <c r="G141" i="57"/>
  <c r="B73" i="57" s="1"/>
  <c r="B85" i="57" s="1"/>
  <c r="B99" i="57" s="1"/>
  <c r="D76" i="57"/>
  <c r="E67" i="57"/>
  <c r="D108" i="57"/>
  <c r="D50" i="57" s="1"/>
  <c r="D59" i="57" s="1"/>
  <c r="E109" i="57"/>
  <c r="C53" i="57"/>
  <c r="B82" i="57"/>
  <c r="E76" i="57" l="1"/>
  <c r="F67" i="57"/>
  <c r="C55" i="57"/>
  <c r="D53" i="57" s="1"/>
  <c r="C75" i="57"/>
  <c r="Q137" i="57"/>
  <c r="K49" i="57"/>
  <c r="F109" i="57"/>
  <c r="E108" i="57"/>
  <c r="E50" i="57" s="1"/>
  <c r="E59" i="57" s="1"/>
  <c r="D80" i="57"/>
  <c r="D66" i="57"/>
  <c r="D68" i="57" s="1"/>
  <c r="D79" i="57"/>
  <c r="E79" i="57" s="1"/>
  <c r="H140" i="57"/>
  <c r="G74" i="57"/>
  <c r="H58" i="57"/>
  <c r="G52" i="57"/>
  <c r="G47" i="57"/>
  <c r="G61" i="57" s="1"/>
  <c r="G60" i="57" s="1"/>
  <c r="B71" i="57"/>
  <c r="B72" i="57" s="1"/>
  <c r="I140" i="57" l="1"/>
  <c r="D75" i="57"/>
  <c r="H74" i="57"/>
  <c r="I58" i="57"/>
  <c r="H52" i="57"/>
  <c r="H47" i="57"/>
  <c r="H61" i="57" s="1"/>
  <c r="H60" i="57" s="1"/>
  <c r="R137" i="57"/>
  <c r="L49" i="57"/>
  <c r="G67" i="57"/>
  <c r="E80" i="57"/>
  <c r="E66" i="57"/>
  <c r="E68" i="57" s="1"/>
  <c r="D55" i="57"/>
  <c r="E53" i="57" s="1"/>
  <c r="B78" i="57"/>
  <c r="B83" i="57" s="1"/>
  <c r="H141" i="57"/>
  <c r="C73" i="57" s="1"/>
  <c r="C85" i="57" s="1"/>
  <c r="C99" i="57" s="1"/>
  <c r="G109" i="57"/>
  <c r="F108" i="57"/>
  <c r="F50" i="57" s="1"/>
  <c r="F59" i="57" s="1"/>
  <c r="C82" i="57"/>
  <c r="C56" i="57"/>
  <c r="C69" i="57" s="1"/>
  <c r="C77" i="57" l="1"/>
  <c r="C70" i="57"/>
  <c r="S137" i="57"/>
  <c r="M49" i="57"/>
  <c r="J141" i="57"/>
  <c r="E73" i="57" s="1"/>
  <c r="E85" i="57" s="1"/>
  <c r="E99" i="57" s="1"/>
  <c r="J140" i="57"/>
  <c r="B86" i="57"/>
  <c r="B88" i="57"/>
  <c r="B84" i="57"/>
  <c r="B89" i="57" s="1"/>
  <c r="E55" i="57"/>
  <c r="F53" i="57" s="1"/>
  <c r="F80" i="57"/>
  <c r="F66" i="57"/>
  <c r="F68" i="57" s="1"/>
  <c r="F79" i="57"/>
  <c r="D56" i="57"/>
  <c r="D69" i="57" s="1"/>
  <c r="D82" i="57"/>
  <c r="E75" i="57"/>
  <c r="G76" i="57"/>
  <c r="H67" i="57"/>
  <c r="G108" i="57"/>
  <c r="G50" i="57" s="1"/>
  <c r="G59" i="57" s="1"/>
  <c r="H109" i="57"/>
  <c r="I74" i="57"/>
  <c r="J58" i="57"/>
  <c r="I52" i="57"/>
  <c r="I47" i="57"/>
  <c r="I61" i="57" s="1"/>
  <c r="I60" i="57" s="1"/>
  <c r="I141" i="57"/>
  <c r="D73" i="57" s="1"/>
  <c r="D85" i="57" s="1"/>
  <c r="D99" i="57" s="1"/>
  <c r="F55" i="57" l="1"/>
  <c r="T137" i="57"/>
  <c r="N49" i="57"/>
  <c r="I109" i="57"/>
  <c r="H108" i="57"/>
  <c r="H50" i="57" s="1"/>
  <c r="H59" i="57" s="1"/>
  <c r="I67" i="57"/>
  <c r="H76" i="57"/>
  <c r="K140" i="57"/>
  <c r="K141" i="57"/>
  <c r="F73" i="57" s="1"/>
  <c r="F85" i="57" s="1"/>
  <c r="F99" i="57" s="1"/>
  <c r="C71" i="57"/>
  <c r="D77" i="57"/>
  <c r="D70" i="57"/>
  <c r="K58" i="57"/>
  <c r="J52" i="57"/>
  <c r="J47" i="57"/>
  <c r="J61" i="57" s="1"/>
  <c r="J60" i="57" s="1"/>
  <c r="J74" i="57"/>
  <c r="E82" i="57"/>
  <c r="E56" i="57"/>
  <c r="E69" i="57" s="1"/>
  <c r="G66" i="57"/>
  <c r="G68" i="57" s="1"/>
  <c r="G80" i="57"/>
  <c r="G79" i="57"/>
  <c r="H79" i="57" s="1"/>
  <c r="F75" i="57"/>
  <c r="B87" i="57"/>
  <c r="B90" i="57" s="1"/>
  <c r="G75" i="57" l="1"/>
  <c r="L140" i="57"/>
  <c r="L141" i="57" s="1"/>
  <c r="G73" i="57" s="1"/>
  <c r="G85" i="57" s="1"/>
  <c r="G99" i="57" s="1"/>
  <c r="H80" i="57"/>
  <c r="H66" i="57"/>
  <c r="H68" i="57" s="1"/>
  <c r="I108" i="57"/>
  <c r="I50" i="57" s="1"/>
  <c r="I59" i="57" s="1"/>
  <c r="J109" i="57"/>
  <c r="F82" i="57"/>
  <c r="F56" i="57"/>
  <c r="F69" i="57" s="1"/>
  <c r="E77" i="57"/>
  <c r="E70" i="57"/>
  <c r="C78" i="57"/>
  <c r="C83" i="57" s="1"/>
  <c r="K74" i="57"/>
  <c r="K52" i="57"/>
  <c r="L58" i="57"/>
  <c r="K47" i="57"/>
  <c r="K61" i="57" s="1"/>
  <c r="K60" i="57" s="1"/>
  <c r="C72" i="57"/>
  <c r="G53" i="57"/>
  <c r="D71" i="57"/>
  <c r="D72" i="57" s="1"/>
  <c r="J67" i="57"/>
  <c r="I76" i="57"/>
  <c r="U137" i="57"/>
  <c r="O49" i="57"/>
  <c r="G55" i="57" l="1"/>
  <c r="H53" i="57" s="1"/>
  <c r="K67" i="57"/>
  <c r="J76" i="57"/>
  <c r="E71" i="57"/>
  <c r="K109" i="57"/>
  <c r="J108" i="57"/>
  <c r="J50" i="57" s="1"/>
  <c r="J59" i="57" s="1"/>
  <c r="H75" i="57"/>
  <c r="V137" i="57"/>
  <c r="P49" i="57"/>
  <c r="M58" i="57"/>
  <c r="L47" i="57"/>
  <c r="L61" i="57" s="1"/>
  <c r="L60" i="57" s="1"/>
  <c r="L74" i="57"/>
  <c r="L52" i="57"/>
  <c r="I80" i="57"/>
  <c r="I66" i="57"/>
  <c r="I68" i="57" s="1"/>
  <c r="I79" i="57"/>
  <c r="J79" i="57" s="1"/>
  <c r="C86" i="57"/>
  <c r="C88" i="57"/>
  <c r="C84" i="57"/>
  <c r="C89" i="57" s="1"/>
  <c r="F77" i="57"/>
  <c r="F70" i="57"/>
  <c r="D78" i="57"/>
  <c r="D83" i="57" s="1"/>
  <c r="D86" i="57" s="1"/>
  <c r="M140" i="57"/>
  <c r="D88" i="57" l="1"/>
  <c r="N141" i="57"/>
  <c r="I73" i="57" s="1"/>
  <c r="I85" i="57" s="1"/>
  <c r="I99" i="57" s="1"/>
  <c r="N140" i="57"/>
  <c r="I75" i="57"/>
  <c r="M74" i="57"/>
  <c r="N58" i="57"/>
  <c r="M47" i="57"/>
  <c r="M61" i="57" s="1"/>
  <c r="M60" i="57" s="1"/>
  <c r="M52" i="57"/>
  <c r="E72" i="57"/>
  <c r="K76" i="57"/>
  <c r="L67" i="57"/>
  <c r="M141" i="57"/>
  <c r="H73" i="57" s="1"/>
  <c r="H85" i="57" s="1"/>
  <c r="H99" i="57" s="1"/>
  <c r="F71" i="57"/>
  <c r="F72" i="57" s="1"/>
  <c r="D84" i="57"/>
  <c r="D89" i="57" s="1"/>
  <c r="D87" i="57"/>
  <c r="C87" i="57"/>
  <c r="C90" i="57" s="1"/>
  <c r="J80" i="57"/>
  <c r="J66" i="57"/>
  <c r="J68" i="57" s="1"/>
  <c r="G56" i="57"/>
  <c r="G69" i="57" s="1"/>
  <c r="G82" i="57"/>
  <c r="W137" i="57"/>
  <c r="Q49" i="57"/>
  <c r="K108" i="57"/>
  <c r="K50" i="57" s="1"/>
  <c r="K59" i="57" s="1"/>
  <c r="K79" i="57" s="1"/>
  <c r="L109" i="57"/>
  <c r="H55" i="57"/>
  <c r="I53" i="57" s="1"/>
  <c r="E78" i="57"/>
  <c r="E83" i="57" s="1"/>
  <c r="E86" i="57" s="1"/>
  <c r="E87" i="57" s="1"/>
  <c r="E90" i="57" l="1"/>
  <c r="E84" i="57"/>
  <c r="E89" i="57" s="1"/>
  <c r="D90" i="57"/>
  <c r="I55" i="57"/>
  <c r="J53" i="57" s="1"/>
  <c r="H82" i="57"/>
  <c r="H56" i="57"/>
  <c r="H69" i="57" s="1"/>
  <c r="M109" i="57"/>
  <c r="L108" i="57"/>
  <c r="L50" i="57" s="1"/>
  <c r="L59" i="57" s="1"/>
  <c r="E88" i="57"/>
  <c r="L76" i="57"/>
  <c r="M67" i="57"/>
  <c r="O58" i="57"/>
  <c r="N52" i="57"/>
  <c r="N74" i="57"/>
  <c r="N47" i="57"/>
  <c r="N61" i="57" s="1"/>
  <c r="N60" i="57" s="1"/>
  <c r="X137" i="57"/>
  <c r="R49" i="57"/>
  <c r="K66" i="57"/>
  <c r="K68" i="57" s="1"/>
  <c r="K80" i="57"/>
  <c r="G77" i="57"/>
  <c r="G70" i="57"/>
  <c r="J75" i="57"/>
  <c r="F78" i="57"/>
  <c r="F83" i="57" s="1"/>
  <c r="F88" i="57" s="1"/>
  <c r="O141" i="57"/>
  <c r="J73" i="57" s="1"/>
  <c r="J85" i="57" s="1"/>
  <c r="J99" i="57" s="1"/>
  <c r="O140" i="57"/>
  <c r="J55" i="57" l="1"/>
  <c r="K53" i="57" s="1"/>
  <c r="H77" i="57"/>
  <c r="H70" i="57"/>
  <c r="K75" i="57"/>
  <c r="O74" i="57"/>
  <c r="P58" i="57"/>
  <c r="O52" i="57"/>
  <c r="O47" i="57"/>
  <c r="O61" i="57" s="1"/>
  <c r="O60" i="57" s="1"/>
  <c r="G71" i="57"/>
  <c r="M76" i="57"/>
  <c r="N67" i="57"/>
  <c r="L80" i="57"/>
  <c r="L66" i="57"/>
  <c r="L68" i="57" s="1"/>
  <c r="L79" i="57"/>
  <c r="F86" i="57"/>
  <c r="F84" i="57"/>
  <c r="F89" i="57" s="1"/>
  <c r="S49" i="57"/>
  <c r="Y137" i="57"/>
  <c r="P140" i="57"/>
  <c r="N109" i="57"/>
  <c r="M108" i="57"/>
  <c r="M50" i="57" s="1"/>
  <c r="M59" i="57" s="1"/>
  <c r="I56" i="57"/>
  <c r="I69" i="57" s="1"/>
  <c r="I82" i="57"/>
  <c r="I77" i="57" l="1"/>
  <c r="I70" i="57"/>
  <c r="Q140" i="57"/>
  <c r="Q141" i="57"/>
  <c r="L73" i="57" s="1"/>
  <c r="L85" i="57" s="1"/>
  <c r="L99" i="57" s="1"/>
  <c r="K55" i="57"/>
  <c r="M80" i="57"/>
  <c r="M66" i="57"/>
  <c r="M68" i="57" s="1"/>
  <c r="M79" i="57"/>
  <c r="Z137" i="57"/>
  <c r="T49" i="57"/>
  <c r="F87" i="57"/>
  <c r="F90" i="57" s="1"/>
  <c r="O67" i="57"/>
  <c r="N76" i="57"/>
  <c r="G78" i="57"/>
  <c r="G83" i="57" s="1"/>
  <c r="Q58" i="57"/>
  <c r="P52" i="57"/>
  <c r="P74" i="57"/>
  <c r="P47" i="57"/>
  <c r="P61" i="57" s="1"/>
  <c r="P60" i="57" s="1"/>
  <c r="H71" i="57"/>
  <c r="O109" i="57"/>
  <c r="N108" i="57"/>
  <c r="N50" i="57" s="1"/>
  <c r="N59" i="57" s="1"/>
  <c r="G72" i="57"/>
  <c r="P141" i="57"/>
  <c r="K73" i="57" s="1"/>
  <c r="K85" i="57" s="1"/>
  <c r="K99" i="57" s="1"/>
  <c r="L75" i="57"/>
  <c r="J82" i="57"/>
  <c r="J56" i="57"/>
  <c r="J69" i="57" s="1"/>
  <c r="H78" i="57" l="1"/>
  <c r="H83" i="57" s="1"/>
  <c r="H86" i="57" s="1"/>
  <c r="R140" i="57"/>
  <c r="R141" i="57" s="1"/>
  <c r="M73" i="57" s="1"/>
  <c r="M85" i="57" s="1"/>
  <c r="M99" i="57" s="1"/>
  <c r="O108" i="57"/>
  <c r="O50" i="57" s="1"/>
  <c r="O59" i="57" s="1"/>
  <c r="P109" i="57"/>
  <c r="AA137" i="57"/>
  <c r="U49" i="57"/>
  <c r="K56" i="57"/>
  <c r="K69" i="57" s="1"/>
  <c r="K82" i="57"/>
  <c r="I71" i="57"/>
  <c r="I78" i="57" s="1"/>
  <c r="I83" i="57" s="1"/>
  <c r="Q74" i="57"/>
  <c r="Q47" i="57"/>
  <c r="Q61" i="57" s="1"/>
  <c r="Q60" i="57" s="1"/>
  <c r="R58" i="57"/>
  <c r="Q52" i="57"/>
  <c r="M75" i="57"/>
  <c r="J77" i="57"/>
  <c r="J70" i="57"/>
  <c r="N80" i="57"/>
  <c r="N66" i="57"/>
  <c r="N68" i="57" s="1"/>
  <c r="N79" i="57"/>
  <c r="H72" i="57"/>
  <c r="G86" i="57"/>
  <c r="G88" i="57"/>
  <c r="G84" i="57"/>
  <c r="G89" i="57" s="1"/>
  <c r="O76" i="57"/>
  <c r="P67" i="57"/>
  <c r="L53" i="57"/>
  <c r="H84" i="57" l="1"/>
  <c r="H89" i="57" s="1"/>
  <c r="H88" i="57"/>
  <c r="J71" i="57"/>
  <c r="J78" i="57" s="1"/>
  <c r="J83" i="57" s="1"/>
  <c r="Q67" i="57"/>
  <c r="P76" i="57"/>
  <c r="G87" i="57"/>
  <c r="G90" i="57" s="1"/>
  <c r="H87" i="57"/>
  <c r="N75" i="57"/>
  <c r="O66" i="57"/>
  <c r="O68" i="57" s="1"/>
  <c r="O80" i="57"/>
  <c r="O79" i="57"/>
  <c r="I86" i="57"/>
  <c r="I87" i="57" s="1"/>
  <c r="I84" i="57"/>
  <c r="K77" i="57"/>
  <c r="K70" i="57"/>
  <c r="S140" i="57"/>
  <c r="S141" i="57" s="1"/>
  <c r="N73" i="57" s="1"/>
  <c r="N85" i="57" s="1"/>
  <c r="N99" i="57" s="1"/>
  <c r="L55" i="57"/>
  <c r="M53" i="57"/>
  <c r="I88" i="57"/>
  <c r="S58" i="57"/>
  <c r="R52" i="57"/>
  <c r="R47" i="57"/>
  <c r="R61" i="57" s="1"/>
  <c r="R60" i="57" s="1"/>
  <c r="R74" i="57"/>
  <c r="I72" i="57"/>
  <c r="AB137" i="57"/>
  <c r="V49" i="57"/>
  <c r="Q109" i="57"/>
  <c r="P108" i="57"/>
  <c r="P50" i="57" s="1"/>
  <c r="P59" i="57" s="1"/>
  <c r="I89" i="57" l="1"/>
  <c r="H90" i="57"/>
  <c r="I90" i="57"/>
  <c r="J86" i="57"/>
  <c r="J84" i="57"/>
  <c r="J89" i="57" s="1"/>
  <c r="J88" i="57"/>
  <c r="Q76" i="57"/>
  <c r="R67" i="57"/>
  <c r="Q108" i="57"/>
  <c r="Q50" i="57" s="1"/>
  <c r="Q59" i="57" s="1"/>
  <c r="R109" i="57"/>
  <c r="T140" i="57"/>
  <c r="T141" i="57" s="1"/>
  <c r="O73" i="57" s="1"/>
  <c r="O85" i="57" s="1"/>
  <c r="O99" i="57" s="1"/>
  <c r="O75" i="57"/>
  <c r="AC137" i="57"/>
  <c r="W49" i="57"/>
  <c r="M55" i="57"/>
  <c r="K71" i="57"/>
  <c r="K78" i="57" s="1"/>
  <c r="K83" i="57" s="1"/>
  <c r="P80" i="57"/>
  <c r="P66" i="57"/>
  <c r="P68" i="57" s="1"/>
  <c r="P79" i="57"/>
  <c r="S74" i="57"/>
  <c r="T58" i="57"/>
  <c r="S52" i="57"/>
  <c r="S47" i="57"/>
  <c r="S61" i="57" s="1"/>
  <c r="S60" i="57" s="1"/>
  <c r="L82" i="57"/>
  <c r="L56" i="57"/>
  <c r="L69" i="57" s="1"/>
  <c r="J72" i="57"/>
  <c r="K72" i="57" l="1"/>
  <c r="S67" i="57"/>
  <c r="R76" i="57"/>
  <c r="K86" i="57"/>
  <c r="K87" i="57" s="1"/>
  <c r="K84" i="57"/>
  <c r="K89" i="57" s="1"/>
  <c r="K88" i="57"/>
  <c r="P75" i="57"/>
  <c r="M82" i="57"/>
  <c r="M56" i="57"/>
  <c r="M69" i="57" s="1"/>
  <c r="S109" i="57"/>
  <c r="R108" i="57"/>
  <c r="R50" i="57" s="1"/>
  <c r="R59" i="57" s="1"/>
  <c r="L77" i="57"/>
  <c r="L70" i="57"/>
  <c r="U58" i="57"/>
  <c r="T74" i="57"/>
  <c r="T52" i="57"/>
  <c r="T47" i="57"/>
  <c r="T61" i="57" s="1"/>
  <c r="T60" i="57" s="1"/>
  <c r="N53" i="57"/>
  <c r="Q80" i="57"/>
  <c r="Q66" i="57"/>
  <c r="Q68" i="57" s="1"/>
  <c r="Q79" i="57"/>
  <c r="AD137" i="57"/>
  <c r="X49" i="57"/>
  <c r="U141" i="57"/>
  <c r="P73" i="57" s="1"/>
  <c r="P85" i="57" s="1"/>
  <c r="P99" i="57" s="1"/>
  <c r="U140" i="57"/>
  <c r="J87" i="57"/>
  <c r="J90" i="57" s="1"/>
  <c r="Q75" i="57" l="1"/>
  <c r="L71" i="57"/>
  <c r="L78" i="57" s="1"/>
  <c r="L83" i="57" s="1"/>
  <c r="M77" i="57"/>
  <c r="M70" i="57"/>
  <c r="AE137" i="57"/>
  <c r="Y49" i="57"/>
  <c r="R80" i="57"/>
  <c r="R66" i="57"/>
  <c r="R68" i="57" s="1"/>
  <c r="R79" i="57"/>
  <c r="K90" i="57"/>
  <c r="V140" i="57"/>
  <c r="V141" i="57" s="1"/>
  <c r="Q73" i="57" s="1"/>
  <c r="Q85" i="57" s="1"/>
  <c r="Q99" i="57" s="1"/>
  <c r="N55" i="57"/>
  <c r="U74" i="57"/>
  <c r="U52" i="57"/>
  <c r="V58" i="57"/>
  <c r="U47" i="57"/>
  <c r="U61" i="57" s="1"/>
  <c r="U60" i="57" s="1"/>
  <c r="T109" i="57"/>
  <c r="S108" i="57"/>
  <c r="S50" i="57" s="1"/>
  <c r="S59" i="57" s="1"/>
  <c r="S76" i="57"/>
  <c r="T67" i="57"/>
  <c r="L72" i="57" l="1"/>
  <c r="L86" i="57"/>
  <c r="L87" i="57" s="1"/>
  <c r="L88" i="57"/>
  <c r="B105" i="57" s="1"/>
  <c r="L84" i="57"/>
  <c r="L89" i="57" s="1"/>
  <c r="G28" i="57" s="1"/>
  <c r="C105" i="57" s="1"/>
  <c r="S80" i="57"/>
  <c r="S66" i="57"/>
  <c r="S68" i="57" s="1"/>
  <c r="S79" i="57"/>
  <c r="T76" i="57"/>
  <c r="U67" i="57"/>
  <c r="U109" i="57"/>
  <c r="T108" i="57"/>
  <c r="T50" i="57" s="1"/>
  <c r="T59" i="57" s="1"/>
  <c r="M71" i="57"/>
  <c r="M78" i="57" s="1"/>
  <c r="M83" i="57" s="1"/>
  <c r="W58" i="57"/>
  <c r="V52" i="57"/>
  <c r="V74" i="57"/>
  <c r="V47" i="57"/>
  <c r="V61" i="57" s="1"/>
  <c r="V60" i="57" s="1"/>
  <c r="N82" i="57"/>
  <c r="N56" i="57"/>
  <c r="N69" i="57" s="1"/>
  <c r="AF137" i="57"/>
  <c r="Z49" i="57"/>
  <c r="W141" i="57"/>
  <c r="R73" i="57" s="1"/>
  <c r="R85" i="57" s="1"/>
  <c r="R99" i="57" s="1"/>
  <c r="W140" i="57"/>
  <c r="R75" i="57"/>
  <c r="O53" i="57"/>
  <c r="M86" i="57" l="1"/>
  <c r="M87" i="57" s="1"/>
  <c r="M90" i="57" s="1"/>
  <c r="M84" i="57"/>
  <c r="M89" i="57" s="1"/>
  <c r="M88" i="57"/>
  <c r="X58" i="57"/>
  <c r="W74" i="57"/>
  <c r="W52" i="57"/>
  <c r="W47" i="57"/>
  <c r="W61" i="57" s="1"/>
  <c r="W60" i="57" s="1"/>
  <c r="V109" i="57"/>
  <c r="U108" i="57"/>
  <c r="U50" i="57" s="1"/>
  <c r="U59" i="57" s="1"/>
  <c r="S75" i="57"/>
  <c r="L90" i="57"/>
  <c r="G29" i="57" s="1"/>
  <c r="D105" i="57" s="1"/>
  <c r="G30" i="57"/>
  <c r="A105" i="57" s="1"/>
  <c r="AG137" i="57"/>
  <c r="AA49" i="57"/>
  <c r="U76" i="57"/>
  <c r="V67" i="57"/>
  <c r="X140" i="57"/>
  <c r="X141" i="57"/>
  <c r="S73" i="57" s="1"/>
  <c r="S85" i="57" s="1"/>
  <c r="S99" i="57" s="1"/>
  <c r="N77" i="57"/>
  <c r="N70" i="57"/>
  <c r="M72" i="57"/>
  <c r="O55" i="57"/>
  <c r="T80" i="57"/>
  <c r="T66" i="57"/>
  <c r="T68" i="57" s="1"/>
  <c r="T79" i="57"/>
  <c r="O56" i="57" l="1"/>
  <c r="O69" i="57" s="1"/>
  <c r="O82" i="57"/>
  <c r="U80" i="57"/>
  <c r="U66" i="57"/>
  <c r="U68" i="57" s="1"/>
  <c r="U79" i="57"/>
  <c r="P53" i="57"/>
  <c r="W109" i="57"/>
  <c r="V108" i="57"/>
  <c r="V50" i="57" s="1"/>
  <c r="V59" i="57" s="1"/>
  <c r="X74" i="57"/>
  <c r="X52" i="57"/>
  <c r="X47" i="57"/>
  <c r="X61" i="57" s="1"/>
  <c r="X60" i="57" s="1"/>
  <c r="Y58" i="57"/>
  <c r="T75" i="57"/>
  <c r="Y140" i="57"/>
  <c r="Y141" i="57"/>
  <c r="T73" i="57" s="1"/>
  <c r="T85" i="57" s="1"/>
  <c r="T99" i="57" s="1"/>
  <c r="AH137" i="57"/>
  <c r="AB49" i="57"/>
  <c r="N71" i="57"/>
  <c r="N78" i="57" s="1"/>
  <c r="N83" i="57" s="1"/>
  <c r="W67" i="57"/>
  <c r="V76" i="57"/>
  <c r="N72" i="57" l="1"/>
  <c r="N86" i="57"/>
  <c r="N87" i="57" s="1"/>
  <c r="N90" i="57" s="1"/>
  <c r="N84" i="57"/>
  <c r="N89" i="57" s="1"/>
  <c r="N88" i="57"/>
  <c r="Y74" i="57"/>
  <c r="Z58" i="57"/>
  <c r="Y52" i="57"/>
  <c r="Y47" i="57"/>
  <c r="Y61" i="57" s="1"/>
  <c r="Y60" i="57" s="1"/>
  <c r="V80" i="57"/>
  <c r="V66" i="57"/>
  <c r="V68" i="57" s="1"/>
  <c r="V79" i="57"/>
  <c r="O77" i="57"/>
  <c r="O70" i="57"/>
  <c r="W108" i="57"/>
  <c r="W50" i="57" s="1"/>
  <c r="W59" i="57" s="1"/>
  <c r="X109" i="57"/>
  <c r="P55" i="57"/>
  <c r="Q53" i="57" s="1"/>
  <c r="U75" i="57"/>
  <c r="Z140" i="57"/>
  <c r="W76" i="57"/>
  <c r="X67" i="57"/>
  <c r="AI137" i="57"/>
  <c r="AC49" i="57"/>
  <c r="AA140" i="57" l="1"/>
  <c r="AA141" i="57"/>
  <c r="V73" i="57" s="1"/>
  <c r="V85" i="57" s="1"/>
  <c r="V99" i="57" s="1"/>
  <c r="Q55" i="57"/>
  <c r="R53" i="57" s="1"/>
  <c r="O71" i="57"/>
  <c r="O78" i="57" s="1"/>
  <c r="O83" i="57" s="1"/>
  <c r="AJ137" i="57"/>
  <c r="AD49" i="57"/>
  <c r="Z141" i="57"/>
  <c r="U73" i="57" s="1"/>
  <c r="U85" i="57" s="1"/>
  <c r="U99" i="57" s="1"/>
  <c r="P82" i="57"/>
  <c r="P56" i="57"/>
  <c r="P69" i="57" s="1"/>
  <c r="Y67" i="57"/>
  <c r="X76" i="57"/>
  <c r="Y109" i="57"/>
  <c r="X108" i="57"/>
  <c r="X50" i="57" s="1"/>
  <c r="X59" i="57" s="1"/>
  <c r="W66" i="57"/>
  <c r="W68" i="57" s="1"/>
  <c r="W80" i="57"/>
  <c r="W79" i="57"/>
  <c r="V75" i="57"/>
  <c r="AA58" i="57"/>
  <c r="Z52" i="57"/>
  <c r="Z47" i="57"/>
  <c r="Z61" i="57" s="1"/>
  <c r="Z60" i="57" s="1"/>
  <c r="Z74" i="57"/>
  <c r="O86" i="57" l="1"/>
  <c r="O87" i="57" s="1"/>
  <c r="O90" i="57" s="1"/>
  <c r="O88" i="57"/>
  <c r="O84" i="57"/>
  <c r="O89" i="57" s="1"/>
  <c r="AA52" i="57"/>
  <c r="AA74" i="57"/>
  <c r="AB58" i="57"/>
  <c r="AA47" i="57"/>
  <c r="AA61" i="57" s="1"/>
  <c r="AA60" i="57" s="1"/>
  <c r="AK137" i="57"/>
  <c r="AE49" i="57"/>
  <c r="W75" i="57"/>
  <c r="Y108" i="57"/>
  <c r="Y50" i="57" s="1"/>
  <c r="Y59" i="57" s="1"/>
  <c r="Z109" i="57"/>
  <c r="Q82" i="57"/>
  <c r="Q56" i="57"/>
  <c r="Q69" i="57" s="1"/>
  <c r="P77" i="57"/>
  <c r="P70" i="57"/>
  <c r="R55" i="57"/>
  <c r="X80" i="57"/>
  <c r="X66" i="57"/>
  <c r="X68" i="57" s="1"/>
  <c r="X79" i="57"/>
  <c r="Y76" i="57"/>
  <c r="Z67" i="57"/>
  <c r="O72" i="57"/>
  <c r="AB140" i="57"/>
  <c r="AB141" i="57"/>
  <c r="W73" i="57" s="1"/>
  <c r="W85" i="57" s="1"/>
  <c r="W99" i="57" s="1"/>
  <c r="Y80" i="57" l="1"/>
  <c r="Y66" i="57"/>
  <c r="Y68" i="57" s="1"/>
  <c r="Y79" i="57"/>
  <c r="AL137" i="57"/>
  <c r="AF49" i="57"/>
  <c r="AC140" i="57"/>
  <c r="R82" i="57"/>
  <c r="R56" i="57"/>
  <c r="R69" i="57" s="1"/>
  <c r="Q77" i="57"/>
  <c r="Q70" i="57"/>
  <c r="X75" i="57"/>
  <c r="S53" i="57"/>
  <c r="AB74" i="57"/>
  <c r="AC58" i="57"/>
  <c r="AB47" i="57"/>
  <c r="AB61" i="57" s="1"/>
  <c r="AB60" i="57" s="1"/>
  <c r="AB52" i="57"/>
  <c r="AA67" i="57"/>
  <c r="Z76" i="57"/>
  <c r="P71" i="57"/>
  <c r="P78" i="57" s="1"/>
  <c r="P83" i="57" s="1"/>
  <c r="AA109" i="57"/>
  <c r="Z108" i="57"/>
  <c r="Z50" i="57" s="1"/>
  <c r="Z59" i="57" s="1"/>
  <c r="P72" i="57" l="1"/>
  <c r="AA108" i="57"/>
  <c r="AA50" i="57" s="1"/>
  <c r="AA59" i="57" s="1"/>
  <c r="AB109" i="57"/>
  <c r="AA76" i="57"/>
  <c r="AB67" i="57"/>
  <c r="AQ67" i="57"/>
  <c r="AM137" i="57"/>
  <c r="AG49" i="57"/>
  <c r="P86" i="57"/>
  <c r="P87" i="57" s="1"/>
  <c r="P90" i="57" s="1"/>
  <c r="P84" i="57"/>
  <c r="P89" i="57" s="1"/>
  <c r="P88" i="57"/>
  <c r="Q71" i="57"/>
  <c r="Q78" i="57" s="1"/>
  <c r="Q83" i="57" s="1"/>
  <c r="AD140" i="57"/>
  <c r="S55" i="57"/>
  <c r="T53" i="57"/>
  <c r="AC141" i="57"/>
  <c r="X73" i="57" s="1"/>
  <c r="X85" i="57" s="1"/>
  <c r="X99" i="57" s="1"/>
  <c r="Y75" i="57"/>
  <c r="Z66" i="57"/>
  <c r="Z68" i="57" s="1"/>
  <c r="Z80" i="57"/>
  <c r="Z79" i="57"/>
  <c r="AC74" i="57"/>
  <c r="AD58" i="57"/>
  <c r="AC47" i="57"/>
  <c r="AC61" i="57" s="1"/>
  <c r="AC60" i="57" s="1"/>
  <c r="AC52" i="57"/>
  <c r="R77" i="57"/>
  <c r="R70" i="57"/>
  <c r="Q86" i="57" l="1"/>
  <c r="Q87" i="57" s="1"/>
  <c r="Q90" i="57" s="1"/>
  <c r="Q88" i="57"/>
  <c r="Q84" i="57"/>
  <c r="Q89" i="57" s="1"/>
  <c r="T55" i="57"/>
  <c r="U53" i="57" s="1"/>
  <c r="AA66" i="57"/>
  <c r="AA68" i="57" s="1"/>
  <c r="AA80" i="57"/>
  <c r="AA79" i="57"/>
  <c r="S82" i="57"/>
  <c r="S56" i="57"/>
  <c r="S69" i="57" s="1"/>
  <c r="Q72" i="57"/>
  <c r="AB76" i="57"/>
  <c r="AC67" i="57"/>
  <c r="AE140" i="57"/>
  <c r="AN137" i="57"/>
  <c r="AH49" i="57"/>
  <c r="R71" i="57"/>
  <c r="R78" i="57" s="1"/>
  <c r="R83" i="57" s="1"/>
  <c r="AE58" i="57"/>
  <c r="AD52" i="57"/>
  <c r="AD74" i="57"/>
  <c r="AD47" i="57"/>
  <c r="AD61" i="57" s="1"/>
  <c r="AD60" i="57" s="1"/>
  <c r="Z75" i="57"/>
  <c r="AD141" i="57"/>
  <c r="Y73" i="57" s="1"/>
  <c r="Y85" i="57" s="1"/>
  <c r="Y99" i="57" s="1"/>
  <c r="AB108" i="57"/>
  <c r="AB50" i="57" s="1"/>
  <c r="AB59" i="57" s="1"/>
  <c r="AC109" i="57"/>
  <c r="R72" i="57" l="1"/>
  <c r="R86" i="57"/>
  <c r="R87" i="57" s="1"/>
  <c r="R90" i="57" s="1"/>
  <c r="R84" i="57"/>
  <c r="R89" i="57" s="1"/>
  <c r="R88" i="57"/>
  <c r="AB80" i="57"/>
  <c r="AB66" i="57"/>
  <c r="AB68" i="57" s="1"/>
  <c r="AB79" i="57"/>
  <c r="AF140" i="57"/>
  <c r="AF141" i="57"/>
  <c r="AA73" i="57" s="1"/>
  <c r="AA85" i="57" s="1"/>
  <c r="AA99" i="57" s="1"/>
  <c r="AE141" i="57"/>
  <c r="Z73" i="57" s="1"/>
  <c r="Z85" i="57" s="1"/>
  <c r="Z99" i="57" s="1"/>
  <c r="S77" i="57"/>
  <c r="S70" i="57"/>
  <c r="AA75" i="57"/>
  <c r="AD67" i="57"/>
  <c r="AC76" i="57"/>
  <c r="U55" i="57"/>
  <c r="AD109" i="57"/>
  <c r="AC108" i="57"/>
  <c r="AC50" i="57" s="1"/>
  <c r="AC59" i="57" s="1"/>
  <c r="AF58" i="57"/>
  <c r="AE74" i="57"/>
  <c r="AE52" i="57"/>
  <c r="AE47" i="57"/>
  <c r="AE61" i="57" s="1"/>
  <c r="AE60" i="57" s="1"/>
  <c r="AO137" i="57"/>
  <c r="AI49" i="57"/>
  <c r="T82" i="57"/>
  <c r="T56" i="57"/>
  <c r="T69" i="57" s="1"/>
  <c r="AP137" i="57" l="1"/>
  <c r="AJ49" i="57"/>
  <c r="AF52" i="57"/>
  <c r="AF47" i="57"/>
  <c r="AF61" i="57" s="1"/>
  <c r="AF60" i="57" s="1"/>
  <c r="AF74" i="57"/>
  <c r="AG58" i="57"/>
  <c r="U82" i="57"/>
  <c r="U56" i="57"/>
  <c r="U69" i="57" s="1"/>
  <c r="AB75" i="57"/>
  <c r="T77" i="57"/>
  <c r="T70" i="57"/>
  <c r="V53" i="57"/>
  <c r="AC80" i="57"/>
  <c r="AC66" i="57"/>
  <c r="AC68" i="57" s="1"/>
  <c r="AC79" i="57"/>
  <c r="S71" i="57"/>
  <c r="S78" i="57" s="1"/>
  <c r="S83" i="57" s="1"/>
  <c r="AG140" i="57"/>
  <c r="AG141" i="57"/>
  <c r="AB73" i="57" s="1"/>
  <c r="AB85" i="57" s="1"/>
  <c r="AB99" i="57" s="1"/>
  <c r="AE109" i="57"/>
  <c r="AD108" i="57"/>
  <c r="AD50" i="57" s="1"/>
  <c r="AD59" i="57" s="1"/>
  <c r="AE67" i="57"/>
  <c r="AD76" i="57"/>
  <c r="S86" i="57" l="1"/>
  <c r="S87" i="57" s="1"/>
  <c r="S90" i="57" s="1"/>
  <c r="S84" i="57"/>
  <c r="S89" i="57" s="1"/>
  <c r="S88" i="57"/>
  <c r="T71" i="57"/>
  <c r="T78" i="57" s="1"/>
  <c r="T83" i="57" s="1"/>
  <c r="AQ137" i="57"/>
  <c r="AK49" i="57"/>
  <c r="AE76" i="57"/>
  <c r="AF67" i="57"/>
  <c r="AH140" i="57"/>
  <c r="AC75" i="57"/>
  <c r="U77" i="57"/>
  <c r="U70" i="57"/>
  <c r="AD80" i="57"/>
  <c r="AD66" i="57"/>
  <c r="AD68" i="57" s="1"/>
  <c r="AD79" i="57"/>
  <c r="AE108" i="57"/>
  <c r="AE50" i="57" s="1"/>
  <c r="AE59" i="57" s="1"/>
  <c r="AF109" i="57"/>
  <c r="S72" i="57"/>
  <c r="V55" i="57"/>
  <c r="AG74" i="57"/>
  <c r="AG47" i="57"/>
  <c r="AG61" i="57" s="1"/>
  <c r="AG60" i="57" s="1"/>
  <c r="AH58" i="57"/>
  <c r="AG52" i="57"/>
  <c r="T72" i="57" l="1"/>
  <c r="T86" i="57"/>
  <c r="T87" i="57" s="1"/>
  <c r="T90" i="57" s="1"/>
  <c r="T88" i="57"/>
  <c r="T84" i="57"/>
  <c r="T89" i="57" s="1"/>
  <c r="AG109" i="57"/>
  <c r="AF108" i="57"/>
  <c r="AF50" i="57" s="1"/>
  <c r="AF59" i="57" s="1"/>
  <c r="AF76" i="57"/>
  <c r="AG67" i="57"/>
  <c r="AR67" i="57"/>
  <c r="AI58" i="57"/>
  <c r="AH52" i="57"/>
  <c r="AH47" i="57"/>
  <c r="AH61" i="57" s="1"/>
  <c r="AH60" i="57" s="1"/>
  <c r="AH74" i="57"/>
  <c r="V82" i="57"/>
  <c r="V56" i="57"/>
  <c r="V69" i="57" s="1"/>
  <c r="AE66" i="57"/>
  <c r="AE68" i="57" s="1"/>
  <c r="AE80" i="57"/>
  <c r="AE79" i="57"/>
  <c r="U71" i="57"/>
  <c r="U78" i="57" s="1"/>
  <c r="U83" i="57" s="1"/>
  <c r="W53" i="57"/>
  <c r="AI140" i="57"/>
  <c r="AD75" i="57"/>
  <c r="AH141" i="57"/>
  <c r="AC73" i="57" s="1"/>
  <c r="AC85" i="57" s="1"/>
  <c r="AC99" i="57" s="1"/>
  <c r="AR137" i="57"/>
  <c r="AL49" i="57"/>
  <c r="U86" i="57" l="1"/>
  <c r="U87" i="57" s="1"/>
  <c r="U90" i="57" s="1"/>
  <c r="U84" i="57"/>
  <c r="U89" i="57" s="1"/>
  <c r="U88" i="57"/>
  <c r="AI74" i="57"/>
  <c r="AJ58" i="57"/>
  <c r="AI52" i="57"/>
  <c r="AI47" i="57"/>
  <c r="AI61" i="57" s="1"/>
  <c r="AI60" i="57" s="1"/>
  <c r="W55" i="57"/>
  <c r="AF80" i="57"/>
  <c r="AF66" i="57"/>
  <c r="AF68" i="57" s="1"/>
  <c r="AF79" i="57"/>
  <c r="AS137" i="57"/>
  <c r="AM49" i="57"/>
  <c r="AJ140" i="57"/>
  <c r="AE75" i="57"/>
  <c r="AG76" i="57"/>
  <c r="AH67" i="57"/>
  <c r="AG108" i="57"/>
  <c r="AG50" i="57" s="1"/>
  <c r="AG59" i="57" s="1"/>
  <c r="AH109" i="57"/>
  <c r="AI141" i="57"/>
  <c r="AD73" i="57" s="1"/>
  <c r="AD85" i="57" s="1"/>
  <c r="AD99" i="57" s="1"/>
  <c r="U72" i="57"/>
  <c r="V77" i="57"/>
  <c r="V70" i="57"/>
  <c r="AK140" i="57" l="1"/>
  <c r="AF75" i="57"/>
  <c r="V71" i="57"/>
  <c r="V78" i="57" s="1"/>
  <c r="V83" i="57" s="1"/>
  <c r="AI109" i="57"/>
  <c r="AH108" i="57"/>
  <c r="AH50" i="57" s="1"/>
  <c r="AH59" i="57" s="1"/>
  <c r="AG80" i="57"/>
  <c r="AG66" i="57"/>
  <c r="AG68" i="57" s="1"/>
  <c r="AG79" i="57"/>
  <c r="AT137" i="57"/>
  <c r="AN49" i="57"/>
  <c r="W56" i="57"/>
  <c r="W69" i="57" s="1"/>
  <c r="W82" i="57"/>
  <c r="AI67" i="57"/>
  <c r="AH76" i="57"/>
  <c r="AJ141" i="57"/>
  <c r="AE73" i="57" s="1"/>
  <c r="AE85" i="57" s="1"/>
  <c r="AE99" i="57" s="1"/>
  <c r="X53" i="57"/>
  <c r="AJ74" i="57"/>
  <c r="AK58" i="57"/>
  <c r="AJ52" i="57"/>
  <c r="AJ47" i="57"/>
  <c r="AJ61" i="57" s="1"/>
  <c r="AJ60" i="57" s="1"/>
  <c r="V86" i="57" l="1"/>
  <c r="V87" i="57" s="1"/>
  <c r="V90" i="57" s="1"/>
  <c r="V84" i="57"/>
  <c r="V89" i="57" s="1"/>
  <c r="V88" i="57"/>
  <c r="W77" i="57"/>
  <c r="W70" i="57"/>
  <c r="AH80" i="57"/>
  <c r="AH66" i="57"/>
  <c r="AH68" i="57" s="1"/>
  <c r="AH79" i="57"/>
  <c r="AK74" i="57"/>
  <c r="AL58" i="57"/>
  <c r="AK52" i="57"/>
  <c r="AK47" i="57"/>
  <c r="AK61" i="57" s="1"/>
  <c r="AK60" i="57" s="1"/>
  <c r="AG75" i="57"/>
  <c r="AI108" i="57"/>
  <c r="AI50" i="57" s="1"/>
  <c r="AI59" i="57" s="1"/>
  <c r="AJ109" i="57"/>
  <c r="AI76" i="57"/>
  <c r="AJ67" i="57"/>
  <c r="AU137" i="57"/>
  <c r="AO49" i="57"/>
  <c r="AL140" i="57"/>
  <c r="X55" i="57"/>
  <c r="V72" i="57"/>
  <c r="AK141" i="57"/>
  <c r="AF73" i="57" s="1"/>
  <c r="AF85" i="57" s="1"/>
  <c r="AF99" i="57" s="1"/>
  <c r="X82" i="57" l="1"/>
  <c r="X56" i="57"/>
  <c r="X69" i="57" s="1"/>
  <c r="AV137" i="57"/>
  <c r="AW137" i="57" s="1"/>
  <c r="AX137" i="57" s="1"/>
  <c r="AY137" i="57" s="1"/>
  <c r="AP49" i="57"/>
  <c r="AJ108" i="57"/>
  <c r="AJ50" i="57" s="1"/>
  <c r="AJ59" i="57" s="1"/>
  <c r="AK109" i="57"/>
  <c r="AM141" i="57"/>
  <c r="AH73" i="57" s="1"/>
  <c r="AH85" i="57" s="1"/>
  <c r="AH99" i="57" s="1"/>
  <c r="AM140" i="57"/>
  <c r="AJ76" i="57"/>
  <c r="AK67" i="57"/>
  <c r="AI80" i="57"/>
  <c r="AI66" i="57"/>
  <c r="AI68" i="57" s="1"/>
  <c r="AI79" i="57"/>
  <c r="AH75" i="57"/>
  <c r="AL141" i="57"/>
  <c r="AG73" i="57" s="1"/>
  <c r="AG85" i="57" s="1"/>
  <c r="AG99" i="57" s="1"/>
  <c r="AM58" i="57"/>
  <c r="AL52" i="57"/>
  <c r="AL47" i="57"/>
  <c r="AL61" i="57" s="1"/>
  <c r="AL60" i="57" s="1"/>
  <c r="AL74" i="57"/>
  <c r="Y53" i="57"/>
  <c r="W71" i="57"/>
  <c r="W78" i="57" s="1"/>
  <c r="W83" i="57" s="1"/>
  <c r="W72" i="57" l="1"/>
  <c r="W86" i="57"/>
  <c r="W87" i="57" s="1"/>
  <c r="W90" i="57" s="1"/>
  <c r="W84" i="57"/>
  <c r="W89" i="57" s="1"/>
  <c r="W88" i="57"/>
  <c r="X77" i="57"/>
  <c r="X70" i="57"/>
  <c r="Y55" i="57"/>
  <c r="Z53" i="57" s="1"/>
  <c r="AM74" i="57"/>
  <c r="AN58" i="57"/>
  <c r="AM52" i="57"/>
  <c r="AM47" i="57"/>
  <c r="AM61" i="57" s="1"/>
  <c r="AM60" i="57" s="1"/>
  <c r="AL67" i="57"/>
  <c r="AK76" i="57"/>
  <c r="AL109" i="57"/>
  <c r="AK108" i="57"/>
  <c r="AK50" i="57" s="1"/>
  <c r="AK59" i="57" s="1"/>
  <c r="AI75" i="57"/>
  <c r="AN140" i="57"/>
  <c r="AN141" i="57"/>
  <c r="AI73" i="57" s="1"/>
  <c r="AI85" i="57" s="1"/>
  <c r="AI99" i="57" s="1"/>
  <c r="AJ80" i="57"/>
  <c r="AJ66" i="57"/>
  <c r="AJ68" i="57" s="1"/>
  <c r="AJ79" i="57"/>
  <c r="Z55" i="57" l="1"/>
  <c r="AJ75" i="57"/>
  <c r="AK80" i="57"/>
  <c r="AK66" i="57"/>
  <c r="AK68" i="57" s="1"/>
  <c r="AK79" i="57"/>
  <c r="AO140" i="57"/>
  <c r="AO141" i="57"/>
  <c r="AJ73" i="57" s="1"/>
  <c r="AJ85" i="57" s="1"/>
  <c r="AJ99" i="57" s="1"/>
  <c r="AM109" i="57"/>
  <c r="AL108" i="57"/>
  <c r="AL50" i="57" s="1"/>
  <c r="AL59" i="57" s="1"/>
  <c r="Y82" i="57"/>
  <c r="Y56" i="57"/>
  <c r="Y69" i="57" s="1"/>
  <c r="AM67" i="57"/>
  <c r="AL76" i="57"/>
  <c r="AN74" i="57"/>
  <c r="AO58" i="57"/>
  <c r="AN52" i="57"/>
  <c r="AN47" i="57"/>
  <c r="AN61" i="57" s="1"/>
  <c r="AN60" i="57" s="1"/>
  <c r="X71" i="57"/>
  <c r="X78" i="57" s="1"/>
  <c r="X83" i="57" s="1"/>
  <c r="X86" i="57" l="1"/>
  <c r="X87" i="57" s="1"/>
  <c r="X90" i="57" s="1"/>
  <c r="X88" i="57"/>
  <c r="X84" i="57"/>
  <c r="X89" i="57" s="1"/>
  <c r="AM76" i="57"/>
  <c r="AN67" i="57"/>
  <c r="AL66" i="57"/>
  <c r="AL68" i="57" s="1"/>
  <c r="AL80" i="57"/>
  <c r="AL79" i="57"/>
  <c r="X72" i="57"/>
  <c r="AO74" i="57"/>
  <c r="AP58" i="57"/>
  <c r="AO52" i="57"/>
  <c r="AO47" i="57"/>
  <c r="AO61" i="57" s="1"/>
  <c r="AO60" i="57" s="1"/>
  <c r="AM108" i="57"/>
  <c r="AM50" i="57" s="1"/>
  <c r="AM59" i="57" s="1"/>
  <c r="AN109" i="57"/>
  <c r="Y77" i="57"/>
  <c r="Y70" i="57"/>
  <c r="AK75" i="57"/>
  <c r="Z82" i="57"/>
  <c r="Z56" i="57"/>
  <c r="Z69" i="57" s="1"/>
  <c r="AP140" i="57"/>
  <c r="AA53" i="57"/>
  <c r="AQ140" i="57" l="1"/>
  <c r="AQ141" i="57"/>
  <c r="AL73" i="57" s="1"/>
  <c r="AL85" i="57" s="1"/>
  <c r="AL99" i="57" s="1"/>
  <c r="AP141" i="57"/>
  <c r="AK73" i="57" s="1"/>
  <c r="AK85" i="57" s="1"/>
  <c r="AK99" i="57" s="1"/>
  <c r="AO109" i="57"/>
  <c r="AN108" i="57"/>
  <c r="AN50" i="57" s="1"/>
  <c r="AN59" i="57" s="1"/>
  <c r="AP52" i="57"/>
  <c r="AP47" i="57"/>
  <c r="AP61" i="57" s="1"/>
  <c r="AP60" i="57" s="1"/>
  <c r="AP74" i="57"/>
  <c r="Z77" i="57"/>
  <c r="Z70" i="57"/>
  <c r="Y71" i="57"/>
  <c r="Y78" i="57" s="1"/>
  <c r="Y83" i="57" s="1"/>
  <c r="AM66" i="57"/>
  <c r="AM68" i="57" s="1"/>
  <c r="AM80" i="57"/>
  <c r="AM79" i="57"/>
  <c r="AL75" i="57"/>
  <c r="AA55" i="57"/>
  <c r="AB53" i="57" s="1"/>
  <c r="AN76" i="57"/>
  <c r="AO67" i="57"/>
  <c r="Y72" i="57" l="1"/>
  <c r="AB55" i="57"/>
  <c r="AC53" i="57" s="1"/>
  <c r="AO76" i="57"/>
  <c r="AP67" i="57"/>
  <c r="Z71" i="57"/>
  <c r="Z78" i="57" s="1"/>
  <c r="AA56" i="57"/>
  <c r="AA69" i="57" s="1"/>
  <c r="AA82" i="57"/>
  <c r="AM75" i="57"/>
  <c r="Z83" i="57"/>
  <c r="AN80" i="57"/>
  <c r="AN66" i="57"/>
  <c r="AN68" i="57" s="1"/>
  <c r="AN79" i="57"/>
  <c r="Y86" i="57"/>
  <c r="Y87" i="57" s="1"/>
  <c r="Y90" i="57" s="1"/>
  <c r="Y84" i="57"/>
  <c r="Y89" i="57" s="1"/>
  <c r="Y88" i="57"/>
  <c r="AO108" i="57"/>
  <c r="AO50" i="57" s="1"/>
  <c r="AO59" i="57" s="1"/>
  <c r="AP109" i="57"/>
  <c r="AP108" i="57" s="1"/>
  <c r="AP50" i="57" s="1"/>
  <c r="AP59" i="57" s="1"/>
  <c r="AR140" i="57"/>
  <c r="Z72" i="57" l="1"/>
  <c r="AC55" i="57"/>
  <c r="AD53" i="57" s="1"/>
  <c r="AS140" i="57"/>
  <c r="AS141" i="57" s="1"/>
  <c r="AN73" i="57" s="1"/>
  <c r="AN85" i="57" s="1"/>
  <c r="AN99" i="57" s="1"/>
  <c r="AP80" i="57"/>
  <c r="AP66" i="57"/>
  <c r="AP68" i="57" s="1"/>
  <c r="AP76" i="57"/>
  <c r="AS67" i="57"/>
  <c r="AO80" i="57"/>
  <c r="AO66" i="57"/>
  <c r="AO68" i="57" s="1"/>
  <c r="AO79" i="57"/>
  <c r="AP79" i="57" s="1"/>
  <c r="Z86" i="57"/>
  <c r="Z87" i="57" s="1"/>
  <c r="Z90" i="57" s="1"/>
  <c r="Z84" i="57"/>
  <c r="Z89" i="57" s="1"/>
  <c r="Z88" i="57"/>
  <c r="AA77" i="57"/>
  <c r="AA70" i="57"/>
  <c r="AR141" i="57"/>
  <c r="AM73" i="57" s="1"/>
  <c r="AM85" i="57" s="1"/>
  <c r="AM99" i="57" s="1"/>
  <c r="AN75" i="57"/>
  <c r="AB82" i="57"/>
  <c r="AB56" i="57"/>
  <c r="AB69" i="57" s="1"/>
  <c r="AO75" i="57" l="1"/>
  <c r="AP75" i="57"/>
  <c r="AC82" i="57"/>
  <c r="AC56" i="57"/>
  <c r="AC69" i="57" s="1"/>
  <c r="AT141" i="57"/>
  <c r="AO73" i="57" s="1"/>
  <c r="AO85" i="57" s="1"/>
  <c r="AO99" i="57" s="1"/>
  <c r="AT140" i="57"/>
  <c r="AB77" i="57"/>
  <c r="AB70" i="57"/>
  <c r="AA71" i="57"/>
  <c r="AA78" i="57" s="1"/>
  <c r="AA83" i="57" s="1"/>
  <c r="AD55" i="57"/>
  <c r="AE53" i="57" s="1"/>
  <c r="AA86" i="57" l="1"/>
  <c r="AA87" i="57" s="1"/>
  <c r="AA90" i="57" s="1"/>
  <c r="AA88" i="57"/>
  <c r="AA84" i="57"/>
  <c r="AA89" i="57" s="1"/>
  <c r="AE55" i="57"/>
  <c r="AF53" i="57" s="1"/>
  <c r="AD82" i="57"/>
  <c r="AD56" i="57"/>
  <c r="AD69" i="57" s="1"/>
  <c r="AB71" i="57"/>
  <c r="AB78" i="57" s="1"/>
  <c r="AB83" i="57" s="1"/>
  <c r="AC77" i="57"/>
  <c r="AC70" i="57"/>
  <c r="AA72" i="57"/>
  <c r="AU141" i="57"/>
  <c r="AP73" i="57" s="1"/>
  <c r="AP85" i="57" s="1"/>
  <c r="AP99" i="57" s="1"/>
  <c r="AQ99" i="57" s="1"/>
  <c r="A100" i="57" s="1"/>
  <c r="AU140" i="57"/>
  <c r="AB86" i="57" l="1"/>
  <c r="AB87" i="57" s="1"/>
  <c r="AB90" i="57" s="1"/>
  <c r="AB88" i="57"/>
  <c r="AB84" i="57"/>
  <c r="AB89" i="57" s="1"/>
  <c r="AF55" i="57"/>
  <c r="AG53" i="57" s="1"/>
  <c r="AD77" i="57"/>
  <c r="AD70" i="57"/>
  <c r="AV140" i="57"/>
  <c r="AV141" i="57"/>
  <c r="AC71" i="57"/>
  <c r="AC78" i="57" s="1"/>
  <c r="AC83" i="57" s="1"/>
  <c r="AB72" i="57"/>
  <c r="AE56" i="57"/>
  <c r="AE69" i="57" s="1"/>
  <c r="AE82" i="57"/>
  <c r="AC72" i="57" l="1"/>
  <c r="AE77" i="57"/>
  <c r="AE70" i="57"/>
  <c r="AG55" i="57"/>
  <c r="AD71" i="57"/>
  <c r="AD78" i="57" s="1"/>
  <c r="AC86" i="57"/>
  <c r="AC87" i="57" s="1"/>
  <c r="AC90" i="57" s="1"/>
  <c r="AC84" i="57"/>
  <c r="AC89" i="57" s="1"/>
  <c r="AC88" i="57"/>
  <c r="AD83" i="57"/>
  <c r="AW140" i="57"/>
  <c r="AW141" i="57"/>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s="1"/>
  <c r="B75" i="53" s="1"/>
  <c r="B26" i="5" l="1"/>
  <c r="A5" i="53" l="1"/>
  <c r="R27" i="14" l="1"/>
  <c r="Q27" i="14"/>
  <c r="E25" i="6" l="1"/>
  <c r="F25" i="6" l="1"/>
  <c r="D25" i="6" s="1"/>
  <c r="S27" i="14" l="1"/>
  <c r="S23" i="12"/>
  <c r="J23" i="12"/>
  <c r="H23" i="12"/>
  <c r="A15" i="53" l="1"/>
  <c r="B21" i="53" s="1"/>
  <c r="A12" i="53"/>
  <c r="A9" i="53"/>
  <c r="A15" i="12" l="1"/>
  <c r="A8" i="17" l="1"/>
  <c r="E9" i="14"/>
  <c r="A15" i="5" l="1"/>
  <c r="A12" i="5"/>
  <c r="A9" i="5"/>
  <c r="A5" i="5"/>
  <c r="A15" i="16"/>
  <c r="A14" i="58" s="1"/>
  <c r="A12" i="16"/>
  <c r="A11" i="58" s="1"/>
  <c r="A9" i="16"/>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<sst xmlns="http://schemas.openxmlformats.org/spreadsheetml/2006/main" count="954" uniqueCount="586">
  <si>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</si>
  <si>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</si>
  <si>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</si>
  <si>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</si>
  <si>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</si>
  <si>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</si>
  <si>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</si>
  <si>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</si>
  <si>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</si>
  <si>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</si>
  <si>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</si>
  <si>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</si>
  <si>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</si>
  <si>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</si>
  <si>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</si>
  <si>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</si>
  <si>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</si>
  <si>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</si>
  <si>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</si>
  <si>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</si>
  <si>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</si>
  <si>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</si>
  <si>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</si>
  <si>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</si>
  <si>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</si>
  <si>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</si>
  <si>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</si>
  <si>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</si>
  <si>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</si>
  <si>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</si>
  <si>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</si>
  <si>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</si>
  <si>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</si>
  <si>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</si>
  <si>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</si>
  <si>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</si>
  <si>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</si>
  <si>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</si>
  <si>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</si>
  <si>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</si>
  <si>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</si>
  <si>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</si>
  <si>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</si>
  <si>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</si>
  <si>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</si>
  <si>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</si>
  <si>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</si>
  <si>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</si>
  <si>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</si>
  <si>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</si>
  <si>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</si>
  <si>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</si>
  <si>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</si>
  <si>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</si>
  <si>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</si>
  <si>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</si>
  <si>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</si>
  <si>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</si>
  <si>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</si>
  <si>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</si>
  <si>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</si>
  <si>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</si>
  <si>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</si>
  <si>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</si>
  <si>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</si>
  <si>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</si>
  <si>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</si>
  <si>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</si>
  <si>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</si>
  <si>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</si>
  <si>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</si>
  <si>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</si>
  <si>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</si>
  <si>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</si>
  <si>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</si>
  <si>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</si>
  <si>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</si>
  <si>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</si>
  <si>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</si>
  <si>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</si>
  <si>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</si>
  <si>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</si>
  <si>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</si>
  <si>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</si>
  <si>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</si>
  <si>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</si>
  <si>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</si>
  <si>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</si>
  <si>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</si>
  <si>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</si>
  <si>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</si>
  <si>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</si>
  <si>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</si>
  <si>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</si>
  <si>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</si>
  <si>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</si>
  <si>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</si>
  <si>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</si>
  <si>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</si>
  <si>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</si>
  <si>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</si>
  <si>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</si>
  <si>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</si>
  <si>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</si>
  <si>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</si>
  <si>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</si>
  <si>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</si>
  <si>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</si>
  <si>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</si>
  <si>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</si>
  <si>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</si>
  <si>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</si>
  <si>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</si>
  <si>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</si>
  <si>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</si>
  <si>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</si>
  <si>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</si>
  <si>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</si>
  <si>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</si>
  <si>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</si>
  <si>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</si>
  <si>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</si>
  <si>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</si>
  <si>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</si>
  <si>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</si>
  <si>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</si>
  <si>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</si>
  <si>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</si>
  <si>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</si>
  <si>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</si>
  <si>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</si>
  <si>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</si>
  <si>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</si>
  <si>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</si>
  <si>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</si>
  <si>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</si>
  <si>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</si>
  <si>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</si>
  <si>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</si>
  <si>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</si>
  <si>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</si>
  <si>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</si>
  <si>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</si>
  <si>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</si>
  <si>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</si>
  <si>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</si>
  <si>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</si>
  <si>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</si>
  <si>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</si>
  <si>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</si>
  <si>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</si>
  <si>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</si>
  <si>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</si>
  <si>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</si>
  <si>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</si>
  <si>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</si>
  <si>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</si>
  <si>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</si>
  <si>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</si>
  <si>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</si>
  <si>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</si>
  <si>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</si>
  <si>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</si>
  <si>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</si>
  <si>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</si>
  <si>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</si>
  <si>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</si>
  <si>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</si>
  <si>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</si>
  <si>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</si>
  <si>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</si>
  <si>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</si>
  <si>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</si>
  <si>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</si>
  <si>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</si>
  <si>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</si>
  <si>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</si>
  <si>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</si>
  <si>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</si>
  <si>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</si>
  <si>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</si>
  <si>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</si>
  <si>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</si>
  <si>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</si>
  <si>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</si>
  <si>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</si>
  <si>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</si>
  <si>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</si>
  <si>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</si>
  <si>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</si>
  <si>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</si>
  <si>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</si>
  <si>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</si>
  <si>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</si>
  <si>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</si>
  <si>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</si>
  <si>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</si>
  <si>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</si>
  <si>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</si>
  <si>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</si>
  <si>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</si>
  <si>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</si>
  <si>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</si>
  <si>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</si>
  <si>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</si>
  <si>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</si>
  <si>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</si>
  <si>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</si>
  <si>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</si>
  <si>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</si>
  <si>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</si>
  <si>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</si>
  <si>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</si>
  <si>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</si>
  <si>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</si>
  <si>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</si>
  <si>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</si>
  <si>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</si>
  <si>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</si>
  <si>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</si>
  <si>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</si>
  <si>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</si>
  <si>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</si>
  <si>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</si>
  <si>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</si>
  <si>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</si>
  <si>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</si>
  <si>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</si>
  <si>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</si>
  <si>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</si>
  <si>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</si>
  <si>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</si>
  <si>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</si>
  <si>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</si>
  <si>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</si>
  <si>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</si>
  <si>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</si>
  <si>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</si>
  <si>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</si>
  <si>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</si>
  <si>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</si>
  <si>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</si>
  <si>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</si>
  <si>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</si>
  <si>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</si>
  <si>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</si>
  <si>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</si>
  <si>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</si>
  <si>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</si>
  <si>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</si>
  <si>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</si>
  <si>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</si>
  <si>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</si>
  <si>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</si>
  <si>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</si>
  <si>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</si>
  <si>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</si>
  <si>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</si>
  <si>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</si>
  <si>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</si>
  <si>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</si>
  <si>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</si>
  <si>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</si>
  <si>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</si>
  <si>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</si>
  <si>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</si>
  <si>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</si>
  <si>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</si>
  <si>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</si>
  <si>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</si>
  <si>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</si>
  <si>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</si>
  <si>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</si>
  <si>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</si>
  <si>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</si>
  <si>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</si>
  <si>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</si>
  <si>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</si>
  <si>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</si>
  <si>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</si>
  <si>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</si>
  <si>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</si>
  <si>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</si>
  <si>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</si>
  <si>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</si>
  <si>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</si>
  <si>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</si>
  <si>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</si>
  <si>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</si>
  <si>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</si>
  <si>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</si>
  <si>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</si>
  <si>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</si>
  <si>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</si>
  <si>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</si>
  <si>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</si>
  <si>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</si>
  <si>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</si>
  <si>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</si>
  <si>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</si>
  <si>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</si>
  <si>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</si>
  <si>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</si>
  <si>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</si>
  <si>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</si>
  <si>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</si>
  <si>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</si>
  <si>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</si>
  <si>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</si>
  <si>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</si>
  <si>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</si>
  <si>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</si>
  <si>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</si>
  <si>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</si>
  <si>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</si>
  <si>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</si>
  <si>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</si>
  <si>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</si>
  <si>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</si>
  <si>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</si>
  <si>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</si>
  <si>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</si>
  <si>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</si>
  <si>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</si>
  <si>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</si>
  <si>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</si>
  <si>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</si>
  <si>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</si>
  <si>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</si>
  <si>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</si>
  <si>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</si>
  <si>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</si>
  <si>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</si>
  <si>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</si>
  <si>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</si>
  <si>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</si>
  <si>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</si>
  <si>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</si>
  <si>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</si>
  <si>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</si>
  <si>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</si>
  <si>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</si>
  <si>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</si>
  <si>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</si>
  <si>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</si>
  <si>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</si>
  <si>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</si>
  <si>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</si>
  <si>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</si>
  <si>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</si>
  <si>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</si>
  <si>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</si>
  <si>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</si>
  <si>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</si>
  <si>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</si>
  <si>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</si>
  <si>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</si>
  <si>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</si>
  <si>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</si>
  <si>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</si>
  <si>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</si>
  <si>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</si>
  <si>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</si>
  <si>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</si>
  <si>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</si>
  <si>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</si>
  <si>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</si>
  <si>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</si>
  <si>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</si>
  <si>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</si>
  <si>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</si>
  <si>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</si>
  <si>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</si>
  <si>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</si>
  <si>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</si>
  <si>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</si>
  <si>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</si>
  <si>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</si>
  <si>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</si>
  <si>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</si>
  <si>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</si>
  <si>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</si>
  <si>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</si>
  <si>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</si>
  <si>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</si>
  <si>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</si>
  <si>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</si>
  <si>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</si>
  <si>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</si>
  <si>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</si>
  <si>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</si>
  <si>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</si>
  <si>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</si>
  <si>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</si>
  <si>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</si>
  <si>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</si>
  <si>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</si>
  <si>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</si>
  <si>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</si>
  <si>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</si>
  <si>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</si>
  <si>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</si>
  <si>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</si>
  <si>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</si>
  <si>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</si>
  <si>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</si>
  <si>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</si>
  <si>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</si>
  <si>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</si>
  <si>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</si>
  <si>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</si>
  <si>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</si>
  <si>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</si>
  <si>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</si>
  <si>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</si>
  <si>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</si>
  <si>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</si>
  <si>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</si>
  <si>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</si>
  <si>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</si>
  <si>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</si>
  <si>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</si>
  <si>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</si>
  <si>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</si>
  <si>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</si>
  <si>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</si>
  <si>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</si>
  <si>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</si>
  <si>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</si>
  <si>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</si>
  <si>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</si>
  <si>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</si>
  <si>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</si>
  <si>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</si>
  <si>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</si>
  <si>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</si>
  <si>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</si>
  <si>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</si>
  <si>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</si>
  <si>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</si>
  <si>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</si>
  <si>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</si>
  <si>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</si>
  <si>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</si>
  <si>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</si>
  <si>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</si>
  <si>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</si>
  <si>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</si>
  <si>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</si>
  <si>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</si>
  <si>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</si>
  <si>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</si>
  <si>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</si>
  <si>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</si>
  <si>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</si>
  <si>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</si>
  <si>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</si>
  <si>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</si>
  <si>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</si>
  <si>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</si>
  <si>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</si>
  <si>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</si>
  <si>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</si>
  <si>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</si>
  <si>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</si>
  <si>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</si>
  <si>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</si>
  <si>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</si>
  <si>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</si>
  <si>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</si>
  <si>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</si>
  <si>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</si>
  <si>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</si>
  <si>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</si>
  <si>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</si>
  <si>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</si>
  <si>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</si>
  <si>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</si>
  <si>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</si>
  <si>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</si>
  <si>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</si>
  <si>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</si>
  <si>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</si>
  <si>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</si>
  <si>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</si>
  <si>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</si>
  <si>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</si>
  <si>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</si>
  <si>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</si>
  <si>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</si>
  <si>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</si>
  <si>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</si>
  <si>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</si>
  <si>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</si>
  <si>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</si>
  <si>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</si>
  <si>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</si>
  <si>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</si>
  <si>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</si>
  <si>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</si>
  <si>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</si>
  <si>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</si>
  <si>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</si>
  <si>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</si>
  <si>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</si>
  <si>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</si>
  <si>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</si>
  <si>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</si>
  <si>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</si>
  <si>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</si>
  <si>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</si>
  <si>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</si>
  <si>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</si>
  <si>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</si>
  <si>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</si>
  <si>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</si>
  <si>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</si>
  <si>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</si>
  <si>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</si>
  <si>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</si>
  <si>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</si>
  <si>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</si>
  <si>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</si>
  <si>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</si>
  <si>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</si>
  <si>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</si>
  <si>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</si>
  <si>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</si>
  <si>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</si>
  <si>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</si>
  <si>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</si>
  <si>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</si>
  <si>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</si>
  <si>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</si>
  <si>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</si>
  <si>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</si>
  <si>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</si>
  <si>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</si>
  <si>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</si>
  <si>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</si>
  <si>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</si>
  <si>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</si>
  <si>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</si>
  <si>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</si>
  <si>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</si>
  <si>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</si>
  <si>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</si>
  <si>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</si>
  <si>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</si>
  <si>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</si>
  <si>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</si>
  <si>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</si>
  <si>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</si>
  <si>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</si>
  <si>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</si>
  <si>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</si>
  <si>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</si>
  <si>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частично принят к бухгалтерскому учету</t>
  </si>
  <si>
    <t>локальный сметный расчет</t>
  </si>
  <si>
    <t>требуется расширение просеки, замена неизолированного провода</t>
  </si>
  <si>
    <t>Акт от 20.11.2018, АО "Янтарьэнерго"</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</si>
  <si>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</si>
  <si>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L_949-104</t>
  </si>
  <si>
    <t>Расширение просеки ВЛ 10 кВ № 10-01 площадью 3,36 га и реконструкция участков ВЛ 10 кВ № 10-01 протяженностью 0,81 км с заменой голого провода на СИП</t>
  </si>
  <si>
    <t>ВЛ 10-01</t>
  </si>
  <si>
    <t>не проводилось</t>
  </si>
  <si>
    <t>Всего , в том числе</t>
  </si>
  <si>
    <t>Всего в 2019 год, в том числе</t>
  </si>
  <si>
    <t>Всего в 2018 год, в том числе</t>
  </si>
  <si>
    <t>34586104 2505182122219</t>
  </si>
  <si>
    <t>3.4.12.3, 4.13</t>
  </si>
  <si>
    <t>34586104 1808180938282</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</si>
  <si>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</si>
  <si>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Зеленоградский городской округ</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</si>
  <si>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DПsaidi=-0,00035070, DПsaifi=-0,00008427</t>
  </si>
  <si>
    <t>0,81 км (0)</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</si>
  <si>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</si>
  <si>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</si>
  <si>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L10з_лэп=0,81 км;
DПsaidi=-0,00035070, DПsaifi=-0,00008427;
Фтз=2,10 млн рублей</t>
  </si>
  <si>
    <t>ООО "ЛесЗападСервис" договор № 349-ЛС от 30.07.2019, ДС № 1 от 25.11.2019, ДС № 2 от 27.11.2020, ДС № 3 от 28.12.2021</t>
  </si>
  <si>
    <t>Год раскрытия информации: 2022 год</t>
  </si>
  <si>
    <t>И</t>
  </si>
  <si>
    <t>Расширение просеки ВЛ 10 кВ № 10-01 площадью 2,84 га и реконструкция участков ВЛ 10 кВ № 10-01 протяженностью 0,81 км с заменой голого провода на СИП</t>
  </si>
  <si>
    <t>З, И</t>
  </si>
  <si>
    <t>оп.310-316</t>
  </si>
  <si>
    <t>Содержание дирекции заказчика-застройщика в ценах 2021, 2022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</si>
</sst>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2DCDB"/>
        <bgColor rgb="FF000000"/>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40" fillId="30" borderId="30" xfId="2" applyFont="1" applyFill="1" applyBorder="1" applyAlignment="1">
      <alignment horizontal="justify" vertical="top" wrapText="1"/>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31" borderId="0" xfId="67" applyFont="1" applyFill="1" applyAlignment="1">
      <alignment vertical="center"/>
    </xf>
    <xf numFmtId="0" fontId="7" fillId="31" borderId="0" xfId="67" applyFont="1" applyFill="1" applyAlignment="1">
      <alignment vertical="center"/>
    </xf>
    <xf numFmtId="0" fontId="57" fillId="32" borderId="54" xfId="62" applyFont="1" applyFill="1" applyBorder="1" applyAlignment="1">
      <alignment horizontal="left" vertical="center" wrapText="1"/>
    </xf>
    <xf numFmtId="0" fontId="57" fillId="32" borderId="54" xfId="62" applyFont="1" applyFill="1" applyBorder="1" applyAlignment="1">
      <alignment horizontal="center" wrapText="1"/>
    </xf>
    <xf numFmtId="0" fontId="57" fillId="32" borderId="54" xfId="62" applyFont="1" applyFill="1" applyBorder="1"/>
    <xf numFmtId="10" fontId="57" fillId="32" borderId="54" xfId="62" applyNumberFormat="1" applyFont="1" applyFill="1" applyBorder="1"/>
    <xf numFmtId="0" fontId="57" fillId="32" borderId="52" xfId="62" applyFont="1" applyFill="1" applyBorder="1"/>
    <xf numFmtId="10" fontId="36" fillId="32" borderId="54" xfId="67" applyNumberFormat="1" applyFont="1" applyFill="1" applyBorder="1" applyAlignment="1">
      <alignment vertical="center"/>
    </xf>
    <xf numFmtId="3" fontId="7" fillId="32" borderId="54" xfId="67" applyNumberFormat="1" applyFont="1" applyFill="1" applyBorder="1" applyAlignment="1">
      <alignment horizontal="right" vertical="center"/>
    </xf>
    <xf numFmtId="168" fontId="36" fillId="32"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7" fillId="0" borderId="2" xfId="0" applyFont="1" applyBorder="1" applyAlignment="1">
      <alignment horizontal="center" vertical="center" wrapText="1"/>
    </xf>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80" fillId="0" borderId="54" xfId="0" applyFont="1" applyFill="1" applyBorder="1" applyAlignment="1">
      <alignment wrapText="1"/>
    </xf>
    <xf numFmtId="14" fontId="11" fillId="0" borderId="1" xfId="2" applyNumberFormat="1" applyFont="1" applyFill="1" applyBorder="1" applyAlignment="1">
      <alignment horizontal="center" vertical="center"/>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7" fillId="31" borderId="0" xfId="62" applyFont="1" applyFill="1" applyAlignment="1">
      <alignment horizontal="center" vertical="center" wrapText="1"/>
    </xf>
    <xf numFmtId="0" fontId="66"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13311016"/>
        <c:axId val="1009024936"/>
      </c:lineChart>
      <c:catAx>
        <c:axId val="913311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9024936"/>
        <c:crosses val="autoZero"/>
        <c:auto val="1"/>
        <c:lblAlgn val="ctr"/>
        <c:lblOffset val="100"/>
        <c:noMultiLvlLbl val="0"/>
      </c:catAx>
      <c:valAx>
        <c:axId val="1009024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3311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1009025720"/>
        <c:axId val="1009026112"/>
      </c:lineChart>
      <c:catAx>
        <c:axId val="1009025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9026112"/>
        <c:crosses val="autoZero"/>
        <c:auto val="1"/>
        <c:lblAlgn val="ctr"/>
        <c:lblOffset val="100"/>
        <c:noMultiLvlLbl val="0"/>
      </c:catAx>
      <c:valAx>
        <c:axId val="1009026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09025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SheetLayoutView="100" workbookViewId="0">
      <selection activeCell="C40" sqref="C40"/>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3" t="s">
        <v>580</v>
      </c>
      <c r="B5" s="423"/>
      <c r="C5" s="423"/>
      <c r="D5" s="133"/>
      <c r="E5" s="133"/>
      <c r="F5" s="133"/>
      <c r="G5" s="133"/>
      <c r="H5" s="133"/>
      <c r="I5" s="133"/>
      <c r="J5" s="133"/>
    </row>
    <row r="6" spans="1:22" s="15" customFormat="1" ht="18.75" x14ac:dyDescent="0.3">
      <c r="A6" s="254"/>
      <c r="H6" s="253"/>
    </row>
    <row r="7" spans="1:22" s="15" customFormat="1" ht="18.75" x14ac:dyDescent="0.2">
      <c r="A7" s="427" t="s">
        <v>6</v>
      </c>
      <c r="B7" s="427"/>
      <c r="C7" s="427"/>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8" t="s">
        <v>505</v>
      </c>
      <c r="B9" s="428"/>
      <c r="C9" s="428"/>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4" t="s">
        <v>5</v>
      </c>
      <c r="B10" s="424"/>
      <c r="C10" s="424"/>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9" t="s">
        <v>562</v>
      </c>
      <c r="B12" s="429"/>
      <c r="C12" s="429"/>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0" t="s">
        <v>4</v>
      </c>
      <c r="B13" s="430"/>
      <c r="C13" s="430"/>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1" t="s">
        <v>563</v>
      </c>
      <c r="B15" s="432"/>
      <c r="C15" s="432"/>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4" t="s">
        <v>3</v>
      </c>
      <c r="B16" s="424"/>
      <c r="C16" s="424"/>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5" t="s">
        <v>445</v>
      </c>
      <c r="B18" s="426"/>
      <c r="C18" s="426"/>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509</v>
      </c>
      <c r="C23" s="406" t="s">
        <v>572</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0"/>
      <c r="B24" s="421"/>
      <c r="C24" s="422"/>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513</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573</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510</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511</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510</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0"/>
      <c r="B39" s="421"/>
      <c r="C39" s="422"/>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7" t="s">
        <v>578</v>
      </c>
      <c r="D40" s="268"/>
      <c r="E40" s="268"/>
      <c r="F40" s="413"/>
      <c r="G40" s="413"/>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511</v>
      </c>
      <c r="D41" s="268" t="s">
        <v>512</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511</v>
      </c>
      <c r="D42" s="268" t="s">
        <v>512</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513</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513</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513</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513</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20"/>
      <c r="B47" s="421"/>
      <c r="C47" s="422"/>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1,54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1,53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4" sqref="J2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3" t="str">
        <f>'6.1. Паспорт сетевой график'!A5:K5</f>
        <v>Год раскрытия информации: 2022 год</v>
      </c>
      <c r="B4" s="423"/>
      <c r="C4" s="423"/>
      <c r="D4" s="423"/>
      <c r="E4" s="423"/>
      <c r="F4" s="423"/>
      <c r="G4" s="423"/>
      <c r="H4" s="423"/>
      <c r="I4" s="423"/>
      <c r="J4" s="423"/>
      <c r="K4" s="423"/>
      <c r="L4" s="423"/>
      <c r="M4" s="423"/>
      <c r="N4" s="423"/>
      <c r="O4" s="423"/>
      <c r="P4" s="423"/>
      <c r="Q4" s="423"/>
      <c r="R4" s="423"/>
      <c r="S4" s="423"/>
      <c r="T4" s="423"/>
      <c r="U4" s="423"/>
    </row>
    <row r="5" spans="1:21" ht="18.75" x14ac:dyDescent="0.3">
      <c r="A5" s="55"/>
      <c r="B5" s="55"/>
      <c r="C5" s="55"/>
      <c r="D5" s="55"/>
      <c r="E5" s="55"/>
      <c r="F5" s="55"/>
      <c r="U5" s="14"/>
    </row>
    <row r="6" spans="1:21" ht="18.75" x14ac:dyDescent="0.25">
      <c r="A6" s="517" t="s">
        <v>6</v>
      </c>
      <c r="B6" s="517"/>
      <c r="C6" s="517"/>
      <c r="D6" s="517"/>
      <c r="E6" s="517"/>
      <c r="F6" s="517"/>
      <c r="G6" s="517"/>
      <c r="H6" s="517"/>
      <c r="I6" s="517"/>
      <c r="J6" s="517"/>
      <c r="K6" s="517"/>
      <c r="L6" s="517"/>
      <c r="M6" s="517"/>
      <c r="N6" s="517"/>
      <c r="O6" s="517"/>
      <c r="P6" s="517"/>
      <c r="Q6" s="517"/>
      <c r="R6" s="517"/>
      <c r="S6" s="517"/>
      <c r="T6" s="517"/>
      <c r="U6" s="517"/>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8" t="str">
        <f>'6.1. Паспорт сетевой график'!A9</f>
        <v>Акционерное общество "Янтарьэнерго" ДЗО  ПАО "Россети"</v>
      </c>
      <c r="B8" s="518"/>
      <c r="C8" s="518"/>
      <c r="D8" s="518"/>
      <c r="E8" s="518"/>
      <c r="F8" s="518"/>
      <c r="G8" s="518"/>
      <c r="H8" s="518"/>
      <c r="I8" s="518"/>
      <c r="J8" s="518"/>
      <c r="K8" s="518"/>
      <c r="L8" s="518"/>
      <c r="M8" s="518"/>
      <c r="N8" s="518"/>
      <c r="O8" s="518"/>
      <c r="P8" s="518"/>
      <c r="Q8" s="518"/>
      <c r="R8" s="518"/>
      <c r="S8" s="518"/>
      <c r="T8" s="518"/>
      <c r="U8" s="518"/>
    </row>
    <row r="9" spans="1:21" ht="18.75" customHeight="1" x14ac:dyDescent="0.25">
      <c r="A9" s="519" t="s">
        <v>5</v>
      </c>
      <c r="B9" s="519"/>
      <c r="C9" s="519"/>
      <c r="D9" s="519"/>
      <c r="E9" s="519"/>
      <c r="F9" s="519"/>
      <c r="G9" s="519"/>
      <c r="H9" s="519"/>
      <c r="I9" s="519"/>
      <c r="J9" s="519"/>
      <c r="K9" s="519"/>
      <c r="L9" s="519"/>
      <c r="M9" s="519"/>
      <c r="N9" s="519"/>
      <c r="O9" s="519"/>
      <c r="P9" s="519"/>
      <c r="Q9" s="519"/>
      <c r="R9" s="519"/>
      <c r="S9" s="519"/>
      <c r="T9" s="519"/>
      <c r="U9" s="519"/>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8" t="str">
        <f>'6.1. Паспорт сетевой график'!A12</f>
        <v>L_949-104</v>
      </c>
      <c r="B11" s="518"/>
      <c r="C11" s="518"/>
      <c r="D11" s="518"/>
      <c r="E11" s="518"/>
      <c r="F11" s="518"/>
      <c r="G11" s="518"/>
      <c r="H11" s="518"/>
      <c r="I11" s="518"/>
      <c r="J11" s="518"/>
      <c r="K11" s="518"/>
      <c r="L11" s="518"/>
      <c r="M11" s="518"/>
      <c r="N11" s="518"/>
      <c r="O11" s="518"/>
      <c r="P11" s="518"/>
      <c r="Q11" s="518"/>
      <c r="R11" s="518"/>
      <c r="S11" s="518"/>
      <c r="T11" s="518"/>
      <c r="U11" s="518"/>
    </row>
    <row r="12" spans="1:21" x14ac:dyDescent="0.25">
      <c r="A12" s="519" t="s">
        <v>4</v>
      </c>
      <c r="B12" s="519"/>
      <c r="C12" s="519"/>
      <c r="D12" s="519"/>
      <c r="E12" s="519"/>
      <c r="F12" s="519"/>
      <c r="G12" s="519"/>
      <c r="H12" s="519"/>
      <c r="I12" s="519"/>
      <c r="J12" s="519"/>
      <c r="K12" s="519"/>
      <c r="L12" s="519"/>
      <c r="M12" s="519"/>
      <c r="N12" s="519"/>
      <c r="O12" s="519"/>
      <c r="P12" s="519"/>
      <c r="Q12" s="519"/>
      <c r="R12" s="519"/>
      <c r="S12" s="519"/>
      <c r="T12" s="519"/>
      <c r="U12" s="519"/>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22" t="str">
        <f>'6.1. Паспорт сетевой график'!A15</f>
        <v>Расширение просеки ВЛ 10 кВ № 10-01 площадью 3,36 га и реконструкция участков ВЛ 10 кВ № 10-01 протяженностью 0,81 км с заменой голого провода на СИП</v>
      </c>
      <c r="B14" s="522"/>
      <c r="C14" s="522"/>
      <c r="D14" s="522"/>
      <c r="E14" s="522"/>
      <c r="F14" s="522"/>
      <c r="G14" s="522"/>
      <c r="H14" s="522"/>
      <c r="I14" s="522"/>
      <c r="J14" s="522"/>
      <c r="K14" s="522"/>
      <c r="L14" s="522"/>
      <c r="M14" s="522"/>
      <c r="N14" s="522"/>
      <c r="O14" s="522"/>
      <c r="P14" s="522"/>
      <c r="Q14" s="522"/>
      <c r="R14" s="522"/>
      <c r="S14" s="522"/>
      <c r="T14" s="522"/>
      <c r="U14" s="522"/>
    </row>
    <row r="15" spans="1:21" ht="15.75" customHeight="1" x14ac:dyDescent="0.25">
      <c r="A15" s="519" t="s">
        <v>3</v>
      </c>
      <c r="B15" s="519"/>
      <c r="C15" s="519"/>
      <c r="D15" s="519"/>
      <c r="E15" s="519"/>
      <c r="F15" s="519"/>
      <c r="G15" s="519"/>
      <c r="H15" s="519"/>
      <c r="I15" s="519"/>
      <c r="J15" s="519"/>
      <c r="K15" s="519"/>
      <c r="L15" s="519"/>
      <c r="M15" s="519"/>
      <c r="N15" s="519"/>
      <c r="O15" s="519"/>
      <c r="P15" s="519"/>
      <c r="Q15" s="519"/>
      <c r="R15" s="519"/>
      <c r="S15" s="519"/>
      <c r="T15" s="519"/>
      <c r="U15" s="519"/>
    </row>
    <row r="16" spans="1:21" x14ac:dyDescent="0.25">
      <c r="A16" s="523"/>
      <c r="B16" s="523"/>
      <c r="C16" s="523"/>
      <c r="D16" s="523"/>
      <c r="E16" s="523"/>
      <c r="F16" s="523"/>
      <c r="G16" s="523"/>
      <c r="H16" s="523"/>
      <c r="I16" s="523"/>
      <c r="J16" s="523"/>
      <c r="K16" s="523"/>
      <c r="L16" s="523"/>
      <c r="M16" s="523"/>
      <c r="N16" s="523"/>
      <c r="O16" s="523"/>
      <c r="P16" s="523"/>
      <c r="Q16" s="523"/>
      <c r="R16" s="523"/>
      <c r="S16" s="523"/>
      <c r="T16" s="523"/>
      <c r="U16" s="523"/>
    </row>
    <row r="17" spans="1:24" x14ac:dyDescent="0.25">
      <c r="A17" s="55"/>
      <c r="H17" s="55"/>
      <c r="I17" s="55"/>
      <c r="J17" s="55"/>
      <c r="K17" s="55"/>
      <c r="L17" s="55"/>
      <c r="M17" s="55"/>
      <c r="N17" s="55"/>
      <c r="O17" s="55"/>
      <c r="P17" s="55"/>
      <c r="Q17" s="55"/>
      <c r="R17" s="55"/>
      <c r="S17" s="55"/>
      <c r="T17" s="55"/>
    </row>
    <row r="18" spans="1:24" x14ac:dyDescent="0.25">
      <c r="A18" s="524" t="s">
        <v>430</v>
      </c>
      <c r="B18" s="524"/>
      <c r="C18" s="524"/>
      <c r="D18" s="524"/>
      <c r="E18" s="524"/>
      <c r="F18" s="524"/>
      <c r="G18" s="524"/>
      <c r="H18" s="524"/>
      <c r="I18" s="524"/>
      <c r="J18" s="524"/>
      <c r="K18" s="524"/>
      <c r="L18" s="524"/>
      <c r="M18" s="524"/>
      <c r="N18" s="524"/>
      <c r="O18" s="524"/>
      <c r="P18" s="524"/>
      <c r="Q18" s="524"/>
      <c r="R18" s="524"/>
      <c r="S18" s="524"/>
      <c r="T18" s="524"/>
      <c r="U18" s="524"/>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9" t="s">
        <v>180</v>
      </c>
      <c r="B20" s="509" t="s">
        <v>179</v>
      </c>
      <c r="C20" s="505" t="s">
        <v>178</v>
      </c>
      <c r="D20" s="505"/>
      <c r="E20" s="512" t="s">
        <v>177</v>
      </c>
      <c r="F20" s="512"/>
      <c r="G20" s="513" t="s">
        <v>554</v>
      </c>
      <c r="H20" s="520">
        <v>2021</v>
      </c>
      <c r="I20" s="521"/>
      <c r="J20" s="521"/>
      <c r="K20" s="521"/>
      <c r="L20" s="520">
        <v>2022</v>
      </c>
      <c r="M20" s="521"/>
      <c r="N20" s="521"/>
      <c r="O20" s="521"/>
      <c r="P20" s="520">
        <v>2023</v>
      </c>
      <c r="Q20" s="521"/>
      <c r="R20" s="521"/>
      <c r="S20" s="521"/>
      <c r="T20" s="525" t="s">
        <v>176</v>
      </c>
      <c r="U20" s="525"/>
      <c r="V20" s="64"/>
      <c r="W20" s="64"/>
      <c r="X20" s="64"/>
    </row>
    <row r="21" spans="1:24" ht="99.75" customHeight="1" x14ac:dyDescent="0.25">
      <c r="A21" s="510"/>
      <c r="B21" s="510"/>
      <c r="C21" s="505"/>
      <c r="D21" s="505"/>
      <c r="E21" s="512"/>
      <c r="F21" s="512"/>
      <c r="G21" s="514"/>
      <c r="H21" s="505" t="s">
        <v>1</v>
      </c>
      <c r="I21" s="505"/>
      <c r="J21" s="505" t="s">
        <v>8</v>
      </c>
      <c r="K21" s="505"/>
      <c r="L21" s="505" t="s">
        <v>1</v>
      </c>
      <c r="M21" s="505"/>
      <c r="N21" s="505" t="s">
        <v>8</v>
      </c>
      <c r="O21" s="505"/>
      <c r="P21" s="505" t="s">
        <v>1</v>
      </c>
      <c r="Q21" s="505"/>
      <c r="R21" s="505" t="s">
        <v>8</v>
      </c>
      <c r="S21" s="505"/>
      <c r="T21" s="525"/>
      <c r="U21" s="525"/>
    </row>
    <row r="22" spans="1:24" ht="89.25" customHeight="1" x14ac:dyDescent="0.25">
      <c r="A22" s="511"/>
      <c r="B22" s="511"/>
      <c r="C22" s="352" t="s">
        <v>1</v>
      </c>
      <c r="D22" s="352" t="s">
        <v>175</v>
      </c>
      <c r="E22" s="351" t="s">
        <v>527</v>
      </c>
      <c r="F22" s="351" t="s">
        <v>555</v>
      </c>
      <c r="G22" s="515"/>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2" t="s">
        <v>1</v>
      </c>
      <c r="U22" s="352"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8">
        <v>1</v>
      </c>
      <c r="B24" s="329" t="s">
        <v>174</v>
      </c>
      <c r="C24" s="330">
        <f t="shared" ref="C24:G24" si="0">SUM(C25:C29)</f>
        <v>2.1034463500000005</v>
      </c>
      <c r="D24" s="330">
        <f t="shared" si="0"/>
        <v>0</v>
      </c>
      <c r="E24" s="330">
        <f t="shared" si="0"/>
        <v>2.1034463500000005</v>
      </c>
      <c r="F24" s="330">
        <f t="shared" si="0"/>
        <v>2.1034463500000005</v>
      </c>
      <c r="G24" s="330">
        <f t="shared" si="0"/>
        <v>0</v>
      </c>
      <c r="H24" s="330">
        <f t="shared" ref="H24:S24" si="1">SUM(H25:H29)</f>
        <v>2.1034463500000005</v>
      </c>
      <c r="I24" s="330">
        <f t="shared" ref="I24" si="2">SUM(I25:I29)</f>
        <v>2.1034463500000005</v>
      </c>
      <c r="J24" s="330">
        <f t="shared" si="1"/>
        <v>1.5383837</v>
      </c>
      <c r="K24" s="330">
        <f t="shared" si="1"/>
        <v>1.5383837</v>
      </c>
      <c r="L24" s="330">
        <f t="shared" si="1"/>
        <v>0</v>
      </c>
      <c r="M24" s="330">
        <f t="shared" si="1"/>
        <v>0</v>
      </c>
      <c r="N24" s="330">
        <f t="shared" si="1"/>
        <v>0</v>
      </c>
      <c r="O24" s="330">
        <f t="shared" si="1"/>
        <v>0</v>
      </c>
      <c r="P24" s="330">
        <f t="shared" si="1"/>
        <v>0</v>
      </c>
      <c r="Q24" s="330">
        <f t="shared" si="1"/>
        <v>0</v>
      </c>
      <c r="R24" s="330">
        <f t="shared" si="1"/>
        <v>0</v>
      </c>
      <c r="S24" s="330">
        <f t="shared" si="1"/>
        <v>0</v>
      </c>
      <c r="T24" s="330">
        <f>H24+L24+P24</f>
        <v>2.1034463500000005</v>
      </c>
      <c r="U24" s="330">
        <f>J24+N24+R24</f>
        <v>1.5383837</v>
      </c>
    </row>
    <row r="25" spans="1:24" ht="24" customHeight="1" x14ac:dyDescent="0.25">
      <c r="A25" s="331" t="s">
        <v>173</v>
      </c>
      <c r="B25" s="332" t="s">
        <v>172</v>
      </c>
      <c r="C25" s="330">
        <v>0</v>
      </c>
      <c r="D25" s="330">
        <v>0</v>
      </c>
      <c r="E25" s="330">
        <f>C25</f>
        <v>0</v>
      </c>
      <c r="F25" s="330">
        <f>E25-G25</f>
        <v>0</v>
      </c>
      <c r="G25" s="333">
        <v>0</v>
      </c>
      <c r="H25" s="333">
        <v>0</v>
      </c>
      <c r="I25" s="333">
        <v>0</v>
      </c>
      <c r="J25" s="333">
        <v>0</v>
      </c>
      <c r="K25" s="333">
        <v>0</v>
      </c>
      <c r="L25" s="333">
        <v>0</v>
      </c>
      <c r="M25" s="333">
        <v>0</v>
      </c>
      <c r="N25" s="333">
        <v>0</v>
      </c>
      <c r="O25" s="333">
        <v>0</v>
      </c>
      <c r="P25" s="333">
        <v>0</v>
      </c>
      <c r="Q25" s="333">
        <v>0</v>
      </c>
      <c r="R25" s="333">
        <v>0</v>
      </c>
      <c r="S25" s="333">
        <v>0</v>
      </c>
      <c r="T25" s="330">
        <f t="shared" ref="T25:T64" si="3">H25+L25+P25</f>
        <v>0</v>
      </c>
      <c r="U25" s="330">
        <f t="shared" ref="U25:U64" si="4">J25+N25+R25</f>
        <v>0</v>
      </c>
    </row>
    <row r="26" spans="1:24" x14ac:dyDescent="0.25">
      <c r="A26" s="331" t="s">
        <v>171</v>
      </c>
      <c r="B26" s="332" t="s">
        <v>170</v>
      </c>
      <c r="C26" s="330">
        <v>0</v>
      </c>
      <c r="D26" s="330">
        <v>0</v>
      </c>
      <c r="E26" s="330">
        <f t="shared" ref="E26:E64" si="5">C26</f>
        <v>0</v>
      </c>
      <c r="F26" s="330">
        <f t="shared" ref="F26:F64" si="6">E26-G26</f>
        <v>0</v>
      </c>
      <c r="G26" s="333">
        <v>0</v>
      </c>
      <c r="H26" s="333">
        <v>0</v>
      </c>
      <c r="I26" s="333">
        <v>0</v>
      </c>
      <c r="J26" s="333">
        <v>0</v>
      </c>
      <c r="K26" s="333">
        <v>0</v>
      </c>
      <c r="L26" s="333">
        <v>0</v>
      </c>
      <c r="M26" s="333">
        <v>0</v>
      </c>
      <c r="N26" s="333">
        <v>0</v>
      </c>
      <c r="O26" s="333">
        <v>0</v>
      </c>
      <c r="P26" s="333">
        <v>0</v>
      </c>
      <c r="Q26" s="333">
        <v>0</v>
      </c>
      <c r="R26" s="333">
        <v>0</v>
      </c>
      <c r="S26" s="333">
        <v>0</v>
      </c>
      <c r="T26" s="330">
        <f t="shared" si="3"/>
        <v>0</v>
      </c>
      <c r="U26" s="330">
        <f t="shared" si="4"/>
        <v>0</v>
      </c>
    </row>
    <row r="27" spans="1:24" ht="31.5" x14ac:dyDescent="0.25">
      <c r="A27" s="331" t="s">
        <v>169</v>
      </c>
      <c r="B27" s="332" t="s">
        <v>367</v>
      </c>
      <c r="C27" s="330">
        <v>2.1034463500000005</v>
      </c>
      <c r="D27" s="330">
        <v>0</v>
      </c>
      <c r="E27" s="330">
        <f t="shared" si="5"/>
        <v>2.1034463500000005</v>
      </c>
      <c r="F27" s="330">
        <f>E27-G27</f>
        <v>2.1034463500000005</v>
      </c>
      <c r="G27" s="333">
        <v>0</v>
      </c>
      <c r="H27" s="333">
        <v>2.1034463500000005</v>
      </c>
      <c r="I27" s="333">
        <v>2.1034463500000005</v>
      </c>
      <c r="J27" s="333">
        <v>1.5383837</v>
      </c>
      <c r="K27" s="333">
        <v>1.5383837</v>
      </c>
      <c r="L27" s="333">
        <v>0</v>
      </c>
      <c r="M27" s="333">
        <v>0</v>
      </c>
      <c r="N27" s="333">
        <v>0</v>
      </c>
      <c r="O27" s="333">
        <v>0</v>
      </c>
      <c r="P27" s="333">
        <v>0</v>
      </c>
      <c r="Q27" s="333">
        <v>0</v>
      </c>
      <c r="R27" s="333">
        <v>0</v>
      </c>
      <c r="S27" s="333">
        <v>0</v>
      </c>
      <c r="T27" s="330">
        <f t="shared" si="3"/>
        <v>2.1034463500000005</v>
      </c>
      <c r="U27" s="330">
        <f t="shared" si="4"/>
        <v>1.5383837</v>
      </c>
    </row>
    <row r="28" spans="1:24" x14ac:dyDescent="0.25">
      <c r="A28" s="331" t="s">
        <v>168</v>
      </c>
      <c r="B28" s="332" t="s">
        <v>518</v>
      </c>
      <c r="C28" s="330">
        <v>0</v>
      </c>
      <c r="D28" s="330">
        <v>0</v>
      </c>
      <c r="E28" s="330">
        <f t="shared" si="5"/>
        <v>0</v>
      </c>
      <c r="F28" s="330">
        <f t="shared" si="6"/>
        <v>0</v>
      </c>
      <c r="G28" s="333">
        <v>0</v>
      </c>
      <c r="H28" s="333">
        <v>0</v>
      </c>
      <c r="I28" s="333">
        <v>0</v>
      </c>
      <c r="J28" s="333">
        <v>0</v>
      </c>
      <c r="K28" s="333">
        <v>0</v>
      </c>
      <c r="L28" s="333">
        <v>0</v>
      </c>
      <c r="M28" s="333">
        <v>0</v>
      </c>
      <c r="N28" s="333">
        <v>0</v>
      </c>
      <c r="O28" s="333">
        <v>0</v>
      </c>
      <c r="P28" s="333">
        <v>0</v>
      </c>
      <c r="Q28" s="333">
        <v>0</v>
      </c>
      <c r="R28" s="333">
        <v>0</v>
      </c>
      <c r="S28" s="333">
        <v>0</v>
      </c>
      <c r="T28" s="330">
        <f t="shared" si="3"/>
        <v>0</v>
      </c>
      <c r="U28" s="330">
        <f t="shared" si="4"/>
        <v>0</v>
      </c>
    </row>
    <row r="29" spans="1:24" x14ac:dyDescent="0.25">
      <c r="A29" s="331" t="s">
        <v>167</v>
      </c>
      <c r="B29" s="63" t="s">
        <v>166</v>
      </c>
      <c r="C29" s="330">
        <v>0</v>
      </c>
      <c r="D29" s="330">
        <v>0</v>
      </c>
      <c r="E29" s="330">
        <f t="shared" si="5"/>
        <v>0</v>
      </c>
      <c r="F29" s="330">
        <f t="shared" si="6"/>
        <v>0</v>
      </c>
      <c r="G29" s="333">
        <v>0</v>
      </c>
      <c r="H29" s="333">
        <v>0</v>
      </c>
      <c r="I29" s="333">
        <v>0</v>
      </c>
      <c r="J29" s="333">
        <v>0</v>
      </c>
      <c r="K29" s="333">
        <v>0</v>
      </c>
      <c r="L29" s="333">
        <v>0</v>
      </c>
      <c r="M29" s="333">
        <v>0</v>
      </c>
      <c r="N29" s="333">
        <v>0</v>
      </c>
      <c r="O29" s="333">
        <v>0</v>
      </c>
      <c r="P29" s="333">
        <v>0</v>
      </c>
      <c r="Q29" s="333">
        <v>0</v>
      </c>
      <c r="R29" s="333">
        <v>0</v>
      </c>
      <c r="S29" s="333">
        <v>0</v>
      </c>
      <c r="T29" s="330">
        <f t="shared" si="3"/>
        <v>0</v>
      </c>
      <c r="U29" s="330">
        <f t="shared" si="4"/>
        <v>0</v>
      </c>
    </row>
    <row r="30" spans="1:24" s="334" customFormat="1" ht="47.25" x14ac:dyDescent="0.25">
      <c r="A30" s="328" t="s">
        <v>60</v>
      </c>
      <c r="B30" s="329" t="s">
        <v>165</v>
      </c>
      <c r="C30" s="330">
        <f>SUM(C31:C34)</f>
        <v>2.0812973400000003</v>
      </c>
      <c r="D30" s="330">
        <v>0</v>
      </c>
      <c r="E30" s="330">
        <f t="shared" si="5"/>
        <v>2.0812973400000003</v>
      </c>
      <c r="F30" s="330">
        <f t="shared" ref="F30" si="7">SUM(F31:F34)</f>
        <v>2.0812973400000003</v>
      </c>
      <c r="G30" s="330">
        <f>SUM(G31:G34)</f>
        <v>0</v>
      </c>
      <c r="H30" s="330">
        <f t="shared" ref="H30:S30" si="8">SUM(H31:H34)</f>
        <v>2.0812973400000003</v>
      </c>
      <c r="I30" s="330">
        <f t="shared" ref="I30" si="9">SUM(I31:I34)</f>
        <v>2.0812973400000003</v>
      </c>
      <c r="J30" s="330">
        <f t="shared" si="8"/>
        <v>1.52647942</v>
      </c>
      <c r="K30" s="330">
        <f t="shared" si="8"/>
        <v>1.52647942</v>
      </c>
      <c r="L30" s="330">
        <f t="shared" si="8"/>
        <v>0</v>
      </c>
      <c r="M30" s="330">
        <f t="shared" si="8"/>
        <v>0</v>
      </c>
      <c r="N30" s="330">
        <f t="shared" si="8"/>
        <v>0</v>
      </c>
      <c r="O30" s="330">
        <f t="shared" si="8"/>
        <v>0</v>
      </c>
      <c r="P30" s="330">
        <f t="shared" si="8"/>
        <v>0</v>
      </c>
      <c r="Q30" s="330">
        <f t="shared" si="8"/>
        <v>0</v>
      </c>
      <c r="R30" s="330">
        <f t="shared" si="8"/>
        <v>0</v>
      </c>
      <c r="S30" s="330">
        <f t="shared" si="8"/>
        <v>0</v>
      </c>
      <c r="T30" s="330">
        <f t="shared" si="3"/>
        <v>2.0812973400000003</v>
      </c>
      <c r="U30" s="330">
        <f t="shared" si="4"/>
        <v>1.52647942</v>
      </c>
    </row>
    <row r="31" spans="1:24" x14ac:dyDescent="0.25">
      <c r="A31" s="328" t="s">
        <v>164</v>
      </c>
      <c r="B31" s="332" t="s">
        <v>163</v>
      </c>
      <c r="C31" s="330">
        <v>4.0758950000000002E-2</v>
      </c>
      <c r="D31" s="330">
        <v>0</v>
      </c>
      <c r="E31" s="330">
        <f t="shared" si="5"/>
        <v>4.0758950000000002E-2</v>
      </c>
      <c r="F31" s="330">
        <f t="shared" si="6"/>
        <v>4.0758950000000002E-2</v>
      </c>
      <c r="G31" s="333">
        <v>0</v>
      </c>
      <c r="H31" s="333">
        <v>4.0758950000000002E-2</v>
      </c>
      <c r="I31" s="333">
        <v>4.0758950000000002E-2</v>
      </c>
      <c r="J31" s="333">
        <v>0</v>
      </c>
      <c r="K31" s="333">
        <v>0</v>
      </c>
      <c r="L31" s="333">
        <v>0</v>
      </c>
      <c r="M31" s="333">
        <v>0</v>
      </c>
      <c r="N31" s="333">
        <v>0</v>
      </c>
      <c r="O31" s="333">
        <v>0</v>
      </c>
      <c r="P31" s="333">
        <v>0</v>
      </c>
      <c r="Q31" s="333">
        <v>0</v>
      </c>
      <c r="R31" s="333">
        <v>0</v>
      </c>
      <c r="S31" s="333">
        <v>0</v>
      </c>
      <c r="T31" s="330">
        <f t="shared" si="3"/>
        <v>4.0758950000000002E-2</v>
      </c>
      <c r="U31" s="330">
        <f t="shared" si="4"/>
        <v>0</v>
      </c>
    </row>
    <row r="32" spans="1:24" ht="31.5" x14ac:dyDescent="0.25">
      <c r="A32" s="328" t="s">
        <v>162</v>
      </c>
      <c r="B32" s="332" t="s">
        <v>161</v>
      </c>
      <c r="C32" s="330">
        <v>1.9166470500000001</v>
      </c>
      <c r="D32" s="330">
        <v>0</v>
      </c>
      <c r="E32" s="330">
        <f t="shared" si="5"/>
        <v>1.9166470500000001</v>
      </c>
      <c r="F32" s="330">
        <f t="shared" si="6"/>
        <v>1.9166470500000001</v>
      </c>
      <c r="G32" s="333">
        <v>0</v>
      </c>
      <c r="H32" s="333">
        <v>1.9166470500000001</v>
      </c>
      <c r="I32" s="333">
        <v>1.9166470500000001</v>
      </c>
      <c r="J32" s="333">
        <v>1.4600960000000001</v>
      </c>
      <c r="K32" s="333">
        <v>1.4600960000000001</v>
      </c>
      <c r="L32" s="333">
        <v>0</v>
      </c>
      <c r="M32" s="333">
        <v>0</v>
      </c>
      <c r="N32" s="333">
        <v>0</v>
      </c>
      <c r="O32" s="333">
        <v>0</v>
      </c>
      <c r="P32" s="333">
        <v>0</v>
      </c>
      <c r="Q32" s="333">
        <v>0</v>
      </c>
      <c r="R32" s="333">
        <v>0</v>
      </c>
      <c r="S32" s="333">
        <v>0</v>
      </c>
      <c r="T32" s="330">
        <f t="shared" si="3"/>
        <v>1.9166470500000001</v>
      </c>
      <c r="U32" s="330">
        <f t="shared" si="4"/>
        <v>1.4600960000000001</v>
      </c>
    </row>
    <row r="33" spans="1:21" x14ac:dyDescent="0.25">
      <c r="A33" s="328" t="s">
        <v>160</v>
      </c>
      <c r="B33" s="332" t="s">
        <v>159</v>
      </c>
      <c r="C33" s="330">
        <v>0</v>
      </c>
      <c r="D33" s="330">
        <v>0</v>
      </c>
      <c r="E33" s="330">
        <f t="shared" si="5"/>
        <v>0</v>
      </c>
      <c r="F33" s="330">
        <f t="shared" si="6"/>
        <v>0</v>
      </c>
      <c r="G33" s="333">
        <v>0</v>
      </c>
      <c r="H33" s="333">
        <v>0</v>
      </c>
      <c r="I33" s="333">
        <v>0</v>
      </c>
      <c r="J33" s="333">
        <v>0</v>
      </c>
      <c r="K33" s="333">
        <v>0</v>
      </c>
      <c r="L33" s="333">
        <v>0</v>
      </c>
      <c r="M33" s="333">
        <v>0</v>
      </c>
      <c r="N33" s="333">
        <v>0</v>
      </c>
      <c r="O33" s="333">
        <v>0</v>
      </c>
      <c r="P33" s="333">
        <v>0</v>
      </c>
      <c r="Q33" s="333">
        <v>0</v>
      </c>
      <c r="R33" s="333">
        <v>0</v>
      </c>
      <c r="S33" s="333">
        <v>0</v>
      </c>
      <c r="T33" s="330">
        <f t="shared" si="3"/>
        <v>0</v>
      </c>
      <c r="U33" s="330">
        <f t="shared" si="4"/>
        <v>0</v>
      </c>
    </row>
    <row r="34" spans="1:21" x14ac:dyDescent="0.25">
      <c r="A34" s="328" t="s">
        <v>158</v>
      </c>
      <c r="B34" s="332" t="s">
        <v>157</v>
      </c>
      <c r="C34" s="330">
        <v>0.12389134</v>
      </c>
      <c r="D34" s="330">
        <v>0</v>
      </c>
      <c r="E34" s="330">
        <f t="shared" si="5"/>
        <v>0.12389134</v>
      </c>
      <c r="F34" s="330">
        <f t="shared" si="6"/>
        <v>0.12389134</v>
      </c>
      <c r="G34" s="333">
        <v>0</v>
      </c>
      <c r="H34" s="333">
        <v>0.12389134</v>
      </c>
      <c r="I34" s="333">
        <v>0.12389134</v>
      </c>
      <c r="J34" s="333">
        <v>6.6383419999999999E-2</v>
      </c>
      <c r="K34" s="333">
        <v>6.6383419999999999E-2</v>
      </c>
      <c r="L34" s="333">
        <v>0</v>
      </c>
      <c r="M34" s="333">
        <v>0</v>
      </c>
      <c r="N34" s="333">
        <v>0</v>
      </c>
      <c r="O34" s="333">
        <v>0</v>
      </c>
      <c r="P34" s="333">
        <v>0</v>
      </c>
      <c r="Q34" s="333">
        <v>0</v>
      </c>
      <c r="R34" s="333">
        <v>0</v>
      </c>
      <c r="S34" s="333">
        <v>0</v>
      </c>
      <c r="T34" s="330">
        <f t="shared" si="3"/>
        <v>0.12389134</v>
      </c>
      <c r="U34" s="330">
        <f t="shared" si="4"/>
        <v>6.6383419999999999E-2</v>
      </c>
    </row>
    <row r="35" spans="1:21" s="334" customFormat="1" ht="31.5" x14ac:dyDescent="0.25">
      <c r="A35" s="328" t="s">
        <v>59</v>
      </c>
      <c r="B35" s="329" t="s">
        <v>156</v>
      </c>
      <c r="C35" s="330">
        <v>0</v>
      </c>
      <c r="D35" s="330">
        <v>0</v>
      </c>
      <c r="E35" s="330">
        <f t="shared" si="5"/>
        <v>0</v>
      </c>
      <c r="F35" s="330">
        <f t="shared" si="6"/>
        <v>0</v>
      </c>
      <c r="G35" s="330">
        <v>0</v>
      </c>
      <c r="H35" s="330">
        <v>0</v>
      </c>
      <c r="I35" s="330">
        <v>0</v>
      </c>
      <c r="J35" s="330">
        <v>0</v>
      </c>
      <c r="K35" s="330">
        <v>0</v>
      </c>
      <c r="L35" s="330">
        <v>0</v>
      </c>
      <c r="M35" s="330">
        <v>0</v>
      </c>
      <c r="N35" s="330">
        <v>0</v>
      </c>
      <c r="O35" s="330">
        <v>0</v>
      </c>
      <c r="P35" s="330">
        <v>0</v>
      </c>
      <c r="Q35" s="330">
        <v>0</v>
      </c>
      <c r="R35" s="330">
        <v>0</v>
      </c>
      <c r="S35" s="330">
        <v>0</v>
      </c>
      <c r="T35" s="330">
        <f t="shared" si="3"/>
        <v>0</v>
      </c>
      <c r="U35" s="330">
        <f t="shared" si="4"/>
        <v>0</v>
      </c>
    </row>
    <row r="36" spans="1:21" ht="31.5" x14ac:dyDescent="0.25">
      <c r="A36" s="331" t="s">
        <v>155</v>
      </c>
      <c r="B36" s="335" t="s">
        <v>154</v>
      </c>
      <c r="C36" s="330">
        <v>0</v>
      </c>
      <c r="D36" s="330">
        <v>0</v>
      </c>
      <c r="E36" s="330">
        <f t="shared" si="5"/>
        <v>0</v>
      </c>
      <c r="F36" s="330">
        <f t="shared" si="6"/>
        <v>0</v>
      </c>
      <c r="G36" s="333">
        <v>0</v>
      </c>
      <c r="H36" s="333">
        <v>0</v>
      </c>
      <c r="I36" s="333">
        <v>0</v>
      </c>
      <c r="J36" s="333">
        <v>0</v>
      </c>
      <c r="K36" s="333">
        <v>0</v>
      </c>
      <c r="L36" s="333">
        <v>0</v>
      </c>
      <c r="M36" s="333">
        <v>0</v>
      </c>
      <c r="N36" s="333">
        <v>0</v>
      </c>
      <c r="O36" s="333">
        <v>0</v>
      </c>
      <c r="P36" s="333">
        <v>0</v>
      </c>
      <c r="Q36" s="333">
        <v>0</v>
      </c>
      <c r="R36" s="333">
        <v>0</v>
      </c>
      <c r="S36" s="333">
        <v>0</v>
      </c>
      <c r="T36" s="330">
        <f t="shared" si="3"/>
        <v>0</v>
      </c>
      <c r="U36" s="330">
        <f t="shared" si="4"/>
        <v>0</v>
      </c>
    </row>
    <row r="37" spans="1:21" x14ac:dyDescent="0.25">
      <c r="A37" s="331" t="s">
        <v>153</v>
      </c>
      <c r="B37" s="335" t="s">
        <v>143</v>
      </c>
      <c r="C37" s="330">
        <v>0</v>
      </c>
      <c r="D37" s="330">
        <v>0</v>
      </c>
      <c r="E37" s="330">
        <f t="shared" si="5"/>
        <v>0</v>
      </c>
      <c r="F37" s="330">
        <f t="shared" si="6"/>
        <v>0</v>
      </c>
      <c r="G37" s="333">
        <v>0</v>
      </c>
      <c r="H37" s="333">
        <v>0</v>
      </c>
      <c r="I37" s="333">
        <v>0</v>
      </c>
      <c r="J37" s="333">
        <v>0</v>
      </c>
      <c r="K37" s="333">
        <v>0</v>
      </c>
      <c r="L37" s="333">
        <v>0</v>
      </c>
      <c r="M37" s="333">
        <v>0</v>
      </c>
      <c r="N37" s="333">
        <v>0</v>
      </c>
      <c r="O37" s="333">
        <v>0</v>
      </c>
      <c r="P37" s="333">
        <v>0</v>
      </c>
      <c r="Q37" s="333">
        <v>0</v>
      </c>
      <c r="R37" s="333">
        <v>0</v>
      </c>
      <c r="S37" s="333">
        <v>0</v>
      </c>
      <c r="T37" s="330">
        <f t="shared" si="3"/>
        <v>0</v>
      </c>
      <c r="U37" s="330">
        <f t="shared" si="4"/>
        <v>0</v>
      </c>
    </row>
    <row r="38" spans="1:21" x14ac:dyDescent="0.25">
      <c r="A38" s="331" t="s">
        <v>152</v>
      </c>
      <c r="B38" s="335" t="s">
        <v>141</v>
      </c>
      <c r="C38" s="330">
        <v>0</v>
      </c>
      <c r="D38" s="330">
        <v>0</v>
      </c>
      <c r="E38" s="330">
        <f t="shared" si="5"/>
        <v>0</v>
      </c>
      <c r="F38" s="330">
        <f t="shared" si="6"/>
        <v>0</v>
      </c>
      <c r="G38" s="333">
        <v>0</v>
      </c>
      <c r="H38" s="333">
        <v>0</v>
      </c>
      <c r="I38" s="333">
        <v>0</v>
      </c>
      <c r="J38" s="333">
        <v>0</v>
      </c>
      <c r="K38" s="333">
        <v>0</v>
      </c>
      <c r="L38" s="333">
        <v>0</v>
      </c>
      <c r="M38" s="333">
        <v>0</v>
      </c>
      <c r="N38" s="333">
        <v>0</v>
      </c>
      <c r="O38" s="333">
        <v>0</v>
      </c>
      <c r="P38" s="333">
        <v>0</v>
      </c>
      <c r="Q38" s="333">
        <v>0</v>
      </c>
      <c r="R38" s="333">
        <v>0</v>
      </c>
      <c r="S38" s="333">
        <v>0</v>
      </c>
      <c r="T38" s="330">
        <f t="shared" si="3"/>
        <v>0</v>
      </c>
      <c r="U38" s="330">
        <f t="shared" si="4"/>
        <v>0</v>
      </c>
    </row>
    <row r="39" spans="1:21" ht="31.5" x14ac:dyDescent="0.25">
      <c r="A39" s="331" t="s">
        <v>151</v>
      </c>
      <c r="B39" s="332" t="s">
        <v>139</v>
      </c>
      <c r="C39" s="330">
        <v>0.81</v>
      </c>
      <c r="D39" s="330">
        <v>0</v>
      </c>
      <c r="E39" s="330">
        <f t="shared" si="5"/>
        <v>0.81</v>
      </c>
      <c r="F39" s="330">
        <f t="shared" si="6"/>
        <v>0.81</v>
      </c>
      <c r="G39" s="330">
        <v>0</v>
      </c>
      <c r="H39" s="333">
        <v>0.81</v>
      </c>
      <c r="I39" s="333">
        <v>0.81</v>
      </c>
      <c r="J39" s="333">
        <v>0</v>
      </c>
      <c r="K39" s="333">
        <v>0</v>
      </c>
      <c r="L39" s="333">
        <v>0</v>
      </c>
      <c r="M39" s="333">
        <v>0</v>
      </c>
      <c r="N39" s="333">
        <v>0</v>
      </c>
      <c r="O39" s="333">
        <v>0</v>
      </c>
      <c r="P39" s="333">
        <v>0</v>
      </c>
      <c r="Q39" s="333">
        <v>0</v>
      </c>
      <c r="R39" s="333">
        <v>0</v>
      </c>
      <c r="S39" s="333">
        <v>0</v>
      </c>
      <c r="T39" s="330">
        <f t="shared" si="3"/>
        <v>0.81</v>
      </c>
      <c r="U39" s="330">
        <f t="shared" si="4"/>
        <v>0</v>
      </c>
    </row>
    <row r="40" spans="1:21" ht="31.5" x14ac:dyDescent="0.25">
      <c r="A40" s="331" t="s">
        <v>150</v>
      </c>
      <c r="B40" s="332" t="s">
        <v>137</v>
      </c>
      <c r="C40" s="330">
        <v>0</v>
      </c>
      <c r="D40" s="330">
        <v>0</v>
      </c>
      <c r="E40" s="330">
        <f t="shared" si="5"/>
        <v>0</v>
      </c>
      <c r="F40" s="330">
        <f t="shared" si="6"/>
        <v>0</v>
      </c>
      <c r="G40" s="333">
        <v>0</v>
      </c>
      <c r="H40" s="333">
        <v>0</v>
      </c>
      <c r="I40" s="333">
        <v>0</v>
      </c>
      <c r="J40" s="333">
        <v>0</v>
      </c>
      <c r="K40" s="333">
        <v>0</v>
      </c>
      <c r="L40" s="333">
        <v>0</v>
      </c>
      <c r="M40" s="333">
        <v>0</v>
      </c>
      <c r="N40" s="333">
        <v>0</v>
      </c>
      <c r="O40" s="333">
        <v>0</v>
      </c>
      <c r="P40" s="333">
        <v>0</v>
      </c>
      <c r="Q40" s="333">
        <v>0</v>
      </c>
      <c r="R40" s="333">
        <v>0</v>
      </c>
      <c r="S40" s="333">
        <v>0</v>
      </c>
      <c r="T40" s="330">
        <f t="shared" si="3"/>
        <v>0</v>
      </c>
      <c r="U40" s="330">
        <f t="shared" si="4"/>
        <v>0</v>
      </c>
    </row>
    <row r="41" spans="1:21" x14ac:dyDescent="0.25">
      <c r="A41" s="331" t="s">
        <v>149</v>
      </c>
      <c r="B41" s="332" t="s">
        <v>135</v>
      </c>
      <c r="C41" s="330">
        <v>0</v>
      </c>
      <c r="D41" s="330">
        <v>0</v>
      </c>
      <c r="E41" s="330">
        <f t="shared" si="5"/>
        <v>0</v>
      </c>
      <c r="F41" s="330">
        <f t="shared" si="6"/>
        <v>0</v>
      </c>
      <c r="G41" s="333">
        <v>0</v>
      </c>
      <c r="H41" s="333">
        <v>0</v>
      </c>
      <c r="I41" s="333">
        <v>0</v>
      </c>
      <c r="J41" s="333">
        <v>0</v>
      </c>
      <c r="K41" s="333">
        <v>0</v>
      </c>
      <c r="L41" s="333">
        <v>0</v>
      </c>
      <c r="M41" s="333">
        <v>0</v>
      </c>
      <c r="N41" s="333">
        <v>0</v>
      </c>
      <c r="O41" s="333">
        <v>0</v>
      </c>
      <c r="P41" s="333">
        <v>0</v>
      </c>
      <c r="Q41" s="333">
        <v>0</v>
      </c>
      <c r="R41" s="333">
        <v>0</v>
      </c>
      <c r="S41" s="333">
        <v>0</v>
      </c>
      <c r="T41" s="330">
        <f t="shared" si="3"/>
        <v>0</v>
      </c>
      <c r="U41" s="330">
        <f t="shared" si="4"/>
        <v>0</v>
      </c>
    </row>
    <row r="42" spans="1:21" ht="18.75" x14ac:dyDescent="0.25">
      <c r="A42" s="331" t="s">
        <v>148</v>
      </c>
      <c r="B42" s="335" t="s">
        <v>519</v>
      </c>
      <c r="C42" s="330">
        <v>0</v>
      </c>
      <c r="D42" s="330">
        <v>0</v>
      </c>
      <c r="E42" s="330">
        <f t="shared" si="5"/>
        <v>0</v>
      </c>
      <c r="F42" s="330">
        <f t="shared" si="6"/>
        <v>0</v>
      </c>
      <c r="G42" s="333">
        <v>0</v>
      </c>
      <c r="H42" s="333">
        <v>0</v>
      </c>
      <c r="I42" s="333">
        <v>0</v>
      </c>
      <c r="J42" s="333">
        <v>0</v>
      </c>
      <c r="K42" s="333">
        <v>0</v>
      </c>
      <c r="L42" s="333">
        <v>0</v>
      </c>
      <c r="M42" s="333">
        <v>0</v>
      </c>
      <c r="N42" s="333">
        <v>0</v>
      </c>
      <c r="O42" s="333">
        <v>0</v>
      </c>
      <c r="P42" s="333">
        <v>0</v>
      </c>
      <c r="Q42" s="333">
        <v>0</v>
      </c>
      <c r="R42" s="333">
        <v>0</v>
      </c>
      <c r="S42" s="333">
        <v>0</v>
      </c>
      <c r="T42" s="330">
        <f t="shared" si="3"/>
        <v>0</v>
      </c>
      <c r="U42" s="330">
        <f t="shared" si="4"/>
        <v>0</v>
      </c>
    </row>
    <row r="43" spans="1:21" s="334" customFormat="1" x14ac:dyDescent="0.25">
      <c r="A43" s="328" t="s">
        <v>58</v>
      </c>
      <c r="B43" s="329" t="s">
        <v>147</v>
      </c>
      <c r="C43" s="330">
        <v>0</v>
      </c>
      <c r="D43" s="330">
        <v>0</v>
      </c>
      <c r="E43" s="330">
        <f t="shared" si="5"/>
        <v>0</v>
      </c>
      <c r="F43" s="330">
        <f t="shared" si="6"/>
        <v>0</v>
      </c>
      <c r="G43" s="330">
        <v>0</v>
      </c>
      <c r="H43" s="330">
        <v>0</v>
      </c>
      <c r="I43" s="330">
        <v>0</v>
      </c>
      <c r="J43" s="330">
        <v>0</v>
      </c>
      <c r="K43" s="330">
        <v>0</v>
      </c>
      <c r="L43" s="330">
        <v>0</v>
      </c>
      <c r="M43" s="330">
        <v>0</v>
      </c>
      <c r="N43" s="330">
        <v>0</v>
      </c>
      <c r="O43" s="330">
        <v>0</v>
      </c>
      <c r="P43" s="330">
        <v>0</v>
      </c>
      <c r="Q43" s="330">
        <v>0</v>
      </c>
      <c r="R43" s="330">
        <v>0</v>
      </c>
      <c r="S43" s="330">
        <v>0</v>
      </c>
      <c r="T43" s="330">
        <f t="shared" si="3"/>
        <v>0</v>
      </c>
      <c r="U43" s="330">
        <f t="shared" si="4"/>
        <v>0</v>
      </c>
    </row>
    <row r="44" spans="1:21" x14ac:dyDescent="0.25">
      <c r="A44" s="331" t="s">
        <v>146</v>
      </c>
      <c r="B44" s="332" t="s">
        <v>145</v>
      </c>
      <c r="C44" s="330">
        <v>0</v>
      </c>
      <c r="D44" s="330">
        <v>0</v>
      </c>
      <c r="E44" s="330">
        <f t="shared" si="5"/>
        <v>0</v>
      </c>
      <c r="F44" s="330">
        <f t="shared" si="6"/>
        <v>0</v>
      </c>
      <c r="G44" s="333">
        <v>0</v>
      </c>
      <c r="H44" s="333">
        <v>0</v>
      </c>
      <c r="I44" s="333">
        <v>0</v>
      </c>
      <c r="J44" s="333">
        <v>0</v>
      </c>
      <c r="K44" s="333">
        <v>0</v>
      </c>
      <c r="L44" s="333">
        <v>0</v>
      </c>
      <c r="M44" s="333">
        <v>0</v>
      </c>
      <c r="N44" s="333">
        <v>0</v>
      </c>
      <c r="O44" s="333">
        <v>0</v>
      </c>
      <c r="P44" s="333">
        <v>0</v>
      </c>
      <c r="Q44" s="333">
        <v>0</v>
      </c>
      <c r="R44" s="333">
        <v>0</v>
      </c>
      <c r="S44" s="333">
        <v>0</v>
      </c>
      <c r="T44" s="330">
        <f t="shared" si="3"/>
        <v>0</v>
      </c>
      <c r="U44" s="330">
        <f t="shared" si="4"/>
        <v>0</v>
      </c>
    </row>
    <row r="45" spans="1:21" x14ac:dyDescent="0.25">
      <c r="A45" s="331" t="s">
        <v>144</v>
      </c>
      <c r="B45" s="332" t="s">
        <v>143</v>
      </c>
      <c r="C45" s="330">
        <v>0</v>
      </c>
      <c r="D45" s="330">
        <v>0</v>
      </c>
      <c r="E45" s="330">
        <f t="shared" si="5"/>
        <v>0</v>
      </c>
      <c r="F45" s="330">
        <f t="shared" si="6"/>
        <v>0</v>
      </c>
      <c r="G45" s="333">
        <v>0</v>
      </c>
      <c r="H45" s="333">
        <v>0</v>
      </c>
      <c r="I45" s="333">
        <v>0</v>
      </c>
      <c r="J45" s="333">
        <v>0</v>
      </c>
      <c r="K45" s="333">
        <v>0</v>
      </c>
      <c r="L45" s="333">
        <v>0</v>
      </c>
      <c r="M45" s="333">
        <v>0</v>
      </c>
      <c r="N45" s="333">
        <v>0</v>
      </c>
      <c r="O45" s="333">
        <v>0</v>
      </c>
      <c r="P45" s="333">
        <v>0</v>
      </c>
      <c r="Q45" s="333">
        <v>0</v>
      </c>
      <c r="R45" s="333">
        <v>0</v>
      </c>
      <c r="S45" s="333">
        <v>0</v>
      </c>
      <c r="T45" s="330">
        <f t="shared" si="3"/>
        <v>0</v>
      </c>
      <c r="U45" s="330">
        <f t="shared" si="4"/>
        <v>0</v>
      </c>
    </row>
    <row r="46" spans="1:21" x14ac:dyDescent="0.25">
      <c r="A46" s="331" t="s">
        <v>142</v>
      </c>
      <c r="B46" s="332" t="s">
        <v>141</v>
      </c>
      <c r="C46" s="330">
        <v>0</v>
      </c>
      <c r="D46" s="330">
        <v>0</v>
      </c>
      <c r="E46" s="330">
        <f t="shared" si="5"/>
        <v>0</v>
      </c>
      <c r="F46" s="330">
        <f t="shared" si="6"/>
        <v>0</v>
      </c>
      <c r="G46" s="333">
        <v>0</v>
      </c>
      <c r="H46" s="333">
        <v>0</v>
      </c>
      <c r="I46" s="333">
        <v>0</v>
      </c>
      <c r="J46" s="333">
        <v>0</v>
      </c>
      <c r="K46" s="333">
        <v>0</v>
      </c>
      <c r="L46" s="333">
        <v>0</v>
      </c>
      <c r="M46" s="333">
        <v>0</v>
      </c>
      <c r="N46" s="333">
        <v>0</v>
      </c>
      <c r="O46" s="333">
        <v>0</v>
      </c>
      <c r="P46" s="333">
        <v>0</v>
      </c>
      <c r="Q46" s="333">
        <v>0</v>
      </c>
      <c r="R46" s="333">
        <v>0</v>
      </c>
      <c r="S46" s="333">
        <v>0</v>
      </c>
      <c r="T46" s="330">
        <f t="shared" si="3"/>
        <v>0</v>
      </c>
      <c r="U46" s="330">
        <f t="shared" si="4"/>
        <v>0</v>
      </c>
    </row>
    <row r="47" spans="1:21" ht="31.5" x14ac:dyDescent="0.25">
      <c r="A47" s="331" t="s">
        <v>140</v>
      </c>
      <c r="B47" s="332" t="s">
        <v>139</v>
      </c>
      <c r="C47" s="330">
        <f>C39</f>
        <v>0.81</v>
      </c>
      <c r="D47" s="330">
        <v>0</v>
      </c>
      <c r="E47" s="330">
        <f t="shared" si="5"/>
        <v>0.81</v>
      </c>
      <c r="F47" s="330">
        <f t="shared" ref="F47:G47" si="10">F39</f>
        <v>0.81</v>
      </c>
      <c r="G47" s="330">
        <f t="shared" si="10"/>
        <v>0</v>
      </c>
      <c r="H47" s="333">
        <v>0.81</v>
      </c>
      <c r="I47" s="333">
        <v>0.81</v>
      </c>
      <c r="J47" s="333">
        <v>0</v>
      </c>
      <c r="K47" s="333">
        <v>0</v>
      </c>
      <c r="L47" s="333">
        <v>0</v>
      </c>
      <c r="M47" s="333">
        <v>0</v>
      </c>
      <c r="N47" s="333">
        <v>0</v>
      </c>
      <c r="O47" s="333">
        <v>0</v>
      </c>
      <c r="P47" s="333">
        <v>0</v>
      </c>
      <c r="Q47" s="333">
        <v>0</v>
      </c>
      <c r="R47" s="333">
        <v>0</v>
      </c>
      <c r="S47" s="333">
        <v>0</v>
      </c>
      <c r="T47" s="330">
        <f t="shared" si="3"/>
        <v>0.81</v>
      </c>
      <c r="U47" s="330">
        <f t="shared" si="4"/>
        <v>0</v>
      </c>
    </row>
    <row r="48" spans="1:21" ht="31.5" x14ac:dyDescent="0.25">
      <c r="A48" s="331" t="s">
        <v>138</v>
      </c>
      <c r="B48" s="332" t="s">
        <v>137</v>
      </c>
      <c r="C48" s="330">
        <v>0</v>
      </c>
      <c r="D48" s="330">
        <v>0</v>
      </c>
      <c r="E48" s="330">
        <f t="shared" si="5"/>
        <v>0</v>
      </c>
      <c r="F48" s="330">
        <f t="shared" si="6"/>
        <v>0</v>
      </c>
      <c r="G48" s="333">
        <v>0</v>
      </c>
      <c r="H48" s="333">
        <v>0</v>
      </c>
      <c r="I48" s="333">
        <v>0</v>
      </c>
      <c r="J48" s="333">
        <v>0</v>
      </c>
      <c r="K48" s="333">
        <v>0</v>
      </c>
      <c r="L48" s="333">
        <v>0</v>
      </c>
      <c r="M48" s="333">
        <v>0</v>
      </c>
      <c r="N48" s="333">
        <v>0</v>
      </c>
      <c r="O48" s="333">
        <v>0</v>
      </c>
      <c r="P48" s="333">
        <v>0</v>
      </c>
      <c r="Q48" s="333">
        <v>0</v>
      </c>
      <c r="R48" s="333">
        <v>0</v>
      </c>
      <c r="S48" s="333">
        <v>0</v>
      </c>
      <c r="T48" s="330">
        <f t="shared" si="3"/>
        <v>0</v>
      </c>
      <c r="U48" s="330">
        <f t="shared" si="4"/>
        <v>0</v>
      </c>
    </row>
    <row r="49" spans="1:21" x14ac:dyDescent="0.25">
      <c r="A49" s="331" t="s">
        <v>136</v>
      </c>
      <c r="B49" s="332" t="s">
        <v>135</v>
      </c>
      <c r="C49" s="330">
        <v>0</v>
      </c>
      <c r="D49" s="330">
        <v>0</v>
      </c>
      <c r="E49" s="330">
        <f t="shared" si="5"/>
        <v>0</v>
      </c>
      <c r="F49" s="330">
        <f t="shared" si="6"/>
        <v>0</v>
      </c>
      <c r="G49" s="333">
        <v>0</v>
      </c>
      <c r="H49" s="333">
        <v>0</v>
      </c>
      <c r="I49" s="333">
        <v>0</v>
      </c>
      <c r="J49" s="333">
        <v>0</v>
      </c>
      <c r="K49" s="333">
        <v>0</v>
      </c>
      <c r="L49" s="333">
        <v>0</v>
      </c>
      <c r="M49" s="333">
        <v>0</v>
      </c>
      <c r="N49" s="333">
        <v>0</v>
      </c>
      <c r="O49" s="333">
        <v>0</v>
      </c>
      <c r="P49" s="333">
        <v>0</v>
      </c>
      <c r="Q49" s="333">
        <v>0</v>
      </c>
      <c r="R49" s="333">
        <v>0</v>
      </c>
      <c r="S49" s="333">
        <v>0</v>
      </c>
      <c r="T49" s="330">
        <f t="shared" si="3"/>
        <v>0</v>
      </c>
      <c r="U49" s="330">
        <f t="shared" si="4"/>
        <v>0</v>
      </c>
    </row>
    <row r="50" spans="1:21" ht="18.75" x14ac:dyDescent="0.25">
      <c r="A50" s="331" t="s">
        <v>134</v>
      </c>
      <c r="B50" s="335" t="s">
        <v>556</v>
      </c>
      <c r="C50" s="330">
        <v>3.36</v>
      </c>
      <c r="D50" s="330">
        <v>0</v>
      </c>
      <c r="E50" s="330">
        <f t="shared" si="5"/>
        <v>3.36</v>
      </c>
      <c r="F50" s="330">
        <f t="shared" ref="F50" si="11">E50-G50</f>
        <v>3.36</v>
      </c>
      <c r="G50" s="333">
        <v>0</v>
      </c>
      <c r="H50" s="333">
        <v>3.36</v>
      </c>
      <c r="I50" s="333">
        <v>3.36</v>
      </c>
      <c r="J50" s="333">
        <v>2.84</v>
      </c>
      <c r="K50" s="333">
        <v>2.84</v>
      </c>
      <c r="L50" s="333">
        <v>0</v>
      </c>
      <c r="M50" s="333">
        <v>0</v>
      </c>
      <c r="N50" s="333">
        <v>0</v>
      </c>
      <c r="O50" s="333">
        <v>0</v>
      </c>
      <c r="P50" s="333">
        <v>0</v>
      </c>
      <c r="Q50" s="333">
        <v>0</v>
      </c>
      <c r="R50" s="333">
        <v>0</v>
      </c>
      <c r="S50" s="333">
        <v>0</v>
      </c>
      <c r="T50" s="330">
        <f t="shared" si="3"/>
        <v>3.36</v>
      </c>
      <c r="U50" s="330">
        <f t="shared" si="4"/>
        <v>2.84</v>
      </c>
    </row>
    <row r="51" spans="1:21" s="334" customFormat="1" ht="35.25" customHeight="1" x14ac:dyDescent="0.25">
      <c r="A51" s="328" t="s">
        <v>56</v>
      </c>
      <c r="B51" s="329" t="s">
        <v>133</v>
      </c>
      <c r="C51" s="330">
        <v>0</v>
      </c>
      <c r="D51" s="330">
        <v>0</v>
      </c>
      <c r="E51" s="330">
        <f t="shared" si="5"/>
        <v>0</v>
      </c>
      <c r="F51" s="330">
        <f t="shared" si="6"/>
        <v>0</v>
      </c>
      <c r="G51" s="330">
        <v>0</v>
      </c>
      <c r="H51" s="330">
        <v>0</v>
      </c>
      <c r="I51" s="330">
        <v>0</v>
      </c>
      <c r="J51" s="330">
        <v>0</v>
      </c>
      <c r="K51" s="330">
        <v>0</v>
      </c>
      <c r="L51" s="330">
        <v>0</v>
      </c>
      <c r="M51" s="330">
        <v>0</v>
      </c>
      <c r="N51" s="330">
        <v>0</v>
      </c>
      <c r="O51" s="330">
        <v>0</v>
      </c>
      <c r="P51" s="330">
        <v>0</v>
      </c>
      <c r="Q51" s="330">
        <v>0</v>
      </c>
      <c r="R51" s="330">
        <v>0</v>
      </c>
      <c r="S51" s="330">
        <v>0</v>
      </c>
      <c r="T51" s="330">
        <f t="shared" si="3"/>
        <v>0</v>
      </c>
      <c r="U51" s="330">
        <f t="shared" si="4"/>
        <v>0</v>
      </c>
    </row>
    <row r="52" spans="1:21" x14ac:dyDescent="0.25">
      <c r="A52" s="331" t="s">
        <v>132</v>
      </c>
      <c r="B52" s="332" t="s">
        <v>131</v>
      </c>
      <c r="C52" s="330">
        <f>C30</f>
        <v>2.0812973400000003</v>
      </c>
      <c r="D52" s="330">
        <v>0</v>
      </c>
      <c r="E52" s="330">
        <f t="shared" si="5"/>
        <v>2.0812973400000003</v>
      </c>
      <c r="F52" s="330">
        <f t="shared" si="6"/>
        <v>2.0812973400000003</v>
      </c>
      <c r="G52" s="333">
        <v>0</v>
      </c>
      <c r="H52" s="333">
        <v>2.0812973400000003</v>
      </c>
      <c r="I52" s="333">
        <v>2.0812973400000003</v>
      </c>
      <c r="J52" s="333">
        <v>1.11862142</v>
      </c>
      <c r="K52" s="333">
        <v>1.11862142</v>
      </c>
      <c r="L52" s="333">
        <v>0</v>
      </c>
      <c r="M52" s="333">
        <v>0</v>
      </c>
      <c r="N52" s="333">
        <v>0</v>
      </c>
      <c r="O52" s="333">
        <v>0</v>
      </c>
      <c r="P52" s="333">
        <v>0</v>
      </c>
      <c r="Q52" s="333">
        <v>0</v>
      </c>
      <c r="R52" s="333">
        <v>0</v>
      </c>
      <c r="S52" s="333">
        <v>0</v>
      </c>
      <c r="T52" s="330">
        <f t="shared" si="3"/>
        <v>2.0812973400000003</v>
      </c>
      <c r="U52" s="330">
        <f t="shared" si="4"/>
        <v>1.11862142</v>
      </c>
    </row>
    <row r="53" spans="1:21" x14ac:dyDescent="0.25">
      <c r="A53" s="331" t="s">
        <v>130</v>
      </c>
      <c r="B53" s="332" t="s">
        <v>124</v>
      </c>
      <c r="C53" s="330">
        <v>0</v>
      </c>
      <c r="D53" s="330">
        <v>0</v>
      </c>
      <c r="E53" s="330">
        <f t="shared" si="5"/>
        <v>0</v>
      </c>
      <c r="F53" s="330">
        <f t="shared" si="6"/>
        <v>0</v>
      </c>
      <c r="G53" s="333">
        <v>0</v>
      </c>
      <c r="H53" s="333">
        <v>0</v>
      </c>
      <c r="I53" s="333">
        <v>0</v>
      </c>
      <c r="J53" s="333">
        <v>0</v>
      </c>
      <c r="K53" s="333">
        <v>0</v>
      </c>
      <c r="L53" s="333">
        <v>0</v>
      </c>
      <c r="M53" s="333">
        <v>0</v>
      </c>
      <c r="N53" s="333">
        <v>0</v>
      </c>
      <c r="O53" s="333">
        <v>0</v>
      </c>
      <c r="P53" s="333">
        <v>0</v>
      </c>
      <c r="Q53" s="333">
        <v>0</v>
      </c>
      <c r="R53" s="333">
        <v>0</v>
      </c>
      <c r="S53" s="333">
        <v>0</v>
      </c>
      <c r="T53" s="330">
        <f t="shared" si="3"/>
        <v>0</v>
      </c>
      <c r="U53" s="330">
        <f t="shared" si="4"/>
        <v>0</v>
      </c>
    </row>
    <row r="54" spans="1:21" x14ac:dyDescent="0.25">
      <c r="A54" s="331" t="s">
        <v>129</v>
      </c>
      <c r="B54" s="335" t="s">
        <v>123</v>
      </c>
      <c r="C54" s="330">
        <v>0</v>
      </c>
      <c r="D54" s="330">
        <v>0</v>
      </c>
      <c r="E54" s="330">
        <f t="shared" si="5"/>
        <v>0</v>
      </c>
      <c r="F54" s="330">
        <f t="shared" si="6"/>
        <v>0</v>
      </c>
      <c r="G54" s="333">
        <v>0</v>
      </c>
      <c r="H54" s="333">
        <v>0</v>
      </c>
      <c r="I54" s="333">
        <v>0</v>
      </c>
      <c r="J54" s="333">
        <v>0</v>
      </c>
      <c r="K54" s="333">
        <v>0</v>
      </c>
      <c r="L54" s="333">
        <v>0</v>
      </c>
      <c r="M54" s="333">
        <v>0</v>
      </c>
      <c r="N54" s="333">
        <v>0</v>
      </c>
      <c r="O54" s="333">
        <v>0</v>
      </c>
      <c r="P54" s="333">
        <v>0</v>
      </c>
      <c r="Q54" s="333">
        <v>0</v>
      </c>
      <c r="R54" s="333">
        <v>0</v>
      </c>
      <c r="S54" s="333">
        <v>0</v>
      </c>
      <c r="T54" s="330">
        <f t="shared" si="3"/>
        <v>0</v>
      </c>
      <c r="U54" s="330">
        <f t="shared" si="4"/>
        <v>0</v>
      </c>
    </row>
    <row r="55" spans="1:21" x14ac:dyDescent="0.25">
      <c r="A55" s="331" t="s">
        <v>128</v>
      </c>
      <c r="B55" s="335" t="s">
        <v>122</v>
      </c>
      <c r="C55" s="330">
        <v>0</v>
      </c>
      <c r="D55" s="330">
        <v>0</v>
      </c>
      <c r="E55" s="330">
        <f t="shared" si="5"/>
        <v>0</v>
      </c>
      <c r="F55" s="330">
        <f t="shared" si="6"/>
        <v>0</v>
      </c>
      <c r="G55" s="333">
        <v>0</v>
      </c>
      <c r="H55" s="333">
        <v>0</v>
      </c>
      <c r="I55" s="333">
        <v>0</v>
      </c>
      <c r="J55" s="333">
        <v>0</v>
      </c>
      <c r="K55" s="333">
        <v>0</v>
      </c>
      <c r="L55" s="333">
        <v>0</v>
      </c>
      <c r="M55" s="333">
        <v>0</v>
      </c>
      <c r="N55" s="333">
        <v>0</v>
      </c>
      <c r="O55" s="333">
        <v>0</v>
      </c>
      <c r="P55" s="333">
        <v>0</v>
      </c>
      <c r="Q55" s="333">
        <v>0</v>
      </c>
      <c r="R55" s="333">
        <v>0</v>
      </c>
      <c r="S55" s="333">
        <v>0</v>
      </c>
      <c r="T55" s="330">
        <f t="shared" si="3"/>
        <v>0</v>
      </c>
      <c r="U55" s="330">
        <f t="shared" si="4"/>
        <v>0</v>
      </c>
    </row>
    <row r="56" spans="1:21" x14ac:dyDescent="0.25">
      <c r="A56" s="331" t="s">
        <v>127</v>
      </c>
      <c r="B56" s="335" t="s">
        <v>121</v>
      </c>
      <c r="C56" s="330">
        <f>C47</f>
        <v>0.81</v>
      </c>
      <c r="D56" s="330">
        <v>0</v>
      </c>
      <c r="E56" s="330">
        <f t="shared" si="5"/>
        <v>0.81</v>
      </c>
      <c r="F56" s="330">
        <f t="shared" ref="F56:G56" si="12">F47</f>
        <v>0.81</v>
      </c>
      <c r="G56" s="333">
        <f t="shared" si="12"/>
        <v>0</v>
      </c>
      <c r="H56" s="333">
        <v>0.81</v>
      </c>
      <c r="I56" s="333">
        <v>0.81</v>
      </c>
      <c r="J56" s="333">
        <v>0</v>
      </c>
      <c r="K56" s="333">
        <v>0</v>
      </c>
      <c r="L56" s="333">
        <v>0</v>
      </c>
      <c r="M56" s="333">
        <v>0</v>
      </c>
      <c r="N56" s="333">
        <v>0</v>
      </c>
      <c r="O56" s="333">
        <v>0</v>
      </c>
      <c r="P56" s="333">
        <v>0</v>
      </c>
      <c r="Q56" s="333">
        <v>0</v>
      </c>
      <c r="R56" s="333">
        <v>0</v>
      </c>
      <c r="S56" s="333">
        <v>0</v>
      </c>
      <c r="T56" s="330">
        <f t="shared" si="3"/>
        <v>0.81</v>
      </c>
      <c r="U56" s="330">
        <f t="shared" si="4"/>
        <v>0</v>
      </c>
    </row>
    <row r="57" spans="1:21" ht="18.75" x14ac:dyDescent="0.25">
      <c r="A57" s="331" t="s">
        <v>126</v>
      </c>
      <c r="B57" s="335" t="s">
        <v>556</v>
      </c>
      <c r="C57" s="330">
        <f>C50</f>
        <v>3.36</v>
      </c>
      <c r="D57" s="330">
        <v>0</v>
      </c>
      <c r="E57" s="330">
        <f t="shared" si="5"/>
        <v>3.36</v>
      </c>
      <c r="F57" s="330">
        <f t="shared" ref="F57" si="13">F50</f>
        <v>3.36</v>
      </c>
      <c r="G57" s="333">
        <v>0</v>
      </c>
      <c r="H57" s="333">
        <v>3.36</v>
      </c>
      <c r="I57" s="333">
        <v>3.36</v>
      </c>
      <c r="J57" s="333">
        <v>2.84</v>
      </c>
      <c r="K57" s="333">
        <v>2.84</v>
      </c>
      <c r="L57" s="333">
        <v>0</v>
      </c>
      <c r="M57" s="333">
        <v>0</v>
      </c>
      <c r="N57" s="333">
        <v>0</v>
      </c>
      <c r="O57" s="333">
        <v>0</v>
      </c>
      <c r="P57" s="333">
        <v>0</v>
      </c>
      <c r="Q57" s="333">
        <v>0</v>
      </c>
      <c r="R57" s="333">
        <v>0</v>
      </c>
      <c r="S57" s="333">
        <v>0</v>
      </c>
      <c r="T57" s="330">
        <f t="shared" si="3"/>
        <v>3.36</v>
      </c>
      <c r="U57" s="330">
        <f t="shared" si="4"/>
        <v>2.84</v>
      </c>
    </row>
    <row r="58" spans="1:21" s="334" customFormat="1" ht="36.75" customHeight="1" x14ac:dyDescent="0.25">
      <c r="A58" s="328" t="s">
        <v>55</v>
      </c>
      <c r="B58" s="336" t="s">
        <v>222</v>
      </c>
      <c r="C58" s="330">
        <v>0</v>
      </c>
      <c r="D58" s="330">
        <v>0</v>
      </c>
      <c r="E58" s="330">
        <f t="shared" si="5"/>
        <v>0</v>
      </c>
      <c r="F58" s="330">
        <f t="shared" si="6"/>
        <v>0</v>
      </c>
      <c r="G58" s="330">
        <v>0</v>
      </c>
      <c r="H58" s="330">
        <v>0</v>
      </c>
      <c r="I58" s="330">
        <v>0</v>
      </c>
      <c r="J58" s="330">
        <v>0</v>
      </c>
      <c r="K58" s="330">
        <v>0</v>
      </c>
      <c r="L58" s="330">
        <v>0</v>
      </c>
      <c r="M58" s="330">
        <v>0</v>
      </c>
      <c r="N58" s="330">
        <v>0</v>
      </c>
      <c r="O58" s="330">
        <v>0</v>
      </c>
      <c r="P58" s="330">
        <v>0</v>
      </c>
      <c r="Q58" s="330">
        <v>0</v>
      </c>
      <c r="R58" s="330">
        <v>0</v>
      </c>
      <c r="S58" s="330">
        <v>0</v>
      </c>
      <c r="T58" s="330">
        <f t="shared" si="3"/>
        <v>0</v>
      </c>
      <c r="U58" s="330">
        <f t="shared" si="4"/>
        <v>0</v>
      </c>
    </row>
    <row r="59" spans="1:21" s="334" customFormat="1" x14ac:dyDescent="0.25">
      <c r="A59" s="328" t="s">
        <v>53</v>
      </c>
      <c r="B59" s="329" t="s">
        <v>125</v>
      </c>
      <c r="C59" s="330">
        <v>0</v>
      </c>
      <c r="D59" s="330">
        <v>0</v>
      </c>
      <c r="E59" s="330">
        <f t="shared" si="5"/>
        <v>0</v>
      </c>
      <c r="F59" s="330">
        <f t="shared" si="6"/>
        <v>0</v>
      </c>
      <c r="G59" s="330">
        <v>0</v>
      </c>
      <c r="H59" s="330">
        <v>0</v>
      </c>
      <c r="I59" s="330">
        <v>0</v>
      </c>
      <c r="J59" s="330">
        <v>0</v>
      </c>
      <c r="K59" s="330">
        <v>0</v>
      </c>
      <c r="L59" s="330">
        <v>0</v>
      </c>
      <c r="M59" s="330">
        <v>0</v>
      </c>
      <c r="N59" s="330">
        <v>0</v>
      </c>
      <c r="O59" s="330">
        <v>0</v>
      </c>
      <c r="P59" s="330">
        <v>0</v>
      </c>
      <c r="Q59" s="330">
        <v>0</v>
      </c>
      <c r="R59" s="330">
        <v>0</v>
      </c>
      <c r="S59" s="330">
        <v>0</v>
      </c>
      <c r="T59" s="330">
        <f t="shared" si="3"/>
        <v>0</v>
      </c>
      <c r="U59" s="330">
        <f t="shared" si="4"/>
        <v>0</v>
      </c>
    </row>
    <row r="60" spans="1:21" x14ac:dyDescent="0.25">
      <c r="A60" s="331" t="s">
        <v>216</v>
      </c>
      <c r="B60" s="337" t="s">
        <v>145</v>
      </c>
      <c r="C60" s="330">
        <v>0</v>
      </c>
      <c r="D60" s="330">
        <v>0</v>
      </c>
      <c r="E60" s="330">
        <f t="shared" si="5"/>
        <v>0</v>
      </c>
      <c r="F60" s="330">
        <f t="shared" si="6"/>
        <v>0</v>
      </c>
      <c r="G60" s="333">
        <v>0</v>
      </c>
      <c r="H60" s="333">
        <v>0</v>
      </c>
      <c r="I60" s="333">
        <v>0</v>
      </c>
      <c r="J60" s="333">
        <v>0</v>
      </c>
      <c r="K60" s="333">
        <v>0</v>
      </c>
      <c r="L60" s="333">
        <v>0</v>
      </c>
      <c r="M60" s="333">
        <v>0</v>
      </c>
      <c r="N60" s="333">
        <v>0</v>
      </c>
      <c r="O60" s="333">
        <v>0</v>
      </c>
      <c r="P60" s="333">
        <v>0</v>
      </c>
      <c r="Q60" s="333">
        <v>0</v>
      </c>
      <c r="R60" s="333">
        <v>0</v>
      </c>
      <c r="S60" s="333">
        <v>0</v>
      </c>
      <c r="T60" s="330">
        <f t="shared" si="3"/>
        <v>0</v>
      </c>
      <c r="U60" s="330">
        <f t="shared" si="4"/>
        <v>0</v>
      </c>
    </row>
    <row r="61" spans="1:21" x14ac:dyDescent="0.25">
      <c r="A61" s="331" t="s">
        <v>217</v>
      </c>
      <c r="B61" s="337" t="s">
        <v>143</v>
      </c>
      <c r="C61" s="330">
        <v>0</v>
      </c>
      <c r="D61" s="330">
        <v>0</v>
      </c>
      <c r="E61" s="330">
        <f t="shared" si="5"/>
        <v>0</v>
      </c>
      <c r="F61" s="330">
        <f t="shared" si="6"/>
        <v>0</v>
      </c>
      <c r="G61" s="333">
        <v>0</v>
      </c>
      <c r="H61" s="333">
        <v>0</v>
      </c>
      <c r="I61" s="333">
        <v>0</v>
      </c>
      <c r="J61" s="333">
        <v>0</v>
      </c>
      <c r="K61" s="333">
        <v>0</v>
      </c>
      <c r="L61" s="333">
        <v>0</v>
      </c>
      <c r="M61" s="333">
        <v>0</v>
      </c>
      <c r="N61" s="333">
        <v>0</v>
      </c>
      <c r="O61" s="333">
        <v>0</v>
      </c>
      <c r="P61" s="333">
        <v>0</v>
      </c>
      <c r="Q61" s="333">
        <v>0</v>
      </c>
      <c r="R61" s="333">
        <v>0</v>
      </c>
      <c r="S61" s="333">
        <v>0</v>
      </c>
      <c r="T61" s="330">
        <f t="shared" si="3"/>
        <v>0</v>
      </c>
      <c r="U61" s="330">
        <f t="shared" si="4"/>
        <v>0</v>
      </c>
    </row>
    <row r="62" spans="1:21" x14ac:dyDescent="0.25">
      <c r="A62" s="331" t="s">
        <v>218</v>
      </c>
      <c r="B62" s="337" t="s">
        <v>141</v>
      </c>
      <c r="C62" s="330">
        <v>0</v>
      </c>
      <c r="D62" s="330">
        <v>0</v>
      </c>
      <c r="E62" s="330">
        <f t="shared" si="5"/>
        <v>0</v>
      </c>
      <c r="F62" s="330">
        <f t="shared" si="6"/>
        <v>0</v>
      </c>
      <c r="G62" s="333">
        <v>0</v>
      </c>
      <c r="H62" s="333">
        <v>0</v>
      </c>
      <c r="I62" s="333">
        <v>0</v>
      </c>
      <c r="J62" s="333">
        <v>0</v>
      </c>
      <c r="K62" s="333">
        <v>0</v>
      </c>
      <c r="L62" s="333">
        <v>0</v>
      </c>
      <c r="M62" s="333">
        <v>0</v>
      </c>
      <c r="N62" s="333">
        <v>0</v>
      </c>
      <c r="O62" s="333">
        <v>0</v>
      </c>
      <c r="P62" s="333">
        <v>0</v>
      </c>
      <c r="Q62" s="333">
        <v>0</v>
      </c>
      <c r="R62" s="333">
        <v>0</v>
      </c>
      <c r="S62" s="333">
        <v>0</v>
      </c>
      <c r="T62" s="330">
        <f t="shared" si="3"/>
        <v>0</v>
      </c>
      <c r="U62" s="330">
        <f t="shared" si="4"/>
        <v>0</v>
      </c>
    </row>
    <row r="63" spans="1:21" x14ac:dyDescent="0.25">
      <c r="A63" s="331" t="s">
        <v>219</v>
      </c>
      <c r="B63" s="337" t="s">
        <v>221</v>
      </c>
      <c r="C63" s="330">
        <f>C56</f>
        <v>0.81</v>
      </c>
      <c r="D63" s="330">
        <v>0</v>
      </c>
      <c r="E63" s="330">
        <f t="shared" si="5"/>
        <v>0.81</v>
      </c>
      <c r="F63" s="330">
        <f t="shared" si="6"/>
        <v>0.81</v>
      </c>
      <c r="G63" s="333">
        <v>0</v>
      </c>
      <c r="H63" s="333">
        <v>0.81</v>
      </c>
      <c r="I63" s="333">
        <v>0.81</v>
      </c>
      <c r="J63" s="333">
        <v>0</v>
      </c>
      <c r="K63" s="333">
        <v>0</v>
      </c>
      <c r="L63" s="333">
        <v>0</v>
      </c>
      <c r="M63" s="333">
        <v>0</v>
      </c>
      <c r="N63" s="333">
        <v>0</v>
      </c>
      <c r="O63" s="333">
        <v>0</v>
      </c>
      <c r="P63" s="333">
        <v>0</v>
      </c>
      <c r="Q63" s="333">
        <v>0</v>
      </c>
      <c r="R63" s="333">
        <v>0</v>
      </c>
      <c r="S63" s="333">
        <v>0</v>
      </c>
      <c r="T63" s="330">
        <f t="shared" si="3"/>
        <v>0.81</v>
      </c>
      <c r="U63" s="330">
        <f t="shared" si="4"/>
        <v>0</v>
      </c>
    </row>
    <row r="64" spans="1:21" ht="18.75" x14ac:dyDescent="0.25">
      <c r="A64" s="331" t="s">
        <v>220</v>
      </c>
      <c r="B64" s="335" t="s">
        <v>520</v>
      </c>
      <c r="C64" s="330">
        <v>0</v>
      </c>
      <c r="D64" s="330">
        <v>0</v>
      </c>
      <c r="E64" s="330">
        <f t="shared" si="5"/>
        <v>0</v>
      </c>
      <c r="F64" s="330">
        <f t="shared" si="6"/>
        <v>0</v>
      </c>
      <c r="G64" s="333">
        <v>0</v>
      </c>
      <c r="H64" s="333">
        <v>0</v>
      </c>
      <c r="I64" s="333">
        <v>0</v>
      </c>
      <c r="J64" s="333">
        <v>0</v>
      </c>
      <c r="K64" s="333">
        <v>0</v>
      </c>
      <c r="L64" s="333">
        <v>0</v>
      </c>
      <c r="M64" s="333">
        <v>0</v>
      </c>
      <c r="N64" s="333">
        <v>0</v>
      </c>
      <c r="O64" s="333">
        <v>0</v>
      </c>
      <c r="P64" s="333">
        <v>0</v>
      </c>
      <c r="Q64" s="333">
        <v>0</v>
      </c>
      <c r="R64" s="333">
        <v>0</v>
      </c>
      <c r="S64" s="333">
        <v>0</v>
      </c>
      <c r="T64" s="330">
        <f t="shared" si="3"/>
        <v>0</v>
      </c>
      <c r="U64" s="330">
        <f t="shared" si="4"/>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6"/>
      <c r="C66" s="506"/>
      <c r="D66" s="506"/>
      <c r="E66" s="506"/>
      <c r="F66" s="506"/>
      <c r="G66" s="506"/>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6"/>
      <c r="C68" s="516"/>
      <c r="D68" s="516"/>
      <c r="E68" s="516"/>
      <c r="F68" s="516"/>
      <c r="G68" s="516"/>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6"/>
      <c r="C70" s="506"/>
      <c r="D70" s="506"/>
      <c r="E70" s="506"/>
      <c r="F70" s="506"/>
      <c r="G70" s="506"/>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6"/>
      <c r="C72" s="506"/>
      <c r="D72" s="506"/>
      <c r="E72" s="506"/>
      <c r="F72" s="506"/>
      <c r="G72" s="506"/>
      <c r="H72" s="55"/>
      <c r="I72" s="55"/>
      <c r="J72" s="55"/>
      <c r="K72" s="55"/>
      <c r="L72" s="55"/>
      <c r="M72" s="55"/>
      <c r="N72" s="55"/>
      <c r="O72" s="55"/>
      <c r="P72" s="55"/>
      <c r="Q72" s="55"/>
      <c r="R72" s="55"/>
      <c r="S72" s="55"/>
      <c r="T72" s="55"/>
    </row>
    <row r="73" spans="1:20" ht="32.25" customHeight="1" x14ac:dyDescent="0.25">
      <c r="A73" s="55"/>
      <c r="B73" s="516"/>
      <c r="C73" s="516"/>
      <c r="D73" s="516"/>
      <c r="E73" s="516"/>
      <c r="F73" s="516"/>
      <c r="G73" s="516"/>
      <c r="H73" s="55"/>
      <c r="I73" s="55"/>
      <c r="J73" s="55"/>
      <c r="K73" s="55"/>
      <c r="L73" s="55"/>
      <c r="M73" s="55"/>
      <c r="N73" s="55"/>
      <c r="O73" s="55"/>
      <c r="P73" s="55"/>
      <c r="Q73" s="55"/>
      <c r="R73" s="55"/>
      <c r="S73" s="55"/>
      <c r="T73" s="55"/>
    </row>
    <row r="74" spans="1:20" ht="51.75" customHeight="1" x14ac:dyDescent="0.25">
      <c r="A74" s="55"/>
      <c r="B74" s="506"/>
      <c r="C74" s="506"/>
      <c r="D74" s="506"/>
      <c r="E74" s="506"/>
      <c r="F74" s="506"/>
      <c r="G74" s="506"/>
      <c r="H74" s="55"/>
      <c r="I74" s="55"/>
      <c r="J74" s="55"/>
      <c r="K74" s="55"/>
      <c r="L74" s="55"/>
      <c r="M74" s="55"/>
      <c r="N74" s="55"/>
      <c r="O74" s="55"/>
      <c r="P74" s="55"/>
      <c r="Q74" s="55"/>
      <c r="R74" s="55"/>
      <c r="S74" s="55"/>
      <c r="T74" s="55"/>
    </row>
    <row r="75" spans="1:20" ht="21.75" customHeight="1" x14ac:dyDescent="0.25">
      <c r="A75" s="55"/>
      <c r="B75" s="507"/>
      <c r="C75" s="507"/>
      <c r="D75" s="507"/>
      <c r="E75" s="507"/>
      <c r="F75" s="507"/>
      <c r="G75" s="507"/>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8"/>
      <c r="C77" s="508"/>
      <c r="D77" s="508"/>
      <c r="E77" s="508"/>
      <c r="F77" s="508"/>
      <c r="G77" s="508"/>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H24">
    <cfRule type="cellIs" dxfId="34" priority="35" operator="greaterThan">
      <formula>0</formula>
    </cfRule>
  </conditionalFormatting>
  <conditionalFormatting sqref="C31">
    <cfRule type="cellIs" dxfId="33" priority="34" operator="greaterThan">
      <formula>0</formula>
    </cfRule>
  </conditionalFormatting>
  <conditionalFormatting sqref="C31">
    <cfRule type="cellIs" dxfId="32" priority="33" operator="greaterThan">
      <formula>0</formula>
    </cfRule>
  </conditionalFormatting>
  <conditionalFormatting sqref="C31">
    <cfRule type="cellIs" dxfId="31" priority="32" operator="greaterThan">
      <formula>0</formula>
    </cfRule>
  </conditionalFormatting>
  <conditionalFormatting sqref="C24:G24 H24:H29 H31:H46 H51:H55 H58:H64 H48:H49 C25:C64">
    <cfRule type="cellIs" dxfId="30" priority="31" operator="notEqual">
      <formula>0</formula>
    </cfRule>
  </conditionalFormatting>
  <conditionalFormatting sqref="D30">
    <cfRule type="cellIs" dxfId="29" priority="30" operator="greaterThan">
      <formula>0</formula>
    </cfRule>
  </conditionalFormatting>
  <conditionalFormatting sqref="D31">
    <cfRule type="cellIs" dxfId="28" priority="29" operator="greaterThan">
      <formula>0</formula>
    </cfRule>
  </conditionalFormatting>
  <conditionalFormatting sqref="D31">
    <cfRule type="cellIs" dxfId="27" priority="28" operator="greaterThan">
      <formula>0</formula>
    </cfRule>
  </conditionalFormatting>
  <conditionalFormatting sqref="D31">
    <cfRule type="cellIs" dxfId="26" priority="27" operator="greaterThan">
      <formula>0</formula>
    </cfRule>
  </conditionalFormatting>
  <conditionalFormatting sqref="D25:D64">
    <cfRule type="cellIs" dxfId="25" priority="26" operator="notEqual">
      <formula>0</formula>
    </cfRule>
  </conditionalFormatting>
  <conditionalFormatting sqref="G25:G38 G40:G46 G51:G55 G58:G64 G48:G49 H30 J30:S30">
    <cfRule type="cellIs" dxfId="24" priority="25" operator="notEqual">
      <formula>0</formula>
    </cfRule>
  </conditionalFormatting>
  <conditionalFormatting sqref="E25:F25 F31:F46 F51:F55 F58:F64 F48:F49 F26:F29 E26:E64">
    <cfRule type="cellIs" dxfId="23" priority="24" operator="greaterThan">
      <formula>0</formula>
    </cfRule>
  </conditionalFormatting>
  <conditionalFormatting sqref="E25:F25 F31:F46 F51:F55 F58:F64 F48:F49 F26:F29 E26:E64">
    <cfRule type="cellIs" dxfId="22" priority="23" operator="notEqual">
      <formula>0</formula>
    </cfRule>
  </conditionalFormatting>
  <conditionalFormatting sqref="T24:T64">
    <cfRule type="cellIs" dxfId="21" priority="22" operator="notEqual">
      <formula>0</formula>
    </cfRule>
  </conditionalFormatting>
  <conditionalFormatting sqref="U24:U64">
    <cfRule type="cellIs" dxfId="20" priority="21" operator="notEqual">
      <formula>0</formula>
    </cfRule>
  </conditionalFormatting>
  <conditionalFormatting sqref="J24:S24">
    <cfRule type="cellIs" dxfId="19" priority="20" operator="greaterThan">
      <formula>0</formula>
    </cfRule>
  </conditionalFormatting>
  <conditionalFormatting sqref="J24:S24">
    <cfRule type="cellIs" dxfId="18" priority="19" operator="notEqual">
      <formula>0</formula>
    </cfRule>
  </conditionalFormatting>
  <conditionalFormatting sqref="J25:S29 J31:S64">
    <cfRule type="cellIs" dxfId="17" priority="18" operator="notEqual">
      <formula>0</formula>
    </cfRule>
  </conditionalFormatting>
  <conditionalFormatting sqref="F30">
    <cfRule type="cellIs" dxfId="16" priority="17" operator="greaterThan">
      <formula>0</formula>
    </cfRule>
  </conditionalFormatting>
  <conditionalFormatting sqref="F30">
    <cfRule type="cellIs" dxfId="15" priority="16" operator="notEqual">
      <formula>0</formula>
    </cfRule>
  </conditionalFormatting>
  <conditionalFormatting sqref="G39">
    <cfRule type="cellIs" dxfId="14" priority="15" operator="notEqual">
      <formula>0</formula>
    </cfRule>
  </conditionalFormatting>
  <conditionalFormatting sqref="H50">
    <cfRule type="cellIs" dxfId="13" priority="14" operator="notEqual">
      <formula>0</formula>
    </cfRule>
  </conditionalFormatting>
  <conditionalFormatting sqref="G50">
    <cfRule type="cellIs" dxfId="12" priority="13" operator="notEqual">
      <formula>0</formula>
    </cfRule>
  </conditionalFormatting>
  <conditionalFormatting sqref="F50">
    <cfRule type="cellIs" dxfId="11" priority="12" operator="greaterThan">
      <formula>0</formula>
    </cfRule>
  </conditionalFormatting>
  <conditionalFormatting sqref="F50">
    <cfRule type="cellIs" dxfId="10" priority="11" operator="notEqual">
      <formula>0</formula>
    </cfRule>
  </conditionalFormatting>
  <conditionalFormatting sqref="F56:H56">
    <cfRule type="cellIs" dxfId="9" priority="10" operator="notEqual">
      <formula>0</formula>
    </cfRule>
  </conditionalFormatting>
  <conditionalFormatting sqref="F47:H47">
    <cfRule type="cellIs" dxfId="8" priority="9" operator="notEqual">
      <formula>0</formula>
    </cfRule>
  </conditionalFormatting>
  <conditionalFormatting sqref="F57:H57">
    <cfRule type="cellIs" dxfId="7" priority="8" operator="notEqual">
      <formula>0</formula>
    </cfRule>
  </conditionalFormatting>
  <conditionalFormatting sqref="I24">
    <cfRule type="cellIs" dxfId="6" priority="7" operator="greaterThan">
      <formula>0</formula>
    </cfRule>
  </conditionalFormatting>
  <conditionalFormatting sqref="I24:I29 I31:I46 I51:I55 I58:I64 I48:I49">
    <cfRule type="cellIs" dxfId="5" priority="6" operator="notEqual">
      <formula>0</formula>
    </cfRule>
  </conditionalFormatting>
  <conditionalFormatting sqref="I30">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3" t="str">
        <f>'1. паспорт местоположение'!A5:C5</f>
        <v>Год раскрытия информации: 2022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9" t="s">
        <v>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439"/>
      <c r="AN7" s="439"/>
      <c r="AO7" s="439"/>
      <c r="AP7" s="439"/>
      <c r="AQ7" s="439"/>
      <c r="AR7" s="439"/>
      <c r="AS7" s="439"/>
      <c r="AT7" s="439"/>
      <c r="AU7" s="439"/>
      <c r="AV7" s="439"/>
    </row>
    <row r="8" spans="1:48" ht="18.75" x14ac:dyDescent="0.25">
      <c r="A8" s="439"/>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c r="AH8" s="439"/>
      <c r="AI8" s="439"/>
      <c r="AJ8" s="439"/>
      <c r="AK8" s="439"/>
      <c r="AL8" s="439"/>
      <c r="AM8" s="439"/>
      <c r="AN8" s="439"/>
      <c r="AO8" s="439"/>
      <c r="AP8" s="439"/>
      <c r="AQ8" s="439"/>
      <c r="AR8" s="439"/>
      <c r="AS8" s="439"/>
      <c r="AT8" s="439"/>
      <c r="AU8" s="439"/>
      <c r="AV8" s="439"/>
    </row>
    <row r="9" spans="1:48"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5" t="s">
        <v>5</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c r="AU10" s="435"/>
      <c r="AV10" s="435"/>
    </row>
    <row r="11" spans="1:48" ht="18.75" x14ac:dyDescent="0.25">
      <c r="A11" s="439"/>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439"/>
      <c r="AQ11" s="439"/>
      <c r="AR11" s="439"/>
      <c r="AS11" s="439"/>
      <c r="AT11" s="439"/>
      <c r="AU11" s="439"/>
      <c r="AV11" s="439"/>
    </row>
    <row r="12" spans="1:48" x14ac:dyDescent="0.25">
      <c r="A12" s="433" t="str">
        <f>'1. паспорт местоположение'!A12:C12</f>
        <v>L_949-104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5" t="s">
        <v>4</v>
      </c>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435"/>
      <c r="AN13" s="435"/>
      <c r="AO13" s="435"/>
      <c r="AP13" s="435"/>
      <c r="AQ13" s="435"/>
      <c r="AR13" s="435"/>
      <c r="AS13" s="435"/>
      <c r="AT13" s="435"/>
      <c r="AU13" s="435"/>
      <c r="AV13" s="435"/>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5" t="s">
        <v>3</v>
      </c>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435"/>
      <c r="AN16" s="435"/>
      <c r="AO16" s="435"/>
      <c r="AP16" s="435"/>
      <c r="AQ16" s="435"/>
      <c r="AR16" s="435"/>
      <c r="AS16" s="435"/>
      <c r="AT16" s="435"/>
      <c r="AU16" s="435"/>
      <c r="AV16" s="435"/>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1" customFormat="1"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21" customFormat="1" x14ac:dyDescent="0.25">
      <c r="A21" s="526" t="s">
        <v>443</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1" customFormat="1" ht="58.5" customHeight="1" x14ac:dyDescent="0.25">
      <c r="A22" s="527" t="s">
        <v>49</v>
      </c>
      <c r="B22" s="530" t="s">
        <v>21</v>
      </c>
      <c r="C22" s="527" t="s">
        <v>48</v>
      </c>
      <c r="D22" s="527" t="s">
        <v>47</v>
      </c>
      <c r="E22" s="533" t="s">
        <v>454</v>
      </c>
      <c r="F22" s="534"/>
      <c r="G22" s="534"/>
      <c r="H22" s="534"/>
      <c r="I22" s="534"/>
      <c r="J22" s="534"/>
      <c r="K22" s="534"/>
      <c r="L22" s="535"/>
      <c r="M22" s="527" t="s">
        <v>46</v>
      </c>
      <c r="N22" s="527" t="s">
        <v>45</v>
      </c>
      <c r="O22" s="527" t="s">
        <v>44</v>
      </c>
      <c r="P22" s="536" t="s">
        <v>229</v>
      </c>
      <c r="Q22" s="536" t="s">
        <v>43</v>
      </c>
      <c r="R22" s="536" t="s">
        <v>42</v>
      </c>
      <c r="S22" s="536" t="s">
        <v>41</v>
      </c>
      <c r="T22" s="536"/>
      <c r="U22" s="537" t="s">
        <v>40</v>
      </c>
      <c r="V22" s="537" t="s">
        <v>39</v>
      </c>
      <c r="W22" s="536" t="s">
        <v>38</v>
      </c>
      <c r="X22" s="536" t="s">
        <v>37</v>
      </c>
      <c r="Y22" s="536" t="s">
        <v>36</v>
      </c>
      <c r="Z22" s="550" t="s">
        <v>35</v>
      </c>
      <c r="AA22" s="536" t="s">
        <v>34</v>
      </c>
      <c r="AB22" s="536" t="s">
        <v>33</v>
      </c>
      <c r="AC22" s="536" t="s">
        <v>32</v>
      </c>
      <c r="AD22" s="536" t="s">
        <v>31</v>
      </c>
      <c r="AE22" s="536" t="s">
        <v>30</v>
      </c>
      <c r="AF22" s="536" t="s">
        <v>29</v>
      </c>
      <c r="AG22" s="536"/>
      <c r="AH22" s="536"/>
      <c r="AI22" s="536"/>
      <c r="AJ22" s="536"/>
      <c r="AK22" s="536"/>
      <c r="AL22" s="536" t="s">
        <v>28</v>
      </c>
      <c r="AM22" s="536"/>
      <c r="AN22" s="536"/>
      <c r="AO22" s="536"/>
      <c r="AP22" s="536" t="s">
        <v>27</v>
      </c>
      <c r="AQ22" s="536"/>
      <c r="AR22" s="536" t="s">
        <v>26</v>
      </c>
      <c r="AS22" s="536" t="s">
        <v>25</v>
      </c>
      <c r="AT22" s="536" t="s">
        <v>24</v>
      </c>
      <c r="AU22" s="536" t="s">
        <v>23</v>
      </c>
      <c r="AV22" s="540" t="s">
        <v>22</v>
      </c>
    </row>
    <row r="23" spans="1:48" s="21" customFormat="1" ht="64.5" customHeight="1" x14ac:dyDescent="0.25">
      <c r="A23" s="528"/>
      <c r="B23" s="531"/>
      <c r="C23" s="528"/>
      <c r="D23" s="528"/>
      <c r="E23" s="542" t="s">
        <v>20</v>
      </c>
      <c r="F23" s="544" t="s">
        <v>124</v>
      </c>
      <c r="G23" s="544" t="s">
        <v>123</v>
      </c>
      <c r="H23" s="544" t="s">
        <v>122</v>
      </c>
      <c r="I23" s="548" t="s">
        <v>364</v>
      </c>
      <c r="J23" s="548" t="s">
        <v>365</v>
      </c>
      <c r="K23" s="548" t="s">
        <v>366</v>
      </c>
      <c r="L23" s="544" t="s">
        <v>73</v>
      </c>
      <c r="M23" s="528"/>
      <c r="N23" s="528"/>
      <c r="O23" s="528"/>
      <c r="P23" s="536"/>
      <c r="Q23" s="536"/>
      <c r="R23" s="536"/>
      <c r="S23" s="546" t="s">
        <v>1</v>
      </c>
      <c r="T23" s="546" t="s">
        <v>8</v>
      </c>
      <c r="U23" s="537"/>
      <c r="V23" s="537"/>
      <c r="W23" s="536"/>
      <c r="X23" s="536"/>
      <c r="Y23" s="536"/>
      <c r="Z23" s="536"/>
      <c r="AA23" s="536"/>
      <c r="AB23" s="536"/>
      <c r="AC23" s="536"/>
      <c r="AD23" s="536"/>
      <c r="AE23" s="536"/>
      <c r="AF23" s="536" t="s">
        <v>19</v>
      </c>
      <c r="AG23" s="536"/>
      <c r="AH23" s="536" t="s">
        <v>18</v>
      </c>
      <c r="AI23" s="536"/>
      <c r="AJ23" s="527" t="s">
        <v>17</v>
      </c>
      <c r="AK23" s="527" t="s">
        <v>16</v>
      </c>
      <c r="AL23" s="527" t="s">
        <v>15</v>
      </c>
      <c r="AM23" s="527" t="s">
        <v>14</v>
      </c>
      <c r="AN23" s="527" t="s">
        <v>13</v>
      </c>
      <c r="AO23" s="527" t="s">
        <v>12</v>
      </c>
      <c r="AP23" s="527" t="s">
        <v>11</v>
      </c>
      <c r="AQ23" s="538" t="s">
        <v>8</v>
      </c>
      <c r="AR23" s="536"/>
      <c r="AS23" s="536"/>
      <c r="AT23" s="536"/>
      <c r="AU23" s="536"/>
      <c r="AV23" s="541"/>
    </row>
    <row r="24" spans="1:48" s="21" customFormat="1" ht="96.75" customHeight="1" x14ac:dyDescent="0.25">
      <c r="A24" s="529"/>
      <c r="B24" s="532"/>
      <c r="C24" s="529"/>
      <c r="D24" s="529"/>
      <c r="E24" s="543"/>
      <c r="F24" s="545"/>
      <c r="G24" s="545"/>
      <c r="H24" s="545"/>
      <c r="I24" s="549"/>
      <c r="J24" s="549"/>
      <c r="K24" s="549"/>
      <c r="L24" s="545"/>
      <c r="M24" s="529"/>
      <c r="N24" s="529"/>
      <c r="O24" s="529"/>
      <c r="P24" s="536"/>
      <c r="Q24" s="536"/>
      <c r="R24" s="536"/>
      <c r="S24" s="547"/>
      <c r="T24" s="547"/>
      <c r="U24" s="537"/>
      <c r="V24" s="537"/>
      <c r="W24" s="536"/>
      <c r="X24" s="536"/>
      <c r="Y24" s="536"/>
      <c r="Z24" s="536"/>
      <c r="AA24" s="536"/>
      <c r="AB24" s="536"/>
      <c r="AC24" s="536"/>
      <c r="AD24" s="536"/>
      <c r="AE24" s="536"/>
      <c r="AF24" s="121" t="s">
        <v>10</v>
      </c>
      <c r="AG24" s="121" t="s">
        <v>9</v>
      </c>
      <c r="AH24" s="122" t="s">
        <v>1</v>
      </c>
      <c r="AI24" s="122" t="s">
        <v>8</v>
      </c>
      <c r="AJ24" s="529"/>
      <c r="AK24" s="529"/>
      <c r="AL24" s="529"/>
      <c r="AM24" s="529"/>
      <c r="AN24" s="529"/>
      <c r="AO24" s="529"/>
      <c r="AP24" s="529"/>
      <c r="AQ24" s="539"/>
      <c r="AR24" s="536"/>
      <c r="AS24" s="536"/>
      <c r="AT24" s="536"/>
      <c r="AU24" s="536"/>
      <c r="AV24" s="54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"Янтарьэнерго" ДЗО  ПАО "Россети"</v>
      </c>
      <c r="C26" s="323"/>
      <c r="D26" s="396">
        <f>'6.1. Паспорт сетевой график'!D53</f>
        <v>44561</v>
      </c>
      <c r="E26" s="398"/>
      <c r="F26" s="398"/>
      <c r="G26" s="398"/>
      <c r="H26" s="398"/>
      <c r="I26" s="398">
        <f>'6.2. Паспорт фин осв ввод'!C47</f>
        <v>0.81</v>
      </c>
      <c r="J26" s="398"/>
      <c r="K26" s="398"/>
      <c r="L26" s="398">
        <f>'6.2. Паспорт фин осв ввод'!U57</f>
        <v>2.84</v>
      </c>
      <c r="M26" s="354" t="s">
        <v>528</v>
      </c>
      <c r="N26" s="354" t="s">
        <v>529</v>
      </c>
      <c r="O26" s="354" t="s">
        <v>530</v>
      </c>
      <c r="P26" s="355">
        <v>119330</v>
      </c>
      <c r="Q26" s="354" t="s">
        <v>531</v>
      </c>
      <c r="R26" s="355">
        <v>119330</v>
      </c>
      <c r="S26" s="354" t="s">
        <v>532</v>
      </c>
      <c r="T26" s="354" t="s">
        <v>533</v>
      </c>
      <c r="U26" s="356" t="s">
        <v>59</v>
      </c>
      <c r="V26" s="356" t="s">
        <v>59</v>
      </c>
      <c r="W26" s="354" t="s">
        <v>534</v>
      </c>
      <c r="X26" s="355">
        <v>119100</v>
      </c>
      <c r="Y26" s="354"/>
      <c r="Z26" s="357"/>
      <c r="AA26" s="355"/>
      <c r="AB26" s="355">
        <v>119100</v>
      </c>
      <c r="AC26" s="355" t="s">
        <v>534</v>
      </c>
      <c r="AD26" s="355">
        <f>'8. Общие сведения'!B33*1000</f>
        <v>1466.9580000000001</v>
      </c>
      <c r="AE26" s="355"/>
      <c r="AF26" s="356" t="s">
        <v>535</v>
      </c>
      <c r="AG26" s="354" t="s">
        <v>536</v>
      </c>
      <c r="AH26" s="357">
        <v>43620</v>
      </c>
      <c r="AI26" s="357">
        <v>43620</v>
      </c>
      <c r="AJ26" s="357">
        <v>43657</v>
      </c>
      <c r="AK26" s="357">
        <v>43665</v>
      </c>
      <c r="AL26" s="354"/>
      <c r="AM26" s="354"/>
      <c r="AN26" s="357"/>
      <c r="AO26" s="354"/>
      <c r="AP26" s="357" t="s">
        <v>537</v>
      </c>
      <c r="AQ26" s="357" t="s">
        <v>537</v>
      </c>
      <c r="AR26" s="357" t="s">
        <v>537</v>
      </c>
      <c r="AS26" s="357" t="s">
        <v>537</v>
      </c>
      <c r="AT26" s="357" t="s">
        <v>538</v>
      </c>
      <c r="AU26" s="354"/>
      <c r="AV26" s="354" t="s">
        <v>539</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540</v>
      </c>
      <c r="X27" s="355"/>
      <c r="Y27" s="354" t="s">
        <v>540</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541</v>
      </c>
      <c r="X28" s="355"/>
      <c r="Y28" s="354" t="s">
        <v>541</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0"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1" t="str">
        <f>'1. паспорт местоположение'!A5:C5</f>
        <v>Год раскрытия информации: 2022 год</v>
      </c>
      <c r="B5" s="551"/>
      <c r="C5" s="66"/>
      <c r="D5" s="66"/>
      <c r="E5" s="66"/>
      <c r="F5" s="66"/>
      <c r="G5" s="66"/>
      <c r="H5" s="66"/>
    </row>
    <row r="6" spans="1:8" ht="18.75" x14ac:dyDescent="0.3">
      <c r="A6" s="239"/>
      <c r="B6" s="239"/>
      <c r="C6" s="239"/>
      <c r="D6" s="239"/>
      <c r="E6" s="239"/>
      <c r="F6" s="239"/>
      <c r="G6" s="239"/>
      <c r="H6" s="239"/>
    </row>
    <row r="7" spans="1:8" ht="18.75" x14ac:dyDescent="0.25">
      <c r="A7" s="439" t="s">
        <v>6</v>
      </c>
      <c r="B7" s="439"/>
      <c r="C7" s="126"/>
      <c r="D7" s="126"/>
      <c r="E7" s="126"/>
      <c r="F7" s="126"/>
      <c r="G7" s="126"/>
      <c r="H7" s="126"/>
    </row>
    <row r="8" spans="1:8" ht="18.75" x14ac:dyDescent="0.25">
      <c r="A8" s="126"/>
      <c r="B8" s="126"/>
      <c r="C8" s="126"/>
      <c r="D8" s="126"/>
      <c r="E8" s="126"/>
      <c r="F8" s="126"/>
      <c r="G8" s="126"/>
      <c r="H8" s="126"/>
    </row>
    <row r="9" spans="1:8" x14ac:dyDescent="0.25">
      <c r="A9" s="433" t="str">
        <f>'1. паспорт местоположение'!A9:C9</f>
        <v>Акционерное общество "Янтарьэнерго" ДЗО  ПАО "Россети"</v>
      </c>
      <c r="B9" s="433"/>
      <c r="C9" s="141"/>
      <c r="D9" s="141"/>
      <c r="E9" s="141"/>
      <c r="F9" s="141"/>
      <c r="G9" s="141"/>
      <c r="H9" s="141"/>
    </row>
    <row r="10" spans="1:8" x14ac:dyDescent="0.25">
      <c r="A10" s="435" t="s">
        <v>5</v>
      </c>
      <c r="B10" s="435"/>
      <c r="C10" s="128"/>
      <c r="D10" s="128"/>
      <c r="E10" s="128"/>
      <c r="F10" s="128"/>
      <c r="G10" s="128"/>
      <c r="H10" s="128"/>
    </row>
    <row r="11" spans="1:8" ht="18.75" x14ac:dyDescent="0.25">
      <c r="A11" s="126"/>
      <c r="B11" s="126"/>
      <c r="C11" s="126"/>
      <c r="D11" s="126"/>
      <c r="E11" s="126"/>
      <c r="F11" s="126"/>
      <c r="G11" s="126"/>
      <c r="H11" s="126"/>
    </row>
    <row r="12" spans="1:8" x14ac:dyDescent="0.25">
      <c r="A12" s="433" t="str">
        <f>'1. паспорт местоположение'!A12:C12</f>
        <v>L_949-104</v>
      </c>
      <c r="B12" s="433"/>
      <c r="C12" s="141"/>
      <c r="D12" s="141"/>
      <c r="E12" s="141"/>
      <c r="F12" s="141"/>
      <c r="G12" s="141"/>
      <c r="H12" s="141"/>
    </row>
    <row r="13" spans="1:8" x14ac:dyDescent="0.25">
      <c r="A13" s="435" t="s">
        <v>4</v>
      </c>
      <c r="B13" s="435"/>
      <c r="C13" s="128"/>
      <c r="D13" s="128"/>
      <c r="E13" s="128"/>
      <c r="F13" s="128"/>
      <c r="G13" s="128"/>
      <c r="H13" s="128"/>
    </row>
    <row r="14" spans="1:8" ht="18.75" x14ac:dyDescent="0.25">
      <c r="A14" s="10"/>
      <c r="B14" s="10"/>
      <c r="C14" s="10"/>
      <c r="D14" s="10"/>
      <c r="E14" s="10"/>
      <c r="F14" s="10"/>
      <c r="G14" s="10"/>
      <c r="H14" s="10"/>
    </row>
    <row r="15" spans="1:8" ht="39" customHeight="1" x14ac:dyDescent="0.25">
      <c r="A15" s="552"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553"/>
      <c r="C15" s="141"/>
      <c r="D15" s="141"/>
      <c r="E15" s="141"/>
      <c r="F15" s="141"/>
      <c r="G15" s="141"/>
      <c r="H15" s="141"/>
    </row>
    <row r="16" spans="1:8" x14ac:dyDescent="0.25">
      <c r="A16" s="435" t="s">
        <v>3</v>
      </c>
      <c r="B16" s="435"/>
      <c r="C16" s="128"/>
      <c r="D16" s="128"/>
      <c r="E16" s="128"/>
      <c r="F16" s="128"/>
      <c r="G16" s="128"/>
      <c r="H16" s="128"/>
    </row>
    <row r="17" spans="1:2" x14ac:dyDescent="0.25">
      <c r="B17" s="95"/>
    </row>
    <row r="18" spans="1:2" x14ac:dyDescent="0.25">
      <c r="A18" s="554" t="s">
        <v>444</v>
      </c>
      <c r="B18" s="555"/>
    </row>
    <row r="19" spans="1:2" x14ac:dyDescent="0.25">
      <c r="B19" s="38"/>
    </row>
    <row r="20" spans="1:2" ht="16.5" thickBot="1" x14ac:dyDescent="0.3">
      <c r="B20" s="96"/>
    </row>
    <row r="21" spans="1:2" ht="45.75" thickBot="1" x14ac:dyDescent="0.3">
      <c r="A21" s="97" t="s">
        <v>319</v>
      </c>
      <c r="B21" s="98" t="str">
        <f>A15</f>
        <v>Расширение просеки ВЛ 10 кВ № 10-01 площадью 3,36 га и реконструкция участков ВЛ 10 кВ № 10-01 протяженностью 0,81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7" t="s">
        <v>300</v>
      </c>
      <c r="B23" s="99" t="s">
        <v>514</v>
      </c>
    </row>
    <row r="24" spans="1:2" ht="16.5" thickBot="1" x14ac:dyDescent="0.3">
      <c r="A24" s="97" t="s">
        <v>321</v>
      </c>
      <c r="B24" s="99" t="s">
        <v>575</v>
      </c>
    </row>
    <row r="25" spans="1:2" ht="16.5" thickBot="1" x14ac:dyDescent="0.3">
      <c r="A25" s="100" t="s">
        <v>322</v>
      </c>
      <c r="B25" s="98">
        <v>2021</v>
      </c>
    </row>
    <row r="26" spans="1:2" ht="16.5" thickBot="1" x14ac:dyDescent="0.3">
      <c r="A26" s="101" t="s">
        <v>323</v>
      </c>
      <c r="B26" s="102" t="s">
        <v>583</v>
      </c>
    </row>
    <row r="27" spans="1:2" ht="29.25" thickBot="1" x14ac:dyDescent="0.3">
      <c r="A27" s="109" t="s">
        <v>542</v>
      </c>
      <c r="B27" s="238">
        <f>'6.2. Паспорт фин осв ввод'!C24</f>
        <v>2.1034463500000005</v>
      </c>
    </row>
    <row r="28" spans="1:2" ht="16.5" thickBot="1" x14ac:dyDescent="0.3">
      <c r="A28" s="104" t="s">
        <v>324</v>
      </c>
      <c r="B28" s="102" t="s">
        <v>558</v>
      </c>
    </row>
    <row r="29" spans="1:2" ht="29.25" thickBot="1" x14ac:dyDescent="0.3">
      <c r="A29" s="110" t="s">
        <v>522</v>
      </c>
      <c r="B29" s="339">
        <f>'7. Паспорт отчет о закупке'!AD26/1000</f>
        <v>1.466958</v>
      </c>
    </row>
    <row r="30" spans="1:2" ht="29.25" thickBot="1" x14ac:dyDescent="0.3">
      <c r="A30" s="110" t="s">
        <v>523</v>
      </c>
      <c r="B30" s="339">
        <f>B32+B41+B58</f>
        <v>1.466958</v>
      </c>
    </row>
    <row r="31" spans="1:2" ht="16.5" thickBot="1" x14ac:dyDescent="0.3">
      <c r="A31" s="104" t="s">
        <v>325</v>
      </c>
      <c r="B31" s="339"/>
    </row>
    <row r="32" spans="1:2" ht="29.25" thickBot="1" x14ac:dyDescent="0.3">
      <c r="A32" s="110" t="s">
        <v>326</v>
      </c>
      <c r="B32" s="339">
        <f>B33+B37</f>
        <v>1.466958</v>
      </c>
    </row>
    <row r="33" spans="1:3" s="243" customFormat="1" ht="30.75" thickBot="1" x14ac:dyDescent="0.3">
      <c r="A33" s="367" t="s">
        <v>543</v>
      </c>
      <c r="B33" s="368">
        <v>1.466958</v>
      </c>
    </row>
    <row r="34" spans="1:3" ht="16.5" thickBot="1" x14ac:dyDescent="0.3">
      <c r="A34" s="104" t="s">
        <v>327</v>
      </c>
      <c r="B34" s="244">
        <f>B33/$B$27</f>
        <v>0.69740690082254753</v>
      </c>
    </row>
    <row r="35" spans="1:3" ht="16.5" thickBot="1" x14ac:dyDescent="0.3">
      <c r="A35" s="104" t="s">
        <v>525</v>
      </c>
      <c r="B35" s="339">
        <v>1.466958</v>
      </c>
      <c r="C35" s="94">
        <v>1</v>
      </c>
    </row>
    <row r="36" spans="1:3" ht="16.5" thickBot="1" x14ac:dyDescent="0.3">
      <c r="A36" s="104" t="s">
        <v>526</v>
      </c>
      <c r="B36" s="339">
        <v>1.466958</v>
      </c>
      <c r="C36" s="94">
        <v>2</v>
      </c>
    </row>
    <row r="37" spans="1:3" s="243" customFormat="1" ht="30.75" thickBot="1" x14ac:dyDescent="0.3">
      <c r="A37" s="246" t="s">
        <v>524</v>
      </c>
      <c r="B37" s="340">
        <v>0</v>
      </c>
    </row>
    <row r="38" spans="1:3" ht="16.5" thickBot="1" x14ac:dyDescent="0.3">
      <c r="A38" s="104" t="s">
        <v>327</v>
      </c>
      <c r="B38" s="244">
        <f>B37/$B$27</f>
        <v>0</v>
      </c>
    </row>
    <row r="39" spans="1:3" ht="16.5" thickBot="1" x14ac:dyDescent="0.3">
      <c r="A39" s="104" t="s">
        <v>525</v>
      </c>
      <c r="B39" s="339">
        <v>0</v>
      </c>
      <c r="C39" s="94">
        <v>1</v>
      </c>
    </row>
    <row r="40" spans="1:3" ht="16.5" thickBot="1" x14ac:dyDescent="0.3">
      <c r="A40" s="104" t="s">
        <v>526</v>
      </c>
      <c r="B40" s="339">
        <v>0</v>
      </c>
      <c r="C40" s="94">
        <v>2</v>
      </c>
    </row>
    <row r="41" spans="1:3" ht="29.25" thickBot="1" x14ac:dyDescent="0.3">
      <c r="A41" s="110" t="s">
        <v>328</v>
      </c>
      <c r="B41" s="339">
        <f>B42+B46+B50+B54</f>
        <v>0</v>
      </c>
    </row>
    <row r="42" spans="1:3" s="243" customFormat="1" ht="30.75" thickBot="1" x14ac:dyDescent="0.3">
      <c r="A42" s="246" t="s">
        <v>524</v>
      </c>
      <c r="B42" s="340">
        <v>0</v>
      </c>
    </row>
    <row r="43" spans="1:3" ht="16.5" thickBot="1" x14ac:dyDescent="0.3">
      <c r="A43" s="104" t="s">
        <v>327</v>
      </c>
      <c r="B43" s="244">
        <f>B42/$B$27</f>
        <v>0</v>
      </c>
    </row>
    <row r="44" spans="1:3" ht="16.5" thickBot="1" x14ac:dyDescent="0.3">
      <c r="A44" s="104" t="s">
        <v>525</v>
      </c>
      <c r="B44" s="339">
        <v>0</v>
      </c>
      <c r="C44" s="94">
        <v>1</v>
      </c>
    </row>
    <row r="45" spans="1:3" ht="16.5" thickBot="1" x14ac:dyDescent="0.3">
      <c r="A45" s="104" t="s">
        <v>526</v>
      </c>
      <c r="B45" s="339">
        <v>0</v>
      </c>
      <c r="C45" s="94">
        <v>2</v>
      </c>
    </row>
    <row r="46" spans="1:3" s="243" customFormat="1" ht="30.75" thickBot="1" x14ac:dyDescent="0.3">
      <c r="A46" s="246" t="s">
        <v>524</v>
      </c>
      <c r="B46" s="340">
        <v>0</v>
      </c>
    </row>
    <row r="47" spans="1:3" ht="16.5" thickBot="1" x14ac:dyDescent="0.3">
      <c r="A47" s="104" t="s">
        <v>327</v>
      </c>
      <c r="B47" s="244">
        <f>B46/$B$27</f>
        <v>0</v>
      </c>
    </row>
    <row r="48" spans="1:3" ht="16.5" thickBot="1" x14ac:dyDescent="0.3">
      <c r="A48" s="104" t="s">
        <v>525</v>
      </c>
      <c r="B48" s="339">
        <v>0</v>
      </c>
      <c r="C48" s="94">
        <v>1</v>
      </c>
    </row>
    <row r="49" spans="1:3" ht="16.5" thickBot="1" x14ac:dyDescent="0.3">
      <c r="A49" s="104" t="s">
        <v>526</v>
      </c>
      <c r="B49" s="339">
        <v>0</v>
      </c>
      <c r="C49" s="94">
        <v>2</v>
      </c>
    </row>
    <row r="50" spans="1:3" s="243" customFormat="1" ht="30.75" thickBot="1" x14ac:dyDescent="0.3">
      <c r="A50" s="242" t="s">
        <v>524</v>
      </c>
      <c r="B50" s="340">
        <v>0</v>
      </c>
    </row>
    <row r="51" spans="1:3" ht="16.5" thickBot="1" x14ac:dyDescent="0.3">
      <c r="A51" s="104" t="s">
        <v>327</v>
      </c>
      <c r="B51" s="244">
        <f>B50/$B$27</f>
        <v>0</v>
      </c>
    </row>
    <row r="52" spans="1:3" ht="16.5" thickBot="1" x14ac:dyDescent="0.3">
      <c r="A52" s="104" t="s">
        <v>525</v>
      </c>
      <c r="B52" s="339">
        <v>0</v>
      </c>
      <c r="C52" s="94">
        <v>1</v>
      </c>
    </row>
    <row r="53" spans="1:3" ht="16.5" thickBot="1" x14ac:dyDescent="0.3">
      <c r="A53" s="104" t="s">
        <v>526</v>
      </c>
      <c r="B53" s="339">
        <v>0</v>
      </c>
      <c r="C53" s="94">
        <v>2</v>
      </c>
    </row>
    <row r="54" spans="1:3" s="243" customFormat="1" ht="30.75" thickBot="1" x14ac:dyDescent="0.3">
      <c r="A54" s="242" t="s">
        <v>524</v>
      </c>
      <c r="B54" s="340">
        <v>0</v>
      </c>
    </row>
    <row r="55" spans="1:3" ht="16.5" thickBot="1" x14ac:dyDescent="0.3">
      <c r="A55" s="104" t="s">
        <v>327</v>
      </c>
      <c r="B55" s="244">
        <f>B54/$B$27</f>
        <v>0</v>
      </c>
    </row>
    <row r="56" spans="1:3" ht="16.5" thickBot="1" x14ac:dyDescent="0.3">
      <c r="A56" s="104" t="s">
        <v>525</v>
      </c>
      <c r="B56" s="339">
        <v>0</v>
      </c>
      <c r="C56" s="94">
        <v>1</v>
      </c>
    </row>
    <row r="57" spans="1:3" ht="16.5" thickBot="1" x14ac:dyDescent="0.3">
      <c r="A57" s="104" t="s">
        <v>526</v>
      </c>
      <c r="B57" s="339">
        <v>0</v>
      </c>
      <c r="C57" s="94">
        <v>2</v>
      </c>
    </row>
    <row r="58" spans="1:3" ht="29.25" thickBot="1" x14ac:dyDescent="0.3">
      <c r="A58" s="110" t="s">
        <v>329</v>
      </c>
      <c r="B58" s="339">
        <f>B59+B63+B67+B71</f>
        <v>0</v>
      </c>
    </row>
    <row r="59" spans="1:3" s="243" customFormat="1" ht="30.75" thickBot="1" x14ac:dyDescent="0.3">
      <c r="A59" s="246" t="s">
        <v>524</v>
      </c>
      <c r="B59" s="340">
        <v>0</v>
      </c>
    </row>
    <row r="60" spans="1:3" ht="16.5" thickBot="1" x14ac:dyDescent="0.3">
      <c r="A60" s="104" t="s">
        <v>327</v>
      </c>
      <c r="B60" s="244">
        <f>B59/$B$27</f>
        <v>0</v>
      </c>
    </row>
    <row r="61" spans="1:3" ht="16.5" thickBot="1" x14ac:dyDescent="0.3">
      <c r="A61" s="104" t="s">
        <v>525</v>
      </c>
      <c r="B61" s="339">
        <v>0</v>
      </c>
      <c r="C61" s="94">
        <v>1</v>
      </c>
    </row>
    <row r="62" spans="1:3" ht="16.5" thickBot="1" x14ac:dyDescent="0.3">
      <c r="A62" s="104" t="s">
        <v>526</v>
      </c>
      <c r="B62" s="339">
        <v>0</v>
      </c>
      <c r="C62" s="94">
        <v>2</v>
      </c>
    </row>
    <row r="63" spans="1:3" s="243" customFormat="1" ht="30.75" thickBot="1" x14ac:dyDescent="0.3">
      <c r="A63" s="242" t="s">
        <v>524</v>
      </c>
      <c r="B63" s="340">
        <v>0</v>
      </c>
    </row>
    <row r="64" spans="1:3" ht="16.5" thickBot="1" x14ac:dyDescent="0.3">
      <c r="A64" s="104" t="s">
        <v>327</v>
      </c>
      <c r="B64" s="244">
        <f>B63/$B$27</f>
        <v>0</v>
      </c>
    </row>
    <row r="65" spans="1:3" ht="16.5" thickBot="1" x14ac:dyDescent="0.3">
      <c r="A65" s="104" t="s">
        <v>525</v>
      </c>
      <c r="B65" s="339">
        <v>0</v>
      </c>
      <c r="C65" s="94">
        <v>1</v>
      </c>
    </row>
    <row r="66" spans="1:3" ht="16.5" thickBot="1" x14ac:dyDescent="0.3">
      <c r="A66" s="104" t="s">
        <v>526</v>
      </c>
      <c r="B66" s="339">
        <v>0</v>
      </c>
      <c r="C66" s="94">
        <v>2</v>
      </c>
    </row>
    <row r="67" spans="1:3" s="243" customFormat="1" ht="30.75" thickBot="1" x14ac:dyDescent="0.3">
      <c r="A67" s="242" t="s">
        <v>524</v>
      </c>
      <c r="B67" s="340">
        <v>0</v>
      </c>
    </row>
    <row r="68" spans="1:3" ht="16.5" thickBot="1" x14ac:dyDescent="0.3">
      <c r="A68" s="104" t="s">
        <v>327</v>
      </c>
      <c r="B68" s="244">
        <f>B67/$B$27</f>
        <v>0</v>
      </c>
    </row>
    <row r="69" spans="1:3" ht="16.5" thickBot="1" x14ac:dyDescent="0.3">
      <c r="A69" s="104" t="s">
        <v>525</v>
      </c>
      <c r="B69" s="339">
        <v>0</v>
      </c>
      <c r="C69" s="94">
        <v>1</v>
      </c>
    </row>
    <row r="70" spans="1:3" ht="16.5" thickBot="1" x14ac:dyDescent="0.3">
      <c r="A70" s="104" t="s">
        <v>526</v>
      </c>
      <c r="B70" s="339">
        <v>0</v>
      </c>
      <c r="C70" s="94">
        <v>2</v>
      </c>
    </row>
    <row r="71" spans="1:3" s="243" customFormat="1" ht="30.75" thickBot="1" x14ac:dyDescent="0.3">
      <c r="A71" s="242" t="s">
        <v>524</v>
      </c>
      <c r="B71" s="340">
        <v>0</v>
      </c>
    </row>
    <row r="72" spans="1:3" ht="16.5" thickBot="1" x14ac:dyDescent="0.3">
      <c r="A72" s="104" t="s">
        <v>327</v>
      </c>
      <c r="B72" s="244">
        <f>B71/$B$27</f>
        <v>0</v>
      </c>
    </row>
    <row r="73" spans="1:3" ht="16.5" thickBot="1" x14ac:dyDescent="0.3">
      <c r="A73" s="104" t="s">
        <v>525</v>
      </c>
      <c r="B73" s="339">
        <v>0</v>
      </c>
      <c r="C73" s="94">
        <v>1</v>
      </c>
    </row>
    <row r="74" spans="1:3" ht="16.5" thickBot="1" x14ac:dyDescent="0.3">
      <c r="A74" s="104" t="s">
        <v>526</v>
      </c>
      <c r="B74" s="339">
        <v>0</v>
      </c>
      <c r="C74" s="94">
        <v>2</v>
      </c>
    </row>
    <row r="75" spans="1:3" ht="29.25" thickBot="1" x14ac:dyDescent="0.3">
      <c r="A75" s="103" t="s">
        <v>330</v>
      </c>
      <c r="B75" s="244">
        <f>B30/B27</f>
        <v>0.69740690082254753</v>
      </c>
    </row>
    <row r="76" spans="1:3" ht="16.5" thickBot="1" x14ac:dyDescent="0.3">
      <c r="A76" s="105" t="s">
        <v>325</v>
      </c>
      <c r="B76" s="244"/>
    </row>
    <row r="77" spans="1:3" ht="16.5" thickBot="1" x14ac:dyDescent="0.3">
      <c r="A77" s="105" t="s">
        <v>331</v>
      </c>
      <c r="B77" s="244">
        <f>B33/B27</f>
        <v>0.69740690082254753</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544</v>
      </c>
      <c r="B80" s="376">
        <f>B81</f>
        <v>8.0370979999999995E-2</v>
      </c>
      <c r="C80" s="377"/>
    </row>
    <row r="81" spans="1:3" ht="30.75" thickBot="1" x14ac:dyDescent="0.3">
      <c r="A81" s="379" t="s">
        <v>585</v>
      </c>
      <c r="B81" s="369">
        <v>8.0370979999999995E-2</v>
      </c>
    </row>
    <row r="82" spans="1:3" ht="16.5" thickBot="1" x14ac:dyDescent="0.3">
      <c r="A82" s="104" t="s">
        <v>327</v>
      </c>
      <c r="B82" s="244">
        <f>B81/$B$27</f>
        <v>3.8209189409561112E-2</v>
      </c>
    </row>
    <row r="83" spans="1:3" ht="16.5" thickBot="1" x14ac:dyDescent="0.3">
      <c r="A83" s="104" t="s">
        <v>525</v>
      </c>
      <c r="B83" s="339">
        <v>7.1425699999999995E-2</v>
      </c>
      <c r="C83" s="94">
        <v>1</v>
      </c>
    </row>
    <row r="84" spans="1:3" ht="16.5" thickBot="1" x14ac:dyDescent="0.3">
      <c r="A84" s="104" t="s">
        <v>526</v>
      </c>
      <c r="B84" s="339">
        <v>7.1425699999999995E-2</v>
      </c>
      <c r="C84" s="94">
        <v>2</v>
      </c>
    </row>
    <row r="85" spans="1:3" ht="16.5" thickBot="1" x14ac:dyDescent="0.3">
      <c r="A85" s="100" t="s">
        <v>334</v>
      </c>
      <c r="B85" s="245">
        <f>B86/$B$27</f>
        <v>0.73136341224010759</v>
      </c>
    </row>
    <row r="86" spans="1:3" ht="16.5" thickBot="1" x14ac:dyDescent="0.3">
      <c r="A86" s="100" t="s">
        <v>335</v>
      </c>
      <c r="B86" s="341">
        <f xml:space="preserve"> SUMIF(C33:C84, 1,B33:B84)</f>
        <v>1.5383837</v>
      </c>
    </row>
    <row r="87" spans="1:3" ht="16.5" thickBot="1" x14ac:dyDescent="0.3">
      <c r="A87" s="100" t="s">
        <v>336</v>
      </c>
      <c r="B87" s="245">
        <f>B88/$B$27</f>
        <v>0.73136341224010759</v>
      </c>
    </row>
    <row r="88" spans="1:3" ht="16.5" thickBot="1" x14ac:dyDescent="0.3">
      <c r="A88" s="101" t="s">
        <v>337</v>
      </c>
      <c r="B88" s="341">
        <f xml:space="preserve"> SUMIF(C33:C84, 2,B33:B84)</f>
        <v>1.5383837</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579</v>
      </c>
    </row>
    <row r="94" spans="1:3" ht="16.5" thickBot="1" x14ac:dyDescent="0.3">
      <c r="A94" s="108" t="s">
        <v>344</v>
      </c>
      <c r="B94" s="108"/>
    </row>
    <row r="95" spans="1:3" ht="30.75" thickBot="1" x14ac:dyDescent="0.3">
      <c r="A95" s="105" t="s">
        <v>345</v>
      </c>
      <c r="B95" s="106" t="s">
        <v>513</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511</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511</v>
      </c>
    </row>
    <row r="104" spans="1:2" ht="16.5" thickBot="1" x14ac:dyDescent="0.3">
      <c r="A104" s="107" t="s">
        <v>353</v>
      </c>
      <c r="B104" s="114" t="s">
        <v>511</v>
      </c>
    </row>
    <row r="105" spans="1:2" ht="29.25" thickBot="1" x14ac:dyDescent="0.3">
      <c r="A105" s="115" t="s">
        <v>354</v>
      </c>
      <c r="B105" s="112" t="s">
        <v>557</v>
      </c>
    </row>
    <row r="106" spans="1:2" ht="28.5" customHeight="1" x14ac:dyDescent="0.25">
      <c r="A106" s="103" t="s">
        <v>355</v>
      </c>
      <c r="B106" s="556" t="s">
        <v>511</v>
      </c>
    </row>
    <row r="107" spans="1:2" x14ac:dyDescent="0.25">
      <c r="A107" s="107" t="s">
        <v>356</v>
      </c>
      <c r="B107" s="557"/>
    </row>
    <row r="108" spans="1:2" x14ac:dyDescent="0.25">
      <c r="A108" s="107" t="s">
        <v>357</v>
      </c>
      <c r="B108" s="557"/>
    </row>
    <row r="109" spans="1:2" x14ac:dyDescent="0.25">
      <c r="A109" s="107" t="s">
        <v>358</v>
      </c>
      <c r="B109" s="557"/>
    </row>
    <row r="110" spans="1:2" x14ac:dyDescent="0.25">
      <c r="A110" s="107" t="s">
        <v>359</v>
      </c>
      <c r="B110" s="557"/>
    </row>
    <row r="111" spans="1:2" ht="16.5" thickBot="1" x14ac:dyDescent="0.3">
      <c r="A111" s="116" t="s">
        <v>360</v>
      </c>
      <c r="B111" s="558"/>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3" t="str">
        <f>'1. паспорт местоположение'!A5:C5</f>
        <v>Год раскрытия информации: 2022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9" t="s">
        <v>6</v>
      </c>
      <c r="B6" s="439"/>
      <c r="C6" s="439"/>
      <c r="D6" s="439"/>
      <c r="E6" s="439"/>
      <c r="F6" s="439"/>
      <c r="G6" s="439"/>
      <c r="H6" s="439"/>
      <c r="I6" s="439"/>
      <c r="J6" s="439"/>
      <c r="K6" s="439"/>
      <c r="L6" s="439"/>
      <c r="M6" s="439"/>
      <c r="N6" s="439"/>
      <c r="O6" s="439"/>
      <c r="P6" s="439"/>
      <c r="Q6" s="439"/>
      <c r="R6" s="439"/>
      <c r="S6" s="439"/>
      <c r="T6" s="12"/>
      <c r="U6" s="12"/>
      <c r="V6" s="12"/>
      <c r="W6" s="12"/>
      <c r="X6" s="12"/>
      <c r="Y6" s="12"/>
      <c r="Z6" s="12"/>
      <c r="AA6" s="12"/>
      <c r="AB6" s="12"/>
    </row>
    <row r="7" spans="1:28" s="11" customFormat="1" ht="18.75" x14ac:dyDescent="0.2">
      <c r="A7" s="439"/>
      <c r="B7" s="439"/>
      <c r="C7" s="439"/>
      <c r="D7" s="439"/>
      <c r="E7" s="439"/>
      <c r="F7" s="439"/>
      <c r="G7" s="439"/>
      <c r="H7" s="439"/>
      <c r="I7" s="439"/>
      <c r="J7" s="439"/>
      <c r="K7" s="439"/>
      <c r="L7" s="439"/>
      <c r="M7" s="439"/>
      <c r="N7" s="439"/>
      <c r="O7" s="439"/>
      <c r="P7" s="439"/>
      <c r="Q7" s="439"/>
      <c r="R7" s="439"/>
      <c r="S7" s="439"/>
      <c r="T7" s="12"/>
      <c r="U7" s="12"/>
      <c r="V7" s="12"/>
      <c r="W7" s="12"/>
      <c r="X7" s="12"/>
      <c r="Y7" s="12"/>
      <c r="Z7" s="12"/>
      <c r="AA7" s="12"/>
      <c r="AB7" s="12"/>
    </row>
    <row r="8" spans="1:28" s="11" customFormat="1" ht="18.75" x14ac:dyDescent="0.2">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5" t="s">
        <v>5</v>
      </c>
      <c r="B9" s="435"/>
      <c r="C9" s="435"/>
      <c r="D9" s="435"/>
      <c r="E9" s="435"/>
      <c r="F9" s="435"/>
      <c r="G9" s="435"/>
      <c r="H9" s="435"/>
      <c r="I9" s="435"/>
      <c r="J9" s="435"/>
      <c r="K9" s="435"/>
      <c r="L9" s="435"/>
      <c r="M9" s="435"/>
      <c r="N9" s="435"/>
      <c r="O9" s="435"/>
      <c r="P9" s="435"/>
      <c r="Q9" s="435"/>
      <c r="R9" s="435"/>
      <c r="S9" s="435"/>
      <c r="T9" s="12"/>
      <c r="U9" s="12"/>
      <c r="V9" s="12"/>
      <c r="W9" s="12"/>
      <c r="X9" s="12"/>
      <c r="Y9" s="12"/>
      <c r="Z9" s="12"/>
      <c r="AA9" s="12"/>
      <c r="AB9" s="12"/>
    </row>
    <row r="10" spans="1:28" s="11" customFormat="1" ht="18.75" x14ac:dyDescent="0.2">
      <c r="A10" s="439"/>
      <c r="B10" s="439"/>
      <c r="C10" s="439"/>
      <c r="D10" s="439"/>
      <c r="E10" s="439"/>
      <c r="F10" s="439"/>
      <c r="G10" s="439"/>
      <c r="H10" s="439"/>
      <c r="I10" s="439"/>
      <c r="J10" s="439"/>
      <c r="K10" s="439"/>
      <c r="L10" s="439"/>
      <c r="M10" s="439"/>
      <c r="N10" s="439"/>
      <c r="O10" s="439"/>
      <c r="P10" s="439"/>
      <c r="Q10" s="439"/>
      <c r="R10" s="439"/>
      <c r="S10" s="439"/>
      <c r="T10" s="12"/>
      <c r="U10" s="12"/>
      <c r="V10" s="12"/>
      <c r="W10" s="12"/>
      <c r="X10" s="12"/>
      <c r="Y10" s="12"/>
      <c r="Z10" s="12"/>
      <c r="AA10" s="12"/>
      <c r="AB10" s="12"/>
    </row>
    <row r="11" spans="1:28" s="11" customFormat="1" ht="18.75" x14ac:dyDescent="0.2">
      <c r="A11" s="433" t="str">
        <f>'1. паспорт местоположение'!A12:C12</f>
        <v>L_949-104</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5" t="s">
        <v>4</v>
      </c>
      <c r="B12" s="435"/>
      <c r="C12" s="435"/>
      <c r="D12" s="435"/>
      <c r="E12" s="435"/>
      <c r="F12" s="435"/>
      <c r="G12" s="435"/>
      <c r="H12" s="435"/>
      <c r="I12" s="435"/>
      <c r="J12" s="435"/>
      <c r="K12" s="435"/>
      <c r="L12" s="435"/>
      <c r="M12" s="435"/>
      <c r="N12" s="435"/>
      <c r="O12" s="435"/>
      <c r="P12" s="435"/>
      <c r="Q12" s="435"/>
      <c r="R12" s="435"/>
      <c r="S12" s="435"/>
      <c r="T12" s="12"/>
      <c r="U12" s="12"/>
      <c r="V12" s="12"/>
      <c r="W12" s="12"/>
      <c r="X12" s="12"/>
      <c r="Y12" s="12"/>
      <c r="Z12" s="12"/>
      <c r="AA12" s="12"/>
      <c r="AB12" s="12"/>
    </row>
    <row r="13" spans="1:28" s="8"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
      <c r="A14" s="433" t="str">
        <f>'1. паспорт местоположение'!A9:C9</f>
        <v>Акционерное общество "Янтарьэнерго" ДЗО  ПАО "Россети"</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34"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435"/>
      <c r="C15" s="435"/>
      <c r="D15" s="435"/>
      <c r="E15" s="435"/>
      <c r="F15" s="435"/>
      <c r="G15" s="435"/>
      <c r="H15" s="435"/>
      <c r="I15" s="435"/>
      <c r="J15" s="435"/>
      <c r="K15" s="435"/>
      <c r="L15" s="435"/>
      <c r="M15" s="435"/>
      <c r="N15" s="435"/>
      <c r="O15" s="435"/>
      <c r="P15" s="435"/>
      <c r="Q15" s="435"/>
      <c r="R15" s="435"/>
      <c r="S15" s="435"/>
      <c r="T15" s="5"/>
      <c r="U15" s="5"/>
      <c r="V15" s="5"/>
      <c r="W15" s="5"/>
      <c r="X15" s="5"/>
      <c r="Y15" s="5"/>
      <c r="Z15" s="5"/>
      <c r="AA15" s="5"/>
      <c r="AB15" s="5"/>
    </row>
    <row r="16" spans="1:28" s="3"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4"/>
      <c r="U16" s="4"/>
      <c r="V16" s="4"/>
      <c r="W16" s="4"/>
      <c r="X16" s="4"/>
      <c r="Y16" s="4"/>
    </row>
    <row r="17" spans="1:28" s="3" customFormat="1" ht="45.75" customHeight="1" x14ac:dyDescent="0.2">
      <c r="A17" s="437" t="s">
        <v>419</v>
      </c>
      <c r="B17" s="437"/>
      <c r="C17" s="437"/>
      <c r="D17" s="437"/>
      <c r="E17" s="437"/>
      <c r="F17" s="437"/>
      <c r="G17" s="437"/>
      <c r="H17" s="437"/>
      <c r="I17" s="437"/>
      <c r="J17" s="437"/>
      <c r="K17" s="437"/>
      <c r="L17" s="437"/>
      <c r="M17" s="437"/>
      <c r="N17" s="437"/>
      <c r="O17" s="437"/>
      <c r="P17" s="437"/>
      <c r="Q17" s="437"/>
      <c r="R17" s="437"/>
      <c r="S17" s="437"/>
      <c r="T17" s="6"/>
      <c r="U17" s="6"/>
      <c r="V17" s="6"/>
      <c r="W17" s="6"/>
      <c r="X17" s="6"/>
      <c r="Y17" s="6"/>
      <c r="Z17" s="6"/>
      <c r="AA17" s="6"/>
      <c r="AB17" s="6"/>
    </row>
    <row r="18" spans="1:28"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
      <c r="U18" s="4"/>
      <c r="V18" s="4"/>
      <c r="W18" s="4"/>
      <c r="X18" s="4"/>
      <c r="Y18" s="4"/>
    </row>
    <row r="19" spans="1:28" s="3" customFormat="1" ht="54" customHeight="1" x14ac:dyDescent="0.2">
      <c r="A19" s="441" t="s">
        <v>2</v>
      </c>
      <c r="B19" s="441" t="s">
        <v>93</v>
      </c>
      <c r="C19" s="442" t="s">
        <v>318</v>
      </c>
      <c r="D19" s="441" t="s">
        <v>317</v>
      </c>
      <c r="E19" s="441" t="s">
        <v>92</v>
      </c>
      <c r="F19" s="441" t="s">
        <v>91</v>
      </c>
      <c r="G19" s="441" t="s">
        <v>313</v>
      </c>
      <c r="H19" s="441" t="s">
        <v>90</v>
      </c>
      <c r="I19" s="441" t="s">
        <v>89</v>
      </c>
      <c r="J19" s="441" t="s">
        <v>88</v>
      </c>
      <c r="K19" s="441" t="s">
        <v>87</v>
      </c>
      <c r="L19" s="441" t="s">
        <v>86</v>
      </c>
      <c r="M19" s="441" t="s">
        <v>85</v>
      </c>
      <c r="N19" s="441" t="s">
        <v>84</v>
      </c>
      <c r="O19" s="441" t="s">
        <v>83</v>
      </c>
      <c r="P19" s="441" t="s">
        <v>82</v>
      </c>
      <c r="Q19" s="441" t="s">
        <v>316</v>
      </c>
      <c r="R19" s="441"/>
      <c r="S19" s="444" t="s">
        <v>413</v>
      </c>
      <c r="T19" s="4"/>
      <c r="U19" s="4"/>
      <c r="V19" s="4"/>
      <c r="W19" s="4"/>
      <c r="X19" s="4"/>
      <c r="Y19" s="4"/>
    </row>
    <row r="20" spans="1:28" s="3" customFormat="1" ht="180.75" customHeight="1" x14ac:dyDescent="0.2">
      <c r="A20" s="441"/>
      <c r="B20" s="441"/>
      <c r="C20" s="443"/>
      <c r="D20" s="441"/>
      <c r="E20" s="441"/>
      <c r="F20" s="441"/>
      <c r="G20" s="441"/>
      <c r="H20" s="441"/>
      <c r="I20" s="441"/>
      <c r="J20" s="441"/>
      <c r="K20" s="441"/>
      <c r="L20" s="441"/>
      <c r="M20" s="441"/>
      <c r="N20" s="441"/>
      <c r="O20" s="441"/>
      <c r="P20" s="441"/>
      <c r="Q20" s="36" t="s">
        <v>314</v>
      </c>
      <c r="R20" s="37" t="s">
        <v>315</v>
      </c>
      <c r="S20" s="444"/>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2022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9" t="s">
        <v>6</v>
      </c>
      <c r="B8" s="439"/>
      <c r="C8" s="439"/>
      <c r="D8" s="439"/>
      <c r="E8" s="439"/>
      <c r="F8" s="439"/>
      <c r="G8" s="439"/>
      <c r="H8" s="439"/>
      <c r="I8" s="439"/>
      <c r="J8" s="439"/>
      <c r="K8" s="439"/>
      <c r="L8" s="439"/>
      <c r="M8" s="439"/>
      <c r="N8" s="439"/>
      <c r="O8" s="439"/>
      <c r="P8" s="439"/>
      <c r="Q8" s="439"/>
      <c r="R8" s="439"/>
      <c r="S8" s="439"/>
      <c r="T8" s="439"/>
    </row>
    <row r="9" spans="1:20" s="11" customFormat="1" ht="18.75" x14ac:dyDescent="0.2">
      <c r="A9" s="439"/>
      <c r="B9" s="439"/>
      <c r="C9" s="439"/>
      <c r="D9" s="439"/>
      <c r="E9" s="439"/>
      <c r="F9" s="439"/>
      <c r="G9" s="439"/>
      <c r="H9" s="439"/>
      <c r="I9" s="439"/>
      <c r="J9" s="439"/>
      <c r="K9" s="439"/>
      <c r="L9" s="439"/>
      <c r="M9" s="439"/>
      <c r="N9" s="439"/>
      <c r="O9" s="439"/>
      <c r="P9" s="439"/>
      <c r="Q9" s="439"/>
      <c r="R9" s="439"/>
      <c r="S9" s="439"/>
      <c r="T9" s="439"/>
    </row>
    <row r="10" spans="1:20" s="11" customFormat="1" ht="18.75" customHeight="1" x14ac:dyDescent="0.2">
      <c r="A10" s="433" t="str">
        <f>'1. паспорт местоположение'!A9:C9</f>
        <v>Акционерное общество "Янтарьэнерго"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5" t="s">
        <v>5</v>
      </c>
      <c r="B11" s="435"/>
      <c r="C11" s="435"/>
      <c r="D11" s="435"/>
      <c r="E11" s="435"/>
      <c r="F11" s="435"/>
      <c r="G11" s="435"/>
      <c r="H11" s="435"/>
      <c r="I11" s="435"/>
      <c r="J11" s="435"/>
      <c r="K11" s="435"/>
      <c r="L11" s="435"/>
      <c r="M11" s="435"/>
      <c r="N11" s="435"/>
      <c r="O11" s="435"/>
      <c r="P11" s="435"/>
      <c r="Q11" s="435"/>
      <c r="R11" s="435"/>
      <c r="S11" s="435"/>
      <c r="T11" s="435"/>
    </row>
    <row r="12" spans="1:20" s="11" customFormat="1" ht="18.75" x14ac:dyDescent="0.2">
      <c r="A12" s="439"/>
      <c r="B12" s="439"/>
      <c r="C12" s="439"/>
      <c r="D12" s="439"/>
      <c r="E12" s="439"/>
      <c r="F12" s="439"/>
      <c r="G12" s="439"/>
      <c r="H12" s="439"/>
      <c r="I12" s="439"/>
      <c r="J12" s="439"/>
      <c r="K12" s="439"/>
      <c r="L12" s="439"/>
      <c r="M12" s="439"/>
      <c r="N12" s="439"/>
      <c r="O12" s="439"/>
      <c r="P12" s="439"/>
      <c r="Q12" s="439"/>
      <c r="R12" s="439"/>
      <c r="S12" s="439"/>
      <c r="T12" s="439"/>
    </row>
    <row r="13" spans="1:20" s="11" customFormat="1" ht="18.75" customHeight="1" x14ac:dyDescent="0.2">
      <c r="A13" s="433" t="str">
        <f>'1. паспорт местоположение'!A12:C12</f>
        <v>L_949-104</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5" t="s">
        <v>4</v>
      </c>
      <c r="B14" s="435"/>
      <c r="C14" s="435"/>
      <c r="D14" s="435"/>
      <c r="E14" s="435"/>
      <c r="F14" s="435"/>
      <c r="G14" s="435"/>
      <c r="H14" s="435"/>
      <c r="I14" s="435"/>
      <c r="J14" s="435"/>
      <c r="K14" s="435"/>
      <c r="L14" s="435"/>
      <c r="M14" s="435"/>
      <c r="N14" s="435"/>
      <c r="O14" s="435"/>
      <c r="P14" s="435"/>
      <c r="Q14" s="435"/>
      <c r="R14" s="435"/>
      <c r="S14" s="435"/>
      <c r="T14" s="435"/>
    </row>
    <row r="15" spans="1:20" s="8"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
      <c r="A16"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35" t="s">
        <v>3</v>
      </c>
      <c r="B17" s="435"/>
      <c r="C17" s="435"/>
      <c r="D17" s="435"/>
      <c r="E17" s="435"/>
      <c r="F17" s="435"/>
      <c r="G17" s="435"/>
      <c r="H17" s="435"/>
      <c r="I17" s="435"/>
      <c r="J17" s="435"/>
      <c r="K17" s="435"/>
      <c r="L17" s="435"/>
      <c r="M17" s="435"/>
      <c r="N17" s="435"/>
      <c r="O17" s="435"/>
      <c r="P17" s="435"/>
      <c r="Q17" s="435"/>
      <c r="R17" s="435"/>
      <c r="S17" s="435"/>
      <c r="T17" s="435"/>
    </row>
    <row r="18" spans="1:20"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20" s="3" customFormat="1" ht="15" customHeight="1" x14ac:dyDescent="0.2">
      <c r="A19" s="448" t="s">
        <v>424</v>
      </c>
      <c r="B19" s="448"/>
      <c r="C19" s="448"/>
      <c r="D19" s="448"/>
      <c r="E19" s="448"/>
      <c r="F19" s="448"/>
      <c r="G19" s="448"/>
      <c r="H19" s="448"/>
      <c r="I19" s="448"/>
      <c r="J19" s="448"/>
      <c r="K19" s="448"/>
      <c r="L19" s="448"/>
      <c r="M19" s="448"/>
      <c r="N19" s="448"/>
      <c r="O19" s="448"/>
      <c r="P19" s="448"/>
      <c r="Q19" s="448"/>
      <c r="R19" s="448"/>
      <c r="S19" s="448"/>
      <c r="T19" s="448"/>
    </row>
    <row r="20" spans="1:20" s="48" customFormat="1" ht="21" customHeight="1" x14ac:dyDescent="0.25">
      <c r="A20" s="449"/>
      <c r="B20" s="449"/>
      <c r="C20" s="449"/>
      <c r="D20" s="449"/>
      <c r="E20" s="449"/>
      <c r="F20" s="449"/>
      <c r="G20" s="449"/>
      <c r="H20" s="449"/>
      <c r="I20" s="449"/>
      <c r="J20" s="449"/>
      <c r="K20" s="449"/>
      <c r="L20" s="449"/>
      <c r="M20" s="449"/>
      <c r="N20" s="449"/>
      <c r="O20" s="449"/>
      <c r="P20" s="449"/>
      <c r="Q20" s="449"/>
      <c r="R20" s="449"/>
      <c r="S20" s="449"/>
      <c r="T20" s="449"/>
    </row>
    <row r="21" spans="1:20" ht="46.5" customHeight="1" x14ac:dyDescent="0.25">
      <c r="A21" s="450" t="s">
        <v>2</v>
      </c>
      <c r="B21" s="453" t="s">
        <v>215</v>
      </c>
      <c r="C21" s="454"/>
      <c r="D21" s="457" t="s">
        <v>115</v>
      </c>
      <c r="E21" s="453" t="s">
        <v>453</v>
      </c>
      <c r="F21" s="454"/>
      <c r="G21" s="453" t="s">
        <v>234</v>
      </c>
      <c r="H21" s="454"/>
      <c r="I21" s="453" t="s">
        <v>114</v>
      </c>
      <c r="J21" s="454"/>
      <c r="K21" s="457" t="s">
        <v>113</v>
      </c>
      <c r="L21" s="453" t="s">
        <v>112</v>
      </c>
      <c r="M21" s="454"/>
      <c r="N21" s="453" t="s">
        <v>449</v>
      </c>
      <c r="O21" s="454"/>
      <c r="P21" s="457" t="s">
        <v>111</v>
      </c>
      <c r="Q21" s="445" t="s">
        <v>110</v>
      </c>
      <c r="R21" s="446"/>
      <c r="S21" s="445" t="s">
        <v>109</v>
      </c>
      <c r="T21" s="447"/>
    </row>
    <row r="22" spans="1:20" ht="204.75" customHeight="1" x14ac:dyDescent="0.25">
      <c r="A22" s="451"/>
      <c r="B22" s="455"/>
      <c r="C22" s="456"/>
      <c r="D22" s="460"/>
      <c r="E22" s="455"/>
      <c r="F22" s="456"/>
      <c r="G22" s="455"/>
      <c r="H22" s="456"/>
      <c r="I22" s="455"/>
      <c r="J22" s="456"/>
      <c r="K22" s="458"/>
      <c r="L22" s="455"/>
      <c r="M22" s="456"/>
      <c r="N22" s="455"/>
      <c r="O22" s="456"/>
      <c r="P22" s="458"/>
      <c r="Q22" s="83" t="s">
        <v>108</v>
      </c>
      <c r="R22" s="83" t="s">
        <v>423</v>
      </c>
      <c r="S22" s="83" t="s">
        <v>107</v>
      </c>
      <c r="T22" s="83" t="s">
        <v>106</v>
      </c>
    </row>
    <row r="23" spans="1:20" ht="51.75" customHeight="1" x14ac:dyDescent="0.25">
      <c r="A23" s="452"/>
      <c r="B23" s="131" t="s">
        <v>104</v>
      </c>
      <c r="C23" s="131" t="s">
        <v>105</v>
      </c>
      <c r="D23" s="458"/>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9" t="s">
        <v>459</v>
      </c>
      <c r="C32" s="459"/>
      <c r="D32" s="459"/>
      <c r="E32" s="459"/>
      <c r="F32" s="459"/>
      <c r="G32" s="459"/>
      <c r="H32" s="459"/>
      <c r="I32" s="459"/>
      <c r="J32" s="459"/>
      <c r="K32" s="459"/>
      <c r="L32" s="459"/>
      <c r="M32" s="459"/>
      <c r="N32" s="459"/>
      <c r="O32" s="459"/>
      <c r="P32" s="459"/>
      <c r="Q32" s="459"/>
      <c r="R32" s="459"/>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E25" sqref="E25"/>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3" t="str">
        <f>'1. паспорт местоположение'!A5:C5</f>
        <v>Год раскрытия информации: 2022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9" t="s">
        <v>6</v>
      </c>
      <c r="F7" s="439"/>
      <c r="G7" s="439"/>
      <c r="H7" s="439"/>
      <c r="I7" s="439"/>
      <c r="J7" s="439"/>
      <c r="K7" s="439"/>
      <c r="L7" s="439"/>
      <c r="M7" s="439"/>
      <c r="N7" s="439"/>
      <c r="O7" s="439"/>
      <c r="P7" s="439"/>
      <c r="Q7" s="439"/>
      <c r="R7" s="439"/>
      <c r="S7" s="439"/>
      <c r="T7" s="439"/>
      <c r="U7" s="439"/>
      <c r="V7" s="439"/>
      <c r="W7" s="439"/>
      <c r="X7" s="439"/>
      <c r="Y7" s="43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"Янтарьэнерго" ДЗО  ПАО "Россети"</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5" t="s">
        <v>5</v>
      </c>
      <c r="F10" s="435"/>
      <c r="G10" s="435"/>
      <c r="H10" s="435"/>
      <c r="I10" s="435"/>
      <c r="J10" s="435"/>
      <c r="K10" s="435"/>
      <c r="L10" s="435"/>
      <c r="M10" s="435"/>
      <c r="N10" s="435"/>
      <c r="O10" s="435"/>
      <c r="P10" s="435"/>
      <c r="Q10" s="435"/>
      <c r="R10" s="435"/>
      <c r="S10" s="435"/>
      <c r="T10" s="435"/>
      <c r="U10" s="435"/>
      <c r="V10" s="435"/>
      <c r="W10" s="435"/>
      <c r="X10" s="435"/>
      <c r="Y10" s="4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L_949-104</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5" t="s">
        <v>4</v>
      </c>
      <c r="F13" s="435"/>
      <c r="G13" s="435"/>
      <c r="H13" s="435"/>
      <c r="I13" s="435"/>
      <c r="J13" s="435"/>
      <c r="K13" s="435"/>
      <c r="L13" s="435"/>
      <c r="M13" s="435"/>
      <c r="N13" s="435"/>
      <c r="O13" s="435"/>
      <c r="P13" s="435"/>
      <c r="Q13" s="435"/>
      <c r="R13" s="435"/>
      <c r="S13" s="435"/>
      <c r="T13" s="435"/>
      <c r="U13" s="435"/>
      <c r="V13" s="435"/>
      <c r="W13" s="435"/>
      <c r="X13" s="435"/>
      <c r="Y13" s="4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35" t="s">
        <v>3</v>
      </c>
      <c r="F16" s="435"/>
      <c r="G16" s="435"/>
      <c r="H16" s="435"/>
      <c r="I16" s="435"/>
      <c r="J16" s="435"/>
      <c r="K16" s="435"/>
      <c r="L16" s="435"/>
      <c r="M16" s="435"/>
      <c r="N16" s="435"/>
      <c r="O16" s="435"/>
      <c r="P16" s="435"/>
      <c r="Q16" s="435"/>
      <c r="R16" s="435"/>
      <c r="S16" s="435"/>
      <c r="T16" s="435"/>
      <c r="U16" s="435"/>
      <c r="V16" s="435"/>
      <c r="W16" s="435"/>
      <c r="X16" s="435"/>
      <c r="Y16" s="43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8"/>
      <c r="F18" s="448"/>
      <c r="G18" s="448"/>
      <c r="H18" s="448"/>
      <c r="I18" s="448"/>
      <c r="J18" s="448"/>
      <c r="K18" s="448"/>
      <c r="L18" s="448"/>
      <c r="M18" s="448"/>
      <c r="N18" s="448"/>
      <c r="O18" s="448"/>
      <c r="P18" s="448"/>
      <c r="Q18" s="448"/>
      <c r="R18" s="448"/>
      <c r="S18" s="448"/>
      <c r="T18" s="448"/>
      <c r="U18" s="448"/>
      <c r="V18" s="448"/>
      <c r="W18" s="448"/>
      <c r="X18" s="448"/>
      <c r="Y18" s="448"/>
    </row>
    <row r="19" spans="1:27" ht="25.5" customHeight="1" x14ac:dyDescent="0.25">
      <c r="A19" s="448" t="s">
        <v>426</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row>
    <row r="20" spans="1:27" s="48" customFormat="1" ht="21" customHeight="1" x14ac:dyDescent="0.25"/>
    <row r="21" spans="1:27" ht="15.75" customHeight="1" x14ac:dyDescent="0.25">
      <c r="A21" s="461" t="s">
        <v>2</v>
      </c>
      <c r="B21" s="463" t="s">
        <v>433</v>
      </c>
      <c r="C21" s="464"/>
      <c r="D21" s="463" t="s">
        <v>435</v>
      </c>
      <c r="E21" s="464"/>
      <c r="F21" s="445" t="s">
        <v>87</v>
      </c>
      <c r="G21" s="447"/>
      <c r="H21" s="447"/>
      <c r="I21" s="446"/>
      <c r="J21" s="461" t="s">
        <v>436</v>
      </c>
      <c r="K21" s="463" t="s">
        <v>437</v>
      </c>
      <c r="L21" s="464"/>
      <c r="M21" s="463" t="s">
        <v>438</v>
      </c>
      <c r="N21" s="464"/>
      <c r="O21" s="463" t="s">
        <v>425</v>
      </c>
      <c r="P21" s="464"/>
      <c r="Q21" s="463" t="s">
        <v>120</v>
      </c>
      <c r="R21" s="464"/>
      <c r="S21" s="461" t="s">
        <v>119</v>
      </c>
      <c r="T21" s="461" t="s">
        <v>439</v>
      </c>
      <c r="U21" s="461" t="s">
        <v>434</v>
      </c>
      <c r="V21" s="463" t="s">
        <v>118</v>
      </c>
      <c r="W21" s="464"/>
      <c r="X21" s="445" t="s">
        <v>110</v>
      </c>
      <c r="Y21" s="447"/>
      <c r="Z21" s="445" t="s">
        <v>109</v>
      </c>
      <c r="AA21" s="447"/>
    </row>
    <row r="22" spans="1:27" ht="154.5" customHeight="1" x14ac:dyDescent="0.25">
      <c r="A22" s="467"/>
      <c r="B22" s="465"/>
      <c r="C22" s="466"/>
      <c r="D22" s="465"/>
      <c r="E22" s="466"/>
      <c r="F22" s="445" t="s">
        <v>117</v>
      </c>
      <c r="G22" s="446"/>
      <c r="H22" s="445" t="s">
        <v>116</v>
      </c>
      <c r="I22" s="446"/>
      <c r="J22" s="462"/>
      <c r="K22" s="465"/>
      <c r="L22" s="466"/>
      <c r="M22" s="465"/>
      <c r="N22" s="466"/>
      <c r="O22" s="465"/>
      <c r="P22" s="466"/>
      <c r="Q22" s="465"/>
      <c r="R22" s="466"/>
      <c r="S22" s="462"/>
      <c r="T22" s="462"/>
      <c r="U22" s="462"/>
      <c r="V22" s="465"/>
      <c r="W22" s="466"/>
      <c r="X22" s="83" t="s">
        <v>108</v>
      </c>
      <c r="Y22" s="83" t="s">
        <v>423</v>
      </c>
      <c r="Z22" s="83" t="s">
        <v>107</v>
      </c>
      <c r="AA22" s="83" t="s">
        <v>106</v>
      </c>
    </row>
    <row r="23" spans="1:27" ht="60" customHeight="1" x14ac:dyDescent="0.25">
      <c r="A23" s="462"/>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6" customFormat="1" ht="90" customHeight="1" x14ac:dyDescent="0.2">
      <c r="A25" s="277">
        <v>1</v>
      </c>
      <c r="B25" s="381" t="s">
        <v>564</v>
      </c>
      <c r="C25" s="381" t="s">
        <v>564</v>
      </c>
      <c r="D25" s="277" t="s">
        <v>584</v>
      </c>
      <c r="E25" s="277" t="s">
        <v>584</v>
      </c>
      <c r="F25" s="381">
        <v>10</v>
      </c>
      <c r="G25" s="381">
        <v>10</v>
      </c>
      <c r="H25" s="381">
        <v>10</v>
      </c>
      <c r="I25" s="381">
        <v>10</v>
      </c>
      <c r="J25" s="381">
        <v>2000</v>
      </c>
      <c r="K25" s="381">
        <v>1</v>
      </c>
      <c r="L25" s="278">
        <v>1</v>
      </c>
      <c r="M25" s="277">
        <v>35</v>
      </c>
      <c r="N25" s="277">
        <v>50</v>
      </c>
      <c r="O25" s="381" t="s">
        <v>515</v>
      </c>
      <c r="P25" s="278" t="s">
        <v>515</v>
      </c>
      <c r="Q25" s="414">
        <v>0.81</v>
      </c>
      <c r="R25" s="414">
        <v>0.81</v>
      </c>
      <c r="S25" s="277"/>
      <c r="T25" s="277"/>
      <c r="U25" s="277"/>
      <c r="V25" s="313" t="s">
        <v>516</v>
      </c>
      <c r="W25" s="313" t="s">
        <v>516</v>
      </c>
      <c r="X25" s="380" t="s">
        <v>565</v>
      </c>
      <c r="Y25" s="277"/>
      <c r="Z25" s="380" t="s">
        <v>560</v>
      </c>
      <c r="AA25" s="380" t="s">
        <v>559</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0.81</v>
      </c>
      <c r="R27" s="40">
        <f>SUM(R25:R25)</f>
        <v>0.81</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3" t="str">
        <f>'1. паспорт местоположение'!A5:C5</f>
        <v>Год раскрытия информации: 2022 год</v>
      </c>
      <c r="B5" s="423"/>
      <c r="C5" s="423"/>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9" t="s">
        <v>6</v>
      </c>
      <c r="B7" s="439"/>
      <c r="C7" s="439"/>
      <c r="D7" s="12"/>
      <c r="E7" s="12"/>
      <c r="F7" s="12"/>
      <c r="G7" s="12"/>
      <c r="H7" s="12"/>
      <c r="I7" s="12"/>
      <c r="J7" s="12"/>
      <c r="K7" s="12"/>
      <c r="L7" s="12"/>
      <c r="M7" s="12"/>
      <c r="N7" s="12"/>
      <c r="O7" s="12"/>
      <c r="P7" s="12"/>
      <c r="Q7" s="12"/>
      <c r="R7" s="12"/>
      <c r="S7" s="12"/>
      <c r="T7" s="12"/>
    </row>
    <row r="8" spans="1:28" s="11" customFormat="1" ht="18.75" x14ac:dyDescent="0.2">
      <c r="A8" s="439"/>
      <c r="B8" s="439"/>
      <c r="C8" s="439"/>
      <c r="D8" s="13"/>
      <c r="E8" s="13"/>
      <c r="F8" s="13"/>
      <c r="G8" s="12"/>
      <c r="H8" s="12"/>
      <c r="I8" s="12"/>
      <c r="J8" s="12"/>
      <c r="K8" s="12"/>
      <c r="L8" s="12"/>
      <c r="M8" s="12"/>
      <c r="N8" s="12"/>
      <c r="O8" s="12"/>
      <c r="P8" s="12"/>
      <c r="Q8" s="12"/>
      <c r="R8" s="12"/>
      <c r="S8" s="12"/>
      <c r="T8" s="12"/>
    </row>
    <row r="9" spans="1:28" s="11" customFormat="1" ht="18.75" x14ac:dyDescent="0.2">
      <c r="A9" s="433" t="str">
        <f>'1. паспорт местоположение'!A9:C9</f>
        <v>Акционерное общество "Янтарьэнерго" ДЗО  ПАО "Россети"</v>
      </c>
      <c r="B9" s="433"/>
      <c r="C9" s="433"/>
      <c r="D9" s="7"/>
      <c r="E9" s="7"/>
      <c r="F9" s="7"/>
      <c r="G9" s="12"/>
      <c r="H9" s="12"/>
      <c r="I9" s="12"/>
      <c r="J9" s="12"/>
      <c r="K9" s="12"/>
      <c r="L9" s="12"/>
      <c r="M9" s="12"/>
      <c r="N9" s="12"/>
      <c r="O9" s="12"/>
      <c r="P9" s="12"/>
      <c r="Q9" s="12"/>
      <c r="R9" s="12"/>
      <c r="S9" s="12"/>
      <c r="T9" s="12"/>
    </row>
    <row r="10" spans="1:28" s="11" customFormat="1" ht="18.75" x14ac:dyDescent="0.2">
      <c r="A10" s="435" t="s">
        <v>5</v>
      </c>
      <c r="B10" s="435"/>
      <c r="C10" s="435"/>
      <c r="D10" s="5"/>
      <c r="E10" s="5"/>
      <c r="F10" s="5"/>
      <c r="G10" s="12"/>
      <c r="H10" s="12"/>
      <c r="I10" s="12"/>
      <c r="J10" s="12"/>
      <c r="K10" s="12"/>
      <c r="L10" s="12"/>
      <c r="M10" s="12"/>
      <c r="N10" s="12"/>
      <c r="O10" s="12"/>
      <c r="P10" s="12"/>
      <c r="Q10" s="12"/>
      <c r="R10" s="12"/>
      <c r="S10" s="12"/>
      <c r="T10" s="12"/>
    </row>
    <row r="11" spans="1:28" s="11" customFormat="1" ht="18.75" x14ac:dyDescent="0.2">
      <c r="A11" s="439"/>
      <c r="B11" s="439"/>
      <c r="C11" s="439"/>
      <c r="D11" s="13"/>
      <c r="E11" s="13"/>
      <c r="F11" s="13"/>
      <c r="G11" s="12"/>
      <c r="H11" s="12"/>
      <c r="I11" s="12"/>
      <c r="J11" s="12"/>
      <c r="K11" s="12"/>
      <c r="L11" s="12"/>
      <c r="M11" s="12"/>
      <c r="N11" s="12"/>
      <c r="O11" s="12"/>
      <c r="P11" s="12"/>
      <c r="Q11" s="12"/>
      <c r="R11" s="12"/>
      <c r="S11" s="12"/>
      <c r="T11" s="12"/>
    </row>
    <row r="12" spans="1:28" s="11" customFormat="1" ht="18.75" x14ac:dyDescent="0.2">
      <c r="A12" s="433" t="str">
        <f>'1. паспорт местоположение'!A12:C12</f>
        <v>L_949-104</v>
      </c>
      <c r="B12" s="433"/>
      <c r="C12" s="433"/>
      <c r="D12" s="7"/>
      <c r="E12" s="7"/>
      <c r="F12" s="7"/>
      <c r="G12" s="12"/>
      <c r="H12" s="12"/>
      <c r="I12" s="12"/>
      <c r="J12" s="12"/>
      <c r="K12" s="12"/>
      <c r="L12" s="12"/>
      <c r="M12" s="12"/>
      <c r="N12" s="12"/>
      <c r="O12" s="12"/>
      <c r="P12" s="12"/>
      <c r="Q12" s="12"/>
      <c r="R12" s="12"/>
      <c r="S12" s="12"/>
      <c r="T12" s="12"/>
    </row>
    <row r="13" spans="1:28" s="11" customFormat="1" ht="18.75" x14ac:dyDescent="0.2">
      <c r="A13" s="435" t="s">
        <v>4</v>
      </c>
      <c r="B13" s="435"/>
      <c r="C13" s="435"/>
      <c r="D13" s="5"/>
      <c r="E13" s="5"/>
      <c r="F13" s="5"/>
      <c r="G13" s="12"/>
      <c r="H13" s="12"/>
      <c r="I13" s="12"/>
      <c r="J13" s="12"/>
      <c r="K13" s="12"/>
      <c r="L13" s="12"/>
      <c r="M13" s="12"/>
      <c r="N13" s="12"/>
      <c r="O13" s="12"/>
      <c r="P13" s="12"/>
      <c r="Q13" s="12"/>
      <c r="R13" s="12"/>
      <c r="S13" s="12"/>
      <c r="T13" s="12"/>
    </row>
    <row r="14" spans="1:28" s="8" customFormat="1" ht="15.75" customHeight="1" x14ac:dyDescent="0.2">
      <c r="A14" s="440"/>
      <c r="B14" s="440"/>
      <c r="C14" s="440"/>
      <c r="D14" s="9"/>
      <c r="E14" s="9"/>
      <c r="F14" s="9"/>
      <c r="G14" s="9"/>
      <c r="H14" s="9"/>
      <c r="I14" s="9"/>
      <c r="J14" s="9"/>
      <c r="K14" s="9"/>
      <c r="L14" s="9"/>
      <c r="M14" s="9"/>
      <c r="N14" s="9"/>
      <c r="O14" s="9"/>
      <c r="P14" s="9"/>
      <c r="Q14" s="9"/>
      <c r="R14" s="9"/>
      <c r="S14" s="9"/>
      <c r="T14" s="9"/>
    </row>
    <row r="15" spans="1:28" s="3" customFormat="1" ht="12" x14ac:dyDescent="0.2">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7"/>
      <c r="E15" s="7"/>
      <c r="F15" s="7"/>
      <c r="G15" s="7"/>
      <c r="H15" s="7"/>
      <c r="I15" s="7"/>
      <c r="J15" s="7"/>
      <c r="K15" s="7"/>
      <c r="L15" s="7"/>
      <c r="M15" s="7"/>
      <c r="N15" s="7"/>
      <c r="O15" s="7"/>
      <c r="P15" s="7"/>
      <c r="Q15" s="7"/>
      <c r="R15" s="7"/>
      <c r="S15" s="7"/>
      <c r="T15" s="7"/>
    </row>
    <row r="16" spans="1:28" s="3" customFormat="1" ht="15" customHeight="1" x14ac:dyDescent="0.2">
      <c r="A16" s="435" t="s">
        <v>3</v>
      </c>
      <c r="B16" s="435"/>
      <c r="C16" s="435"/>
      <c r="D16" s="5"/>
      <c r="E16" s="5"/>
      <c r="F16" s="5"/>
      <c r="G16" s="5"/>
      <c r="H16" s="5"/>
      <c r="I16" s="5"/>
      <c r="J16" s="5"/>
      <c r="K16" s="5"/>
      <c r="L16" s="5"/>
      <c r="M16" s="5"/>
      <c r="N16" s="5"/>
      <c r="O16" s="5"/>
      <c r="P16" s="5"/>
      <c r="Q16" s="5"/>
      <c r="R16" s="5"/>
      <c r="S16" s="5"/>
      <c r="T16" s="5"/>
    </row>
    <row r="17" spans="1:20" s="3" customFormat="1" ht="15" customHeight="1" x14ac:dyDescent="0.2">
      <c r="A17" s="436"/>
      <c r="B17" s="436"/>
      <c r="C17" s="436"/>
      <c r="D17" s="4"/>
      <c r="E17" s="4"/>
      <c r="F17" s="4"/>
      <c r="G17" s="4"/>
      <c r="H17" s="4"/>
      <c r="I17" s="4"/>
      <c r="J17" s="4"/>
      <c r="K17" s="4"/>
      <c r="L17" s="4"/>
      <c r="M17" s="4"/>
      <c r="N17" s="4"/>
      <c r="O17" s="4"/>
      <c r="P17" s="4"/>
      <c r="Q17" s="4"/>
    </row>
    <row r="18" spans="1:20" s="3" customFormat="1" ht="27.75" customHeight="1" x14ac:dyDescent="0.2">
      <c r="A18" s="437" t="s">
        <v>418</v>
      </c>
      <c r="B18" s="437"/>
      <c r="C18" s="437"/>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545</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574</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582</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521</v>
      </c>
      <c r="D25" s="315" t="e">
        <f>ROUND(E25/F25,3)</f>
        <v>#REF!</v>
      </c>
      <c r="E25" s="314" t="e">
        <f>#REF!</f>
        <v>#REF!</v>
      </c>
      <c r="F25" s="22">
        <f>'3.2 паспорт Техсостояние ЛЭП'!R27</f>
        <v>0.81</v>
      </c>
      <c r="G25" s="22"/>
      <c r="H25" s="22"/>
      <c r="I25" s="22"/>
      <c r="J25" s="22"/>
      <c r="K25" s="22"/>
      <c r="L25" s="22"/>
      <c r="M25" s="22"/>
      <c r="N25" s="22"/>
      <c r="O25" s="22"/>
      <c r="P25" s="22"/>
      <c r="Q25" s="22"/>
      <c r="R25" s="22"/>
      <c r="S25" s="22"/>
      <c r="T25" s="22"/>
    </row>
    <row r="26" spans="1:20" ht="31.5" x14ac:dyDescent="0.25">
      <c r="A26" s="23" t="s">
        <v>56</v>
      </c>
      <c r="B26" s="25" t="s">
        <v>223</v>
      </c>
      <c r="C26" s="24" t="s">
        <v>511</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6" t="s">
        <v>561</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581</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3" zoomScale="80" zoomScaleNormal="80" zoomScaleSheetLayoutView="80" workbookViewId="0">
      <selection activeCell="Y26" sqref="Y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3" t="str">
        <f>'1. паспорт местоположение'!A5:C5</f>
        <v>Год раскрытия информации: 2022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39" t="s">
        <v>6</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126"/>
      <c r="AB6" s="126"/>
    </row>
    <row r="7" spans="1:28" ht="18.75" x14ac:dyDescent="0.25">
      <c r="A7" s="439"/>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126"/>
      <c r="AB7" s="126"/>
    </row>
    <row r="8" spans="1:28" x14ac:dyDescent="0.25">
      <c r="A8" s="433" t="str">
        <f>'1. паспорт местоположение'!A9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27"/>
      <c r="AB8" s="127"/>
    </row>
    <row r="9" spans="1:28" ht="15.75" x14ac:dyDescent="0.25">
      <c r="A9" s="435" t="s">
        <v>5</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128"/>
      <c r="AB9" s="128"/>
    </row>
    <row r="10" spans="1:28" ht="18.75" x14ac:dyDescent="0.25">
      <c r="A10" s="439"/>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126"/>
      <c r="AB10" s="126"/>
    </row>
    <row r="11" spans="1:28" x14ac:dyDescent="0.25">
      <c r="A11" s="433" t="str">
        <f>'1. паспорт местоположение'!A12:C12</f>
        <v>L_949-104</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27"/>
      <c r="AB11" s="127"/>
    </row>
    <row r="12" spans="1:28" ht="15.75" x14ac:dyDescent="0.25">
      <c r="A12" s="435" t="s">
        <v>4</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128"/>
      <c r="AB12" s="128"/>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25">
      <c r="A14"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7"/>
      <c r="AB14" s="127"/>
    </row>
    <row r="15" spans="1:28" ht="15.75" x14ac:dyDescent="0.25">
      <c r="A15" s="435" t="s">
        <v>3</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128"/>
      <c r="AB15" s="128"/>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37"/>
      <c r="AB16" s="137"/>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37"/>
      <c r="AB17" s="137"/>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37"/>
      <c r="AB18" s="137"/>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37"/>
      <c r="AB19" s="137"/>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38"/>
      <c r="AB20" s="138"/>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38"/>
      <c r="AB21" s="138"/>
    </row>
    <row r="22" spans="1:28" x14ac:dyDescent="0.25">
      <c r="A22" s="470" t="s">
        <v>450</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39"/>
      <c r="AB22" s="139"/>
    </row>
    <row r="23" spans="1:28" ht="32.25" customHeight="1" x14ac:dyDescent="0.25">
      <c r="A23" s="472" t="s">
        <v>309</v>
      </c>
      <c r="B23" s="473"/>
      <c r="C23" s="473"/>
      <c r="D23" s="473"/>
      <c r="E23" s="473"/>
      <c r="F23" s="473"/>
      <c r="G23" s="473"/>
      <c r="H23" s="473"/>
      <c r="I23" s="473"/>
      <c r="J23" s="473"/>
      <c r="K23" s="473"/>
      <c r="L23" s="474"/>
      <c r="M23" s="471" t="s">
        <v>310</v>
      </c>
      <c r="N23" s="471"/>
      <c r="O23" s="471"/>
      <c r="P23" s="471"/>
      <c r="Q23" s="471"/>
      <c r="R23" s="471"/>
      <c r="S23" s="471"/>
      <c r="T23" s="471"/>
      <c r="U23" s="471"/>
      <c r="V23" s="471"/>
      <c r="W23" s="471"/>
      <c r="X23" s="471"/>
      <c r="Y23" s="471"/>
      <c r="Z23" s="471"/>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9" customFormat="1" ht="120" x14ac:dyDescent="0.25">
      <c r="A26" s="399"/>
      <c r="B26" s="399" t="s">
        <v>564</v>
      </c>
      <c r="C26" s="405">
        <f>SUM(C27,C29,C32)</f>
        <v>0.83330000000000004</v>
      </c>
      <c r="D26" s="405">
        <f>SUM(D27,D29,D32)</f>
        <v>487</v>
      </c>
      <c r="E26" s="383"/>
      <c r="F26" s="405">
        <f>SUM(F27,F29,F32)</f>
        <v>2039.6171000000002</v>
      </c>
      <c r="G26" s="383"/>
      <c r="H26" s="399"/>
      <c r="I26" s="400">
        <f>F26/H27</f>
        <v>1.7187591431556948E-2</v>
      </c>
      <c r="J26" s="383">
        <f>D26/H27</f>
        <v>4.1038864731856948E-3</v>
      </c>
      <c r="K26" s="383"/>
      <c r="L26" s="399"/>
      <c r="M26" s="320">
        <v>2021</v>
      </c>
      <c r="N26" s="320"/>
      <c r="O26" s="320">
        <v>1998</v>
      </c>
      <c r="P26" s="320">
        <v>0.81</v>
      </c>
      <c r="Q26" s="382">
        <v>6.8257660026291846E-6</v>
      </c>
      <c r="R26" s="320">
        <v>118668</v>
      </c>
      <c r="S26" s="382">
        <v>1.6836889473151987E-2</v>
      </c>
      <c r="T26" s="320">
        <v>4.0196177571038523E-3</v>
      </c>
      <c r="U26" s="401"/>
      <c r="V26" s="401"/>
      <c r="W26" s="382">
        <v>-3.5070195840496143E-4</v>
      </c>
      <c r="X26" s="382">
        <v>-8.426871608184245E-5</v>
      </c>
      <c r="Y26" s="417" t="s">
        <v>576</v>
      </c>
      <c r="Z26" s="408" t="s">
        <v>577</v>
      </c>
    </row>
    <row r="27" spans="1:28" s="409" customFormat="1" ht="30" x14ac:dyDescent="0.25">
      <c r="A27" s="402" t="s">
        <v>566</v>
      </c>
      <c r="B27" s="399"/>
      <c r="C27" s="405">
        <f>SUM(C28)</f>
        <v>0</v>
      </c>
      <c r="D27" s="407">
        <f>SUM(D28)</f>
        <v>0</v>
      </c>
      <c r="E27" s="383"/>
      <c r="F27" s="383">
        <f>F28</f>
        <v>0</v>
      </c>
      <c r="G27" s="383"/>
      <c r="H27" s="383">
        <v>118668</v>
      </c>
      <c r="I27" s="383">
        <f>F27/H27</f>
        <v>0</v>
      </c>
      <c r="J27" s="383">
        <f>D27/H27</f>
        <v>0</v>
      </c>
      <c r="K27" s="403"/>
      <c r="L27" s="320"/>
      <c r="M27" s="320"/>
      <c r="N27" s="320"/>
      <c r="O27" s="320"/>
      <c r="P27" s="320"/>
      <c r="Q27" s="320"/>
      <c r="R27" s="320"/>
      <c r="S27" s="320"/>
      <c r="T27" s="320"/>
      <c r="U27" s="401"/>
      <c r="V27" s="401"/>
      <c r="W27" s="320"/>
      <c r="X27" s="320"/>
      <c r="Y27" s="401"/>
      <c r="Z27" s="408"/>
    </row>
    <row r="28" spans="1:28" s="409" customFormat="1" x14ac:dyDescent="0.25">
      <c r="A28" s="320">
        <v>2020</v>
      </c>
      <c r="B28" s="320"/>
      <c r="C28" s="410"/>
      <c r="D28" s="320"/>
      <c r="E28" s="320"/>
      <c r="F28" s="320"/>
      <c r="G28" s="320"/>
      <c r="H28" s="320"/>
      <c r="I28" s="320"/>
      <c r="J28" s="320"/>
      <c r="K28" s="404"/>
      <c r="L28" s="320"/>
      <c r="M28" s="384"/>
      <c r="N28" s="320"/>
      <c r="O28" s="320"/>
      <c r="P28" s="320"/>
      <c r="Q28" s="320"/>
      <c r="R28" s="320"/>
      <c r="S28" s="320"/>
      <c r="T28" s="320"/>
      <c r="U28" s="320"/>
      <c r="V28" s="320"/>
      <c r="W28" s="320"/>
      <c r="X28" s="320"/>
      <c r="Y28" s="320"/>
      <c r="Z28" s="408"/>
    </row>
    <row r="29" spans="1:28" s="409" customFormat="1" ht="30" x14ac:dyDescent="0.25">
      <c r="A29" s="402" t="s">
        <v>567</v>
      </c>
      <c r="B29" s="383"/>
      <c r="C29" s="405">
        <f>SUM(C30:C31)</f>
        <v>0</v>
      </c>
      <c r="D29" s="407">
        <f>SUM(D30:D31)</f>
        <v>0</v>
      </c>
      <c r="E29" s="383"/>
      <c r="F29" s="383">
        <f>SUM(F30:F30)</f>
        <v>0</v>
      </c>
      <c r="G29" s="383"/>
      <c r="H29" s="383">
        <v>118217</v>
      </c>
      <c r="I29" s="400">
        <f t="shared" ref="I29" si="0">F29/H29</f>
        <v>0</v>
      </c>
      <c r="J29" s="400">
        <f t="shared" ref="J29" si="1">D29/H29</f>
        <v>0</v>
      </c>
      <c r="K29" s="404"/>
      <c r="L29" s="320"/>
      <c r="M29" s="384"/>
      <c r="N29" s="320"/>
      <c r="O29" s="320"/>
      <c r="P29" s="320"/>
      <c r="Q29" s="320"/>
      <c r="R29" s="320"/>
      <c r="S29" s="320"/>
      <c r="T29" s="320"/>
      <c r="U29" s="320"/>
      <c r="V29" s="320"/>
      <c r="W29" s="320"/>
      <c r="X29" s="320"/>
      <c r="Y29" s="320"/>
      <c r="Z29" s="401"/>
    </row>
    <row r="30" spans="1:28" s="409" customFormat="1" x14ac:dyDescent="0.25">
      <c r="A30" s="320">
        <v>2019</v>
      </c>
      <c r="B30" s="320"/>
      <c r="C30" s="415"/>
      <c r="D30" s="416"/>
      <c r="E30" s="320"/>
      <c r="F30" s="320"/>
      <c r="G30" s="320"/>
      <c r="H30" s="320"/>
      <c r="I30" s="320"/>
      <c r="J30" s="320"/>
      <c r="K30" s="404"/>
      <c r="L30" s="320"/>
      <c r="M30" s="384"/>
      <c r="N30" s="320"/>
      <c r="O30" s="320"/>
      <c r="P30" s="320"/>
      <c r="Q30" s="320"/>
      <c r="R30" s="320"/>
      <c r="S30" s="320"/>
      <c r="T30" s="320"/>
      <c r="U30" s="320"/>
      <c r="V30" s="320"/>
      <c r="W30" s="320"/>
      <c r="X30" s="320"/>
      <c r="Y30" s="320"/>
      <c r="Z30" s="401"/>
    </row>
    <row r="31" spans="1:28" s="409" customFormat="1" x14ac:dyDescent="0.25">
      <c r="A31" s="320"/>
      <c r="B31" s="320"/>
      <c r="C31" s="415"/>
      <c r="D31" s="416"/>
      <c r="E31" s="320"/>
      <c r="F31" s="320"/>
      <c r="G31" s="320"/>
      <c r="H31" s="320"/>
      <c r="I31" s="320"/>
      <c r="J31" s="320"/>
      <c r="K31" s="404"/>
      <c r="L31" s="320"/>
      <c r="M31" s="384"/>
      <c r="N31" s="320"/>
      <c r="O31" s="320"/>
      <c r="P31" s="320"/>
      <c r="Q31" s="320"/>
      <c r="R31" s="320"/>
      <c r="S31" s="320"/>
      <c r="T31" s="320"/>
      <c r="U31" s="320"/>
      <c r="V31" s="320"/>
      <c r="W31" s="320"/>
      <c r="X31" s="320"/>
      <c r="Y31" s="320"/>
      <c r="Z31" s="401"/>
    </row>
    <row r="32" spans="1:28" s="409" customFormat="1" ht="30" x14ac:dyDescent="0.25">
      <c r="A32" s="402" t="s">
        <v>568</v>
      </c>
      <c r="B32" s="383"/>
      <c r="C32" s="383">
        <f>SUM(C33:C33)</f>
        <v>0.83330000000000004</v>
      </c>
      <c r="D32" s="383">
        <f>SUM(D33:D33)</f>
        <v>487</v>
      </c>
      <c r="E32" s="383"/>
      <c r="F32" s="405">
        <f>SUM(F33:F36)</f>
        <v>2039.6171000000002</v>
      </c>
      <c r="G32" s="383"/>
      <c r="H32" s="383">
        <v>116189</v>
      </c>
      <c r="I32" s="383">
        <f t="shared" ref="I32" si="2">F32/H32</f>
        <v>1.7554304624362031E-2</v>
      </c>
      <c r="J32" s="383">
        <f t="shared" ref="J32" si="3">D32/H32</f>
        <v>4.1914466946096447E-3</v>
      </c>
      <c r="K32" s="404"/>
      <c r="L32" s="320"/>
      <c r="M32" s="384"/>
      <c r="N32" s="320"/>
      <c r="O32" s="320"/>
      <c r="P32" s="320"/>
      <c r="Q32" s="320"/>
      <c r="R32" s="320"/>
      <c r="S32" s="320"/>
      <c r="T32" s="320"/>
      <c r="U32" s="320"/>
      <c r="V32" s="320"/>
      <c r="W32" s="320"/>
      <c r="X32" s="320"/>
      <c r="Y32" s="320"/>
      <c r="Z32" s="401"/>
    </row>
    <row r="33" spans="1:26" s="409" customFormat="1" x14ac:dyDescent="0.25">
      <c r="A33" s="320">
        <v>2018</v>
      </c>
      <c r="B33" s="320"/>
      <c r="C33" s="410">
        <v>0.83330000000000004</v>
      </c>
      <c r="D33" s="411">
        <v>487</v>
      </c>
      <c r="E33" s="320"/>
      <c r="F33" s="410">
        <f>C33*D33</f>
        <v>405.81710000000004</v>
      </c>
      <c r="G33" s="320"/>
      <c r="H33" s="320">
        <v>116189</v>
      </c>
      <c r="I33" s="320"/>
      <c r="J33" s="320"/>
      <c r="K33" s="404" t="s">
        <v>569</v>
      </c>
      <c r="L33" s="412" t="s">
        <v>570</v>
      </c>
      <c r="M33" s="412"/>
      <c r="N33" s="320"/>
      <c r="O33" s="320"/>
      <c r="P33" s="320"/>
      <c r="Q33" s="320"/>
      <c r="R33" s="320"/>
      <c r="S33" s="320"/>
      <c r="T33" s="320"/>
      <c r="U33" s="320"/>
      <c r="V33" s="320"/>
      <c r="W33" s="320"/>
      <c r="X33" s="320"/>
      <c r="Y33" s="320"/>
      <c r="Z33" s="401"/>
    </row>
    <row r="34" spans="1:26" s="409" customFormat="1" x14ac:dyDescent="0.25">
      <c r="A34" s="402"/>
      <c r="B34" s="383"/>
      <c r="C34" s="410">
        <v>4.2</v>
      </c>
      <c r="D34" s="411">
        <v>389</v>
      </c>
      <c r="E34" s="383"/>
      <c r="F34" s="410">
        <f t="shared" ref="F34" si="4">C34*D34</f>
        <v>1633.8000000000002</v>
      </c>
      <c r="G34" s="383"/>
      <c r="H34" s="383"/>
      <c r="I34" s="383"/>
      <c r="J34" s="383"/>
      <c r="K34" s="404" t="s">
        <v>571</v>
      </c>
      <c r="L34" s="412" t="s">
        <v>570</v>
      </c>
      <c r="M34" s="412"/>
      <c r="N34" s="320"/>
      <c r="O34" s="320"/>
      <c r="P34" s="320"/>
      <c r="Q34" s="320"/>
      <c r="R34" s="320"/>
      <c r="S34" s="320"/>
      <c r="T34" s="320"/>
      <c r="U34" s="320"/>
      <c r="V34" s="320"/>
      <c r="W34" s="320"/>
      <c r="X34" s="320"/>
      <c r="Y34" s="320"/>
      <c r="Z34" s="401"/>
    </row>
    <row r="35" spans="1:26" s="409" customFormat="1" x14ac:dyDescent="0.25">
      <c r="A35" s="320"/>
      <c r="B35" s="320"/>
      <c r="C35" s="410"/>
      <c r="D35" s="411"/>
      <c r="E35" s="320"/>
      <c r="F35" s="410"/>
      <c r="G35" s="320"/>
      <c r="H35" s="320"/>
      <c r="I35" s="320"/>
      <c r="J35" s="320"/>
      <c r="K35" s="404"/>
      <c r="L35" s="320"/>
      <c r="M35" s="384"/>
      <c r="N35" s="320"/>
      <c r="O35" s="320"/>
      <c r="P35" s="320"/>
      <c r="Q35" s="320"/>
      <c r="R35" s="320"/>
      <c r="S35" s="320"/>
      <c r="T35" s="320"/>
      <c r="U35" s="320"/>
      <c r="V35" s="320"/>
      <c r="W35" s="320"/>
      <c r="X35" s="320"/>
      <c r="Y35" s="320"/>
      <c r="Z35" s="4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3" t="str">
        <f>'1. паспорт местоположение'!A5:C5</f>
        <v>Год раскрытия информации: 2022 год</v>
      </c>
      <c r="B5" s="423"/>
      <c r="C5" s="423"/>
      <c r="D5" s="423"/>
      <c r="E5" s="423"/>
      <c r="F5" s="423"/>
      <c r="G5" s="423"/>
      <c r="H5" s="423"/>
      <c r="I5" s="423"/>
      <c r="J5" s="423"/>
      <c r="K5" s="423"/>
      <c r="L5" s="423"/>
      <c r="M5" s="423"/>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9" t="s">
        <v>6</v>
      </c>
      <c r="B7" s="439"/>
      <c r="C7" s="439"/>
      <c r="D7" s="439"/>
      <c r="E7" s="439"/>
      <c r="F7" s="439"/>
      <c r="G7" s="439"/>
      <c r="H7" s="439"/>
      <c r="I7" s="439"/>
      <c r="J7" s="439"/>
      <c r="K7" s="439"/>
      <c r="L7" s="439"/>
      <c r="M7" s="439"/>
      <c r="N7" s="12"/>
      <c r="O7" s="12"/>
      <c r="P7" s="12"/>
      <c r="Q7" s="12"/>
      <c r="R7" s="12"/>
      <c r="S7" s="12"/>
      <c r="T7" s="12"/>
      <c r="U7" s="12"/>
      <c r="V7" s="12"/>
      <c r="W7" s="12"/>
      <c r="X7" s="12"/>
    </row>
    <row r="8" spans="1:26" s="11" customFormat="1" ht="18.75" x14ac:dyDescent="0.2">
      <c r="A8" s="439"/>
      <c r="B8" s="439"/>
      <c r="C8" s="439"/>
      <c r="D8" s="439"/>
      <c r="E8" s="439"/>
      <c r="F8" s="439"/>
      <c r="G8" s="439"/>
      <c r="H8" s="439"/>
      <c r="I8" s="439"/>
      <c r="J8" s="439"/>
      <c r="K8" s="439"/>
      <c r="L8" s="439"/>
      <c r="M8" s="439"/>
      <c r="N8" s="12"/>
      <c r="O8" s="12"/>
      <c r="P8" s="12"/>
      <c r="Q8" s="12"/>
      <c r="R8" s="12"/>
      <c r="S8" s="12"/>
      <c r="T8" s="12"/>
      <c r="U8" s="12"/>
      <c r="V8" s="12"/>
      <c r="W8" s="12"/>
      <c r="X8" s="12"/>
    </row>
    <row r="9" spans="1:26" s="11" customFormat="1" ht="18.75" x14ac:dyDescent="0.2">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12"/>
      <c r="O9" s="12"/>
      <c r="P9" s="12"/>
      <c r="Q9" s="12"/>
      <c r="R9" s="12"/>
      <c r="S9" s="12"/>
      <c r="T9" s="12"/>
      <c r="U9" s="12"/>
      <c r="V9" s="12"/>
      <c r="W9" s="12"/>
      <c r="X9" s="12"/>
    </row>
    <row r="10" spans="1:26" s="11" customFormat="1" ht="18.75" x14ac:dyDescent="0.2">
      <c r="A10" s="435" t="s">
        <v>5</v>
      </c>
      <c r="B10" s="435"/>
      <c r="C10" s="435"/>
      <c r="D10" s="435"/>
      <c r="E10" s="435"/>
      <c r="F10" s="435"/>
      <c r="G10" s="435"/>
      <c r="H10" s="435"/>
      <c r="I10" s="435"/>
      <c r="J10" s="435"/>
      <c r="K10" s="435"/>
      <c r="L10" s="435"/>
      <c r="M10" s="435"/>
      <c r="N10" s="12"/>
      <c r="O10" s="12"/>
      <c r="P10" s="12"/>
      <c r="Q10" s="12"/>
      <c r="R10" s="12"/>
      <c r="S10" s="12"/>
      <c r="T10" s="12"/>
      <c r="U10" s="12"/>
      <c r="V10" s="12"/>
      <c r="W10" s="12"/>
      <c r="X10" s="12"/>
    </row>
    <row r="11" spans="1:26" s="11" customFormat="1" ht="18.75" x14ac:dyDescent="0.2">
      <c r="A11" s="439"/>
      <c r="B11" s="439"/>
      <c r="C11" s="439"/>
      <c r="D11" s="439"/>
      <c r="E11" s="439"/>
      <c r="F11" s="439"/>
      <c r="G11" s="439"/>
      <c r="H11" s="439"/>
      <c r="I11" s="439"/>
      <c r="J11" s="439"/>
      <c r="K11" s="439"/>
      <c r="L11" s="439"/>
      <c r="M11" s="439"/>
      <c r="N11" s="12"/>
      <c r="O11" s="12"/>
      <c r="P11" s="12"/>
      <c r="Q11" s="12"/>
      <c r="R11" s="12"/>
      <c r="S11" s="12"/>
      <c r="T11" s="12"/>
      <c r="U11" s="12"/>
      <c r="V11" s="12"/>
      <c r="W11" s="12"/>
      <c r="X11" s="12"/>
    </row>
    <row r="12" spans="1:26" s="11" customFormat="1" ht="18.75" x14ac:dyDescent="0.2">
      <c r="A12" s="433" t="str">
        <f>'1. паспорт местоположение'!A12:C12</f>
        <v>L_949-104</v>
      </c>
      <c r="B12" s="433"/>
      <c r="C12" s="433"/>
      <c r="D12" s="433"/>
      <c r="E12" s="433"/>
      <c r="F12" s="433"/>
      <c r="G12" s="433"/>
      <c r="H12" s="433"/>
      <c r="I12" s="433"/>
      <c r="J12" s="433"/>
      <c r="K12" s="433"/>
      <c r="L12" s="433"/>
      <c r="M12" s="433"/>
      <c r="N12" s="12"/>
      <c r="O12" s="12"/>
      <c r="P12" s="12"/>
      <c r="Q12" s="12"/>
      <c r="R12" s="12"/>
      <c r="S12" s="12"/>
      <c r="T12" s="12"/>
      <c r="U12" s="12"/>
      <c r="V12" s="12"/>
      <c r="W12" s="12"/>
      <c r="X12" s="12"/>
    </row>
    <row r="13" spans="1:26" s="11" customFormat="1" ht="18.75" x14ac:dyDescent="0.2">
      <c r="A13" s="435" t="s">
        <v>4</v>
      </c>
      <c r="B13" s="435"/>
      <c r="C13" s="435"/>
      <c r="D13" s="435"/>
      <c r="E13" s="435"/>
      <c r="F13" s="435"/>
      <c r="G13" s="435"/>
      <c r="H13" s="435"/>
      <c r="I13" s="435"/>
      <c r="J13" s="435"/>
      <c r="K13" s="435"/>
      <c r="L13" s="435"/>
      <c r="M13" s="435"/>
      <c r="N13" s="12"/>
      <c r="O13" s="12"/>
      <c r="P13" s="12"/>
      <c r="Q13" s="12"/>
      <c r="R13" s="12"/>
      <c r="S13" s="12"/>
      <c r="T13" s="12"/>
      <c r="U13" s="12"/>
      <c r="V13" s="12"/>
      <c r="W13" s="12"/>
      <c r="X13" s="12"/>
    </row>
    <row r="14" spans="1:26" s="8" customFormat="1" ht="15.75" customHeight="1" x14ac:dyDescent="0.2">
      <c r="A14" s="440"/>
      <c r="B14" s="440"/>
      <c r="C14" s="440"/>
      <c r="D14" s="440"/>
      <c r="E14" s="440"/>
      <c r="F14" s="440"/>
      <c r="G14" s="440"/>
      <c r="H14" s="440"/>
      <c r="I14" s="440"/>
      <c r="J14" s="440"/>
      <c r="K14" s="440"/>
      <c r="L14" s="440"/>
      <c r="M14" s="440"/>
      <c r="N14" s="9"/>
      <c r="O14" s="9"/>
      <c r="P14" s="9"/>
      <c r="Q14" s="9"/>
      <c r="R14" s="9"/>
      <c r="S14" s="9"/>
      <c r="T14" s="9"/>
      <c r="U14" s="9"/>
      <c r="V14" s="9"/>
      <c r="W14" s="9"/>
      <c r="X14" s="9"/>
    </row>
    <row r="15" spans="1:26" s="3" customFormat="1" ht="12" x14ac:dyDescent="0.2">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c r="M15" s="433"/>
      <c r="N15" s="7"/>
      <c r="O15" s="7"/>
      <c r="P15" s="7"/>
      <c r="Q15" s="7"/>
      <c r="R15" s="7"/>
      <c r="S15" s="7"/>
      <c r="T15" s="7"/>
      <c r="U15" s="7"/>
      <c r="V15" s="7"/>
      <c r="W15" s="7"/>
      <c r="X15" s="7"/>
    </row>
    <row r="16" spans="1:26" s="3" customFormat="1" ht="15" customHeight="1" x14ac:dyDescent="0.2">
      <c r="A16" s="435" t="s">
        <v>3</v>
      </c>
      <c r="B16" s="435"/>
      <c r="C16" s="435"/>
      <c r="D16" s="435"/>
      <c r="E16" s="435"/>
      <c r="F16" s="435"/>
      <c r="G16" s="435"/>
      <c r="H16" s="435"/>
      <c r="I16" s="435"/>
      <c r="J16" s="435"/>
      <c r="K16" s="435"/>
      <c r="L16" s="435"/>
      <c r="M16" s="435"/>
      <c r="N16" s="5"/>
      <c r="O16" s="5"/>
      <c r="P16" s="5"/>
      <c r="Q16" s="5"/>
      <c r="R16" s="5"/>
      <c r="S16" s="5"/>
      <c r="T16" s="5"/>
      <c r="U16" s="5"/>
      <c r="V16" s="5"/>
      <c r="W16" s="5"/>
      <c r="X16" s="5"/>
    </row>
    <row r="17" spans="1:24" s="3" customFormat="1" ht="15" customHeight="1" x14ac:dyDescent="0.2">
      <c r="A17" s="436"/>
      <c r="B17" s="436"/>
      <c r="C17" s="436"/>
      <c r="D17" s="436"/>
      <c r="E17" s="436"/>
      <c r="F17" s="436"/>
      <c r="G17" s="436"/>
      <c r="H17" s="436"/>
      <c r="I17" s="436"/>
      <c r="J17" s="436"/>
      <c r="K17" s="436"/>
      <c r="L17" s="436"/>
      <c r="M17" s="436"/>
      <c r="N17" s="4"/>
      <c r="O17" s="4"/>
      <c r="P17" s="4"/>
      <c r="Q17" s="4"/>
      <c r="R17" s="4"/>
      <c r="S17" s="4"/>
      <c r="T17" s="4"/>
      <c r="U17" s="4"/>
    </row>
    <row r="18" spans="1:24" s="3" customFormat="1" ht="91.5" customHeight="1" x14ac:dyDescent="0.2">
      <c r="A18" s="479" t="s">
        <v>427</v>
      </c>
      <c r="B18" s="479"/>
      <c r="C18" s="479"/>
      <c r="D18" s="479"/>
      <c r="E18" s="479"/>
      <c r="F18" s="479"/>
      <c r="G18" s="479"/>
      <c r="H18" s="479"/>
      <c r="I18" s="479"/>
      <c r="J18" s="479"/>
      <c r="K18" s="479"/>
      <c r="L18" s="479"/>
      <c r="M18" s="479"/>
      <c r="N18" s="6"/>
      <c r="O18" s="6"/>
      <c r="P18" s="6"/>
      <c r="Q18" s="6"/>
      <c r="R18" s="6"/>
      <c r="S18" s="6"/>
      <c r="T18" s="6"/>
      <c r="U18" s="6"/>
      <c r="V18" s="6"/>
      <c r="W18" s="6"/>
      <c r="X18" s="6"/>
    </row>
    <row r="19" spans="1:24" s="3" customFormat="1" ht="78" customHeight="1" x14ac:dyDescent="0.2">
      <c r="A19" s="475" t="s">
        <v>2</v>
      </c>
      <c r="B19" s="475" t="s">
        <v>81</v>
      </c>
      <c r="C19" s="475" t="s">
        <v>80</v>
      </c>
      <c r="D19" s="475" t="s">
        <v>72</v>
      </c>
      <c r="E19" s="476" t="s">
        <v>79</v>
      </c>
      <c r="F19" s="477"/>
      <c r="G19" s="477"/>
      <c r="H19" s="477"/>
      <c r="I19" s="478"/>
      <c r="J19" s="475" t="s">
        <v>78</v>
      </c>
      <c r="K19" s="475"/>
      <c r="L19" s="475"/>
      <c r="M19" s="475"/>
      <c r="N19" s="4"/>
      <c r="O19" s="4"/>
      <c r="P19" s="4"/>
      <c r="Q19" s="4"/>
      <c r="R19" s="4"/>
      <c r="S19" s="4"/>
      <c r="T19" s="4"/>
      <c r="U19" s="4"/>
    </row>
    <row r="20" spans="1:24" s="3" customFormat="1" ht="51" customHeight="1" x14ac:dyDescent="0.2">
      <c r="A20" s="475"/>
      <c r="B20" s="475"/>
      <c r="C20" s="475"/>
      <c r="D20" s="475"/>
      <c r="E20" s="350" t="s">
        <v>77</v>
      </c>
      <c r="F20" s="350" t="s">
        <v>76</v>
      </c>
      <c r="G20" s="350" t="s">
        <v>75</v>
      </c>
      <c r="H20" s="350" t="s">
        <v>74</v>
      </c>
      <c r="I20" s="350" t="s">
        <v>73</v>
      </c>
      <c r="J20" s="350">
        <v>2020</v>
      </c>
      <c r="K20" s="350">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546</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2" t="str">
        <f>'1. паспорт местоположение'!A5:C5</f>
        <v>Год раскрытия информации: 2022 год</v>
      </c>
      <c r="B5" s="482"/>
      <c r="C5" s="482"/>
      <c r="D5" s="482"/>
      <c r="E5" s="482"/>
      <c r="F5" s="482"/>
      <c r="G5" s="482"/>
      <c r="H5" s="48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9" t="s">
        <v>6</v>
      </c>
      <c r="B7" s="439"/>
      <c r="C7" s="439"/>
      <c r="D7" s="439"/>
      <c r="E7" s="439"/>
      <c r="F7" s="439"/>
      <c r="G7" s="439"/>
      <c r="H7" s="439"/>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8" t="str">
        <f>'1. паспорт местоположение'!A9:C9</f>
        <v>Акционерное общество "Янтарьэнерго" ДЗО  ПАО "Россети"</v>
      </c>
      <c r="B9" s="448"/>
      <c r="C9" s="448"/>
      <c r="D9" s="448"/>
      <c r="E9" s="448"/>
      <c r="F9" s="448"/>
      <c r="G9" s="448"/>
      <c r="H9" s="44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5" t="s">
        <v>5</v>
      </c>
      <c r="B10" s="435"/>
      <c r="C10" s="435"/>
      <c r="D10" s="435"/>
      <c r="E10" s="435"/>
      <c r="F10" s="435"/>
      <c r="G10" s="435"/>
      <c r="H10" s="435"/>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8" t="str">
        <f>'1. паспорт местоположение'!A12:C12</f>
        <v>L_949-104</v>
      </c>
      <c r="B12" s="448"/>
      <c r="C12" s="448"/>
      <c r="D12" s="448"/>
      <c r="E12" s="448"/>
      <c r="F12" s="448"/>
      <c r="G12" s="448"/>
      <c r="H12" s="44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5" t="s">
        <v>4</v>
      </c>
      <c r="B13" s="435"/>
      <c r="C13" s="435"/>
      <c r="D13" s="435"/>
      <c r="E13" s="435"/>
      <c r="F13" s="435"/>
      <c r="G13" s="435"/>
      <c r="H13" s="435"/>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5"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437"/>
      <c r="C15" s="437"/>
      <c r="D15" s="437"/>
      <c r="E15" s="437"/>
      <c r="F15" s="437"/>
      <c r="G15" s="437"/>
      <c r="H15" s="43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5" t="s">
        <v>3</v>
      </c>
      <c r="B16" s="435"/>
      <c r="C16" s="435"/>
      <c r="D16" s="435"/>
      <c r="E16" s="435"/>
      <c r="F16" s="435"/>
      <c r="G16" s="435"/>
      <c r="H16" s="435"/>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8" t="s">
        <v>428</v>
      </c>
      <c r="B18" s="448"/>
      <c r="C18" s="448"/>
      <c r="D18" s="448"/>
      <c r="E18" s="448"/>
      <c r="F18" s="448"/>
      <c r="G18" s="448"/>
      <c r="H18" s="44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2081297.3400000003</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6" t="s">
        <v>295</v>
      </c>
      <c r="E28" s="487"/>
      <c r="F28" s="488"/>
      <c r="G28" s="489" t="str">
        <f>IF(SUM(B89:L89)=0,"не окупается",SUM(B89:L89))</f>
        <v>не окупается</v>
      </c>
      <c r="H28" s="490"/>
    </row>
    <row r="29" spans="1:44" ht="15.6" customHeight="1" x14ac:dyDescent="0.2">
      <c r="A29" s="163" t="s">
        <v>290</v>
      </c>
      <c r="B29" s="164">
        <f>$B$126*$B$127</f>
        <v>63103.390500000016</v>
      </c>
      <c r="D29" s="486" t="s">
        <v>293</v>
      </c>
      <c r="E29" s="487"/>
      <c r="F29" s="488"/>
      <c r="G29" s="489" t="str">
        <f>IF(SUM(B90:L90)=0,"не окупается",SUM(B90:L90))</f>
        <v>не окупается</v>
      </c>
      <c r="H29" s="490"/>
    </row>
    <row r="30" spans="1:44" ht="27.6" customHeight="1" x14ac:dyDescent="0.2">
      <c r="A30" s="165" t="s">
        <v>468</v>
      </c>
      <c r="B30" s="166">
        <v>1</v>
      </c>
      <c r="D30" s="486" t="s">
        <v>291</v>
      </c>
      <c r="E30" s="487"/>
      <c r="F30" s="488"/>
      <c r="G30" s="492">
        <f>L87</f>
        <v>-1517441.3506027528</v>
      </c>
      <c r="H30" s="493"/>
    </row>
    <row r="31" spans="1:44" x14ac:dyDescent="0.2">
      <c r="A31" s="165" t="s">
        <v>289</v>
      </c>
      <c r="B31" s="166">
        <v>1</v>
      </c>
      <c r="D31" s="494"/>
      <c r="E31" s="495"/>
      <c r="F31" s="496"/>
      <c r="G31" s="494"/>
      <c r="H31" s="496"/>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-77962.908798942546</v>
      </c>
      <c r="D60" s="282">
        <f>SUM(D61:D65)</f>
        <v>-81237.35096849814</v>
      </c>
      <c r="E60" s="282">
        <f t="shared" si="11"/>
        <v>-84649.319709175063</v>
      </c>
      <c r="F60" s="282">
        <f t="shared" si="11"/>
        <v>-88204.591136960415</v>
      </c>
      <c r="G60" s="282">
        <f t="shared" si="11"/>
        <v>-91909.183964712764</v>
      </c>
      <c r="H60" s="282">
        <f t="shared" si="11"/>
        <v>-95769.369691230706</v>
      </c>
      <c r="I60" s="282">
        <f t="shared" si="11"/>
        <v>-99791.683218262391</v>
      </c>
      <c r="J60" s="282">
        <f t="shared" si="11"/>
        <v>-103982.93391342943</v>
      </c>
      <c r="K60" s="282">
        <f t="shared" si="11"/>
        <v>-108350.21713779347</v>
      </c>
      <c r="L60" s="282">
        <f t="shared" si="11"/>
        <v>-112900.9262575808</v>
      </c>
      <c r="M60" s="282">
        <f t="shared" si="11"/>
        <v>-117642.7651603992</v>
      </c>
      <c r="N60" s="282">
        <f t="shared" si="11"/>
        <v>-122583.76129713596</v>
      </c>
      <c r="O60" s="282">
        <f t="shared" si="11"/>
        <v>-127732.27927161567</v>
      </c>
      <c r="P60" s="282">
        <f t="shared" si="11"/>
        <v>-133097.03500102356</v>
      </c>
      <c r="Q60" s="282">
        <f t="shared" si="11"/>
        <v>-138687.11047106652</v>
      </c>
      <c r="R60" s="282">
        <f t="shared" si="11"/>
        <v>-144511.96911085132</v>
      </c>
      <c r="S60" s="282">
        <f t="shared" si="11"/>
        <v>-150581.47181350709</v>
      </c>
      <c r="T60" s="282">
        <f t="shared" si="11"/>
        <v>-156905.89362967439</v>
      </c>
      <c r="U60" s="282">
        <f t="shared" si="11"/>
        <v>-163495.94116212073</v>
      </c>
      <c r="V60" s="282">
        <f t="shared" si="11"/>
        <v>-170362.77069092981</v>
      </c>
      <c r="W60" s="282">
        <f t="shared" si="11"/>
        <v>-177518.00705994887</v>
      </c>
      <c r="X60" s="282">
        <f t="shared" si="11"/>
        <v>-184973.76335646672</v>
      </c>
      <c r="Y60" s="282">
        <f t="shared" si="11"/>
        <v>-192742.66141743833</v>
      </c>
      <c r="Z60" s="282">
        <f t="shared" si="11"/>
        <v>-200837.85319697074</v>
      </c>
      <c r="AA60" s="282">
        <f t="shared" ref="AA60:AP60" si="12">SUM(AA61:AA65)</f>
        <v>-209273.04303124355</v>
      </c>
      <c r="AB60" s="282">
        <f t="shared" si="12"/>
        <v>-218062.51083855578</v>
      </c>
      <c r="AC60" s="282">
        <f t="shared" si="12"/>
        <v>-227221.13629377514</v>
      </c>
      <c r="AD60" s="282">
        <f t="shared" si="12"/>
        <v>-236764.42401811373</v>
      </c>
      <c r="AE60" s="282">
        <f t="shared" si="12"/>
        <v>-246708.5298268745</v>
      </c>
      <c r="AF60" s="282">
        <f t="shared" si="12"/>
        <v>-257070.28807960323</v>
      </c>
      <c r="AG60" s="282">
        <f t="shared" si="12"/>
        <v>-267867.24017894658</v>
      </c>
      <c r="AH60" s="282">
        <f t="shared" si="12"/>
        <v>-279117.66426646232</v>
      </c>
      <c r="AI60" s="282">
        <f t="shared" si="12"/>
        <v>-290840.60616565373</v>
      </c>
      <c r="AJ60" s="282">
        <f t="shared" si="12"/>
        <v>-303055.91162461118</v>
      </c>
      <c r="AK60" s="282">
        <f t="shared" si="12"/>
        <v>-315784.25991284486</v>
      </c>
      <c r="AL60" s="282">
        <f t="shared" si="12"/>
        <v>-329047.1988291844</v>
      </c>
      <c r="AM60" s="282">
        <f t="shared" si="12"/>
        <v>-342867.18118001014</v>
      </c>
      <c r="AN60" s="282">
        <f t="shared" si="12"/>
        <v>-357267.60278957064</v>
      </c>
      <c r="AO60" s="282">
        <f t="shared" si="12"/>
        <v>-372272.8421067326</v>
      </c>
      <c r="AP60" s="282">
        <f t="shared" si="12"/>
        <v>-387908.30147521541</v>
      </c>
    </row>
    <row r="61" spans="1:45" x14ac:dyDescent="0.2">
      <c r="A61" s="196" t="s">
        <v>268</v>
      </c>
      <c r="B61" s="282"/>
      <c r="C61" s="282">
        <f>-IF(C$47&lt;=$B$30,0,$B$29*(1+C$49)*$B$28)</f>
        <v>-77962.908798942546</v>
      </c>
      <c r="D61" s="282">
        <f>-IF(D$47&lt;=$B$30,0,$B$29*(1+D$49)*$B$28)</f>
        <v>-81237.35096849814</v>
      </c>
      <c r="E61" s="282">
        <f t="shared" ref="E61:AP61" si="13">-IF(E$47&lt;=$B$30,0,$B$29*(1+E$49)*$B$28)</f>
        <v>-84649.319709175063</v>
      </c>
      <c r="F61" s="282">
        <f t="shared" si="13"/>
        <v>-88204.591136960415</v>
      </c>
      <c r="G61" s="282">
        <f t="shared" si="13"/>
        <v>-91909.183964712764</v>
      </c>
      <c r="H61" s="282">
        <f t="shared" si="13"/>
        <v>-95769.369691230706</v>
      </c>
      <c r="I61" s="282">
        <f t="shared" si="13"/>
        <v>-99791.683218262391</v>
      </c>
      <c r="J61" s="282">
        <f t="shared" si="13"/>
        <v>-103982.93391342943</v>
      </c>
      <c r="K61" s="282">
        <f t="shared" si="13"/>
        <v>-108350.21713779347</v>
      </c>
      <c r="L61" s="282">
        <f t="shared" si="13"/>
        <v>-112900.9262575808</v>
      </c>
      <c r="M61" s="282">
        <f t="shared" si="13"/>
        <v>-117642.7651603992</v>
      </c>
      <c r="N61" s="282">
        <f t="shared" si="13"/>
        <v>-122583.76129713596</v>
      </c>
      <c r="O61" s="282">
        <f t="shared" si="13"/>
        <v>-127732.27927161567</v>
      </c>
      <c r="P61" s="282">
        <f t="shared" si="13"/>
        <v>-133097.03500102356</v>
      </c>
      <c r="Q61" s="282">
        <f t="shared" si="13"/>
        <v>-138687.11047106652</v>
      </c>
      <c r="R61" s="282">
        <f t="shared" si="13"/>
        <v>-144511.96911085132</v>
      </c>
      <c r="S61" s="282">
        <f t="shared" si="13"/>
        <v>-150581.47181350709</v>
      </c>
      <c r="T61" s="282">
        <f t="shared" si="13"/>
        <v>-156905.89362967439</v>
      </c>
      <c r="U61" s="282">
        <f t="shared" si="13"/>
        <v>-163495.94116212073</v>
      </c>
      <c r="V61" s="282">
        <f t="shared" si="13"/>
        <v>-170362.77069092981</v>
      </c>
      <c r="W61" s="282">
        <f t="shared" si="13"/>
        <v>-177518.00705994887</v>
      </c>
      <c r="X61" s="282">
        <f t="shared" si="13"/>
        <v>-184973.76335646672</v>
      </c>
      <c r="Y61" s="282">
        <f t="shared" si="13"/>
        <v>-192742.66141743833</v>
      </c>
      <c r="Z61" s="282">
        <f t="shared" si="13"/>
        <v>-200837.85319697074</v>
      </c>
      <c r="AA61" s="282">
        <f t="shared" si="13"/>
        <v>-209273.04303124355</v>
      </c>
      <c r="AB61" s="282">
        <f t="shared" si="13"/>
        <v>-218062.51083855578</v>
      </c>
      <c r="AC61" s="282">
        <f t="shared" si="13"/>
        <v>-227221.13629377514</v>
      </c>
      <c r="AD61" s="282">
        <f t="shared" si="13"/>
        <v>-236764.42401811373</v>
      </c>
      <c r="AE61" s="282">
        <f t="shared" si="13"/>
        <v>-246708.5298268745</v>
      </c>
      <c r="AF61" s="282">
        <f t="shared" si="13"/>
        <v>-257070.28807960323</v>
      </c>
      <c r="AG61" s="282">
        <f t="shared" si="13"/>
        <v>-267867.24017894658</v>
      </c>
      <c r="AH61" s="282">
        <f t="shared" si="13"/>
        <v>-279117.66426646232</v>
      </c>
      <c r="AI61" s="282">
        <f t="shared" si="13"/>
        <v>-290840.60616565373</v>
      </c>
      <c r="AJ61" s="282">
        <f t="shared" si="13"/>
        <v>-303055.91162461118</v>
      </c>
      <c r="AK61" s="282">
        <f t="shared" si="13"/>
        <v>-315784.25991284486</v>
      </c>
      <c r="AL61" s="282">
        <f t="shared" si="13"/>
        <v>-329047.1988291844</v>
      </c>
      <c r="AM61" s="282">
        <f t="shared" si="13"/>
        <v>-342867.18118001014</v>
      </c>
      <c r="AN61" s="282">
        <f t="shared" si="13"/>
        <v>-357267.60278957064</v>
      </c>
      <c r="AO61" s="282">
        <f t="shared" si="13"/>
        <v>-372272.8421067326</v>
      </c>
      <c r="AP61" s="282">
        <f t="shared" si="13"/>
        <v>-387908.30147521541</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-77962.908798942546</v>
      </c>
      <c r="D66" s="283">
        <f t="shared" si="14"/>
        <v>-81237.35096849814</v>
      </c>
      <c r="E66" s="283">
        <f t="shared" si="14"/>
        <v>-84649.319709175063</v>
      </c>
      <c r="F66" s="283">
        <f t="shared" si="14"/>
        <v>-88204.591136960415</v>
      </c>
      <c r="G66" s="283">
        <f t="shared" si="14"/>
        <v>-91909.183964712764</v>
      </c>
      <c r="H66" s="283">
        <f t="shared" si="14"/>
        <v>-95769.369691230706</v>
      </c>
      <c r="I66" s="283">
        <f t="shared" si="14"/>
        <v>-99791.683218262391</v>
      </c>
      <c r="J66" s="283">
        <f t="shared" si="14"/>
        <v>-103982.93391342943</v>
      </c>
      <c r="K66" s="283">
        <f t="shared" si="14"/>
        <v>-108350.21713779347</v>
      </c>
      <c r="L66" s="283">
        <f t="shared" si="14"/>
        <v>-112900.9262575808</v>
      </c>
      <c r="M66" s="283">
        <f t="shared" si="14"/>
        <v>-117642.7651603992</v>
      </c>
      <c r="N66" s="283">
        <f t="shared" si="14"/>
        <v>-122583.76129713596</v>
      </c>
      <c r="O66" s="283">
        <f t="shared" si="14"/>
        <v>-127732.27927161567</v>
      </c>
      <c r="P66" s="283">
        <f t="shared" si="14"/>
        <v>-133097.03500102356</v>
      </c>
      <c r="Q66" s="283">
        <f t="shared" si="14"/>
        <v>-138687.11047106652</v>
      </c>
      <c r="R66" s="283">
        <f t="shared" si="14"/>
        <v>-144511.96911085132</v>
      </c>
      <c r="S66" s="283">
        <f t="shared" si="14"/>
        <v>-150581.47181350709</v>
      </c>
      <c r="T66" s="283">
        <f t="shared" si="14"/>
        <v>-156905.89362967439</v>
      </c>
      <c r="U66" s="283">
        <f t="shared" si="14"/>
        <v>-163495.94116212073</v>
      </c>
      <c r="V66" s="283">
        <f t="shared" si="14"/>
        <v>-170362.77069092981</v>
      </c>
      <c r="W66" s="283">
        <f t="shared" si="14"/>
        <v>-177518.00705994887</v>
      </c>
      <c r="X66" s="283">
        <f t="shared" si="14"/>
        <v>-184973.76335646672</v>
      </c>
      <c r="Y66" s="283">
        <f t="shared" si="14"/>
        <v>-192742.66141743833</v>
      </c>
      <c r="Z66" s="283">
        <f t="shared" si="14"/>
        <v>-200837.85319697074</v>
      </c>
      <c r="AA66" s="283">
        <f t="shared" si="14"/>
        <v>-209273.04303124355</v>
      </c>
      <c r="AB66" s="283">
        <f t="shared" si="14"/>
        <v>-218062.51083855578</v>
      </c>
      <c r="AC66" s="283">
        <f t="shared" si="14"/>
        <v>-227221.13629377514</v>
      </c>
      <c r="AD66" s="283">
        <f t="shared" si="14"/>
        <v>-236764.42401811373</v>
      </c>
      <c r="AE66" s="283">
        <f t="shared" si="14"/>
        <v>-246708.5298268745</v>
      </c>
      <c r="AF66" s="283">
        <f t="shared" si="14"/>
        <v>-257070.28807960323</v>
      </c>
      <c r="AG66" s="283">
        <f t="shared" si="14"/>
        <v>-267867.24017894658</v>
      </c>
      <c r="AH66" s="283">
        <f t="shared" si="14"/>
        <v>-279117.66426646232</v>
      </c>
      <c r="AI66" s="283">
        <f t="shared" si="14"/>
        <v>-290840.60616565373</v>
      </c>
      <c r="AJ66" s="283">
        <f t="shared" si="14"/>
        <v>-303055.91162461118</v>
      </c>
      <c r="AK66" s="283">
        <f t="shared" si="14"/>
        <v>-315784.25991284486</v>
      </c>
      <c r="AL66" s="283">
        <f t="shared" si="14"/>
        <v>-329047.1988291844</v>
      </c>
      <c r="AM66" s="283">
        <f t="shared" si="14"/>
        <v>-342867.18118001014</v>
      </c>
      <c r="AN66" s="283">
        <f t="shared" si="14"/>
        <v>-357267.60278957064</v>
      </c>
      <c r="AO66" s="283">
        <f t="shared" si="14"/>
        <v>-372272.8421067326</v>
      </c>
      <c r="AP66" s="283">
        <f>AP59+AP60</f>
        <v>-387908.30147521541</v>
      </c>
    </row>
    <row r="67" spans="1:45" x14ac:dyDescent="0.2">
      <c r="A67" s="196" t="s">
        <v>261</v>
      </c>
      <c r="B67" s="198"/>
      <c r="C67" s="282">
        <f>-($B$25)*1.18*$B$28/$B$27</f>
        <v>-70169.453177142859</v>
      </c>
      <c r="D67" s="282">
        <f>C67</f>
        <v>-70169.453177142859</v>
      </c>
      <c r="E67" s="282">
        <f t="shared" ref="E67:AP67" si="15">D67</f>
        <v>-70169.453177142859</v>
      </c>
      <c r="F67" s="282">
        <f t="shared" si="15"/>
        <v>-70169.453177142859</v>
      </c>
      <c r="G67" s="282">
        <f t="shared" si="15"/>
        <v>-70169.453177142859</v>
      </c>
      <c r="H67" s="282">
        <f t="shared" si="15"/>
        <v>-70169.453177142859</v>
      </c>
      <c r="I67" s="282">
        <f t="shared" si="15"/>
        <v>-70169.453177142859</v>
      </c>
      <c r="J67" s="282">
        <f t="shared" si="15"/>
        <v>-70169.453177142859</v>
      </c>
      <c r="K67" s="282">
        <f t="shared" si="15"/>
        <v>-70169.453177142859</v>
      </c>
      <c r="L67" s="282">
        <f t="shared" si="15"/>
        <v>-70169.453177142859</v>
      </c>
      <c r="M67" s="282">
        <f t="shared" si="15"/>
        <v>-70169.453177142859</v>
      </c>
      <c r="N67" s="282">
        <f t="shared" si="15"/>
        <v>-70169.453177142859</v>
      </c>
      <c r="O67" s="282">
        <f t="shared" si="15"/>
        <v>-70169.453177142859</v>
      </c>
      <c r="P67" s="282">
        <f t="shared" si="15"/>
        <v>-70169.453177142859</v>
      </c>
      <c r="Q67" s="282">
        <f t="shared" si="15"/>
        <v>-70169.453177142859</v>
      </c>
      <c r="R67" s="282">
        <f t="shared" si="15"/>
        <v>-70169.453177142859</v>
      </c>
      <c r="S67" s="282">
        <f t="shared" si="15"/>
        <v>-70169.453177142859</v>
      </c>
      <c r="T67" s="282">
        <f t="shared" si="15"/>
        <v>-70169.453177142859</v>
      </c>
      <c r="U67" s="282">
        <f t="shared" si="15"/>
        <v>-70169.453177142859</v>
      </c>
      <c r="V67" s="282">
        <f t="shared" si="15"/>
        <v>-70169.453177142859</v>
      </c>
      <c r="W67" s="282">
        <f t="shared" si="15"/>
        <v>-70169.453177142859</v>
      </c>
      <c r="X67" s="282">
        <f t="shared" si="15"/>
        <v>-70169.453177142859</v>
      </c>
      <c r="Y67" s="282">
        <f t="shared" si="15"/>
        <v>-70169.453177142859</v>
      </c>
      <c r="Z67" s="282">
        <f t="shared" si="15"/>
        <v>-70169.453177142859</v>
      </c>
      <c r="AA67" s="282">
        <f t="shared" si="15"/>
        <v>-70169.453177142859</v>
      </c>
      <c r="AB67" s="282">
        <f t="shared" si="15"/>
        <v>-70169.453177142859</v>
      </c>
      <c r="AC67" s="282">
        <f t="shared" si="15"/>
        <v>-70169.453177142859</v>
      </c>
      <c r="AD67" s="282">
        <f t="shared" si="15"/>
        <v>-70169.453177142859</v>
      </c>
      <c r="AE67" s="282">
        <f t="shared" si="15"/>
        <v>-70169.453177142859</v>
      </c>
      <c r="AF67" s="282">
        <f t="shared" si="15"/>
        <v>-70169.453177142859</v>
      </c>
      <c r="AG67" s="282">
        <f t="shared" si="15"/>
        <v>-70169.453177142859</v>
      </c>
      <c r="AH67" s="282">
        <f t="shared" si="15"/>
        <v>-70169.453177142859</v>
      </c>
      <c r="AI67" s="282">
        <f t="shared" si="15"/>
        <v>-70169.453177142859</v>
      </c>
      <c r="AJ67" s="282">
        <f t="shared" si="15"/>
        <v>-70169.453177142859</v>
      </c>
      <c r="AK67" s="282">
        <f t="shared" si="15"/>
        <v>-70169.453177142859</v>
      </c>
      <c r="AL67" s="282">
        <f t="shared" si="15"/>
        <v>-70169.453177142859</v>
      </c>
      <c r="AM67" s="282">
        <f t="shared" si="15"/>
        <v>-70169.453177142859</v>
      </c>
      <c r="AN67" s="282">
        <f t="shared" si="15"/>
        <v>-70169.453177142859</v>
      </c>
      <c r="AO67" s="282">
        <f t="shared" si="15"/>
        <v>-70169.453177142859</v>
      </c>
      <c r="AP67" s="282">
        <f t="shared" si="15"/>
        <v>-70169.453177142859</v>
      </c>
      <c r="AQ67" s="199">
        <f>SUM(B67:AA67)/1.18</f>
        <v>-1486640.9571428576</v>
      </c>
      <c r="AR67" s="200">
        <f>SUM(B67:AF67)/1.18</f>
        <v>-1783969.1485714291</v>
      </c>
      <c r="AS67" s="200">
        <f>SUM(B67:AP67)/1.18</f>
        <v>-2378625.5314285723</v>
      </c>
    </row>
    <row r="68" spans="1:45" ht="28.5" x14ac:dyDescent="0.2">
      <c r="A68" s="197" t="s">
        <v>262</v>
      </c>
      <c r="B68" s="283">
        <f t="shared" ref="B68:J68" si="16">B66+B67</f>
        <v>0</v>
      </c>
      <c r="C68" s="283">
        <f>C66+C67</f>
        <v>-148132.36197608541</v>
      </c>
      <c r="D68" s="283">
        <f>D66+D67</f>
        <v>-151406.80414564098</v>
      </c>
      <c r="E68" s="283">
        <f t="shared" si="16"/>
        <v>-154818.77288631792</v>
      </c>
      <c r="F68" s="283">
        <f>F66+C67</f>
        <v>-158374.04431410326</v>
      </c>
      <c r="G68" s="283">
        <f t="shared" si="16"/>
        <v>-162078.63714185561</v>
      </c>
      <c r="H68" s="283">
        <f t="shared" si="16"/>
        <v>-165938.82286837357</v>
      </c>
      <c r="I68" s="283">
        <f t="shared" si="16"/>
        <v>-169961.13639540525</v>
      </c>
      <c r="J68" s="283">
        <f t="shared" si="16"/>
        <v>-174152.38709057227</v>
      </c>
      <c r="K68" s="283">
        <f>K66+K67</f>
        <v>-178519.67031493632</v>
      </c>
      <c r="L68" s="283">
        <f>L66+L67</f>
        <v>-183070.37943472364</v>
      </c>
      <c r="M68" s="283">
        <f t="shared" ref="M68:AO68" si="17">M66+M67</f>
        <v>-187812.21833754206</v>
      </c>
      <c r="N68" s="283">
        <f t="shared" si="17"/>
        <v>-192753.21447427882</v>
      </c>
      <c r="O68" s="283">
        <f t="shared" si="17"/>
        <v>-197901.73244875853</v>
      </c>
      <c r="P68" s="283">
        <f t="shared" si="17"/>
        <v>-203266.48817816642</v>
      </c>
      <c r="Q68" s="283">
        <f t="shared" si="17"/>
        <v>-208856.56364820938</v>
      </c>
      <c r="R68" s="283">
        <f t="shared" si="17"/>
        <v>-214681.42228799418</v>
      </c>
      <c r="S68" s="283">
        <f t="shared" si="17"/>
        <v>-220750.92499064995</v>
      </c>
      <c r="T68" s="283">
        <f t="shared" si="17"/>
        <v>-227075.34680681725</v>
      </c>
      <c r="U68" s="283">
        <f t="shared" si="17"/>
        <v>-233665.39433926358</v>
      </c>
      <c r="V68" s="283">
        <f t="shared" si="17"/>
        <v>-240532.22386807267</v>
      </c>
      <c r="W68" s="283">
        <f t="shared" si="17"/>
        <v>-247687.46023709173</v>
      </c>
      <c r="X68" s="283">
        <f t="shared" si="17"/>
        <v>-255143.21653360958</v>
      </c>
      <c r="Y68" s="283">
        <f t="shared" si="17"/>
        <v>-262912.11459458119</v>
      </c>
      <c r="Z68" s="283">
        <f t="shared" si="17"/>
        <v>-271007.3063741136</v>
      </c>
      <c r="AA68" s="283">
        <f t="shared" si="17"/>
        <v>-279442.49620838638</v>
      </c>
      <c r="AB68" s="283">
        <f t="shared" si="17"/>
        <v>-288231.96401569864</v>
      </c>
      <c r="AC68" s="283">
        <f t="shared" si="17"/>
        <v>-297390.589470918</v>
      </c>
      <c r="AD68" s="283">
        <f t="shared" si="17"/>
        <v>-306933.87719525659</v>
      </c>
      <c r="AE68" s="283">
        <f t="shared" si="17"/>
        <v>-316877.98300401738</v>
      </c>
      <c r="AF68" s="283">
        <f t="shared" si="17"/>
        <v>-327239.74125674611</v>
      </c>
      <c r="AG68" s="283">
        <f t="shared" si="17"/>
        <v>-338036.69335608941</v>
      </c>
      <c r="AH68" s="283">
        <f t="shared" si="17"/>
        <v>-349287.11744360521</v>
      </c>
      <c r="AI68" s="283">
        <f t="shared" si="17"/>
        <v>-361010.05934279657</v>
      </c>
      <c r="AJ68" s="283">
        <f t="shared" si="17"/>
        <v>-373225.36480175401</v>
      </c>
      <c r="AK68" s="283">
        <f t="shared" si="17"/>
        <v>-385953.71308998775</v>
      </c>
      <c r="AL68" s="283">
        <f t="shared" si="17"/>
        <v>-399216.65200632729</v>
      </c>
      <c r="AM68" s="283">
        <f t="shared" si="17"/>
        <v>-413036.63435715297</v>
      </c>
      <c r="AN68" s="283">
        <f t="shared" si="17"/>
        <v>-427437.05596671347</v>
      </c>
      <c r="AO68" s="283">
        <f t="shared" si="17"/>
        <v>-442442.29528387543</v>
      </c>
      <c r="AP68" s="283">
        <f>AP66+AP67</f>
        <v>-458077.75465235824</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-148132.36197608541</v>
      </c>
      <c r="D70" s="283">
        <f t="shared" si="19"/>
        <v>-151406.80414564098</v>
      </c>
      <c r="E70" s="283">
        <f t="shared" si="19"/>
        <v>-154818.77288631792</v>
      </c>
      <c r="F70" s="283">
        <f t="shared" si="19"/>
        <v>-158374.04431410326</v>
      </c>
      <c r="G70" s="283">
        <f t="shared" si="19"/>
        <v>-162078.63714185561</v>
      </c>
      <c r="H70" s="283">
        <f t="shared" si="19"/>
        <v>-165938.82286837357</v>
      </c>
      <c r="I70" s="283">
        <f t="shared" si="19"/>
        <v>-169961.13639540525</v>
      </c>
      <c r="J70" s="283">
        <f t="shared" si="19"/>
        <v>-174152.38709057227</v>
      </c>
      <c r="K70" s="283">
        <f t="shared" si="19"/>
        <v>-178519.67031493632</v>
      </c>
      <c r="L70" s="283">
        <f t="shared" si="19"/>
        <v>-183070.37943472364</v>
      </c>
      <c r="M70" s="283">
        <f t="shared" si="19"/>
        <v>-187812.21833754206</v>
      </c>
      <c r="N70" s="283">
        <f t="shared" si="19"/>
        <v>-192753.21447427882</v>
      </c>
      <c r="O70" s="283">
        <f t="shared" si="19"/>
        <v>-197901.73244875853</v>
      </c>
      <c r="P70" s="283">
        <f t="shared" si="19"/>
        <v>-203266.48817816642</v>
      </c>
      <c r="Q70" s="283">
        <f t="shared" si="19"/>
        <v>-208856.56364820938</v>
      </c>
      <c r="R70" s="283">
        <f t="shared" si="19"/>
        <v>-214681.42228799418</v>
      </c>
      <c r="S70" s="283">
        <f t="shared" si="19"/>
        <v>-220750.92499064995</v>
      </c>
      <c r="T70" s="283">
        <f t="shared" si="19"/>
        <v>-227075.34680681725</v>
      </c>
      <c r="U70" s="283">
        <f t="shared" si="19"/>
        <v>-233665.39433926358</v>
      </c>
      <c r="V70" s="283">
        <f t="shared" si="19"/>
        <v>-240532.22386807267</v>
      </c>
      <c r="W70" s="283">
        <f t="shared" si="19"/>
        <v>-247687.46023709173</v>
      </c>
      <c r="X70" s="283">
        <f t="shared" si="19"/>
        <v>-255143.21653360958</v>
      </c>
      <c r="Y70" s="283">
        <f t="shared" si="19"/>
        <v>-262912.11459458119</v>
      </c>
      <c r="Z70" s="283">
        <f t="shared" si="19"/>
        <v>-271007.3063741136</v>
      </c>
      <c r="AA70" s="283">
        <f t="shared" si="19"/>
        <v>-279442.49620838638</v>
      </c>
      <c r="AB70" s="283">
        <f t="shared" si="19"/>
        <v>-288231.96401569864</v>
      </c>
      <c r="AC70" s="283">
        <f t="shared" si="19"/>
        <v>-297390.589470918</v>
      </c>
      <c r="AD70" s="283">
        <f t="shared" si="19"/>
        <v>-306933.87719525659</v>
      </c>
      <c r="AE70" s="283">
        <f t="shared" si="19"/>
        <v>-316877.98300401738</v>
      </c>
      <c r="AF70" s="283">
        <f t="shared" si="19"/>
        <v>-327239.74125674611</v>
      </c>
      <c r="AG70" s="283">
        <f t="shared" si="19"/>
        <v>-338036.69335608941</v>
      </c>
      <c r="AH70" s="283">
        <f t="shared" si="19"/>
        <v>-349287.11744360521</v>
      </c>
      <c r="AI70" s="283">
        <f t="shared" si="19"/>
        <v>-361010.05934279657</v>
      </c>
      <c r="AJ70" s="283">
        <f t="shared" si="19"/>
        <v>-373225.36480175401</v>
      </c>
      <c r="AK70" s="283">
        <f t="shared" si="19"/>
        <v>-385953.71308998775</v>
      </c>
      <c r="AL70" s="283">
        <f t="shared" si="19"/>
        <v>-399216.65200632729</v>
      </c>
      <c r="AM70" s="283">
        <f t="shared" si="19"/>
        <v>-413036.63435715297</v>
      </c>
      <c r="AN70" s="283">
        <f t="shared" si="19"/>
        <v>-427437.05596671347</v>
      </c>
      <c r="AO70" s="283">
        <f t="shared" si="19"/>
        <v>-442442.29528387543</v>
      </c>
      <c r="AP70" s="283">
        <f>AP68+AP69</f>
        <v>-458077.75465235824</v>
      </c>
    </row>
    <row r="71" spans="1:45" x14ac:dyDescent="0.2">
      <c r="A71" s="196" t="s">
        <v>259</v>
      </c>
      <c r="B71" s="282">
        <f t="shared" ref="B71:AP71" si="20">-B70*$B$36</f>
        <v>0</v>
      </c>
      <c r="C71" s="282">
        <f t="shared" si="20"/>
        <v>29626.472395217083</v>
      </c>
      <c r="D71" s="282">
        <f t="shared" si="20"/>
        <v>30281.3608291282</v>
      </c>
      <c r="E71" s="282">
        <f t="shared" si="20"/>
        <v>30963.754577263586</v>
      </c>
      <c r="F71" s="282">
        <f t="shared" si="20"/>
        <v>31674.808862820653</v>
      </c>
      <c r="G71" s="282">
        <f t="shared" si="20"/>
        <v>32415.727428371123</v>
      </c>
      <c r="H71" s="282">
        <f t="shared" si="20"/>
        <v>33187.764573674714</v>
      </c>
      <c r="I71" s="282">
        <f t="shared" si="20"/>
        <v>33992.227279081053</v>
      </c>
      <c r="J71" s="282">
        <f t="shared" si="20"/>
        <v>34830.477418114453</v>
      </c>
      <c r="K71" s="282">
        <f t="shared" si="20"/>
        <v>35703.934062987268</v>
      </c>
      <c r="L71" s="282">
        <f t="shared" si="20"/>
        <v>36614.075886944731</v>
      </c>
      <c r="M71" s="282">
        <f t="shared" si="20"/>
        <v>37562.443667508414</v>
      </c>
      <c r="N71" s="282">
        <f t="shared" si="20"/>
        <v>38550.642894855766</v>
      </c>
      <c r="O71" s="282">
        <f t="shared" si="20"/>
        <v>39580.346489751711</v>
      </c>
      <c r="P71" s="282">
        <f t="shared" si="20"/>
        <v>40653.297635633287</v>
      </c>
      <c r="Q71" s="282">
        <f t="shared" si="20"/>
        <v>41771.312729641882</v>
      </c>
      <c r="R71" s="282">
        <f t="shared" si="20"/>
        <v>42936.284457598842</v>
      </c>
      <c r="S71" s="282">
        <f t="shared" si="20"/>
        <v>44150.184998129989</v>
      </c>
      <c r="T71" s="282">
        <f t="shared" si="20"/>
        <v>45415.06936136345</v>
      </c>
      <c r="U71" s="282">
        <f t="shared" si="20"/>
        <v>46733.078867852717</v>
      </c>
      <c r="V71" s="282">
        <f t="shared" si="20"/>
        <v>48106.444773614538</v>
      </c>
      <c r="W71" s="282">
        <f t="shared" si="20"/>
        <v>49537.492047418345</v>
      </c>
      <c r="X71" s="282">
        <f t="shared" si="20"/>
        <v>51028.643306721919</v>
      </c>
      <c r="Y71" s="282">
        <f t="shared" si="20"/>
        <v>52582.422918916243</v>
      </c>
      <c r="Z71" s="282">
        <f t="shared" si="20"/>
        <v>54201.461274822723</v>
      </c>
      <c r="AA71" s="282">
        <f t="shared" si="20"/>
        <v>55888.49924167728</v>
      </c>
      <c r="AB71" s="282">
        <f t="shared" si="20"/>
        <v>57646.39280313973</v>
      </c>
      <c r="AC71" s="282">
        <f t="shared" si="20"/>
        <v>59478.117894183604</v>
      </c>
      <c r="AD71" s="282">
        <f t="shared" si="20"/>
        <v>61386.775439051322</v>
      </c>
      <c r="AE71" s="282">
        <f t="shared" si="20"/>
        <v>63375.596600803481</v>
      </c>
      <c r="AF71" s="282">
        <f t="shared" si="20"/>
        <v>65447.948251349226</v>
      </c>
      <c r="AG71" s="282">
        <f t="shared" si="20"/>
        <v>67607.338671217891</v>
      </c>
      <c r="AH71" s="282">
        <f t="shared" si="20"/>
        <v>69857.423488721048</v>
      </c>
      <c r="AI71" s="282">
        <f t="shared" si="20"/>
        <v>72202.011868559319</v>
      </c>
      <c r="AJ71" s="282">
        <f t="shared" si="20"/>
        <v>74645.072960350808</v>
      </c>
      <c r="AK71" s="282">
        <f t="shared" si="20"/>
        <v>77190.742617997559</v>
      </c>
      <c r="AL71" s="282">
        <f t="shared" si="20"/>
        <v>79843.33040126547</v>
      </c>
      <c r="AM71" s="282">
        <f t="shared" si="20"/>
        <v>82607.326871430603</v>
      </c>
      <c r="AN71" s="282">
        <f t="shared" si="20"/>
        <v>85487.411193342705</v>
      </c>
      <c r="AO71" s="282">
        <f t="shared" si="20"/>
        <v>88488.459056775086</v>
      </c>
      <c r="AP71" s="282">
        <f t="shared" si="20"/>
        <v>91615.550930471654</v>
      </c>
    </row>
    <row r="72" spans="1:45" ht="15" thickBot="1" x14ac:dyDescent="0.25">
      <c r="A72" s="201" t="s">
        <v>264</v>
      </c>
      <c r="B72" s="202">
        <f t="shared" ref="B72:AO72" si="21">B70+B71</f>
        <v>0</v>
      </c>
      <c r="C72" s="202">
        <f t="shared" si="21"/>
        <v>-118505.88958086833</v>
      </c>
      <c r="D72" s="202">
        <f t="shared" si="21"/>
        <v>-121125.44331651278</v>
      </c>
      <c r="E72" s="202">
        <f t="shared" si="21"/>
        <v>-123855.01830905434</v>
      </c>
      <c r="F72" s="202">
        <f t="shared" si="21"/>
        <v>-126699.23545128261</v>
      </c>
      <c r="G72" s="202">
        <f t="shared" si="21"/>
        <v>-129662.90971348449</v>
      </c>
      <c r="H72" s="202">
        <f t="shared" si="21"/>
        <v>-132751.05829469886</v>
      </c>
      <c r="I72" s="202">
        <f t="shared" si="21"/>
        <v>-135968.90911632421</v>
      </c>
      <c r="J72" s="202">
        <f t="shared" si="21"/>
        <v>-139321.90967245781</v>
      </c>
      <c r="K72" s="202">
        <f t="shared" si="21"/>
        <v>-142815.73625194904</v>
      </c>
      <c r="L72" s="202">
        <f t="shared" si="21"/>
        <v>-146456.30354777892</v>
      </c>
      <c r="M72" s="202">
        <f t="shared" si="21"/>
        <v>-150249.77467003366</v>
      </c>
      <c r="N72" s="202">
        <f t="shared" si="21"/>
        <v>-154202.57157942306</v>
      </c>
      <c r="O72" s="202">
        <f t="shared" si="21"/>
        <v>-158321.38595900682</v>
      </c>
      <c r="P72" s="202">
        <f t="shared" si="21"/>
        <v>-162613.19054253312</v>
      </c>
      <c r="Q72" s="202">
        <f t="shared" si="21"/>
        <v>-167085.2509185675</v>
      </c>
      <c r="R72" s="202">
        <f t="shared" si="21"/>
        <v>-171745.13783039534</v>
      </c>
      <c r="S72" s="202">
        <f t="shared" si="21"/>
        <v>-176600.73999251996</v>
      </c>
      <c r="T72" s="202">
        <f t="shared" si="21"/>
        <v>-181660.2774454538</v>
      </c>
      <c r="U72" s="202">
        <f t="shared" si="21"/>
        <v>-186932.31547141087</v>
      </c>
      <c r="V72" s="202">
        <f t="shared" si="21"/>
        <v>-192425.77909445815</v>
      </c>
      <c r="W72" s="202">
        <f t="shared" si="21"/>
        <v>-198149.96818967338</v>
      </c>
      <c r="X72" s="202">
        <f t="shared" si="21"/>
        <v>-204114.57322688767</v>
      </c>
      <c r="Y72" s="202">
        <f t="shared" si="21"/>
        <v>-210329.69167566494</v>
      </c>
      <c r="Z72" s="202">
        <f t="shared" si="21"/>
        <v>-216805.84509929089</v>
      </c>
      <c r="AA72" s="202">
        <f t="shared" si="21"/>
        <v>-223553.99696670909</v>
      </c>
      <c r="AB72" s="202">
        <f t="shared" si="21"/>
        <v>-230585.57121255892</v>
      </c>
      <c r="AC72" s="202">
        <f t="shared" si="21"/>
        <v>-237912.47157673439</v>
      </c>
      <c r="AD72" s="202">
        <f t="shared" si="21"/>
        <v>-245547.10175620526</v>
      </c>
      <c r="AE72" s="202">
        <f t="shared" si="21"/>
        <v>-253502.3864032139</v>
      </c>
      <c r="AF72" s="202">
        <f t="shared" si="21"/>
        <v>-261791.7930053969</v>
      </c>
      <c r="AG72" s="202">
        <f t="shared" si="21"/>
        <v>-270429.35468487151</v>
      </c>
      <c r="AH72" s="202">
        <f t="shared" si="21"/>
        <v>-279429.69395488419</v>
      </c>
      <c r="AI72" s="202">
        <f t="shared" si="21"/>
        <v>-288808.04747423728</v>
      </c>
      <c r="AJ72" s="202">
        <f t="shared" si="21"/>
        <v>-298580.29184140323</v>
      </c>
      <c r="AK72" s="202">
        <f t="shared" si="21"/>
        <v>-308762.97047199018</v>
      </c>
      <c r="AL72" s="202">
        <f t="shared" si="21"/>
        <v>-319373.32160506182</v>
      </c>
      <c r="AM72" s="202">
        <f t="shared" si="21"/>
        <v>-330429.30748572235</v>
      </c>
      <c r="AN72" s="202">
        <f t="shared" si="21"/>
        <v>-341949.64477337076</v>
      </c>
      <c r="AO72" s="202">
        <f t="shared" si="21"/>
        <v>-353953.83622710034</v>
      </c>
      <c r="AP72" s="202">
        <f>AP70+AP71</f>
        <v>-366462.20372188662</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-148132.36197608541</v>
      </c>
      <c r="D75" s="283">
        <f>D68</f>
        <v>-151406.80414564098</v>
      </c>
      <c r="E75" s="283">
        <f t="shared" si="24"/>
        <v>-154818.77288631792</v>
      </c>
      <c r="F75" s="283">
        <f t="shared" si="24"/>
        <v>-158374.04431410326</v>
      </c>
      <c r="G75" s="283">
        <f t="shared" si="24"/>
        <v>-162078.63714185561</v>
      </c>
      <c r="H75" s="283">
        <f t="shared" si="24"/>
        <v>-165938.82286837357</v>
      </c>
      <c r="I75" s="283">
        <f t="shared" si="24"/>
        <v>-169961.13639540525</v>
      </c>
      <c r="J75" s="283">
        <f t="shared" si="24"/>
        <v>-174152.38709057227</v>
      </c>
      <c r="K75" s="283">
        <f t="shared" si="24"/>
        <v>-178519.67031493632</v>
      </c>
      <c r="L75" s="283">
        <f t="shared" si="24"/>
        <v>-183070.37943472364</v>
      </c>
      <c r="M75" s="283">
        <f t="shared" si="24"/>
        <v>-187812.21833754206</v>
      </c>
      <c r="N75" s="283">
        <f t="shared" si="24"/>
        <v>-192753.21447427882</v>
      </c>
      <c r="O75" s="283">
        <f t="shared" si="24"/>
        <v>-197901.73244875853</v>
      </c>
      <c r="P75" s="283">
        <f t="shared" si="24"/>
        <v>-203266.48817816642</v>
      </c>
      <c r="Q75" s="283">
        <f t="shared" si="24"/>
        <v>-208856.56364820938</v>
      </c>
      <c r="R75" s="283">
        <f t="shared" si="24"/>
        <v>-214681.42228799418</v>
      </c>
      <c r="S75" s="283">
        <f t="shared" si="24"/>
        <v>-220750.92499064995</v>
      </c>
      <c r="T75" s="283">
        <f t="shared" si="24"/>
        <v>-227075.34680681725</v>
      </c>
      <c r="U75" s="283">
        <f t="shared" si="24"/>
        <v>-233665.39433926358</v>
      </c>
      <c r="V75" s="283">
        <f t="shared" si="24"/>
        <v>-240532.22386807267</v>
      </c>
      <c r="W75" s="283">
        <f t="shared" si="24"/>
        <v>-247687.46023709173</v>
      </c>
      <c r="X75" s="283">
        <f t="shared" si="24"/>
        <v>-255143.21653360958</v>
      </c>
      <c r="Y75" s="283">
        <f t="shared" si="24"/>
        <v>-262912.11459458119</v>
      </c>
      <c r="Z75" s="283">
        <f t="shared" si="24"/>
        <v>-271007.3063741136</v>
      </c>
      <c r="AA75" s="283">
        <f t="shared" si="24"/>
        <v>-279442.49620838638</v>
      </c>
      <c r="AB75" s="283">
        <f t="shared" si="24"/>
        <v>-288231.96401569864</v>
      </c>
      <c r="AC75" s="283">
        <f t="shared" si="24"/>
        <v>-297390.589470918</v>
      </c>
      <c r="AD75" s="283">
        <f t="shared" si="24"/>
        <v>-306933.87719525659</v>
      </c>
      <c r="AE75" s="283">
        <f t="shared" si="24"/>
        <v>-316877.98300401738</v>
      </c>
      <c r="AF75" s="283">
        <f t="shared" si="24"/>
        <v>-327239.74125674611</v>
      </c>
      <c r="AG75" s="283">
        <f t="shared" si="24"/>
        <v>-338036.69335608941</v>
      </c>
      <c r="AH75" s="283">
        <f t="shared" si="24"/>
        <v>-349287.11744360521</v>
      </c>
      <c r="AI75" s="283">
        <f t="shared" si="24"/>
        <v>-361010.05934279657</v>
      </c>
      <c r="AJ75" s="283">
        <f t="shared" si="24"/>
        <v>-373225.36480175401</v>
      </c>
      <c r="AK75" s="283">
        <f t="shared" si="24"/>
        <v>-385953.71308998775</v>
      </c>
      <c r="AL75" s="283">
        <f t="shared" si="24"/>
        <v>-399216.65200632729</v>
      </c>
      <c r="AM75" s="283">
        <f t="shared" si="24"/>
        <v>-413036.63435715297</v>
      </c>
      <c r="AN75" s="283">
        <f t="shared" si="24"/>
        <v>-427437.05596671347</v>
      </c>
      <c r="AO75" s="283">
        <f t="shared" si="24"/>
        <v>-442442.29528387543</v>
      </c>
      <c r="AP75" s="283">
        <f>AP68</f>
        <v>-458077.75465235824</v>
      </c>
    </row>
    <row r="76" spans="1:45" x14ac:dyDescent="0.2">
      <c r="A76" s="196" t="s">
        <v>261</v>
      </c>
      <c r="B76" s="282">
        <f t="shared" ref="B76:AO76" si="25">-B67</f>
        <v>0</v>
      </c>
      <c r="C76" s="282">
        <f>-C67</f>
        <v>70169.453177142859</v>
      </c>
      <c r="D76" s="282">
        <f t="shared" si="25"/>
        <v>70169.453177142859</v>
      </c>
      <c r="E76" s="282">
        <f t="shared" si="25"/>
        <v>70169.453177142859</v>
      </c>
      <c r="F76" s="282">
        <f>-C67</f>
        <v>70169.453177142859</v>
      </c>
      <c r="G76" s="282">
        <f t="shared" si="25"/>
        <v>70169.453177142859</v>
      </c>
      <c r="H76" s="282">
        <f t="shared" si="25"/>
        <v>70169.453177142859</v>
      </c>
      <c r="I76" s="282">
        <f t="shared" si="25"/>
        <v>70169.453177142859</v>
      </c>
      <c r="J76" s="282">
        <f t="shared" si="25"/>
        <v>70169.453177142859</v>
      </c>
      <c r="K76" s="282">
        <f t="shared" si="25"/>
        <v>70169.453177142859</v>
      </c>
      <c r="L76" s="282">
        <f>-L67</f>
        <v>70169.453177142859</v>
      </c>
      <c r="M76" s="282">
        <f>-M67</f>
        <v>70169.453177142859</v>
      </c>
      <c r="N76" s="282">
        <f t="shared" si="25"/>
        <v>70169.453177142859</v>
      </c>
      <c r="O76" s="282">
        <f t="shared" si="25"/>
        <v>70169.453177142859</v>
      </c>
      <c r="P76" s="282">
        <f t="shared" si="25"/>
        <v>70169.453177142859</v>
      </c>
      <c r="Q76" s="282">
        <f t="shared" si="25"/>
        <v>70169.453177142859</v>
      </c>
      <c r="R76" s="282">
        <f t="shared" si="25"/>
        <v>70169.453177142859</v>
      </c>
      <c r="S76" s="282">
        <f t="shared" si="25"/>
        <v>70169.453177142859</v>
      </c>
      <c r="T76" s="282">
        <f t="shared" si="25"/>
        <v>70169.453177142859</v>
      </c>
      <c r="U76" s="282">
        <f t="shared" si="25"/>
        <v>70169.453177142859</v>
      </c>
      <c r="V76" s="282">
        <f t="shared" si="25"/>
        <v>70169.453177142859</v>
      </c>
      <c r="W76" s="282">
        <f t="shared" si="25"/>
        <v>70169.453177142859</v>
      </c>
      <c r="X76" s="282">
        <f t="shared" si="25"/>
        <v>70169.453177142859</v>
      </c>
      <c r="Y76" s="282">
        <f t="shared" si="25"/>
        <v>70169.453177142859</v>
      </c>
      <c r="Z76" s="282">
        <f t="shared" si="25"/>
        <v>70169.453177142859</v>
      </c>
      <c r="AA76" s="282">
        <f t="shared" si="25"/>
        <v>70169.453177142859</v>
      </c>
      <c r="AB76" s="282">
        <f t="shared" si="25"/>
        <v>70169.453177142859</v>
      </c>
      <c r="AC76" s="282">
        <f t="shared" si="25"/>
        <v>70169.453177142859</v>
      </c>
      <c r="AD76" s="282">
        <f t="shared" si="25"/>
        <v>70169.453177142859</v>
      </c>
      <c r="AE76" s="282">
        <f t="shared" si="25"/>
        <v>70169.453177142859</v>
      </c>
      <c r="AF76" s="282">
        <f t="shared" si="25"/>
        <v>70169.453177142859</v>
      </c>
      <c r="AG76" s="282">
        <f t="shared" si="25"/>
        <v>70169.453177142859</v>
      </c>
      <c r="AH76" s="282">
        <f t="shared" si="25"/>
        <v>70169.453177142859</v>
      </c>
      <c r="AI76" s="282">
        <f t="shared" si="25"/>
        <v>70169.453177142859</v>
      </c>
      <c r="AJ76" s="282">
        <f t="shared" si="25"/>
        <v>70169.453177142859</v>
      </c>
      <c r="AK76" s="282">
        <f t="shared" si="25"/>
        <v>70169.453177142859</v>
      </c>
      <c r="AL76" s="282">
        <f t="shared" si="25"/>
        <v>70169.453177142859</v>
      </c>
      <c r="AM76" s="282">
        <f t="shared" si="25"/>
        <v>70169.453177142859</v>
      </c>
      <c r="AN76" s="282">
        <f t="shared" si="25"/>
        <v>70169.453177142859</v>
      </c>
      <c r="AO76" s="282">
        <f t="shared" si="25"/>
        <v>70169.453177142859</v>
      </c>
      <c r="AP76" s="282">
        <f>-AP67</f>
        <v>70169.453177142859</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-378620.34300000011</v>
      </c>
      <c r="C79" s="282">
        <f>IF(((SUM($B$59:C59)+SUM($B$61:C64))+SUM($B$81:C81))&lt;0,((SUM($B$59:C59)+SUM($B$61:C64))+SUM($B$81:C81))*0.18-SUM($A$79:B79),IF(SUM($B$79:B79)&lt;0,0-SUM($B$79:B79),0))</f>
        <v>-14033.323583809601</v>
      </c>
      <c r="D79" s="282">
        <f>IF(((SUM($B$59:D59)+SUM($B$61:D64))+SUM($B$81:D81))&lt;0,((SUM($B$59:D59)+SUM($B$61:D64))+SUM($B$81:D81))*0.18-SUM($A$79:C79),IF(SUM($B$79:C79)&lt;0,0-SUM($B$79:C79),0))</f>
        <v>-14622.723174329672</v>
      </c>
      <c r="E79" s="282">
        <f>IF(((SUM($B$59:E59)+SUM($B$61:E64))+SUM($B$81:E81))&lt;0,((SUM($B$59:E59)+SUM($B$61:E64))+SUM($B$81:E81))*0.18-SUM($A$79:D79),IF(SUM($B$79:D79)&lt;0,0-SUM($B$79:D79),0))</f>
        <v>-15236.877547651588</v>
      </c>
      <c r="F79" s="282">
        <f>IF(((SUM($B$59:F59)+SUM($B$61:F64))+SUM($B$81:F81))&lt;0,((SUM($B$59:F59)+SUM($B$61:F64))+SUM($B$81:F81))*0.18-SUM($A$79:E79),IF(SUM($B$79:E79)&lt;0,0-SUM($B$79:E79),0))</f>
        <v>-15876.826404652849</v>
      </c>
      <c r="G79" s="282">
        <f>IF(((SUM($B$59:G59)+SUM($B$61:G64))+SUM($B$81:G81))&lt;0,((SUM($B$59:G59)+SUM($B$61:G64))+SUM($B$81:G81))*0.18-SUM($A$79:F79),IF(SUM($B$79:F79)&lt;0,0-SUM($B$79:F79),0))</f>
        <v>-16543.653113648237</v>
      </c>
      <c r="H79" s="282">
        <f>IF(((SUM($B$59:H59)+SUM($B$61:H64))+SUM($B$81:H81))&lt;0,((SUM($B$59:H59)+SUM($B$61:H64))+SUM($B$81:H81))*0.18-SUM($A$79:G79),IF(SUM($B$79:G79)&lt;0,0-SUM($B$79:G79),0))</f>
        <v>-17238.486544421525</v>
      </c>
      <c r="I79" s="282">
        <f>IF(((SUM($B$59:I59)+SUM($B$61:I64))+SUM($B$81:I81))&lt;0,((SUM($B$59:I59)+SUM($B$61:I64))+SUM($B$81:I81))*0.18-SUM($A$79:H79),IF(SUM($B$79:H79)&lt;0,0-SUM($B$79:H79),0))</f>
        <v>-17962.502979287237</v>
      </c>
      <c r="J79" s="282">
        <f>IF(((SUM($B$59:J59)+SUM($B$61:J64))+SUM($B$81:J81))&lt;0,((SUM($B$59:J59)+SUM($B$61:J64))+SUM($B$81:J81))*0.18-SUM($A$79:I79),IF(SUM($B$79:I79)&lt;0,0-SUM($B$79:I79),0))</f>
        <v>-18716.92810441734</v>
      </c>
      <c r="K79" s="282">
        <f>IF(((SUM($B$59:K59)+SUM($B$61:K64))+SUM($B$81:K81))&lt;0,((SUM($B$59:K59)+SUM($B$61:K64))+SUM($B$81:K81))*0.18-SUM($A$79:J79),IF(SUM($B$79:J79)&lt;0,0-SUM($B$79:J79),0))</f>
        <v>-19503.039084802789</v>
      </c>
      <c r="L79" s="282">
        <f>IF(((SUM($B$59:L59)+SUM($B$61:L64))+SUM($B$81:L81))&lt;0,((SUM($B$59:L59)+SUM($B$61:L64))+SUM($B$81:L81))*0.18-SUM($A$79:K79),IF(SUM($B$79:K79)&lt;0,0-SUM($B$79:K79),0))</f>
        <v>-20322.166726364521</v>
      </c>
      <c r="M79" s="282">
        <f>IF(((SUM($B$59:M59)+SUM($B$61:M64))+SUM($B$81:M81))&lt;0,((SUM($B$59:M59)+SUM($B$61:M64))+SUM($B$81:M81))*0.18-SUM($A$79:L79),IF(SUM($B$79:L79)&lt;0,0-SUM($B$79:L79),0))</f>
        <v>-21175.69772887195</v>
      </c>
      <c r="N79" s="282">
        <f>IF(((SUM($B$59:N59)+SUM($B$61:N64))+SUM($B$81:N81))&lt;0,((SUM($B$59:N59)+SUM($B$61:N64))+SUM($B$81:N81))*0.18-SUM($A$79:M79),IF(SUM($B$79:M79)&lt;0,0-SUM($B$79:M79),0))</f>
        <v>-22065.077033484355</v>
      </c>
      <c r="O79" s="282">
        <f>IF(((SUM($B$59:O59)+SUM($B$61:O64))+SUM($B$81:O81))&lt;0,((SUM($B$59:O59)+SUM($B$61:O64))+SUM($B$81:O81))*0.18-SUM($A$79:N79),IF(SUM($B$79:N79)&lt;0,0-SUM($B$79:N79),0))</f>
        <v>-22991.810268890811</v>
      </c>
      <c r="P79" s="282">
        <f>IF(((SUM($B$59:P59)+SUM($B$61:P64))+SUM($B$81:P81))&lt;0,((SUM($B$59:P59)+SUM($B$61:P64))+SUM($B$81:P81))*0.18-SUM($A$79:O79),IF(SUM($B$79:O79)&lt;0,0-SUM($B$79:O79),0))</f>
        <v>-23957.466300184256</v>
      </c>
      <c r="Q79" s="282">
        <f>IF(((SUM($B$59:Q59)+SUM($B$61:Q64))+SUM($B$81:Q81))&lt;0,((SUM($B$59:Q59)+SUM($B$61:Q64))+SUM($B$81:Q81))*0.18-SUM($A$79:P79),IF(SUM($B$79:P79)&lt;0,0-SUM($B$79:P79),0))</f>
        <v>-24963.679884791956</v>
      </c>
      <c r="R79" s="282">
        <f>IF(((SUM($B$59:R59)+SUM($B$61:R64))+SUM($B$81:R81))&lt;0,((SUM($B$59:R59)+SUM($B$61:R64))+SUM($B$81:R81))*0.18-SUM($A$79:Q79),IF(SUM($B$79:Q79)&lt;0,0-SUM($B$79:Q79),0))</f>
        <v>-26012.154439953389</v>
      </c>
      <c r="S79" s="282">
        <f>IF(((SUM($B$59:S59)+SUM($B$61:S64))+SUM($B$81:S81))&lt;0,((SUM($B$59:S59)+SUM($B$61:S64))+SUM($B$81:S81))*0.18-SUM($A$79:R79),IF(SUM($B$79:R79)&lt;0,0-SUM($B$79:R79),0))</f>
        <v>-27104.664926431142</v>
      </c>
      <c r="T79" s="282">
        <f>IF(((SUM($B$59:T59)+SUM($B$61:T64))+SUM($B$81:T81))&lt;0,((SUM($B$59:T59)+SUM($B$61:T64))+SUM($B$81:T81))*0.18-SUM($A$79:S79),IF(SUM($B$79:S79)&lt;0,0-SUM($B$79:S79),0))</f>
        <v>-28243.060853341478</v>
      </c>
      <c r="U79" s="282">
        <f>IF(((SUM($B$59:U59)+SUM($B$61:U64))+SUM($B$81:U81))&lt;0,((SUM($B$59:U59)+SUM($B$61:U64))+SUM($B$81:U81))*0.18-SUM($A$79:T79),IF(SUM($B$79:T79)&lt;0,0-SUM($B$79:T79),0))</f>
        <v>-29429.269409181667</v>
      </c>
      <c r="V79" s="282">
        <f>IF(((SUM($B$59:V59)+SUM($B$61:V64))+SUM($B$81:V81))&lt;0,((SUM($B$59:V59)+SUM($B$61:V64))+SUM($B$81:V81))*0.18-SUM($A$79:U79),IF(SUM($B$79:U79)&lt;0,0-SUM($B$79:U79),0))</f>
        <v>-30665.298724367283</v>
      </c>
      <c r="W79" s="282">
        <f>IF(((SUM($B$59:W59)+SUM($B$61:W64))+SUM($B$81:W81))&lt;0,((SUM($B$59:W59)+SUM($B$61:W64))+SUM($B$81:W81))*0.18-SUM($A$79:V79),IF(SUM($B$79:V79)&lt;0,0-SUM($B$79:V79),0))</f>
        <v>-31953.241270790808</v>
      </c>
      <c r="X79" s="282">
        <f>IF(((SUM($B$59:X59)+SUM($B$61:X64))+SUM($B$81:X81))&lt;0,((SUM($B$59:X59)+SUM($B$61:X64))+SUM($B$81:X81))*0.18-SUM($A$79:W79),IF(SUM($B$79:W79)&lt;0,0-SUM($B$79:W79),0))</f>
        <v>-33295.277404164081</v>
      </c>
      <c r="Y79" s="282">
        <f>IF(((SUM($B$59:Y59)+SUM($B$61:Y64))+SUM($B$81:Y81))&lt;0,((SUM($B$59:Y59)+SUM($B$61:Y64))+SUM($B$81:Y81))*0.18-SUM($A$79:X79),IF(SUM($B$79:X79)&lt;0,0-SUM($B$79:X79),0))</f>
        <v>-34693.679055138724</v>
      </c>
      <c r="Z79" s="282">
        <f>IF(((SUM($B$59:Z59)+SUM($B$61:Z64))+SUM($B$81:Z81))&lt;0,((SUM($B$59:Z59)+SUM($B$61:Z64))+SUM($B$81:Z81))*0.18-SUM($A$79:Y79),IF(SUM($B$79:Y79)&lt;0,0-SUM($B$79:Y79),0))</f>
        <v>-36150.813575454871</v>
      </c>
      <c r="AA79" s="282">
        <f>IF(((SUM($B$59:AA59)+SUM($B$61:AA64))+SUM($B$81:AA81))&lt;0,((SUM($B$59:AA59)+SUM($B$61:AA64))+SUM($B$81:AA81))*0.18-SUM($A$79:Z79),IF(SUM($B$79:Z79)&lt;0,0-SUM($B$79:Z79),0))</f>
        <v>-37669.147745623835</v>
      </c>
      <c r="AB79" s="282">
        <f>IF(((SUM($B$59:AB59)+SUM($B$61:AB64))+SUM($B$81:AB81))&lt;0,((SUM($B$59:AB59)+SUM($B$61:AB64))+SUM($B$81:AB81))*0.18-SUM($A$79:AA79),IF(SUM($B$79:AA79)&lt;0,0-SUM($B$79:AA79),0))</f>
        <v>-39251.251950939884</v>
      </c>
      <c r="AC79" s="282">
        <f>IF(((SUM($B$59:AC59)+SUM($B$61:AC64))+SUM($B$81:AC81))&lt;0,((SUM($B$59:AC59)+SUM($B$61:AC64))+SUM($B$81:AC81))*0.18-SUM($A$79:AB79),IF(SUM($B$79:AB79)&lt;0,0-SUM($B$79:AB79),0))</f>
        <v>-40899.804532879614</v>
      </c>
      <c r="AD79" s="282">
        <f>IF(((SUM($B$59:AD59)+SUM($B$61:AD64))+SUM($B$81:AD81))&lt;0,((SUM($B$59:AD59)+SUM($B$61:AD64))+SUM($B$81:AD81))*0.18-SUM($A$79:AC79),IF(SUM($B$79:AC79)&lt;0,0-SUM($B$79:AC79),0))</f>
        <v>-42617.596323260572</v>
      </c>
      <c r="AE79" s="282">
        <f>IF(((SUM($B$59:AE59)+SUM($B$61:AE64))+SUM($B$81:AE81))&lt;0,((SUM($B$59:AE59)+SUM($B$61:AE64))+SUM($B$81:AE81))*0.18-SUM($A$79:AD79),IF(SUM($B$79:AD79)&lt;0,0-SUM($B$79:AD79),0))</f>
        <v>-44407.535368837416</v>
      </c>
      <c r="AF79" s="282">
        <f>IF(((SUM($B$59:AF59)+SUM($B$61:AF64))+SUM($B$81:AF81))&lt;0,((SUM($B$59:AF59)+SUM($B$61:AF64))+SUM($B$81:AF81))*0.18-SUM($A$79:AE79),IF(SUM($B$79:AE79)&lt;0,0-SUM($B$79:AE79),0))</f>
        <v>-46272.651854328578</v>
      </c>
      <c r="AG79" s="282">
        <f>IF(((SUM($B$59:AG59)+SUM($B$61:AG64))+SUM($B$81:AG81))&lt;0,((SUM($B$59:AG59)+SUM($B$61:AG64))+SUM($B$81:AG81))*0.18-SUM($A$79:AF79),IF(SUM($B$79:AF79)&lt;0,0-SUM($B$79:AF79),0))</f>
        <v>-48216.103232210269</v>
      </c>
      <c r="AH79" s="282">
        <f>IF(((SUM($B$59:AH59)+SUM($B$61:AH64))+SUM($B$81:AH81))&lt;0,((SUM($B$59:AH59)+SUM($B$61:AH64))+SUM($B$81:AH81))*0.18-SUM($A$79:AG79),IF(SUM($B$79:AG79)&lt;0,0-SUM($B$79:AG79),0))</f>
        <v>-50241.179567963351</v>
      </c>
      <c r="AI79" s="282">
        <f>IF(((SUM($B$59:AI59)+SUM($B$61:AI64))+SUM($B$81:AI81))&lt;0,((SUM($B$59:AI59)+SUM($B$61:AI64))+SUM($B$81:AI81))*0.18-SUM($A$79:AH79),IF(SUM($B$79:AH79)&lt;0,0-SUM($B$79:AH79),0))</f>
        <v>-52351.309109817725</v>
      </c>
      <c r="AJ79" s="282">
        <f>IF(((SUM($B$59:AJ59)+SUM($B$61:AJ64))+SUM($B$81:AJ81))&lt;0,((SUM($B$59:AJ59)+SUM($B$61:AJ64))+SUM($B$81:AJ81))*0.18-SUM($A$79:AI79),IF(SUM($B$79:AI79)&lt;0,0-SUM($B$79:AI79),0))</f>
        <v>-54550.064092430053</v>
      </c>
      <c r="AK79" s="282">
        <f>IF(((SUM($B$59:AK59)+SUM($B$61:AK64))+SUM($B$81:AK81))&lt;0,((SUM($B$59:AK59)+SUM($B$61:AK64))+SUM($B$81:AK81))*0.18-SUM($A$79:AJ79),IF(SUM($B$79:AJ79)&lt;0,0-SUM($B$79:AJ79),0))</f>
        <v>-56841.16678431211</v>
      </c>
      <c r="AL79" s="282">
        <f>IF(((SUM($B$59:AL59)+SUM($B$61:AL64))+SUM($B$81:AL81))&lt;0,((SUM($B$59:AL59)+SUM($B$61:AL64))+SUM($B$81:AL81))*0.18-SUM($A$79:AK79),IF(SUM($B$79:AK79)&lt;0,0-SUM($B$79:AK79),0))</f>
        <v>-59228.495789253153</v>
      </c>
      <c r="AM79" s="282">
        <f>IF(((SUM($B$59:AM59)+SUM($B$61:AM64))+SUM($B$81:AM81))&lt;0,((SUM($B$59:AM59)+SUM($B$61:AM64))+SUM($B$81:AM81))*0.18-SUM($A$79:AL79),IF(SUM($B$79:AL79)&lt;0,0-SUM($B$79:AL79),0))</f>
        <v>-61716.092612401582</v>
      </c>
      <c r="AN79" s="282">
        <f>IF(((SUM($B$59:AN59)+SUM($B$61:AN64))+SUM($B$81:AN81))&lt;0,((SUM($B$59:AN59)+SUM($B$61:AN64))+SUM($B$81:AN81))*0.18-SUM($A$79:AM79),IF(SUM($B$79:AM79)&lt;0,0-SUM($B$79:AM79),0))</f>
        <v>-64308.168502122862</v>
      </c>
      <c r="AO79" s="282">
        <f>IF(((SUM($B$59:AO59)+SUM($B$61:AO64))+SUM($B$81:AO81))&lt;0,((SUM($B$59:AO59)+SUM($B$61:AO64))+SUM($B$81:AO81))*0.18-SUM($A$79:AN79),IF(SUM($B$79:AN79)&lt;0,0-SUM($B$79:AN79),0))</f>
        <v>-67009.111579211894</v>
      </c>
      <c r="AP79" s="282">
        <f>IF(((SUM($B$59:AP59)+SUM($B$61:AP64))+SUM($B$81:AP81))&lt;0,((SUM($B$59:AP59)+SUM($B$61:AP64))+SUM($B$81:AP81))*0.18-SUM($A$79:AO79),IF(SUM($B$79:AO79)&lt;0,0-SUM($B$79:AO79),0))</f>
        <v>-69823.49426553864</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-2103446.3500000006</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-2103446.3500000006</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-2482066.6930000009</v>
      </c>
      <c r="C83" s="283">
        <f t="shared" ref="C83:V83" si="29">SUM(C75:C82)</f>
        <v>-91996.232382752147</v>
      </c>
      <c r="D83" s="283">
        <f t="shared" si="29"/>
        <v>-95860.074142827798</v>
      </c>
      <c r="E83" s="283">
        <f t="shared" si="29"/>
        <v>-99886.19725682665</v>
      </c>
      <c r="F83" s="283">
        <f t="shared" si="29"/>
        <v>-104081.41754161325</v>
      </c>
      <c r="G83" s="283">
        <f t="shared" si="29"/>
        <v>-108452.83707836099</v>
      </c>
      <c r="H83" s="283">
        <f t="shared" si="29"/>
        <v>-113007.85623565223</v>
      </c>
      <c r="I83" s="283">
        <f t="shared" si="29"/>
        <v>-117754.18619754963</v>
      </c>
      <c r="J83" s="283">
        <f t="shared" si="29"/>
        <v>-122699.86201784675</v>
      </c>
      <c r="K83" s="283">
        <f t="shared" si="29"/>
        <v>-127853.25622259625</v>
      </c>
      <c r="L83" s="283">
        <f t="shared" si="29"/>
        <v>-133223.0929839453</v>
      </c>
      <c r="M83" s="283">
        <f t="shared" si="29"/>
        <v>-138818.46288927115</v>
      </c>
      <c r="N83" s="283">
        <f t="shared" si="29"/>
        <v>-144648.83833062032</v>
      </c>
      <c r="O83" s="283">
        <f t="shared" si="29"/>
        <v>-150724.08954050648</v>
      </c>
      <c r="P83" s="283">
        <f t="shared" si="29"/>
        <v>-157054.50130120781</v>
      </c>
      <c r="Q83" s="283">
        <f t="shared" si="29"/>
        <v>-163650.79035585848</v>
      </c>
      <c r="R83" s="283">
        <f t="shared" si="29"/>
        <v>-170524.12355080471</v>
      </c>
      <c r="S83" s="283">
        <f t="shared" si="29"/>
        <v>-177686.13673993823</v>
      </c>
      <c r="T83" s="283">
        <f t="shared" si="29"/>
        <v>-185148.95448301587</v>
      </c>
      <c r="U83" s="283">
        <f t="shared" si="29"/>
        <v>-192925.21057130239</v>
      </c>
      <c r="V83" s="283">
        <f t="shared" si="29"/>
        <v>-201028.0694152971</v>
      </c>
      <c r="W83" s="283">
        <f>SUM(W75:W82)</f>
        <v>-209471.24833073968</v>
      </c>
      <c r="X83" s="283">
        <f>SUM(X75:X82)</f>
        <v>-218269.0407606308</v>
      </c>
      <c r="Y83" s="283">
        <f>SUM(Y75:Y82)</f>
        <v>-227436.34047257705</v>
      </c>
      <c r="Z83" s="283">
        <f>SUM(Z75:Z82)</f>
        <v>-236988.66677242561</v>
      </c>
      <c r="AA83" s="283">
        <f t="shared" ref="AA83:AP83" si="30">SUM(AA75:AA82)</f>
        <v>-246942.19077686736</v>
      </c>
      <c r="AB83" s="283">
        <f t="shared" si="30"/>
        <v>-257313.76278949567</v>
      </c>
      <c r="AC83" s="283">
        <f t="shared" si="30"/>
        <v>-268120.94082665478</v>
      </c>
      <c r="AD83" s="283">
        <f t="shared" si="30"/>
        <v>-279382.02034137433</v>
      </c>
      <c r="AE83" s="283">
        <f t="shared" si="30"/>
        <v>-291116.06519571191</v>
      </c>
      <c r="AF83" s="283">
        <f t="shared" si="30"/>
        <v>-303342.9399339318</v>
      </c>
      <c r="AG83" s="283">
        <f t="shared" si="30"/>
        <v>-316083.34341115679</v>
      </c>
      <c r="AH83" s="283">
        <f t="shared" si="30"/>
        <v>-329358.84383442567</v>
      </c>
      <c r="AI83" s="283">
        <f t="shared" si="30"/>
        <v>-343191.9152754714</v>
      </c>
      <c r="AJ83" s="283">
        <f t="shared" si="30"/>
        <v>-357605.97571704118</v>
      </c>
      <c r="AK83" s="283">
        <f t="shared" si="30"/>
        <v>-372625.42669715697</v>
      </c>
      <c r="AL83" s="283">
        <f t="shared" si="30"/>
        <v>-388275.69461843756</v>
      </c>
      <c r="AM83" s="283">
        <f t="shared" si="30"/>
        <v>-404583.27379241167</v>
      </c>
      <c r="AN83" s="283">
        <f t="shared" si="30"/>
        <v>-421575.77129169344</v>
      </c>
      <c r="AO83" s="283">
        <f t="shared" si="30"/>
        <v>-439281.95368594443</v>
      </c>
      <c r="AP83" s="283">
        <f t="shared" si="30"/>
        <v>-457731.79574075399</v>
      </c>
    </row>
    <row r="84" spans="1:45" ht="14.25" x14ac:dyDescent="0.2">
      <c r="A84" s="197" t="s">
        <v>254</v>
      </c>
      <c r="B84" s="283">
        <f>SUM($B$83:B83)</f>
        <v>-2482066.6930000009</v>
      </c>
      <c r="C84" s="283">
        <f>SUM($B$83:C83)</f>
        <v>-2574062.9253827529</v>
      </c>
      <c r="D84" s="283">
        <f>SUM($B$83:D83)</f>
        <v>-2669922.9995255806</v>
      </c>
      <c r="E84" s="283">
        <f>SUM($B$83:E83)</f>
        <v>-2769809.1967824074</v>
      </c>
      <c r="F84" s="283">
        <f>SUM($B$83:F83)</f>
        <v>-2873890.6143240207</v>
      </c>
      <c r="G84" s="283">
        <f>SUM($B$83:G83)</f>
        <v>-2982343.4514023815</v>
      </c>
      <c r="H84" s="283">
        <f>SUM($B$83:H83)</f>
        <v>-3095351.3076380338</v>
      </c>
      <c r="I84" s="283">
        <f>SUM($B$83:I83)</f>
        <v>-3213105.4938355833</v>
      </c>
      <c r="J84" s="283">
        <f>SUM($B$83:J83)</f>
        <v>-3335805.35585343</v>
      </c>
      <c r="K84" s="283">
        <f>SUM($B$83:K83)</f>
        <v>-3463658.6120760264</v>
      </c>
      <c r="L84" s="283">
        <f>SUM($B$83:L83)</f>
        <v>-3596881.7050599717</v>
      </c>
      <c r="M84" s="283">
        <f>SUM($B$83:M83)</f>
        <v>-3735700.167949243</v>
      </c>
      <c r="N84" s="283">
        <f>SUM($B$83:N83)</f>
        <v>-3880349.0062798634</v>
      </c>
      <c r="O84" s="283">
        <f>SUM($B$83:O83)</f>
        <v>-4031073.0958203701</v>
      </c>
      <c r="P84" s="283">
        <f>SUM($B$83:P83)</f>
        <v>-4188127.5971215777</v>
      </c>
      <c r="Q84" s="283">
        <f>SUM($B$83:Q83)</f>
        <v>-4351778.3874774361</v>
      </c>
      <c r="R84" s="283">
        <f>SUM($B$83:R83)</f>
        <v>-4522302.5110282404</v>
      </c>
      <c r="S84" s="283">
        <f>SUM($B$83:S83)</f>
        <v>-4699988.647768179</v>
      </c>
      <c r="T84" s="283">
        <f>SUM($B$83:T83)</f>
        <v>-4885137.6022511944</v>
      </c>
      <c r="U84" s="283">
        <f>SUM($B$83:U83)</f>
        <v>-5078062.8128224965</v>
      </c>
      <c r="V84" s="283">
        <f>SUM($B$83:V83)</f>
        <v>-5279090.8822377939</v>
      </c>
      <c r="W84" s="283">
        <f>SUM($B$83:W83)</f>
        <v>-5488562.1305685332</v>
      </c>
      <c r="X84" s="283">
        <f>SUM($B$83:X83)</f>
        <v>-5706831.1713291639</v>
      </c>
      <c r="Y84" s="283">
        <f>SUM($B$83:Y83)</f>
        <v>-5934267.5118017411</v>
      </c>
      <c r="Z84" s="283">
        <f>SUM($B$83:Z83)</f>
        <v>-6171256.1785741663</v>
      </c>
      <c r="AA84" s="283">
        <f>SUM($B$83:AA83)</f>
        <v>-6418198.3693510341</v>
      </c>
      <c r="AB84" s="283">
        <f>SUM($B$83:AB83)</f>
        <v>-6675512.1321405293</v>
      </c>
      <c r="AC84" s="283">
        <f>SUM($B$83:AC83)</f>
        <v>-6943633.0729671838</v>
      </c>
      <c r="AD84" s="283">
        <f>SUM($B$83:AD83)</f>
        <v>-7223015.0933085578</v>
      </c>
      <c r="AE84" s="283">
        <f>SUM($B$83:AE83)</f>
        <v>-7514131.15850427</v>
      </c>
      <c r="AF84" s="283">
        <f>SUM($B$83:AF83)</f>
        <v>-7817474.0984382015</v>
      </c>
      <c r="AG84" s="283">
        <f>SUM($B$83:AG83)</f>
        <v>-8133557.4418493584</v>
      </c>
      <c r="AH84" s="283">
        <f>SUM($B$83:AH83)</f>
        <v>-8462916.2856837846</v>
      </c>
      <c r="AI84" s="283">
        <f>SUM($B$83:AI83)</f>
        <v>-8806108.2009592559</v>
      </c>
      <c r="AJ84" s="283">
        <f>SUM($B$83:AJ83)</f>
        <v>-9163714.1766762976</v>
      </c>
      <c r="AK84" s="283">
        <f>SUM($B$83:AK83)</f>
        <v>-9536339.6033734549</v>
      </c>
      <c r="AL84" s="283">
        <f>SUM($B$83:AL83)</f>
        <v>-9924615.2979918923</v>
      </c>
      <c r="AM84" s="283">
        <f>SUM($B$83:AM83)</f>
        <v>-10329198.571784304</v>
      </c>
      <c r="AN84" s="283">
        <f>SUM($B$83:AN83)</f>
        <v>-10750774.343075998</v>
      </c>
      <c r="AO84" s="283">
        <f>SUM($B$83:AO83)</f>
        <v>-11190056.296761943</v>
      </c>
      <c r="AP84" s="283">
        <f>SUM($B$83:AP83)</f>
        <v>-11647788.092502696</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-1292286.426064888</v>
      </c>
      <c r="C86" s="283">
        <f>C83*C85</f>
        <v>-39749.194335566332</v>
      </c>
      <c r="D86" s="283">
        <f t="shared" ref="D86:AO86" si="32">D83*D85</f>
        <v>-34372.332363203437</v>
      </c>
      <c r="E86" s="283">
        <f t="shared" si="32"/>
        <v>-29722.79694809793</v>
      </c>
      <c r="F86" s="283">
        <f t="shared" si="32"/>
        <v>-25702.202838106234</v>
      </c>
      <c r="G86" s="283">
        <f t="shared" si="32"/>
        <v>-22225.473325565716</v>
      </c>
      <c r="H86" s="283">
        <f t="shared" si="32"/>
        <v>-19219.040004348128</v>
      </c>
      <c r="I86" s="283">
        <f t="shared" si="32"/>
        <v>-16619.286045253732</v>
      </c>
      <c r="J86" s="283">
        <f t="shared" si="32"/>
        <v>-14371.200049090781</v>
      </c>
      <c r="K86" s="283">
        <f t="shared" si="32"/>
        <v>-12427.211992657745</v>
      </c>
      <c r="L86" s="283">
        <f t="shared" si="32"/>
        <v>-10746.186635974587</v>
      </c>
      <c r="M86" s="283">
        <f t="shared" si="32"/>
        <v>-9292.5530910253347</v>
      </c>
      <c r="N86" s="283">
        <f t="shared" si="32"/>
        <v>-8035.552133484136</v>
      </c>
      <c r="O86" s="283">
        <f t="shared" si="32"/>
        <v>-6948.5853303655394</v>
      </c>
      <c r="P86" s="283">
        <f t="shared" si="32"/>
        <v>-6008.6522109882926</v>
      </c>
      <c r="Q86" s="283">
        <f t="shared" si="32"/>
        <v>-5195.8635716595836</v>
      </c>
      <c r="R86" s="283">
        <f t="shared" si="32"/>
        <v>-4493.0206154931884</v>
      </c>
      <c r="S86" s="283">
        <f t="shared" si="32"/>
        <v>-3885.2510218621533</v>
      </c>
      <c r="T86" s="283">
        <f t="shared" si="32"/>
        <v>-3359.6942446310127</v>
      </c>
      <c r="U86" s="283">
        <f t="shared" si="32"/>
        <v>-2905.2293800045741</v>
      </c>
      <c r="V86" s="283">
        <f t="shared" si="32"/>
        <v>-2512.2398456139135</v>
      </c>
      <c r="W86" s="283">
        <f t="shared" si="32"/>
        <v>-2172.4098913939406</v>
      </c>
      <c r="X86" s="283">
        <f t="shared" si="32"/>
        <v>-1878.5486363755076</v>
      </c>
      <c r="Y86" s="283">
        <f t="shared" si="32"/>
        <v>-1624.4379079695243</v>
      </c>
      <c r="Z86" s="283">
        <f t="shared" si="32"/>
        <v>-1404.7006639869264</v>
      </c>
      <c r="AA86" s="283">
        <f t="shared" si="32"/>
        <v>-1214.6872131737562</v>
      </c>
      <c r="AB86" s="283">
        <f t="shared" si="32"/>
        <v>-1050.3768266614552</v>
      </c>
      <c r="AC86" s="283">
        <f t="shared" si="32"/>
        <v>-908.29265840766573</v>
      </c>
      <c r="AD86" s="283">
        <f t="shared" si="32"/>
        <v>-785.42817432430513</v>
      </c>
      <c r="AE86" s="283">
        <f t="shared" si="32"/>
        <v>-679.18353331612127</v>
      </c>
      <c r="AF86" s="283">
        <f t="shared" si="32"/>
        <v>-587.31057403767477</v>
      </c>
      <c r="AG86" s="283">
        <f t="shared" si="32"/>
        <v>-507.86524327573176</v>
      </c>
      <c r="AH86" s="283">
        <f t="shared" si="32"/>
        <v>-439.16645933055008</v>
      </c>
      <c r="AI86" s="283">
        <f t="shared" si="32"/>
        <v>-379.76053993562903</v>
      </c>
      <c r="AJ86" s="283">
        <f t="shared" si="32"/>
        <v>-328.39044200242768</v>
      </c>
      <c r="AK86" s="283">
        <f t="shared" si="32"/>
        <v>-283.96916229587526</v>
      </c>
      <c r="AL86" s="283">
        <f t="shared" si="32"/>
        <v>-245.55673619278173</v>
      </c>
      <c r="AM86" s="283">
        <f t="shared" si="32"/>
        <v>-212.34034781151729</v>
      </c>
      <c r="AN86" s="283">
        <f t="shared" si="32"/>
        <v>-183.61713063867322</v>
      </c>
      <c r="AO86" s="283">
        <f t="shared" si="32"/>
        <v>-158.77929470995636</v>
      </c>
      <c r="AP86" s="283">
        <f>AP83*AP85</f>
        <v>-137.30126563300797</v>
      </c>
    </row>
    <row r="87" spans="1:45" ht="14.25" x14ac:dyDescent="0.2">
      <c r="A87" s="195" t="s">
        <v>252</v>
      </c>
      <c r="B87" s="283">
        <f>SUM($B$86:B86)</f>
        <v>-1292286.426064888</v>
      </c>
      <c r="C87" s="283">
        <f>SUM($B$86:C86)</f>
        <v>-1332035.6204004544</v>
      </c>
      <c r="D87" s="283">
        <f>SUM($B$86:D86)</f>
        <v>-1366407.9527636578</v>
      </c>
      <c r="E87" s="283">
        <f>SUM($B$86:E86)</f>
        <v>-1396130.7497117557</v>
      </c>
      <c r="F87" s="283">
        <f>SUM($B$86:F86)</f>
        <v>-1421832.952549862</v>
      </c>
      <c r="G87" s="283">
        <f>SUM($B$86:G86)</f>
        <v>-1444058.4258754277</v>
      </c>
      <c r="H87" s="283">
        <f>SUM($B$86:H86)</f>
        <v>-1463277.4658797758</v>
      </c>
      <c r="I87" s="283">
        <f>SUM($B$86:I86)</f>
        <v>-1479896.7519250296</v>
      </c>
      <c r="J87" s="283">
        <f>SUM($B$86:J86)</f>
        <v>-1494267.9519741205</v>
      </c>
      <c r="K87" s="283">
        <f>SUM($B$86:K86)</f>
        <v>-1506695.1639667782</v>
      </c>
      <c r="L87" s="283">
        <f>SUM($B$86:L86)</f>
        <v>-1517441.3506027528</v>
      </c>
      <c r="M87" s="283">
        <f>SUM($B$86:M86)</f>
        <v>-1526733.9036937782</v>
      </c>
      <c r="N87" s="283">
        <f>SUM($B$86:N86)</f>
        <v>-1534769.4558272623</v>
      </c>
      <c r="O87" s="283">
        <f>SUM($B$86:O86)</f>
        <v>-1541718.0411576277</v>
      </c>
      <c r="P87" s="283">
        <f>SUM($B$86:P86)</f>
        <v>-1547726.693368616</v>
      </c>
      <c r="Q87" s="283">
        <f>SUM($B$86:Q86)</f>
        <v>-1552922.5569402757</v>
      </c>
      <c r="R87" s="283">
        <f>SUM($B$86:R86)</f>
        <v>-1557415.5775557689</v>
      </c>
      <c r="S87" s="283">
        <f>SUM($B$86:S86)</f>
        <v>-1561300.8285776312</v>
      </c>
      <c r="T87" s="283">
        <f>SUM($B$86:T86)</f>
        <v>-1564660.5228222623</v>
      </c>
      <c r="U87" s="283">
        <f>SUM($B$86:U86)</f>
        <v>-1567565.7522022668</v>
      </c>
      <c r="V87" s="283">
        <f>SUM($B$86:V86)</f>
        <v>-1570077.9920478808</v>
      </c>
      <c r="W87" s="283">
        <f>SUM($B$86:W86)</f>
        <v>-1572250.4019392747</v>
      </c>
      <c r="X87" s="283">
        <f>SUM($B$86:X86)</f>
        <v>-1574128.9505756502</v>
      </c>
      <c r="Y87" s="283">
        <f>SUM($B$86:Y86)</f>
        <v>-1575753.3884836198</v>
      </c>
      <c r="Z87" s="283">
        <f>SUM($B$86:Z86)</f>
        <v>-1577158.0891476066</v>
      </c>
      <c r="AA87" s="283">
        <f>SUM($B$86:AA86)</f>
        <v>-1578372.7763607805</v>
      </c>
      <c r="AB87" s="283">
        <f>SUM($B$86:AB86)</f>
        <v>-1579423.1531874419</v>
      </c>
      <c r="AC87" s="283">
        <f>SUM($B$86:AC86)</f>
        <v>-1580331.4458458496</v>
      </c>
      <c r="AD87" s="283">
        <f>SUM($B$86:AD86)</f>
        <v>-1581116.8740201739</v>
      </c>
      <c r="AE87" s="283">
        <f>SUM($B$86:AE86)</f>
        <v>-1581796.0575534899</v>
      </c>
      <c r="AF87" s="283">
        <f>SUM($B$86:AF86)</f>
        <v>-1582383.3681275276</v>
      </c>
      <c r="AG87" s="283">
        <f>SUM($B$86:AG86)</f>
        <v>-1582891.2333708033</v>
      </c>
      <c r="AH87" s="283">
        <f>SUM($B$86:AH86)</f>
        <v>-1583330.3998301339</v>
      </c>
      <c r="AI87" s="283">
        <f>SUM($B$86:AI86)</f>
        <v>-1583710.1603700696</v>
      </c>
      <c r="AJ87" s="283">
        <f>SUM($B$86:AJ86)</f>
        <v>-1584038.5508120719</v>
      </c>
      <c r="AK87" s="283">
        <f>SUM($B$86:AK86)</f>
        <v>-1584322.5199743677</v>
      </c>
      <c r="AL87" s="283">
        <f>SUM($B$86:AL86)</f>
        <v>-1584568.0767105604</v>
      </c>
      <c r="AM87" s="283">
        <f>SUM($B$86:AM86)</f>
        <v>-1584780.4170583719</v>
      </c>
      <c r="AN87" s="283">
        <f>SUM($B$86:AN86)</f>
        <v>-1584964.0341890105</v>
      </c>
      <c r="AO87" s="283">
        <f>SUM($B$86:AO86)</f>
        <v>-1585122.8134837204</v>
      </c>
      <c r="AP87" s="283">
        <f>SUM($B$86:AP86)</f>
        <v>-1585260.1147493534</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91" t="s">
        <v>476</v>
      </c>
      <c r="B97" s="491"/>
      <c r="C97" s="491"/>
      <c r="D97" s="491"/>
      <c r="E97" s="491"/>
      <c r="F97" s="491"/>
      <c r="G97" s="491"/>
      <c r="H97" s="491"/>
      <c r="I97" s="491"/>
      <c r="J97" s="491"/>
      <c r="K97" s="491"/>
      <c r="L97" s="491"/>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-1095157.988190583</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-1095157.988190583</v>
      </c>
      <c r="AR99" s="215"/>
      <c r="AS99" s="215"/>
    </row>
    <row r="100" spans="1:71" s="219" customFormat="1" x14ac:dyDescent="0.2">
      <c r="A100" s="217">
        <f>AQ99</f>
        <v>-1095157.988190583</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-1585260.1147493534</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-0.44751728229505572</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-1.5174413506027526</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3" t="s">
        <v>490</v>
      </c>
      <c r="C116" s="484"/>
      <c r="D116" s="483" t="s">
        <v>491</v>
      </c>
      <c r="E116" s="484"/>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547</v>
      </c>
      <c r="B122" s="312">
        <f>'6.2. Паспорт фин осв ввод'!C24</f>
        <v>2.1034463500000005</v>
      </c>
      <c r="C122" s="224"/>
      <c r="D122" s="480" t="s">
        <v>294</v>
      </c>
      <c r="E122" s="385" t="s">
        <v>515</v>
      </c>
      <c r="F122" s="386">
        <v>35</v>
      </c>
      <c r="G122" s="481" t="s">
        <v>548</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0"/>
      <c r="E123" s="385" t="s">
        <v>549</v>
      </c>
      <c r="F123" s="386">
        <v>30</v>
      </c>
      <c r="G123" s="481"/>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80"/>
      <c r="E124" s="385" t="s">
        <v>550</v>
      </c>
      <c r="F124" s="386">
        <v>30</v>
      </c>
      <c r="G124" s="481"/>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0"/>
      <c r="E125" s="385" t="s">
        <v>551</v>
      </c>
      <c r="F125" s="386">
        <v>30</v>
      </c>
      <c r="G125" s="481"/>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2103446.3500000006</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7" t="s">
        <v>552</v>
      </c>
      <c r="B131" s="388">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553</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9"/>
      <c r="C136" s="390"/>
      <c r="D136" s="390">
        <v>4.5999999999999999E-2</v>
      </c>
      <c r="E136" s="390">
        <v>4.3999999999999997E-2</v>
      </c>
      <c r="F136" s="390">
        <v>4.2000000000000003E-2</v>
      </c>
      <c r="G136" s="390">
        <f>F136</f>
        <v>4.2000000000000003E-2</v>
      </c>
      <c r="H136" s="390">
        <f>G136</f>
        <v>4.2000000000000003E-2</v>
      </c>
      <c r="I136" s="390">
        <f t="shared" ref="I136:AY136" si="41">H136</f>
        <v>4.2000000000000003E-2</v>
      </c>
      <c r="J136" s="390">
        <f t="shared" si="41"/>
        <v>4.2000000000000003E-2</v>
      </c>
      <c r="K136" s="390">
        <f t="shared" si="41"/>
        <v>4.2000000000000003E-2</v>
      </c>
      <c r="L136" s="390">
        <f t="shared" si="41"/>
        <v>4.2000000000000003E-2</v>
      </c>
      <c r="M136" s="390">
        <f t="shared" si="41"/>
        <v>4.2000000000000003E-2</v>
      </c>
      <c r="N136" s="390">
        <f t="shared" si="41"/>
        <v>4.2000000000000003E-2</v>
      </c>
      <c r="O136" s="390">
        <f t="shared" si="41"/>
        <v>4.2000000000000003E-2</v>
      </c>
      <c r="P136" s="390">
        <f t="shared" si="41"/>
        <v>4.2000000000000003E-2</v>
      </c>
      <c r="Q136" s="390">
        <f t="shared" si="41"/>
        <v>4.2000000000000003E-2</v>
      </c>
      <c r="R136" s="390">
        <f t="shared" si="41"/>
        <v>4.2000000000000003E-2</v>
      </c>
      <c r="S136" s="390">
        <f t="shared" si="41"/>
        <v>4.2000000000000003E-2</v>
      </c>
      <c r="T136" s="390">
        <f t="shared" si="41"/>
        <v>4.2000000000000003E-2</v>
      </c>
      <c r="U136" s="390">
        <f t="shared" si="41"/>
        <v>4.2000000000000003E-2</v>
      </c>
      <c r="V136" s="390">
        <f t="shared" si="41"/>
        <v>4.2000000000000003E-2</v>
      </c>
      <c r="W136" s="390">
        <f t="shared" si="41"/>
        <v>4.2000000000000003E-2</v>
      </c>
      <c r="X136" s="390">
        <f t="shared" si="41"/>
        <v>4.2000000000000003E-2</v>
      </c>
      <c r="Y136" s="390">
        <f t="shared" si="41"/>
        <v>4.2000000000000003E-2</v>
      </c>
      <c r="Z136" s="390">
        <f t="shared" si="41"/>
        <v>4.2000000000000003E-2</v>
      </c>
      <c r="AA136" s="390">
        <f t="shared" si="41"/>
        <v>4.2000000000000003E-2</v>
      </c>
      <c r="AB136" s="390">
        <f t="shared" si="41"/>
        <v>4.2000000000000003E-2</v>
      </c>
      <c r="AC136" s="390">
        <f t="shared" si="41"/>
        <v>4.2000000000000003E-2</v>
      </c>
      <c r="AD136" s="390">
        <f t="shared" si="41"/>
        <v>4.2000000000000003E-2</v>
      </c>
      <c r="AE136" s="390">
        <f t="shared" si="41"/>
        <v>4.2000000000000003E-2</v>
      </c>
      <c r="AF136" s="390">
        <f t="shared" si="41"/>
        <v>4.2000000000000003E-2</v>
      </c>
      <c r="AG136" s="390">
        <f t="shared" si="41"/>
        <v>4.2000000000000003E-2</v>
      </c>
      <c r="AH136" s="390">
        <f t="shared" si="41"/>
        <v>4.2000000000000003E-2</v>
      </c>
      <c r="AI136" s="390">
        <f t="shared" si="41"/>
        <v>4.2000000000000003E-2</v>
      </c>
      <c r="AJ136" s="390">
        <f t="shared" si="41"/>
        <v>4.2000000000000003E-2</v>
      </c>
      <c r="AK136" s="390">
        <f t="shared" si="41"/>
        <v>4.2000000000000003E-2</v>
      </c>
      <c r="AL136" s="390">
        <f t="shared" si="41"/>
        <v>4.2000000000000003E-2</v>
      </c>
      <c r="AM136" s="390">
        <f t="shared" si="41"/>
        <v>4.2000000000000003E-2</v>
      </c>
      <c r="AN136" s="390">
        <f t="shared" si="41"/>
        <v>4.2000000000000003E-2</v>
      </c>
      <c r="AO136" s="390">
        <f t="shared" si="41"/>
        <v>4.2000000000000003E-2</v>
      </c>
      <c r="AP136" s="390">
        <f t="shared" si="41"/>
        <v>4.2000000000000003E-2</v>
      </c>
      <c r="AQ136" s="390">
        <f t="shared" si="41"/>
        <v>4.2000000000000003E-2</v>
      </c>
      <c r="AR136" s="390">
        <f t="shared" si="41"/>
        <v>4.2000000000000003E-2</v>
      </c>
      <c r="AS136" s="390">
        <f t="shared" si="41"/>
        <v>4.2000000000000003E-2</v>
      </c>
      <c r="AT136" s="390">
        <f t="shared" si="41"/>
        <v>4.2000000000000003E-2</v>
      </c>
      <c r="AU136" s="390">
        <f t="shared" si="41"/>
        <v>4.2000000000000003E-2</v>
      </c>
      <c r="AV136" s="390">
        <f t="shared" si="41"/>
        <v>4.2000000000000003E-2</v>
      </c>
      <c r="AW136" s="390">
        <f t="shared" si="41"/>
        <v>4.2000000000000003E-2</v>
      </c>
      <c r="AX136" s="390">
        <f t="shared" si="41"/>
        <v>4.2000000000000003E-2</v>
      </c>
      <c r="AY136" s="390">
        <f t="shared" si="41"/>
        <v>4.2000000000000003E-2</v>
      </c>
    </row>
    <row r="137" spans="1:71" s="183" customFormat="1" ht="15" x14ac:dyDescent="0.2">
      <c r="A137" s="306" t="s">
        <v>504</v>
      </c>
      <c r="B137" s="391"/>
      <c r="C137" s="392">
        <f>(1+B137)*(1+C136)-1</f>
        <v>0</v>
      </c>
      <c r="D137" s="392">
        <f>(1+C137)*(1+D136)-1</f>
        <v>4.6000000000000041E-2</v>
      </c>
      <c r="E137" s="392">
        <f>(1+D137)*(1+E136)-1</f>
        <v>9.2024000000000106E-2</v>
      </c>
      <c r="F137" s="392">
        <f t="shared" ref="F137:AY137" si="42">(1+E137)*(1+F136)-1</f>
        <v>0.13788900800000015</v>
      </c>
      <c r="G137" s="392">
        <f>(1+F137)*(1+G136)-1</f>
        <v>0.18568034633600017</v>
      </c>
      <c r="H137" s="392">
        <f t="shared" si="42"/>
        <v>0.2354789208821122</v>
      </c>
      <c r="I137" s="392">
        <f t="shared" si="42"/>
        <v>0.28736903555916093</v>
      </c>
      <c r="J137" s="392">
        <f t="shared" si="42"/>
        <v>0.34143853505264565</v>
      </c>
      <c r="K137" s="392">
        <f t="shared" si="42"/>
        <v>0.39777895352485682</v>
      </c>
      <c r="L137" s="392">
        <f t="shared" si="42"/>
        <v>0.45648566957290093</v>
      </c>
      <c r="M137" s="392">
        <f t="shared" si="42"/>
        <v>0.51765806769496292</v>
      </c>
      <c r="N137" s="392">
        <f t="shared" si="42"/>
        <v>0.58139970653815132</v>
      </c>
      <c r="O137" s="392">
        <f t="shared" si="42"/>
        <v>0.64781849421275384</v>
      </c>
      <c r="P137" s="392">
        <f t="shared" si="42"/>
        <v>0.71702687096968964</v>
      </c>
      <c r="Q137" s="392">
        <f t="shared" si="42"/>
        <v>0.78914199955041675</v>
      </c>
      <c r="R137" s="392">
        <f t="shared" si="42"/>
        <v>0.86428596353153431</v>
      </c>
      <c r="S137" s="392">
        <f t="shared" si="42"/>
        <v>0.94258597399985877</v>
      </c>
      <c r="T137" s="392">
        <f t="shared" si="42"/>
        <v>1.0241745849078527</v>
      </c>
      <c r="U137" s="392">
        <f t="shared" si="42"/>
        <v>1.1091899174739828</v>
      </c>
      <c r="V137" s="392">
        <f t="shared" si="42"/>
        <v>1.19777589400789</v>
      </c>
      <c r="W137" s="392">
        <f t="shared" si="42"/>
        <v>1.2900824815562215</v>
      </c>
      <c r="X137" s="392">
        <f t="shared" si="42"/>
        <v>1.3862659457815827</v>
      </c>
      <c r="Y137" s="392">
        <f t="shared" si="42"/>
        <v>1.4864891155044093</v>
      </c>
      <c r="Z137" s="392">
        <f t="shared" si="42"/>
        <v>1.5909216583555947</v>
      </c>
      <c r="AA137" s="392">
        <f t="shared" si="42"/>
        <v>1.6997403680065299</v>
      </c>
      <c r="AB137" s="392">
        <f t="shared" si="42"/>
        <v>1.8131294634628041</v>
      </c>
      <c r="AC137" s="392">
        <f t="shared" si="42"/>
        <v>1.9312809009282419</v>
      </c>
      <c r="AD137" s="392">
        <f t="shared" si="42"/>
        <v>2.0543946987672284</v>
      </c>
      <c r="AE137" s="392">
        <f t="shared" si="42"/>
        <v>2.1826792761154521</v>
      </c>
      <c r="AF137" s="392">
        <f t="shared" si="42"/>
        <v>2.3163518057123014</v>
      </c>
      <c r="AG137" s="392">
        <f t="shared" si="42"/>
        <v>2.4556385815522184</v>
      </c>
      <c r="AH137" s="392">
        <f t="shared" si="42"/>
        <v>2.6007754019774119</v>
      </c>
      <c r="AI137" s="392">
        <f t="shared" si="42"/>
        <v>2.7520079688604633</v>
      </c>
      <c r="AJ137" s="392">
        <f t="shared" si="42"/>
        <v>2.909592303552603</v>
      </c>
      <c r="AK137" s="392">
        <f t="shared" si="42"/>
        <v>3.0737951803018122</v>
      </c>
      <c r="AL137" s="392">
        <f t="shared" si="42"/>
        <v>3.2448945778744882</v>
      </c>
      <c r="AM137" s="392">
        <f t="shared" si="42"/>
        <v>3.4231801501452166</v>
      </c>
      <c r="AN137" s="392">
        <f t="shared" si="42"/>
        <v>3.6089537164513157</v>
      </c>
      <c r="AO137" s="392">
        <f t="shared" si="42"/>
        <v>3.8025297725422709</v>
      </c>
      <c r="AP137" s="392">
        <f t="shared" si="42"/>
        <v>4.0042360229890468</v>
      </c>
      <c r="AQ137" s="392">
        <f t="shared" si="42"/>
        <v>4.2144139359545871</v>
      </c>
      <c r="AR137" s="392">
        <f t="shared" si="42"/>
        <v>4.4334193212646804</v>
      </c>
      <c r="AS137" s="392">
        <f t="shared" si="42"/>
        <v>4.6616229327577976</v>
      </c>
      <c r="AT137" s="392">
        <f t="shared" si="42"/>
        <v>4.8994110959336252</v>
      </c>
      <c r="AU137" s="392">
        <f t="shared" si="42"/>
        <v>5.147186361962838</v>
      </c>
      <c r="AV137" s="392">
        <f t="shared" si="42"/>
        <v>5.4053681891652774</v>
      </c>
      <c r="AW137" s="392">
        <f>(1+AV137)*(1+AW136)-1</f>
        <v>5.6743936531102195</v>
      </c>
      <c r="AX137" s="392">
        <f t="shared" si="42"/>
        <v>5.9547181865408492</v>
      </c>
      <c r="AY137" s="392">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9">
        <v>2016</v>
      </c>
      <c r="C139" s="389">
        <f>B139+1</f>
        <v>2017</v>
      </c>
      <c r="D139" s="389">
        <f t="shared" ref="D139:S140" si="43">C139+1</f>
        <v>2018</v>
      </c>
      <c r="E139" s="389">
        <f t="shared" si="43"/>
        <v>2019</v>
      </c>
      <c r="F139" s="389">
        <f t="shared" si="43"/>
        <v>2020</v>
      </c>
      <c r="G139" s="389">
        <f t="shared" si="43"/>
        <v>2021</v>
      </c>
      <c r="H139" s="389">
        <f t="shared" si="43"/>
        <v>2022</v>
      </c>
      <c r="I139" s="389">
        <f t="shared" si="43"/>
        <v>2023</v>
      </c>
      <c r="J139" s="389">
        <f t="shared" si="43"/>
        <v>2024</v>
      </c>
      <c r="K139" s="389">
        <f t="shared" si="43"/>
        <v>2025</v>
      </c>
      <c r="L139" s="389">
        <f t="shared" si="43"/>
        <v>2026</v>
      </c>
      <c r="M139" s="389">
        <f t="shared" si="43"/>
        <v>2027</v>
      </c>
      <c r="N139" s="389">
        <f t="shared" si="43"/>
        <v>2028</v>
      </c>
      <c r="O139" s="389">
        <f t="shared" si="43"/>
        <v>2029</v>
      </c>
      <c r="P139" s="389">
        <f t="shared" si="43"/>
        <v>2030</v>
      </c>
      <c r="Q139" s="389">
        <f t="shared" si="43"/>
        <v>2031</v>
      </c>
      <c r="R139" s="389">
        <f t="shared" si="43"/>
        <v>2032</v>
      </c>
      <c r="S139" s="389">
        <f t="shared" si="43"/>
        <v>2033</v>
      </c>
      <c r="T139" s="389">
        <f t="shared" ref="T139:AI140" si="44">S139+1</f>
        <v>2034</v>
      </c>
      <c r="U139" s="389">
        <f t="shared" si="44"/>
        <v>2035</v>
      </c>
      <c r="V139" s="389">
        <f t="shared" si="44"/>
        <v>2036</v>
      </c>
      <c r="W139" s="389">
        <f t="shared" si="44"/>
        <v>2037</v>
      </c>
      <c r="X139" s="389">
        <f t="shared" si="44"/>
        <v>2038</v>
      </c>
      <c r="Y139" s="389">
        <f t="shared" si="44"/>
        <v>2039</v>
      </c>
      <c r="Z139" s="389">
        <f t="shared" si="44"/>
        <v>2040</v>
      </c>
      <c r="AA139" s="389">
        <f t="shared" si="44"/>
        <v>2041</v>
      </c>
      <c r="AB139" s="389">
        <f t="shared" si="44"/>
        <v>2042</v>
      </c>
      <c r="AC139" s="389">
        <f t="shared" si="44"/>
        <v>2043</v>
      </c>
      <c r="AD139" s="389">
        <f t="shared" si="44"/>
        <v>2044</v>
      </c>
      <c r="AE139" s="389">
        <f t="shared" si="44"/>
        <v>2045</v>
      </c>
      <c r="AF139" s="389">
        <f t="shared" si="44"/>
        <v>2046</v>
      </c>
      <c r="AG139" s="389">
        <f t="shared" si="44"/>
        <v>2047</v>
      </c>
      <c r="AH139" s="389">
        <f t="shared" si="44"/>
        <v>2048</v>
      </c>
      <c r="AI139" s="389">
        <f t="shared" si="44"/>
        <v>2049</v>
      </c>
      <c r="AJ139" s="389">
        <f t="shared" ref="AJ139:AY140" si="45">AI139+1</f>
        <v>2050</v>
      </c>
      <c r="AK139" s="389">
        <f t="shared" si="45"/>
        <v>2051</v>
      </c>
      <c r="AL139" s="389">
        <f t="shared" si="45"/>
        <v>2052</v>
      </c>
      <c r="AM139" s="389">
        <f t="shared" si="45"/>
        <v>2053</v>
      </c>
      <c r="AN139" s="389">
        <f t="shared" si="45"/>
        <v>2054</v>
      </c>
      <c r="AO139" s="389">
        <f t="shared" si="45"/>
        <v>2055</v>
      </c>
      <c r="AP139" s="389">
        <f t="shared" si="45"/>
        <v>2056</v>
      </c>
      <c r="AQ139" s="389">
        <f t="shared" si="45"/>
        <v>2057</v>
      </c>
      <c r="AR139" s="389">
        <f t="shared" si="45"/>
        <v>2058</v>
      </c>
      <c r="AS139" s="389">
        <f t="shared" si="45"/>
        <v>2059</v>
      </c>
      <c r="AT139" s="389">
        <f t="shared" si="45"/>
        <v>2060</v>
      </c>
      <c r="AU139" s="389">
        <f t="shared" si="45"/>
        <v>2061</v>
      </c>
      <c r="AV139" s="389">
        <f t="shared" si="45"/>
        <v>2062</v>
      </c>
      <c r="AW139" s="389">
        <f t="shared" si="45"/>
        <v>2063</v>
      </c>
      <c r="AX139" s="389">
        <f t="shared" si="45"/>
        <v>2064</v>
      </c>
      <c r="AY139" s="389">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3">
        <v>0</v>
      </c>
      <c r="C140" s="393">
        <v>0</v>
      </c>
      <c r="D140" s="393">
        <v>1</v>
      </c>
      <c r="E140" s="393">
        <f>D140+1</f>
        <v>2</v>
      </c>
      <c r="F140" s="393">
        <f t="shared" si="43"/>
        <v>3</v>
      </c>
      <c r="G140" s="393">
        <f t="shared" si="43"/>
        <v>4</v>
      </c>
      <c r="H140" s="393">
        <f t="shared" si="43"/>
        <v>5</v>
      </c>
      <c r="I140" s="393">
        <f t="shared" si="43"/>
        <v>6</v>
      </c>
      <c r="J140" s="393">
        <f t="shared" si="43"/>
        <v>7</v>
      </c>
      <c r="K140" s="393">
        <f t="shared" si="43"/>
        <v>8</v>
      </c>
      <c r="L140" s="393">
        <f t="shared" si="43"/>
        <v>9</v>
      </c>
      <c r="M140" s="393">
        <f t="shared" si="43"/>
        <v>10</v>
      </c>
      <c r="N140" s="393">
        <f t="shared" si="43"/>
        <v>11</v>
      </c>
      <c r="O140" s="393">
        <f t="shared" si="43"/>
        <v>12</v>
      </c>
      <c r="P140" s="393">
        <f t="shared" si="43"/>
        <v>13</v>
      </c>
      <c r="Q140" s="393">
        <f t="shared" si="43"/>
        <v>14</v>
      </c>
      <c r="R140" s="393">
        <f t="shared" si="43"/>
        <v>15</v>
      </c>
      <c r="S140" s="393">
        <f t="shared" si="43"/>
        <v>16</v>
      </c>
      <c r="T140" s="393">
        <f t="shared" si="44"/>
        <v>17</v>
      </c>
      <c r="U140" s="393">
        <f t="shared" si="44"/>
        <v>18</v>
      </c>
      <c r="V140" s="393">
        <f t="shared" si="44"/>
        <v>19</v>
      </c>
      <c r="W140" s="393">
        <f t="shared" si="44"/>
        <v>20</v>
      </c>
      <c r="X140" s="393">
        <f t="shared" si="44"/>
        <v>21</v>
      </c>
      <c r="Y140" s="393">
        <f t="shared" si="44"/>
        <v>22</v>
      </c>
      <c r="Z140" s="393">
        <f t="shared" si="44"/>
        <v>23</v>
      </c>
      <c r="AA140" s="393">
        <f t="shared" si="44"/>
        <v>24</v>
      </c>
      <c r="AB140" s="393">
        <f t="shared" si="44"/>
        <v>25</v>
      </c>
      <c r="AC140" s="393">
        <f t="shared" si="44"/>
        <v>26</v>
      </c>
      <c r="AD140" s="393">
        <f t="shared" si="44"/>
        <v>27</v>
      </c>
      <c r="AE140" s="393">
        <f t="shared" si="44"/>
        <v>28</v>
      </c>
      <c r="AF140" s="393">
        <f t="shared" si="44"/>
        <v>29</v>
      </c>
      <c r="AG140" s="393">
        <f t="shared" si="44"/>
        <v>30</v>
      </c>
      <c r="AH140" s="393">
        <f t="shared" si="44"/>
        <v>31</v>
      </c>
      <c r="AI140" s="393">
        <f t="shared" si="44"/>
        <v>32</v>
      </c>
      <c r="AJ140" s="393">
        <f t="shared" si="45"/>
        <v>33</v>
      </c>
      <c r="AK140" s="393">
        <f t="shared" si="45"/>
        <v>34</v>
      </c>
      <c r="AL140" s="393">
        <f t="shared" si="45"/>
        <v>35</v>
      </c>
      <c r="AM140" s="393">
        <f t="shared" si="45"/>
        <v>36</v>
      </c>
      <c r="AN140" s="393">
        <f t="shared" si="45"/>
        <v>37</v>
      </c>
      <c r="AO140" s="393">
        <f t="shared" si="45"/>
        <v>38</v>
      </c>
      <c r="AP140" s="393">
        <f>AO140+1</f>
        <v>39</v>
      </c>
      <c r="AQ140" s="393">
        <f t="shared" si="45"/>
        <v>40</v>
      </c>
      <c r="AR140" s="393">
        <f t="shared" si="45"/>
        <v>41</v>
      </c>
      <c r="AS140" s="393">
        <f t="shared" si="45"/>
        <v>42</v>
      </c>
      <c r="AT140" s="393">
        <f t="shared" si="45"/>
        <v>43</v>
      </c>
      <c r="AU140" s="393">
        <f t="shared" si="45"/>
        <v>44</v>
      </c>
      <c r="AV140" s="393">
        <f t="shared" si="45"/>
        <v>45</v>
      </c>
      <c r="AW140" s="393">
        <f t="shared" si="45"/>
        <v>46</v>
      </c>
      <c r="AX140" s="393">
        <f t="shared" si="45"/>
        <v>47</v>
      </c>
      <c r="AY140" s="393">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4">
        <f>AVERAGE(A140:B140)</f>
        <v>0</v>
      </c>
      <c r="C141" s="394">
        <f>AVERAGE(B140:C140)</f>
        <v>0</v>
      </c>
      <c r="D141" s="394">
        <f>AVERAGE(C140:D140)</f>
        <v>0.5</v>
      </c>
      <c r="E141" s="394">
        <f>AVERAGE(D140:E140)</f>
        <v>1.5</v>
      </c>
      <c r="F141" s="394">
        <f t="shared" ref="F141:AO141" si="46">AVERAGE(E140:F140)</f>
        <v>2.5</v>
      </c>
      <c r="G141" s="394">
        <f t="shared" si="46"/>
        <v>3.5</v>
      </c>
      <c r="H141" s="394">
        <f t="shared" si="46"/>
        <v>4.5</v>
      </c>
      <c r="I141" s="394">
        <f t="shared" si="46"/>
        <v>5.5</v>
      </c>
      <c r="J141" s="394">
        <f t="shared" si="46"/>
        <v>6.5</v>
      </c>
      <c r="K141" s="394">
        <f t="shared" si="46"/>
        <v>7.5</v>
      </c>
      <c r="L141" s="394">
        <f t="shared" si="46"/>
        <v>8.5</v>
      </c>
      <c r="M141" s="394">
        <f t="shared" si="46"/>
        <v>9.5</v>
      </c>
      <c r="N141" s="394">
        <f t="shared" si="46"/>
        <v>10.5</v>
      </c>
      <c r="O141" s="394">
        <f t="shared" si="46"/>
        <v>11.5</v>
      </c>
      <c r="P141" s="394">
        <f t="shared" si="46"/>
        <v>12.5</v>
      </c>
      <c r="Q141" s="394">
        <f t="shared" si="46"/>
        <v>13.5</v>
      </c>
      <c r="R141" s="394">
        <f t="shared" si="46"/>
        <v>14.5</v>
      </c>
      <c r="S141" s="394">
        <f t="shared" si="46"/>
        <v>15.5</v>
      </c>
      <c r="T141" s="394">
        <f t="shared" si="46"/>
        <v>16.5</v>
      </c>
      <c r="U141" s="394">
        <f t="shared" si="46"/>
        <v>17.5</v>
      </c>
      <c r="V141" s="394">
        <f t="shared" si="46"/>
        <v>18.5</v>
      </c>
      <c r="W141" s="394">
        <f t="shared" si="46"/>
        <v>19.5</v>
      </c>
      <c r="X141" s="394">
        <f t="shared" si="46"/>
        <v>20.5</v>
      </c>
      <c r="Y141" s="394">
        <f t="shared" si="46"/>
        <v>21.5</v>
      </c>
      <c r="Z141" s="394">
        <f t="shared" si="46"/>
        <v>22.5</v>
      </c>
      <c r="AA141" s="394">
        <f t="shared" si="46"/>
        <v>23.5</v>
      </c>
      <c r="AB141" s="394">
        <f t="shared" si="46"/>
        <v>24.5</v>
      </c>
      <c r="AC141" s="394">
        <f t="shared" si="46"/>
        <v>25.5</v>
      </c>
      <c r="AD141" s="394">
        <f t="shared" si="46"/>
        <v>26.5</v>
      </c>
      <c r="AE141" s="394">
        <f t="shared" si="46"/>
        <v>27.5</v>
      </c>
      <c r="AF141" s="394">
        <f t="shared" si="46"/>
        <v>28.5</v>
      </c>
      <c r="AG141" s="394">
        <f t="shared" si="46"/>
        <v>29.5</v>
      </c>
      <c r="AH141" s="394">
        <f t="shared" si="46"/>
        <v>30.5</v>
      </c>
      <c r="AI141" s="394">
        <f t="shared" si="46"/>
        <v>31.5</v>
      </c>
      <c r="AJ141" s="394">
        <f t="shared" si="46"/>
        <v>32.5</v>
      </c>
      <c r="AK141" s="394">
        <f t="shared" si="46"/>
        <v>33.5</v>
      </c>
      <c r="AL141" s="394">
        <f t="shared" si="46"/>
        <v>34.5</v>
      </c>
      <c r="AM141" s="394">
        <f t="shared" si="46"/>
        <v>35.5</v>
      </c>
      <c r="AN141" s="394">
        <f t="shared" si="46"/>
        <v>36.5</v>
      </c>
      <c r="AO141" s="394">
        <f t="shared" si="46"/>
        <v>37.5</v>
      </c>
      <c r="AP141" s="394">
        <f>AVERAGE(AO140:AP140)</f>
        <v>38.5</v>
      </c>
      <c r="AQ141" s="394">
        <f t="shared" ref="AQ141:AY141" si="47">AVERAGE(AP140:AQ140)</f>
        <v>39.5</v>
      </c>
      <c r="AR141" s="394">
        <f t="shared" si="47"/>
        <v>40.5</v>
      </c>
      <c r="AS141" s="394">
        <f t="shared" si="47"/>
        <v>41.5</v>
      </c>
      <c r="AT141" s="394">
        <f t="shared" si="47"/>
        <v>42.5</v>
      </c>
      <c r="AU141" s="394">
        <f t="shared" si="47"/>
        <v>43.5</v>
      </c>
      <c r="AV141" s="394">
        <f t="shared" si="47"/>
        <v>44.5</v>
      </c>
      <c r="AW141" s="394">
        <f t="shared" si="47"/>
        <v>45.5</v>
      </c>
      <c r="AX141" s="394">
        <f t="shared" si="47"/>
        <v>46.5</v>
      </c>
      <c r="AY141" s="394">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1" zoomScale="70" zoomScaleSheetLayoutView="70" workbookViewId="0">
      <selection activeCell="F51" sqref="F51"/>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3" t="str">
        <f>'2. паспорт  ТП'!A4:S4</f>
        <v>Год раскрытия информации: 2022 год</v>
      </c>
      <c r="B5" s="423"/>
      <c r="C5" s="423"/>
      <c r="D5" s="423"/>
      <c r="E5" s="423"/>
      <c r="F5" s="423"/>
      <c r="G5" s="423"/>
      <c r="H5" s="423"/>
      <c r="I5" s="423"/>
      <c r="J5" s="423"/>
      <c r="K5" s="423"/>
      <c r="L5" s="423"/>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9" t="s">
        <v>6</v>
      </c>
      <c r="B7" s="439"/>
      <c r="C7" s="439"/>
      <c r="D7" s="439"/>
      <c r="E7" s="439"/>
      <c r="F7" s="439"/>
      <c r="G7" s="439"/>
      <c r="H7" s="439"/>
      <c r="I7" s="439"/>
      <c r="J7" s="439"/>
      <c r="K7" s="439"/>
      <c r="L7" s="439"/>
    </row>
    <row r="8" spans="1:44" ht="18.75" x14ac:dyDescent="0.25">
      <c r="A8" s="439"/>
      <c r="B8" s="439"/>
      <c r="C8" s="439"/>
      <c r="D8" s="439"/>
      <c r="E8" s="439"/>
      <c r="F8" s="439"/>
      <c r="G8" s="439"/>
      <c r="H8" s="439"/>
      <c r="I8" s="439"/>
      <c r="J8" s="439"/>
      <c r="K8" s="439"/>
      <c r="L8" s="439"/>
    </row>
    <row r="9" spans="1:44"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row>
    <row r="10" spans="1:44" x14ac:dyDescent="0.25">
      <c r="A10" s="435" t="s">
        <v>5</v>
      </c>
      <c r="B10" s="435"/>
      <c r="C10" s="435"/>
      <c r="D10" s="435"/>
      <c r="E10" s="435"/>
      <c r="F10" s="435"/>
      <c r="G10" s="435"/>
      <c r="H10" s="435"/>
      <c r="I10" s="435"/>
      <c r="J10" s="435"/>
      <c r="K10" s="435"/>
      <c r="L10" s="435"/>
    </row>
    <row r="11" spans="1:44" ht="18.75" x14ac:dyDescent="0.25">
      <c r="A11" s="439"/>
      <c r="B11" s="439"/>
      <c r="C11" s="439"/>
      <c r="D11" s="439"/>
      <c r="E11" s="439"/>
      <c r="F11" s="439"/>
      <c r="G11" s="439"/>
      <c r="H11" s="439"/>
      <c r="I11" s="439"/>
      <c r="J11" s="439"/>
      <c r="K11" s="439"/>
      <c r="L11" s="439"/>
    </row>
    <row r="12" spans="1:44" x14ac:dyDescent="0.25">
      <c r="A12" s="433" t="str">
        <f>'1. паспорт местоположение'!A12:C12</f>
        <v>L_949-104</v>
      </c>
      <c r="B12" s="433"/>
      <c r="C12" s="433"/>
      <c r="D12" s="433"/>
      <c r="E12" s="433"/>
      <c r="F12" s="433"/>
      <c r="G12" s="433"/>
      <c r="H12" s="433"/>
      <c r="I12" s="433"/>
      <c r="J12" s="433"/>
      <c r="K12" s="433"/>
      <c r="L12" s="433"/>
    </row>
    <row r="13" spans="1:44" x14ac:dyDescent="0.25">
      <c r="A13" s="435" t="s">
        <v>4</v>
      </c>
      <c r="B13" s="435"/>
      <c r="C13" s="435"/>
      <c r="D13" s="435"/>
      <c r="E13" s="435"/>
      <c r="F13" s="435"/>
      <c r="G13" s="435"/>
      <c r="H13" s="435"/>
      <c r="I13" s="435"/>
      <c r="J13" s="435"/>
      <c r="K13" s="435"/>
      <c r="L13" s="435"/>
    </row>
    <row r="14" spans="1:44" ht="18.75" x14ac:dyDescent="0.25">
      <c r="A14" s="440"/>
      <c r="B14" s="440"/>
      <c r="C14" s="440"/>
      <c r="D14" s="440"/>
      <c r="E14" s="440"/>
      <c r="F14" s="440"/>
      <c r="G14" s="440"/>
      <c r="H14" s="440"/>
      <c r="I14" s="440"/>
      <c r="J14" s="440"/>
      <c r="K14" s="440"/>
      <c r="L14" s="440"/>
    </row>
    <row r="15" spans="1:44" x14ac:dyDescent="0.25">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row>
    <row r="16" spans="1:44" x14ac:dyDescent="0.25">
      <c r="A16" s="435" t="s">
        <v>3</v>
      </c>
      <c r="B16" s="435"/>
      <c r="C16" s="435"/>
      <c r="D16" s="435"/>
      <c r="E16" s="435"/>
      <c r="F16" s="435"/>
      <c r="G16" s="435"/>
      <c r="H16" s="435"/>
      <c r="I16" s="435"/>
      <c r="J16" s="435"/>
      <c r="K16" s="435"/>
      <c r="L16" s="435"/>
    </row>
    <row r="17" spans="1:12" ht="15.75" customHeight="1" x14ac:dyDescent="0.25">
      <c r="L17" s="78"/>
    </row>
    <row r="18" spans="1:12" x14ac:dyDescent="0.25">
      <c r="K18" s="77"/>
    </row>
    <row r="19" spans="1:12" ht="15.75" customHeight="1" x14ac:dyDescent="0.25">
      <c r="A19" s="497" t="s">
        <v>429</v>
      </c>
      <c r="B19" s="497"/>
      <c r="C19" s="497"/>
      <c r="D19" s="497"/>
      <c r="E19" s="497"/>
      <c r="F19" s="497"/>
      <c r="G19" s="497"/>
      <c r="H19" s="497"/>
      <c r="I19" s="497"/>
      <c r="J19" s="497"/>
      <c r="K19" s="497"/>
      <c r="L19" s="497"/>
    </row>
    <row r="20" spans="1:12" x14ac:dyDescent="0.25">
      <c r="A20" s="57"/>
      <c r="B20" s="57"/>
      <c r="C20" s="76"/>
      <c r="D20" s="76"/>
      <c r="E20" s="76"/>
      <c r="F20" s="76"/>
      <c r="G20" s="76"/>
      <c r="H20" s="76"/>
      <c r="I20" s="76"/>
      <c r="J20" s="76"/>
      <c r="K20" s="76"/>
      <c r="L20" s="76"/>
    </row>
    <row r="21" spans="1:12" ht="28.5" customHeight="1" x14ac:dyDescent="0.25">
      <c r="A21" s="498" t="s">
        <v>214</v>
      </c>
      <c r="B21" s="498" t="s">
        <v>213</v>
      </c>
      <c r="C21" s="504" t="s">
        <v>361</v>
      </c>
      <c r="D21" s="504"/>
      <c r="E21" s="504"/>
      <c r="F21" s="504"/>
      <c r="G21" s="504"/>
      <c r="H21" s="504"/>
      <c r="I21" s="499" t="s">
        <v>212</v>
      </c>
      <c r="J21" s="501" t="s">
        <v>363</v>
      </c>
      <c r="K21" s="498" t="s">
        <v>211</v>
      </c>
      <c r="L21" s="500" t="s">
        <v>362</v>
      </c>
    </row>
    <row r="22" spans="1:12" ht="58.5" customHeight="1" x14ac:dyDescent="0.25">
      <c r="A22" s="498"/>
      <c r="B22" s="498"/>
      <c r="C22" s="505" t="s">
        <v>1</v>
      </c>
      <c r="D22" s="505"/>
      <c r="E22" s="505" t="s">
        <v>8</v>
      </c>
      <c r="F22" s="505"/>
      <c r="G22" s="505" t="s">
        <v>175</v>
      </c>
      <c r="H22" s="505"/>
      <c r="I22" s="499"/>
      <c r="J22" s="502"/>
      <c r="K22" s="498"/>
      <c r="L22" s="500"/>
    </row>
    <row r="23" spans="1:12" ht="31.5" x14ac:dyDescent="0.25">
      <c r="A23" s="498"/>
      <c r="B23" s="498"/>
      <c r="C23" s="75" t="s">
        <v>210</v>
      </c>
      <c r="D23" s="75" t="s">
        <v>209</v>
      </c>
      <c r="E23" s="75" t="s">
        <v>210</v>
      </c>
      <c r="F23" s="75" t="s">
        <v>209</v>
      </c>
      <c r="G23" s="318" t="s">
        <v>210</v>
      </c>
      <c r="H23" s="318" t="s">
        <v>209</v>
      </c>
      <c r="I23" s="499"/>
      <c r="J23" s="503"/>
      <c r="K23" s="498"/>
      <c r="L23" s="500"/>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9" t="s">
        <v>465</v>
      </c>
      <c r="D26" s="359" t="s">
        <v>465</v>
      </c>
      <c r="E26" s="359" t="s">
        <v>465</v>
      </c>
      <c r="F26" s="359" t="s">
        <v>465</v>
      </c>
      <c r="G26" s="359"/>
      <c r="H26" s="359"/>
      <c r="I26" s="360"/>
      <c r="J26" s="73"/>
      <c r="K26" s="67"/>
      <c r="L26" s="67"/>
    </row>
    <row r="27" spans="1:12" s="58" customFormat="1" ht="39" customHeight="1" x14ac:dyDescent="0.25">
      <c r="A27" s="69" t="s">
        <v>206</v>
      </c>
      <c r="B27" s="74" t="s">
        <v>370</v>
      </c>
      <c r="C27" s="359" t="s">
        <v>465</v>
      </c>
      <c r="D27" s="359" t="s">
        <v>465</v>
      </c>
      <c r="E27" s="359" t="s">
        <v>465</v>
      </c>
      <c r="F27" s="359" t="s">
        <v>465</v>
      </c>
      <c r="G27" s="359"/>
      <c r="H27" s="359"/>
      <c r="I27" s="360"/>
      <c r="J27" s="73"/>
      <c r="K27" s="67"/>
      <c r="L27" s="67"/>
    </row>
    <row r="28" spans="1:12" s="58" customFormat="1" ht="70.5" customHeight="1" x14ac:dyDescent="0.25">
      <c r="A28" s="69" t="s">
        <v>369</v>
      </c>
      <c r="B28" s="74" t="s">
        <v>374</v>
      </c>
      <c r="C28" s="359" t="s">
        <v>465</v>
      </c>
      <c r="D28" s="359" t="s">
        <v>465</v>
      </c>
      <c r="E28" s="359" t="s">
        <v>465</v>
      </c>
      <c r="F28" s="359" t="s">
        <v>465</v>
      </c>
      <c r="G28" s="359"/>
      <c r="H28" s="359"/>
      <c r="I28" s="360"/>
      <c r="J28" s="73"/>
      <c r="K28" s="67"/>
      <c r="L28" s="67"/>
    </row>
    <row r="29" spans="1:12" s="58" customFormat="1" ht="54" customHeight="1" x14ac:dyDescent="0.25">
      <c r="A29" s="69" t="s">
        <v>205</v>
      </c>
      <c r="B29" s="74" t="s">
        <v>373</v>
      </c>
      <c r="C29" s="359" t="s">
        <v>465</v>
      </c>
      <c r="D29" s="359" t="s">
        <v>465</v>
      </c>
      <c r="E29" s="359" t="s">
        <v>465</v>
      </c>
      <c r="F29" s="359" t="s">
        <v>465</v>
      </c>
      <c r="G29" s="359"/>
      <c r="H29" s="359"/>
      <c r="I29" s="360"/>
      <c r="J29" s="73"/>
      <c r="K29" s="67"/>
      <c r="L29" s="67"/>
    </row>
    <row r="30" spans="1:12" s="58" customFormat="1" ht="42" customHeight="1" x14ac:dyDescent="0.25">
      <c r="A30" s="69" t="s">
        <v>204</v>
      </c>
      <c r="B30" s="74" t="s">
        <v>375</v>
      </c>
      <c r="C30" s="359" t="s">
        <v>465</v>
      </c>
      <c r="D30" s="359" t="s">
        <v>465</v>
      </c>
      <c r="E30" s="359" t="s">
        <v>465</v>
      </c>
      <c r="F30" s="359" t="s">
        <v>465</v>
      </c>
      <c r="G30" s="359"/>
      <c r="H30" s="359"/>
      <c r="I30" s="360"/>
      <c r="J30" s="73"/>
      <c r="K30" s="67"/>
      <c r="L30" s="67"/>
    </row>
    <row r="31" spans="1:12" s="58" customFormat="1" ht="37.5" customHeight="1" x14ac:dyDescent="0.25">
      <c r="A31" s="69" t="s">
        <v>203</v>
      </c>
      <c r="B31" s="68" t="s">
        <v>371</v>
      </c>
      <c r="C31" s="359" t="s">
        <v>465</v>
      </c>
      <c r="D31" s="359" t="s">
        <v>465</v>
      </c>
      <c r="E31" s="359" t="s">
        <v>465</v>
      </c>
      <c r="F31" s="359" t="s">
        <v>465</v>
      </c>
      <c r="G31" s="359"/>
      <c r="H31" s="359"/>
      <c r="I31" s="360"/>
      <c r="J31" s="73"/>
      <c r="K31" s="67"/>
      <c r="L31" s="67"/>
    </row>
    <row r="32" spans="1:12" s="58" customFormat="1" ht="31.5" x14ac:dyDescent="0.25">
      <c r="A32" s="69" t="s">
        <v>201</v>
      </c>
      <c r="B32" s="68" t="s">
        <v>376</v>
      </c>
      <c r="C32" s="359" t="s">
        <v>465</v>
      </c>
      <c r="D32" s="359" t="s">
        <v>465</v>
      </c>
      <c r="E32" s="359" t="s">
        <v>465</v>
      </c>
      <c r="F32" s="359" t="s">
        <v>465</v>
      </c>
      <c r="G32" s="359"/>
      <c r="H32" s="359"/>
      <c r="I32" s="360"/>
      <c r="J32" s="73"/>
      <c r="K32" s="67"/>
      <c r="L32" s="67"/>
    </row>
    <row r="33" spans="1:12" s="58" customFormat="1" ht="37.5" customHeight="1" x14ac:dyDescent="0.25">
      <c r="A33" s="69" t="s">
        <v>387</v>
      </c>
      <c r="B33" s="68" t="s">
        <v>308</v>
      </c>
      <c r="C33" s="359" t="s">
        <v>465</v>
      </c>
      <c r="D33" s="359" t="s">
        <v>465</v>
      </c>
      <c r="E33" s="359" t="s">
        <v>465</v>
      </c>
      <c r="F33" s="359" t="s">
        <v>465</v>
      </c>
      <c r="G33" s="359"/>
      <c r="H33" s="359"/>
      <c r="I33" s="360"/>
      <c r="J33" s="73"/>
      <c r="K33" s="67"/>
      <c r="L33" s="67"/>
    </row>
    <row r="34" spans="1:12" s="58" customFormat="1" ht="47.25" customHeight="1" x14ac:dyDescent="0.25">
      <c r="A34" s="69" t="s">
        <v>388</v>
      </c>
      <c r="B34" s="68" t="s">
        <v>380</v>
      </c>
      <c r="C34" s="359" t="s">
        <v>465</v>
      </c>
      <c r="D34" s="359" t="s">
        <v>465</v>
      </c>
      <c r="E34" s="359" t="s">
        <v>465</v>
      </c>
      <c r="F34" s="359" t="s">
        <v>465</v>
      </c>
      <c r="G34" s="359"/>
      <c r="H34" s="359"/>
      <c r="I34" s="360"/>
      <c r="J34" s="72"/>
      <c r="K34" s="72"/>
      <c r="L34" s="67"/>
    </row>
    <row r="35" spans="1:12" s="58" customFormat="1" ht="49.5" customHeight="1" x14ac:dyDescent="0.25">
      <c r="A35" s="69" t="s">
        <v>389</v>
      </c>
      <c r="B35" s="68" t="s">
        <v>202</v>
      </c>
      <c r="C35" s="359" t="s">
        <v>465</v>
      </c>
      <c r="D35" s="359" t="s">
        <v>465</v>
      </c>
      <c r="E35" s="359" t="s">
        <v>465</v>
      </c>
      <c r="F35" s="359" t="s">
        <v>465</v>
      </c>
      <c r="G35" s="359"/>
      <c r="H35" s="359"/>
      <c r="I35" s="360"/>
      <c r="J35" s="72"/>
      <c r="K35" s="72"/>
      <c r="L35" s="67"/>
    </row>
    <row r="36" spans="1:12" ht="37.5" customHeight="1" x14ac:dyDescent="0.25">
      <c r="A36" s="69" t="s">
        <v>390</v>
      </c>
      <c r="B36" s="68" t="s">
        <v>372</v>
      </c>
      <c r="C36" s="361" t="s">
        <v>465</v>
      </c>
      <c r="D36" s="361" t="s">
        <v>465</v>
      </c>
      <c r="E36" s="361" t="s">
        <v>465</v>
      </c>
      <c r="F36" s="361" t="s">
        <v>465</v>
      </c>
      <c r="G36" s="361"/>
      <c r="H36" s="361"/>
      <c r="I36" s="365"/>
      <c r="J36" s="71"/>
      <c r="K36" s="67"/>
      <c r="L36" s="67"/>
    </row>
    <row r="37" spans="1:12" x14ac:dyDescent="0.25">
      <c r="A37" s="69" t="s">
        <v>391</v>
      </c>
      <c r="B37" s="68" t="s">
        <v>200</v>
      </c>
      <c r="C37" s="362" t="s">
        <v>465</v>
      </c>
      <c r="D37" s="362" t="s">
        <v>465</v>
      </c>
      <c r="E37" s="362" t="s">
        <v>465</v>
      </c>
      <c r="F37" s="362" t="s">
        <v>465</v>
      </c>
      <c r="G37" s="362"/>
      <c r="H37" s="362"/>
      <c r="I37" s="365"/>
      <c r="J37" s="71"/>
      <c r="K37" s="67"/>
      <c r="L37" s="67"/>
    </row>
    <row r="38" spans="1:12" x14ac:dyDescent="0.25">
      <c r="A38" s="69" t="s">
        <v>392</v>
      </c>
      <c r="B38" s="70" t="s">
        <v>199</v>
      </c>
      <c r="C38" s="363"/>
      <c r="D38" s="363"/>
      <c r="E38" s="363"/>
      <c r="F38" s="363"/>
      <c r="G38" s="363"/>
      <c r="H38" s="363"/>
      <c r="I38" s="366"/>
      <c r="J38" s="67"/>
      <c r="K38" s="67"/>
      <c r="L38" s="67"/>
    </row>
    <row r="39" spans="1:12" ht="63" x14ac:dyDescent="0.25">
      <c r="A39" s="69">
        <v>2</v>
      </c>
      <c r="B39" s="68" t="s">
        <v>377</v>
      </c>
      <c r="C39" s="395">
        <v>43676</v>
      </c>
      <c r="D39" s="395">
        <v>43676</v>
      </c>
      <c r="E39" s="395">
        <v>43676</v>
      </c>
      <c r="F39" s="395">
        <v>43676</v>
      </c>
      <c r="G39" s="364"/>
      <c r="H39" s="364"/>
      <c r="I39" s="366">
        <v>100</v>
      </c>
      <c r="J39" s="67"/>
      <c r="K39" s="67"/>
      <c r="L39" s="67"/>
    </row>
    <row r="40" spans="1:12" ht="33.75" customHeight="1" x14ac:dyDescent="0.25">
      <c r="A40" s="69" t="s">
        <v>198</v>
      </c>
      <c r="B40" s="68" t="s">
        <v>379</v>
      </c>
      <c r="C40" s="361" t="s">
        <v>465</v>
      </c>
      <c r="D40" s="361" t="s">
        <v>465</v>
      </c>
      <c r="E40" s="361" t="s">
        <v>465</v>
      </c>
      <c r="F40" s="361" t="s">
        <v>465</v>
      </c>
      <c r="G40" s="361"/>
      <c r="H40" s="361"/>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465</v>
      </c>
      <c r="D42" s="363" t="s">
        <v>465</v>
      </c>
      <c r="E42" s="363" t="s">
        <v>465</v>
      </c>
      <c r="F42" s="363" t="s">
        <v>465</v>
      </c>
      <c r="G42" s="363"/>
      <c r="H42" s="363"/>
      <c r="I42" s="366"/>
      <c r="J42" s="67"/>
      <c r="K42" s="67"/>
      <c r="L42" s="67"/>
    </row>
    <row r="43" spans="1:12" ht="34.5" customHeight="1" x14ac:dyDescent="0.25">
      <c r="A43" s="69" t="s">
        <v>196</v>
      </c>
      <c r="B43" s="68" t="s">
        <v>194</v>
      </c>
      <c r="C43" s="363" t="s">
        <v>465</v>
      </c>
      <c r="D43" s="363" t="s">
        <v>465</v>
      </c>
      <c r="E43" s="363" t="s">
        <v>465</v>
      </c>
      <c r="F43" s="363" t="s">
        <v>465</v>
      </c>
      <c r="G43" s="363"/>
      <c r="H43" s="363"/>
      <c r="I43" s="366"/>
      <c r="J43" s="67"/>
      <c r="K43" s="67"/>
      <c r="L43" s="67"/>
    </row>
    <row r="44" spans="1:12" ht="24.75" customHeight="1" x14ac:dyDescent="0.25">
      <c r="A44" s="69" t="s">
        <v>195</v>
      </c>
      <c r="B44" s="68" t="s">
        <v>192</v>
      </c>
      <c r="C44" s="363" t="s">
        <v>465</v>
      </c>
      <c r="D44" s="363" t="s">
        <v>465</v>
      </c>
      <c r="E44" s="419">
        <v>44502</v>
      </c>
      <c r="F44" s="419">
        <v>44552</v>
      </c>
      <c r="G44" s="363"/>
      <c r="H44" s="363"/>
      <c r="I44" s="366">
        <v>100</v>
      </c>
      <c r="J44" s="366">
        <v>100</v>
      </c>
      <c r="K44" s="67"/>
      <c r="L44" s="67"/>
    </row>
    <row r="45" spans="1:12" ht="90.75" customHeight="1" x14ac:dyDescent="0.25">
      <c r="A45" s="69" t="s">
        <v>193</v>
      </c>
      <c r="B45" s="68" t="s">
        <v>383</v>
      </c>
      <c r="C45" s="363" t="s">
        <v>465</v>
      </c>
      <c r="D45" s="363" t="s">
        <v>465</v>
      </c>
      <c r="E45" s="363" t="s">
        <v>465</v>
      </c>
      <c r="F45" s="363" t="s">
        <v>465</v>
      </c>
      <c r="G45" s="363"/>
      <c r="H45" s="363"/>
      <c r="I45" s="366"/>
      <c r="J45" s="67"/>
      <c r="K45" s="67"/>
      <c r="L45" s="67"/>
    </row>
    <row r="46" spans="1:12" ht="167.25" customHeight="1" x14ac:dyDescent="0.25">
      <c r="A46" s="69" t="s">
        <v>191</v>
      </c>
      <c r="B46" s="68" t="s">
        <v>381</v>
      </c>
      <c r="C46" s="363" t="s">
        <v>465</v>
      </c>
      <c r="D46" s="363" t="s">
        <v>465</v>
      </c>
      <c r="E46" s="363" t="s">
        <v>465</v>
      </c>
      <c r="F46" s="363" t="s">
        <v>465</v>
      </c>
      <c r="G46" s="363"/>
      <c r="H46" s="363"/>
      <c r="I46" s="366"/>
      <c r="J46" s="67"/>
      <c r="K46" s="67"/>
      <c r="L46" s="67"/>
    </row>
    <row r="47" spans="1:12" ht="30.75" customHeight="1" x14ac:dyDescent="0.25">
      <c r="A47" s="69" t="s">
        <v>189</v>
      </c>
      <c r="B47" s="68" t="s">
        <v>190</v>
      </c>
      <c r="C47" s="395">
        <v>44470</v>
      </c>
      <c r="D47" s="395">
        <v>44561</v>
      </c>
      <c r="E47" s="366"/>
      <c r="F47" s="366"/>
      <c r="G47" s="363"/>
      <c r="H47" s="363"/>
      <c r="I47" s="366"/>
      <c r="J47" s="67"/>
      <c r="K47" s="67"/>
      <c r="L47" s="67"/>
    </row>
    <row r="48" spans="1:12" ht="37.5" customHeight="1" x14ac:dyDescent="0.25">
      <c r="A48" s="69" t="s">
        <v>393</v>
      </c>
      <c r="B48" s="70" t="s">
        <v>188</v>
      </c>
      <c r="C48" s="363"/>
      <c r="D48" s="363"/>
      <c r="E48" s="366"/>
      <c r="F48" s="366"/>
      <c r="G48" s="363"/>
      <c r="H48" s="363"/>
      <c r="I48" s="366"/>
      <c r="J48" s="67"/>
      <c r="K48" s="67"/>
      <c r="L48" s="67"/>
    </row>
    <row r="49" spans="1:12" ht="35.25" customHeight="1" x14ac:dyDescent="0.25">
      <c r="A49" s="69">
        <v>4</v>
      </c>
      <c r="B49" s="68" t="s">
        <v>186</v>
      </c>
      <c r="C49" s="363" t="s">
        <v>465</v>
      </c>
      <c r="D49" s="363" t="s">
        <v>465</v>
      </c>
      <c r="E49" s="363" t="s">
        <v>465</v>
      </c>
      <c r="F49" s="363" t="s">
        <v>465</v>
      </c>
      <c r="G49" s="363"/>
      <c r="H49" s="363"/>
      <c r="I49" s="366"/>
      <c r="J49" s="67"/>
      <c r="K49" s="67"/>
      <c r="L49" s="67"/>
    </row>
    <row r="50" spans="1:12" ht="86.25" customHeight="1" x14ac:dyDescent="0.25">
      <c r="A50" s="69" t="s">
        <v>187</v>
      </c>
      <c r="B50" s="68" t="s">
        <v>382</v>
      </c>
      <c r="C50" s="395">
        <v>44470</v>
      </c>
      <c r="D50" s="395">
        <v>44561</v>
      </c>
      <c r="E50" s="418">
        <v>44561</v>
      </c>
      <c r="F50" s="418">
        <v>44561</v>
      </c>
      <c r="G50" s="364"/>
      <c r="H50" s="364"/>
      <c r="I50" s="366">
        <v>73</v>
      </c>
      <c r="J50" s="366">
        <v>73</v>
      </c>
      <c r="K50" s="67"/>
      <c r="L50" s="67"/>
    </row>
    <row r="51" spans="1:12" ht="77.25" customHeight="1" x14ac:dyDescent="0.25">
      <c r="A51" s="69" t="s">
        <v>185</v>
      </c>
      <c r="B51" s="68" t="s">
        <v>384</v>
      </c>
      <c r="C51" s="363" t="s">
        <v>465</v>
      </c>
      <c r="D51" s="363" t="s">
        <v>465</v>
      </c>
      <c r="E51" s="363" t="s">
        <v>465</v>
      </c>
      <c r="F51" s="363" t="s">
        <v>465</v>
      </c>
      <c r="G51" s="363"/>
      <c r="H51" s="363"/>
      <c r="I51" s="366"/>
      <c r="J51" s="67"/>
      <c r="K51" s="67"/>
      <c r="L51" s="67"/>
    </row>
    <row r="52" spans="1:12" ht="71.25" customHeight="1" x14ac:dyDescent="0.25">
      <c r="A52" s="69" t="s">
        <v>183</v>
      </c>
      <c r="B52" s="68" t="s">
        <v>184</v>
      </c>
      <c r="C52" s="363" t="s">
        <v>465</v>
      </c>
      <c r="D52" s="363" t="s">
        <v>465</v>
      </c>
      <c r="E52" s="363" t="s">
        <v>465</v>
      </c>
      <c r="F52" s="363" t="s">
        <v>465</v>
      </c>
      <c r="G52" s="363"/>
      <c r="H52" s="363"/>
      <c r="I52" s="366"/>
      <c r="J52" s="67"/>
      <c r="K52" s="67"/>
      <c r="L52" s="67"/>
    </row>
    <row r="53" spans="1:12" ht="48" customHeight="1" x14ac:dyDescent="0.25">
      <c r="A53" s="69" t="s">
        <v>181</v>
      </c>
      <c r="B53" s="123" t="s">
        <v>385</v>
      </c>
      <c r="C53" s="395">
        <v>44470</v>
      </c>
      <c r="D53" s="395">
        <v>44561</v>
      </c>
      <c r="E53" s="418">
        <v>44561</v>
      </c>
      <c r="F53" s="418">
        <v>44561</v>
      </c>
      <c r="G53" s="364"/>
      <c r="H53" s="364"/>
      <c r="I53" s="366">
        <v>73</v>
      </c>
      <c r="J53" s="366">
        <v>73</v>
      </c>
      <c r="K53" s="67"/>
      <c r="L53" s="67"/>
    </row>
    <row r="54" spans="1:12" ht="46.5" customHeight="1" x14ac:dyDescent="0.25">
      <c r="A54" s="69" t="s">
        <v>386</v>
      </c>
      <c r="B54" s="68" t="s">
        <v>182</v>
      </c>
      <c r="C54" s="395">
        <v>44470</v>
      </c>
      <c r="D54" s="395">
        <v>44561</v>
      </c>
      <c r="E54" s="366"/>
      <c r="F54" s="366"/>
      <c r="G54" s="364"/>
      <c r="H54" s="364"/>
      <c r="I54" s="366"/>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2022-02-17T12:41:33Z</dcterms:modified>
</cp:coreProperties>
</file>