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7" i="27" l="1"/>
  <c r="K56" i="27"/>
  <c r="K55" i="27"/>
  <c r="K54" i="27"/>
  <c r="K53" i="27"/>
  <c r="K51" i="27"/>
  <c r="K50" i="27"/>
  <c r="K49" i="27"/>
  <c r="J49" i="27" l="1"/>
  <c r="E33" i="14"/>
  <c r="E32" i="14"/>
  <c r="E31" i="14"/>
  <c r="E30" i="14"/>
  <c r="E29" i="14"/>
  <c r="E28" i="14"/>
  <c r="E27" i="14"/>
  <c r="E26" i="14"/>
  <c r="J57" i="27" l="1"/>
  <c r="A15" i="10"/>
  <c r="A12" i="10"/>
  <c r="A9" i="10"/>
  <c r="A5" i="10"/>
  <c r="A51" i="22" l="1"/>
  <c r="J56" i="27"/>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34" i="14" l="1"/>
  <c r="E25" i="14"/>
  <c r="R35"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7" i="14"/>
  <c r="R36"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84" i="26"/>
  <c r="K89" i="26" s="1"/>
  <c r="K72" i="26"/>
  <c r="W75" i="26"/>
  <c r="Y67" i="26"/>
  <c r="X76" i="26"/>
  <c r="X68" i="26"/>
  <c r="L56" i="26"/>
  <c r="L69" i="26" s="1"/>
  <c r="K88" i="26" l="1"/>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V89" i="26" s="1"/>
  <c r="X53" i="26"/>
  <c r="W82" i="26"/>
  <c r="W77" i="26"/>
  <c r="W70" i="26"/>
  <c r="AP75" i="26"/>
  <c r="V87" i="26" l="1"/>
  <c r="V90" i="26" s="1"/>
  <c r="W71" i="26"/>
  <c r="W78" i="26" s="1"/>
  <c r="W83" i="26" s="1"/>
  <c r="X55" i="26"/>
  <c r="X82" i="26" s="1"/>
  <c r="X56" i="26" l="1"/>
  <c r="X69" i="26" s="1"/>
  <c r="X77" i="26" s="1"/>
  <c r="W72" i="26"/>
  <c r="W86" i="26"/>
  <c r="W87" i="26" s="1"/>
  <c r="W90" i="26" s="1"/>
  <c r="W88" i="26"/>
  <c r="W84" i="26"/>
  <c r="W89" i="26" s="1"/>
  <c r="Y53" i="26"/>
  <c r="X70" i="26" l="1"/>
  <c r="Y55" i="26"/>
  <c r="Y82" i="26" s="1"/>
  <c r="X71" i="26"/>
  <c r="X78" i="26" s="1"/>
  <c r="X83" i="26" s="1"/>
  <c r="Z53" i="26" l="1"/>
  <c r="Z55" i="26" s="1"/>
  <c r="Z82" i="26" s="1"/>
  <c r="X86" i="26"/>
  <c r="X87" i="26" s="1"/>
  <c r="X90" i="26" s="1"/>
  <c r="X88" i="26"/>
  <c r="X84" i="26"/>
  <c r="X89" i="26" s="1"/>
  <c r="Y56" i="26"/>
  <c r="Y69" i="26" s="1"/>
  <c r="Y70" i="26" s="1"/>
  <c r="X72" i="26"/>
  <c r="Y77" i="26" l="1"/>
  <c r="Z56" i="26"/>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C70" i="26"/>
  <c r="AB77" i="26"/>
  <c r="AB70" i="26"/>
  <c r="AD82" i="26" l="1"/>
  <c r="AD56" i="26"/>
  <c r="AD69" i="26" s="1"/>
  <c r="AD70" i="26" s="1"/>
  <c r="AE53" i="26"/>
  <c r="AE55" i="26" s="1"/>
  <c r="AE82" i="26" s="1"/>
  <c r="AB71" i="26"/>
  <c r="AB78" i="26" s="1"/>
  <c r="AB83" i="26" s="1"/>
  <c r="AC71" i="26"/>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88" i="26"/>
  <c r="AF72" i="26"/>
  <c r="AE90" i="26"/>
  <c r="AH53" i="26"/>
  <c r="AG82" i="26"/>
  <c r="AG56" i="26"/>
  <c r="AG69" i="26" s="1"/>
  <c r="AF84" i="26" l="1"/>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<sst xmlns="http://schemas.openxmlformats.org/spreadsheetml/2006/main" count="1285" uniqueCount="626">
  <si>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</si>
  <si>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</si>
  <si>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</si>
  <si>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</si>
  <si>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</si>
  <si>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</si>
  <si>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</si>
  <si>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</si>
  <si>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</si>
  <si>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</si>
  <si>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</si>
  <si>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</si>
  <si>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</si>
  <si>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</si>
  <si>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</si>
  <si>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</si>
  <si>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</si>
  <si>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</si>
  <si>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</si>
  <si>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</si>
  <si>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</si>
  <si>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</si>
  <si>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</si>
  <si>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</si>
  <si>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</si>
  <si>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</si>
  <si>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</si>
  <si>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</si>
  <si>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</si>
  <si>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</si>
  <si>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</si>
  <si>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</si>
  <si>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</si>
  <si>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</si>
  <si>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</si>
  <si>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</si>
  <si>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</si>
  <si>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</si>
  <si>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</si>
  <si>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</si>
  <si>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</si>
  <si>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</si>
  <si>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</si>
  <si>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</si>
  <si>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</si>
  <si>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</si>
  <si>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</si>
  <si>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</si>
  <si>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</si>
  <si>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</si>
  <si>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</si>
  <si>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</si>
  <si>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</si>
  <si>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</si>
  <si>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</si>
  <si>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</si>
  <si>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</si>
  <si>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</si>
  <si>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</si>
  <si>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</si>
  <si>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</si>
  <si>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</si>
  <si>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</si>
  <si>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</si>
  <si>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</si>
  <si>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</si>
  <si>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</si>
  <si>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</si>
  <si>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</si>
  <si>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</si>
  <si>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</si>
  <si>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</si>
  <si>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</si>
  <si>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</si>
  <si>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</si>
  <si>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</si>
  <si>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</si>
  <si>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</si>
  <si>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</si>
  <si>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</si>
  <si>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</si>
  <si>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</si>
  <si>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</si>
  <si>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</si>
  <si>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</si>
  <si>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</si>
  <si>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</si>
  <si>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</si>
  <si>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</si>
  <si>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</si>
  <si>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</si>
  <si>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</si>
  <si>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</si>
  <si>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</si>
  <si>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</si>
  <si>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</si>
  <si>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</si>
  <si>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</si>
  <si>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</si>
  <si>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</si>
  <si>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</si>
  <si>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</si>
  <si>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</si>
  <si>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</si>
  <si>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</si>
  <si>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</si>
  <si>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</si>
  <si>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</si>
  <si>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</si>
  <si>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</si>
  <si>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</si>
  <si>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</si>
  <si>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</si>
  <si>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</si>
  <si>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</si>
  <si>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</si>
  <si>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</si>
  <si>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</si>
  <si>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</si>
  <si>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</si>
  <si>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</si>
  <si>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</si>
  <si>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</si>
  <si>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</si>
  <si>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</si>
  <si>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</si>
  <si>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</si>
  <si>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</si>
  <si>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</si>
  <si>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</si>
  <si>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</si>
  <si>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</si>
  <si>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</si>
  <si>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</si>
  <si>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</si>
  <si>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</si>
  <si>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</si>
  <si>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</si>
  <si>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</si>
  <si>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</si>
  <si>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</si>
  <si>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</si>
  <si>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</si>
  <si>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</si>
  <si>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</si>
  <si>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</si>
  <si>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</si>
  <si>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</si>
  <si>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</si>
  <si>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</si>
  <si>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</si>
  <si>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</si>
  <si>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</si>
  <si>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</si>
  <si>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</si>
  <si>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</si>
  <si>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</si>
  <si>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</si>
  <si>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</si>
  <si>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</si>
  <si>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</si>
  <si>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</si>
  <si>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</si>
  <si>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</si>
  <si>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</si>
  <si>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</si>
  <si>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</si>
  <si>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</si>
  <si>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</si>
  <si>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</si>
  <si>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</si>
  <si>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</si>
  <si>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</si>
  <si>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</si>
  <si>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</si>
  <si>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</si>
  <si>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</si>
  <si>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</si>
  <si>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</si>
  <si>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</si>
  <si>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</si>
  <si>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</si>
  <si>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</si>
  <si>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</si>
  <si>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</si>
  <si>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</si>
  <si>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</si>
  <si>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</si>
  <si>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</si>
  <si>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</si>
  <si>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</si>
  <si>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</si>
  <si>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</si>
  <si>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</si>
  <si>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</si>
  <si>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</si>
  <si>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</si>
  <si>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</si>
  <si>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</si>
  <si>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</si>
  <si>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</si>
  <si>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</si>
  <si>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</si>
  <si>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</si>
  <si>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</si>
  <si>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</si>
  <si>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</si>
  <si>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</si>
  <si>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</si>
  <si>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</si>
  <si>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</si>
  <si>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</si>
  <si>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</si>
  <si>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</si>
  <si>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</si>
  <si>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</si>
  <si>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</si>
  <si>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</si>
  <si>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</si>
  <si>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</si>
  <si>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</si>
  <si>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</si>
  <si>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</si>
  <si>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</si>
  <si>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</si>
  <si>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</si>
  <si>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</si>
  <si>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</si>
  <si>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</si>
  <si>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</si>
  <si>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</si>
  <si>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</si>
  <si>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</si>
  <si>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</si>
  <si>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</si>
  <si>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</si>
  <si>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</si>
  <si>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</si>
  <si>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</si>
  <si>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</si>
  <si>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</si>
  <si>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</si>
  <si>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</si>
  <si>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</si>
  <si>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</si>
  <si>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</si>
  <si>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</si>
  <si>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</si>
  <si>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</si>
  <si>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</si>
  <si>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</si>
  <si>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</si>
  <si>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</si>
  <si>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</si>
  <si>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</si>
  <si>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</si>
  <si>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</si>
  <si>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</si>
  <si>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</si>
  <si>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</si>
  <si>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</si>
  <si>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</si>
  <si>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</si>
  <si>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</si>
  <si>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</si>
  <si>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</si>
  <si>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</si>
  <si>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</si>
  <si>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</si>
  <si>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</si>
  <si>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</si>
  <si>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</si>
  <si>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</si>
  <si>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</si>
  <si>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</si>
  <si>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</si>
  <si>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</si>
  <si>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</si>
  <si>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</si>
  <si>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</si>
  <si>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</si>
  <si>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</si>
  <si>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</si>
  <si>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</si>
  <si>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</si>
  <si>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</si>
  <si>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</si>
  <si>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</si>
  <si>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</si>
  <si>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</si>
  <si>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</si>
  <si>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</si>
  <si>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</si>
  <si>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</si>
  <si>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</si>
  <si>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</si>
  <si>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</si>
  <si>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</si>
  <si>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</si>
  <si>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</si>
  <si>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</si>
  <si>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</si>
  <si>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</si>
  <si>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</si>
  <si>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</si>
  <si>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</si>
  <si>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</si>
  <si>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</si>
  <si>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</si>
  <si>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</si>
  <si>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</si>
  <si>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</si>
  <si>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</si>
  <si>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</si>
  <si>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</si>
  <si>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</si>
  <si>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</si>
  <si>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</si>
  <si>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</si>
  <si>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</si>
  <si>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</si>
  <si>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</si>
  <si>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</si>
  <si>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</si>
  <si>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</si>
  <si>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</si>
  <si>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</si>
  <si>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</si>
  <si>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</si>
  <si>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</si>
  <si>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</si>
  <si>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</si>
  <si>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</si>
  <si>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</si>
  <si>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</si>
  <si>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</si>
  <si>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</si>
  <si>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</si>
  <si>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</si>
  <si>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</si>
  <si>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</si>
  <si>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</si>
  <si>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</si>
  <si>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</si>
  <si>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</si>
  <si>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</si>
  <si>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</si>
  <si>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</si>
  <si>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</si>
  <si>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</si>
  <si>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</si>
  <si>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</si>
  <si>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</si>
  <si>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</si>
  <si>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</si>
  <si>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</si>
  <si>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</si>
  <si>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</si>
  <si>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</si>
  <si>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</si>
  <si>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</si>
  <si>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</si>
  <si>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</si>
  <si>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</si>
  <si>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</si>
  <si>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</si>
  <si>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</si>
  <si>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</si>
  <si>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</si>
  <si>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</si>
  <si>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</si>
  <si>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</si>
  <si>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</si>
  <si>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</si>
  <si>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</si>
  <si>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</si>
  <si>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</si>
  <si>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</si>
  <si>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</si>
  <si>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</si>
  <si>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</si>
  <si>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</si>
  <si>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</si>
  <si>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</si>
  <si>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</si>
  <si>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</si>
  <si>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</si>
  <si>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</si>
  <si>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</si>
  <si>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</si>
  <si>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</si>
  <si>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</si>
  <si>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</si>
  <si>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</si>
  <si>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</si>
  <si>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</si>
  <si>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</si>
  <si>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</si>
  <si>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</si>
  <si>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</si>
  <si>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</si>
  <si>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</si>
  <si>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</si>
  <si>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</si>
  <si>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</si>
  <si>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</si>
  <si>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</si>
  <si>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</si>
  <si>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</si>
  <si>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</si>
  <si>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</si>
  <si>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</si>
  <si>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</si>
  <si>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</si>
  <si>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</si>
  <si>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</si>
  <si>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</si>
  <si>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</si>
  <si>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</si>
  <si>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</si>
  <si>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</si>
  <si>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</si>
  <si>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</si>
  <si>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</si>
  <si>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</si>
  <si>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</si>
  <si>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</si>
  <si>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</si>
  <si>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</si>
  <si>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</si>
  <si>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</si>
  <si>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</si>
  <si>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</si>
  <si>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</si>
  <si>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</si>
  <si>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</si>
  <si>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</si>
  <si>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</si>
  <si>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</si>
  <si>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</si>
  <si>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</si>
  <si>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</si>
  <si>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</si>
  <si>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</si>
  <si>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</si>
  <si>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</si>
  <si>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</si>
  <si>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</si>
  <si>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</si>
  <si>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</si>
  <si>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</si>
  <si>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</si>
  <si>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</si>
  <si>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</si>
  <si>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</si>
  <si>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</si>
  <si>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</si>
  <si>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</si>
  <si>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</si>
  <si>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</si>
  <si>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</si>
  <si>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</si>
  <si>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</si>
  <si>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</si>
  <si>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</si>
  <si>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</si>
  <si>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</si>
  <si>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</si>
  <si>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</si>
  <si>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</si>
  <si>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</si>
  <si>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</si>
  <si>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</si>
  <si>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</si>
  <si>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</si>
  <si>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</si>
  <si>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</si>
  <si>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</si>
  <si>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</si>
  <si>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</si>
  <si>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</si>
  <si>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</si>
  <si>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</si>
  <si>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</si>
  <si>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</si>
  <si>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</si>
  <si>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</si>
  <si>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</si>
  <si>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</si>
  <si>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</si>
  <si>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</si>
  <si>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</si>
  <si>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</si>
  <si>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</si>
  <si>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</si>
  <si>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</si>
  <si>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</si>
  <si>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</si>
  <si>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</si>
  <si>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</si>
  <si>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</si>
  <si>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</si>
  <si>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</si>
  <si>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</si>
  <si>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</si>
  <si>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</si>
  <si>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</si>
  <si>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</si>
  <si>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</si>
  <si>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</si>
  <si>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</si>
  <si>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</si>
  <si>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</si>
  <si>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</si>
  <si>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</si>
  <si>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</si>
  <si>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</si>
  <si>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</si>
  <si>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</si>
  <si>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</si>
  <si>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</si>
  <si>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</si>
  <si>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</si>
  <si>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</si>
  <si>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</si>
  <si>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</si>
  <si>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</si>
  <si>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</si>
  <si>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</si>
  <si>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</si>
  <si>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</si>
  <si>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</si>
  <si>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</si>
  <si>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</si>
  <si>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</si>
  <si>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</si>
  <si>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</si>
  <si>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</si>
  <si>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</si>
  <si>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</si>
  <si>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</si>
  <si>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</si>
  <si>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</si>
  <si>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</si>
  <si>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</si>
  <si>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</si>
  <si>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</si>
  <si>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</si>
  <si>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</si>
  <si>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</si>
  <si>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</si>
  <si>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</si>
  <si>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</si>
  <si>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</si>
  <si>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</si>
  <si>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</si>
  <si>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</si>
  <si>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</si>
  <si>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</si>
  <si>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</si>
  <si>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</si>
  <si>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</si>
  <si>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</si>
  <si>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</si>
  <si>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</si>
  <si>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</si>
  <si>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</si>
  <si>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</si>
  <si>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</si>
  <si>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</si>
  <si>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</si>
  <si>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</si>
  <si>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</si>
  <si>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</si>
  <si>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</si>
  <si>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</si>
  <si>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</si>
  <si>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</si>
  <si>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</si>
  <si>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</si>
  <si>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</si>
  <si>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</si>
  <si>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</si>
  <si>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</si>
  <si>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</si>
  <si>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</si>
  <si>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</si>
  <si>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</si>
  <si>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</si>
  <si>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</si>
  <si>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</si>
  <si>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</si>
  <si>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</si>
  <si>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</si>
  <si>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</si>
  <si>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</si>
  <si>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</si>
  <si>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</si>
  <si>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</si>
  <si>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</si>
  <si>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</si>
  <si>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</si>
  <si>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</si>
  <si>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</si>
  <si>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</si>
  <si>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</si>
  <si>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</si>
  <si>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</si>
  <si>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</si>
  <si>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</si>
  <si>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L_140-170</t>
  </si>
  <si>
    <t>Приобретение электросетевого комплекса в г.Калининграде, ул.У.Громовой, д.131, ул.Карташева, д.42А, ул.Аксакова, д.77</t>
  </si>
  <si>
    <t>КЛ-1 0,4 кВ от РУ 0,4 кВ ТП 1316 1 с. до ГРЩ-1 ж/д 131</t>
  </si>
  <si>
    <t>КЛ-2 0,4 кВ от РУ 0,4 кВ ТП 1316 2 с. до ГРЩ-1 ж/д 131</t>
  </si>
  <si>
    <t>КЛ-1 0,4 кВ от РУ 0,4 кВ ТП 1316 1 с. до ГРЩ-2 ж/д 131</t>
  </si>
  <si>
    <t>КЛ-2 0,4 кВ от РУ 0,4 кВ ТП 1316 2 с. до ГРЩ-2 ж/д 131</t>
  </si>
  <si>
    <t>КЛ-2 0,4 кВ от ЩУ 0,4 кВ ТП 669 до ВРУ 0,4 кВ ввод 2 ж/д 42а</t>
  </si>
  <si>
    <t>КЛ-1 0,4 кВ от ЩУ 0,4 кВ ТП 669 до ВРУ 0,4 кВ ввод 1 ж/д 42а</t>
  </si>
  <si>
    <t>КЛ-1 0,4 кВ от РУ 0,4 кВ ТП 1110 до ВРУ 0,4 кВ ввод 1 ж/д 77</t>
  </si>
  <si>
    <t>КЛ-2 0,4 кВ от РУ 0,4 кВ ТП 1110 до ВРУ 0,4 кВ ввод 2 ж/д 77</t>
  </si>
  <si>
    <t>КЛ-1 0,4 кВ от ВРУ 0,4 кВ ввод 1 ж/д 77 до ВРУ 0,4 кВ ввод 1 ж/д 95</t>
  </si>
  <si>
    <t>КЛ-2 0,4 кВ от ВРУ 0,4 кВ ввод 2 ж/д 77 до ВРУ 0,4 кВ ввод 2 ж/д 95</t>
  </si>
  <si>
    <t>Приобретение электросетевого комплекса в г.Калининграде, ул.У.Громовой, д.131, ул.Карташева, д.42А, ул.Аксакова, д.77: КЛ 0,4 кВ протяженностью 2,094 км; счетчики ЭЭ - 4шт.</t>
  </si>
  <si>
    <t>КЛ 0,4 кВ - 2,59 млн руб/км</t>
  </si>
  <si>
    <t>Договор безвозмездной передачи № 1014 от 26.11.2021 с гр.Ивановым А.Н.</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</si>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</sst>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16715368"/>
        <c:axId val="816715760"/>
      </c:lineChart>
      <c:catAx>
        <c:axId val="8167153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6715760"/>
        <c:crosses val="autoZero"/>
        <c:auto val="1"/>
        <c:lblAlgn val="ctr"/>
        <c:lblOffset val="100"/>
        <c:noMultiLvlLbl val="0"/>
      </c:catAx>
      <c:valAx>
        <c:axId val="816715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67153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16716544"/>
        <c:axId val="978143336"/>
      </c:lineChart>
      <c:catAx>
        <c:axId val="816716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78143336"/>
        <c:crosses val="autoZero"/>
        <c:auto val="1"/>
        <c:lblAlgn val="ctr"/>
        <c:lblOffset val="100"/>
        <c:noMultiLvlLbl val="0"/>
      </c:catAx>
      <c:valAx>
        <c:axId val="978143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67165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2" sqref="C22"/>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625</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610</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611</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ЛЭП'!R35," км")</f>
        <v>∆L0,4лэп=2,094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K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21" t="s">
        <v>7</v>
      </c>
      <c r="B6" s="421"/>
      <c r="C6" s="421"/>
      <c r="D6" s="421"/>
      <c r="E6" s="421"/>
      <c r="F6" s="421"/>
      <c r="G6" s="421"/>
      <c r="H6" s="421"/>
      <c r="I6" s="421"/>
      <c r="J6" s="421"/>
      <c r="K6" s="421"/>
      <c r="L6" s="421"/>
      <c r="M6" s="421"/>
      <c r="N6" s="421"/>
      <c r="O6" s="421"/>
      <c r="P6" s="421"/>
      <c r="Q6" s="421"/>
      <c r="R6" s="421"/>
      <c r="S6" s="421"/>
      <c r="T6" s="421"/>
      <c r="U6" s="421"/>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L_140-170</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Приобретение электросетевого комплекса в г.Калининграде, ул.У.Громовой, д.131, ул.Карташева, д.42А, ул.Аксакова, д.77</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8"/>
      <c r="L17" s="58"/>
      <c r="M17" s="58"/>
      <c r="N17" s="58"/>
      <c r="O17" s="58"/>
      <c r="P17" s="58"/>
      <c r="Q17" s="58"/>
      <c r="R17" s="58"/>
      <c r="S17" s="58"/>
      <c r="T17" s="58"/>
    </row>
    <row r="18" spans="1:24" x14ac:dyDescent="0.25">
      <c r="A18" s="499" t="s">
        <v>473</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8"/>
      <c r="B19" s="58"/>
      <c r="C19" s="58"/>
      <c r="D19" s="58"/>
      <c r="E19" s="58"/>
      <c r="F19" s="58"/>
      <c r="L19" s="58"/>
      <c r="M19" s="58"/>
      <c r="N19" s="58"/>
      <c r="O19" s="58"/>
      <c r="P19" s="58"/>
      <c r="Q19" s="58"/>
      <c r="R19" s="58"/>
      <c r="S19" s="58"/>
      <c r="T19" s="58"/>
    </row>
    <row r="20" spans="1:24" ht="33" customHeight="1" x14ac:dyDescent="0.25">
      <c r="A20" s="500" t="s">
        <v>182</v>
      </c>
      <c r="B20" s="500" t="s">
        <v>181</v>
      </c>
      <c r="C20" s="481" t="s">
        <v>180</v>
      </c>
      <c r="D20" s="481"/>
      <c r="E20" s="502" t="s">
        <v>179</v>
      </c>
      <c r="F20" s="502"/>
      <c r="G20" s="503" t="s">
        <v>603</v>
      </c>
      <c r="H20" s="492" t="s">
        <v>604</v>
      </c>
      <c r="I20" s="493"/>
      <c r="J20" s="493"/>
      <c r="K20" s="493"/>
      <c r="L20" s="492" t="s">
        <v>605</v>
      </c>
      <c r="M20" s="493"/>
      <c r="N20" s="493"/>
      <c r="O20" s="493"/>
      <c r="P20" s="492" t="s">
        <v>606</v>
      </c>
      <c r="Q20" s="493"/>
      <c r="R20" s="493"/>
      <c r="S20" s="493"/>
      <c r="T20" s="506" t="s">
        <v>178</v>
      </c>
      <c r="U20" s="507"/>
      <c r="V20" s="73"/>
      <c r="W20" s="73"/>
      <c r="X20" s="73"/>
    </row>
    <row r="21" spans="1:24" ht="99.75" customHeight="1" x14ac:dyDescent="0.25">
      <c r="A21" s="501"/>
      <c r="B21" s="501"/>
      <c r="C21" s="481"/>
      <c r="D21" s="481"/>
      <c r="E21" s="502"/>
      <c r="F21" s="502"/>
      <c r="G21" s="504"/>
      <c r="H21" s="494" t="s">
        <v>2</v>
      </c>
      <c r="I21" s="494"/>
      <c r="J21" s="494" t="s">
        <v>516</v>
      </c>
      <c r="K21" s="494"/>
      <c r="L21" s="494" t="s">
        <v>2</v>
      </c>
      <c r="M21" s="494"/>
      <c r="N21" s="494" t="s">
        <v>516</v>
      </c>
      <c r="O21" s="494"/>
      <c r="P21" s="494" t="s">
        <v>2</v>
      </c>
      <c r="Q21" s="494"/>
      <c r="R21" s="494" t="s">
        <v>516</v>
      </c>
      <c r="S21" s="494"/>
      <c r="T21" s="508"/>
      <c r="U21" s="509"/>
    </row>
    <row r="22" spans="1:24" ht="89.25" customHeight="1" x14ac:dyDescent="0.25">
      <c r="A22" s="488"/>
      <c r="B22" s="488"/>
      <c r="C22" s="255" t="s">
        <v>2</v>
      </c>
      <c r="D22" s="255" t="s">
        <v>177</v>
      </c>
      <c r="E22" s="222" t="s">
        <v>597</v>
      </c>
      <c r="F22" s="222" t="s">
        <v>602</v>
      </c>
      <c r="G22" s="505"/>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ЛЭП'!R35</f>
        <v>2.0939999999999999</v>
      </c>
      <c r="K49" s="212">
        <f>J49</f>
        <v>2.0939999999999999</v>
      </c>
      <c r="L49" s="212">
        <v>0</v>
      </c>
      <c r="M49" s="212">
        <v>0</v>
      </c>
      <c r="N49" s="212">
        <f t="shared" si="11"/>
        <v>0</v>
      </c>
      <c r="O49" s="212">
        <f t="shared" si="11"/>
        <v>0</v>
      </c>
      <c r="P49" s="212">
        <v>0</v>
      </c>
      <c r="Q49" s="212">
        <v>0</v>
      </c>
      <c r="R49" s="212">
        <v>0</v>
      </c>
      <c r="S49" s="212">
        <v>0</v>
      </c>
      <c r="T49" s="211">
        <f t="shared" si="4"/>
        <v>0</v>
      </c>
      <c r="U49" s="211">
        <f t="shared" si="5"/>
        <v>2.0939999999999999</v>
      </c>
    </row>
    <row r="50" spans="1:21" ht="18.75" x14ac:dyDescent="0.25">
      <c r="A50" s="68" t="s">
        <v>135</v>
      </c>
      <c r="B50" s="67" t="s">
        <v>608</v>
      </c>
      <c r="C50" s="211">
        <v>0</v>
      </c>
      <c r="D50" s="211">
        <v>0</v>
      </c>
      <c r="E50" s="223">
        <v>0</v>
      </c>
      <c r="F50" s="223">
        <v>0</v>
      </c>
      <c r="G50" s="212">
        <v>0</v>
      </c>
      <c r="H50" s="212">
        <v>0</v>
      </c>
      <c r="I50" s="212">
        <v>0</v>
      </c>
      <c r="J50" s="212">
        <v>4</v>
      </c>
      <c r="K50" s="212">
        <f t="shared" ref="K50:K57" si="12">J50</f>
        <v>4</v>
      </c>
      <c r="L50" s="212">
        <v>0</v>
      </c>
      <c r="M50" s="212">
        <v>0</v>
      </c>
      <c r="N50" s="212">
        <v>0</v>
      </c>
      <c r="O50" s="212">
        <v>0</v>
      </c>
      <c r="P50" s="212">
        <v>0</v>
      </c>
      <c r="Q50" s="212">
        <v>0</v>
      </c>
      <c r="R50" s="212">
        <v>0</v>
      </c>
      <c r="S50" s="212">
        <v>0</v>
      </c>
      <c r="T50" s="211">
        <f t="shared" si="4"/>
        <v>0</v>
      </c>
      <c r="U50" s="211">
        <f t="shared" si="5"/>
        <v>4</v>
      </c>
    </row>
    <row r="51" spans="1:21" ht="35.25" customHeight="1" x14ac:dyDescent="0.25">
      <c r="A51" s="71" t="s">
        <v>57</v>
      </c>
      <c r="B51" s="70" t="s">
        <v>134</v>
      </c>
      <c r="C51" s="211">
        <v>0</v>
      </c>
      <c r="D51" s="211">
        <v>0</v>
      </c>
      <c r="E51" s="223">
        <v>0</v>
      </c>
      <c r="F51" s="223">
        <v>0</v>
      </c>
      <c r="G51" s="211">
        <v>0</v>
      </c>
      <c r="H51" s="211">
        <v>0</v>
      </c>
      <c r="I51" s="211">
        <v>0</v>
      </c>
      <c r="J51" s="211">
        <v>0</v>
      </c>
      <c r="K51" s="211">
        <f t="shared" si="12"/>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5.4341200000000001</v>
      </c>
      <c r="K52" s="212">
        <v>5.4341200000000001</v>
      </c>
      <c r="L52" s="212">
        <v>0</v>
      </c>
      <c r="M52" s="212">
        <v>0</v>
      </c>
      <c r="N52" s="212">
        <v>0</v>
      </c>
      <c r="O52" s="212">
        <f>N52</f>
        <v>0</v>
      </c>
      <c r="P52" s="212">
        <v>0</v>
      </c>
      <c r="Q52" s="212">
        <v>0</v>
      </c>
      <c r="R52" s="212">
        <v>0</v>
      </c>
      <c r="S52" s="212">
        <v>0</v>
      </c>
      <c r="T52" s="211">
        <f t="shared" si="4"/>
        <v>0</v>
      </c>
      <c r="U52" s="211">
        <f t="shared" si="5"/>
        <v>5.4341200000000001</v>
      </c>
    </row>
    <row r="53" spans="1:21" x14ac:dyDescent="0.25">
      <c r="A53" s="68" t="s">
        <v>131</v>
      </c>
      <c r="B53" s="45" t="s">
        <v>125</v>
      </c>
      <c r="C53" s="211">
        <v>0</v>
      </c>
      <c r="D53" s="211">
        <v>0</v>
      </c>
      <c r="E53" s="223">
        <v>0</v>
      </c>
      <c r="F53" s="223">
        <v>0</v>
      </c>
      <c r="G53" s="212">
        <v>0</v>
      </c>
      <c r="H53" s="212">
        <v>0</v>
      </c>
      <c r="I53" s="212">
        <v>0</v>
      </c>
      <c r="J53" s="212">
        <f>J44</f>
        <v>0</v>
      </c>
      <c r="K53" s="212">
        <f t="shared" si="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3">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4">J46</f>
        <v>0</v>
      </c>
      <c r="K55" s="212">
        <f t="shared" si="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2.0939999999999999</v>
      </c>
      <c r="K56" s="212">
        <f t="shared" si="12"/>
        <v>2.0939999999999999</v>
      </c>
      <c r="L56" s="212">
        <v>0</v>
      </c>
      <c r="M56" s="212">
        <v>0</v>
      </c>
      <c r="N56" s="212">
        <f>N47+N48+N49</f>
        <v>0</v>
      </c>
      <c r="O56" s="212">
        <f>O47+O48+O49</f>
        <v>0</v>
      </c>
      <c r="P56" s="212">
        <v>0</v>
      </c>
      <c r="Q56" s="212">
        <v>0</v>
      </c>
      <c r="R56" s="212">
        <v>0</v>
      </c>
      <c r="S56" s="212">
        <v>0</v>
      </c>
      <c r="T56" s="211">
        <f t="shared" si="4"/>
        <v>0</v>
      </c>
      <c r="U56" s="211">
        <f t="shared" si="5"/>
        <v>2.0939999999999999</v>
      </c>
    </row>
    <row r="57" spans="1:21" ht="18.75" x14ac:dyDescent="0.25">
      <c r="A57" s="68" t="s">
        <v>127</v>
      </c>
      <c r="B57" s="67" t="s">
        <v>608</v>
      </c>
      <c r="C57" s="211">
        <v>0</v>
      </c>
      <c r="D57" s="211">
        <v>0</v>
      </c>
      <c r="E57" s="223">
        <v>0</v>
      </c>
      <c r="F57" s="223">
        <v>0</v>
      </c>
      <c r="G57" s="212">
        <v>0</v>
      </c>
      <c r="H57" s="212">
        <v>0</v>
      </c>
      <c r="I57" s="212">
        <v>0</v>
      </c>
      <c r="J57" s="212">
        <f>J50</f>
        <v>4</v>
      </c>
      <c r="K57" s="212">
        <f t="shared" si="12"/>
        <v>4</v>
      </c>
      <c r="L57" s="212">
        <v>0</v>
      </c>
      <c r="M57" s="212">
        <v>0</v>
      </c>
      <c r="N57" s="212">
        <v>0</v>
      </c>
      <c r="O57" s="212">
        <f>N57</f>
        <v>0</v>
      </c>
      <c r="P57" s="212">
        <v>0</v>
      </c>
      <c r="Q57" s="212">
        <v>0</v>
      </c>
      <c r="R57" s="212">
        <f>R50</f>
        <v>0</v>
      </c>
      <c r="S57" s="212">
        <f>S50</f>
        <v>0</v>
      </c>
      <c r="T57" s="211">
        <f t="shared" si="4"/>
        <v>0</v>
      </c>
      <c r="U57" s="211">
        <f t="shared" si="5"/>
        <v>4</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1"/>
      <c r="C66" s="491"/>
      <c r="D66" s="491"/>
      <c r="E66" s="491"/>
      <c r="F66" s="491"/>
      <c r="G66" s="491"/>
      <c r="H66" s="491"/>
      <c r="I66" s="491"/>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6"/>
      <c r="C68" s="496"/>
      <c r="D68" s="496"/>
      <c r="E68" s="496"/>
      <c r="F68" s="496"/>
      <c r="G68" s="496"/>
      <c r="H68" s="496"/>
      <c r="I68" s="496"/>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1"/>
      <c r="C70" s="491"/>
      <c r="D70" s="491"/>
      <c r="E70" s="491"/>
      <c r="F70" s="491"/>
      <c r="G70" s="491"/>
      <c r="H70" s="491"/>
      <c r="I70" s="491"/>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1"/>
      <c r="C72" s="491"/>
      <c r="D72" s="491"/>
      <c r="E72" s="491"/>
      <c r="F72" s="491"/>
      <c r="G72" s="491"/>
      <c r="H72" s="491"/>
      <c r="I72" s="491"/>
      <c r="J72" s="258"/>
      <c r="K72" s="258"/>
      <c r="L72" s="58"/>
      <c r="M72" s="58"/>
      <c r="N72" s="61"/>
      <c r="O72" s="58"/>
      <c r="P72" s="58"/>
      <c r="Q72" s="58"/>
      <c r="R72" s="58"/>
      <c r="S72" s="58"/>
      <c r="T72" s="58"/>
    </row>
    <row r="73" spans="1:20" ht="32.25" customHeight="1" x14ac:dyDescent="0.25">
      <c r="A73" s="58"/>
      <c r="B73" s="496"/>
      <c r="C73" s="496"/>
      <c r="D73" s="496"/>
      <c r="E73" s="496"/>
      <c r="F73" s="496"/>
      <c r="G73" s="496"/>
      <c r="H73" s="496"/>
      <c r="I73" s="496"/>
      <c r="J73" s="259"/>
      <c r="K73" s="259"/>
      <c r="L73" s="58"/>
      <c r="M73" s="58"/>
      <c r="N73" s="58"/>
      <c r="O73" s="58"/>
      <c r="P73" s="58"/>
      <c r="Q73" s="58"/>
      <c r="R73" s="58"/>
      <c r="S73" s="58"/>
      <c r="T73" s="58"/>
    </row>
    <row r="74" spans="1:20" ht="51.75" customHeight="1" x14ac:dyDescent="0.25">
      <c r="A74" s="58"/>
      <c r="B74" s="491"/>
      <c r="C74" s="491"/>
      <c r="D74" s="491"/>
      <c r="E74" s="491"/>
      <c r="F74" s="491"/>
      <c r="G74" s="491"/>
      <c r="H74" s="491"/>
      <c r="I74" s="491"/>
      <c r="J74" s="258"/>
      <c r="K74" s="258"/>
      <c r="L74" s="58"/>
      <c r="M74" s="58"/>
      <c r="N74" s="58"/>
      <c r="O74" s="58"/>
      <c r="P74" s="58"/>
      <c r="Q74" s="58"/>
      <c r="R74" s="58"/>
      <c r="S74" s="58"/>
      <c r="T74" s="58"/>
    </row>
    <row r="75" spans="1:20" ht="21.75" customHeight="1" x14ac:dyDescent="0.25">
      <c r="A75" s="58"/>
      <c r="B75" s="497"/>
      <c r="C75" s="497"/>
      <c r="D75" s="497"/>
      <c r="E75" s="497"/>
      <c r="F75" s="497"/>
      <c r="G75" s="497"/>
      <c r="H75" s="497"/>
      <c r="I75" s="497"/>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5"/>
      <c r="C77" s="495"/>
      <c r="D77" s="495"/>
      <c r="E77" s="495"/>
      <c r="F77" s="495"/>
      <c r="G77" s="495"/>
      <c r="H77" s="495"/>
      <c r="I77" s="495"/>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16" t="str">
        <f>'1. паспорт местоположение'!A12:C12</f>
        <v>L_140-170</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6" t="str">
        <f>'1. паспорт местоположение'!A15</f>
        <v>Приобретение электросетевого комплекса в г.Калининграде, ул.У.Громовой, д.131, ул.Карташева, д.42А, ул.Аксакова, д.77</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4"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4" customFormat="1" x14ac:dyDescent="0.25">
      <c r="A21" s="510" t="s">
        <v>486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4" customFormat="1" ht="58.5" customHeight="1" x14ac:dyDescent="0.25">
      <c r="A22" s="511" t="s">
        <v>50</v>
      </c>
      <c r="B22" s="514" t="s">
        <v>22</v>
      </c>
      <c r="C22" s="511" t="s">
        <v>49</v>
      </c>
      <c r="D22" s="511" t="s">
        <v>48</v>
      </c>
      <c r="E22" s="517" t="s">
        <v>496</v>
      </c>
      <c r="F22" s="518"/>
      <c r="G22" s="518"/>
      <c r="H22" s="518"/>
      <c r="I22" s="518"/>
      <c r="J22" s="518"/>
      <c r="K22" s="518"/>
      <c r="L22" s="519"/>
      <c r="M22" s="511" t="s">
        <v>47</v>
      </c>
      <c r="N22" s="511" t="s">
        <v>46</v>
      </c>
      <c r="O22" s="511" t="s">
        <v>45</v>
      </c>
      <c r="P22" s="520" t="s">
        <v>253</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4" customFormat="1" ht="64.5" customHeight="1" x14ac:dyDescent="0.25">
      <c r="A23" s="512"/>
      <c r="B23" s="515"/>
      <c r="C23" s="512"/>
      <c r="D23" s="512"/>
      <c r="E23" s="526" t="s">
        <v>21</v>
      </c>
      <c r="F23" s="528" t="s">
        <v>125</v>
      </c>
      <c r="G23" s="528" t="s">
        <v>124</v>
      </c>
      <c r="H23" s="528" t="s">
        <v>123</v>
      </c>
      <c r="I23" s="532" t="s">
        <v>407</v>
      </c>
      <c r="J23" s="532" t="s">
        <v>408</v>
      </c>
      <c r="K23" s="532" t="s">
        <v>409</v>
      </c>
      <c r="L23" s="528" t="s">
        <v>609</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4"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30" t="s">
        <v>11</v>
      </c>
      <c r="AG24" s="130" t="s">
        <v>10</v>
      </c>
      <c r="AH24" s="131" t="s">
        <v>2</v>
      </c>
      <c r="AI24" s="131" t="s">
        <v>9</v>
      </c>
      <c r="AJ24" s="513"/>
      <c r="AK24" s="513"/>
      <c r="AL24" s="513"/>
      <c r="AM24" s="513"/>
      <c r="AN24" s="513"/>
      <c r="AO24" s="513"/>
      <c r="AP24" s="513"/>
      <c r="AQ24" s="523"/>
      <c r="AR24" s="520"/>
      <c r="AS24" s="520"/>
      <c r="AT24" s="520"/>
      <c r="AU24" s="520"/>
      <c r="AV24" s="525"/>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44526</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2.0939999999999999</v>
      </c>
      <c r="L26" s="393">
        <f>'6.2. Паспорт фин осв ввод'!U50</f>
        <v>4</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3" zoomScale="90" zoomScaleNormal="90" zoomScaleSheetLayoutView="90" workbookViewId="0">
      <selection activeCell="B51" sqref="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5" t="str">
        <f>'1. паспорт местоположение'!A5:C5</f>
        <v>Год раскрытия информации: 2022 год</v>
      </c>
      <c r="B5" s="535"/>
      <c r="C5" s="76"/>
      <c r="D5" s="76"/>
      <c r="E5" s="76"/>
      <c r="F5" s="76"/>
      <c r="G5" s="76"/>
      <c r="H5" s="76"/>
    </row>
    <row r="6" spans="1:8" ht="18.75" x14ac:dyDescent="0.3">
      <c r="A6" s="135"/>
      <c r="B6" s="135"/>
      <c r="C6" s="135"/>
      <c r="D6" s="135"/>
      <c r="E6" s="135"/>
      <c r="F6" s="135"/>
      <c r="G6" s="135"/>
      <c r="H6" s="135"/>
    </row>
    <row r="7" spans="1:8" ht="18.75" x14ac:dyDescent="0.25">
      <c r="A7" s="421" t="s">
        <v>7</v>
      </c>
      <c r="B7" s="421"/>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17" t="s">
        <v>6</v>
      </c>
      <c r="B10" s="417"/>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L_140-170</v>
      </c>
      <c r="B12" s="416"/>
      <c r="C12" s="132"/>
      <c r="D12" s="132"/>
      <c r="E12" s="132"/>
      <c r="F12" s="132"/>
      <c r="G12" s="132"/>
      <c r="H12" s="132"/>
    </row>
    <row r="13" spans="1:8" x14ac:dyDescent="0.25">
      <c r="A13" s="417" t="s">
        <v>5</v>
      </c>
      <c r="B13" s="417"/>
      <c r="C13" s="133"/>
      <c r="D13" s="133"/>
      <c r="E13" s="133"/>
      <c r="F13" s="133"/>
      <c r="G13" s="133"/>
      <c r="H13" s="133"/>
    </row>
    <row r="14" spans="1:8" ht="18.75" x14ac:dyDescent="0.25">
      <c r="A14" s="9"/>
      <c r="B14" s="9"/>
      <c r="C14" s="9"/>
      <c r="D14" s="9"/>
      <c r="E14" s="9"/>
      <c r="F14" s="9"/>
      <c r="G14" s="9"/>
      <c r="H14" s="9"/>
    </row>
    <row r="15" spans="1:8" x14ac:dyDescent="0.25">
      <c r="A15" s="539" t="str">
        <f>'1. паспорт местоположение'!A15:C15</f>
        <v>Приобретение электросетевого комплекса в г.Калининграде, ул.У.Громовой, д.131, ул.Карташева, д.42А, ул.Аксакова, д.77</v>
      </c>
      <c r="B15" s="539"/>
      <c r="C15" s="132"/>
      <c r="D15" s="132"/>
      <c r="E15" s="132"/>
      <c r="F15" s="132"/>
      <c r="G15" s="132"/>
      <c r="H15" s="132"/>
    </row>
    <row r="16" spans="1:8" x14ac:dyDescent="0.25">
      <c r="A16" s="417" t="s">
        <v>4</v>
      </c>
      <c r="B16" s="417"/>
      <c r="C16" s="133"/>
      <c r="D16" s="133"/>
      <c r="E16" s="133"/>
      <c r="F16" s="133"/>
      <c r="G16" s="133"/>
      <c r="H16" s="133"/>
    </row>
    <row r="17" spans="1:3" x14ac:dyDescent="0.25">
      <c r="B17" s="108"/>
    </row>
    <row r="18" spans="1:3" x14ac:dyDescent="0.25">
      <c r="A18" s="540" t="s">
        <v>487</v>
      </c>
      <c r="B18" s="541"/>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ул.У.Громовой, д.131, ул.Карташева, д.42А, ул.Аксакова, д.77</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2,094 (2,094)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5.4341200000000001</v>
      </c>
    </row>
    <row r="28" spans="1:3" ht="16.5" thickBot="1" x14ac:dyDescent="0.3">
      <c r="A28" s="198" t="s">
        <v>364</v>
      </c>
      <c r="B28" s="198" t="s">
        <v>596</v>
      </c>
    </row>
    <row r="29" spans="1:3" ht="29.25" thickBot="1" x14ac:dyDescent="0.3">
      <c r="A29" s="120" t="s">
        <v>527</v>
      </c>
      <c r="B29" s="227">
        <f>B30</f>
        <v>5.4341200000000001</v>
      </c>
    </row>
    <row r="30" spans="1:3" ht="29.25" thickBot="1" x14ac:dyDescent="0.3">
      <c r="A30" s="120" t="s">
        <v>528</v>
      </c>
      <c r="B30" s="227">
        <f>B32+B41+B50</f>
        <v>5.4341200000000001</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5.4341200000000001</v>
      </c>
    </row>
    <row r="51" spans="1:3" ht="30.75" thickBot="1" x14ac:dyDescent="0.3">
      <c r="A51" s="403" t="str">
        <f>CONCATENATE('3.3 паспорт описание'!C27," в ценах 2021 года без НДС, млн. руб.")</f>
        <v>Договор безвозмездной передачи № 1014 от 26.11.2021 с гр.Ивановым А.Н. в ценах 2021 года без НДС, млн. руб.</v>
      </c>
      <c r="B51" s="404">
        <f>'5. анализ эконом эфф'!B122</f>
        <v>5.4341200000000001</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1014 от 26.11.2021 с гр.Ивановым А.Н.</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6" t="s">
        <v>522</v>
      </c>
    </row>
    <row r="86" spans="1:2" x14ac:dyDescent="0.25">
      <c r="A86" s="118" t="s">
        <v>399</v>
      </c>
      <c r="B86" s="537"/>
    </row>
    <row r="87" spans="1:2" x14ac:dyDescent="0.25">
      <c r="A87" s="118" t="s">
        <v>400</v>
      </c>
      <c r="B87" s="537"/>
    </row>
    <row r="88" spans="1:2" x14ac:dyDescent="0.25">
      <c r="A88" s="118" t="s">
        <v>401</v>
      </c>
      <c r="B88" s="537"/>
    </row>
    <row r="89" spans="1:2" x14ac:dyDescent="0.25">
      <c r="A89" s="118" t="s">
        <v>402</v>
      </c>
      <c r="B89" s="537"/>
    </row>
    <row r="90" spans="1:2" ht="16.5" thickBot="1" x14ac:dyDescent="0.3">
      <c r="A90" s="125" t="s">
        <v>403</v>
      </c>
      <c r="B90" s="538"/>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21" t="s">
        <v>7</v>
      </c>
      <c r="B6" s="421"/>
      <c r="C6" s="421"/>
      <c r="D6" s="421"/>
      <c r="E6" s="421"/>
      <c r="F6" s="421"/>
      <c r="G6" s="421"/>
      <c r="H6" s="421"/>
      <c r="I6" s="421"/>
      <c r="J6" s="421"/>
      <c r="K6" s="421"/>
      <c r="L6" s="421"/>
      <c r="M6" s="421"/>
      <c r="N6" s="421"/>
      <c r="O6" s="421"/>
      <c r="P6" s="421"/>
      <c r="Q6" s="421"/>
      <c r="R6" s="421"/>
      <c r="S6" s="421"/>
      <c r="T6" s="11"/>
      <c r="U6" s="11"/>
      <c r="V6" s="11"/>
      <c r="W6" s="11"/>
      <c r="X6" s="11"/>
      <c r="Y6" s="11"/>
      <c r="Z6" s="11"/>
      <c r="AA6" s="11"/>
      <c r="AB6" s="11"/>
    </row>
    <row r="7" spans="1:28" s="10" customFormat="1" ht="18.75" x14ac:dyDescent="0.2">
      <c r="A7" s="421"/>
      <c r="B7" s="421"/>
      <c r="C7" s="421"/>
      <c r="D7" s="421"/>
      <c r="E7" s="421"/>
      <c r="F7" s="421"/>
      <c r="G7" s="421"/>
      <c r="H7" s="421"/>
      <c r="I7" s="421"/>
      <c r="J7" s="421"/>
      <c r="K7" s="421"/>
      <c r="L7" s="421"/>
      <c r="M7" s="421"/>
      <c r="N7" s="421"/>
      <c r="O7" s="421"/>
      <c r="P7" s="421"/>
      <c r="Q7" s="421"/>
      <c r="R7" s="421"/>
      <c r="S7" s="421"/>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17" t="s">
        <v>6</v>
      </c>
      <c r="B9" s="417"/>
      <c r="C9" s="417"/>
      <c r="D9" s="417"/>
      <c r="E9" s="417"/>
      <c r="F9" s="417"/>
      <c r="G9" s="417"/>
      <c r="H9" s="417"/>
      <c r="I9" s="417"/>
      <c r="J9" s="417"/>
      <c r="K9" s="417"/>
      <c r="L9" s="417"/>
      <c r="M9" s="417"/>
      <c r="N9" s="417"/>
      <c r="O9" s="417"/>
      <c r="P9" s="417"/>
      <c r="Q9" s="417"/>
      <c r="R9" s="417"/>
      <c r="S9" s="417"/>
      <c r="T9" s="11"/>
      <c r="U9" s="11"/>
      <c r="V9" s="11"/>
      <c r="W9" s="11"/>
      <c r="X9" s="11"/>
      <c r="Y9" s="11"/>
      <c r="Z9" s="11"/>
      <c r="AA9" s="11"/>
      <c r="AB9" s="11"/>
    </row>
    <row r="10" spans="1:28" s="10" customFormat="1" ht="18.75" x14ac:dyDescent="0.2">
      <c r="A10" s="421"/>
      <c r="B10" s="421"/>
      <c r="C10" s="421"/>
      <c r="D10" s="421"/>
      <c r="E10" s="421"/>
      <c r="F10" s="421"/>
      <c r="G10" s="421"/>
      <c r="H10" s="421"/>
      <c r="I10" s="421"/>
      <c r="J10" s="421"/>
      <c r="K10" s="421"/>
      <c r="L10" s="421"/>
      <c r="M10" s="421"/>
      <c r="N10" s="421"/>
      <c r="O10" s="421"/>
      <c r="P10" s="421"/>
      <c r="Q10" s="421"/>
      <c r="R10" s="421"/>
      <c r="S10" s="421"/>
      <c r="T10" s="11"/>
      <c r="U10" s="11"/>
      <c r="V10" s="11"/>
      <c r="W10" s="11"/>
      <c r="X10" s="11"/>
      <c r="Y10" s="11"/>
      <c r="Z10" s="11"/>
      <c r="AA10" s="11"/>
      <c r="AB10" s="11"/>
    </row>
    <row r="11" spans="1:28" s="10" customFormat="1" ht="18.75" x14ac:dyDescent="0.2">
      <c r="A11" s="416" t="str">
        <f>'1. паспорт местоположение'!A12:C12</f>
        <v>L_140-170</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1"/>
      <c r="U12" s="11"/>
      <c r="V12" s="11"/>
      <c r="W12" s="11"/>
      <c r="X12" s="11"/>
      <c r="Y12" s="11"/>
      <c r="Z12" s="11"/>
      <c r="AA12" s="11"/>
      <c r="AB12" s="11"/>
    </row>
    <row r="13" spans="1:28" s="7"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8"/>
      <c r="U13" s="8"/>
      <c r="V13" s="8"/>
      <c r="W13" s="8"/>
      <c r="X13" s="8"/>
      <c r="Y13" s="8"/>
      <c r="Z13" s="8"/>
      <c r="AA13" s="8"/>
      <c r="AB13" s="8"/>
    </row>
    <row r="14" spans="1:28" s="2" customFormat="1" ht="12" x14ac:dyDescent="0.2">
      <c r="A14" s="416" t="str">
        <f>'1. паспорт местоположение'!A15:C15</f>
        <v>Приобретение электросетевого комплекса в г.Калининграде, ул.У.Громовой, д.131, ул.Карташева, д.42А, ул.Аксакова, д.77</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4"/>
      <c r="U15" s="4"/>
      <c r="V15" s="4"/>
      <c r="W15" s="4"/>
      <c r="X15" s="4"/>
      <c r="Y15" s="4"/>
      <c r="Z15" s="4"/>
      <c r="AA15" s="4"/>
      <c r="AB15" s="4"/>
    </row>
    <row r="16" spans="1:28" s="2"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3"/>
      <c r="U16" s="3"/>
      <c r="V16" s="3"/>
      <c r="W16" s="3"/>
      <c r="X16" s="3"/>
      <c r="Y16" s="3"/>
    </row>
    <row r="17" spans="1:28" s="2" customFormat="1" ht="45.75" customHeight="1" x14ac:dyDescent="0.2">
      <c r="A17" s="419" t="s">
        <v>462</v>
      </c>
      <c r="B17" s="419"/>
      <c r="C17" s="419"/>
      <c r="D17" s="419"/>
      <c r="E17" s="419"/>
      <c r="F17" s="419"/>
      <c r="G17" s="419"/>
      <c r="H17" s="419"/>
      <c r="I17" s="419"/>
      <c r="J17" s="419"/>
      <c r="K17" s="419"/>
      <c r="L17" s="419"/>
      <c r="M17" s="419"/>
      <c r="N17" s="419"/>
      <c r="O17" s="419"/>
      <c r="P17" s="419"/>
      <c r="Q17" s="419"/>
      <c r="R17" s="419"/>
      <c r="S17" s="419"/>
      <c r="T17" s="5"/>
      <c r="U17" s="5"/>
      <c r="V17" s="5"/>
      <c r="W17" s="5"/>
      <c r="X17" s="5"/>
      <c r="Y17" s="5"/>
      <c r="Z17" s="5"/>
      <c r="AA17" s="5"/>
      <c r="AB17" s="5"/>
    </row>
    <row r="18" spans="1:28" s="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3"/>
      <c r="U18" s="3"/>
      <c r="V18" s="3"/>
      <c r="W18" s="3"/>
      <c r="X18" s="3"/>
      <c r="Y18" s="3"/>
    </row>
    <row r="19" spans="1:28" s="2" customFormat="1" ht="54" customHeight="1" x14ac:dyDescent="0.2">
      <c r="A19" s="423" t="s">
        <v>3</v>
      </c>
      <c r="B19" s="423" t="s">
        <v>94</v>
      </c>
      <c r="C19" s="424" t="s">
        <v>358</v>
      </c>
      <c r="D19" s="423" t="s">
        <v>357</v>
      </c>
      <c r="E19" s="423" t="s">
        <v>93</v>
      </c>
      <c r="F19" s="423" t="s">
        <v>92</v>
      </c>
      <c r="G19" s="423" t="s">
        <v>353</v>
      </c>
      <c r="H19" s="423" t="s">
        <v>91</v>
      </c>
      <c r="I19" s="423" t="s">
        <v>90</v>
      </c>
      <c r="J19" s="423" t="s">
        <v>89</v>
      </c>
      <c r="K19" s="423" t="s">
        <v>88</v>
      </c>
      <c r="L19" s="423" t="s">
        <v>87</v>
      </c>
      <c r="M19" s="423" t="s">
        <v>86</v>
      </c>
      <c r="N19" s="423" t="s">
        <v>85</v>
      </c>
      <c r="O19" s="423" t="s">
        <v>84</v>
      </c>
      <c r="P19" s="423" t="s">
        <v>83</v>
      </c>
      <c r="Q19" s="423" t="s">
        <v>356</v>
      </c>
      <c r="R19" s="423"/>
      <c r="S19" s="426" t="s">
        <v>456</v>
      </c>
      <c r="T19" s="3"/>
      <c r="U19" s="3"/>
      <c r="V19" s="3"/>
      <c r="W19" s="3"/>
      <c r="X19" s="3"/>
      <c r="Y19" s="3"/>
    </row>
    <row r="20" spans="1:28" s="2" customFormat="1" ht="180.75" customHeight="1" x14ac:dyDescent="0.2">
      <c r="A20" s="423"/>
      <c r="B20" s="423"/>
      <c r="C20" s="425"/>
      <c r="D20" s="423"/>
      <c r="E20" s="423"/>
      <c r="F20" s="423"/>
      <c r="G20" s="423"/>
      <c r="H20" s="423"/>
      <c r="I20" s="423"/>
      <c r="J20" s="423"/>
      <c r="K20" s="423"/>
      <c r="L20" s="423"/>
      <c r="M20" s="423"/>
      <c r="N20" s="423"/>
      <c r="O20" s="423"/>
      <c r="P20" s="423"/>
      <c r="Q20" s="38" t="s">
        <v>354</v>
      </c>
      <c r="R20" s="39" t="s">
        <v>355</v>
      </c>
      <c r="S20" s="426"/>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0"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0"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0" customFormat="1" ht="18.75" customHeight="1" x14ac:dyDescent="0.2">
      <c r="A13" s="416" t="str">
        <f>'1. паспорт местоположение'!A12:C12</f>
        <v>L_140-170</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7"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2" customFormat="1" ht="12" x14ac:dyDescent="0.2">
      <c r="A16" s="416" t="str">
        <f>'1. паспорт местоположение'!A15</f>
        <v>Приобретение электросетевого комплекса в г.Калининграде, ул.У.Громовой, д.131, ул.Карташева, д.42А, ул.Аксакова, д.77</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113" s="2" customFormat="1" ht="15" customHeight="1" x14ac:dyDescent="0.2">
      <c r="A19" s="430" t="s">
        <v>467</v>
      </c>
      <c r="B19" s="430"/>
      <c r="C19" s="430"/>
      <c r="D19" s="430"/>
      <c r="E19" s="430"/>
      <c r="F19" s="430"/>
      <c r="G19" s="430"/>
      <c r="H19" s="430"/>
      <c r="I19" s="430"/>
      <c r="J19" s="430"/>
      <c r="K19" s="430"/>
      <c r="L19" s="430"/>
      <c r="M19" s="430"/>
      <c r="N19" s="430"/>
      <c r="O19" s="430"/>
      <c r="P19" s="430"/>
      <c r="Q19" s="430"/>
      <c r="R19" s="430"/>
      <c r="S19" s="430"/>
      <c r="T19" s="430"/>
    </row>
    <row r="20" spans="1:113" s="54"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32" t="s">
        <v>3</v>
      </c>
      <c r="B21" s="435" t="s">
        <v>217</v>
      </c>
      <c r="C21" s="436"/>
      <c r="D21" s="439" t="s">
        <v>116</v>
      </c>
      <c r="E21" s="435" t="s">
        <v>495</v>
      </c>
      <c r="F21" s="436"/>
      <c r="G21" s="435" t="s">
        <v>267</v>
      </c>
      <c r="H21" s="436"/>
      <c r="I21" s="435" t="s">
        <v>115</v>
      </c>
      <c r="J21" s="436"/>
      <c r="K21" s="439" t="s">
        <v>114</v>
      </c>
      <c r="L21" s="435" t="s">
        <v>113</v>
      </c>
      <c r="M21" s="436"/>
      <c r="N21" s="435" t="s">
        <v>492</v>
      </c>
      <c r="O21" s="436"/>
      <c r="P21" s="439" t="s">
        <v>112</v>
      </c>
      <c r="Q21" s="427" t="s">
        <v>111</v>
      </c>
      <c r="R21" s="428"/>
      <c r="S21" s="427" t="s">
        <v>110</v>
      </c>
      <c r="T21" s="429"/>
    </row>
    <row r="22" spans="1:113" ht="204.75" customHeight="1" x14ac:dyDescent="0.25">
      <c r="A22" s="433"/>
      <c r="B22" s="437"/>
      <c r="C22" s="438"/>
      <c r="D22" s="442"/>
      <c r="E22" s="437"/>
      <c r="F22" s="438"/>
      <c r="G22" s="437"/>
      <c r="H22" s="438"/>
      <c r="I22" s="437"/>
      <c r="J22" s="438"/>
      <c r="K22" s="440"/>
      <c r="L22" s="437"/>
      <c r="M22" s="438"/>
      <c r="N22" s="437"/>
      <c r="O22" s="438"/>
      <c r="P22" s="440"/>
      <c r="Q22" s="100" t="s">
        <v>109</v>
      </c>
      <c r="R22" s="100" t="s">
        <v>466</v>
      </c>
      <c r="S22" s="100" t="s">
        <v>108</v>
      </c>
      <c r="T22" s="100" t="s">
        <v>107</v>
      </c>
    </row>
    <row r="23" spans="1:113" ht="51.75" customHeight="1" x14ac:dyDescent="0.25">
      <c r="A23" s="434"/>
      <c r="B23" s="145" t="s">
        <v>105</v>
      </c>
      <c r="C23" s="145" t="s">
        <v>106</v>
      </c>
      <c r="D23" s="44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1" t="s">
        <v>501</v>
      </c>
      <c r="C28" s="441"/>
      <c r="D28" s="441"/>
      <c r="E28" s="441"/>
      <c r="F28" s="441"/>
      <c r="G28" s="441"/>
      <c r="H28" s="441"/>
      <c r="I28" s="441"/>
      <c r="J28" s="441"/>
      <c r="K28" s="441"/>
      <c r="L28" s="441"/>
      <c r="M28" s="441"/>
      <c r="N28" s="441"/>
      <c r="O28" s="441"/>
      <c r="P28" s="441"/>
      <c r="Q28" s="441"/>
      <c r="R28" s="441"/>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21" zoomScale="80" zoomScaleSheetLayoutView="80" workbookViewId="0">
      <selection activeCell="A25" sqref="A25"/>
    </sheetView>
  </sheetViews>
  <sheetFormatPr defaultColWidth="10.7109375" defaultRowHeight="15.75" x14ac:dyDescent="0.25"/>
  <cols>
    <col min="1" max="1" width="10.7109375" style="240"/>
    <col min="2" max="2" width="13.140625" style="46" customWidth="1"/>
    <col min="3" max="3" width="37.140625" style="46" customWidth="1"/>
    <col min="4" max="4" width="13.140625" style="46" customWidth="1"/>
    <col min="5" max="5" width="37.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1" t="s">
        <v>7</v>
      </c>
      <c r="F7" s="421"/>
      <c r="G7" s="421"/>
      <c r="H7" s="421"/>
      <c r="I7" s="421"/>
      <c r="J7" s="421"/>
      <c r="K7" s="421"/>
      <c r="L7" s="421"/>
      <c r="M7" s="421"/>
      <c r="N7" s="421"/>
      <c r="O7" s="421"/>
      <c r="P7" s="421"/>
      <c r="Q7" s="421"/>
      <c r="R7" s="421"/>
      <c r="S7" s="421"/>
      <c r="T7" s="421"/>
      <c r="U7" s="421"/>
      <c r="V7" s="421"/>
      <c r="W7" s="421"/>
      <c r="X7" s="421"/>
      <c r="Y7" s="421"/>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1"/>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6" t="str">
        <f>'1. паспорт местоположение'!A12</f>
        <v>L_140-170</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1"/>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6" t="str">
        <f>'1. паспорт местоположение'!A15</f>
        <v>Приобретение электросетевого комплекса в г.Калининграде, ул.У.Громовой, д.131, ул.Карташева, д.42А, ул.Аксакова, д.77</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3"/>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469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4" customFormat="1" ht="21" customHeight="1" x14ac:dyDescent="0.25">
      <c r="A20" s="244"/>
    </row>
    <row r="21" spans="1:27" ht="15.75" customHeight="1" x14ac:dyDescent="0.25">
      <c r="A21" s="443" t="s">
        <v>3</v>
      </c>
      <c r="B21" s="445" t="s">
        <v>476</v>
      </c>
      <c r="C21" s="446"/>
      <c r="D21" s="445" t="s">
        <v>478</v>
      </c>
      <c r="E21" s="446"/>
      <c r="F21" s="427" t="s">
        <v>88</v>
      </c>
      <c r="G21" s="429"/>
      <c r="H21" s="429"/>
      <c r="I21" s="428"/>
      <c r="J21" s="443" t="s">
        <v>479</v>
      </c>
      <c r="K21" s="445" t="s">
        <v>480</v>
      </c>
      <c r="L21" s="446"/>
      <c r="M21" s="445" t="s">
        <v>481</v>
      </c>
      <c r="N21" s="446"/>
      <c r="O21" s="445" t="s">
        <v>468</v>
      </c>
      <c r="P21" s="446"/>
      <c r="Q21" s="445" t="s">
        <v>121</v>
      </c>
      <c r="R21" s="446"/>
      <c r="S21" s="443" t="s">
        <v>120</v>
      </c>
      <c r="T21" s="443" t="s">
        <v>482</v>
      </c>
      <c r="U21" s="443" t="s">
        <v>477</v>
      </c>
      <c r="V21" s="445" t="s">
        <v>119</v>
      </c>
      <c r="W21" s="446"/>
      <c r="X21" s="427" t="s">
        <v>111</v>
      </c>
      <c r="Y21" s="429"/>
      <c r="Z21" s="427" t="s">
        <v>110</v>
      </c>
      <c r="AA21" s="429"/>
    </row>
    <row r="22" spans="1:27" ht="216" customHeight="1" x14ac:dyDescent="0.25">
      <c r="A22" s="449"/>
      <c r="B22" s="447"/>
      <c r="C22" s="448"/>
      <c r="D22" s="447"/>
      <c r="E22" s="448"/>
      <c r="F22" s="427" t="s">
        <v>118</v>
      </c>
      <c r="G22" s="428"/>
      <c r="H22" s="427" t="s">
        <v>117</v>
      </c>
      <c r="I22" s="428"/>
      <c r="J22" s="444"/>
      <c r="K22" s="447"/>
      <c r="L22" s="448"/>
      <c r="M22" s="447"/>
      <c r="N22" s="448"/>
      <c r="O22" s="447"/>
      <c r="P22" s="448"/>
      <c r="Q22" s="447"/>
      <c r="R22" s="448"/>
      <c r="S22" s="444"/>
      <c r="T22" s="444"/>
      <c r="U22" s="444"/>
      <c r="V22" s="447"/>
      <c r="W22" s="448"/>
      <c r="X22" s="100" t="s">
        <v>109</v>
      </c>
      <c r="Y22" s="100" t="s">
        <v>466</v>
      </c>
      <c r="Z22" s="100" t="s">
        <v>108</v>
      </c>
      <c r="AA22" s="100" t="s">
        <v>107</v>
      </c>
    </row>
    <row r="23" spans="1:27" ht="60" customHeight="1" x14ac:dyDescent="0.25">
      <c r="A23" s="444"/>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612</v>
      </c>
      <c r="D25" s="232" t="s">
        <v>525</v>
      </c>
      <c r="E25" s="232" t="str">
        <f t="shared" ref="E25:E34" si="0">C25</f>
        <v>КЛ-1 0,4 кВ от РУ 0,4 кВ ТП 1316 1 с. до ГРЩ-1 ж/д 131</v>
      </c>
      <c r="F25" s="232" t="s">
        <v>525</v>
      </c>
      <c r="G25" s="232">
        <v>0.4</v>
      </c>
      <c r="H25" s="232" t="s">
        <v>525</v>
      </c>
      <c r="I25" s="232">
        <v>0.4</v>
      </c>
      <c r="J25" s="232" t="s">
        <v>525</v>
      </c>
      <c r="K25" s="232" t="s">
        <v>525</v>
      </c>
      <c r="L25" s="232">
        <v>1</v>
      </c>
      <c r="M25" s="232" t="s">
        <v>525</v>
      </c>
      <c r="N25" s="232">
        <v>240</v>
      </c>
      <c r="O25" s="232" t="s">
        <v>525</v>
      </c>
      <c r="P25" s="232" t="s">
        <v>521</v>
      </c>
      <c r="Q25" s="232" t="s">
        <v>525</v>
      </c>
      <c r="R25" s="394">
        <v>0.21</v>
      </c>
      <c r="S25" s="232" t="s">
        <v>525</v>
      </c>
      <c r="T25" s="232" t="s">
        <v>525</v>
      </c>
      <c r="U25" s="232" t="s">
        <v>525</v>
      </c>
      <c r="V25" s="232" t="s">
        <v>525</v>
      </c>
      <c r="W25" s="232" t="s">
        <v>599</v>
      </c>
      <c r="X25" s="232" t="s">
        <v>525</v>
      </c>
      <c r="Y25" s="232" t="s">
        <v>525</v>
      </c>
      <c r="Z25" s="232" t="s">
        <v>525</v>
      </c>
      <c r="AA25" s="232" t="s">
        <v>525</v>
      </c>
    </row>
    <row r="26" spans="1:27" s="154" customFormat="1" ht="31.5" x14ac:dyDescent="0.25">
      <c r="A26" s="232">
        <v>2</v>
      </c>
      <c r="B26" s="232" t="s">
        <v>525</v>
      </c>
      <c r="C26" s="232" t="s">
        <v>613</v>
      </c>
      <c r="D26" s="232" t="s">
        <v>525</v>
      </c>
      <c r="E26" s="232" t="str">
        <f t="shared" ref="E26:E33" si="1">C26</f>
        <v>КЛ-2 0,4 кВ от РУ 0,4 кВ ТП 1316 2 с. до ГРЩ-1 ж/д 131</v>
      </c>
      <c r="F26" s="232" t="s">
        <v>525</v>
      </c>
      <c r="G26" s="232">
        <v>0.4</v>
      </c>
      <c r="H26" s="232" t="s">
        <v>525</v>
      </c>
      <c r="I26" s="232">
        <v>0.4</v>
      </c>
      <c r="J26" s="232" t="s">
        <v>525</v>
      </c>
      <c r="K26" s="232" t="s">
        <v>525</v>
      </c>
      <c r="L26" s="232">
        <v>1</v>
      </c>
      <c r="M26" s="232" t="s">
        <v>525</v>
      </c>
      <c r="N26" s="232">
        <v>240</v>
      </c>
      <c r="O26" s="232" t="s">
        <v>525</v>
      </c>
      <c r="P26" s="232" t="s">
        <v>521</v>
      </c>
      <c r="Q26" s="232" t="s">
        <v>525</v>
      </c>
      <c r="R26" s="394">
        <v>0.21</v>
      </c>
      <c r="S26" s="232" t="s">
        <v>525</v>
      </c>
      <c r="T26" s="232" t="s">
        <v>525</v>
      </c>
      <c r="U26" s="232" t="s">
        <v>525</v>
      </c>
      <c r="V26" s="232" t="s">
        <v>525</v>
      </c>
      <c r="W26" s="232" t="s">
        <v>599</v>
      </c>
      <c r="X26" s="232" t="s">
        <v>525</v>
      </c>
      <c r="Y26" s="232" t="s">
        <v>525</v>
      </c>
      <c r="Z26" s="232" t="s">
        <v>525</v>
      </c>
      <c r="AA26" s="232" t="s">
        <v>525</v>
      </c>
    </row>
    <row r="27" spans="1:27" s="154" customFormat="1" ht="31.5" x14ac:dyDescent="0.25">
      <c r="A27" s="232">
        <v>3</v>
      </c>
      <c r="B27" s="232" t="s">
        <v>525</v>
      </c>
      <c r="C27" s="232" t="s">
        <v>614</v>
      </c>
      <c r="D27" s="232" t="s">
        <v>525</v>
      </c>
      <c r="E27" s="232" t="str">
        <f t="shared" si="1"/>
        <v>КЛ-1 0,4 кВ от РУ 0,4 кВ ТП 1316 1 с. до ГРЩ-2 ж/д 131</v>
      </c>
      <c r="F27" s="232" t="s">
        <v>525</v>
      </c>
      <c r="G27" s="232">
        <v>0.4</v>
      </c>
      <c r="H27" s="232" t="s">
        <v>525</v>
      </c>
      <c r="I27" s="232">
        <v>0.4</v>
      </c>
      <c r="J27" s="232" t="s">
        <v>525</v>
      </c>
      <c r="K27" s="232" t="s">
        <v>525</v>
      </c>
      <c r="L27" s="232">
        <v>1</v>
      </c>
      <c r="M27" s="232" t="s">
        <v>525</v>
      </c>
      <c r="N27" s="232">
        <v>240</v>
      </c>
      <c r="O27" s="232" t="s">
        <v>525</v>
      </c>
      <c r="P27" s="232" t="s">
        <v>521</v>
      </c>
      <c r="Q27" s="232" t="s">
        <v>525</v>
      </c>
      <c r="R27" s="394">
        <v>0.12</v>
      </c>
      <c r="S27" s="232" t="s">
        <v>525</v>
      </c>
      <c r="T27" s="232" t="s">
        <v>525</v>
      </c>
      <c r="U27" s="232" t="s">
        <v>525</v>
      </c>
      <c r="V27" s="232" t="s">
        <v>525</v>
      </c>
      <c r="W27" s="232" t="s">
        <v>599</v>
      </c>
      <c r="X27" s="232" t="s">
        <v>525</v>
      </c>
      <c r="Y27" s="232" t="s">
        <v>525</v>
      </c>
      <c r="Z27" s="232" t="s">
        <v>525</v>
      </c>
      <c r="AA27" s="232" t="s">
        <v>525</v>
      </c>
    </row>
    <row r="28" spans="1:27" s="154" customFormat="1" ht="31.5" x14ac:dyDescent="0.25">
      <c r="A28" s="232">
        <v>4</v>
      </c>
      <c r="B28" s="232" t="s">
        <v>525</v>
      </c>
      <c r="C28" s="232" t="s">
        <v>615</v>
      </c>
      <c r="D28" s="232" t="s">
        <v>525</v>
      </c>
      <c r="E28" s="232" t="str">
        <f t="shared" si="1"/>
        <v>КЛ-2 0,4 кВ от РУ 0,4 кВ ТП 1316 2 с. до ГРЩ-2 ж/д 131</v>
      </c>
      <c r="F28" s="232" t="s">
        <v>525</v>
      </c>
      <c r="G28" s="232">
        <v>0.4</v>
      </c>
      <c r="H28" s="232" t="s">
        <v>525</v>
      </c>
      <c r="I28" s="232">
        <v>0.4</v>
      </c>
      <c r="J28" s="232" t="s">
        <v>525</v>
      </c>
      <c r="K28" s="232" t="s">
        <v>525</v>
      </c>
      <c r="L28" s="232">
        <v>1</v>
      </c>
      <c r="M28" s="232" t="s">
        <v>525</v>
      </c>
      <c r="N28" s="232">
        <v>240</v>
      </c>
      <c r="O28" s="232" t="s">
        <v>525</v>
      </c>
      <c r="P28" s="232" t="s">
        <v>521</v>
      </c>
      <c r="Q28" s="232" t="s">
        <v>525</v>
      </c>
      <c r="R28" s="394">
        <v>0.12</v>
      </c>
      <c r="S28" s="232" t="s">
        <v>525</v>
      </c>
      <c r="T28" s="232" t="s">
        <v>525</v>
      </c>
      <c r="U28" s="232" t="s">
        <v>525</v>
      </c>
      <c r="V28" s="232" t="s">
        <v>525</v>
      </c>
      <c r="W28" s="232" t="s">
        <v>599</v>
      </c>
      <c r="X28" s="232" t="s">
        <v>525</v>
      </c>
      <c r="Y28" s="232" t="s">
        <v>525</v>
      </c>
      <c r="Z28" s="232" t="s">
        <v>525</v>
      </c>
      <c r="AA28" s="232" t="s">
        <v>525</v>
      </c>
    </row>
    <row r="29" spans="1:27" s="154" customFormat="1" ht="31.5" x14ac:dyDescent="0.25">
      <c r="A29" s="232">
        <v>5</v>
      </c>
      <c r="B29" s="232" t="s">
        <v>525</v>
      </c>
      <c r="C29" s="232" t="s">
        <v>617</v>
      </c>
      <c r="D29" s="232" t="s">
        <v>525</v>
      </c>
      <c r="E29" s="232" t="str">
        <f t="shared" si="1"/>
        <v>КЛ-1 0,4 кВ от ЩУ 0,4 кВ ТП 669 до ВРУ 0,4 кВ ввод 1 ж/д 42а</v>
      </c>
      <c r="F29" s="232" t="s">
        <v>525</v>
      </c>
      <c r="G29" s="232">
        <v>0.4</v>
      </c>
      <c r="H29" s="232" t="s">
        <v>525</v>
      </c>
      <c r="I29" s="232">
        <v>0.4</v>
      </c>
      <c r="J29" s="232" t="s">
        <v>525</v>
      </c>
      <c r="K29" s="232" t="s">
        <v>525</v>
      </c>
      <c r="L29" s="232">
        <v>1</v>
      </c>
      <c r="M29" s="232" t="s">
        <v>525</v>
      </c>
      <c r="N29" s="232">
        <v>120</v>
      </c>
      <c r="O29" s="232" t="s">
        <v>525</v>
      </c>
      <c r="P29" s="232" t="s">
        <v>521</v>
      </c>
      <c r="Q29" s="232" t="s">
        <v>525</v>
      </c>
      <c r="R29" s="394">
        <v>0.08</v>
      </c>
      <c r="S29" s="232" t="s">
        <v>525</v>
      </c>
      <c r="T29" s="232" t="s">
        <v>525</v>
      </c>
      <c r="U29" s="232" t="s">
        <v>525</v>
      </c>
      <c r="V29" s="232" t="s">
        <v>525</v>
      </c>
      <c r="W29" s="232" t="s">
        <v>599</v>
      </c>
      <c r="X29" s="232" t="s">
        <v>525</v>
      </c>
      <c r="Y29" s="232" t="s">
        <v>525</v>
      </c>
      <c r="Z29" s="232" t="s">
        <v>525</v>
      </c>
      <c r="AA29" s="232" t="s">
        <v>525</v>
      </c>
    </row>
    <row r="30" spans="1:27" s="154" customFormat="1" ht="31.5" x14ac:dyDescent="0.25">
      <c r="A30" s="232">
        <v>6</v>
      </c>
      <c r="B30" s="232" t="s">
        <v>525</v>
      </c>
      <c r="C30" s="232" t="s">
        <v>616</v>
      </c>
      <c r="D30" s="232" t="s">
        <v>525</v>
      </c>
      <c r="E30" s="232" t="str">
        <f t="shared" si="1"/>
        <v>КЛ-2 0,4 кВ от ЩУ 0,4 кВ ТП 669 до ВРУ 0,4 кВ ввод 2 ж/д 42а</v>
      </c>
      <c r="F30" s="232" t="s">
        <v>525</v>
      </c>
      <c r="G30" s="232">
        <v>0.4</v>
      </c>
      <c r="H30" s="232" t="s">
        <v>525</v>
      </c>
      <c r="I30" s="232">
        <v>0.4</v>
      </c>
      <c r="J30" s="232" t="s">
        <v>525</v>
      </c>
      <c r="K30" s="232" t="s">
        <v>525</v>
      </c>
      <c r="L30" s="232">
        <v>1</v>
      </c>
      <c r="M30" s="232" t="s">
        <v>525</v>
      </c>
      <c r="N30" s="232">
        <v>120</v>
      </c>
      <c r="O30" s="232" t="s">
        <v>525</v>
      </c>
      <c r="P30" s="232" t="s">
        <v>521</v>
      </c>
      <c r="Q30" s="232" t="s">
        <v>525</v>
      </c>
      <c r="R30" s="394">
        <v>0.08</v>
      </c>
      <c r="S30" s="232" t="s">
        <v>525</v>
      </c>
      <c r="T30" s="232" t="s">
        <v>525</v>
      </c>
      <c r="U30" s="232" t="s">
        <v>525</v>
      </c>
      <c r="V30" s="232" t="s">
        <v>525</v>
      </c>
      <c r="W30" s="232" t="s">
        <v>599</v>
      </c>
      <c r="X30" s="232" t="s">
        <v>525</v>
      </c>
      <c r="Y30" s="232" t="s">
        <v>525</v>
      </c>
      <c r="Z30" s="232" t="s">
        <v>525</v>
      </c>
      <c r="AA30" s="232" t="s">
        <v>525</v>
      </c>
    </row>
    <row r="31" spans="1:27" s="154" customFormat="1" ht="31.5" x14ac:dyDescent="0.25">
      <c r="A31" s="232">
        <v>7</v>
      </c>
      <c r="B31" s="232" t="s">
        <v>525</v>
      </c>
      <c r="C31" s="232" t="s">
        <v>618</v>
      </c>
      <c r="D31" s="232" t="s">
        <v>525</v>
      </c>
      <c r="E31" s="232" t="str">
        <f t="shared" si="1"/>
        <v>КЛ-1 0,4 кВ от РУ 0,4 кВ ТП 1110 до ВРУ 0,4 кВ ввод 1 ж/д 77</v>
      </c>
      <c r="F31" s="232" t="s">
        <v>525</v>
      </c>
      <c r="G31" s="232">
        <v>0.4</v>
      </c>
      <c r="H31" s="232" t="s">
        <v>525</v>
      </c>
      <c r="I31" s="232">
        <v>0.4</v>
      </c>
      <c r="J31" s="232" t="s">
        <v>525</v>
      </c>
      <c r="K31" s="232" t="s">
        <v>525</v>
      </c>
      <c r="L31" s="232">
        <v>2</v>
      </c>
      <c r="M31" s="232" t="s">
        <v>525</v>
      </c>
      <c r="N31" s="232">
        <v>240</v>
      </c>
      <c r="O31" s="232" t="s">
        <v>525</v>
      </c>
      <c r="P31" s="232" t="s">
        <v>521</v>
      </c>
      <c r="Q31" s="232" t="s">
        <v>525</v>
      </c>
      <c r="R31" s="394">
        <v>0.54700000000000004</v>
      </c>
      <c r="S31" s="232" t="s">
        <v>525</v>
      </c>
      <c r="T31" s="232" t="s">
        <v>525</v>
      </c>
      <c r="U31" s="232" t="s">
        <v>525</v>
      </c>
      <c r="V31" s="232" t="s">
        <v>525</v>
      </c>
      <c r="W31" s="232" t="s">
        <v>599</v>
      </c>
      <c r="X31" s="232" t="s">
        <v>525</v>
      </c>
      <c r="Y31" s="232" t="s">
        <v>525</v>
      </c>
      <c r="Z31" s="232" t="s">
        <v>525</v>
      </c>
      <c r="AA31" s="232" t="s">
        <v>525</v>
      </c>
    </row>
    <row r="32" spans="1:27" s="154" customFormat="1" ht="31.5" x14ac:dyDescent="0.25">
      <c r="A32" s="232">
        <v>8</v>
      </c>
      <c r="B32" s="232" t="s">
        <v>525</v>
      </c>
      <c r="C32" s="232" t="s">
        <v>619</v>
      </c>
      <c r="D32" s="232" t="s">
        <v>525</v>
      </c>
      <c r="E32" s="232" t="str">
        <f t="shared" si="1"/>
        <v>КЛ-2 0,4 кВ от РУ 0,4 кВ ТП 1110 до ВРУ 0,4 кВ ввод 2 ж/д 77</v>
      </c>
      <c r="F32" s="232" t="s">
        <v>525</v>
      </c>
      <c r="G32" s="232">
        <v>0.4</v>
      </c>
      <c r="H32" s="232" t="s">
        <v>525</v>
      </c>
      <c r="I32" s="232">
        <v>0.4</v>
      </c>
      <c r="J32" s="232" t="s">
        <v>525</v>
      </c>
      <c r="K32" s="232" t="s">
        <v>525</v>
      </c>
      <c r="L32" s="232">
        <v>2</v>
      </c>
      <c r="M32" s="232" t="s">
        <v>525</v>
      </c>
      <c r="N32" s="232">
        <v>240</v>
      </c>
      <c r="O32" s="232" t="s">
        <v>525</v>
      </c>
      <c r="P32" s="232" t="s">
        <v>521</v>
      </c>
      <c r="Q32" s="232" t="s">
        <v>525</v>
      </c>
      <c r="R32" s="394">
        <v>0.54700000000000004</v>
      </c>
      <c r="S32" s="232" t="s">
        <v>525</v>
      </c>
      <c r="T32" s="232" t="s">
        <v>525</v>
      </c>
      <c r="U32" s="232" t="s">
        <v>525</v>
      </c>
      <c r="V32" s="232" t="s">
        <v>525</v>
      </c>
      <c r="W32" s="232" t="s">
        <v>599</v>
      </c>
      <c r="X32" s="232" t="s">
        <v>525</v>
      </c>
      <c r="Y32" s="232" t="s">
        <v>525</v>
      </c>
      <c r="Z32" s="232" t="s">
        <v>525</v>
      </c>
      <c r="AA32" s="232" t="s">
        <v>525</v>
      </c>
    </row>
    <row r="33" spans="1:27" s="154" customFormat="1" ht="31.5" x14ac:dyDescent="0.25">
      <c r="A33" s="232">
        <v>9</v>
      </c>
      <c r="B33" s="232" t="s">
        <v>525</v>
      </c>
      <c r="C33" s="232" t="s">
        <v>620</v>
      </c>
      <c r="D33" s="232" t="s">
        <v>525</v>
      </c>
      <c r="E33" s="232" t="str">
        <f t="shared" si="1"/>
        <v>КЛ-1 0,4 кВ от ВРУ 0,4 кВ ввод 1 ж/д 77 до ВРУ 0,4 кВ ввод 1 ж/д 95</v>
      </c>
      <c r="F33" s="232" t="s">
        <v>525</v>
      </c>
      <c r="G33" s="232">
        <v>0.4</v>
      </c>
      <c r="H33" s="232" t="s">
        <v>525</v>
      </c>
      <c r="I33" s="232">
        <v>0.4</v>
      </c>
      <c r="J33" s="232" t="s">
        <v>525</v>
      </c>
      <c r="K33" s="232" t="s">
        <v>525</v>
      </c>
      <c r="L33" s="232">
        <v>1</v>
      </c>
      <c r="M33" s="232" t="s">
        <v>525</v>
      </c>
      <c r="N33" s="232">
        <v>95</v>
      </c>
      <c r="O33" s="232" t="s">
        <v>525</v>
      </c>
      <c r="P33" s="232" t="s">
        <v>521</v>
      </c>
      <c r="Q33" s="232" t="s">
        <v>525</v>
      </c>
      <c r="R33" s="394">
        <v>0.09</v>
      </c>
      <c r="S33" s="232" t="s">
        <v>525</v>
      </c>
      <c r="T33" s="232" t="s">
        <v>525</v>
      </c>
      <c r="U33" s="232" t="s">
        <v>525</v>
      </c>
      <c r="V33" s="232" t="s">
        <v>525</v>
      </c>
      <c r="W33" s="232" t="s">
        <v>599</v>
      </c>
      <c r="X33" s="232" t="s">
        <v>525</v>
      </c>
      <c r="Y33" s="232" t="s">
        <v>525</v>
      </c>
      <c r="Z33" s="232" t="s">
        <v>525</v>
      </c>
      <c r="AA33" s="232" t="s">
        <v>525</v>
      </c>
    </row>
    <row r="34" spans="1:27" s="154" customFormat="1" ht="31.5" x14ac:dyDescent="0.25">
      <c r="A34" s="232">
        <v>10</v>
      </c>
      <c r="B34" s="232" t="s">
        <v>525</v>
      </c>
      <c r="C34" s="232" t="s">
        <v>621</v>
      </c>
      <c r="D34" s="232" t="s">
        <v>525</v>
      </c>
      <c r="E34" s="232" t="str">
        <f t="shared" si="0"/>
        <v>КЛ-2 0,4 кВ от ВРУ 0,4 кВ ввод 2 ж/д 77 до ВРУ 0,4 кВ ввод 2 ж/д 95</v>
      </c>
      <c r="F34" s="232" t="s">
        <v>525</v>
      </c>
      <c r="G34" s="232">
        <v>0.4</v>
      </c>
      <c r="H34" s="232" t="s">
        <v>525</v>
      </c>
      <c r="I34" s="232">
        <v>0.4</v>
      </c>
      <c r="J34" s="232" t="s">
        <v>525</v>
      </c>
      <c r="K34" s="232" t="s">
        <v>525</v>
      </c>
      <c r="L34" s="232">
        <v>1</v>
      </c>
      <c r="M34" s="232" t="s">
        <v>525</v>
      </c>
      <c r="N34" s="232">
        <v>95</v>
      </c>
      <c r="O34" s="232" t="s">
        <v>525</v>
      </c>
      <c r="P34" s="232" t="s">
        <v>521</v>
      </c>
      <c r="Q34" s="232" t="s">
        <v>525</v>
      </c>
      <c r="R34" s="394">
        <v>0.09</v>
      </c>
      <c r="S34" s="232" t="s">
        <v>525</v>
      </c>
      <c r="T34" s="232" t="s">
        <v>525</v>
      </c>
      <c r="U34" s="232" t="s">
        <v>525</v>
      </c>
      <c r="V34" s="232" t="s">
        <v>525</v>
      </c>
      <c r="W34" s="232" t="s">
        <v>599</v>
      </c>
      <c r="X34" s="232" t="s">
        <v>525</v>
      </c>
      <c r="Y34" s="232" t="s">
        <v>525</v>
      </c>
      <c r="Z34" s="232" t="s">
        <v>525</v>
      </c>
      <c r="AA34" s="232" t="s">
        <v>525</v>
      </c>
    </row>
    <row r="35" spans="1:27" x14ac:dyDescent="0.25">
      <c r="A35" s="250"/>
      <c r="B35" s="47"/>
      <c r="C35" s="47"/>
      <c r="D35" s="47"/>
      <c r="G35" s="251"/>
      <c r="R35" s="46">
        <f>SUM(R25:R34)</f>
        <v>2.0939999999999999</v>
      </c>
    </row>
    <row r="36" spans="1:27" hidden="1" x14ac:dyDescent="0.25">
      <c r="A36" s="252"/>
      <c r="B36" s="47"/>
      <c r="C36" s="47"/>
      <c r="D36" s="47"/>
      <c r="P36" s="46" t="s">
        <v>520</v>
      </c>
      <c r="R36" s="46" t="e">
        <f>SUMIF(#REF!,"ВЛ",#REF!)</f>
        <v>#REF!</v>
      </c>
    </row>
    <row r="37" spans="1:27" hidden="1" x14ac:dyDescent="0.25">
      <c r="A37" s="252"/>
      <c r="B37" s="47"/>
      <c r="C37" s="253"/>
      <c r="D37" s="47"/>
      <c r="P37" s="46" t="s">
        <v>521</v>
      </c>
      <c r="R37"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1" t="s">
        <v>7</v>
      </c>
      <c r="B7" s="421"/>
      <c r="C7" s="421"/>
      <c r="D7" s="11"/>
      <c r="E7" s="11"/>
      <c r="F7" s="11"/>
      <c r="G7" s="11"/>
      <c r="H7" s="11"/>
      <c r="I7" s="11"/>
      <c r="J7" s="11"/>
      <c r="K7" s="11"/>
      <c r="L7" s="11"/>
      <c r="M7" s="11"/>
      <c r="N7" s="11"/>
      <c r="O7" s="11"/>
      <c r="P7" s="11"/>
      <c r="Q7" s="11"/>
      <c r="R7" s="11"/>
      <c r="S7" s="11"/>
      <c r="T7" s="11"/>
      <c r="U7" s="11"/>
    </row>
    <row r="8" spans="1:29" s="10" customFormat="1" ht="18.75" x14ac:dyDescent="0.2">
      <c r="A8" s="421"/>
      <c r="B8" s="421"/>
      <c r="C8" s="421"/>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17" t="s">
        <v>6</v>
      </c>
      <c r="B10" s="417"/>
      <c r="C10" s="417"/>
      <c r="D10" s="4"/>
      <c r="E10" s="4"/>
      <c r="F10" s="4"/>
      <c r="G10" s="4"/>
      <c r="H10" s="11"/>
      <c r="I10" s="11"/>
      <c r="J10" s="11"/>
      <c r="K10" s="11"/>
      <c r="L10" s="11"/>
      <c r="M10" s="11"/>
      <c r="N10" s="11"/>
      <c r="O10" s="11"/>
      <c r="P10" s="11"/>
      <c r="Q10" s="11"/>
      <c r="R10" s="11"/>
      <c r="S10" s="11"/>
      <c r="T10" s="11"/>
      <c r="U10" s="11"/>
    </row>
    <row r="11" spans="1:29" s="10" customFormat="1" ht="18.75" x14ac:dyDescent="0.2">
      <c r="A11" s="421"/>
      <c r="B11" s="421"/>
      <c r="C11" s="421"/>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L_140-170</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17" t="s">
        <v>5</v>
      </c>
      <c r="B13" s="417"/>
      <c r="C13" s="4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2"/>
      <c r="B14" s="422"/>
      <c r="C14" s="422"/>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в г.Калининграде, ул.У.Громовой, д.131, ул.Карташева, д.42А, ул.Аксакова, д.77</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17" t="s">
        <v>4</v>
      </c>
      <c r="B16" s="417"/>
      <c r="C16" s="417"/>
      <c r="D16" s="4"/>
      <c r="E16" s="4"/>
      <c r="F16" s="4"/>
      <c r="G16" s="4"/>
      <c r="H16" s="4"/>
      <c r="I16" s="4"/>
      <c r="J16" s="4"/>
      <c r="K16" s="4"/>
      <c r="L16" s="4"/>
      <c r="M16" s="4"/>
      <c r="N16" s="4"/>
      <c r="O16" s="4"/>
      <c r="P16" s="4"/>
      <c r="Q16" s="4"/>
      <c r="R16" s="4"/>
      <c r="S16" s="4"/>
      <c r="T16" s="4"/>
      <c r="U16" s="4"/>
    </row>
    <row r="17" spans="1:21" s="2" customFormat="1" ht="15" customHeight="1" x14ac:dyDescent="0.2">
      <c r="A17" s="418"/>
      <c r="B17" s="418"/>
      <c r="C17" s="418"/>
      <c r="D17" s="3"/>
      <c r="E17" s="3"/>
      <c r="F17" s="3"/>
      <c r="G17" s="3"/>
      <c r="H17" s="3"/>
      <c r="I17" s="3"/>
      <c r="J17" s="3"/>
      <c r="K17" s="3"/>
      <c r="L17" s="3"/>
      <c r="M17" s="3"/>
      <c r="N17" s="3"/>
      <c r="O17" s="3"/>
      <c r="P17" s="3"/>
      <c r="Q17" s="3"/>
      <c r="R17" s="3"/>
    </row>
    <row r="18" spans="1:21" s="2" customFormat="1" ht="27.75" customHeight="1" x14ac:dyDescent="0.2">
      <c r="A18" s="419" t="s">
        <v>461</v>
      </c>
      <c r="B18" s="419"/>
      <c r="C18" s="4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ул.У.Громовой, д.131, ул.Карташева, д.42А, ул.Аксакова, д.77</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622</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623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624</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40"/>
      <c r="AB6" s="140"/>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40"/>
      <c r="AB10" s="140"/>
    </row>
    <row r="11" spans="1:28" x14ac:dyDescent="0.25">
      <c r="A11" s="416" t="str">
        <f>'1. паспорт местоположение'!A12:C12</f>
        <v>L_140-170</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9"/>
      <c r="AB13" s="9"/>
    </row>
    <row r="14" spans="1:28" x14ac:dyDescent="0.25">
      <c r="A14" s="416" t="str">
        <f>'1. паспорт местоположение'!A15</f>
        <v>Приобретение электросетевого комплекса в г.Калининграде, ул.У.Громовой, д.131, ул.Карташева, д.42А, ул.Аксакова, д.77</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0"/>
      <c r="AB16" s="150"/>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0"/>
      <c r="AB17" s="150"/>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0"/>
      <c r="AB18" s="150"/>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0"/>
      <c r="AB19" s="150"/>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51"/>
      <c r="AB20" s="151"/>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51"/>
      <c r="AB21" s="151"/>
    </row>
    <row r="22" spans="1:28" x14ac:dyDescent="0.25">
      <c r="A22" s="454" t="s">
        <v>493</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52"/>
      <c r="AB22" s="152"/>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1" t="s">
        <v>7</v>
      </c>
      <c r="B7" s="421"/>
      <c r="C7" s="421"/>
      <c r="D7" s="421"/>
      <c r="E7" s="421"/>
      <c r="F7" s="421"/>
      <c r="G7" s="421"/>
      <c r="H7" s="421"/>
      <c r="I7" s="421"/>
      <c r="J7" s="421"/>
      <c r="K7" s="421"/>
      <c r="L7" s="421"/>
      <c r="M7" s="421"/>
      <c r="N7" s="140"/>
      <c r="O7" s="140"/>
      <c r="P7" s="140"/>
      <c r="Q7" s="140"/>
      <c r="R7" s="140"/>
      <c r="S7" s="140"/>
      <c r="T7" s="140"/>
      <c r="U7" s="140"/>
      <c r="V7" s="140"/>
      <c r="W7" s="140"/>
    </row>
    <row r="8" spans="1:25" s="183" customFormat="1" ht="18.75" x14ac:dyDescent="0.2">
      <c r="A8" s="421"/>
      <c r="B8" s="421"/>
      <c r="C8" s="421"/>
      <c r="D8" s="421"/>
      <c r="E8" s="421"/>
      <c r="F8" s="421"/>
      <c r="G8" s="421"/>
      <c r="H8" s="421"/>
      <c r="I8" s="421"/>
      <c r="J8" s="421"/>
      <c r="K8" s="421"/>
      <c r="L8" s="421"/>
      <c r="M8" s="421"/>
      <c r="N8" s="140"/>
      <c r="O8" s="140"/>
      <c r="P8" s="140"/>
      <c r="Q8" s="140"/>
      <c r="R8" s="140"/>
      <c r="S8" s="140"/>
      <c r="T8" s="140"/>
      <c r="U8" s="140"/>
      <c r="V8" s="140"/>
      <c r="W8" s="140"/>
    </row>
    <row r="9" spans="1:25" s="183"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40"/>
      <c r="O9" s="140"/>
      <c r="P9" s="140"/>
      <c r="Q9" s="140"/>
      <c r="R9" s="140"/>
      <c r="S9" s="140"/>
      <c r="T9" s="140"/>
      <c r="U9" s="140"/>
      <c r="V9" s="140"/>
      <c r="W9" s="140"/>
    </row>
    <row r="10" spans="1:25" s="183"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row>
    <row r="11" spans="1:25" s="183" customFormat="1" ht="18.75" x14ac:dyDescent="0.2">
      <c r="A11" s="421"/>
      <c r="B11" s="421"/>
      <c r="C11" s="421"/>
      <c r="D11" s="421"/>
      <c r="E11" s="421"/>
      <c r="F11" s="421"/>
      <c r="G11" s="421"/>
      <c r="H11" s="421"/>
      <c r="I11" s="421"/>
      <c r="J11" s="421"/>
      <c r="K11" s="421"/>
      <c r="L11" s="421"/>
      <c r="M11" s="421"/>
      <c r="N11" s="140"/>
      <c r="O11" s="140"/>
      <c r="P11" s="140"/>
      <c r="Q11" s="140"/>
      <c r="R11" s="140"/>
      <c r="S11" s="140"/>
      <c r="T11" s="140"/>
      <c r="U11" s="140"/>
      <c r="V11" s="140"/>
      <c r="W11" s="140"/>
    </row>
    <row r="12" spans="1:25" s="183" customFormat="1" ht="18.75" x14ac:dyDescent="0.2">
      <c r="A12" s="416" t="str">
        <f>'1. паспорт местоположение'!A12:C12</f>
        <v>L_140-170</v>
      </c>
      <c r="B12" s="416"/>
      <c r="C12" s="416"/>
      <c r="D12" s="416"/>
      <c r="E12" s="416"/>
      <c r="F12" s="416"/>
      <c r="G12" s="416"/>
      <c r="H12" s="416"/>
      <c r="I12" s="416"/>
      <c r="J12" s="416"/>
      <c r="K12" s="416"/>
      <c r="L12" s="416"/>
      <c r="M12" s="416"/>
      <c r="N12" s="140"/>
      <c r="O12" s="140"/>
      <c r="P12" s="140"/>
      <c r="Q12" s="140"/>
      <c r="R12" s="140"/>
      <c r="S12" s="140"/>
      <c r="T12" s="140"/>
      <c r="U12" s="140"/>
      <c r="V12" s="140"/>
      <c r="W12" s="140"/>
    </row>
    <row r="13" spans="1:25" s="183"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row>
    <row r="14" spans="1:25" s="7" customFormat="1" ht="15.75" customHeight="1" x14ac:dyDescent="0.2">
      <c r="A14" s="422"/>
      <c r="B14" s="422"/>
      <c r="C14" s="422"/>
      <c r="D14" s="422"/>
      <c r="E14" s="422"/>
      <c r="F14" s="422"/>
      <c r="G14" s="422"/>
      <c r="H14" s="422"/>
      <c r="I14" s="422"/>
      <c r="J14" s="422"/>
      <c r="K14" s="422"/>
      <c r="L14" s="422"/>
      <c r="M14" s="422"/>
      <c r="N14" s="401"/>
      <c r="O14" s="401"/>
      <c r="P14" s="401"/>
      <c r="Q14" s="401"/>
      <c r="R14" s="401"/>
      <c r="S14" s="401"/>
      <c r="T14" s="401"/>
      <c r="U14" s="401"/>
      <c r="V14" s="401"/>
      <c r="W14" s="401"/>
    </row>
    <row r="15" spans="1:25" s="182" customFormat="1" ht="12" x14ac:dyDescent="0.2">
      <c r="A15" s="416" t="str">
        <f>'1. паспорт местоположение'!A15</f>
        <v>Приобретение электросетевого комплекса в г.Калининграде, ул.У.Громовой, д.131, ул.Карташева, д.42А, ул.Аксакова, д.77</v>
      </c>
      <c r="B15" s="416"/>
      <c r="C15" s="416"/>
      <c r="D15" s="416"/>
      <c r="E15" s="416"/>
      <c r="F15" s="416"/>
      <c r="G15" s="416"/>
      <c r="H15" s="416"/>
      <c r="I15" s="416"/>
      <c r="J15" s="416"/>
      <c r="K15" s="416"/>
      <c r="L15" s="416"/>
      <c r="M15" s="416"/>
      <c r="N15" s="141"/>
      <c r="O15" s="141"/>
      <c r="P15" s="141"/>
      <c r="Q15" s="141"/>
      <c r="R15" s="141"/>
      <c r="S15" s="141"/>
      <c r="T15" s="141"/>
      <c r="U15" s="141"/>
      <c r="V15" s="141"/>
      <c r="W15" s="141"/>
    </row>
    <row r="16" spans="1:25" s="182"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row>
    <row r="17" spans="1:23" s="182" customFormat="1" ht="15" customHeight="1" x14ac:dyDescent="0.2">
      <c r="A17" s="418"/>
      <c r="B17" s="418"/>
      <c r="C17" s="418"/>
      <c r="D17" s="418"/>
      <c r="E17" s="418"/>
      <c r="F17" s="418"/>
      <c r="G17" s="418"/>
      <c r="H17" s="418"/>
      <c r="I17" s="418"/>
      <c r="J17" s="418"/>
      <c r="K17" s="418"/>
      <c r="L17" s="418"/>
      <c r="M17" s="418"/>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23" t="s">
        <v>3</v>
      </c>
      <c r="B19" s="423" t="s">
        <v>82</v>
      </c>
      <c r="C19" s="423" t="s">
        <v>81</v>
      </c>
      <c r="D19" s="423" t="s">
        <v>73</v>
      </c>
      <c r="E19" s="460" t="s">
        <v>80</v>
      </c>
      <c r="F19" s="461"/>
      <c r="G19" s="461"/>
      <c r="H19" s="461"/>
      <c r="I19" s="462"/>
      <c r="J19" s="423" t="s">
        <v>79</v>
      </c>
      <c r="K19" s="423"/>
      <c r="L19" s="423"/>
      <c r="M19" s="423"/>
      <c r="N19" s="400"/>
      <c r="O19" s="400"/>
      <c r="P19" s="400"/>
      <c r="Q19" s="400"/>
      <c r="R19" s="400"/>
      <c r="S19" s="400"/>
      <c r="T19" s="400"/>
    </row>
    <row r="20" spans="1:23" s="182" customFormat="1" ht="51" customHeight="1" x14ac:dyDescent="0.2">
      <c r="A20" s="423"/>
      <c r="B20" s="423"/>
      <c r="C20" s="423"/>
      <c r="D20" s="423"/>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9"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1" t="str">
        <f>'1. паспорт местоположение'!A5:C5</f>
        <v>Год раскрытия информации: 2022 год</v>
      </c>
      <c r="B5" s="471"/>
      <c r="C5" s="471"/>
      <c r="D5" s="471"/>
      <c r="E5" s="471"/>
      <c r="F5" s="471"/>
      <c r="G5" s="471"/>
      <c r="H5" s="471"/>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1" t="s">
        <v>7</v>
      </c>
      <c r="B7" s="421"/>
      <c r="C7" s="421"/>
      <c r="D7" s="421"/>
      <c r="E7" s="421"/>
      <c r="F7" s="421"/>
      <c r="G7" s="421"/>
      <c r="H7" s="421"/>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7" t="s">
        <v>6</v>
      </c>
      <c r="B10" s="417"/>
      <c r="C10" s="417"/>
      <c r="D10" s="417"/>
      <c r="E10" s="417"/>
      <c r="F10" s="417"/>
      <c r="G10" s="417"/>
      <c r="H10" s="417"/>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0" t="str">
        <f>'1. паспорт местоположение'!A12:C12</f>
        <v>L_140-170</v>
      </c>
      <c r="B12" s="430"/>
      <c r="C12" s="430"/>
      <c r="D12" s="430"/>
      <c r="E12" s="430"/>
      <c r="F12" s="430"/>
      <c r="G12" s="430"/>
      <c r="H12" s="430"/>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7" t="s">
        <v>5</v>
      </c>
      <c r="B13" s="417"/>
      <c r="C13" s="417"/>
      <c r="D13" s="417"/>
      <c r="E13" s="417"/>
      <c r="F13" s="417"/>
      <c r="G13" s="417"/>
      <c r="H13" s="417"/>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2" t="str">
        <f>'1. паспорт местоположение'!A15:C15</f>
        <v>Приобретение электросетевого комплекса в г.Калининграде, ул.У.Громовой, д.131, ул.Карташева, д.42А, ул.Аксакова, д.77</v>
      </c>
      <c r="B15" s="419"/>
      <c r="C15" s="419"/>
      <c r="D15" s="419"/>
      <c r="E15" s="419"/>
      <c r="F15" s="419"/>
      <c r="G15" s="419"/>
      <c r="H15" s="419"/>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7" t="s">
        <v>4</v>
      </c>
      <c r="B16" s="417"/>
      <c r="C16" s="417"/>
      <c r="D16" s="417"/>
      <c r="E16" s="417"/>
      <c r="F16" s="417"/>
      <c r="G16" s="417"/>
      <c r="H16" s="417"/>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0" t="s">
        <v>471</v>
      </c>
      <c r="B18" s="430"/>
      <c r="C18" s="430"/>
      <c r="D18" s="430"/>
      <c r="E18" s="430"/>
      <c r="F18" s="430"/>
      <c r="G18" s="430"/>
      <c r="H18" s="430"/>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5434120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3" t="s">
        <v>321</v>
      </c>
      <c r="E28" s="474"/>
      <c r="F28" s="475"/>
      <c r="G28" s="478" t="str">
        <f>IF(SUM(B89:L89)=0,"не окупается",SUM(B89:L89))</f>
        <v>не окупается</v>
      </c>
      <c r="H28" s="479"/>
    </row>
    <row r="29" spans="1:44" ht="15.6" customHeight="1" x14ac:dyDescent="0.2">
      <c r="A29" s="284" t="s">
        <v>317</v>
      </c>
      <c r="B29" s="285">
        <f>$B$126*$B$127</f>
        <v>163023.6</v>
      </c>
      <c r="D29" s="473" t="s">
        <v>319</v>
      </c>
      <c r="E29" s="474"/>
      <c r="F29" s="475"/>
      <c r="G29" s="478" t="str">
        <f>IF(SUM(B90:L90)=0,"не окупается",SUM(B90:L90))</f>
        <v>не окупается</v>
      </c>
      <c r="H29" s="479"/>
    </row>
    <row r="30" spans="1:44" ht="27.6" customHeight="1" x14ac:dyDescent="0.2">
      <c r="A30" s="286" t="s">
        <v>538</v>
      </c>
      <c r="B30" s="287">
        <v>1</v>
      </c>
      <c r="D30" s="473" t="s">
        <v>539</v>
      </c>
      <c r="E30" s="474"/>
      <c r="F30" s="475"/>
      <c r="G30" s="476">
        <f>L87</f>
        <v>-957189.14261411654</v>
      </c>
      <c r="H30" s="477"/>
    </row>
    <row r="31" spans="1:44" x14ac:dyDescent="0.2">
      <c r="A31" s="286" t="s">
        <v>316</v>
      </c>
      <c r="B31" s="287">
        <v>1</v>
      </c>
      <c r="D31" s="465"/>
      <c r="E31" s="466"/>
      <c r="F31" s="467"/>
      <c r="G31" s="465"/>
      <c r="H31" s="467"/>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5434119.9500000002</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5434119.9500000002</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-201412.22140631711</v>
      </c>
      <c r="D60" s="202">
        <f>SUM(D61:D65)</f>
        <v>-209871.53470538242</v>
      </c>
      <c r="E60" s="202">
        <f t="shared" si="11"/>
        <v>-218686.13916300848</v>
      </c>
      <c r="F60" s="202">
        <f t="shared" si="11"/>
        <v>-227870.95700785486</v>
      </c>
      <c r="G60" s="202">
        <f t="shared" si="11"/>
        <v>-237441.53720218479</v>
      </c>
      <c r="H60" s="202">
        <f t="shared" si="11"/>
        <v>-247414.08176467658</v>
      </c>
      <c r="I60" s="202">
        <f t="shared" si="11"/>
        <v>-257805.47319879298</v>
      </c>
      <c r="J60" s="202">
        <f t="shared" si="11"/>
        <v>-268633.30307314231</v>
      </c>
      <c r="K60" s="202">
        <f t="shared" si="11"/>
        <v>-279915.90180221433</v>
      </c>
      <c r="L60" s="202">
        <f t="shared" si="11"/>
        <v>-291672.36967790732</v>
      </c>
      <c r="M60" s="202">
        <f t="shared" si="11"/>
        <v>-303922.60920437943</v>
      </c>
      <c r="N60" s="202">
        <f t="shared" si="11"/>
        <v>-316687.35879096336</v>
      </c>
      <c r="O60" s="202">
        <f t="shared" si="11"/>
        <v>-329988.2278601838</v>
      </c>
      <c r="P60" s="202">
        <f t="shared" si="11"/>
        <v>-343847.73343031161</v>
      </c>
      <c r="Q60" s="202">
        <f t="shared" si="11"/>
        <v>-358289.33823438466</v>
      </c>
      <c r="R60" s="202">
        <f t="shared" si="11"/>
        <v>-373337.49044022884</v>
      </c>
      <c r="S60" s="202">
        <f t="shared" si="11"/>
        <v>-389017.66503871843</v>
      </c>
      <c r="T60" s="202">
        <f t="shared" si="11"/>
        <v>-405356.40697034466</v>
      </c>
      <c r="U60" s="202">
        <f t="shared" si="11"/>
        <v>-422381.37606309913</v>
      </c>
      <c r="V60" s="202">
        <f t="shared" si="11"/>
        <v>-440121.39385774935</v>
      </c>
      <c r="W60" s="202">
        <f t="shared" si="11"/>
        <v>-458606.49239977478</v>
      </c>
      <c r="X60" s="202">
        <f t="shared" si="11"/>
        <v>-477867.96508056537</v>
      </c>
      <c r="Y60" s="202">
        <f t="shared" si="11"/>
        <v>-497938.41961394914</v>
      </c>
      <c r="Z60" s="202">
        <f t="shared" si="11"/>
        <v>-518851.83323773503</v>
      </c>
      <c r="AA60" s="202">
        <f t="shared" ref="AA60:AP60" si="12">SUM(AA61:AA65)</f>
        <v>-540643.61023371993</v>
      </c>
      <c r="AB60" s="202">
        <f t="shared" si="12"/>
        <v>-563350.64186353621</v>
      </c>
      <c r="AC60" s="202">
        <f t="shared" si="12"/>
        <v>-587011.36882180488</v>
      </c>
      <c r="AD60" s="202">
        <f t="shared" si="12"/>
        <v>-611665.84631232067</v>
      </c>
      <c r="AE60" s="202">
        <f t="shared" si="12"/>
        <v>-637355.81185743818</v>
      </c>
      <c r="AF60" s="202">
        <f t="shared" si="12"/>
        <v>-664124.75595545059</v>
      </c>
      <c r="AG60" s="202">
        <f t="shared" si="12"/>
        <v>-692017.99570557941</v>
      </c>
      <c r="AH60" s="202">
        <f t="shared" si="12"/>
        <v>-721082.75152521371</v>
      </c>
      <c r="AI60" s="202">
        <f t="shared" si="12"/>
        <v>-751368.2270892727</v>
      </c>
      <c r="AJ60" s="202">
        <f t="shared" si="12"/>
        <v>-782925.69262702216</v>
      </c>
      <c r="AK60" s="202">
        <f t="shared" si="12"/>
        <v>-815808.57171735715</v>
      </c>
      <c r="AL60" s="202">
        <f t="shared" si="12"/>
        <v>-850072.53172948631</v>
      </c>
      <c r="AM60" s="202">
        <f t="shared" si="12"/>
        <v>-885775.57806212478</v>
      </c>
      <c r="AN60" s="202">
        <f t="shared" si="12"/>
        <v>-922978.15234073414</v>
      </c>
      <c r="AO60" s="202">
        <f t="shared" si="12"/>
        <v>-961743.23473904503</v>
      </c>
      <c r="AP60" s="202">
        <f t="shared" si="12"/>
        <v>-1002136.4505980849</v>
      </c>
    </row>
    <row r="61" spans="1:45" x14ac:dyDescent="0.2">
      <c r="A61" s="206" t="s">
        <v>544</v>
      </c>
      <c r="B61" s="202"/>
      <c r="C61" s="202">
        <f>-IF(C$47&lt;=$B$30,0,$B$29*(1+C$49)*$B$28)</f>
        <v>-201412.22140631711</v>
      </c>
      <c r="D61" s="202">
        <f>-IF(D$47&lt;=$B$30,0,$B$29*(1+D$49)*$B$28)</f>
        <v>-209871.53470538242</v>
      </c>
      <c r="E61" s="202">
        <f t="shared" ref="E61:AP61" si="13">-IF(E$47&lt;=$B$30,0,$B$29*(1+E$49)*$B$28)</f>
        <v>-218686.13916300848</v>
      </c>
      <c r="F61" s="202">
        <f t="shared" si="13"/>
        <v>-227870.95700785486</v>
      </c>
      <c r="G61" s="202">
        <f t="shared" si="13"/>
        <v>-237441.53720218479</v>
      </c>
      <c r="H61" s="202">
        <f t="shared" si="13"/>
        <v>-247414.08176467658</v>
      </c>
      <c r="I61" s="202">
        <f t="shared" si="13"/>
        <v>-257805.47319879298</v>
      </c>
      <c r="J61" s="202">
        <f t="shared" si="13"/>
        <v>-268633.30307314231</v>
      </c>
      <c r="K61" s="202">
        <f t="shared" si="13"/>
        <v>-279915.90180221433</v>
      </c>
      <c r="L61" s="202">
        <f t="shared" si="13"/>
        <v>-291672.36967790732</v>
      </c>
      <c r="M61" s="202">
        <f t="shared" si="13"/>
        <v>-303922.60920437943</v>
      </c>
      <c r="N61" s="202">
        <f t="shared" si="13"/>
        <v>-316687.35879096336</v>
      </c>
      <c r="O61" s="202">
        <f t="shared" si="13"/>
        <v>-329988.2278601838</v>
      </c>
      <c r="P61" s="202">
        <f t="shared" si="13"/>
        <v>-343847.73343031161</v>
      </c>
      <c r="Q61" s="202">
        <f t="shared" si="13"/>
        <v>-358289.33823438466</v>
      </c>
      <c r="R61" s="202">
        <f t="shared" si="13"/>
        <v>-373337.49044022884</v>
      </c>
      <c r="S61" s="202">
        <f t="shared" si="13"/>
        <v>-389017.66503871843</v>
      </c>
      <c r="T61" s="202">
        <f t="shared" si="13"/>
        <v>-405356.40697034466</v>
      </c>
      <c r="U61" s="202">
        <f t="shared" si="13"/>
        <v>-422381.37606309913</v>
      </c>
      <c r="V61" s="202">
        <f t="shared" si="13"/>
        <v>-440121.39385774935</v>
      </c>
      <c r="W61" s="202">
        <f t="shared" si="13"/>
        <v>-458606.49239977478</v>
      </c>
      <c r="X61" s="202">
        <f t="shared" si="13"/>
        <v>-477867.96508056537</v>
      </c>
      <c r="Y61" s="202">
        <f t="shared" si="13"/>
        <v>-497938.41961394914</v>
      </c>
      <c r="Z61" s="202">
        <f t="shared" si="13"/>
        <v>-518851.83323773503</v>
      </c>
      <c r="AA61" s="202">
        <f t="shared" si="13"/>
        <v>-540643.61023371993</v>
      </c>
      <c r="AB61" s="202">
        <f t="shared" si="13"/>
        <v>-563350.64186353621</v>
      </c>
      <c r="AC61" s="202">
        <f t="shared" si="13"/>
        <v>-587011.36882180488</v>
      </c>
      <c r="AD61" s="202">
        <f t="shared" si="13"/>
        <v>-611665.84631232067</v>
      </c>
      <c r="AE61" s="202">
        <f t="shared" si="13"/>
        <v>-637355.81185743818</v>
      </c>
      <c r="AF61" s="202">
        <f t="shared" si="13"/>
        <v>-664124.75595545059</v>
      </c>
      <c r="AG61" s="202">
        <f t="shared" si="13"/>
        <v>-692017.99570557941</v>
      </c>
      <c r="AH61" s="202">
        <f t="shared" si="13"/>
        <v>-721082.75152521371</v>
      </c>
      <c r="AI61" s="202">
        <f t="shared" si="13"/>
        <v>-751368.2270892727</v>
      </c>
      <c r="AJ61" s="202">
        <f t="shared" si="13"/>
        <v>-782925.69262702216</v>
      </c>
      <c r="AK61" s="202">
        <f t="shared" si="13"/>
        <v>-815808.57171735715</v>
      </c>
      <c r="AL61" s="202">
        <f t="shared" si="13"/>
        <v>-850072.53172948631</v>
      </c>
      <c r="AM61" s="202">
        <f t="shared" si="13"/>
        <v>-885775.57806212478</v>
      </c>
      <c r="AN61" s="202">
        <f t="shared" si="13"/>
        <v>-922978.15234073414</v>
      </c>
      <c r="AO61" s="202">
        <f t="shared" si="13"/>
        <v>-961743.23473904503</v>
      </c>
      <c r="AP61" s="202">
        <f t="shared" si="13"/>
        <v>-1002136.4505980849</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5434119.9500000002</v>
      </c>
      <c r="C66" s="205">
        <f t="shared" si="14"/>
        <v>-201412.22140631711</v>
      </c>
      <c r="D66" s="205">
        <f t="shared" si="14"/>
        <v>-209871.53470538242</v>
      </c>
      <c r="E66" s="205">
        <f t="shared" si="14"/>
        <v>-218686.13916300848</v>
      </c>
      <c r="F66" s="205">
        <f t="shared" si="14"/>
        <v>-227870.95700785486</v>
      </c>
      <c r="G66" s="205">
        <f t="shared" si="14"/>
        <v>-237441.53720218479</v>
      </c>
      <c r="H66" s="205">
        <f t="shared" si="14"/>
        <v>-247414.08176467658</v>
      </c>
      <c r="I66" s="205">
        <f t="shared" si="14"/>
        <v>-257805.47319879298</v>
      </c>
      <c r="J66" s="205">
        <f t="shared" si="14"/>
        <v>-268633.30307314231</v>
      </c>
      <c r="K66" s="205">
        <f t="shared" si="14"/>
        <v>-279915.90180221433</v>
      </c>
      <c r="L66" s="205">
        <f t="shared" si="14"/>
        <v>-291672.36967790732</v>
      </c>
      <c r="M66" s="205">
        <f t="shared" si="14"/>
        <v>-303922.60920437943</v>
      </c>
      <c r="N66" s="205">
        <f t="shared" si="14"/>
        <v>-316687.35879096336</v>
      </c>
      <c r="O66" s="205">
        <f t="shared" si="14"/>
        <v>-329988.2278601838</v>
      </c>
      <c r="P66" s="205">
        <f t="shared" si="14"/>
        <v>-343847.73343031161</v>
      </c>
      <c r="Q66" s="205">
        <f t="shared" si="14"/>
        <v>-358289.33823438466</v>
      </c>
      <c r="R66" s="205">
        <f t="shared" si="14"/>
        <v>-373337.49044022884</v>
      </c>
      <c r="S66" s="205">
        <f t="shared" si="14"/>
        <v>-389017.66503871843</v>
      </c>
      <c r="T66" s="205">
        <f t="shared" si="14"/>
        <v>-405356.40697034466</v>
      </c>
      <c r="U66" s="205">
        <f t="shared" si="14"/>
        <v>-422381.37606309913</v>
      </c>
      <c r="V66" s="205">
        <f t="shared" si="14"/>
        <v>-440121.39385774935</v>
      </c>
      <c r="W66" s="205">
        <f t="shared" si="14"/>
        <v>-458606.49239977478</v>
      </c>
      <c r="X66" s="205">
        <f t="shared" si="14"/>
        <v>-477867.96508056537</v>
      </c>
      <c r="Y66" s="205">
        <f t="shared" si="14"/>
        <v>-497938.41961394914</v>
      </c>
      <c r="Z66" s="205">
        <f t="shared" si="14"/>
        <v>-518851.83323773503</v>
      </c>
      <c r="AA66" s="205">
        <f t="shared" si="14"/>
        <v>-540643.61023371993</v>
      </c>
      <c r="AB66" s="205">
        <f t="shared" si="14"/>
        <v>-563350.64186353621</v>
      </c>
      <c r="AC66" s="205">
        <f t="shared" si="14"/>
        <v>-587011.36882180488</v>
      </c>
      <c r="AD66" s="205">
        <f t="shared" si="14"/>
        <v>-611665.84631232067</v>
      </c>
      <c r="AE66" s="205">
        <f t="shared" si="14"/>
        <v>-637355.81185743818</v>
      </c>
      <c r="AF66" s="205">
        <f t="shared" si="14"/>
        <v>-664124.75595545059</v>
      </c>
      <c r="AG66" s="205">
        <f t="shared" si="14"/>
        <v>-692017.99570557941</v>
      </c>
      <c r="AH66" s="205">
        <f t="shared" si="14"/>
        <v>-721082.75152521371</v>
      </c>
      <c r="AI66" s="205">
        <f t="shared" si="14"/>
        <v>-751368.2270892727</v>
      </c>
      <c r="AJ66" s="205">
        <f t="shared" si="14"/>
        <v>-782925.69262702216</v>
      </c>
      <c r="AK66" s="205">
        <f t="shared" si="14"/>
        <v>-815808.57171735715</v>
      </c>
      <c r="AL66" s="205">
        <f t="shared" si="14"/>
        <v>-850072.53172948631</v>
      </c>
      <c r="AM66" s="205">
        <f t="shared" si="14"/>
        <v>-885775.57806212478</v>
      </c>
      <c r="AN66" s="205">
        <f t="shared" si="14"/>
        <v>-922978.15234073414</v>
      </c>
      <c r="AO66" s="205">
        <f t="shared" si="14"/>
        <v>-961743.23473904503</v>
      </c>
      <c r="AP66" s="205">
        <f>AP59+AP60</f>
        <v>-1002136.4505980849</v>
      </c>
    </row>
    <row r="67" spans="1:45" x14ac:dyDescent="0.2">
      <c r="A67" s="206" t="s">
        <v>294</v>
      </c>
      <c r="B67" s="315"/>
      <c r="C67" s="202">
        <f>-($B$25)*1.18*$B$28/$B$27</f>
        <v>-213742.05333333332</v>
      </c>
      <c r="D67" s="202">
        <f>C67</f>
        <v>-213742.05333333332</v>
      </c>
      <c r="E67" s="202">
        <f t="shared" ref="E67:AP67" si="15">D67</f>
        <v>-213742.05333333332</v>
      </c>
      <c r="F67" s="202">
        <f t="shared" si="15"/>
        <v>-213742.05333333332</v>
      </c>
      <c r="G67" s="202">
        <f t="shared" si="15"/>
        <v>-213742.05333333332</v>
      </c>
      <c r="H67" s="202">
        <f t="shared" si="15"/>
        <v>-213742.05333333332</v>
      </c>
      <c r="I67" s="202">
        <f t="shared" si="15"/>
        <v>-213742.05333333332</v>
      </c>
      <c r="J67" s="202">
        <f t="shared" si="15"/>
        <v>-213742.05333333332</v>
      </c>
      <c r="K67" s="202">
        <f t="shared" si="15"/>
        <v>-213742.05333333332</v>
      </c>
      <c r="L67" s="202">
        <f t="shared" si="15"/>
        <v>-213742.05333333332</v>
      </c>
      <c r="M67" s="202">
        <f t="shared" si="15"/>
        <v>-213742.05333333332</v>
      </c>
      <c r="N67" s="202">
        <f t="shared" si="15"/>
        <v>-213742.05333333332</v>
      </c>
      <c r="O67" s="202">
        <f t="shared" si="15"/>
        <v>-213742.05333333332</v>
      </c>
      <c r="P67" s="202">
        <f t="shared" si="15"/>
        <v>-213742.05333333332</v>
      </c>
      <c r="Q67" s="202">
        <f t="shared" si="15"/>
        <v>-213742.05333333332</v>
      </c>
      <c r="R67" s="202">
        <f t="shared" si="15"/>
        <v>-213742.05333333332</v>
      </c>
      <c r="S67" s="202">
        <f t="shared" si="15"/>
        <v>-213742.05333333332</v>
      </c>
      <c r="T67" s="202">
        <f t="shared" si="15"/>
        <v>-213742.05333333332</v>
      </c>
      <c r="U67" s="202">
        <f t="shared" si="15"/>
        <v>-213742.05333333332</v>
      </c>
      <c r="V67" s="202">
        <f t="shared" si="15"/>
        <v>-213742.05333333332</v>
      </c>
      <c r="W67" s="202">
        <f t="shared" si="15"/>
        <v>-213742.05333333332</v>
      </c>
      <c r="X67" s="202">
        <f t="shared" si="15"/>
        <v>-213742.05333333332</v>
      </c>
      <c r="Y67" s="202">
        <f t="shared" si="15"/>
        <v>-213742.05333333332</v>
      </c>
      <c r="Z67" s="202">
        <f t="shared" si="15"/>
        <v>-213742.05333333332</v>
      </c>
      <c r="AA67" s="202">
        <f t="shared" si="15"/>
        <v>-213742.05333333332</v>
      </c>
      <c r="AB67" s="202">
        <f t="shared" si="15"/>
        <v>-213742.05333333332</v>
      </c>
      <c r="AC67" s="202">
        <f t="shared" si="15"/>
        <v>-213742.05333333332</v>
      </c>
      <c r="AD67" s="202">
        <f t="shared" si="15"/>
        <v>-213742.05333333332</v>
      </c>
      <c r="AE67" s="202">
        <f t="shared" si="15"/>
        <v>-213742.05333333332</v>
      </c>
      <c r="AF67" s="202">
        <f t="shared" si="15"/>
        <v>-213742.05333333332</v>
      </c>
      <c r="AG67" s="202">
        <f t="shared" si="15"/>
        <v>-213742.05333333332</v>
      </c>
      <c r="AH67" s="202">
        <f t="shared" si="15"/>
        <v>-213742.05333333332</v>
      </c>
      <c r="AI67" s="202">
        <f t="shared" si="15"/>
        <v>-213742.05333333332</v>
      </c>
      <c r="AJ67" s="202">
        <f t="shared" si="15"/>
        <v>-213742.05333333332</v>
      </c>
      <c r="AK67" s="202">
        <f t="shared" si="15"/>
        <v>-213742.05333333332</v>
      </c>
      <c r="AL67" s="202">
        <f t="shared" si="15"/>
        <v>-213742.05333333332</v>
      </c>
      <c r="AM67" s="202">
        <f t="shared" si="15"/>
        <v>-213742.05333333332</v>
      </c>
      <c r="AN67" s="202">
        <f t="shared" si="15"/>
        <v>-213742.05333333332</v>
      </c>
      <c r="AO67" s="202">
        <f t="shared" si="15"/>
        <v>-213742.05333333332</v>
      </c>
      <c r="AP67" s="202">
        <f t="shared" si="15"/>
        <v>-213742.05333333332</v>
      </c>
      <c r="AQ67" s="316">
        <f>SUM(B67:AA67)/1.18</f>
        <v>-4528433.333333334</v>
      </c>
      <c r="AR67" s="317">
        <f>SUM(B67:AF67)/1.18</f>
        <v>-5434120.0000000028</v>
      </c>
      <c r="AS67" s="317">
        <f>SUM(B67:AP67)/1.18</f>
        <v>-7245493.3333333377</v>
      </c>
    </row>
    <row r="68" spans="1:45" ht="28.5" x14ac:dyDescent="0.2">
      <c r="A68" s="314" t="s">
        <v>547</v>
      </c>
      <c r="B68" s="205">
        <f t="shared" ref="B68:J68" si="16">B66+B67</f>
        <v>5434119.9500000002</v>
      </c>
      <c r="C68" s="205">
        <f>C66+C67</f>
        <v>-415154.27473965043</v>
      </c>
      <c r="D68" s="205">
        <f>D66+D67</f>
        <v>-423613.58803871577</v>
      </c>
      <c r="E68" s="205">
        <f t="shared" si="16"/>
        <v>-432428.19249634177</v>
      </c>
      <c r="F68" s="205">
        <f>F66+C67</f>
        <v>-441613.01034118817</v>
      </c>
      <c r="G68" s="205">
        <f t="shared" si="16"/>
        <v>-451183.59053551813</v>
      </c>
      <c r="H68" s="205">
        <f t="shared" si="16"/>
        <v>-461156.13509800989</v>
      </c>
      <c r="I68" s="205">
        <f t="shared" si="16"/>
        <v>-471547.5265321263</v>
      </c>
      <c r="J68" s="205">
        <f t="shared" si="16"/>
        <v>-482375.35640647565</v>
      </c>
      <c r="K68" s="205">
        <f>K66+K67</f>
        <v>-493657.95513554767</v>
      </c>
      <c r="L68" s="205">
        <f>L66+L67</f>
        <v>-505414.42301124067</v>
      </c>
      <c r="M68" s="205">
        <f t="shared" ref="M68:AO68" si="17">M66+M67</f>
        <v>-517664.66253771272</v>
      </c>
      <c r="N68" s="205">
        <f t="shared" si="17"/>
        <v>-530429.41212429665</v>
      </c>
      <c r="O68" s="205">
        <f t="shared" si="17"/>
        <v>-543730.28119351715</v>
      </c>
      <c r="P68" s="205">
        <f t="shared" si="17"/>
        <v>-557589.78676364489</v>
      </c>
      <c r="Q68" s="205">
        <f t="shared" si="17"/>
        <v>-572031.391567718</v>
      </c>
      <c r="R68" s="205">
        <f t="shared" si="17"/>
        <v>-587079.54377356218</v>
      </c>
      <c r="S68" s="205">
        <f t="shared" si="17"/>
        <v>-602759.71837205172</v>
      </c>
      <c r="T68" s="205">
        <f t="shared" si="17"/>
        <v>-619098.46030367794</v>
      </c>
      <c r="U68" s="205">
        <f t="shared" si="17"/>
        <v>-636123.42939643248</v>
      </c>
      <c r="V68" s="205">
        <f t="shared" si="17"/>
        <v>-653863.44719108264</v>
      </c>
      <c r="W68" s="205">
        <f t="shared" si="17"/>
        <v>-672348.54573310807</v>
      </c>
      <c r="X68" s="205">
        <f t="shared" si="17"/>
        <v>-691610.01841389865</v>
      </c>
      <c r="Y68" s="205">
        <f t="shared" si="17"/>
        <v>-711680.47294728248</v>
      </c>
      <c r="Z68" s="205">
        <f t="shared" si="17"/>
        <v>-732593.88657106832</v>
      </c>
      <c r="AA68" s="205">
        <f t="shared" si="17"/>
        <v>-754385.66356705327</v>
      </c>
      <c r="AB68" s="205">
        <f t="shared" si="17"/>
        <v>-777092.69519686955</v>
      </c>
      <c r="AC68" s="205">
        <f t="shared" si="17"/>
        <v>-800753.42215513822</v>
      </c>
      <c r="AD68" s="205">
        <f t="shared" si="17"/>
        <v>-825407.89964565402</v>
      </c>
      <c r="AE68" s="205">
        <f t="shared" si="17"/>
        <v>-851097.86519077152</v>
      </c>
      <c r="AF68" s="205">
        <f t="shared" si="17"/>
        <v>-877866.80928878393</v>
      </c>
      <c r="AG68" s="205">
        <f t="shared" si="17"/>
        <v>-905760.04903891275</v>
      </c>
      <c r="AH68" s="205">
        <f t="shared" si="17"/>
        <v>-934824.80485854705</v>
      </c>
      <c r="AI68" s="205">
        <f t="shared" si="17"/>
        <v>-965110.28042260604</v>
      </c>
      <c r="AJ68" s="205">
        <f t="shared" si="17"/>
        <v>-996667.7459603555</v>
      </c>
      <c r="AK68" s="205">
        <f t="shared" si="17"/>
        <v>-1029550.6250506905</v>
      </c>
      <c r="AL68" s="205">
        <f t="shared" si="17"/>
        <v>-1063814.5850628195</v>
      </c>
      <c r="AM68" s="205">
        <f t="shared" si="17"/>
        <v>-1099517.631395458</v>
      </c>
      <c r="AN68" s="205">
        <f t="shared" si="17"/>
        <v>-1136720.2056740674</v>
      </c>
      <c r="AO68" s="205">
        <f t="shared" si="17"/>
        <v>-1175485.2880723784</v>
      </c>
      <c r="AP68" s="205">
        <f>AP66+AP67</f>
        <v>-1215878.5039314183</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5434119.9500000002</v>
      </c>
      <c r="C70" s="205">
        <f t="shared" si="19"/>
        <v>-415154.27473965043</v>
      </c>
      <c r="D70" s="205">
        <f t="shared" si="19"/>
        <v>-423613.58803871577</v>
      </c>
      <c r="E70" s="205">
        <f t="shared" si="19"/>
        <v>-432428.19249634177</v>
      </c>
      <c r="F70" s="205">
        <f t="shared" si="19"/>
        <v>-441613.01034118817</v>
      </c>
      <c r="G70" s="205">
        <f t="shared" si="19"/>
        <v>-451183.59053551813</v>
      </c>
      <c r="H70" s="205">
        <f t="shared" si="19"/>
        <v>-461156.13509800989</v>
      </c>
      <c r="I70" s="205">
        <f t="shared" si="19"/>
        <v>-471547.5265321263</v>
      </c>
      <c r="J70" s="205">
        <f t="shared" si="19"/>
        <v>-482375.35640647565</v>
      </c>
      <c r="K70" s="205">
        <f t="shared" si="19"/>
        <v>-493657.95513554767</v>
      </c>
      <c r="L70" s="205">
        <f t="shared" si="19"/>
        <v>-505414.42301124067</v>
      </c>
      <c r="M70" s="205">
        <f t="shared" si="19"/>
        <v>-517664.66253771272</v>
      </c>
      <c r="N70" s="205">
        <f t="shared" si="19"/>
        <v>-530429.41212429665</v>
      </c>
      <c r="O70" s="205">
        <f t="shared" si="19"/>
        <v>-543730.28119351715</v>
      </c>
      <c r="P70" s="205">
        <f t="shared" si="19"/>
        <v>-557589.78676364489</v>
      </c>
      <c r="Q70" s="205">
        <f t="shared" si="19"/>
        <v>-572031.391567718</v>
      </c>
      <c r="R70" s="205">
        <f t="shared" si="19"/>
        <v>-587079.54377356218</v>
      </c>
      <c r="S70" s="205">
        <f t="shared" si="19"/>
        <v>-602759.71837205172</v>
      </c>
      <c r="T70" s="205">
        <f t="shared" si="19"/>
        <v>-619098.46030367794</v>
      </c>
      <c r="U70" s="205">
        <f t="shared" si="19"/>
        <v>-636123.42939643248</v>
      </c>
      <c r="V70" s="205">
        <f t="shared" si="19"/>
        <v>-653863.44719108264</v>
      </c>
      <c r="W70" s="205">
        <f t="shared" si="19"/>
        <v>-672348.54573310807</v>
      </c>
      <c r="X70" s="205">
        <f t="shared" si="19"/>
        <v>-691610.01841389865</v>
      </c>
      <c r="Y70" s="205">
        <f t="shared" si="19"/>
        <v>-711680.47294728248</v>
      </c>
      <c r="Z70" s="205">
        <f t="shared" si="19"/>
        <v>-732593.88657106832</v>
      </c>
      <c r="AA70" s="205">
        <f t="shared" si="19"/>
        <v>-754385.66356705327</v>
      </c>
      <c r="AB70" s="205">
        <f t="shared" si="19"/>
        <v>-777092.69519686955</v>
      </c>
      <c r="AC70" s="205">
        <f t="shared" si="19"/>
        <v>-800753.42215513822</v>
      </c>
      <c r="AD70" s="205">
        <f t="shared" si="19"/>
        <v>-825407.89964565402</v>
      </c>
      <c r="AE70" s="205">
        <f t="shared" si="19"/>
        <v>-851097.86519077152</v>
      </c>
      <c r="AF70" s="205">
        <f t="shared" si="19"/>
        <v>-877866.80928878393</v>
      </c>
      <c r="AG70" s="205">
        <f t="shared" si="19"/>
        <v>-905760.04903891275</v>
      </c>
      <c r="AH70" s="205">
        <f t="shared" si="19"/>
        <v>-934824.80485854705</v>
      </c>
      <c r="AI70" s="205">
        <f t="shared" si="19"/>
        <v>-965110.28042260604</v>
      </c>
      <c r="AJ70" s="205">
        <f t="shared" si="19"/>
        <v>-996667.7459603555</v>
      </c>
      <c r="AK70" s="205">
        <f t="shared" si="19"/>
        <v>-1029550.6250506905</v>
      </c>
      <c r="AL70" s="205">
        <f t="shared" si="19"/>
        <v>-1063814.5850628195</v>
      </c>
      <c r="AM70" s="205">
        <f t="shared" si="19"/>
        <v>-1099517.631395458</v>
      </c>
      <c r="AN70" s="205">
        <f t="shared" si="19"/>
        <v>-1136720.2056740674</v>
      </c>
      <c r="AO70" s="205">
        <f t="shared" si="19"/>
        <v>-1175485.2880723784</v>
      </c>
      <c r="AP70" s="205">
        <f>AP68+AP69</f>
        <v>-1215878.5039314183</v>
      </c>
    </row>
    <row r="71" spans="1:45" x14ac:dyDescent="0.2">
      <c r="A71" s="206" t="s">
        <v>292</v>
      </c>
      <c r="B71" s="202">
        <f t="shared" ref="B71:AP71" si="20">-B70*$B$36</f>
        <v>-1086823.99</v>
      </c>
      <c r="C71" s="202">
        <f t="shared" si="20"/>
        <v>83030.854947930085</v>
      </c>
      <c r="D71" s="202">
        <f t="shared" si="20"/>
        <v>84722.717607743165</v>
      </c>
      <c r="E71" s="202">
        <f t="shared" si="20"/>
        <v>86485.63849926836</v>
      </c>
      <c r="F71" s="202">
        <f t="shared" si="20"/>
        <v>88322.60206823764</v>
      </c>
      <c r="G71" s="202">
        <f t="shared" si="20"/>
        <v>90236.718107103632</v>
      </c>
      <c r="H71" s="202">
        <f t="shared" si="20"/>
        <v>92231.227019601982</v>
      </c>
      <c r="I71" s="202">
        <f t="shared" si="20"/>
        <v>94309.505306425272</v>
      </c>
      <c r="J71" s="202">
        <f t="shared" si="20"/>
        <v>96475.071281295139</v>
      </c>
      <c r="K71" s="202">
        <f t="shared" si="20"/>
        <v>98731.591027109534</v>
      </c>
      <c r="L71" s="202">
        <f t="shared" si="20"/>
        <v>101082.88460224814</v>
      </c>
      <c r="M71" s="202">
        <f t="shared" si="20"/>
        <v>103532.93250754254</v>
      </c>
      <c r="N71" s="202">
        <f t="shared" si="20"/>
        <v>106085.88242485933</v>
      </c>
      <c r="O71" s="202">
        <f t="shared" si="20"/>
        <v>108746.05623870343</v>
      </c>
      <c r="P71" s="202">
        <f t="shared" si="20"/>
        <v>111517.95735272899</v>
      </c>
      <c r="Q71" s="202">
        <f t="shared" si="20"/>
        <v>114406.2783135436</v>
      </c>
      <c r="R71" s="202">
        <f t="shared" si="20"/>
        <v>117415.90875471244</v>
      </c>
      <c r="S71" s="202">
        <f t="shared" si="20"/>
        <v>120551.94367441034</v>
      </c>
      <c r="T71" s="202">
        <f t="shared" si="20"/>
        <v>123819.6920607356</v>
      </c>
      <c r="U71" s="202">
        <f t="shared" si="20"/>
        <v>127224.6858792865</v>
      </c>
      <c r="V71" s="202">
        <f t="shared" si="20"/>
        <v>130772.68943821653</v>
      </c>
      <c r="W71" s="202">
        <f t="shared" si="20"/>
        <v>134469.70914662161</v>
      </c>
      <c r="X71" s="202">
        <f t="shared" si="20"/>
        <v>138322.00368277973</v>
      </c>
      <c r="Y71" s="202">
        <f t="shared" si="20"/>
        <v>142336.09458945651</v>
      </c>
      <c r="Z71" s="202">
        <f t="shared" si="20"/>
        <v>146518.77731421366</v>
      </c>
      <c r="AA71" s="202">
        <f t="shared" si="20"/>
        <v>150877.13271341065</v>
      </c>
      <c r="AB71" s="202">
        <f t="shared" si="20"/>
        <v>155418.53903937392</v>
      </c>
      <c r="AC71" s="202">
        <f t="shared" si="20"/>
        <v>160150.68443102765</v>
      </c>
      <c r="AD71" s="202">
        <f t="shared" si="20"/>
        <v>165081.57992913082</v>
      </c>
      <c r="AE71" s="202">
        <f t="shared" si="20"/>
        <v>170219.57303815431</v>
      </c>
      <c r="AF71" s="202">
        <f t="shared" si="20"/>
        <v>175573.3618577568</v>
      </c>
      <c r="AG71" s="202">
        <f t="shared" si="20"/>
        <v>181152.00980778257</v>
      </c>
      <c r="AH71" s="202">
        <f t="shared" si="20"/>
        <v>186964.96097170943</v>
      </c>
      <c r="AI71" s="202">
        <f t="shared" si="20"/>
        <v>193022.05608452123</v>
      </c>
      <c r="AJ71" s="202">
        <f t="shared" si="20"/>
        <v>199333.54919207111</v>
      </c>
      <c r="AK71" s="202">
        <f t="shared" si="20"/>
        <v>205910.12501013812</v>
      </c>
      <c r="AL71" s="202">
        <f t="shared" si="20"/>
        <v>212762.91701256391</v>
      </c>
      <c r="AM71" s="202">
        <f t="shared" si="20"/>
        <v>219903.5262790916</v>
      </c>
      <c r="AN71" s="202">
        <f t="shared" si="20"/>
        <v>227344.04113481348</v>
      </c>
      <c r="AO71" s="202">
        <f t="shared" si="20"/>
        <v>235097.05761447569</v>
      </c>
      <c r="AP71" s="202">
        <f t="shared" si="20"/>
        <v>243175.70078628368</v>
      </c>
    </row>
    <row r="72" spans="1:45" ht="15" thickBot="1" x14ac:dyDescent="0.25">
      <c r="A72" s="318" t="s">
        <v>296</v>
      </c>
      <c r="B72" s="207">
        <f t="shared" ref="B72:AO72" si="21">B70+B71</f>
        <v>4347295.96</v>
      </c>
      <c r="C72" s="207">
        <f t="shared" si="21"/>
        <v>-332123.41979172034</v>
      </c>
      <c r="D72" s="207">
        <f t="shared" si="21"/>
        <v>-338890.8704309726</v>
      </c>
      <c r="E72" s="207">
        <f t="shared" si="21"/>
        <v>-345942.55399707344</v>
      </c>
      <c r="F72" s="207">
        <f t="shared" si="21"/>
        <v>-353290.40827295056</v>
      </c>
      <c r="G72" s="207">
        <f t="shared" si="21"/>
        <v>-360946.87242841453</v>
      </c>
      <c r="H72" s="207">
        <f t="shared" si="21"/>
        <v>-368924.90807840793</v>
      </c>
      <c r="I72" s="207">
        <f t="shared" si="21"/>
        <v>-377238.02122570103</v>
      </c>
      <c r="J72" s="207">
        <f t="shared" si="21"/>
        <v>-385900.2851251805</v>
      </c>
      <c r="K72" s="207">
        <f t="shared" si="21"/>
        <v>-394926.36410843814</v>
      </c>
      <c r="L72" s="207">
        <f t="shared" si="21"/>
        <v>-404331.53840899252</v>
      </c>
      <c r="M72" s="207">
        <f t="shared" si="21"/>
        <v>-414131.73003017018</v>
      </c>
      <c r="N72" s="207">
        <f t="shared" si="21"/>
        <v>-424343.52969943732</v>
      </c>
      <c r="O72" s="207">
        <f t="shared" si="21"/>
        <v>-434984.22495481372</v>
      </c>
      <c r="P72" s="207">
        <f t="shared" si="21"/>
        <v>-446071.8294109159</v>
      </c>
      <c r="Q72" s="207">
        <f t="shared" si="21"/>
        <v>-457625.11325417442</v>
      </c>
      <c r="R72" s="207">
        <f t="shared" si="21"/>
        <v>-469663.63501884975</v>
      </c>
      <c r="S72" s="207">
        <f t="shared" si="21"/>
        <v>-482207.77469764138</v>
      </c>
      <c r="T72" s="207">
        <f t="shared" si="21"/>
        <v>-495278.76824294234</v>
      </c>
      <c r="U72" s="207">
        <f t="shared" si="21"/>
        <v>-508898.74351714598</v>
      </c>
      <c r="V72" s="207">
        <f t="shared" si="21"/>
        <v>-523090.75775286613</v>
      </c>
      <c r="W72" s="207">
        <f t="shared" si="21"/>
        <v>-537878.83658648643</v>
      </c>
      <c r="X72" s="207">
        <f t="shared" si="21"/>
        <v>-553288.01473111892</v>
      </c>
      <c r="Y72" s="207">
        <f t="shared" si="21"/>
        <v>-569344.37835782603</v>
      </c>
      <c r="Z72" s="207">
        <f t="shared" si="21"/>
        <v>-586075.10925685463</v>
      </c>
      <c r="AA72" s="207">
        <f t="shared" si="21"/>
        <v>-603508.53085364262</v>
      </c>
      <c r="AB72" s="207">
        <f t="shared" si="21"/>
        <v>-621674.15615749569</v>
      </c>
      <c r="AC72" s="207">
        <f t="shared" si="21"/>
        <v>-640602.7377241106</v>
      </c>
      <c r="AD72" s="207">
        <f t="shared" si="21"/>
        <v>-660326.31971652317</v>
      </c>
      <c r="AE72" s="207">
        <f t="shared" si="21"/>
        <v>-680878.29215261724</v>
      </c>
      <c r="AF72" s="207">
        <f t="shared" si="21"/>
        <v>-702293.44743102719</v>
      </c>
      <c r="AG72" s="207">
        <f t="shared" si="21"/>
        <v>-724608.03923113015</v>
      </c>
      <c r="AH72" s="207">
        <f t="shared" si="21"/>
        <v>-747859.8438868376</v>
      </c>
      <c r="AI72" s="207">
        <f t="shared" si="21"/>
        <v>-772088.22433808481</v>
      </c>
      <c r="AJ72" s="207">
        <f t="shared" si="21"/>
        <v>-797334.19676828443</v>
      </c>
      <c r="AK72" s="207">
        <f t="shared" si="21"/>
        <v>-823640.50004055235</v>
      </c>
      <c r="AL72" s="207">
        <f t="shared" si="21"/>
        <v>-851051.66805025563</v>
      </c>
      <c r="AM72" s="207">
        <f t="shared" si="21"/>
        <v>-879614.10511636641</v>
      </c>
      <c r="AN72" s="207">
        <f t="shared" si="21"/>
        <v>-909376.16453925392</v>
      </c>
      <c r="AO72" s="207">
        <f t="shared" si="21"/>
        <v>-940388.23045790265</v>
      </c>
      <c r="AP72" s="207">
        <f>AP70+AP71</f>
        <v>-972702.80314513459</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5434119.9500000002</v>
      </c>
      <c r="C75" s="205">
        <f t="shared" si="24"/>
        <v>-415154.27473965043</v>
      </c>
      <c r="D75" s="205">
        <f>D68</f>
        <v>-423613.58803871577</v>
      </c>
      <c r="E75" s="205">
        <f t="shared" si="24"/>
        <v>-432428.19249634177</v>
      </c>
      <c r="F75" s="205">
        <f t="shared" si="24"/>
        <v>-441613.01034118817</v>
      </c>
      <c r="G75" s="205">
        <f t="shared" si="24"/>
        <v>-451183.59053551813</v>
      </c>
      <c r="H75" s="205">
        <f t="shared" si="24"/>
        <v>-461156.13509800989</v>
      </c>
      <c r="I75" s="205">
        <f t="shared" si="24"/>
        <v>-471547.5265321263</v>
      </c>
      <c r="J75" s="205">
        <f t="shared" si="24"/>
        <v>-482375.35640647565</v>
      </c>
      <c r="K75" s="205">
        <f t="shared" si="24"/>
        <v>-493657.95513554767</v>
      </c>
      <c r="L75" s="205">
        <f t="shared" si="24"/>
        <v>-505414.42301124067</v>
      </c>
      <c r="M75" s="205">
        <f t="shared" si="24"/>
        <v>-517664.66253771272</v>
      </c>
      <c r="N75" s="205">
        <f t="shared" si="24"/>
        <v>-530429.41212429665</v>
      </c>
      <c r="O75" s="205">
        <f t="shared" si="24"/>
        <v>-543730.28119351715</v>
      </c>
      <c r="P75" s="205">
        <f t="shared" si="24"/>
        <v>-557589.78676364489</v>
      </c>
      <c r="Q75" s="205">
        <f t="shared" si="24"/>
        <v>-572031.391567718</v>
      </c>
      <c r="R75" s="205">
        <f t="shared" si="24"/>
        <v>-587079.54377356218</v>
      </c>
      <c r="S75" s="205">
        <f t="shared" si="24"/>
        <v>-602759.71837205172</v>
      </c>
      <c r="T75" s="205">
        <f t="shared" si="24"/>
        <v>-619098.46030367794</v>
      </c>
      <c r="U75" s="205">
        <f t="shared" si="24"/>
        <v>-636123.42939643248</v>
      </c>
      <c r="V75" s="205">
        <f t="shared" si="24"/>
        <v>-653863.44719108264</v>
      </c>
      <c r="W75" s="205">
        <f t="shared" si="24"/>
        <v>-672348.54573310807</v>
      </c>
      <c r="X75" s="205">
        <f t="shared" si="24"/>
        <v>-691610.01841389865</v>
      </c>
      <c r="Y75" s="205">
        <f t="shared" si="24"/>
        <v>-711680.47294728248</v>
      </c>
      <c r="Z75" s="205">
        <f t="shared" si="24"/>
        <v>-732593.88657106832</v>
      </c>
      <c r="AA75" s="205">
        <f t="shared" si="24"/>
        <v>-754385.66356705327</v>
      </c>
      <c r="AB75" s="205">
        <f t="shared" si="24"/>
        <v>-777092.69519686955</v>
      </c>
      <c r="AC75" s="205">
        <f t="shared" si="24"/>
        <v>-800753.42215513822</v>
      </c>
      <c r="AD75" s="205">
        <f t="shared" si="24"/>
        <v>-825407.89964565402</v>
      </c>
      <c r="AE75" s="205">
        <f t="shared" si="24"/>
        <v>-851097.86519077152</v>
      </c>
      <c r="AF75" s="205">
        <f t="shared" si="24"/>
        <v>-877866.80928878393</v>
      </c>
      <c r="AG75" s="205">
        <f t="shared" si="24"/>
        <v>-905760.04903891275</v>
      </c>
      <c r="AH75" s="205">
        <f t="shared" si="24"/>
        <v>-934824.80485854705</v>
      </c>
      <c r="AI75" s="205">
        <f t="shared" si="24"/>
        <v>-965110.28042260604</v>
      </c>
      <c r="AJ75" s="205">
        <f t="shared" si="24"/>
        <v>-996667.7459603555</v>
      </c>
      <c r="AK75" s="205">
        <f t="shared" si="24"/>
        <v>-1029550.6250506905</v>
      </c>
      <c r="AL75" s="205">
        <f t="shared" si="24"/>
        <v>-1063814.5850628195</v>
      </c>
      <c r="AM75" s="205">
        <f t="shared" si="24"/>
        <v>-1099517.631395458</v>
      </c>
      <c r="AN75" s="205">
        <f t="shared" si="24"/>
        <v>-1136720.2056740674</v>
      </c>
      <c r="AO75" s="205">
        <f t="shared" si="24"/>
        <v>-1175485.2880723784</v>
      </c>
      <c r="AP75" s="205">
        <f>AP68</f>
        <v>-1215878.5039314183</v>
      </c>
    </row>
    <row r="76" spans="1:45" x14ac:dyDescent="0.2">
      <c r="A76" s="206" t="s">
        <v>294</v>
      </c>
      <c r="B76" s="202">
        <f t="shared" ref="B76:AO76" si="25">-B67</f>
        <v>0</v>
      </c>
      <c r="C76" s="202">
        <f>-C67</f>
        <v>213742.05333333332</v>
      </c>
      <c r="D76" s="202">
        <f t="shared" si="25"/>
        <v>213742.05333333332</v>
      </c>
      <c r="E76" s="202">
        <f t="shared" si="25"/>
        <v>213742.05333333332</v>
      </c>
      <c r="F76" s="202">
        <f>-C67</f>
        <v>213742.05333333332</v>
      </c>
      <c r="G76" s="202">
        <f t="shared" si="25"/>
        <v>213742.05333333332</v>
      </c>
      <c r="H76" s="202">
        <f t="shared" si="25"/>
        <v>213742.05333333332</v>
      </c>
      <c r="I76" s="202">
        <f t="shared" si="25"/>
        <v>213742.05333333332</v>
      </c>
      <c r="J76" s="202">
        <f t="shared" si="25"/>
        <v>213742.05333333332</v>
      </c>
      <c r="K76" s="202">
        <f t="shared" si="25"/>
        <v>213742.05333333332</v>
      </c>
      <c r="L76" s="202">
        <f>-L67</f>
        <v>213742.05333333332</v>
      </c>
      <c r="M76" s="202">
        <f>-M67</f>
        <v>213742.05333333332</v>
      </c>
      <c r="N76" s="202">
        <f t="shared" si="25"/>
        <v>213742.05333333332</v>
      </c>
      <c r="O76" s="202">
        <f t="shared" si="25"/>
        <v>213742.05333333332</v>
      </c>
      <c r="P76" s="202">
        <f t="shared" si="25"/>
        <v>213742.05333333332</v>
      </c>
      <c r="Q76" s="202">
        <f t="shared" si="25"/>
        <v>213742.05333333332</v>
      </c>
      <c r="R76" s="202">
        <f t="shared" si="25"/>
        <v>213742.05333333332</v>
      </c>
      <c r="S76" s="202">
        <f t="shared" si="25"/>
        <v>213742.05333333332</v>
      </c>
      <c r="T76" s="202">
        <f t="shared" si="25"/>
        <v>213742.05333333332</v>
      </c>
      <c r="U76" s="202">
        <f t="shared" si="25"/>
        <v>213742.05333333332</v>
      </c>
      <c r="V76" s="202">
        <f t="shared" si="25"/>
        <v>213742.05333333332</v>
      </c>
      <c r="W76" s="202">
        <f t="shared" si="25"/>
        <v>213742.05333333332</v>
      </c>
      <c r="X76" s="202">
        <f t="shared" si="25"/>
        <v>213742.05333333332</v>
      </c>
      <c r="Y76" s="202">
        <f t="shared" si="25"/>
        <v>213742.05333333332</v>
      </c>
      <c r="Z76" s="202">
        <f t="shared" si="25"/>
        <v>213742.05333333332</v>
      </c>
      <c r="AA76" s="202">
        <f t="shared" si="25"/>
        <v>213742.05333333332</v>
      </c>
      <c r="AB76" s="202">
        <f t="shared" si="25"/>
        <v>213742.05333333332</v>
      </c>
      <c r="AC76" s="202">
        <f t="shared" si="25"/>
        <v>213742.05333333332</v>
      </c>
      <c r="AD76" s="202">
        <f t="shared" si="25"/>
        <v>213742.05333333332</v>
      </c>
      <c r="AE76" s="202">
        <f t="shared" si="25"/>
        <v>213742.05333333332</v>
      </c>
      <c r="AF76" s="202">
        <f t="shared" si="25"/>
        <v>213742.05333333332</v>
      </c>
      <c r="AG76" s="202">
        <f t="shared" si="25"/>
        <v>213742.05333333332</v>
      </c>
      <c r="AH76" s="202">
        <f t="shared" si="25"/>
        <v>213742.05333333332</v>
      </c>
      <c r="AI76" s="202">
        <f t="shared" si="25"/>
        <v>213742.05333333332</v>
      </c>
      <c r="AJ76" s="202">
        <f t="shared" si="25"/>
        <v>213742.05333333332</v>
      </c>
      <c r="AK76" s="202">
        <f t="shared" si="25"/>
        <v>213742.05333333332</v>
      </c>
      <c r="AL76" s="202">
        <f t="shared" si="25"/>
        <v>213742.05333333332</v>
      </c>
      <c r="AM76" s="202">
        <f t="shared" si="25"/>
        <v>213742.05333333332</v>
      </c>
      <c r="AN76" s="202">
        <f t="shared" si="25"/>
        <v>213742.05333333332</v>
      </c>
      <c r="AO76" s="202">
        <f t="shared" si="25"/>
        <v>213742.05333333332</v>
      </c>
      <c r="AP76" s="202">
        <f>-AP67</f>
        <v>213742.05333333332</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-1086823.99</v>
      </c>
      <c r="C78" s="202">
        <f>IF(SUM($B$71:C71)+SUM($A$78:B78)&gt;0,0,SUM($B$71:C71)-SUM($A$78:B78))</f>
        <v>83030.854947930085</v>
      </c>
      <c r="D78" s="202">
        <f>IF(SUM($B$71:D71)+SUM($A$78:C78)&gt;0,0,SUM($B$71:D71)-SUM($A$78:C78))</f>
        <v>84722.717607743223</v>
      </c>
      <c r="E78" s="202">
        <f>IF(SUM($B$71:E71)+SUM($A$78:D78)&gt;0,0,SUM($B$71:E71)-SUM($A$78:D78))</f>
        <v>86485.638499268331</v>
      </c>
      <c r="F78" s="202">
        <f>IF(SUM($B$71:F71)+SUM($A$78:E78)&gt;0,0,SUM($B$71:F71)-SUM($A$78:E78))</f>
        <v>88322.602068237611</v>
      </c>
      <c r="G78" s="202">
        <f>IF(SUM($B$71:G71)+SUM($A$78:F78)&gt;0,0,SUM($B$71:G71)-SUM($A$78:F78))</f>
        <v>90236.718107103603</v>
      </c>
      <c r="H78" s="202">
        <f>IF(SUM($B$71:H71)+SUM($A$78:G78)&gt;0,0,SUM($B$71:H71)-SUM($A$78:G78))</f>
        <v>92231.227019601967</v>
      </c>
      <c r="I78" s="202">
        <f>IF(SUM($B$71:I71)+SUM($A$78:H78)&gt;0,0,SUM($B$71:I71)-SUM($A$78:H78))</f>
        <v>94309.505306425272</v>
      </c>
      <c r="J78" s="202">
        <f>IF(SUM($B$71:J71)+SUM($A$78:I78)&gt;0,0,SUM($B$71:J71)-SUM($A$78:I78))</f>
        <v>96475.071281295153</v>
      </c>
      <c r="K78" s="202">
        <f>IF(SUM($B$71:K71)+SUM($A$78:J78)&gt;0,0,SUM($B$71:K71)-SUM($A$78:J78))</f>
        <v>98731.591027109534</v>
      </c>
      <c r="L78" s="202">
        <f>IF(SUM($B$71:L71)+SUM($A$78:K78)&gt;0,0,SUM($B$71:L71)-SUM($A$78:K78))</f>
        <v>101082.88460224814</v>
      </c>
      <c r="M78" s="202">
        <f>IF(SUM($B$71:M71)+SUM($A$78:L78)&gt;0,0,SUM($B$71:M71)-SUM($A$78:L78))</f>
        <v>103532.93250754254</v>
      </c>
      <c r="N78" s="202">
        <f>IF(SUM($B$71:N71)+SUM($A$78:M78)&gt;0,0,SUM($B$71:N71)-SUM($A$78:M78))</f>
        <v>106085.88242485933</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-8.9999999664723863E-3</v>
      </c>
      <c r="C79" s="202">
        <f>IF(((SUM($B$59:C59)+SUM($B$61:C64))+SUM($B$81:C81))&lt;0,((SUM($B$59:C59)+SUM($B$61:C64))+SUM($B$81:C81))*0.18-SUM($A$79:B79),IF(SUM($B$79:B79)&lt;0,0-SUM($B$79:B79),0))</f>
        <v>-36254.199853137114</v>
      </c>
      <c r="D79" s="202">
        <f>IF(((SUM($B$59:D59)+SUM($B$61:D64))+SUM($B$81:D81))&lt;0,((SUM($B$59:D59)+SUM($B$61:D64))+SUM($B$81:D81))*0.18-SUM($A$79:C79),IF(SUM($B$79:C79)&lt;0,0-SUM($B$79:C79),0))</f>
        <v>-37776.876246968735</v>
      </c>
      <c r="E79" s="202">
        <f>IF(((SUM($B$59:E59)+SUM($B$61:E64))+SUM($B$81:E81))&lt;0,((SUM($B$59:E59)+SUM($B$61:E64))+SUM($B$81:E81))*0.18-SUM($A$79:D79),IF(SUM($B$79:D79)&lt;0,0-SUM($B$79:D79),0))</f>
        <v>-39363.505049341591</v>
      </c>
      <c r="F79" s="202">
        <f>IF(((SUM($B$59:F59)+SUM($B$61:F64))+SUM($B$81:F81))&lt;0,((SUM($B$59:F59)+SUM($B$61:F64))+SUM($B$81:F81))*0.18-SUM($A$79:E79),IF(SUM($B$79:E79)&lt;0,0-SUM($B$79:E79),0))</f>
        <v>-41016.77226141392</v>
      </c>
      <c r="G79" s="202">
        <f>IF(((SUM($B$59:G59)+SUM($B$61:G64))+SUM($B$81:G81))&lt;0,((SUM($B$59:G59)+SUM($B$61:G64))+SUM($B$81:G81))*0.18-SUM($A$79:F79),IF(SUM($B$79:F79)&lt;0,0-SUM($B$79:F79),0))</f>
        <v>-42739.476696393132</v>
      </c>
      <c r="H79" s="202">
        <f>IF(((SUM($B$59:H59)+SUM($B$61:H64))+SUM($B$81:H81))&lt;0,((SUM($B$59:H59)+SUM($B$61:H64))+SUM($B$81:H81))*0.18-SUM($A$79:G79),IF(SUM($B$79:G79)&lt;0,0-SUM($B$79:G79),0))</f>
        <v>-44534.534717641887</v>
      </c>
      <c r="I79" s="202">
        <f>IF(((SUM($B$59:I59)+SUM($B$61:I64))+SUM($B$81:I81))&lt;0,((SUM($B$59:I59)+SUM($B$61:I64))+SUM($B$81:I81))*0.18-SUM($A$79:H79),IF(SUM($B$79:H79)&lt;0,0-SUM($B$79:H79),0))</f>
        <v>-46404.985175782698</v>
      </c>
      <c r="J79" s="202">
        <f>IF(((SUM($B$59:J59)+SUM($B$61:J64))+SUM($B$81:J81))&lt;0,((SUM($B$59:J59)+SUM($B$61:J64))+SUM($B$81:J81))*0.18-SUM($A$79:I79),IF(SUM($B$79:I79)&lt;0,0-SUM($B$79:I79),0))</f>
        <v>-48353.994553165627</v>
      </c>
      <c r="K79" s="202">
        <f>IF(((SUM($B$59:K59)+SUM($B$61:K64))+SUM($B$81:K81))&lt;0,((SUM($B$59:K59)+SUM($B$61:K64))+SUM($B$81:K81))*0.18-SUM($A$79:J79),IF(SUM($B$79:J79)&lt;0,0-SUM($B$79:J79),0))</f>
        <v>-50384.862324398535</v>
      </c>
      <c r="L79" s="202">
        <f>IF(((SUM($B$59:L59)+SUM($B$61:L64))+SUM($B$81:L81))&lt;0,((SUM($B$59:L59)+SUM($B$61:L64))+SUM($B$81:L81))*0.18-SUM($A$79:K79),IF(SUM($B$79:K79)&lt;0,0-SUM($B$79:K79),0))</f>
        <v>-52501.026542023348</v>
      </c>
      <c r="M79" s="202">
        <f>IF(((SUM($B$59:M59)+SUM($B$61:M64))+SUM($B$81:M81))&lt;0,((SUM($B$59:M59)+SUM($B$61:M64))+SUM($B$81:M81))*0.18-SUM($A$79:L79),IF(SUM($B$79:L79)&lt;0,0-SUM($B$79:L79),0))</f>
        <v>-54706.069656788255</v>
      </c>
      <c r="N79" s="202">
        <f>IF(((SUM($B$59:N59)+SUM($B$61:N64))+SUM($B$81:N81))&lt;0,((SUM($B$59:N59)+SUM($B$61:N64))+SUM($B$81:N81))*0.18-SUM($A$79:M79),IF(SUM($B$79:M79)&lt;0,0-SUM($B$79:M79),0))</f>
        <v>-57003.724582373456</v>
      </c>
      <c r="O79" s="202">
        <f>IF(((SUM($B$59:O59)+SUM($B$61:O64))+SUM($B$81:O81))&lt;0,((SUM($B$59:O59)+SUM($B$61:O64))+SUM($B$81:O81))*0.18-SUM($A$79:N79),IF(SUM($B$79:N79)&lt;0,0-SUM($B$79:N79),0))</f>
        <v>-59397.88101483311</v>
      </c>
      <c r="P79" s="202">
        <f>IF(((SUM($B$59:P59)+SUM($B$61:P64))+SUM($B$81:P81))&lt;0,((SUM($B$59:P59)+SUM($B$61:P64))+SUM($B$81:P81))*0.18-SUM($A$79:O79),IF(SUM($B$79:O79)&lt;0,0-SUM($B$79:O79),0))</f>
        <v>-61892.592017456074</v>
      </c>
      <c r="Q79" s="202">
        <f>IF(((SUM($B$59:Q59)+SUM($B$61:Q64))+SUM($B$81:Q81))&lt;0,((SUM($B$59:Q59)+SUM($B$61:Q64))+SUM($B$81:Q81))*0.18-SUM($A$79:P79),IF(SUM($B$79:P79)&lt;0,0-SUM($B$79:P79),0))</f>
        <v>-64492.080882189213</v>
      </c>
      <c r="R79" s="202">
        <f>IF(((SUM($B$59:R59)+SUM($B$61:R64))+SUM($B$81:R81))&lt;0,((SUM($B$59:R59)+SUM($B$61:R64))+SUM($B$81:R81))*0.18-SUM($A$79:Q79),IF(SUM($B$79:Q79)&lt;0,0-SUM($B$79:Q79),0))</f>
        <v>-67200.748279241147</v>
      </c>
      <c r="S79" s="202">
        <f>IF(((SUM($B$59:S59)+SUM($B$61:S64))+SUM($B$81:S81))&lt;0,((SUM($B$59:S59)+SUM($B$61:S64))+SUM($B$81:S81))*0.18-SUM($A$79:R79),IF(SUM($B$79:R79)&lt;0,0-SUM($B$79:R79),0))</f>
        <v>-70023.179706969415</v>
      </c>
      <c r="T79" s="202">
        <f>IF(((SUM($B$59:T59)+SUM($B$61:T64))+SUM($B$81:T81))&lt;0,((SUM($B$59:T59)+SUM($B$61:T64))+SUM($B$81:T81))*0.18-SUM($A$79:S79),IF(SUM($B$79:S79)&lt;0,0-SUM($B$79:S79),0))</f>
        <v>-72964.153254662058</v>
      </c>
      <c r="U79" s="202">
        <f>IF(((SUM($B$59:U59)+SUM($B$61:U64))+SUM($B$81:U81))&lt;0,((SUM($B$59:U59)+SUM($B$61:U64))+SUM($B$81:U81))*0.18-SUM($A$79:T79),IF(SUM($B$79:T79)&lt;0,0-SUM($B$79:T79),0))</f>
        <v>-76028.647691357764</v>
      </c>
      <c r="V79" s="202">
        <f>IF(((SUM($B$59:V59)+SUM($B$61:V64))+SUM($B$81:V81))&lt;0,((SUM($B$59:V59)+SUM($B$61:V64))+SUM($B$81:V81))*0.18-SUM($A$79:U79),IF(SUM($B$79:U79)&lt;0,0-SUM($B$79:U79),0))</f>
        <v>-79221.850894394913</v>
      </c>
      <c r="W79" s="202">
        <f>IF(((SUM($B$59:W59)+SUM($B$61:W64))+SUM($B$81:W81))&lt;0,((SUM($B$59:W59)+SUM($B$61:W64))+SUM($B$81:W81))*0.18-SUM($A$79:V79),IF(SUM($B$79:V79)&lt;0,0-SUM($B$79:V79),0))</f>
        <v>-82549.168631959474</v>
      </c>
      <c r="X79" s="202">
        <f>IF(((SUM($B$59:X59)+SUM($B$61:X64))+SUM($B$81:X81))&lt;0,((SUM($B$59:X59)+SUM($B$61:X64))+SUM($B$81:X81))*0.18-SUM($A$79:W79),IF(SUM($B$79:W79)&lt;0,0-SUM($B$79:W79),0))</f>
        <v>-86016.233714501839</v>
      </c>
      <c r="Y79" s="202">
        <f>IF(((SUM($B$59:Y59)+SUM($B$61:Y64))+SUM($B$81:Y81))&lt;0,((SUM($B$59:Y59)+SUM($B$61:Y64))+SUM($B$81:Y81))*0.18-SUM($A$79:X79),IF(SUM($B$79:X79)&lt;0,0-SUM($B$79:X79),0))</f>
        <v>-89628.915530510712</v>
      </c>
      <c r="Z79" s="202">
        <f>IF(((SUM($B$59:Z59)+SUM($B$61:Z64))+SUM($B$81:Z81))&lt;0,((SUM($B$59:Z59)+SUM($B$61:Z64))+SUM($B$81:Z81))*0.18-SUM($A$79:Y79),IF(SUM($B$79:Y79)&lt;0,0-SUM($B$79:Y79),0))</f>
        <v>-93393.32998279226</v>
      </c>
      <c r="AA79" s="202">
        <f>IF(((SUM($B$59:AA59)+SUM($B$61:AA64))+SUM($B$81:AA81))&lt;0,((SUM($B$59:AA59)+SUM($B$61:AA64))+SUM($B$81:AA81))*0.18-SUM($A$79:Z79),IF(SUM($B$79:Z79)&lt;0,0-SUM($B$79:Z79),0))</f>
        <v>-97315.849842069671</v>
      </c>
      <c r="AB79" s="202">
        <f>IF(((SUM($B$59:AB59)+SUM($B$61:AB64))+SUM($B$81:AB81))&lt;0,((SUM($B$59:AB59)+SUM($B$61:AB64))+SUM($B$81:AB81))*0.18-SUM($A$79:AA79),IF(SUM($B$79:AA79)&lt;0,0-SUM($B$79:AA79),0))</f>
        <v>-101403.11553543643</v>
      </c>
      <c r="AC79" s="202">
        <f>IF(((SUM($B$59:AC59)+SUM($B$61:AC64))+SUM($B$81:AC81))&lt;0,((SUM($B$59:AC59)+SUM($B$61:AC64))+SUM($B$81:AC81))*0.18-SUM($A$79:AB79),IF(SUM($B$79:AB79)&lt;0,0-SUM($B$79:AB79),0))</f>
        <v>-105662.04638792458</v>
      </c>
      <c r="AD79" s="202">
        <f>IF(((SUM($B$59:AD59)+SUM($B$61:AD64))+SUM($B$81:AD81))&lt;0,((SUM($B$59:AD59)+SUM($B$61:AD64))+SUM($B$81:AD81))*0.18-SUM($A$79:AC79),IF(SUM($B$79:AC79)&lt;0,0-SUM($B$79:AC79),0))</f>
        <v>-110099.85233621788</v>
      </c>
      <c r="AE79" s="202">
        <f>IF(((SUM($B$59:AE59)+SUM($B$61:AE64))+SUM($B$81:AE81))&lt;0,((SUM($B$59:AE59)+SUM($B$61:AE64))+SUM($B$81:AE81))*0.18-SUM($A$79:AD79),IF(SUM($B$79:AD79)&lt;0,0-SUM($B$79:AD79),0))</f>
        <v>-114724.04613433848</v>
      </c>
      <c r="AF79" s="202">
        <f>IF(((SUM($B$59:AF59)+SUM($B$61:AF64))+SUM($B$81:AF81))&lt;0,((SUM($B$59:AF59)+SUM($B$61:AF64))+SUM($B$81:AF81))*0.18-SUM($A$79:AE79),IF(SUM($B$79:AE79)&lt;0,0-SUM($B$79:AE79),0))</f>
        <v>-119542.45607198123</v>
      </c>
      <c r="AG79" s="202">
        <f>IF(((SUM($B$59:AG59)+SUM($B$61:AG64))+SUM($B$81:AG81))&lt;0,((SUM($B$59:AG59)+SUM($B$61:AG64))+SUM($B$81:AG81))*0.18-SUM($A$79:AF79),IF(SUM($B$79:AF79)&lt;0,0-SUM($B$79:AF79),0))</f>
        <v>-124563.23922700481</v>
      </c>
      <c r="AH79" s="202">
        <f>IF(((SUM($B$59:AH59)+SUM($B$61:AH64))+SUM($B$81:AH81))&lt;0,((SUM($B$59:AH59)+SUM($B$61:AH64))+SUM($B$81:AH81))*0.18-SUM($A$79:AG79),IF(SUM($B$79:AG79)&lt;0,0-SUM($B$79:AG79),0))</f>
        <v>-129794.89527453808</v>
      </c>
      <c r="AI79" s="202">
        <f>IF(((SUM($B$59:AI59)+SUM($B$61:AI64))+SUM($B$81:AI81))&lt;0,((SUM($B$59:AI59)+SUM($B$61:AI64))+SUM($B$81:AI81))*0.18-SUM($A$79:AH79),IF(SUM($B$79:AH79)&lt;0,0-SUM($B$79:AH79),0))</f>
        <v>-135246.28087606933</v>
      </c>
      <c r="AJ79" s="202">
        <f>IF(((SUM($B$59:AJ59)+SUM($B$61:AJ64))+SUM($B$81:AJ81))&lt;0,((SUM($B$59:AJ59)+SUM($B$61:AJ64))+SUM($B$81:AJ81))*0.18-SUM($A$79:AI79),IF(SUM($B$79:AI79)&lt;0,0-SUM($B$79:AI79),0))</f>
        <v>-140926.62467286363</v>
      </c>
      <c r="AK79" s="202">
        <f>IF(((SUM($B$59:AK59)+SUM($B$61:AK64))+SUM($B$81:AK81))&lt;0,((SUM($B$59:AK59)+SUM($B$61:AK64))+SUM($B$81:AK81))*0.18-SUM($A$79:AJ79),IF(SUM($B$79:AJ79)&lt;0,0-SUM($B$79:AJ79),0))</f>
        <v>-146845.54290912487</v>
      </c>
      <c r="AL79" s="202">
        <f>IF(((SUM($B$59:AL59)+SUM($B$61:AL64))+SUM($B$81:AL81))&lt;0,((SUM($B$59:AL59)+SUM($B$61:AL64))+SUM($B$81:AL81))*0.18-SUM($A$79:AK79),IF(SUM($B$79:AK79)&lt;0,0-SUM($B$79:AK79),0))</f>
        <v>-153013.0557113071</v>
      </c>
      <c r="AM79" s="202">
        <f>IF(((SUM($B$59:AM59)+SUM($B$61:AM64))+SUM($B$81:AM81))&lt;0,((SUM($B$59:AM59)+SUM($B$61:AM64))+SUM($B$81:AM81))*0.18-SUM($A$79:AL79),IF(SUM($B$79:AL79)&lt;0,0-SUM($B$79:AL79),0))</f>
        <v>-159439.60405118251</v>
      </c>
      <c r="AN79" s="202">
        <f>IF(((SUM($B$59:AN59)+SUM($B$61:AN64))+SUM($B$81:AN81))&lt;0,((SUM($B$59:AN59)+SUM($B$61:AN64))+SUM($B$81:AN81))*0.18-SUM($A$79:AM79),IF(SUM($B$79:AM79)&lt;0,0-SUM($B$79:AM79),0))</f>
        <v>-166136.067421332</v>
      </c>
      <c r="AO79" s="202">
        <f>IF(((SUM($B$59:AO59)+SUM($B$61:AO64))+SUM($B$81:AO81))&lt;0,((SUM($B$59:AO59)+SUM($B$61:AO64))+SUM($B$81:AO81))*0.18-SUM($A$79:AN79),IF(SUM($B$79:AN79)&lt;0,0-SUM($B$79:AN79),0))</f>
        <v>-173113.78225302836</v>
      </c>
      <c r="AP79" s="202">
        <f>IF(((SUM($B$59:AP59)+SUM($B$61:AP64))+SUM($B$81:AP81))&lt;0,((SUM($B$59:AP59)+SUM($B$61:AP64))+SUM($B$81:AP81))*0.18-SUM($A$79:AO79),IF(SUM($B$79:AO79)&lt;0,0-SUM($B$79:AO79),0))</f>
        <v>-180384.56110765506</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-5434120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-5434120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-1086824.0489999996</v>
      </c>
      <c r="C83" s="205">
        <f t="shared" ref="C83:V83" si="29">SUM(C75:C82)</f>
        <v>-154635.56631152413</v>
      </c>
      <c r="D83" s="205">
        <f t="shared" si="29"/>
        <v>-162925.69334460795</v>
      </c>
      <c r="E83" s="205">
        <f t="shared" si="29"/>
        <v>-171564.00571308171</v>
      </c>
      <c r="F83" s="205">
        <f t="shared" si="29"/>
        <v>-180565.12720103117</v>
      </c>
      <c r="G83" s="205">
        <f t="shared" si="29"/>
        <v>-189944.29579147435</v>
      </c>
      <c r="H83" s="205">
        <f t="shared" si="29"/>
        <v>-199717.3894627165</v>
      </c>
      <c r="I83" s="205">
        <f t="shared" si="29"/>
        <v>-209900.95306815041</v>
      </c>
      <c r="J83" s="205">
        <f t="shared" si="29"/>
        <v>-220512.22634501278</v>
      </c>
      <c r="K83" s="205">
        <f t="shared" si="29"/>
        <v>-231569.17309950333</v>
      </c>
      <c r="L83" s="205">
        <f t="shared" si="29"/>
        <v>-243090.51161768252</v>
      </c>
      <c r="M83" s="205">
        <f t="shared" si="29"/>
        <v>-255095.74635362509</v>
      </c>
      <c r="N83" s="205">
        <f t="shared" si="29"/>
        <v>-267605.20094847743</v>
      </c>
      <c r="O83" s="205">
        <f t="shared" si="29"/>
        <v>-389386.10887501691</v>
      </c>
      <c r="P83" s="205">
        <f t="shared" si="29"/>
        <v>-405740.32544776762</v>
      </c>
      <c r="Q83" s="205">
        <f t="shared" si="29"/>
        <v>-422781.41911657387</v>
      </c>
      <c r="R83" s="205">
        <f t="shared" si="29"/>
        <v>-440538.23871946998</v>
      </c>
      <c r="S83" s="205">
        <f t="shared" si="29"/>
        <v>-459040.84474568779</v>
      </c>
      <c r="T83" s="205">
        <f t="shared" si="29"/>
        <v>-478320.56022500666</v>
      </c>
      <c r="U83" s="205">
        <f t="shared" si="29"/>
        <v>-498410.0237544569</v>
      </c>
      <c r="V83" s="205">
        <f t="shared" si="29"/>
        <v>-519343.24475214421</v>
      </c>
      <c r="W83" s="205">
        <f>SUM(W75:W82)</f>
        <v>-541155.6610317342</v>
      </c>
      <c r="X83" s="205">
        <f>SUM(X75:X82)</f>
        <v>-563884.19879506715</v>
      </c>
      <c r="Y83" s="205">
        <f>SUM(Y75:Y82)</f>
        <v>-587567.33514445985</v>
      </c>
      <c r="Z83" s="205">
        <f>SUM(Z75:Z82)</f>
        <v>-612245.16322052723</v>
      </c>
      <c r="AA83" s="205">
        <f t="shared" ref="AA83:AP83" si="30">SUM(AA75:AA82)</f>
        <v>-637959.4600757896</v>
      </c>
      <c r="AB83" s="205">
        <f t="shared" si="30"/>
        <v>-664753.75739897264</v>
      </c>
      <c r="AC83" s="205">
        <f t="shared" si="30"/>
        <v>-692673.41520972946</v>
      </c>
      <c r="AD83" s="205">
        <f t="shared" si="30"/>
        <v>-721765.69864853856</v>
      </c>
      <c r="AE83" s="205">
        <f t="shared" si="30"/>
        <v>-752079.85799177666</v>
      </c>
      <c r="AF83" s="205">
        <f t="shared" si="30"/>
        <v>-783667.21202743181</v>
      </c>
      <c r="AG83" s="205">
        <f t="shared" si="30"/>
        <v>-816581.23493258422</v>
      </c>
      <c r="AH83" s="205">
        <f t="shared" si="30"/>
        <v>-850877.64679975179</v>
      </c>
      <c r="AI83" s="205">
        <f t="shared" si="30"/>
        <v>-886614.50796534203</v>
      </c>
      <c r="AJ83" s="205">
        <f t="shared" si="30"/>
        <v>-923852.31729988579</v>
      </c>
      <c r="AK83" s="205">
        <f t="shared" si="30"/>
        <v>-962654.11462648201</v>
      </c>
      <c r="AL83" s="205">
        <f t="shared" si="30"/>
        <v>-1003085.5874407933</v>
      </c>
      <c r="AM83" s="205">
        <f t="shared" si="30"/>
        <v>-1045215.1821133072</v>
      </c>
      <c r="AN83" s="205">
        <f t="shared" si="30"/>
        <v>-1089114.2197620659</v>
      </c>
      <c r="AO83" s="205">
        <f t="shared" si="30"/>
        <v>-1134857.0169920735</v>
      </c>
      <c r="AP83" s="205">
        <f t="shared" si="30"/>
        <v>-1182521.0117057399</v>
      </c>
    </row>
    <row r="84" spans="1:45" ht="14.25" x14ac:dyDescent="0.2">
      <c r="A84" s="314" t="s">
        <v>549</v>
      </c>
      <c r="B84" s="205">
        <f>SUM($B$83:B83)</f>
        <v>-1086824.0489999996</v>
      </c>
      <c r="C84" s="205">
        <f>SUM($B$83:C83)</f>
        <v>-1241459.6153115239</v>
      </c>
      <c r="D84" s="205">
        <f>SUM($B$83:D83)</f>
        <v>-1404385.3086561318</v>
      </c>
      <c r="E84" s="205">
        <f>SUM($B$83:E83)</f>
        <v>-1575949.3143692135</v>
      </c>
      <c r="F84" s="205">
        <f>SUM($B$83:F83)</f>
        <v>-1756514.4415702447</v>
      </c>
      <c r="G84" s="205">
        <f>SUM($B$83:G83)</f>
        <v>-1946458.7373617191</v>
      </c>
      <c r="H84" s="205">
        <f>SUM($B$83:H83)</f>
        <v>-2146176.1268244358</v>
      </c>
      <c r="I84" s="205">
        <f>SUM($B$83:I83)</f>
        <v>-2356077.079892586</v>
      </c>
      <c r="J84" s="205">
        <f>SUM($B$83:J83)</f>
        <v>-2576589.3062375989</v>
      </c>
      <c r="K84" s="205">
        <f>SUM($B$83:K83)</f>
        <v>-2808158.4793371023</v>
      </c>
      <c r="L84" s="205">
        <f>SUM($B$83:L83)</f>
        <v>-3051248.9909547847</v>
      </c>
      <c r="M84" s="205">
        <f>SUM($B$83:M83)</f>
        <v>-3306344.73730841</v>
      </c>
      <c r="N84" s="205">
        <f>SUM($B$83:N83)</f>
        <v>-3573949.9382568873</v>
      </c>
      <c r="O84" s="205">
        <f>SUM($B$83:O83)</f>
        <v>-3963336.0471319044</v>
      </c>
      <c r="P84" s="205">
        <f>SUM($B$83:P83)</f>
        <v>-4369076.3725796724</v>
      </c>
      <c r="Q84" s="205">
        <f>SUM($B$83:Q83)</f>
        <v>-4791857.7916962467</v>
      </c>
      <c r="R84" s="205">
        <f>SUM($B$83:R83)</f>
        <v>-5232396.0304157166</v>
      </c>
      <c r="S84" s="205">
        <f>SUM($B$83:S83)</f>
        <v>-5691436.8751614047</v>
      </c>
      <c r="T84" s="205">
        <f>SUM($B$83:T83)</f>
        <v>-6169757.4353864118</v>
      </c>
      <c r="U84" s="205">
        <f>SUM($B$83:U83)</f>
        <v>-6668167.4591408689</v>
      </c>
      <c r="V84" s="205">
        <f>SUM($B$83:V83)</f>
        <v>-7187510.7038930133</v>
      </c>
      <c r="W84" s="205">
        <f>SUM($B$83:W83)</f>
        <v>-7728666.3649247475</v>
      </c>
      <c r="X84" s="205">
        <f>SUM($B$83:X83)</f>
        <v>-8292550.5637198146</v>
      </c>
      <c r="Y84" s="205">
        <f>SUM($B$83:Y83)</f>
        <v>-8880117.8988642748</v>
      </c>
      <c r="Z84" s="205">
        <f>SUM($B$83:Z83)</f>
        <v>-9492363.0620848015</v>
      </c>
      <c r="AA84" s="205">
        <f>SUM($B$83:AA83)</f>
        <v>-10130322.522160592</v>
      </c>
      <c r="AB84" s="205">
        <f>SUM($B$83:AB83)</f>
        <v>-10795076.279559564</v>
      </c>
      <c r="AC84" s="205">
        <f>SUM($B$83:AC83)</f>
        <v>-11487749.694769293</v>
      </c>
      <c r="AD84" s="205">
        <f>SUM($B$83:AD83)</f>
        <v>-12209515.393417832</v>
      </c>
      <c r="AE84" s="205">
        <f>SUM($B$83:AE83)</f>
        <v>-12961595.251409609</v>
      </c>
      <c r="AF84" s="205">
        <f>SUM($B$83:AF83)</f>
        <v>-13745262.463437041</v>
      </c>
      <c r="AG84" s="205">
        <f>SUM($B$83:AG83)</f>
        <v>-14561843.698369626</v>
      </c>
      <c r="AH84" s="205">
        <f>SUM($B$83:AH83)</f>
        <v>-15412721.345169378</v>
      </c>
      <c r="AI84" s="205">
        <f>SUM($B$83:AI83)</f>
        <v>-16299335.85313472</v>
      </c>
      <c r="AJ84" s="205">
        <f>SUM($B$83:AJ83)</f>
        <v>-17223188.170434605</v>
      </c>
      <c r="AK84" s="205">
        <f>SUM($B$83:AK83)</f>
        <v>-18185842.285061087</v>
      </c>
      <c r="AL84" s="205">
        <f>SUM($B$83:AL83)</f>
        <v>-19188927.87250188</v>
      </c>
      <c r="AM84" s="205">
        <f>SUM($B$83:AM83)</f>
        <v>-20234143.054615188</v>
      </c>
      <c r="AN84" s="205">
        <f>SUM($B$83:AN83)</f>
        <v>-21323257.274377253</v>
      </c>
      <c r="AO84" s="205">
        <f>SUM($B$83:AO83)</f>
        <v>-22458114.291369326</v>
      </c>
      <c r="AP84" s="205">
        <f>SUM($B$83:AP83)</f>
        <v>-23640635.303075068</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-565854.24154981785</v>
      </c>
      <c r="C86" s="205">
        <f>C83*C85</f>
        <v>-66814.031589184131</v>
      </c>
      <c r="D86" s="205">
        <f t="shared" ref="D86:AO86" si="32">D83*D85</f>
        <v>-58419.901426346078</v>
      </c>
      <c r="E86" s="205">
        <f t="shared" si="32"/>
        <v>-51051.719311135646</v>
      </c>
      <c r="F86" s="205">
        <f t="shared" si="32"/>
        <v>-44589.338178007129</v>
      </c>
      <c r="G86" s="205">
        <f t="shared" si="32"/>
        <v>-38925.693353752664</v>
      </c>
      <c r="H86" s="205">
        <f t="shared" si="32"/>
        <v>-33965.572177954258</v>
      </c>
      <c r="I86" s="205">
        <f t="shared" si="32"/>
        <v>-29624.458313173425</v>
      </c>
      <c r="J86" s="205">
        <f t="shared" si="32"/>
        <v>-25827.456249409872</v>
      </c>
      <c r="K86" s="205">
        <f t="shared" si="32"/>
        <v>-22508.298107493814</v>
      </c>
      <c r="L86" s="205">
        <f t="shared" si="32"/>
        <v>-19608.432357841837</v>
      </c>
      <c r="M86" s="205">
        <f t="shared" si="32"/>
        <v>-17076.192294224009</v>
      </c>
      <c r="N86" s="205">
        <f t="shared" si="32"/>
        <v>-14866.040876857742</v>
      </c>
      <c r="O86" s="205">
        <f t="shared" si="32"/>
        <v>-17951.228713509132</v>
      </c>
      <c r="P86" s="205">
        <f t="shared" si="32"/>
        <v>-15522.971219482581</v>
      </c>
      <c r="Q86" s="205">
        <f t="shared" si="32"/>
        <v>-13423.183411369997</v>
      </c>
      <c r="R86" s="205">
        <f t="shared" si="32"/>
        <v>-11607.433290163934</v>
      </c>
      <c r="S86" s="205">
        <f t="shared" si="32"/>
        <v>-10037.299160457111</v>
      </c>
      <c r="T86" s="205">
        <f t="shared" si="32"/>
        <v>-8679.556618420178</v>
      </c>
      <c r="U86" s="205">
        <f t="shared" si="32"/>
        <v>-7505.47551567952</v>
      </c>
      <c r="V86" s="205">
        <f t="shared" si="32"/>
        <v>-6490.2120226871875</v>
      </c>
      <c r="W86" s="205">
        <f t="shared" si="32"/>
        <v>-5612.282927502114</v>
      </c>
      <c r="X86" s="205">
        <f t="shared" si="32"/>
        <v>-4853.1110460225746</v>
      </c>
      <c r="Y86" s="205">
        <f t="shared" si="32"/>
        <v>-4196.6321244444171</v>
      </c>
      <c r="Z86" s="205">
        <f t="shared" si="32"/>
        <v>-3628.9549159096118</v>
      </c>
      <c r="AA86" s="205">
        <f t="shared" si="32"/>
        <v>-3138.0672384878139</v>
      </c>
      <c r="AB86" s="205">
        <f t="shared" si="32"/>
        <v>-2713.5817946093789</v>
      </c>
      <c r="AC86" s="205">
        <f t="shared" si="32"/>
        <v>-2346.5163734298521</v>
      </c>
      <c r="AD86" s="205">
        <f t="shared" si="32"/>
        <v>-2029.1037851567694</v>
      </c>
      <c r="AE86" s="205">
        <f t="shared" si="32"/>
        <v>-1754.6275055048579</v>
      </c>
      <c r="AF86" s="205">
        <f t="shared" si="32"/>
        <v>-1517.2795524780604</v>
      </c>
      <c r="AG86" s="205">
        <f t="shared" si="32"/>
        <v>-1312.037588117958</v>
      </c>
      <c r="AH86" s="205">
        <f t="shared" si="32"/>
        <v>-1134.5586446629961</v>
      </c>
      <c r="AI86" s="205">
        <f t="shared" si="32"/>
        <v>-981.08722633928858</v>
      </c>
      <c r="AJ86" s="205">
        <f t="shared" si="32"/>
        <v>-848.37584219546704</v>
      </c>
      <c r="AK86" s="205">
        <f t="shared" si="32"/>
        <v>-733.61628843790675</v>
      </c>
      <c r="AL86" s="205">
        <f t="shared" si="32"/>
        <v>-634.38022618447962</v>
      </c>
      <c r="AM86" s="205">
        <f t="shared" si="32"/>
        <v>-548.56779724832199</v>
      </c>
      <c r="AN86" s="205">
        <f t="shared" si="32"/>
        <v>-474.36319064958616</v>
      </c>
      <c r="AO86" s="205">
        <f t="shared" si="32"/>
        <v>-410.19621963225654</v>
      </c>
      <c r="AP86" s="205">
        <f>AP83*AP85</f>
        <v>-354.70909614673138</v>
      </c>
    </row>
    <row r="87" spans="1:45" ht="14.25" x14ac:dyDescent="0.2">
      <c r="A87" s="313" t="s">
        <v>551</v>
      </c>
      <c r="B87" s="205">
        <f>SUM($B$86:B86)</f>
        <v>-565854.24154981785</v>
      </c>
      <c r="C87" s="205">
        <f>SUM($B$86:C86)</f>
        <v>-632668.27313900203</v>
      </c>
      <c r="D87" s="205">
        <f>SUM($B$86:D86)</f>
        <v>-691088.17456534808</v>
      </c>
      <c r="E87" s="205">
        <f>SUM($B$86:E86)</f>
        <v>-742139.89387648366</v>
      </c>
      <c r="F87" s="205">
        <f>SUM($B$86:F86)</f>
        <v>-786729.23205449083</v>
      </c>
      <c r="G87" s="205">
        <f>SUM($B$86:G86)</f>
        <v>-825654.92540824343</v>
      </c>
      <c r="H87" s="205">
        <f>SUM($B$86:H86)</f>
        <v>-859620.49758619769</v>
      </c>
      <c r="I87" s="205">
        <f>SUM($B$86:I86)</f>
        <v>-889244.95589937107</v>
      </c>
      <c r="J87" s="205">
        <f>SUM($B$86:J86)</f>
        <v>-915072.41214878089</v>
      </c>
      <c r="K87" s="205">
        <f>SUM($B$86:K86)</f>
        <v>-937580.71025627467</v>
      </c>
      <c r="L87" s="205">
        <f>SUM($B$86:L86)</f>
        <v>-957189.14261411654</v>
      </c>
      <c r="M87" s="205">
        <f>SUM($B$86:M86)</f>
        <v>-974265.33490834059</v>
      </c>
      <c r="N87" s="205">
        <f>SUM($B$86:N86)</f>
        <v>-989131.3757851983</v>
      </c>
      <c r="O87" s="205">
        <f>SUM($B$86:O86)</f>
        <v>-1007082.6044987075</v>
      </c>
      <c r="P87" s="205">
        <f>SUM($B$86:P86)</f>
        <v>-1022605.5757181901</v>
      </c>
      <c r="Q87" s="205">
        <f>SUM($B$86:Q86)</f>
        <v>-1036028.7591295601</v>
      </c>
      <c r="R87" s="205">
        <f>SUM($B$86:R86)</f>
        <v>-1047636.1924197241</v>
      </c>
      <c r="S87" s="205">
        <f>SUM($B$86:S86)</f>
        <v>-1057673.4915801813</v>
      </c>
      <c r="T87" s="205">
        <f>SUM($B$86:T86)</f>
        <v>-1066353.0481986015</v>
      </c>
      <c r="U87" s="205">
        <f>SUM($B$86:U86)</f>
        <v>-1073858.5237142809</v>
      </c>
      <c r="V87" s="205">
        <f>SUM($B$86:V86)</f>
        <v>-1080348.735736968</v>
      </c>
      <c r="W87" s="205">
        <f>SUM($B$86:W86)</f>
        <v>-1085961.0186644702</v>
      </c>
      <c r="X87" s="205">
        <f>SUM($B$86:X86)</f>
        <v>-1090814.1297104927</v>
      </c>
      <c r="Y87" s="205">
        <f>SUM($B$86:Y86)</f>
        <v>-1095010.7618349371</v>
      </c>
      <c r="Z87" s="205">
        <f>SUM($B$86:Z86)</f>
        <v>-1098639.7167508467</v>
      </c>
      <c r="AA87" s="205">
        <f>SUM($B$86:AA86)</f>
        <v>-1101777.7839893345</v>
      </c>
      <c r="AB87" s="205">
        <f>SUM($B$86:AB86)</f>
        <v>-1104491.3657839438</v>
      </c>
      <c r="AC87" s="205">
        <f>SUM($B$86:AC86)</f>
        <v>-1106837.8821573737</v>
      </c>
      <c r="AD87" s="205">
        <f>SUM($B$86:AD86)</f>
        <v>-1108866.9859425304</v>
      </c>
      <c r="AE87" s="205">
        <f>SUM($B$86:AE86)</f>
        <v>-1110621.6134480352</v>
      </c>
      <c r="AF87" s="205">
        <f>SUM($B$86:AF86)</f>
        <v>-1112138.8930005133</v>
      </c>
      <c r="AG87" s="205">
        <f>SUM($B$86:AG86)</f>
        <v>-1113450.9305886312</v>
      </c>
      <c r="AH87" s="205">
        <f>SUM($B$86:AH86)</f>
        <v>-1114585.4892332943</v>
      </c>
      <c r="AI87" s="205">
        <f>SUM($B$86:AI86)</f>
        <v>-1115566.5764596337</v>
      </c>
      <c r="AJ87" s="205">
        <f>SUM($B$86:AJ86)</f>
        <v>-1116414.9523018291</v>
      </c>
      <c r="AK87" s="205">
        <f>SUM($B$86:AK86)</f>
        <v>-1117148.5685902671</v>
      </c>
      <c r="AL87" s="205">
        <f>SUM($B$86:AL86)</f>
        <v>-1117782.9488164515</v>
      </c>
      <c r="AM87" s="205">
        <f>SUM($B$86:AM86)</f>
        <v>-1118331.5166136997</v>
      </c>
      <c r="AN87" s="205">
        <f>SUM($B$86:AN86)</f>
        <v>-1118805.8798043493</v>
      </c>
      <c r="AO87" s="205">
        <f>SUM($B$86:AO86)</f>
        <v>-1119216.0760239814</v>
      </c>
      <c r="AP87" s="205">
        <f>SUM($B$86:AP86)</f>
        <v>-1119570.7851201282</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8" t="s">
        <v>560</v>
      </c>
      <c r="B97" s="468"/>
      <c r="C97" s="468"/>
      <c r="D97" s="468"/>
      <c r="E97" s="468"/>
      <c r="F97" s="468"/>
      <c r="G97" s="468"/>
      <c r="H97" s="468"/>
      <c r="I97" s="468"/>
      <c r="J97" s="468"/>
      <c r="K97" s="468"/>
      <c r="L97" s="468"/>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-2829271.0801899983</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-2829271.0801899983</v>
      </c>
      <c r="AR99" s="334"/>
      <c r="AS99" s="334"/>
    </row>
    <row r="100" spans="1:71" s="338" customFormat="1" x14ac:dyDescent="0.2">
      <c r="A100" s="336">
        <f>AQ99</f>
        <v>-2829271.0801899983</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-1119570.7851201282</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0.60429002616287164</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-0.95718914261411658</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69" t="s">
        <v>574</v>
      </c>
      <c r="C116" s="470"/>
      <c r="D116" s="469" t="s">
        <v>575</v>
      </c>
      <c r="E116" s="470"/>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5.4341200000000001</v>
      </c>
      <c r="C122" s="348"/>
      <c r="D122" s="463" t="s">
        <v>320</v>
      </c>
      <c r="E122" s="367" t="s">
        <v>520</v>
      </c>
      <c r="F122" s="368">
        <v>35</v>
      </c>
      <c r="G122" s="464"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3"/>
      <c r="E123" s="367" t="s">
        <v>521</v>
      </c>
      <c r="F123" s="368">
        <v>30</v>
      </c>
      <c r="G123" s="464"/>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3"/>
      <c r="E124" s="367" t="s">
        <v>585</v>
      </c>
      <c r="F124" s="368">
        <v>30</v>
      </c>
      <c r="G124" s="464"/>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3"/>
      <c r="E125" s="367" t="s">
        <v>586</v>
      </c>
      <c r="F125" s="368">
        <v>30</v>
      </c>
      <c r="G125" s="46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5434120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1" t="s">
        <v>7</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17" t="s">
        <v>6</v>
      </c>
      <c r="B10" s="417"/>
      <c r="C10" s="417"/>
      <c r="D10" s="417"/>
      <c r="E10" s="417"/>
      <c r="F10" s="417"/>
      <c r="G10" s="417"/>
      <c r="H10" s="417"/>
      <c r="I10" s="417"/>
      <c r="J10" s="417"/>
      <c r="K10" s="417"/>
      <c r="L10" s="417"/>
    </row>
    <row r="11" spans="1:44" ht="18.75" x14ac:dyDescent="0.25">
      <c r="A11" s="421"/>
      <c r="B11" s="421"/>
      <c r="C11" s="421"/>
      <c r="D11" s="421"/>
      <c r="E11" s="421"/>
      <c r="F11" s="421"/>
      <c r="G11" s="421"/>
      <c r="H11" s="421"/>
      <c r="I11" s="421"/>
      <c r="J11" s="421"/>
      <c r="K11" s="421"/>
      <c r="L11" s="421"/>
    </row>
    <row r="12" spans="1:44" x14ac:dyDescent="0.25">
      <c r="A12" s="416" t="str">
        <f>'1. паспорт местоположение'!A12:C12</f>
        <v>L_140-170</v>
      </c>
      <c r="B12" s="416"/>
      <c r="C12" s="416"/>
      <c r="D12" s="416"/>
      <c r="E12" s="416"/>
      <c r="F12" s="416"/>
      <c r="G12" s="416"/>
      <c r="H12" s="416"/>
      <c r="I12" s="416"/>
      <c r="J12" s="416"/>
      <c r="K12" s="416"/>
      <c r="L12" s="416"/>
    </row>
    <row r="13" spans="1:44" x14ac:dyDescent="0.25">
      <c r="A13" s="417" t="s">
        <v>5</v>
      </c>
      <c r="B13" s="417"/>
      <c r="C13" s="417"/>
      <c r="D13" s="417"/>
      <c r="E13" s="417"/>
      <c r="F13" s="417"/>
      <c r="G13" s="417"/>
      <c r="H13" s="417"/>
      <c r="I13" s="417"/>
      <c r="J13" s="417"/>
      <c r="K13" s="417"/>
      <c r="L13" s="417"/>
    </row>
    <row r="14" spans="1:44" ht="18.75" x14ac:dyDescent="0.25">
      <c r="A14" s="422"/>
      <c r="B14" s="422"/>
      <c r="C14" s="422"/>
      <c r="D14" s="422"/>
      <c r="E14" s="422"/>
      <c r="F14" s="422"/>
      <c r="G14" s="422"/>
      <c r="H14" s="422"/>
      <c r="I14" s="422"/>
      <c r="J14" s="422"/>
      <c r="K14" s="422"/>
      <c r="L14" s="422"/>
    </row>
    <row r="15" spans="1:44" x14ac:dyDescent="0.25">
      <c r="A15" s="416" t="str">
        <f>'1. паспорт местоположение'!A15</f>
        <v>Приобретение электросетевого комплекса в г.Калининграде, ул.У.Громовой, д.131, ул.Карташева, д.42А, ул.Аксакова, д.77</v>
      </c>
      <c r="B15" s="416"/>
      <c r="C15" s="416"/>
      <c r="D15" s="416"/>
      <c r="E15" s="416"/>
      <c r="F15" s="416"/>
      <c r="G15" s="416"/>
      <c r="H15" s="416"/>
      <c r="I15" s="416"/>
      <c r="J15" s="416"/>
      <c r="K15" s="416"/>
      <c r="L15" s="416"/>
    </row>
    <row r="16" spans="1:44" x14ac:dyDescent="0.25">
      <c r="A16" s="417" t="s">
        <v>4</v>
      </c>
      <c r="B16" s="417"/>
      <c r="C16" s="417"/>
      <c r="D16" s="417"/>
      <c r="E16" s="417"/>
      <c r="F16" s="417"/>
      <c r="G16" s="417"/>
      <c r="H16" s="417"/>
      <c r="I16" s="417"/>
      <c r="J16" s="417"/>
      <c r="K16" s="417"/>
      <c r="L16" s="417"/>
    </row>
    <row r="17" spans="1:12" ht="15.75" customHeight="1" x14ac:dyDescent="0.25">
      <c r="L17" s="87"/>
    </row>
    <row r="18" spans="1:12" x14ac:dyDescent="0.25">
      <c r="K18" s="86"/>
    </row>
    <row r="19" spans="1:12" ht="15.75" customHeight="1" x14ac:dyDescent="0.25">
      <c r="A19" s="480" t="s">
        <v>472</v>
      </c>
      <c r="B19" s="480"/>
      <c r="C19" s="480"/>
      <c r="D19" s="480"/>
      <c r="E19" s="480"/>
      <c r="F19" s="480"/>
      <c r="G19" s="480"/>
      <c r="H19" s="480"/>
      <c r="I19" s="480"/>
      <c r="J19" s="480"/>
      <c r="K19" s="480"/>
      <c r="L19" s="480"/>
    </row>
    <row r="20" spans="1:12" x14ac:dyDescent="0.25">
      <c r="A20" s="60"/>
      <c r="B20" s="60"/>
      <c r="C20" s="85"/>
      <c r="D20" s="85"/>
      <c r="E20" s="85"/>
      <c r="F20" s="85"/>
      <c r="G20" s="85"/>
      <c r="H20" s="85"/>
      <c r="I20" s="85"/>
      <c r="J20" s="85"/>
      <c r="K20" s="85"/>
      <c r="L20" s="85"/>
    </row>
    <row r="21" spans="1:12" ht="28.5" customHeight="1" x14ac:dyDescent="0.25">
      <c r="A21" s="481" t="s">
        <v>216</v>
      </c>
      <c r="B21" s="481" t="s">
        <v>215</v>
      </c>
      <c r="C21" s="487" t="s">
        <v>404</v>
      </c>
      <c r="D21" s="487"/>
      <c r="E21" s="487"/>
      <c r="F21" s="487"/>
      <c r="G21" s="487"/>
      <c r="H21" s="487"/>
      <c r="I21" s="482" t="s">
        <v>214</v>
      </c>
      <c r="J21" s="484" t="s">
        <v>406</v>
      </c>
      <c r="K21" s="481" t="s">
        <v>213</v>
      </c>
      <c r="L21" s="483" t="s">
        <v>405</v>
      </c>
    </row>
    <row r="22" spans="1:12" ht="58.5" customHeight="1" x14ac:dyDescent="0.25">
      <c r="A22" s="481"/>
      <c r="B22" s="481"/>
      <c r="C22" s="488" t="s">
        <v>2</v>
      </c>
      <c r="D22" s="488"/>
      <c r="E22" s="489" t="s">
        <v>516</v>
      </c>
      <c r="F22" s="490"/>
      <c r="G22" s="489" t="s">
        <v>530</v>
      </c>
      <c r="H22" s="490"/>
      <c r="I22" s="482"/>
      <c r="J22" s="485"/>
      <c r="K22" s="481"/>
      <c r="L22" s="483"/>
    </row>
    <row r="23" spans="1:12" ht="31.5" x14ac:dyDescent="0.25">
      <c r="A23" s="481"/>
      <c r="B23" s="481"/>
      <c r="C23" s="84" t="s">
        <v>212</v>
      </c>
      <c r="D23" s="84" t="s">
        <v>211</v>
      </c>
      <c r="E23" s="84" t="s">
        <v>212</v>
      </c>
      <c r="F23" s="84" t="s">
        <v>211</v>
      </c>
      <c r="G23" s="84" t="s">
        <v>212</v>
      </c>
      <c r="H23" s="84" t="s">
        <v>211</v>
      </c>
      <c r="I23" s="482"/>
      <c r="J23" s="486"/>
      <c r="K23" s="481"/>
      <c r="L23" s="483"/>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44526</v>
      </c>
      <c r="F53" s="247">
        <v>44526</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2022-02-11T12:36:33Z</dcterms:modified>
</cp:coreProperties>
</file>