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900" windowWidth="28800" windowHeight="12135" tabRatio="75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35" r:id="rId10"/>
    <sheet name="7. Паспорт отчет о закупке" sheetId="5" r:id="rId11"/>
    <sheet name="8. Общие сведения" sheetId="22" r:id="rId12"/>
  </sheets>
  <externalReferences>
    <externalReference r:id="rId13"/>
  </externalReferences>
  <definedNames>
    <definedName name="_xlnm._FilterDatabase" localSheetId="11" hidden="1">'8. Общие сведения'!$A$22:$H$155</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ПС'!$A$1:$T$44</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закупке'!$A$1:$AV$61</definedName>
    <definedName name="_xlnm.Print_Area" localSheetId="11">'8. Общие сведения'!$A$1:$C$155</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A15" i="5" l="1"/>
  <c r="A12" i="5"/>
  <c r="A9" i="5"/>
  <c r="A5" i="5"/>
  <c r="AD60" i="5" l="1"/>
  <c r="X60" i="5" s="1"/>
  <c r="AB60" i="5" s="1"/>
  <c r="AD58" i="5"/>
  <c r="AE58" i="5"/>
  <c r="AD53" i="5"/>
  <c r="AD52" i="5"/>
  <c r="AD49" i="5"/>
  <c r="AD45" i="5"/>
  <c r="AD42" i="5"/>
  <c r="AD39" i="5"/>
  <c r="AD38" i="5"/>
  <c r="AD37" i="5"/>
  <c r="AD36" i="5"/>
  <c r="AD35" i="5"/>
  <c r="AD33" i="5"/>
  <c r="AD26" i="5"/>
  <c r="AE60" i="5" l="1"/>
  <c r="B32" i="22"/>
  <c r="B46" i="22"/>
  <c r="E64" i="35" l="1"/>
  <c r="E63" i="35"/>
  <c r="E62" i="35"/>
  <c r="E61" i="35"/>
  <c r="E60" i="35"/>
  <c r="E59" i="35"/>
  <c r="E58" i="35"/>
  <c r="E57" i="35"/>
  <c r="E56" i="35"/>
  <c r="E55" i="35"/>
  <c r="E54" i="35"/>
  <c r="E53" i="35"/>
  <c r="E52" i="35"/>
  <c r="E51" i="35"/>
  <c r="E50" i="35"/>
  <c r="E49" i="35"/>
  <c r="E48" i="35"/>
  <c r="E47" i="35"/>
  <c r="E46" i="35"/>
  <c r="E45" i="35"/>
  <c r="E44" i="35"/>
  <c r="E43" i="35"/>
  <c r="E42" i="35"/>
  <c r="E41" i="35"/>
  <c r="E40" i="35"/>
  <c r="E39" i="35"/>
  <c r="E38" i="35"/>
  <c r="E37" i="35"/>
  <c r="E36" i="35"/>
  <c r="E35" i="35"/>
  <c r="E34" i="35"/>
  <c r="E33" i="35"/>
  <c r="E32" i="35"/>
  <c r="E31" i="35"/>
  <c r="E29" i="35"/>
  <c r="E28" i="35"/>
  <c r="E26" i="35"/>
  <c r="E25" i="35"/>
  <c r="E27" i="35"/>
  <c r="C29" i="35" l="1"/>
  <c r="C24" i="35" l="1"/>
  <c r="B27" i="22" s="1"/>
  <c r="F34" i="35"/>
  <c r="A14" i="35"/>
  <c r="A11" i="35"/>
  <c r="A8" i="35"/>
  <c r="A4" i="35"/>
  <c r="U64" i="35"/>
  <c r="T64" i="35"/>
  <c r="F64" i="35"/>
  <c r="U63" i="35"/>
  <c r="T63" i="35"/>
  <c r="F63" i="35"/>
  <c r="U62" i="35"/>
  <c r="T62" i="35"/>
  <c r="F62" i="35"/>
  <c r="U61" i="35"/>
  <c r="T61" i="35"/>
  <c r="F61" i="35"/>
  <c r="U60" i="35"/>
  <c r="T60" i="35"/>
  <c r="F60" i="35"/>
  <c r="U59" i="35"/>
  <c r="T59" i="35"/>
  <c r="F59" i="35"/>
  <c r="U58" i="35"/>
  <c r="T58" i="35"/>
  <c r="F58" i="35"/>
  <c r="U57" i="35"/>
  <c r="T57" i="35"/>
  <c r="U56" i="35"/>
  <c r="T56" i="35"/>
  <c r="F56" i="35"/>
  <c r="U55" i="35"/>
  <c r="T55" i="35"/>
  <c r="F55" i="35"/>
  <c r="U54" i="35"/>
  <c r="T54" i="35"/>
  <c r="F54" i="35"/>
  <c r="U53" i="35"/>
  <c r="T53" i="35"/>
  <c r="F53" i="35"/>
  <c r="U52" i="35"/>
  <c r="T52" i="35"/>
  <c r="F52" i="35"/>
  <c r="U51" i="35"/>
  <c r="T51" i="35"/>
  <c r="F51" i="35"/>
  <c r="U50" i="35"/>
  <c r="T50" i="35"/>
  <c r="F50" i="35"/>
  <c r="F57" i="35" s="1"/>
  <c r="U49" i="35"/>
  <c r="T49" i="35"/>
  <c r="F49" i="35"/>
  <c r="U48" i="35"/>
  <c r="T48" i="35"/>
  <c r="F48" i="35"/>
  <c r="U47" i="35"/>
  <c r="T47" i="35"/>
  <c r="F47" i="35"/>
  <c r="U46" i="35"/>
  <c r="T46" i="35"/>
  <c r="F46" i="35"/>
  <c r="U45" i="35"/>
  <c r="T45" i="35"/>
  <c r="F45" i="35"/>
  <c r="U44" i="35"/>
  <c r="T44" i="35"/>
  <c r="F44" i="35"/>
  <c r="U43" i="35"/>
  <c r="T43" i="35"/>
  <c r="F43" i="35"/>
  <c r="U42" i="35"/>
  <c r="T42" i="35"/>
  <c r="F42" i="35"/>
  <c r="U41" i="35"/>
  <c r="T41" i="35"/>
  <c r="F41" i="35"/>
  <c r="U40" i="35"/>
  <c r="T40" i="35"/>
  <c r="F40" i="35"/>
  <c r="U39" i="35"/>
  <c r="T39" i="35"/>
  <c r="F39" i="35"/>
  <c r="U38" i="35"/>
  <c r="T38" i="35"/>
  <c r="F38" i="35"/>
  <c r="U37" i="35"/>
  <c r="T37" i="35"/>
  <c r="F37" i="35"/>
  <c r="U36" i="35"/>
  <c r="T36" i="35"/>
  <c r="F36" i="35"/>
  <c r="U35" i="35"/>
  <c r="T35" i="35"/>
  <c r="F35" i="35"/>
  <c r="U34" i="35"/>
  <c r="T34" i="35"/>
  <c r="U33" i="35"/>
  <c r="T33" i="35"/>
  <c r="F33" i="35"/>
  <c r="U32" i="35"/>
  <c r="T32" i="35"/>
  <c r="F32" i="35"/>
  <c r="U31" i="35"/>
  <c r="T31" i="35"/>
  <c r="S30" i="35"/>
  <c r="R30" i="35"/>
  <c r="Q30" i="35"/>
  <c r="P30" i="35"/>
  <c r="O30" i="35"/>
  <c r="N30" i="35"/>
  <c r="M30" i="35"/>
  <c r="L30" i="35"/>
  <c r="K30" i="35"/>
  <c r="J30" i="35"/>
  <c r="U30" i="35" s="1"/>
  <c r="C49" i="7" s="1"/>
  <c r="I30" i="35"/>
  <c r="H30" i="35"/>
  <c r="T30" i="35" s="1"/>
  <c r="G30" i="35"/>
  <c r="D30" i="35"/>
  <c r="C30" i="35"/>
  <c r="U29" i="35"/>
  <c r="T29" i="35"/>
  <c r="U28" i="35"/>
  <c r="T28" i="35"/>
  <c r="F28" i="35"/>
  <c r="U27" i="35"/>
  <c r="T27" i="35"/>
  <c r="F27" i="35"/>
  <c r="U26" i="35"/>
  <c r="T26" i="35"/>
  <c r="F26" i="35"/>
  <c r="U25" i="35"/>
  <c r="T25" i="35"/>
  <c r="F25" i="35"/>
  <c r="S24" i="35"/>
  <c r="R24" i="35"/>
  <c r="Q24" i="35"/>
  <c r="P24" i="35"/>
  <c r="O24" i="35"/>
  <c r="N24" i="35"/>
  <c r="M24" i="35"/>
  <c r="L24" i="35"/>
  <c r="K24" i="35"/>
  <c r="J24" i="35"/>
  <c r="U24" i="35" s="1"/>
  <c r="C48" i="7" s="1"/>
  <c r="I24" i="35"/>
  <c r="H24" i="35"/>
  <c r="T24" i="35" s="1"/>
  <c r="G24" i="35"/>
  <c r="D24" i="35"/>
  <c r="A15" i="10"/>
  <c r="A12" i="10"/>
  <c r="A9" i="10"/>
  <c r="A5" i="10"/>
  <c r="R33" i="14"/>
  <c r="Q33" i="14"/>
  <c r="C32" i="14"/>
  <c r="D32" i="14" s="1"/>
  <c r="E32" i="14" s="1"/>
  <c r="C31" i="14"/>
  <c r="D31" i="14" s="1"/>
  <c r="E31" i="14" s="1"/>
  <c r="C30" i="14"/>
  <c r="D30" i="14" s="1"/>
  <c r="E30" i="14" s="1"/>
  <c r="C29" i="14"/>
  <c r="D29" i="14" s="1"/>
  <c r="E29" i="14" s="1"/>
  <c r="C28" i="14"/>
  <c r="D28" i="14" s="1"/>
  <c r="E28" i="14" s="1"/>
  <c r="C27" i="14"/>
  <c r="D27" i="14" s="1"/>
  <c r="E27" i="14" s="1"/>
  <c r="B119" i="22" l="1"/>
  <c r="B104" i="22"/>
  <c r="E30" i="35"/>
  <c r="B25" i="34"/>
  <c r="C52" i="35"/>
  <c r="F29" i="35"/>
  <c r="F24" i="35" s="1"/>
  <c r="E24" i="35"/>
  <c r="F31" i="35"/>
  <c r="F30" i="35" s="1"/>
  <c r="B120" i="22" l="1"/>
  <c r="R52" i="5" l="1"/>
  <c r="X52" i="5" s="1"/>
  <c r="AB52" i="5" s="1"/>
  <c r="L52" i="5"/>
  <c r="L53" i="5" s="1"/>
  <c r="L58" i="5" s="1"/>
  <c r="L60" i="5" s="1"/>
  <c r="G52" i="5"/>
  <c r="G53" i="5" s="1"/>
  <c r="G58" i="5" s="1"/>
  <c r="G60" i="5" s="1"/>
  <c r="D52" i="5"/>
  <c r="D53" i="5" s="1"/>
  <c r="D58" i="5" s="1"/>
  <c r="D60" i="5" s="1"/>
  <c r="B37" i="22" l="1"/>
  <c r="B30" i="22" l="1"/>
  <c r="B132" i="22"/>
  <c r="B130" i="22"/>
  <c r="C27" i="22" l="1"/>
  <c r="AD61" i="5" l="1"/>
  <c r="B29" i="22" s="1"/>
  <c r="L31" i="5" l="1"/>
  <c r="L33" i="5" s="1"/>
  <c r="L35" i="5" s="1"/>
  <c r="G31" i="5"/>
  <c r="G33" i="5" s="1"/>
  <c r="G35" i="5" s="1"/>
  <c r="G36" i="5" s="1"/>
  <c r="L37" i="5" l="1"/>
  <c r="L38" i="5" s="1"/>
  <c r="L39" i="5" s="1"/>
  <c r="L42" i="5" s="1"/>
  <c r="L36" i="5"/>
  <c r="G37" i="5"/>
  <c r="G38" i="5" s="1"/>
  <c r="G39" i="5" s="1"/>
  <c r="G42" i="5" s="1"/>
  <c r="AI119" i="34" l="1"/>
  <c r="AI78" i="34"/>
  <c r="AI83" i="34"/>
  <c r="AI86" i="34"/>
  <c r="B122" i="34" l="1"/>
  <c r="C122" i="34" s="1"/>
  <c r="D122" i="34" s="1"/>
  <c r="E122" i="34" s="1"/>
  <c r="F122" i="34" s="1"/>
  <c r="G122" i="34" s="1"/>
  <c r="H122" i="34" s="1"/>
  <c r="I122" i="34" s="1"/>
  <c r="J122" i="34" s="1"/>
  <c r="K122" i="34" s="1"/>
  <c r="L122" i="34" s="1"/>
  <c r="M122" i="34" s="1"/>
  <c r="N122" i="34" s="1"/>
  <c r="O122" i="34" s="1"/>
  <c r="P122" i="34" s="1"/>
  <c r="Q122" i="34" s="1"/>
  <c r="R122" i="34" s="1"/>
  <c r="S122" i="34" s="1"/>
  <c r="T122" i="34" s="1"/>
  <c r="U122" i="34" s="1"/>
  <c r="V122" i="34" s="1"/>
  <c r="W122" i="34" s="1"/>
  <c r="X122" i="34" s="1"/>
  <c r="Y122" i="34" s="1"/>
  <c r="Z122" i="34" s="1"/>
  <c r="AA122" i="34" s="1"/>
  <c r="AB122" i="34" s="1"/>
  <c r="AC122" i="34" s="1"/>
  <c r="AD122" i="34" s="1"/>
  <c r="AE122" i="34" s="1"/>
  <c r="AF122" i="34" s="1"/>
  <c r="AG122" i="34" s="1"/>
  <c r="AH122" i="34" s="1"/>
  <c r="AI122" i="34" s="1"/>
  <c r="B99" i="34"/>
  <c r="B103" i="34" s="1"/>
  <c r="B121" i="34" s="1"/>
  <c r="AH119" i="34"/>
  <c r="AG119" i="34"/>
  <c r="AF119" i="34"/>
  <c r="AE119" i="34"/>
  <c r="AD119" i="34"/>
  <c r="AC119" i="34"/>
  <c r="AB119" i="34"/>
  <c r="AA119" i="34"/>
  <c r="Z119" i="34"/>
  <c r="Y119" i="34"/>
  <c r="X119" i="34"/>
  <c r="W119" i="34"/>
  <c r="V119" i="34"/>
  <c r="U119" i="34"/>
  <c r="T119" i="34"/>
  <c r="S119" i="34"/>
  <c r="R119" i="34"/>
  <c r="Q119" i="34"/>
  <c r="P119" i="34"/>
  <c r="O119" i="34"/>
  <c r="N119" i="34"/>
  <c r="M119" i="34"/>
  <c r="L119" i="34"/>
  <c r="K119" i="34"/>
  <c r="J119" i="34"/>
  <c r="I119" i="34"/>
  <c r="H119" i="34"/>
  <c r="D119" i="34"/>
  <c r="C119" i="34"/>
  <c r="B119" i="34"/>
  <c r="B120" i="34" s="1"/>
  <c r="E114" i="34"/>
  <c r="F114" i="34" s="1"/>
  <c r="G114" i="34" s="1"/>
  <c r="H114" i="34" s="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B113" i="34"/>
  <c r="C113" i="34" s="1"/>
  <c r="D113" i="34" s="1"/>
  <c r="E113" i="34" s="1"/>
  <c r="F113" i="34" s="1"/>
  <c r="G113" i="34" s="1"/>
  <c r="H113" i="34" s="1"/>
  <c r="I113" i="34" s="1"/>
  <c r="J113" i="34" s="1"/>
  <c r="K113" i="34" s="1"/>
  <c r="L113" i="34" s="1"/>
  <c r="M113" i="34" s="1"/>
  <c r="N113" i="34" s="1"/>
  <c r="C110" i="34"/>
  <c r="D110" i="34" s="1"/>
  <c r="E110" i="34" s="1"/>
  <c r="F110" i="34" s="1"/>
  <c r="G110" i="34" s="1"/>
  <c r="H110" i="34" s="1"/>
  <c r="I110" i="34" s="1"/>
  <c r="J110" i="34" s="1"/>
  <c r="K110" i="34" s="1"/>
  <c r="L110" i="34" s="1"/>
  <c r="M110" i="34" s="1"/>
  <c r="N110" i="34" s="1"/>
  <c r="O110" i="34" s="1"/>
  <c r="P110" i="34" s="1"/>
  <c r="Q110" i="34" s="1"/>
  <c r="R110" i="34" s="1"/>
  <c r="S110" i="34" s="1"/>
  <c r="T110" i="34" s="1"/>
  <c r="U110" i="34" s="1"/>
  <c r="V110" i="34" s="1"/>
  <c r="W110" i="34" s="1"/>
  <c r="X110" i="34" s="1"/>
  <c r="Y110" i="34" s="1"/>
  <c r="Z110" i="34" s="1"/>
  <c r="AA110" i="34" s="1"/>
  <c r="AB110" i="34" s="1"/>
  <c r="AC110" i="34" s="1"/>
  <c r="AD110" i="34" s="1"/>
  <c r="AE110" i="34" s="1"/>
  <c r="AF110" i="34" s="1"/>
  <c r="AG110" i="34" s="1"/>
  <c r="AH110" i="34" s="1"/>
  <c r="AI110" i="34" s="1"/>
  <c r="B106" i="34"/>
  <c r="B112" i="34" l="1"/>
  <c r="B108" i="34"/>
  <c r="E116" i="34" s="1"/>
  <c r="C121" i="34"/>
  <c r="D121" i="34" s="1"/>
  <c r="O113" i="34"/>
  <c r="C120" i="34"/>
  <c r="C112" i="34" s="1"/>
  <c r="B46" i="34"/>
  <c r="G116" i="34" l="1"/>
  <c r="G119" i="34" s="1"/>
  <c r="F116" i="34"/>
  <c r="F119" i="34" s="1"/>
  <c r="D120" i="34"/>
  <c r="D112" i="34" s="1"/>
  <c r="E119" i="34"/>
  <c r="P113" i="34"/>
  <c r="M63" i="34"/>
  <c r="E60" i="34"/>
  <c r="D60" i="34"/>
  <c r="C60" i="34"/>
  <c r="B60" i="34"/>
  <c r="D59" i="34"/>
  <c r="D81" i="34" s="1"/>
  <c r="C59" i="34"/>
  <c r="B59" i="34"/>
  <c r="B80" i="34" s="1"/>
  <c r="AH86" i="34"/>
  <c r="AG86" i="34"/>
  <c r="AF86" i="34"/>
  <c r="AE86" i="34"/>
  <c r="AD86" i="34"/>
  <c r="AC86" i="34"/>
  <c r="AB86" i="34"/>
  <c r="AA86" i="34"/>
  <c r="Z86" i="34"/>
  <c r="Y86" i="34"/>
  <c r="X86" i="34"/>
  <c r="W86" i="34"/>
  <c r="V86" i="34"/>
  <c r="U86" i="34"/>
  <c r="T86" i="34"/>
  <c r="S86" i="34"/>
  <c r="R86" i="34"/>
  <c r="Q86" i="34"/>
  <c r="P86" i="34"/>
  <c r="O86" i="34"/>
  <c r="N86" i="34"/>
  <c r="M86" i="34"/>
  <c r="L86" i="34"/>
  <c r="K86" i="34"/>
  <c r="J86" i="34"/>
  <c r="I86" i="34"/>
  <c r="H86" i="34"/>
  <c r="G86" i="34"/>
  <c r="F86" i="34"/>
  <c r="E86" i="34"/>
  <c r="D86" i="34"/>
  <c r="C86" i="34"/>
  <c r="B86" i="34"/>
  <c r="AH83" i="34"/>
  <c r="AG83" i="34"/>
  <c r="AF83" i="34"/>
  <c r="AE83" i="34"/>
  <c r="AD83" i="34"/>
  <c r="AC83" i="34"/>
  <c r="AB83" i="34"/>
  <c r="AA83" i="34"/>
  <c r="Z83" i="34"/>
  <c r="Y83" i="34"/>
  <c r="X83" i="34"/>
  <c r="W83" i="34"/>
  <c r="V83" i="34"/>
  <c r="U83" i="34"/>
  <c r="T83" i="34"/>
  <c r="S83" i="34"/>
  <c r="R83" i="34"/>
  <c r="Q83" i="34"/>
  <c r="P83" i="34"/>
  <c r="O83" i="34"/>
  <c r="N83" i="34"/>
  <c r="M83" i="34"/>
  <c r="L83" i="34"/>
  <c r="K83" i="34"/>
  <c r="J83" i="34"/>
  <c r="I83" i="34"/>
  <c r="H83" i="34"/>
  <c r="G83" i="34"/>
  <c r="F83" i="34"/>
  <c r="E83" i="34"/>
  <c r="D83" i="34"/>
  <c r="C83" i="34"/>
  <c r="B83" i="34"/>
  <c r="F68" i="34"/>
  <c r="G68" i="34" s="1"/>
  <c r="H68" i="34" s="1"/>
  <c r="I68" i="34" s="1"/>
  <c r="B81"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D78" i="34"/>
  <c r="C78" i="34"/>
  <c r="B78" i="34"/>
  <c r="E77" i="34"/>
  <c r="D77" i="34"/>
  <c r="C77" i="34"/>
  <c r="B77" i="34"/>
  <c r="D49" i="34"/>
  <c r="E49" i="34" s="1"/>
  <c r="F49" i="34" s="1"/>
  <c r="G49" i="34" s="1"/>
  <c r="H49" i="34" s="1"/>
  <c r="I49" i="34" s="1"/>
  <c r="J49" i="34" s="1"/>
  <c r="K49" i="34" s="1"/>
  <c r="L49" i="34" s="1"/>
  <c r="M49" i="34" s="1"/>
  <c r="N48" i="34"/>
  <c r="O48" i="34" s="1"/>
  <c r="P48" i="34" s="1"/>
  <c r="Q48" i="34" s="1"/>
  <c r="R48" i="34" s="1"/>
  <c r="S48" i="34" s="1"/>
  <c r="T48" i="34" s="1"/>
  <c r="U48" i="34" s="1"/>
  <c r="V48" i="34" s="1"/>
  <c r="W48" i="34" s="1"/>
  <c r="X48" i="34" s="1"/>
  <c r="Y48" i="34" s="1"/>
  <c r="Z48" i="34" s="1"/>
  <c r="AA48" i="34" s="1"/>
  <c r="AB48" i="34" s="1"/>
  <c r="AC48" i="34" s="1"/>
  <c r="F62" i="34" l="1"/>
  <c r="F60" i="34" s="1"/>
  <c r="J62" i="34"/>
  <c r="J60" i="34" s="1"/>
  <c r="H62" i="34"/>
  <c r="L62" i="34"/>
  <c r="L60" i="34" s="1"/>
  <c r="K61" i="34"/>
  <c r="AD48" i="34"/>
  <c r="AE48" i="34" s="1"/>
  <c r="AF48" i="34" s="1"/>
  <c r="AG48" i="34" s="1"/>
  <c r="AH48" i="34" s="1"/>
  <c r="AI48" i="34" s="1"/>
  <c r="AC63" i="34"/>
  <c r="N49" i="34"/>
  <c r="F77" i="34"/>
  <c r="C67" i="34"/>
  <c r="C69" i="34" s="1"/>
  <c r="C71" i="34" s="1"/>
  <c r="B67" i="34"/>
  <c r="B69" i="34" s="1"/>
  <c r="G62" i="34"/>
  <c r="G60" i="34" s="1"/>
  <c r="I62" i="34"/>
  <c r="I60" i="34" s="1"/>
  <c r="K62" i="34"/>
  <c r="M62" i="34"/>
  <c r="M60" i="34" s="1"/>
  <c r="H61" i="34"/>
  <c r="U63" i="34"/>
  <c r="J68" i="34"/>
  <c r="J77" i="34" s="1"/>
  <c r="I77" i="34"/>
  <c r="D67" i="34"/>
  <c r="D69" i="34" s="1"/>
  <c r="D71" i="34" s="1"/>
  <c r="D72" i="34" s="1"/>
  <c r="D73" i="34" s="1"/>
  <c r="Q113" i="34"/>
  <c r="E121" i="34"/>
  <c r="F121" i="34" s="1"/>
  <c r="G121" i="34" s="1"/>
  <c r="H121" i="34" s="1"/>
  <c r="I121" i="34" s="1"/>
  <c r="J121" i="34" s="1"/>
  <c r="K121" i="34" s="1"/>
  <c r="L121" i="34" s="1"/>
  <c r="M121" i="34" s="1"/>
  <c r="N121" i="34" s="1"/>
  <c r="O121" i="34" s="1"/>
  <c r="P121" i="34" s="1"/>
  <c r="Q121" i="34" s="1"/>
  <c r="E120" i="34"/>
  <c r="E112" i="34" s="1"/>
  <c r="E50" i="34" s="1"/>
  <c r="E59" i="34" s="1"/>
  <c r="E67" i="34" s="1"/>
  <c r="E69" i="34" s="1"/>
  <c r="G77" i="34"/>
  <c r="H77" i="34"/>
  <c r="C81" i="34"/>
  <c r="C80" i="34"/>
  <c r="A27" i="22"/>
  <c r="K68" i="34" l="1"/>
  <c r="L68" i="34" s="1"/>
  <c r="E81" i="34"/>
  <c r="C76" i="34"/>
  <c r="D76" i="34"/>
  <c r="H60" i="34"/>
  <c r="K60" i="34"/>
  <c r="E71" i="34"/>
  <c r="E72" i="34" s="1"/>
  <c r="E76" i="34"/>
  <c r="B71" i="34"/>
  <c r="B76" i="34"/>
  <c r="O49" i="34"/>
  <c r="N61" i="34"/>
  <c r="N62" i="34"/>
  <c r="R121" i="34"/>
  <c r="S121" i="34" s="1"/>
  <c r="T121" i="34" s="1"/>
  <c r="U121" i="34" s="1"/>
  <c r="V121" i="34" s="1"/>
  <c r="W121" i="34" s="1"/>
  <c r="X121" i="34" s="1"/>
  <c r="Y121" i="34" s="1"/>
  <c r="Z121" i="34" s="1"/>
  <c r="AA121" i="34" s="1"/>
  <c r="AB121" i="34" s="1"/>
  <c r="AC121" i="34" s="1"/>
  <c r="AD121" i="34" s="1"/>
  <c r="AE121" i="34" s="1"/>
  <c r="AF121" i="34" s="1"/>
  <c r="AG121" i="34" s="1"/>
  <c r="AH121" i="34" s="1"/>
  <c r="AI121" i="34" s="1"/>
  <c r="F120" i="34"/>
  <c r="R113" i="34"/>
  <c r="C72" i="34"/>
  <c r="D80" i="34"/>
  <c r="E80" i="34" s="1"/>
  <c r="K77" i="34" l="1"/>
  <c r="N60" i="34"/>
  <c r="P49" i="34"/>
  <c r="O62" i="34"/>
  <c r="O60" i="34" s="1"/>
  <c r="B72" i="34"/>
  <c r="B79" i="34" s="1"/>
  <c r="B84" i="34" s="1"/>
  <c r="B89" i="34" s="1"/>
  <c r="E73" i="34"/>
  <c r="F112" i="34"/>
  <c r="F50" i="34" s="1"/>
  <c r="F59" i="34" s="1"/>
  <c r="G120" i="34"/>
  <c r="S113" i="34"/>
  <c r="M68" i="34"/>
  <c r="L77" i="34"/>
  <c r="C73" i="34"/>
  <c r="C79" i="34" l="1"/>
  <c r="B87" i="34"/>
  <c r="B88" i="34" s="1"/>
  <c r="B91" i="34" s="1"/>
  <c r="B85" i="34"/>
  <c r="B90" i="34" s="1"/>
  <c r="B73" i="34"/>
  <c r="Q49" i="34"/>
  <c r="P62" i="34"/>
  <c r="P60" i="34" s="1"/>
  <c r="F81" i="34"/>
  <c r="F67" i="34"/>
  <c r="F69" i="34" s="1"/>
  <c r="F80" i="34"/>
  <c r="G112" i="34"/>
  <c r="G50" i="34" s="1"/>
  <c r="G59" i="34" s="1"/>
  <c r="H120" i="34"/>
  <c r="T113" i="34"/>
  <c r="N68" i="34"/>
  <c r="M77" i="34"/>
  <c r="C84" i="34" l="1"/>
  <c r="D79" i="34"/>
  <c r="R49" i="34"/>
  <c r="Q62" i="34"/>
  <c r="Q61" i="34"/>
  <c r="G67" i="34"/>
  <c r="G69" i="34" s="1"/>
  <c r="G81" i="34"/>
  <c r="F71" i="34"/>
  <c r="F72" i="34" s="1"/>
  <c r="F76" i="34"/>
  <c r="G80" i="34"/>
  <c r="H112" i="34"/>
  <c r="H50" i="34" s="1"/>
  <c r="H59" i="34" s="1"/>
  <c r="I120" i="34"/>
  <c r="U113" i="34"/>
  <c r="N77" i="34"/>
  <c r="O68" i="34"/>
  <c r="AS31" i="5"/>
  <c r="AS26" i="5"/>
  <c r="E79" i="34" l="1"/>
  <c r="E84" i="34" s="1"/>
  <c r="E87" i="34" s="1"/>
  <c r="D84" i="34"/>
  <c r="D89" i="34" s="1"/>
  <c r="F79" i="34"/>
  <c r="F84" i="34" s="1"/>
  <c r="C87" i="34"/>
  <c r="C88" i="34" s="1"/>
  <c r="C91" i="34" s="1"/>
  <c r="C85" i="34"/>
  <c r="C90" i="34" s="1"/>
  <c r="C89" i="34"/>
  <c r="Q60" i="34"/>
  <c r="S49" i="34"/>
  <c r="R62" i="34"/>
  <c r="R60" i="34" s="1"/>
  <c r="F73" i="34"/>
  <c r="H81" i="34"/>
  <c r="H67" i="34"/>
  <c r="H69" i="34" s="1"/>
  <c r="H80" i="34"/>
  <c r="G76" i="34"/>
  <c r="G71" i="34"/>
  <c r="G72" i="34" s="1"/>
  <c r="G73" i="34" s="1"/>
  <c r="I112" i="34"/>
  <c r="I50" i="34" s="1"/>
  <c r="I59" i="34" s="1"/>
  <c r="J120" i="34"/>
  <c r="V113" i="34"/>
  <c r="P68" i="34"/>
  <c r="O77" i="34"/>
  <c r="B146" i="22"/>
  <c r="E89" i="34" l="1"/>
  <c r="E85" i="34"/>
  <c r="G79" i="34"/>
  <c r="G84" i="34" s="1"/>
  <c r="G89" i="34" s="1"/>
  <c r="D87" i="34"/>
  <c r="D88" i="34" s="1"/>
  <c r="D91" i="34" s="1"/>
  <c r="D85" i="34"/>
  <c r="D90" i="34" s="1"/>
  <c r="T49" i="34"/>
  <c r="S62" i="34"/>
  <c r="S60" i="34" s="1"/>
  <c r="H71" i="34"/>
  <c r="H72" i="34" s="1"/>
  <c r="H73" i="34" s="1"/>
  <c r="H76" i="34"/>
  <c r="I67" i="34"/>
  <c r="I69" i="34" s="1"/>
  <c r="I81" i="34"/>
  <c r="I80" i="34"/>
  <c r="J112" i="34"/>
  <c r="J50" i="34" s="1"/>
  <c r="J59" i="34" s="1"/>
  <c r="K120" i="34"/>
  <c r="W113" i="34"/>
  <c r="Q68" i="34"/>
  <c r="P77" i="34"/>
  <c r="F87" i="34"/>
  <c r="F89" i="34"/>
  <c r="F85" i="34"/>
  <c r="F90" i="34" s="1"/>
  <c r="AB31" i="5"/>
  <c r="H79" i="34" l="1"/>
  <c r="E88" i="34"/>
  <c r="E91" i="34" s="1"/>
  <c r="E90" i="34"/>
  <c r="G85" i="34"/>
  <c r="G90" i="34" s="1"/>
  <c r="U49" i="34"/>
  <c r="T61" i="34"/>
  <c r="T62" i="34"/>
  <c r="G87" i="34"/>
  <c r="G88" i="34" s="1"/>
  <c r="J81" i="34"/>
  <c r="J67" i="34"/>
  <c r="J69" i="34" s="1"/>
  <c r="J80" i="34"/>
  <c r="I76" i="34"/>
  <c r="I71" i="34"/>
  <c r="I72" i="34" s="1"/>
  <c r="I73" i="34" s="1"/>
  <c r="K112" i="34"/>
  <c r="K50" i="34" s="1"/>
  <c r="K59" i="34" s="1"/>
  <c r="L120" i="34"/>
  <c r="L112" i="34" s="1"/>
  <c r="L50" i="34" s="1"/>
  <c r="L59" i="34" s="1"/>
  <c r="X113" i="34"/>
  <c r="R68" i="34"/>
  <c r="Q77" i="34"/>
  <c r="H84" i="34"/>
  <c r="F88" i="34"/>
  <c r="F91" i="34" s="1"/>
  <c r="T60" i="34" l="1"/>
  <c r="I79" i="34"/>
  <c r="I84" i="34" s="1"/>
  <c r="I87" i="34" s="1"/>
  <c r="V49" i="34"/>
  <c r="U62" i="34"/>
  <c r="U60" i="34" s="1"/>
  <c r="L81" i="34"/>
  <c r="L67" i="34"/>
  <c r="L69" i="34" s="1"/>
  <c r="J76" i="34"/>
  <c r="J71" i="34"/>
  <c r="J72" i="34" s="1"/>
  <c r="K67" i="34"/>
  <c r="K69" i="34" s="1"/>
  <c r="K81" i="34"/>
  <c r="K80" i="34"/>
  <c r="L80" i="34" s="1"/>
  <c r="M120" i="34"/>
  <c r="Y113" i="34"/>
  <c r="G91" i="34"/>
  <c r="R77" i="34"/>
  <c r="S68" i="34"/>
  <c r="H87" i="34"/>
  <c r="H89" i="34"/>
  <c r="H85" i="34"/>
  <c r="H90" i="34" s="1"/>
  <c r="I89" i="34" l="1"/>
  <c r="I85" i="34"/>
  <c r="I90" i="34" s="1"/>
  <c r="W49" i="34"/>
  <c r="V62" i="34"/>
  <c r="V60" i="34" s="1"/>
  <c r="J73" i="34"/>
  <c r="K76" i="34"/>
  <c r="K71" i="34"/>
  <c r="K72" i="34" s="1"/>
  <c r="K73" i="34" s="1"/>
  <c r="L76" i="34"/>
  <c r="L71" i="34"/>
  <c r="L72" i="34" s="1"/>
  <c r="L73" i="34" s="1"/>
  <c r="J79" i="34"/>
  <c r="J84" i="34" s="1"/>
  <c r="M112" i="34"/>
  <c r="M50" i="34" s="1"/>
  <c r="M59" i="34" s="1"/>
  <c r="N120" i="34"/>
  <c r="Z113" i="34"/>
  <c r="J89" i="34"/>
  <c r="T68" i="34"/>
  <c r="S77" i="34"/>
  <c r="H88" i="34"/>
  <c r="H91" i="34" s="1"/>
  <c r="I88" i="34"/>
  <c r="X49" i="34" l="1"/>
  <c r="W62" i="34"/>
  <c r="W61" i="34"/>
  <c r="J87" i="34"/>
  <c r="J88" i="34" s="1"/>
  <c r="J91" i="34" s="1"/>
  <c r="J85" i="34"/>
  <c r="J90" i="34" s="1"/>
  <c r="K79" i="34"/>
  <c r="K84" i="34" s="1"/>
  <c r="K89" i="34" s="1"/>
  <c r="M81" i="34"/>
  <c r="M67" i="34"/>
  <c r="M69" i="34" s="1"/>
  <c r="M80" i="34"/>
  <c r="O120" i="34"/>
  <c r="N112" i="34"/>
  <c r="N50" i="34" s="1"/>
  <c r="N59" i="34" s="1"/>
  <c r="AA113" i="34"/>
  <c r="I91" i="34"/>
  <c r="U68" i="34"/>
  <c r="T77" i="34"/>
  <c r="K87" i="34" l="1"/>
  <c r="K88" i="34" s="1"/>
  <c r="K91" i="34" s="1"/>
  <c r="W60" i="34"/>
  <c r="Y49" i="34"/>
  <c r="X62" i="34"/>
  <c r="X60" i="34" s="1"/>
  <c r="K85" i="34"/>
  <c r="K90" i="34" s="1"/>
  <c r="L79" i="34"/>
  <c r="L84" i="34" s="1"/>
  <c r="L85" i="34" s="1"/>
  <c r="N81" i="34"/>
  <c r="N67" i="34"/>
  <c r="N69" i="34" s="1"/>
  <c r="N80" i="34"/>
  <c r="M76" i="34"/>
  <c r="M71" i="34"/>
  <c r="P120" i="34"/>
  <c r="O112" i="34"/>
  <c r="O50" i="34" s="1"/>
  <c r="O59" i="34" s="1"/>
  <c r="AB113" i="34"/>
  <c r="V68" i="34"/>
  <c r="U77" i="34"/>
  <c r="L87" i="34" l="1"/>
  <c r="L88" i="34" s="1"/>
  <c r="Z49" i="34"/>
  <c r="Y62" i="34"/>
  <c r="Y60" i="34" s="1"/>
  <c r="L90" i="34"/>
  <c r="L89" i="34"/>
  <c r="O67" i="34"/>
  <c r="O69" i="34" s="1"/>
  <c r="O81" i="34"/>
  <c r="M72" i="34"/>
  <c r="M73" i="34" s="1"/>
  <c r="O80" i="34"/>
  <c r="N76" i="34"/>
  <c r="N71" i="34"/>
  <c r="N72" i="34" s="1"/>
  <c r="N73" i="34" s="1"/>
  <c r="Q120" i="34"/>
  <c r="P112" i="34"/>
  <c r="P50" i="34" s="1"/>
  <c r="P59" i="34" s="1"/>
  <c r="AC113" i="34"/>
  <c r="L91" i="34"/>
  <c r="V77" i="34"/>
  <c r="W68" i="34"/>
  <c r="AA49" i="34" l="1"/>
  <c r="Z61" i="34"/>
  <c r="Z62" i="34"/>
  <c r="O71" i="34"/>
  <c r="O72" i="34" s="1"/>
  <c r="O76" i="34"/>
  <c r="P81" i="34"/>
  <c r="P67" i="34"/>
  <c r="P69" i="34" s="1"/>
  <c r="P80" i="34"/>
  <c r="M79" i="34"/>
  <c r="M84" i="34" s="1"/>
  <c r="R120" i="34"/>
  <c r="Q112" i="34"/>
  <c r="Q50" i="34" s="1"/>
  <c r="Q59" i="34" s="1"/>
  <c r="AD113" i="34"/>
  <c r="X68" i="34"/>
  <c r="W77" i="34"/>
  <c r="D26" i="5"/>
  <c r="Z60" i="34" l="1"/>
  <c r="AB49" i="34"/>
  <c r="AA62" i="34"/>
  <c r="AA60" i="34" s="1"/>
  <c r="M89" i="34"/>
  <c r="M85" i="34"/>
  <c r="M90" i="34" s="1"/>
  <c r="M87" i="34"/>
  <c r="M88" i="34" s="1"/>
  <c r="M91" i="34" s="1"/>
  <c r="O73" i="34"/>
  <c r="Q67" i="34"/>
  <c r="Q69" i="34" s="1"/>
  <c r="Q81" i="34"/>
  <c r="Q80" i="34"/>
  <c r="N79" i="34"/>
  <c r="N84" i="34" s="1"/>
  <c r="N89" i="34" s="1"/>
  <c r="P71" i="34"/>
  <c r="P72" i="34" s="1"/>
  <c r="P76" i="34"/>
  <c r="S120" i="34"/>
  <c r="R112" i="34"/>
  <c r="R50" i="34" s="1"/>
  <c r="R59" i="34" s="1"/>
  <c r="AE113" i="34"/>
  <c r="Y68" i="34"/>
  <c r="X77" i="34"/>
  <c r="AB62" i="34" l="1"/>
  <c r="AB60" i="34" s="1"/>
  <c r="AC49" i="34"/>
  <c r="R81" i="34"/>
  <c r="R67" i="34"/>
  <c r="R69" i="34" s="1"/>
  <c r="R80" i="34"/>
  <c r="P73" i="34"/>
  <c r="N87" i="34"/>
  <c r="N88" i="34" s="1"/>
  <c r="N85" i="34"/>
  <c r="N90" i="34" s="1"/>
  <c r="Q71" i="34"/>
  <c r="Q76" i="34"/>
  <c r="O79" i="34"/>
  <c r="O84" i="34" s="1"/>
  <c r="T120" i="34"/>
  <c r="S112" i="34"/>
  <c r="S50" i="34" s="1"/>
  <c r="S59" i="34" s="1"/>
  <c r="AF113" i="34"/>
  <c r="Z68" i="34"/>
  <c r="Y77" i="34"/>
  <c r="AC62" i="34" l="1"/>
  <c r="AD49" i="34"/>
  <c r="AC61" i="34"/>
  <c r="AC60" i="34" s="1"/>
  <c r="P79" i="34"/>
  <c r="P84" i="34" s="1"/>
  <c r="R76" i="34"/>
  <c r="R71" i="34"/>
  <c r="S67" i="34"/>
  <c r="S69" i="34" s="1"/>
  <c r="S81" i="34"/>
  <c r="O85" i="34"/>
  <c r="O90" i="34" s="1"/>
  <c r="O87" i="34"/>
  <c r="O88" i="34" s="1"/>
  <c r="O89" i="34"/>
  <c r="Q72" i="34"/>
  <c r="N91" i="34"/>
  <c r="S80" i="34"/>
  <c r="U120" i="34"/>
  <c r="T112" i="34"/>
  <c r="T50" i="34" s="1"/>
  <c r="T59" i="34" s="1"/>
  <c r="AG113" i="34"/>
  <c r="Z77" i="34"/>
  <c r="AA68" i="34"/>
  <c r="D31" i="5"/>
  <c r="D33" i="5" s="1"/>
  <c r="D35" i="5" s="1"/>
  <c r="O91" i="34" l="1"/>
  <c r="G30" i="34"/>
  <c r="D36" i="5"/>
  <c r="D37" i="5"/>
  <c r="D38" i="5" s="1"/>
  <c r="D39" i="5" s="1"/>
  <c r="D42" i="5" s="1"/>
  <c r="AE49" i="34"/>
  <c r="AD62" i="34"/>
  <c r="AD60" i="34" s="1"/>
  <c r="R72" i="34"/>
  <c r="P89" i="34"/>
  <c r="P87" i="34"/>
  <c r="P85" i="34"/>
  <c r="P90" i="34" s="1"/>
  <c r="T81" i="34"/>
  <c r="T67" i="34"/>
  <c r="T69" i="34" s="1"/>
  <c r="T80" i="34"/>
  <c r="Q73" i="34"/>
  <c r="S71" i="34"/>
  <c r="S76" i="34"/>
  <c r="Q79" i="34"/>
  <c r="Q84" i="34" s="1"/>
  <c r="Q85" i="34" s="1"/>
  <c r="V120" i="34"/>
  <c r="U112" i="34"/>
  <c r="U50" i="34" s="1"/>
  <c r="U59" i="34" s="1"/>
  <c r="U80" i="34" s="1"/>
  <c r="AH113" i="34"/>
  <c r="AI113" i="34" s="1"/>
  <c r="AB68" i="34"/>
  <c r="AA77" i="34"/>
  <c r="Q90" i="34" l="1"/>
  <c r="AF49" i="34"/>
  <c r="AE62" i="34"/>
  <c r="AE60" i="34" s="1"/>
  <c r="R79" i="34"/>
  <c r="R84" i="34" s="1"/>
  <c r="R87" i="34" s="1"/>
  <c r="T71" i="34"/>
  <c r="T72" i="34" s="1"/>
  <c r="T73" i="34" s="1"/>
  <c r="T76" i="34"/>
  <c r="P88" i="34"/>
  <c r="P91" i="34" s="1"/>
  <c r="U67" i="34"/>
  <c r="U69" i="34" s="1"/>
  <c r="U81" i="34"/>
  <c r="Q87" i="34"/>
  <c r="S72" i="34"/>
  <c r="Q89" i="34"/>
  <c r="R73" i="34"/>
  <c r="W120" i="34"/>
  <c r="V112" i="34"/>
  <c r="V50" i="34" s="1"/>
  <c r="V59" i="34" s="1"/>
  <c r="AC68" i="34"/>
  <c r="AB77" i="34"/>
  <c r="R85" i="34" l="1"/>
  <c r="R90" i="34" s="1"/>
  <c r="R89" i="34"/>
  <c r="AG49" i="34"/>
  <c r="AF61" i="34"/>
  <c r="AF62" i="34"/>
  <c r="V81" i="34"/>
  <c r="V67" i="34"/>
  <c r="V69" i="34" s="1"/>
  <c r="V80" i="34"/>
  <c r="U71" i="34"/>
  <c r="U76" i="34"/>
  <c r="S79" i="34"/>
  <c r="S73" i="34"/>
  <c r="R88" i="34"/>
  <c r="Q88" i="34"/>
  <c r="Q91" i="34" s="1"/>
  <c r="X120" i="34"/>
  <c r="W112" i="34"/>
  <c r="W50" i="34" s="1"/>
  <c r="W59" i="34" s="1"/>
  <c r="AD68" i="34"/>
  <c r="AC77" i="34"/>
  <c r="AF60" i="34" l="1"/>
  <c r="AH49" i="34"/>
  <c r="AG62" i="34"/>
  <c r="AG60" i="34" s="1"/>
  <c r="W67" i="34"/>
  <c r="W69" i="34" s="1"/>
  <c r="W81" i="34"/>
  <c r="R91" i="34"/>
  <c r="S84" i="34"/>
  <c r="T79" i="34"/>
  <c r="T84" i="34" s="1"/>
  <c r="T87" i="34" s="1"/>
  <c r="U72" i="34"/>
  <c r="V71" i="34"/>
  <c r="V72" i="34" s="1"/>
  <c r="V73" i="34" s="1"/>
  <c r="V76" i="34"/>
  <c r="W80" i="34"/>
  <c r="Y120" i="34"/>
  <c r="X112" i="34"/>
  <c r="X50" i="34" s="1"/>
  <c r="X59" i="34" s="1"/>
  <c r="AD77" i="34"/>
  <c r="AE68" i="34"/>
  <c r="X80" i="34" l="1"/>
  <c r="AI49" i="34"/>
  <c r="AH62" i="34"/>
  <c r="AH60" i="34" s="1"/>
  <c r="U79" i="34"/>
  <c r="U84" i="34" s="1"/>
  <c r="U85" i="34" s="1"/>
  <c r="S87" i="34"/>
  <c r="T89" i="34"/>
  <c r="S85" i="34"/>
  <c r="S90" i="34" s="1"/>
  <c r="T85" i="34"/>
  <c r="S89" i="34"/>
  <c r="U89" i="34"/>
  <c r="W76" i="34"/>
  <c r="W71" i="34"/>
  <c r="W72" i="34" s="1"/>
  <c r="W73" i="34" s="1"/>
  <c r="X81" i="34"/>
  <c r="X67" i="34"/>
  <c r="X69" i="34" s="1"/>
  <c r="U73" i="34"/>
  <c r="Z120" i="34"/>
  <c r="Y112" i="34"/>
  <c r="Y50" i="34" s="1"/>
  <c r="Y59" i="34" s="1"/>
  <c r="AF68" i="34"/>
  <c r="AE77" i="34"/>
  <c r="AI62" i="34" l="1"/>
  <c r="AI60" i="34" s="1"/>
  <c r="V79" i="34"/>
  <c r="V84" i="34" s="1"/>
  <c r="V87" i="34" s="1"/>
  <c r="U87" i="34"/>
  <c r="Y67" i="34"/>
  <c r="Y69" i="34" s="1"/>
  <c r="Y81" i="34"/>
  <c r="Y80" i="34"/>
  <c r="X76" i="34"/>
  <c r="X71" i="34"/>
  <c r="X72" i="34" s="1"/>
  <c r="T90" i="34"/>
  <c r="U90" i="34"/>
  <c r="S88" i="34"/>
  <c r="S91" i="34" s="1"/>
  <c r="T88" i="34"/>
  <c r="AA120" i="34"/>
  <c r="Z112" i="34"/>
  <c r="Z50" i="34" s="1"/>
  <c r="Z59" i="34" s="1"/>
  <c r="AG68" i="34"/>
  <c r="AF77" i="34"/>
  <c r="W79" i="34" l="1"/>
  <c r="W84" i="34" s="1"/>
  <c r="W87" i="34" s="1"/>
  <c r="W88" i="34" s="1"/>
  <c r="T91" i="34"/>
  <c r="V89" i="34"/>
  <c r="V88" i="34"/>
  <c r="V85" i="34"/>
  <c r="V90" i="34" s="1"/>
  <c r="Z81" i="34"/>
  <c r="Z67" i="34"/>
  <c r="Z69" i="34" s="1"/>
  <c r="Z80" i="34"/>
  <c r="X73" i="34"/>
  <c r="Y71" i="34"/>
  <c r="Y72" i="34" s="1"/>
  <c r="Y76" i="34"/>
  <c r="U88" i="34"/>
  <c r="U91" i="34" s="1"/>
  <c r="AB120" i="34"/>
  <c r="AA112" i="34"/>
  <c r="AA50" i="34" s="1"/>
  <c r="AA59" i="34" s="1"/>
  <c r="AH68" i="34"/>
  <c r="AI68" i="34" s="1"/>
  <c r="AI77" i="34" s="1"/>
  <c r="AG77" i="34"/>
  <c r="AE26" i="5"/>
  <c r="W91" i="34" l="1"/>
  <c r="X79" i="34"/>
  <c r="X84" i="34" s="1"/>
  <c r="X87" i="34" s="1"/>
  <c r="X88" i="34" s="1"/>
  <c r="X91" i="34" s="1"/>
  <c r="W85" i="34"/>
  <c r="W89" i="34"/>
  <c r="W90" i="34"/>
  <c r="AA80" i="34"/>
  <c r="Y73" i="34"/>
  <c r="Z76" i="34"/>
  <c r="Z71" i="34"/>
  <c r="Z72" i="34" s="1"/>
  <c r="Z73" i="34" s="1"/>
  <c r="AA67" i="34"/>
  <c r="AA69" i="34" s="1"/>
  <c r="AA81" i="34"/>
  <c r="V91" i="34"/>
  <c r="AC120" i="34"/>
  <c r="AB112" i="34"/>
  <c r="AB50" i="34" s="1"/>
  <c r="AB59" i="34" s="1"/>
  <c r="AH77" i="34"/>
  <c r="X89" i="34" l="1"/>
  <c r="X85" i="34"/>
  <c r="X90" i="34" s="1"/>
  <c r="Y79" i="34"/>
  <c r="Y84" i="34" s="1"/>
  <c r="Y87" i="34" s="1"/>
  <c r="Y88" i="34" s="1"/>
  <c r="Y91" i="34" s="1"/>
  <c r="AB81" i="34"/>
  <c r="AB67" i="34"/>
  <c r="AB69" i="34" s="1"/>
  <c r="AB80" i="34"/>
  <c r="AA76" i="34"/>
  <c r="AA71" i="34"/>
  <c r="AA72" i="34" s="1"/>
  <c r="Z79" i="34"/>
  <c r="Z84" i="34" s="1"/>
  <c r="Z87" i="34" s="1"/>
  <c r="AD120" i="34"/>
  <c r="AC112" i="34"/>
  <c r="AC50" i="34" s="1"/>
  <c r="AC59" i="34" s="1"/>
  <c r="Y85" i="34" l="1"/>
  <c r="Y90" i="34" s="1"/>
  <c r="Y89" i="34"/>
  <c r="Z88" i="34"/>
  <c r="Z91" i="34" s="1"/>
  <c r="AC80" i="34"/>
  <c r="AA73" i="34"/>
  <c r="Z89" i="34"/>
  <c r="AC81" i="34"/>
  <c r="AC67" i="34"/>
  <c r="AC69" i="34" s="1"/>
  <c r="AA79" i="34"/>
  <c r="AA84" i="34" s="1"/>
  <c r="AB71" i="34"/>
  <c r="AB72" i="34" s="1"/>
  <c r="AB76" i="34"/>
  <c r="Z85" i="34"/>
  <c r="AE120" i="34"/>
  <c r="AD112" i="34"/>
  <c r="AD50" i="34" s="1"/>
  <c r="AD59" i="34" s="1"/>
  <c r="Z90" i="34" l="1"/>
  <c r="AA87" i="34"/>
  <c r="AA88" i="34" s="1"/>
  <c r="AA91" i="34" s="1"/>
  <c r="G29" i="34" s="1"/>
  <c r="AA85" i="34"/>
  <c r="AA90" i="34" s="1"/>
  <c r="G28" i="34" s="1"/>
  <c r="AA89" i="34"/>
  <c r="AD81" i="34"/>
  <c r="AD67" i="34"/>
  <c r="AD69" i="34" s="1"/>
  <c r="AD80" i="34"/>
  <c r="AB73" i="34"/>
  <c r="AC76" i="34"/>
  <c r="AC71" i="34"/>
  <c r="AB79" i="34"/>
  <c r="AB84" i="34" s="1"/>
  <c r="AF120" i="34"/>
  <c r="AE112" i="34"/>
  <c r="AE50" i="34" s="1"/>
  <c r="AE59" i="34" s="1"/>
  <c r="AE80" i="34" l="1"/>
  <c r="AB87" i="34"/>
  <c r="AB88" i="34" s="1"/>
  <c r="AB91" i="34" s="1"/>
  <c r="AB85" i="34"/>
  <c r="AB90" i="34" s="1"/>
  <c r="AB89" i="34"/>
  <c r="AE67" i="34"/>
  <c r="AE69" i="34" s="1"/>
  <c r="AE81" i="34"/>
  <c r="AC72" i="34"/>
  <c r="AD71" i="34"/>
  <c r="AD76" i="34"/>
  <c r="AG120" i="34"/>
  <c r="AF112" i="34"/>
  <c r="AF50" i="34" s="1"/>
  <c r="AF59" i="34" s="1"/>
  <c r="AD72" i="34" l="1"/>
  <c r="AD73" i="34" s="1"/>
  <c r="AC79" i="34"/>
  <c r="AC84" i="34" s="1"/>
  <c r="AE71" i="34"/>
  <c r="AE76" i="34"/>
  <c r="AF81" i="34"/>
  <c r="AF67" i="34"/>
  <c r="AF69" i="34" s="1"/>
  <c r="AF80" i="34"/>
  <c r="AC73" i="34"/>
  <c r="AH120" i="34"/>
  <c r="AG112" i="34"/>
  <c r="AG50" i="34" s="1"/>
  <c r="AG59" i="34" s="1"/>
  <c r="AH112" i="34" l="1"/>
  <c r="AH50" i="34" s="1"/>
  <c r="AH59" i="34" s="1"/>
  <c r="AH81" i="34" s="1"/>
  <c r="AI120" i="34"/>
  <c r="AI112" i="34" s="1"/>
  <c r="AI50" i="34" s="1"/>
  <c r="AI59" i="34" s="1"/>
  <c r="AD79" i="34"/>
  <c r="AD84" i="34" s="1"/>
  <c r="AD87" i="34" s="1"/>
  <c r="AG81" i="34"/>
  <c r="AG67" i="34"/>
  <c r="AG69" i="34" s="1"/>
  <c r="AG80" i="34"/>
  <c r="AE72" i="34"/>
  <c r="AE73" i="34" s="1"/>
  <c r="AF71" i="34"/>
  <c r="AF76" i="34"/>
  <c r="AC87" i="34"/>
  <c r="AC89" i="34"/>
  <c r="AC85" i="34"/>
  <c r="AC90" i="34" s="1"/>
  <c r="AH67" i="34" l="1"/>
  <c r="AH69" i="34" s="1"/>
  <c r="AH76" i="34" s="1"/>
  <c r="AH80" i="34"/>
  <c r="AD85" i="34"/>
  <c r="AD90" i="34" s="1"/>
  <c r="AI81" i="34"/>
  <c r="AI67" i="34"/>
  <c r="AI69" i="34" s="1"/>
  <c r="AI80" i="34"/>
  <c r="AD89" i="34"/>
  <c r="AF72" i="34"/>
  <c r="AF73" i="34" s="1"/>
  <c r="AH71" i="34"/>
  <c r="AG76" i="34"/>
  <c r="AG71" i="34"/>
  <c r="AC88" i="34"/>
  <c r="AC91" i="34" s="1"/>
  <c r="AD88" i="34"/>
  <c r="AE79" i="34"/>
  <c r="AE84" i="34" s="1"/>
  <c r="AI71" i="34" l="1"/>
  <c r="AI72" i="34" s="1"/>
  <c r="AI73" i="34" s="1"/>
  <c r="AI76" i="34"/>
  <c r="AF79" i="34"/>
  <c r="AF84" i="34" s="1"/>
  <c r="AF87" i="34" s="1"/>
  <c r="AD91" i="34"/>
  <c r="AG72" i="34"/>
  <c r="AE87" i="34"/>
  <c r="AE85" i="34"/>
  <c r="AE90" i="34" s="1"/>
  <c r="AE89" i="34"/>
  <c r="AH72" i="34"/>
  <c r="A4" i="12"/>
  <c r="A5" i="34" s="1"/>
  <c r="AF89" i="34" l="1"/>
  <c r="AG79" i="34"/>
  <c r="AG84" i="34" s="1"/>
  <c r="AG87" i="34" s="1"/>
  <c r="AG88" i="34" s="1"/>
  <c r="AF85" i="34"/>
  <c r="AF90" i="34" s="1"/>
  <c r="AG89" i="34"/>
  <c r="AG73" i="34"/>
  <c r="AH73" i="34"/>
  <c r="AE88" i="34"/>
  <c r="AE91" i="34" s="1"/>
  <c r="AF88" i="34"/>
  <c r="AH79" i="34" l="1"/>
  <c r="AH84" i="34" s="1"/>
  <c r="AF91" i="34"/>
  <c r="AG85" i="34"/>
  <c r="AG90" i="34" s="1"/>
  <c r="AG91" i="34"/>
  <c r="AH85" i="34" l="1"/>
  <c r="AH90" i="34" s="1"/>
  <c r="AH89" i="34"/>
  <c r="AH87" i="34"/>
  <c r="AH88" i="34" s="1"/>
  <c r="AH91" i="34" s="1"/>
  <c r="AI79" i="34"/>
  <c r="AI84" i="34" s="1"/>
  <c r="AI87" i="34" s="1"/>
  <c r="A14" i="12"/>
  <c r="AI89" i="34" l="1"/>
  <c r="AI85" i="34"/>
  <c r="AI90" i="34" s="1"/>
  <c r="AI88" i="34"/>
  <c r="AI91" i="34" s="1"/>
  <c r="A15" i="13"/>
  <c r="E15" i="14" s="1"/>
  <c r="A15" i="6" s="1"/>
  <c r="A14" i="17" s="1"/>
  <c r="A15" i="24" s="1"/>
  <c r="A15" i="34"/>
  <c r="A15" i="22" l="1"/>
  <c r="B21" i="22" s="1"/>
  <c r="A11" i="12" l="1"/>
  <c r="A8" i="12"/>
  <c r="A5" i="13"/>
  <c r="A5" i="14" s="1"/>
  <c r="A5" i="6" s="1"/>
  <c r="A4" i="17" s="1"/>
  <c r="A5" i="24" l="1"/>
  <c r="A9" i="13"/>
  <c r="E9" i="14" s="1"/>
  <c r="A9" i="6" s="1"/>
  <c r="A8" i="17" s="1"/>
  <c r="A9" i="34"/>
  <c r="A12" i="13"/>
  <c r="A12" i="34"/>
  <c r="A5" i="22" l="1"/>
  <c r="A9" i="24"/>
  <c r="E12" i="14"/>
  <c r="A12" i="6" s="1"/>
  <c r="A11" i="17" s="1"/>
  <c r="A9" i="22" l="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2" i="22" l="1"/>
  <c r="B80" i="22" l="1"/>
  <c r="B122" i="22"/>
  <c r="B112" i="22"/>
  <c r="B108" i="22"/>
  <c r="B118" i="22"/>
  <c r="B117" i="22"/>
  <c r="B68" i="22"/>
  <c r="B126" i="22"/>
  <c r="B129" i="22"/>
  <c r="B131" i="22"/>
  <c r="B72" i="22"/>
  <c r="B88" i="22"/>
  <c r="B84" i="22"/>
  <c r="B100" i="22"/>
  <c r="B92" i="22"/>
  <c r="B96" i="22"/>
  <c r="B34" i="22"/>
  <c r="B76" i="22"/>
  <c r="B115" i="22"/>
  <c r="B64" i="22"/>
  <c r="B43" i="22"/>
  <c r="B48" i="22"/>
  <c r="B39" i="22"/>
  <c r="B60" i="22"/>
  <c r="B52" i="22"/>
  <c r="B56" i="22"/>
</calcChain>
</file>

<file path=xl/sharedStrings.xml><?xml version="1.0" encoding="utf-8"?>
<sst xmlns="http://schemas.openxmlformats.org/spreadsheetml/2006/main" count="1347" uniqueCount="716">
  <si>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</si>
  <si>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</si>
  <si>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</si>
  <si>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</si>
  <si>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</si>
  <si>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</si>
  <si>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</si>
  <si>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</si>
  <si>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</si>
  <si>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</si>
  <si>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</si>
  <si>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</si>
  <si>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</si>
  <si>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</si>
  <si>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</si>
  <si>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</si>
  <si>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</si>
  <si>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</si>
  <si>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</si>
  <si>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</si>
  <si>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</si>
  <si>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</si>
  <si>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</si>
  <si>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</si>
  <si>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</si>
  <si>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</si>
  <si>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</si>
  <si>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</si>
  <si>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</si>
  <si>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</si>
  <si>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</si>
  <si>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</si>
  <si>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</si>
  <si>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</si>
  <si>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</si>
  <si>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</si>
  <si>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</si>
  <si>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</si>
  <si>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</si>
  <si>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</si>
  <si>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</si>
  <si>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</si>
  <si>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</si>
  <si>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</si>
  <si>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</si>
  <si>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</si>
  <si>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</si>
  <si>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</si>
  <si>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</si>
  <si>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</si>
  <si>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</si>
  <si>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</si>
  <si>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</si>
  <si>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</si>
  <si>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</si>
  <si>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</si>
  <si>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</si>
  <si>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</si>
  <si>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</si>
  <si>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</si>
  <si>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</si>
  <si>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</si>
  <si>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</si>
  <si>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</si>
  <si>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</si>
  <si>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</si>
  <si>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</si>
  <si>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</si>
  <si>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</si>
  <si>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</si>
  <si>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</si>
  <si>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</si>
  <si>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</si>
  <si>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</si>
  <si>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</si>
  <si>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</si>
  <si>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</si>
  <si>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</si>
  <si>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</si>
  <si>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</si>
  <si>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</si>
  <si>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</si>
  <si>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</si>
  <si>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</si>
  <si>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</si>
  <si>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</si>
  <si>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</si>
  <si>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</si>
  <si>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</si>
  <si>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</si>
  <si>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</si>
  <si>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</si>
  <si>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</si>
  <si>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</si>
  <si>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</si>
  <si>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</si>
  <si>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</si>
  <si>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</si>
  <si>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</si>
  <si>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</si>
  <si>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</si>
  <si>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</si>
  <si>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</si>
  <si>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</si>
  <si>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</si>
  <si>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</si>
  <si>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</si>
  <si>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</si>
  <si>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</si>
  <si>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</si>
  <si>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</si>
  <si>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</si>
  <si>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</si>
  <si>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</si>
  <si>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</si>
  <si>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</si>
  <si>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</si>
  <si>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</si>
  <si>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</si>
  <si>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</si>
  <si>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</si>
  <si>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</si>
  <si>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</si>
  <si>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</si>
  <si>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</si>
  <si>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</si>
  <si>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</si>
  <si>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</si>
  <si>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</si>
  <si>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</si>
  <si>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</si>
  <si>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</si>
  <si>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</si>
  <si>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</si>
  <si>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</si>
  <si>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</si>
  <si>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</si>
  <si>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</si>
  <si>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</si>
  <si>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</si>
  <si>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</si>
  <si>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</si>
  <si>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</si>
  <si>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</si>
  <si>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</si>
  <si>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</si>
  <si>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</si>
  <si>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</si>
  <si>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</si>
  <si>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</si>
  <si>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</si>
  <si>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</si>
  <si>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</si>
  <si>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</si>
  <si>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</si>
  <si>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</si>
  <si>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</si>
  <si>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</si>
  <si>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</si>
  <si>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</si>
  <si>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</si>
  <si>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</si>
  <si>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</si>
  <si>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</si>
  <si>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</si>
  <si>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</si>
  <si>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</si>
  <si>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</si>
  <si>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</si>
  <si>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</si>
  <si>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</si>
  <si>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</si>
  <si>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</si>
  <si>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</si>
  <si>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</si>
  <si>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</si>
  <si>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</si>
  <si>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</si>
  <si>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</si>
  <si>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</si>
  <si>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</si>
  <si>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</si>
  <si>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</si>
  <si>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</si>
  <si>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</si>
  <si>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</si>
  <si>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</si>
  <si>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</si>
  <si>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</si>
  <si>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</si>
  <si>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</si>
  <si>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</si>
  <si>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</si>
  <si>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</si>
  <si>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</si>
  <si>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</si>
  <si>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</si>
  <si>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</si>
  <si>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</si>
  <si>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</si>
  <si>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</si>
  <si>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</si>
  <si>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</si>
  <si>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</si>
  <si>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</si>
  <si>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</si>
  <si>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</si>
  <si>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</si>
  <si>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</si>
  <si>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</si>
  <si>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</si>
  <si>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</si>
  <si>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</si>
  <si>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</si>
  <si>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</si>
  <si>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</si>
  <si>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</si>
  <si>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</si>
  <si>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</si>
  <si>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</si>
  <si>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</si>
  <si>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</si>
  <si>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</si>
  <si>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</si>
  <si>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</si>
  <si>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</si>
  <si>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</si>
  <si>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</si>
  <si>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</si>
  <si>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</si>
  <si>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</si>
  <si>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</si>
  <si>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</si>
  <si>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</si>
  <si>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</si>
  <si>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</si>
  <si>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</si>
  <si>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</si>
  <si>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</si>
  <si>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</si>
  <si>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</si>
  <si>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</si>
  <si>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</si>
  <si>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</si>
  <si>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</si>
  <si>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</si>
  <si>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</si>
  <si>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</si>
  <si>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</si>
  <si>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</si>
  <si>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</si>
  <si>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</si>
  <si>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</si>
  <si>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</si>
  <si>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</si>
  <si>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</si>
  <si>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</si>
  <si>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</si>
  <si>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</si>
  <si>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</si>
  <si>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</si>
  <si>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</si>
  <si>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</si>
  <si>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</si>
  <si>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</si>
  <si>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</si>
  <si>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</si>
  <si>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</si>
  <si>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</si>
  <si>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</si>
  <si>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</si>
  <si>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</si>
  <si>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</si>
  <si>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</si>
  <si>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</si>
  <si>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</si>
  <si>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</si>
  <si>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</si>
  <si>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</si>
  <si>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</si>
  <si>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</si>
  <si>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</si>
  <si>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</si>
  <si>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</si>
  <si>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</si>
  <si>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</si>
  <si>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</si>
  <si>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</si>
  <si>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</si>
  <si>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</si>
  <si>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</si>
  <si>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</si>
  <si>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</si>
  <si>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</si>
  <si>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</si>
  <si>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</si>
  <si>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</si>
  <si>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</si>
  <si>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</si>
  <si>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</si>
  <si>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</si>
  <si>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</si>
  <si>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</si>
  <si>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</si>
  <si>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</si>
  <si>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</si>
  <si>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</si>
  <si>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</si>
  <si>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</si>
  <si>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</si>
  <si>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</si>
  <si>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</si>
  <si>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</si>
  <si>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</si>
  <si>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</si>
  <si>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</si>
  <si>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</si>
  <si>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</si>
  <si>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</si>
  <si>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</si>
  <si>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</si>
  <si>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</si>
  <si>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</si>
  <si>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</si>
  <si>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</si>
  <si>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</si>
  <si>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</si>
  <si>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</si>
  <si>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</si>
  <si>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</si>
  <si>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</si>
  <si>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</si>
  <si>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</si>
  <si>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</si>
  <si>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</si>
  <si>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</si>
  <si>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</si>
  <si>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</si>
  <si>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</si>
  <si>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</si>
  <si>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</si>
  <si>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</si>
  <si>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</si>
  <si>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</si>
  <si>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</si>
  <si>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</si>
  <si>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</si>
  <si>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</si>
  <si>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</si>
  <si>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</si>
  <si>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</si>
  <si>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</si>
  <si>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</si>
  <si>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</si>
  <si>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</si>
  <si>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</si>
  <si>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</si>
  <si>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</si>
  <si>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</si>
  <si>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</si>
  <si>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</si>
  <si>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</si>
  <si>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</si>
  <si>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</si>
  <si>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</si>
  <si>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</si>
  <si>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</si>
  <si>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</si>
  <si>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</si>
  <si>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</si>
  <si>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</si>
  <si>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</si>
  <si>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</si>
  <si>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</si>
  <si>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</si>
  <si>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</si>
  <si>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</si>
  <si>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</si>
  <si>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</si>
  <si>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</si>
  <si>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</si>
  <si>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</si>
  <si>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</si>
  <si>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</si>
  <si>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</si>
  <si>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</si>
  <si>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</si>
  <si>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</si>
  <si>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</si>
  <si>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</si>
  <si>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</si>
  <si>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</si>
  <si>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</si>
  <si>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</si>
  <si>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ПИР</t>
  </si>
  <si>
    <t>Техническое перевооружение и реконструкция</t>
  </si>
  <si>
    <t>Объект реконструкции</t>
  </si>
  <si>
    <t>Объект не относится к объектам ЕНЭС</t>
  </si>
  <si>
    <t>Этапность при реализации отсутствует.</t>
  </si>
  <si>
    <t>УР</t>
  </si>
  <si>
    <t>ООК</t>
  </si>
  <si>
    <t>b2b-mrsk.ru</t>
  </si>
  <si>
    <t>Разработка проектной и рабочей документации  по объекту «Реконструкция ПС 110/15/10 кВ» Лот 4 «Реконструкция сетей ПС 110/15 кВ О-39 «Ладушкин»</t>
  </si>
  <si>
    <t>ПС 110/15 О-39 Ладушкин</t>
  </si>
  <si>
    <t>ПС 110 кВ О-39 Ладушкин</t>
  </si>
  <si>
    <t>Силовой трансформатор</t>
  </si>
  <si>
    <t>ТДТН-10000/110-70У1 - 2 шт.</t>
  </si>
  <si>
    <t>Т-1; Т-2</t>
  </si>
  <si>
    <t>ММО-110/1250-У1 - 3шт.</t>
  </si>
  <si>
    <t>УК_Восток , договор от 28.05.2013 № 435</t>
  </si>
  <si>
    <t>Годен без ограничений</t>
  </si>
  <si>
    <t>Акт технического обследования от 11.05.2016 / АО "Янтарьэнерго"</t>
  </si>
  <si>
    <t>Требуется замена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</si>
  <si>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</si>
  <si>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</si>
  <si>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</si>
  <si>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</si>
  <si>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</si>
  <si>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</si>
  <si>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</si>
  <si>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</si>
  <si>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</si>
  <si>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</si>
  <si>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</si>
  <si>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</si>
  <si>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</si>
  <si>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</si>
  <si>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Калининградская область, Багратионовский район</t>
  </si>
  <si>
    <t>Реконструкция трансформаторных и иных подстанций</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</si>
  <si>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</si>
  <si>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</si>
  <si>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</si>
  <si>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</si>
  <si>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</si>
  <si>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</si>
  <si>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</si>
  <si>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</si>
  <si>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</si>
  <si>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</si>
  <si>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</si>
  <si>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</si>
  <si>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</si>
  <si>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</si>
  <si>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</si>
  <si>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</si>
  <si>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</si>
  <si>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</si>
  <si>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</si>
  <si>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</si>
  <si>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</si>
  <si>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</si>
  <si>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</si>
  <si>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</si>
  <si>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</si>
  <si>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</si>
  <si>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</si>
  <si>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</si>
  <si>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</si>
  <si>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</si>
  <si>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</si>
  <si>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</si>
  <si>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</si>
  <si>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</si>
  <si>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</si>
  <si>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</si>
  <si>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</si>
  <si>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</si>
  <si>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</si>
  <si>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</si>
  <si>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</si>
  <si>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</si>
  <si>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</si>
  <si>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</si>
  <si>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</si>
  <si>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</si>
  <si>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</si>
  <si>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</si>
  <si>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"ИнжЭнергоПроект" ЗАО</t>
  </si>
  <si>
    <t>"Энера Инжиниринг" ООО</t>
  </si>
  <si>
    <t>"АЗИМУТ-ЭЛЕКТРОПРОЕКТ" ООО</t>
  </si>
  <si>
    <t>"Северэнергопроект" ООО</t>
  </si>
  <si>
    <t>"Северный Стандарт" ООО</t>
  </si>
  <si>
    <t>50595</t>
  </si>
  <si>
    <t>04.10.2016</t>
  </si>
  <si>
    <t>09.11.2016</t>
  </si>
  <si>
    <t xml:space="preserve">NPV через 10 лет, руб. </t>
  </si>
  <si>
    <t>Целесообразность реализации проекта</t>
  </si>
  <si>
    <t>да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</si>
  <si>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</si>
  <si>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</si>
  <si>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</si>
  <si>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</si>
  <si>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</si>
  <si>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</si>
  <si>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</si>
  <si>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</si>
  <si>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</si>
  <si>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</si>
  <si>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</si>
  <si>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</si>
  <si>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</si>
  <si>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СМР</t>
  </si>
  <si>
    <t>отключений не было</t>
  </si>
  <si>
    <t>Акционерное общество "Янтарьэнерго" ДЗО  ПАО "Россети"</t>
  </si>
  <si>
    <t>Предложения по корректирующим мероприятиям по устранению отставания</t>
  </si>
  <si>
    <t>ПСД</t>
  </si>
  <si>
    <t>ВЗ</t>
  </si>
  <si>
    <t>Выполнение строительно-монтажных работ, пуско-наладочных работ с поставкой оборудования и материалов по титулу:«Реконструкция ПС 110/15 кВ О-39 Ладушкин».</t>
  </si>
  <si>
    <t>52927</t>
  </si>
  <si>
    <t>H_54</t>
  </si>
  <si>
    <t>СВ  
В Т-1 
В Т-2</t>
  </si>
  <si>
    <t>В Л-140
В Л-139
СВ</t>
  </si>
  <si>
    <t>нет</t>
  </si>
  <si>
    <t>Цели (указать укрупненные цели в соответствии с приложением 1)</t>
  </si>
  <si>
    <t>Предложение по корректировке утвержденного плана</t>
  </si>
  <si>
    <t>нд</t>
  </si>
  <si>
    <t>"Сетьстрой" ЗАО</t>
  </si>
  <si>
    <t>"СП "Энергосетьстрой" АО</t>
  </si>
  <si>
    <t>Багратионовский городской округ</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</si>
  <si>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</si>
  <si>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</si>
  <si>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</si>
  <si>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1.Выполнение требований технических регламентов по замене оборудования со сверхнорматинвым сроком службы.                                                                                               
2. Снижение затрат на ремонт и техническое обслуживание.
3. Снижение потерь электрической энергии.
4. Модернизация ССПИ.
5. Открытие центра питания для осуществления технологического присоединения. </t>
  </si>
  <si>
    <t>Расторгнут 13.09.2018</t>
  </si>
  <si>
    <t>ПС 110 кВ - 2,78 млн рублей/МВА</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</si>
  <si>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</si>
  <si>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</si>
  <si>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</si>
  <si>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</si>
  <si>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</si>
  <si>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Расчет доходной составляющей</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</si>
  <si>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</si>
  <si>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</si>
  <si>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</si>
  <si>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</si>
  <si>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</si>
  <si>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</si>
  <si>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</si>
  <si>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</si>
  <si>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</si>
  <si>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</si>
  <si>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</si>
  <si>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</si>
  <si>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</si>
  <si>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</si>
  <si>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</si>
  <si>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</si>
  <si>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</si>
  <si>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</si>
  <si>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</si>
  <si>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</si>
  <si>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</si>
  <si>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3 яч. ОРУ-110, 
29 яч. ЗРУ-15</t>
  </si>
  <si>
    <t>Другое, штуки</t>
  </si>
  <si>
    <t>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t>
  </si>
  <si>
    <t>ПИР - ЗАО "ИнжЭнергоПроект" договор № 814 от 26.12.2016 (ДС № 1 от 23.07.2019; ДС № 2 от 13.12.2019) в ценах 2016года с НДС, млн рублей</t>
  </si>
  <si>
    <t>ДС № 1 от 23.07.2019; ДС № 2 от 13.12.2019</t>
  </si>
  <si>
    <t>АО "Янтарьэнерго"/ ДУКИП</t>
  </si>
  <si>
    <t>Выполнение  выполнение строительно-монтажных работ, пусконаладочных работ с поставкой материально-технических ресурсов и оборудования по титулу: «Реконструкция ПС 110 кВ О-39 Ладушкин (инв.№ РУ-110 кВ - 5146319, РУ-15 кВ - 514632001, 514632002)»</t>
  </si>
  <si>
    <t>ООО "Мехколонна № 26"</t>
  </si>
  <si>
    <t>ООО "ТРАНСЭНЕРГОСНАБ"</t>
  </si>
  <si>
    <t>31908100165</t>
  </si>
  <si>
    <t>https://rosseti.roseltorg.ru</t>
  </si>
  <si>
    <t>Услуги</t>
  </si>
  <si>
    <t xml:space="preserve">Оказание услуг по проведению государственной экспертизы проектной документации и результатов инженерных изысканий Объекта «Реконструкция ПС 110/15 кВ О-39 Ладушкин» </t>
  </si>
  <si>
    <t>ЕП</t>
  </si>
  <si>
    <t>ГАУ КО "Центр проектных экспертиз и ценообразования в строительстве"</t>
  </si>
  <si>
    <t xml:space="preserve"> 31806693952 </t>
  </si>
  <si>
    <t>zakupki.gov.ru</t>
  </si>
  <si>
    <t xml:space="preserve">п. 5.11.1.2.; 5.11.1.13 </t>
  </si>
  <si>
    <t>ЦЗО</t>
  </si>
  <si>
    <t>27.06.2018</t>
  </si>
  <si>
    <t>06-07</t>
  </si>
  <si>
    <t xml:space="preserve">Оказание услуг по проверке достоверности определения сметной стоимости объекта «Реконструкция ПС 110/15 кВ О-39 Ладушкин» </t>
  </si>
  <si>
    <t xml:space="preserve">экспертиза СД ГАУ КО "Центр проектных экспертиз и ценообразования в строительстве" контракт № 228/СМ от  27.06.2018 в ценах 2018 года без НДС, млн рублей </t>
  </si>
  <si>
    <t xml:space="preserve">экспертиза ПД ГАУ КО "Центр проектных экспертиз и ценообразования в строительстве" контракт № 42 от  27.06.2018 (ДС № 1 от 03.08.2018) в ценах 2018 года без НДС, млн рублей </t>
  </si>
  <si>
    <t xml:space="preserve"> 19.09.2018</t>
  </si>
  <si>
    <t xml:space="preserve">Оказание услуг по проведению повторной государственной экспертизы проектной документации и результатов инженерных изысканий Объекта «Реконструкция ПС 110/15 кВ О-39 Ладушкин» </t>
  </si>
  <si>
    <t xml:space="preserve">Оказание услуг по повторной проверке достоверности определения сметной стоимости объекта «Реконструкция ПС 110/15 кВ О-39 Ладушкин» </t>
  </si>
  <si>
    <t>08-03</t>
  </si>
  <si>
    <t xml:space="preserve"> 23.08.2019</t>
  </si>
  <si>
    <t>ДС № 1 от 03.08.2018</t>
  </si>
  <si>
    <t xml:space="preserve">повторная экспертиза ПД ГАУ КО "Центр проектных экспертиз и ценообразования в строительстве" контракт № 63 от  23.08.2019 в ценах 2018 года без НДС, млн рублей </t>
  </si>
  <si>
    <t xml:space="preserve"> 12.11.2019</t>
  </si>
  <si>
    <t xml:space="preserve">экспертиза СД ГАУ КО "Центр проектных экспертиз и ценообразования в строительстве" контракт № 303/СМ от  23.08.2019 (ДС № 1 от 11.11.2019) в ценах 2018 года без НДС, млн рублей </t>
  </si>
  <si>
    <t>ДС № 1 от 11.11.2019</t>
  </si>
  <si>
    <t xml:space="preserve">Управление Калининградмелиоводхоз договор № 47ВБ от  19.12.2019 в ценах 2019 года с НДС, млн рублей </t>
  </si>
  <si>
    <t xml:space="preserve">Такси Европа договор № 31807063135 от  17.01.2019 в ценах 2019 года без НДС, млн рублей </t>
  </si>
  <si>
    <t xml:space="preserve">Такси Европа договор № 878 от  13.08.2017 в ценах 2017 года без НДС, млн рублей </t>
  </si>
  <si>
    <t>Оказания услуг по аренде транспортных средств с экипажем</t>
  </si>
  <si>
    <t>мониторинг цен</t>
  </si>
  <si>
    <t>ОЗП</t>
  </si>
  <si>
    <t>"ТАКСИ ЕВРОПА" ООО</t>
  </si>
  <si>
    <t>839358</t>
  </si>
  <si>
    <t>НДС не предусмотрен</t>
  </si>
  <si>
    <t>Потапова М.А. ИП</t>
  </si>
  <si>
    <t>"БенеКар" АО</t>
  </si>
  <si>
    <t xml:space="preserve">Оказание транспортных услуг посредством предоставления транспортных средств </t>
  </si>
  <si>
    <t>ОЗП ЕП</t>
  </si>
  <si>
    <t>"Региональный Геодезический Центр" ООО</t>
  </si>
  <si>
    <t>"Такси Европа" ООО</t>
  </si>
  <si>
    <t xml:space="preserve">31807063135 </t>
  </si>
  <si>
    <t>rosseti.ru</t>
  </si>
  <si>
    <t xml:space="preserve">Ростелеком ПАО договор № 9ТУ от  13.04.2017 в ценах 2017 года с НДС, млн рублей </t>
  </si>
  <si>
    <t xml:space="preserve">УФК МФ РФ по КО (ТУ Росимущества по КО) договор купли-продажи земельного участка № ФС-2017/09-50П от  29.09.2017 в ценах 2017 года без НДС, млн рублей </t>
  </si>
  <si>
    <t>ЗП</t>
  </si>
  <si>
    <t>"Центр Технического Заказчика" АО</t>
  </si>
  <si>
    <t>"СЕВЕРЭНЕРГОПРОЕКТ" ООО</t>
  </si>
  <si>
    <t>"ИНЖЕНЕР-ПРОЕКТ" ООО</t>
  </si>
  <si>
    <t>"ИНЖИНИРИНГОВАЯ КОМПАНИЯ "2К" ООО</t>
  </si>
  <si>
    <t>Оказание услуг по независимому строительному контролю по лоту: "Реконструкция ПС 110/15 кВ О-39 Ладушкин"</t>
  </si>
  <si>
    <t>32008862251</t>
  </si>
  <si>
    <t xml:space="preserve">https://rosseti.roseltorg.ru/ </t>
  </si>
  <si>
    <t>17.04.2020</t>
  </si>
  <si>
    <t>Корректировка проектной и рабочей документации «Реконструкция ПС 110 кВ О-39 Ладушкин» (инв. № РУ-110 кВ – 5146319, РУ-15 кВ – 514632001, 514632002)</t>
  </si>
  <si>
    <t>СЦ</t>
  </si>
  <si>
    <t>"ТрансЭнергоСнаб" ООО</t>
  </si>
  <si>
    <t>"Энергосервис" ООО</t>
  </si>
  <si>
    <t>"Энергоспецтранспроект" ООО</t>
  </si>
  <si>
    <t>б/н</t>
  </si>
  <si>
    <t>УНЦ</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</si>
  <si>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t>
  </si>
  <si>
    <t>Необходимость реконструкции ПС О-39 «Ладушкин» вызвана полной выработкой физического ресурса основного и вспомогательного оборудования, введенного в работу в основном в 1983 году, а также необходимостью технологического присоединения новых потребителей.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
Акт технического обследования АО "Янтарьэнерго" от 11.05.2016.
Техническое задание № 17-2016/ЯЭ.</t>
  </si>
  <si>
    <t>корректировка ПИР ООО "ТрансЭнергоСнаб" договор № 538 от 30.06.2020 в ценах 2020 года с НДС, млн рублей</t>
  </si>
  <si>
    <t>[юридическое лицо, вид услуг/ подряда, предмет договора, дата заключения/ расторжения и номер договора/ соглашений к договору]</t>
  </si>
  <si>
    <t>ИТОГО</t>
  </si>
  <si>
    <t xml:space="preserve"> - незаконтрактованные затраты</t>
  </si>
  <si>
    <t>3AP1FG-145/1600 - 3 шт</t>
  </si>
  <si>
    <t>SCI-1-20-630/500 - 19 шт.</t>
  </si>
  <si>
    <t>ТСН 15 кВ - 2 шт.</t>
  </si>
  <si>
    <t>ТСН-1, ТСН-2</t>
  </si>
  <si>
    <t xml:space="preserve"> ДГА 15 кВ -2 шт</t>
  </si>
  <si>
    <t>ДК-1; ДК-2</t>
  </si>
  <si>
    <t>ТСЗН-250/15-У3 - 2шт</t>
  </si>
  <si>
    <t>ТМГ-100/15 У1 - 2шт.</t>
  </si>
  <si>
    <t>GTBN-250-24c, РЗДПОМ-480/20У1 - 2 к-та</t>
  </si>
  <si>
    <t>ASRCO/63P-480/15 У1 - 2шт.</t>
  </si>
  <si>
    <t>Замена трансформаторов (2 шт.) 10 МВА на 16 МВА;
Замена оборудования и строительных конструкций ОРУ 110 кВ (выключатели, разъединители, ТТ, ТН) с изменением схемы на 110-5Н (3 выключателя);
Замена оборудования КРУ 15 кВ (выключатели, ТТ, ТН)  (выключатели 21 ячейка);
Замена устройств компенсации емкостных токов;
Замена оборудования системы СН;
Замена оборудования системы ОПТ;
Замена оборудования РЗиА;
Замена оборудования СДТУ;
Модернизация ССПИ, организация основного и резервного цифровых каналов связи для передачи телеметрической информации c ПС 110 кВ О-39 Ладушкин в ДОТиСУ АО Янтарьэнерго и Балтийское РДУ;
Создание системы АИИС КУЭ;
Реконструкция зданий ЗРУ 15 кВ и ОПУ;
Замена ограждения;
Создание комплекса технических средств безопасности.</t>
  </si>
  <si>
    <t xml:space="preserve">1.Выполнение требований технических регламентов по замене оборудования со сверхнорматинвым сроком службы: Замена 2 трансформаторов напряжением 110/15 кВ мощностью по 10 МВА со сроком службы трансформаторов на 01.01.2016 г. составляет 33 года, т.е. оборудование отработало нормативный срок службы, при этом износ составил 100%. Замена трансформаторов (2 шт.) 10 МВА на 16 МВА;  оборудования и строительных конструкций ОРУ 110 кВ (замена выключателя 110 кВ со сроком службы 25 лет (3 шт., факт 33 года), замена разъединителей 110 кВ со сроком службы 25 лет (8 шт., факт 33 года).) с изменением схемы на 110-5Н (3 выключателя); оборудования КРУ 15 кВ (выключатели, ТТ, ТН)  (выключатели 21 ячейка); устройств компенсации емкостных токов;                                                                                               
2. Снижение затрат на ремонт и техническое обслуживание (снижение с 395,74 ч/часов в год (189,43 тыс. руб.) до 258,39 ч/часов в год (123,68 тыс. руб.), или в 1,53 раза);
3. Снижение затрат на потери электрической энергии с 658,02 тыс. кВт*ч (1 049 тыс. руб.) в год до 553,723 тыс. кВт*ч в год (883 тыс. руб.), или в 1,18 раза.
4. Модернизация ССПИ, организация основного и резервного цифровых каналов связи для передачи телеметрической информации c ПС 110 кВ О-39 Ладушкин в ДОТиСУ АО Янтарьэнерго и Балтийское РДУ.
5. Открытие центра питания для осуществления технологического присоединения (объем действующих договоров ТП – 5,11 МВА). </t>
  </si>
  <si>
    <t>Выключатель 110 кВ - 3шт.</t>
  </si>
  <si>
    <t>Выключатель 15 кВ - 22шт.</t>
  </si>
  <si>
    <t>Выключатель 110 кВ - 3шт.
Выключатель 15 кВ - 22шт.</t>
  </si>
  <si>
    <t>Силовой трансформаторТДН 16 000/110-У1 - 2 шт, Выключатель 110 кВ 3AP1FG-145/1600 - 3 шт, Выключатель 15 кВ BB/TEL-20/800 - 19 шт.; BB/TEL-22/1250 - 3 шт.; ТСН 15 кВ ТСЗН-250/15-У3 - 2шт.;  ДГА 15 кВ ASRCO/63P-480/15 У1 - 2шт.</t>
  </si>
  <si>
    <r>
      <t>∆P</t>
    </r>
    <r>
      <rPr>
        <vertAlign val="superscript"/>
        <sz val="12"/>
        <rFont val="Times New Roman"/>
        <family val="1"/>
        <charset val="204"/>
      </rPr>
      <t>110</t>
    </r>
    <r>
      <rPr>
        <sz val="12"/>
        <rFont val="Times New Roman"/>
        <family val="1"/>
        <charset val="204"/>
      </rPr>
      <t>тр=12 МВА; Кзагр=0,67;
В</t>
    </r>
    <r>
      <rPr>
        <vertAlign val="superscript"/>
        <sz val="12"/>
        <rFont val="Times New Roman"/>
        <family val="1"/>
        <charset val="204"/>
      </rPr>
      <t>110</t>
    </r>
    <r>
      <rPr>
        <sz val="12"/>
        <rFont val="Times New Roman"/>
        <family val="1"/>
        <charset val="204"/>
      </rPr>
      <t>з=3 шт; В</t>
    </r>
    <r>
      <rPr>
        <vertAlign val="superscript"/>
        <sz val="12"/>
        <rFont val="Times New Roman"/>
        <family val="1"/>
        <charset val="204"/>
      </rPr>
      <t>15</t>
    </r>
    <r>
      <rPr>
        <sz val="12"/>
        <rFont val="Times New Roman"/>
        <family val="1"/>
        <charset val="204"/>
      </rPr>
      <t>з=19 шт</t>
    </r>
  </si>
  <si>
    <t>01.10.2020 (1 пусковой комплекс)
20.11.2020 (2 пусковой комплекс)</t>
  </si>
  <si>
    <t xml:space="preserve">экспертиза СД ГАУ КО "Центр проектных экспертиз и ценообразования в строительстве" контракт  № 121 от 03.11.2020 в ценах 2020 года с НДС, млн рублей </t>
  </si>
  <si>
    <t>ЦКК-8</t>
  </si>
  <si>
    <t>част2020</t>
  </si>
  <si>
    <t>Проценты по кредиту АО "Газпромбанк" договор № 3819-001 от 04.02.2019 в ценах 2020 года без НДС, млнрублей</t>
  </si>
  <si>
    <t>Содержание дирекции заказчика-застройщика в ценах 2016-2020 года, млн рублей</t>
  </si>
  <si>
    <t>2021 год</t>
  </si>
  <si>
    <t>ТДТН 16000/110 У1 - 2 шт</t>
  </si>
  <si>
    <t>BB/TEL-20/800 - 16 шт.;
BB/TEL-22/1250 - 3 шт.</t>
  </si>
  <si>
    <t>СВ
В Т-1
В Т-2
В ТДК-1
В ТДК-2
В Л -14 шт.</t>
  </si>
  <si>
    <t>15-014</t>
  </si>
  <si>
    <t>КЛ</t>
  </si>
  <si>
    <t>15-0181</t>
  </si>
  <si>
    <t>15-227</t>
  </si>
  <si>
    <t>15-010</t>
  </si>
  <si>
    <t>15-226</t>
  </si>
  <si>
    <t>15-0283</t>
  </si>
  <si>
    <t>15-225</t>
  </si>
  <si>
    <t>З</t>
  </si>
  <si>
    <t>2021</t>
  </si>
  <si>
    <t>Предложения по корректировке плана</t>
  </si>
  <si>
    <t>09.10.2020 (1 пусковой комплекс)
04.12.2020 (2 пусковой комплекс)</t>
  </si>
  <si>
    <t>08.10.2020 (1 пусковой комплекс)
03.12.2020 (2 пусковой комплекс)</t>
  </si>
  <si>
    <t>Факт 2020 года</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</si>
  <si>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</si>
  <si>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</si>
  <si>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</si>
  <si>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</si>
  <si>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</si>
  <si>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</si>
  <si>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</si>
  <si>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 xml:space="preserve">Принят к бухгалтерскому учету, оформлен акт приемки законченного строительством объекта </t>
  </si>
  <si>
    <t>32 МВА (12 МВА); 0,80 (0) км</t>
  </si>
  <si>
    <t>Разработка проектной и рабочей документации  по объекту «Реконструкция ПС 110/15 кВ О-39 «Ладушкин» лот № 3</t>
  </si>
  <si>
    <t xml:space="preserve">ООО "Азимут-Электропроект" </t>
  </si>
  <si>
    <t>ОК</t>
  </si>
  <si>
    <t>www/yantene/ru</t>
  </si>
  <si>
    <t>ДС № 1 от 29.10.2008, ДС № 2 от 30.12.2008</t>
  </si>
  <si>
    <t>ООО "Таврида Электрик СПб"</t>
  </si>
  <si>
    <t>ООО "Институт "Пятигорск Энергосеть проект"</t>
  </si>
  <si>
    <t>ООО "Азимут-Проект"</t>
  </si>
  <si>
    <t>ООО "Северный стандарт"</t>
  </si>
  <si>
    <t>ПИР ООО "Азимут-Электропроект" договор № 365 от 29.07.2008 (ДС № 1 от 29.10.2008, ДС № 2 от 30.12.2008) договора в ценах 2008 года без НДС, млн рублей</t>
  </si>
  <si>
    <t xml:space="preserve">ПИР - ЗАО "ИнжЭнергоПроект" договор № 814 от 26.12.2016 (ДС № 1 от 23.07.2019; ДС № 2 от 13.12.2019); корректировка ПИР ООО "ТрансЭнергоСнаб" договор № 538 от 30.06.2020; ПИР ООО "Азимут-Электропроект" договор № 365 от 29.07.2008 (ДС № 1 от 29.10.2008, ДС № 2 от 30.12.2008) </t>
  </si>
  <si>
    <t>ССР, утв. Приказом № 486 от 25.12.2020, положительное заключение ГГЭ № 39-1-1-2-067832-2020 от 25.12.2020</t>
  </si>
  <si>
    <t xml:space="preserve">СМР с поставкой оборудования ООО "ТрансЭнергоСнаб" договор № 31908100165 от  27.09.2019 (ДС № 1 от 26.02.2020,  ДС № 2 от 22.05.2020, ДС № 3 от 30.06.2020, ДС № 4 от 07.07.2020; ДС № 5 от 26.11.2020; ДС № 6 от 15.12.2020; ДС № 7 от 17.12.2020; ДС № 8 от 22.12.2020) в ценах 2 кв 2020 года с НДС, млн рублей </t>
  </si>
  <si>
    <t>ДС № 1 от 26.02.2020,  ДС № 2 от 22.05.2020, ДС № 3 от 30.06.2020, ДС № 4 от 07.07.2020; ДС № 5 от 26.11.2020; ДС № 6 от 15.12.2020; ДС № 7 от 17.12.2020; ДС № 8 от 22.12.2020</t>
  </si>
  <si>
    <t>ДС № 1 от 21.07.2020; ДС № 2 от 24.08.2020; ДС № 3 от 15.12.2020</t>
  </si>
  <si>
    <t>Стройконтроль АО "ЦТЗ" логовор №32008862251 от 17.04.2020 (ДС № 1 от 21.07.2020; ДС № 2 от 24.08.2020; ДС № 3 от 15.12.2020) объем заключенного договора в ценах 2020 года с НДС, млн рублей</t>
  </si>
  <si>
    <t xml:space="preserve">Стройконтроль АО "ЦТЗ" логовор №32008862251 от 17.04.2020 (ДС № 1 от 21.07.2020; ДС № 2 от 24.08.2020; ДС № 3 от 15.12.2020) </t>
  </si>
  <si>
    <t>СМР ЗАО Сетьстрой договор № 52927 от 17.11.2017 - Соглашение о расторжении от 13.09.2018; 
СМР с поставкой оборудования ООО "ТрансЭнергоСнаб" договор № 31908100165 от  27.09.2019 (ДС № 1 от 26.02.2020,  ДС № 2 от 22.05.2020, ДС № 3 от 30.06.2020, ДС № 4 от 07.07.2020; ДС № 5 от 26.11.2020; ДС № 6 от 15.12.2020; ДС № 7 от 17.12.2020; ДС № 8 от 22.12.2020)</t>
  </si>
  <si>
    <t xml:space="preserve">экспертиза СД ГАУ КО "Центр проектных экспертиз и ценообразования в строительстве" контракт  № 66/СМ от 17.07.2020 в ценах 2020 года без НДС, млн рублей </t>
  </si>
  <si>
    <t xml:space="preserve">инженерно-геодезические изыскания ООО "Геоид" договор № 102 от 10.02.2020 в ценах 2020 года без НДС, млн рублей </t>
  </si>
  <si>
    <t>Проведение геодезических и кадастровых работ по единичным расценкам (с лимитом финансирования)</t>
  </si>
  <si>
    <t>"ГЕОИД" ООО</t>
  </si>
  <si>
    <t>1о</t>
  </si>
  <si>
    <t>31908687885</t>
  </si>
  <si>
    <t>10.02.2020</t>
  </si>
  <si>
    <t>31.12.2020</t>
  </si>
  <si>
    <t>Лимит финансирования</t>
  </si>
  <si>
    <t>"ЗЕМЛЕМЕР" ООО</t>
  </si>
  <si>
    <t xml:space="preserve">мониторинг цен </t>
  </si>
  <si>
    <t xml:space="preserve"> Проведение повторной государственной экспертизы сметной документации по объекту: «Реконструкция ПС 110/15 кВ О-39 Ладушкин  (инв.№ РУ-110кВ -  5146319, РУ-15 кВ - 514632001, 514632002)»</t>
  </si>
  <si>
    <t>без НДС</t>
  </si>
  <si>
    <t xml:space="preserve">07-05 </t>
  </si>
  <si>
    <t xml:space="preserve">п. 5.8.1.2.; 5.8.1.3 </t>
  </si>
  <si>
    <t>18,18 МВт</t>
  </si>
  <si>
    <t>8,17 МВт - 16.12.2020</t>
  </si>
  <si>
    <t>1.2.1.</t>
  </si>
  <si>
    <t>3.7.</t>
  </si>
  <si>
    <t>4.1.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</si>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</sst>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 numFmtId="175" formatCode="_-* #,##0\ _₽_-;\-* #,##0\ _₽_-;_-* &quot;-&quot;??\ _₽_-;_-@_-"/>
    <numFmt numFmtId="176" formatCode="_-* #,##0.0000\ _₽_-;\-* #,##0.0000\ _₽_-;_-* &quot;-&quot;??\ _₽_-;_-@_-"/>
    <numFmt numFmtId="177" formatCode="_-* #,##0.000\ _₽_-;\-* #,##0.000\ _₽_-;_-* &quot;-&quot;??\ _₽_-;_-@_-"/>
    <numFmt numFmtId="178" formatCode="0.000"/>
    <numFmt numFmtId="179" formatCode="_-* #,##0.000\ _₽_-;\-* #,##0.000\ _₽_-;_-* &quot;-&quot;???\ _₽_-;_-@_-"/>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u/>
      <sz val="12"/>
      <color theme="1"/>
      <name val="Times New Roman"/>
      <family val="1"/>
      <charset val="204"/>
    </font>
    <font>
      <sz val="16"/>
      <color rgb="FF3366FF"/>
      <name val="Times New Roman"/>
      <family val="1"/>
      <charset val="204"/>
    </font>
    <font>
      <sz val="10"/>
      <color theme="0" tint="-4.9989318521683403E-2"/>
      <name val="Times New Roman"/>
      <family val="1"/>
      <charset val="204"/>
    </font>
    <font>
      <sz val="11"/>
      <color rgb="FF00B050"/>
      <name val="Times New Roman"/>
      <family val="1"/>
      <charset val="204"/>
    </font>
    <font>
      <sz val="11"/>
      <color theme="0" tint="-0.249977111117893"/>
      <name val="Times New Roman"/>
      <family val="1"/>
      <charset val="204"/>
    </font>
    <font>
      <b/>
      <u/>
      <sz val="12"/>
      <color theme="1"/>
      <name val="Times New Roman"/>
      <family val="1"/>
      <charset val="204"/>
    </font>
    <font>
      <b/>
      <sz val="12"/>
      <color theme="1"/>
      <name val="Times New Roman"/>
      <family val="1"/>
      <charset val="204"/>
    </font>
    <font>
      <u/>
      <sz val="11"/>
      <color theme="10"/>
      <name val="Calibri"/>
      <family val="2"/>
      <charset val="204"/>
      <scheme val="minor"/>
    </font>
    <font>
      <sz val="10"/>
      <color indexed="8"/>
      <name val="Times New Roman"/>
      <family val="1"/>
      <charset val="204"/>
    </font>
    <font>
      <u/>
      <sz val="10"/>
      <color theme="10"/>
      <name val="Calibri"/>
      <family val="2"/>
      <charset val="204"/>
      <scheme val="minor"/>
    </font>
    <font>
      <b/>
      <sz val="10"/>
      <name val="Times New Roman"/>
      <family val="1"/>
      <charset val="204"/>
    </font>
    <font>
      <b/>
      <sz val="10"/>
      <color indexed="8"/>
      <name val="Times New Roman"/>
      <family val="1"/>
      <charset val="204"/>
    </font>
    <font>
      <sz val="12"/>
      <color rgb="FFFF0000"/>
      <name val="Times New Roman"/>
      <family val="1"/>
      <charset val="204"/>
    </font>
    <font>
      <sz val="11"/>
      <color rgb="FFFF0000"/>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11"/>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theme="7"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9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50"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46" applyNumberFormat="0" applyAlignment="0" applyProtection="0"/>
    <xf numFmtId="0" fontId="19" fillId="20" borderId="47" applyNumberFormat="0" applyAlignment="0" applyProtection="0"/>
    <xf numFmtId="0" fontId="20" fillId="20" borderId="46" applyNumberFormat="0" applyAlignment="0" applyProtection="0"/>
    <xf numFmtId="0" fontId="24" fillId="0" borderId="48" applyNumberFormat="0" applyFill="0" applyAlignment="0" applyProtection="0"/>
    <xf numFmtId="0" fontId="15" fillId="23" borderId="49" applyNumberFormat="0" applyFont="0" applyAlignment="0" applyProtection="0"/>
    <xf numFmtId="0" fontId="24" fillId="0" borderId="52" applyNumberFormat="0" applyFill="0" applyAlignment="0" applyProtection="0"/>
    <xf numFmtId="0" fontId="20" fillId="20" borderId="50" applyNumberFormat="0" applyAlignment="0" applyProtection="0"/>
    <xf numFmtId="0" fontId="10" fillId="0" borderId="0"/>
    <xf numFmtId="0" fontId="18" fillId="7" borderId="50" applyNumberFormat="0" applyAlignment="0" applyProtection="0"/>
    <xf numFmtId="0" fontId="18" fillId="7" borderId="50" applyNumberFormat="0" applyAlignment="0" applyProtection="0"/>
    <xf numFmtId="0" fontId="19" fillId="20" borderId="51" applyNumberFormat="0" applyAlignment="0" applyProtection="0"/>
    <xf numFmtId="0" fontId="20" fillId="20" borderId="50" applyNumberFormat="0" applyAlignment="0" applyProtection="0"/>
    <xf numFmtId="0" fontId="19" fillId="20" borderId="51" applyNumberFormat="0" applyAlignment="0" applyProtection="0"/>
    <xf numFmtId="0" fontId="20" fillId="20" borderId="50" applyNumberFormat="0" applyAlignment="0" applyProtection="0"/>
    <xf numFmtId="0" fontId="24" fillId="0" borderId="52" applyNumberFormat="0" applyFill="0" applyAlignment="0" applyProtection="0"/>
    <xf numFmtId="0" fontId="19" fillId="20" borderId="51" applyNumberFormat="0" applyAlignment="0" applyProtection="0"/>
    <xf numFmtId="0" fontId="18" fillId="7" borderId="50" applyNumberFormat="0" applyAlignment="0" applyProtection="0"/>
    <xf numFmtId="0" fontId="15" fillId="23" borderId="53" applyNumberFormat="0" applyFont="0" applyAlignment="0" applyProtection="0"/>
    <xf numFmtId="0" fontId="24" fillId="0" borderId="52" applyNumberFormat="0" applyFill="0" applyAlignment="0" applyProtection="0"/>
    <xf numFmtId="0" fontId="18" fillId="7" borderId="50" applyNumberFormat="0" applyAlignment="0" applyProtection="0"/>
    <xf numFmtId="0" fontId="19" fillId="20" borderId="51" applyNumberFormat="0" applyAlignment="0" applyProtection="0"/>
    <xf numFmtId="0" fontId="20" fillId="20" borderId="50" applyNumberFormat="0" applyAlignment="0" applyProtection="0"/>
    <xf numFmtId="0" fontId="24" fillId="0" borderId="52" applyNumberFormat="0" applyFill="0" applyAlignment="0" applyProtection="0"/>
    <xf numFmtId="0" fontId="15" fillId="23" borderId="53"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xf numFmtId="0" fontId="19" fillId="20" borderId="63" applyNumberFormat="0" applyAlignment="0" applyProtection="0"/>
    <xf numFmtId="0" fontId="18" fillId="7" borderId="62" applyNumberFormat="0" applyAlignment="0" applyProtection="0"/>
    <xf numFmtId="0" fontId="15" fillId="23" borderId="65" applyNumberFormat="0" applyFont="0" applyAlignment="0" applyProtection="0"/>
    <xf numFmtId="0" fontId="24" fillId="0" borderId="64" applyNumberFormat="0" applyFill="0" applyAlignment="0" applyProtection="0"/>
    <xf numFmtId="0" fontId="20" fillId="20" borderId="62" applyNumberFormat="0" applyAlignment="0" applyProtection="0"/>
    <xf numFmtId="0" fontId="19" fillId="20" borderId="63" applyNumberFormat="0" applyAlignment="0" applyProtection="0"/>
    <xf numFmtId="0" fontId="18" fillId="7" borderId="62" applyNumberFormat="0" applyAlignment="0" applyProtection="0"/>
    <xf numFmtId="0" fontId="10" fillId="0" borderId="0"/>
    <xf numFmtId="0" fontId="15" fillId="23" borderId="61" applyNumberFormat="0" applyFont="0" applyAlignment="0" applyProtection="0"/>
    <xf numFmtId="0" fontId="24" fillId="0" borderId="60" applyNumberFormat="0" applyFill="0" applyAlignment="0" applyProtection="0"/>
    <xf numFmtId="0" fontId="19" fillId="20" borderId="59" applyNumberFormat="0" applyAlignment="0" applyProtection="0"/>
    <xf numFmtId="0" fontId="18" fillId="7" borderId="58" applyNumberFormat="0" applyAlignment="0" applyProtection="0"/>
    <xf numFmtId="0" fontId="20" fillId="20" borderId="58" applyNumberFormat="0" applyAlignment="0" applyProtection="0"/>
    <xf numFmtId="0" fontId="1"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0" fillId="0" borderId="0"/>
    <xf numFmtId="0" fontId="15" fillId="23" borderId="18" applyNumberFormat="0" applyFont="0" applyAlignment="0" applyProtection="0"/>
    <xf numFmtId="0" fontId="50" fillId="0" borderId="0"/>
    <xf numFmtId="164" fontId="50" fillId="0" borderId="0" applyFont="0" applyFill="0" applyBorder="0" applyAlignment="0" applyProtection="0"/>
    <xf numFmtId="164" fontId="4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6" fontId="1" fillId="0" borderId="0" applyFont="0" applyFill="0" applyBorder="0" applyAlignment="0" applyProtection="0"/>
    <xf numFmtId="0" fontId="20" fillId="20" borderId="62" applyNumberFormat="0" applyAlignment="0" applyProtection="0"/>
    <xf numFmtId="0" fontId="24" fillId="0" borderId="64" applyNumberFormat="0" applyFill="0" applyAlignment="0" applyProtection="0"/>
    <xf numFmtId="0" fontId="15" fillId="23" borderId="65" applyNumberFormat="0" applyFont="0" applyAlignment="0" applyProtection="0"/>
    <xf numFmtId="0" fontId="24" fillId="0" borderId="64" applyNumberFormat="0" applyFill="0" applyAlignment="0" applyProtection="0"/>
    <xf numFmtId="0" fontId="20" fillId="20" borderId="62" applyNumberFormat="0" applyAlignment="0" applyProtection="0"/>
    <xf numFmtId="0" fontId="18" fillId="7" borderId="62" applyNumberFormat="0" applyAlignment="0" applyProtection="0"/>
    <xf numFmtId="0" fontId="18" fillId="7" borderId="62" applyNumberFormat="0" applyAlignment="0" applyProtection="0"/>
    <xf numFmtId="0" fontId="19" fillId="20" borderId="63" applyNumberFormat="0" applyAlignment="0" applyProtection="0"/>
    <xf numFmtId="0" fontId="20" fillId="20" borderId="62" applyNumberFormat="0" applyAlignment="0" applyProtection="0"/>
    <xf numFmtId="0" fontId="19" fillId="20" borderId="63" applyNumberFormat="0" applyAlignment="0" applyProtection="0"/>
    <xf numFmtId="0" fontId="20" fillId="20" borderId="62" applyNumberFormat="0" applyAlignment="0" applyProtection="0"/>
    <xf numFmtId="0" fontId="24" fillId="0" borderId="64" applyNumberFormat="0" applyFill="0" applyAlignment="0" applyProtection="0"/>
    <xf numFmtId="0" fontId="19" fillId="20" borderId="63" applyNumberFormat="0" applyAlignment="0" applyProtection="0"/>
    <xf numFmtId="0" fontId="18" fillId="7" borderId="62" applyNumberFormat="0" applyAlignment="0" applyProtection="0"/>
    <xf numFmtId="0" fontId="15" fillId="23" borderId="65" applyNumberFormat="0" applyFont="0" applyAlignment="0" applyProtection="0"/>
    <xf numFmtId="0" fontId="24" fillId="0" borderId="64" applyNumberFormat="0" applyFill="0" applyAlignment="0" applyProtection="0"/>
    <xf numFmtId="0" fontId="18" fillId="7" borderId="62" applyNumberFormat="0" applyAlignment="0" applyProtection="0"/>
    <xf numFmtId="0" fontId="19" fillId="20" borderId="63" applyNumberFormat="0" applyAlignment="0" applyProtection="0"/>
    <xf numFmtId="0" fontId="20" fillId="20" borderId="62" applyNumberFormat="0" applyAlignment="0" applyProtection="0"/>
    <xf numFmtId="0" fontId="24" fillId="0" borderId="64" applyNumberFormat="0" applyFill="0" applyAlignment="0" applyProtection="0"/>
    <xf numFmtId="0" fontId="15" fillId="23" borderId="65" applyNumberFormat="0" applyFont="0" applyAlignment="0" applyProtection="0"/>
    <xf numFmtId="43" fontId="1" fillId="0" borderId="0" applyFont="0" applyFill="0" applyBorder="0" applyAlignment="0" applyProtection="0"/>
    <xf numFmtId="0" fontId="80" fillId="0" borderId="0" applyNumberFormat="0" applyFill="0" applyBorder="0" applyAlignment="0" applyProtection="0"/>
    <xf numFmtId="0" fontId="10" fillId="0" borderId="0"/>
    <xf numFmtId="0" fontId="2" fillId="0" borderId="0"/>
  </cellStyleXfs>
  <cellXfs count="602">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0" fontId="38" fillId="0" borderId="25"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horizontal="left" vertical="center" wrapText="1"/>
    </xf>
    <xf numFmtId="0" fontId="38" fillId="0" borderId="26" xfId="2" applyFont="1" applyFill="1" applyBorder="1" applyAlignment="1">
      <alignment horizontal="center" vertical="center" wrapText="1"/>
    </xf>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42" fillId="0" borderId="0" xfId="2" applyFont="1" applyFill="1" applyAlignment="1">
      <alignment horizont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3" xfId="67" applyNumberFormat="1" applyFont="1" applyFill="1" applyBorder="1" applyAlignment="1">
      <alignment vertical="center"/>
    </xf>
    <xf numFmtId="10" fontId="35" fillId="0" borderId="33" xfId="67" applyNumberFormat="1" applyFont="1" applyFill="1" applyBorder="1" applyAlignment="1">
      <alignment vertical="center"/>
    </xf>
    <xf numFmtId="3" fontId="35" fillId="0" borderId="30" xfId="67" applyNumberFormat="1" applyFont="1" applyFill="1" applyBorder="1" applyAlignment="1">
      <alignment vertical="center"/>
    </xf>
    <xf numFmtId="10" fontId="35" fillId="0" borderId="34" xfId="67" applyNumberFormat="1" applyFont="1" applyFill="1" applyBorder="1" applyAlignment="1">
      <alignment vertical="center"/>
    </xf>
    <xf numFmtId="10" fontId="35" fillId="0" borderId="32" xfId="67" applyNumberFormat="1" applyFont="1" applyFill="1" applyBorder="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71" fontId="6" fillId="0" borderId="0" xfId="67" applyNumberFormat="1" applyFont="1" applyFill="1" applyAlignment="1">
      <alignment vertical="center"/>
    </xf>
    <xf numFmtId="0" fontId="10" fillId="0" borderId="0" xfId="2" applyFont="1" applyFill="1" applyAlignment="1">
      <alignment horizontal="center" vertical="center"/>
    </xf>
    <xf numFmtId="0" fontId="41" fillId="0" borderId="0" xfId="0" applyFont="1" applyFill="1" applyAlignment="1">
      <alignment horizontal="left" vertical="top"/>
    </xf>
    <xf numFmtId="0" fontId="10" fillId="0" borderId="0" xfId="0" applyFont="1" applyFill="1"/>
    <xf numFmtId="0" fontId="10" fillId="0" borderId="0" xfId="0" applyFont="1" applyFill="1" applyBorder="1" applyAlignment="1">
      <alignment horizontal="right" wrapText="1"/>
    </xf>
    <xf numFmtId="0" fontId="39" fillId="0" borderId="0" xfId="2" applyFont="1" applyFill="1" applyAlignment="1">
      <alignment vertical="top" wrapText="1"/>
    </xf>
    <xf numFmtId="3" fontId="35" fillId="0" borderId="31" xfId="67" applyNumberFormat="1" applyFont="1" applyFill="1" applyBorder="1" applyAlignment="1">
      <alignment vertical="center"/>
    </xf>
    <xf numFmtId="0" fontId="10" fillId="0" borderId="0" xfId="0" applyFont="1" applyFill="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0" xfId="2" applyFont="1" applyFill="1" applyAlignment="1">
      <alignment horizontal="center" vertical="top" wrapText="1"/>
    </xf>
    <xf numFmtId="0" fontId="51" fillId="0" borderId="0" xfId="1" applyFont="1"/>
    <xf numFmtId="0" fontId="14" fillId="0" borderId="0" xfId="1" applyFont="1" applyFill="1"/>
    <xf numFmtId="0" fontId="52" fillId="0" borderId="0" xfId="1" applyFont="1" applyAlignment="1">
      <alignment horizontal="left" vertical="center"/>
    </xf>
    <xf numFmtId="0" fontId="42" fillId="0" borderId="0" xfId="1" applyFont="1" applyAlignment="1">
      <alignment vertical="center"/>
    </xf>
    <xf numFmtId="0" fontId="42"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55" fillId="0" borderId="0" xfId="1" applyFont="1"/>
    <xf numFmtId="0" fontId="11" fillId="0" borderId="0" xfId="1" applyFont="1" applyAlignment="1">
      <alignment horizontal="center" vertical="center"/>
    </xf>
    <xf numFmtId="0" fontId="53"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55" fillId="0" borderId="0" xfId="1" applyFont="1" applyBorder="1"/>
    <xf numFmtId="49" fontId="10" fillId="0" borderId="1" xfId="1" applyNumberFormat="1" applyFont="1" applyFill="1" applyBorder="1" applyAlignment="1">
      <alignment vertical="center"/>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1" xfId="1" applyFont="1" applyBorder="1" applyAlignment="1">
      <alignment horizontal="left" vertical="center" wrapText="1"/>
    </xf>
    <xf numFmtId="0" fontId="51" fillId="0" borderId="0" xfId="1" applyFont="1" applyBorder="1"/>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7" fillId="0" borderId="1" xfId="1" applyFont="1" applyBorder="1" applyAlignment="1">
      <alignment horizontal="center" vertical="center"/>
    </xf>
    <xf numFmtId="0" fontId="57" fillId="0" borderId="4" xfId="1" applyFont="1" applyBorder="1" applyAlignment="1">
      <alignment horizontal="center" vertical="center"/>
    </xf>
    <xf numFmtId="0" fontId="51" fillId="0" borderId="1" xfId="1" applyFont="1" applyBorder="1"/>
    <xf numFmtId="0" fontId="10" fillId="0" borderId="4" xfId="1" applyFont="1" applyBorder="1" applyAlignment="1">
      <alignmen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7" fillId="0" borderId="1" xfId="0" applyFont="1" applyBorder="1" applyAlignment="1">
      <alignment horizontal="center" vertical="center"/>
    </xf>
    <xf numFmtId="0" fontId="57" fillId="0" borderId="1"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10" xfId="0" applyFont="1" applyBorder="1" applyAlignment="1">
      <alignment horizontal="center" vertical="center"/>
    </xf>
    <xf numFmtId="0" fontId="57"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7" fillId="0" borderId="0" xfId="0" applyFont="1"/>
    <xf numFmtId="0" fontId="58" fillId="0" borderId="0" xfId="0" applyFont="1" applyAlignment="1">
      <alignment horizontal="center" vertical="center"/>
    </xf>
    <xf numFmtId="0" fontId="56" fillId="0" borderId="0" xfId="1" applyFont="1" applyAlignment="1">
      <alignment vertical="center"/>
    </xf>
    <xf numFmtId="0" fontId="56" fillId="0" borderId="0" xfId="1" applyFont="1" applyAlignment="1">
      <alignment vertical="center" wrapText="1"/>
    </xf>
    <xf numFmtId="0" fontId="41" fillId="0" borderId="0" xfId="0" applyFont="1" applyAlignment="1">
      <alignment horizontal="left" vertical="top"/>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64" fillId="0" borderId="1" xfId="49" applyFont="1" applyBorder="1" applyAlignment="1">
      <alignment horizontal="center" vertical="center"/>
    </xf>
    <xf numFmtId="0" fontId="64" fillId="0" borderId="0" xfId="49" applyFont="1"/>
    <xf numFmtId="0" fontId="65" fillId="0" borderId="0" xfId="62" applyFont="1" applyFill="1" applyBorder="1"/>
    <xf numFmtId="0" fontId="65" fillId="0" borderId="0" xfId="62" applyFont="1" applyFill="1"/>
    <xf numFmtId="0" fontId="66" fillId="0" borderId="0" xfId="1" applyFont="1"/>
    <xf numFmtId="0" fontId="39"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6" fillId="0" borderId="0" xfId="67" applyFont="1" applyFill="1" applyAlignment="1">
      <alignment horizontal="right" vertical="center"/>
    </xf>
    <xf numFmtId="3" fontId="35" fillId="0" borderId="35" xfId="67" applyNumberFormat="1" applyFont="1" applyFill="1" applyBorder="1" applyAlignment="1">
      <alignment vertical="center"/>
    </xf>
    <xf numFmtId="9" fontId="35" fillId="0" borderId="36" xfId="67" applyNumberFormat="1" applyFont="1" applyFill="1" applyBorder="1" applyAlignment="1">
      <alignment vertical="center"/>
    </xf>
    <xf numFmtId="0" fontId="4" fillId="0" borderId="0" xfId="1" applyFont="1" applyAlignment="1">
      <alignment horizontal="center" vertical="center"/>
    </xf>
    <xf numFmtId="0" fontId="46" fillId="0" borderId="0" xfId="0" applyFont="1" applyFill="1"/>
    <xf numFmtId="0" fontId="49" fillId="0" borderId="0" xfId="0" applyFont="1" applyFill="1" applyBorder="1"/>
    <xf numFmtId="2" fontId="73" fillId="0" borderId="0" xfId="67" applyNumberFormat="1" applyFont="1" applyFill="1" applyAlignment="1">
      <alignment horizontal="right" vertical="center"/>
    </xf>
    <xf numFmtId="0" fontId="74" fillId="0" borderId="0" xfId="67" applyFont="1" applyFill="1" applyAlignment="1">
      <alignment vertical="center"/>
    </xf>
    <xf numFmtId="0" fontId="36" fillId="0" borderId="0" xfId="67" applyFont="1" applyFill="1" applyBorder="1" applyAlignment="1">
      <alignment horizontal="center" vertical="center"/>
    </xf>
    <xf numFmtId="0" fontId="6" fillId="0" borderId="0" xfId="67" applyFont="1" applyFill="1" applyBorder="1" applyAlignment="1">
      <alignment vertical="center"/>
    </xf>
    <xf numFmtId="0" fontId="47" fillId="0" borderId="0" xfId="67" applyFont="1" applyFill="1" applyBorder="1" applyAlignment="1">
      <alignment horizontal="left" vertical="center"/>
    </xf>
    <xf numFmtId="0" fontId="45" fillId="0" borderId="0" xfId="67" applyFont="1" applyFill="1" applyBorder="1" applyAlignment="1">
      <alignment vertical="center"/>
    </xf>
    <xf numFmtId="0" fontId="46" fillId="0" borderId="0" xfId="0" applyFont="1" applyFill="1" applyBorder="1"/>
    <xf numFmtId="0" fontId="6" fillId="0" borderId="31" xfId="67" applyFont="1" applyFill="1" applyBorder="1" applyAlignment="1">
      <alignment vertical="center"/>
    </xf>
    <xf numFmtId="0" fontId="6" fillId="0" borderId="35" xfId="67" applyFont="1" applyFill="1" applyBorder="1" applyAlignment="1">
      <alignment vertical="center"/>
    </xf>
    <xf numFmtId="0" fontId="36" fillId="0" borderId="0" xfId="67" applyFont="1" applyFill="1" applyBorder="1" applyAlignment="1">
      <alignment vertical="center"/>
    </xf>
    <xf numFmtId="0" fontId="6" fillId="0" borderId="33" xfId="67" applyFont="1" applyFill="1" applyBorder="1" applyAlignment="1">
      <alignment vertical="center"/>
    </xf>
    <xf numFmtId="4" fontId="75" fillId="0" borderId="5" xfId="67" applyNumberFormat="1" applyFont="1" applyFill="1" applyBorder="1" applyAlignment="1">
      <alignment horizontal="center" vertical="center"/>
    </xf>
    <xf numFmtId="3" fontId="75" fillId="0" borderId="5" xfId="67" applyNumberFormat="1" applyFont="1" applyFill="1" applyBorder="1" applyAlignment="1">
      <alignment horizontal="center" vertical="center"/>
    </xf>
    <xf numFmtId="0" fontId="45" fillId="0" borderId="37" xfId="67" applyFont="1" applyFill="1" applyBorder="1" applyAlignment="1">
      <alignment horizontal="center" vertical="center"/>
    </xf>
    <xf numFmtId="0" fontId="75" fillId="0" borderId="5" xfId="67" applyFont="1" applyFill="1" applyBorder="1" applyAlignment="1">
      <alignment horizontal="center" vertical="center"/>
    </xf>
    <xf numFmtId="0" fontId="6" fillId="0" borderId="36" xfId="67" applyFont="1" applyFill="1" applyBorder="1" applyAlignment="1">
      <alignment vertical="center"/>
    </xf>
    <xf numFmtId="0" fontId="6" fillId="0" borderId="42" xfId="67" applyFont="1" applyFill="1" applyBorder="1" applyAlignment="1">
      <alignment vertical="center"/>
    </xf>
    <xf numFmtId="0" fontId="6" fillId="0" borderId="40" xfId="67" applyFont="1" applyFill="1" applyBorder="1" applyAlignment="1">
      <alignment vertical="center"/>
    </xf>
    <xf numFmtId="0" fontId="6" fillId="0" borderId="38" xfId="67" applyFont="1" applyFill="1" applyBorder="1" applyAlignment="1">
      <alignment vertical="center"/>
    </xf>
    <xf numFmtId="0" fontId="48" fillId="0" borderId="0" xfId="67" applyFont="1" applyFill="1" applyBorder="1" applyAlignment="1">
      <alignment vertical="center"/>
    </xf>
    <xf numFmtId="0" fontId="6" fillId="0" borderId="43" xfId="67" applyFont="1" applyFill="1" applyBorder="1" applyAlignment="1">
      <alignment horizontal="left" vertical="center"/>
    </xf>
    <xf numFmtId="1" fontId="6" fillId="0" borderId="0" xfId="67" applyNumberFormat="1" applyFont="1" applyFill="1" applyBorder="1" applyAlignment="1">
      <alignment horizontal="center" vertical="center"/>
    </xf>
    <xf numFmtId="0" fontId="6" fillId="0" borderId="41" xfId="67" applyFont="1" applyFill="1" applyBorder="1" applyAlignment="1">
      <alignment vertical="center"/>
    </xf>
    <xf numFmtId="10" fontId="35" fillId="0" borderId="37" xfId="67" applyNumberFormat="1" applyFont="1" applyFill="1" applyBorder="1" applyAlignment="1">
      <alignment vertical="center"/>
    </xf>
    <xf numFmtId="10" fontId="35" fillId="0" borderId="0" xfId="67" applyNumberFormat="1" applyFont="1" applyFill="1" applyBorder="1" applyAlignment="1">
      <alignment vertical="center"/>
    </xf>
    <xf numFmtId="0" fontId="6" fillId="0" borderId="44" xfId="67" applyFont="1" applyFill="1" applyBorder="1" applyAlignment="1">
      <alignment vertical="center"/>
    </xf>
    <xf numFmtId="3" fontId="35" fillId="0" borderId="0" xfId="67" applyNumberFormat="1" applyFont="1" applyFill="1" applyBorder="1" applyAlignment="1">
      <alignment vertical="center"/>
    </xf>
    <xf numFmtId="0" fontId="36" fillId="0" borderId="43" xfId="67" applyFont="1" applyFill="1" applyBorder="1" applyAlignment="1">
      <alignment vertical="center"/>
    </xf>
    <xf numFmtId="3" fontId="35" fillId="0" borderId="37" xfId="67" applyNumberFormat="1" applyFont="1" applyFill="1" applyBorder="1" applyAlignment="1">
      <alignment vertical="center"/>
    </xf>
    <xf numFmtId="3" fontId="48" fillId="0" borderId="0" xfId="67" applyNumberFormat="1" applyFont="1" applyFill="1" applyBorder="1" applyAlignment="1">
      <alignment horizontal="center" vertical="center"/>
    </xf>
    <xf numFmtId="0" fontId="36" fillId="0" borderId="41" xfId="67" applyFont="1" applyFill="1" applyBorder="1" applyAlignment="1">
      <alignment vertical="center"/>
    </xf>
    <xf numFmtId="3" fontId="36" fillId="0" borderId="0" xfId="67" applyNumberFormat="1" applyFont="1" applyFill="1" applyBorder="1" applyAlignment="1">
      <alignment vertical="center"/>
    </xf>
    <xf numFmtId="0" fontId="6" fillId="0" borderId="41" xfId="67" applyFont="1" applyFill="1" applyBorder="1" applyAlignment="1">
      <alignment horizontal="left" vertical="center"/>
    </xf>
    <xf numFmtId="0" fontId="36" fillId="0" borderId="41" xfId="67" applyFont="1" applyFill="1" applyBorder="1" applyAlignment="1">
      <alignment horizontal="left" vertical="center"/>
    </xf>
    <xf numFmtId="3" fontId="76" fillId="0" borderId="0" xfId="67" applyNumberFormat="1" applyFont="1" applyFill="1" applyBorder="1" applyAlignment="1">
      <alignment vertical="center"/>
    </xf>
    <xf numFmtId="3" fontId="77" fillId="0" borderId="0" xfId="67" applyNumberFormat="1" applyFont="1" applyFill="1" applyBorder="1" applyAlignment="1">
      <alignment vertical="center"/>
    </xf>
    <xf numFmtId="0" fontId="36" fillId="0" borderId="44" xfId="67" applyFont="1" applyFill="1" applyBorder="1" applyAlignment="1">
      <alignment horizontal="left" vertical="center"/>
    </xf>
    <xf numFmtId="167" fontId="77" fillId="0" borderId="0" xfId="67" applyNumberFormat="1" applyFont="1" applyFill="1" applyBorder="1" applyAlignment="1">
      <alignment horizontal="center" vertical="center"/>
    </xf>
    <xf numFmtId="0" fontId="6" fillId="0" borderId="41" xfId="67" applyFont="1" applyFill="1" applyBorder="1" applyAlignment="1">
      <alignment horizontal="left" vertical="center" wrapText="1"/>
    </xf>
    <xf numFmtId="168" fontId="35" fillId="0" borderId="0" xfId="67" applyNumberFormat="1" applyFont="1" applyFill="1" applyBorder="1" applyAlignment="1">
      <alignment horizontal="center" vertical="center"/>
    </xf>
    <xf numFmtId="169" fontId="36" fillId="0" borderId="0" xfId="67" applyNumberFormat="1" applyFont="1" applyFill="1" applyBorder="1" applyAlignment="1">
      <alignment vertical="center"/>
    </xf>
    <xf numFmtId="170" fontId="36" fillId="0" borderId="0" xfId="67" applyNumberFormat="1" applyFont="1" applyFill="1" applyBorder="1" applyAlignment="1">
      <alignment vertical="center"/>
    </xf>
    <xf numFmtId="0" fontId="36" fillId="0" borderId="44" xfId="67" applyFont="1" applyFill="1" applyBorder="1" applyAlignment="1">
      <alignment vertical="center"/>
    </xf>
    <xf numFmtId="0" fontId="6" fillId="0" borderId="45" xfId="67" applyFont="1" applyFill="1" applyBorder="1" applyAlignment="1">
      <alignment vertical="center"/>
    </xf>
    <xf numFmtId="0" fontId="6" fillId="0" borderId="0" xfId="0" applyFont="1" applyFill="1" applyBorder="1" applyAlignment="1">
      <alignment vertical="center" wrapText="1"/>
    </xf>
    <xf numFmtId="0" fontId="37" fillId="0" borderId="0" xfId="49" applyFont="1"/>
    <xf numFmtId="0" fontId="10" fillId="0" borderId="54" xfId="2" applyNumberFormat="1" applyFont="1" applyFill="1" applyBorder="1" applyAlignment="1">
      <alignment horizontal="center" vertical="center" wrapText="1" shrinkToFit="1"/>
    </xf>
    <xf numFmtId="0" fontId="10" fillId="0" borderId="54" xfId="2" applyNumberFormat="1" applyFont="1" applyFill="1" applyBorder="1" applyAlignment="1">
      <alignment horizontal="left" vertical="center" wrapText="1" shrinkToFit="1"/>
    </xf>
    <xf numFmtId="173" fontId="39" fillId="0" borderId="54" xfId="2" applyNumberFormat="1" applyFont="1" applyFill="1" applyBorder="1" applyAlignment="1">
      <alignment horizontal="right" vertical="center" wrapText="1" shrinkToFit="1"/>
    </xf>
    <xf numFmtId="0" fontId="10" fillId="0" borderId="54" xfId="2" applyFont="1" applyFill="1" applyBorder="1" applyAlignment="1">
      <alignment vertical="center" wrapText="1" shrinkToFit="1"/>
    </xf>
    <xf numFmtId="0" fontId="0" fillId="0" borderId="54" xfId="0" applyFill="1" applyBorder="1" applyAlignment="1">
      <alignment wrapText="1" shrinkToFit="1"/>
    </xf>
    <xf numFmtId="0" fontId="10" fillId="0" borderId="54" xfId="2" applyFont="1" applyFill="1" applyBorder="1" applyAlignment="1">
      <alignment wrapText="1" shrinkToFit="1"/>
    </xf>
    <xf numFmtId="0" fontId="39" fillId="0" borderId="54" xfId="2" applyNumberFormat="1" applyFont="1" applyFill="1" applyBorder="1" applyAlignment="1">
      <alignment horizontal="center" vertical="top" wrapText="1" shrinkToFit="1"/>
    </xf>
    <xf numFmtId="0" fontId="39" fillId="0" borderId="54" xfId="2" applyFont="1" applyFill="1" applyBorder="1" applyAlignment="1">
      <alignment horizontal="center" vertical="center" wrapText="1" shrinkToFit="1"/>
    </xf>
    <xf numFmtId="0" fontId="11" fillId="0" borderId="0" xfId="2" applyFont="1" applyAlignment="1">
      <alignment horizontal="left" vertical="center"/>
    </xf>
    <xf numFmtId="0" fontId="11" fillId="0" borderId="0" xfId="2" applyFont="1" applyAlignment="1">
      <alignment horizontal="left"/>
    </xf>
    <xf numFmtId="0" fontId="10" fillId="0" borderId="0" xfId="2" applyFont="1" applyFill="1" applyAlignment="1">
      <alignment horizontal="left"/>
    </xf>
    <xf numFmtId="0" fontId="42" fillId="0" borderId="0" xfId="2" applyFont="1" applyFill="1" applyAlignment="1">
      <alignment horizontal="left"/>
    </xf>
    <xf numFmtId="0" fontId="42" fillId="0" borderId="0" xfId="1" applyFont="1" applyAlignment="1">
      <alignment horizontal="left" vertical="center"/>
    </xf>
    <xf numFmtId="0" fontId="11" fillId="0" borderId="0" xfId="1" applyFont="1" applyFill="1" applyBorder="1" applyAlignment="1">
      <alignment horizontal="left" vertical="center"/>
    </xf>
    <xf numFmtId="2" fontId="43" fillId="0" borderId="0" xfId="2" applyNumberFormat="1" applyFont="1" applyFill="1" applyAlignment="1">
      <alignment horizontal="left" vertical="top" wrapText="1"/>
    </xf>
    <xf numFmtId="0" fontId="37" fillId="0" borderId="0" xfId="2" applyFont="1" applyFill="1" applyAlignment="1">
      <alignment horizontal="left"/>
    </xf>
    <xf numFmtId="0" fontId="37" fillId="0" borderId="25" xfId="2" applyFont="1" applyFill="1" applyBorder="1" applyAlignment="1">
      <alignment horizontal="left" vertical="center" wrapText="1"/>
    </xf>
    <xf numFmtId="0" fontId="37" fillId="0" borderId="25" xfId="2" applyFont="1" applyFill="1" applyBorder="1" applyAlignment="1">
      <alignment horizontal="left" vertical="center"/>
    </xf>
    <xf numFmtId="0" fontId="37" fillId="0" borderId="26" xfId="2" applyFont="1" applyFill="1" applyBorder="1" applyAlignment="1">
      <alignment horizontal="left" vertical="center"/>
    </xf>
    <xf numFmtId="0" fontId="37" fillId="0" borderId="26" xfId="2" applyFont="1" applyFill="1" applyBorder="1" applyAlignment="1">
      <alignment horizontal="left"/>
    </xf>
    <xf numFmtId="0" fontId="37" fillId="0" borderId="28" xfId="2" applyFont="1" applyFill="1" applyBorder="1" applyAlignment="1">
      <alignment horizontal="left" vertical="center" wrapText="1"/>
    </xf>
    <xf numFmtId="4" fontId="37" fillId="0" borderId="28" xfId="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2" fontId="37" fillId="0" borderId="28" xfId="2" applyNumberFormat="1" applyFont="1" applyFill="1" applyBorder="1" applyAlignment="1">
      <alignment horizontal="left" vertical="center" wrapText="1"/>
    </xf>
    <xf numFmtId="0" fontId="37" fillId="0" borderId="27" xfId="2" applyFont="1" applyFill="1" applyBorder="1" applyAlignment="1">
      <alignment horizontal="left" vertical="center" wrapText="1"/>
    </xf>
    <xf numFmtId="0" fontId="37" fillId="0" borderId="0" xfId="2" applyFont="1" applyFill="1" applyBorder="1" applyAlignment="1">
      <alignment horizontal="left" vertical="center"/>
    </xf>
    <xf numFmtId="0" fontId="37" fillId="24" borderId="25" xfId="2" applyFont="1" applyFill="1" applyBorder="1" applyAlignment="1">
      <alignment horizontal="justify" vertical="top" wrapText="1"/>
    </xf>
    <xf numFmtId="10" fontId="37" fillId="0" borderId="28" xfId="106" applyNumberFormat="1" applyFont="1" applyFill="1" applyBorder="1" applyAlignment="1">
      <alignment horizontal="left" vertical="center" wrapText="1"/>
    </xf>
    <xf numFmtId="2" fontId="37" fillId="24" borderId="28" xfId="2" applyNumberFormat="1" applyFont="1" applyFill="1" applyBorder="1" applyAlignment="1">
      <alignment horizontal="left" vertical="center" wrapText="1"/>
    </xf>
    <xf numFmtId="2" fontId="38" fillId="0" borderId="28" xfId="2" applyNumberFormat="1" applyFont="1" applyFill="1" applyBorder="1" applyAlignment="1">
      <alignment horizontal="left" vertical="center" wrapText="1"/>
    </xf>
    <xf numFmtId="0" fontId="58" fillId="0" borderId="56" xfId="0" applyFont="1" applyBorder="1"/>
    <xf numFmtId="0" fontId="11" fillId="0" borderId="0" xfId="1" applyFont="1" applyFill="1" applyBorder="1" applyAlignment="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52" fillId="0" borderId="0" xfId="1" applyFont="1" applyFill="1" applyAlignment="1">
      <alignment horizontal="left" vertical="center"/>
    </xf>
    <xf numFmtId="0" fontId="42" fillId="0" borderId="0" xfId="1" applyFont="1" applyFill="1" applyAlignment="1">
      <alignment vertical="center"/>
    </xf>
    <xf numFmtId="0" fontId="42" fillId="0" borderId="0" xfId="1" applyFont="1" applyFill="1" applyAlignment="1">
      <alignment horizontal="center" vertical="center"/>
    </xf>
    <xf numFmtId="0" fontId="54" fillId="0" borderId="0" xfId="1" applyFont="1" applyFill="1" applyAlignment="1">
      <alignment vertical="center"/>
    </xf>
    <xf numFmtId="0" fontId="10" fillId="0" borderId="0" xfId="1" applyFont="1" applyFill="1" applyAlignment="1">
      <alignment vertical="center"/>
    </xf>
    <xf numFmtId="0" fontId="14" fillId="0" borderId="0" xfId="1" applyFont="1" applyFill="1" applyBorder="1"/>
    <xf numFmtId="0" fontId="55" fillId="0" borderId="0" xfId="1" applyFont="1" applyFill="1"/>
    <xf numFmtId="0" fontId="11" fillId="0" borderId="0" xfId="1" applyFont="1" applyFill="1" applyAlignment="1">
      <alignment horizontal="center" vertical="center"/>
    </xf>
    <xf numFmtId="0" fontId="53" fillId="0" borderId="0" xfId="1" applyFont="1" applyFill="1" applyAlignment="1">
      <alignment vertical="center"/>
    </xf>
    <xf numFmtId="0" fontId="10" fillId="0" borderId="1" xfId="1" applyFont="1" applyFill="1" applyBorder="1" applyAlignment="1">
      <alignment vertical="center" wrapText="1"/>
    </xf>
    <xf numFmtId="0" fontId="10" fillId="0" borderId="4"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0" xfId="1" applyFont="1" applyFill="1" applyBorder="1" applyAlignment="1">
      <alignment vertical="center"/>
    </xf>
    <xf numFmtId="0" fontId="55" fillId="0" borderId="0" xfId="1" applyFont="1" applyFill="1" applyBorder="1"/>
    <xf numFmtId="0" fontId="10" fillId="0" borderId="4" xfId="1" applyFont="1" applyFill="1" applyBorder="1" applyAlignment="1">
      <alignment horizontal="left" vertical="center" wrapText="1"/>
    </xf>
    <xf numFmtId="0" fontId="51" fillId="0" borderId="0" xfId="1" applyFont="1" applyFill="1" applyBorder="1"/>
    <xf numFmtId="0" fontId="51" fillId="0" borderId="0" xfId="1" applyFont="1" applyFill="1"/>
    <xf numFmtId="14" fontId="10" fillId="25" borderId="66" xfId="2" applyNumberFormat="1" applyFont="1" applyFill="1" applyBorder="1" applyAlignment="1">
      <alignment horizontal="center" vertical="center" wrapText="1" shrinkToFit="1"/>
    </xf>
    <xf numFmtId="0" fontId="37" fillId="0" borderId="29" xfId="2" applyFont="1" applyFill="1" applyBorder="1" applyAlignment="1">
      <alignment horizontal="left" vertical="center" wrapText="1"/>
    </xf>
    <xf numFmtId="0" fontId="37" fillId="0" borderId="25" xfId="2" applyFont="1" applyFill="1" applyBorder="1" applyAlignment="1">
      <alignment vertical="top" wrapText="1"/>
    </xf>
    <xf numFmtId="0" fontId="37" fillId="0" borderId="67" xfId="2" applyFont="1" applyFill="1" applyBorder="1" applyAlignment="1">
      <alignment vertical="top" wrapText="1"/>
    </xf>
    <xf numFmtId="0" fontId="37" fillId="0" borderId="68" xfId="2" applyFont="1" applyFill="1" applyBorder="1" applyAlignment="1">
      <alignment horizontal="justify" vertical="top" wrapText="1"/>
    </xf>
    <xf numFmtId="0" fontId="37" fillId="0" borderId="67" xfId="2" applyFont="1" applyFill="1" applyBorder="1" applyAlignment="1">
      <alignment horizontal="justify" vertical="top" wrapText="1"/>
    </xf>
    <xf numFmtId="14" fontId="37" fillId="0" borderId="67" xfId="2" applyNumberFormat="1" applyFont="1" applyFill="1" applyBorder="1" applyAlignment="1">
      <alignment horizontal="justify" vertical="top" wrapText="1"/>
    </xf>
    <xf numFmtId="0" fontId="14" fillId="0" borderId="0" xfId="1" applyFont="1" applyFill="1" applyAlignment="1">
      <alignment horizontal="left"/>
    </xf>
    <xf numFmtId="0" fontId="42" fillId="0" borderId="0" xfId="1" applyFont="1" applyFill="1" applyAlignment="1">
      <alignment horizontal="left" vertical="center"/>
    </xf>
    <xf numFmtId="0" fontId="11" fillId="0" borderId="0" xfId="1" applyFont="1" applyFill="1" applyAlignment="1">
      <alignment horizontal="left" vertical="center"/>
    </xf>
    <xf numFmtId="0" fontId="10" fillId="0" borderId="0" xfId="1" applyFont="1" applyFill="1" applyAlignment="1">
      <alignment horizontal="left" vertical="center"/>
    </xf>
    <xf numFmtId="0" fontId="6" fillId="0" borderId="66" xfId="1" applyFont="1" applyFill="1" applyBorder="1" applyAlignment="1">
      <alignment horizontal="left" vertical="center" wrapText="1"/>
    </xf>
    <xf numFmtId="0" fontId="6" fillId="0" borderId="2" xfId="0" applyFont="1" applyBorder="1" applyAlignment="1">
      <alignment horizontal="left" vertical="center" wrapText="1"/>
    </xf>
    <xf numFmtId="0" fontId="10" fillId="0" borderId="57" xfId="1" applyFont="1" applyFill="1" applyBorder="1" applyAlignment="1">
      <alignment horizontal="left" vertical="center" wrapText="1"/>
    </xf>
    <xf numFmtId="4" fontId="10" fillId="0" borderId="1" xfId="1" applyNumberFormat="1" applyFont="1" applyFill="1" applyBorder="1" applyAlignment="1">
      <alignment horizontal="left" vertical="center" wrapText="1"/>
    </xf>
    <xf numFmtId="0" fontId="51" fillId="0" borderId="0" xfId="1" applyFont="1" applyFill="1" applyBorder="1" applyAlignment="1">
      <alignment horizontal="left"/>
    </xf>
    <xf numFmtId="0" fontId="51" fillId="0" borderId="0" xfId="1" applyFont="1" applyFill="1" applyAlignment="1">
      <alignment horizontal="left"/>
    </xf>
    <xf numFmtId="4" fontId="41" fillId="0" borderId="69" xfId="67" applyNumberFormat="1" applyFont="1" applyFill="1" applyBorder="1" applyAlignment="1">
      <alignment horizontal="center" vertical="center"/>
    </xf>
    <xf numFmtId="3" fontId="41" fillId="0" borderId="69" xfId="67" applyNumberFormat="1" applyFont="1" applyFill="1" applyBorder="1" applyAlignment="1">
      <alignment horizontal="center" vertical="center"/>
    </xf>
    <xf numFmtId="10" fontId="37" fillId="0" borderId="69" xfId="106" applyNumberFormat="1" applyFont="1" applyFill="1" applyBorder="1" applyAlignment="1">
      <alignment horizontal="center" vertical="center"/>
    </xf>
    <xf numFmtId="175" fontId="38" fillId="0" borderId="69" xfId="194" applyNumberFormat="1" applyFont="1" applyFill="1" applyBorder="1" applyAlignment="1">
      <alignment horizontal="center" vertical="center"/>
    </xf>
    <xf numFmtId="175" fontId="37" fillId="0" borderId="69" xfId="194" applyNumberFormat="1" applyFont="1" applyFill="1" applyBorder="1" applyAlignment="1">
      <alignment horizontal="center"/>
    </xf>
    <xf numFmtId="3" fontId="37" fillId="0" borderId="69" xfId="67" applyNumberFormat="1" applyFont="1" applyFill="1" applyBorder="1" applyAlignment="1">
      <alignment vertical="center"/>
    </xf>
    <xf numFmtId="3" fontId="10" fillId="0" borderId="69" xfId="67" applyNumberFormat="1" applyFont="1" applyFill="1" applyBorder="1" applyAlignment="1">
      <alignment vertical="center"/>
    </xf>
    <xf numFmtId="176" fontId="37" fillId="0" borderId="69" xfId="194" applyNumberFormat="1" applyFont="1" applyFill="1" applyBorder="1" applyAlignment="1">
      <alignment horizontal="center"/>
    </xf>
    <xf numFmtId="169" fontId="38" fillId="0" borderId="69" xfId="106" applyNumberFormat="1" applyFont="1" applyFill="1" applyBorder="1" applyAlignment="1">
      <alignment horizontal="center" vertical="center"/>
    </xf>
    <xf numFmtId="43" fontId="38" fillId="0" borderId="69" xfId="194" applyNumberFormat="1" applyFont="1" applyFill="1" applyBorder="1" applyAlignment="1">
      <alignment horizontal="center" vertical="center"/>
    </xf>
    <xf numFmtId="43" fontId="38" fillId="0" borderId="23" xfId="194" applyNumberFormat="1" applyFont="1" applyFill="1" applyBorder="1" applyAlignment="1">
      <alignment horizontal="center" vertical="center"/>
    </xf>
    <xf numFmtId="175" fontId="37" fillId="0" borderId="69" xfId="194" applyNumberFormat="1" applyFont="1" applyFill="1" applyBorder="1" applyAlignment="1">
      <alignment horizontal="center" vertical="center"/>
    </xf>
    <xf numFmtId="175" fontId="38" fillId="0" borderId="23" xfId="194" applyNumberFormat="1" applyFont="1" applyFill="1" applyBorder="1" applyAlignment="1">
      <alignment horizontal="center" vertical="center"/>
    </xf>
    <xf numFmtId="10" fontId="37" fillId="0" borderId="32" xfId="67" applyNumberFormat="1" applyFont="1" applyFill="1" applyBorder="1" applyAlignment="1">
      <alignment vertical="center"/>
    </xf>
    <xf numFmtId="0" fontId="39" fillId="0" borderId="0" xfId="50" applyFont="1" applyFill="1" applyBorder="1" applyAlignment="1">
      <alignment horizontal="left" vertical="center"/>
    </xf>
    <xf numFmtId="0" fontId="58" fillId="0" borderId="0" xfId="50" applyFont="1"/>
    <xf numFmtId="0" fontId="37" fillId="0" borderId="69" xfId="0" applyFont="1" applyBorder="1" applyAlignment="1">
      <alignment horizontal="left" vertical="center" wrapText="1"/>
    </xf>
    <xf numFmtId="177" fontId="37" fillId="0" borderId="69" xfId="194" applyNumberFormat="1" applyFont="1" applyBorder="1" applyAlignment="1">
      <alignment horizontal="center" vertical="center"/>
    </xf>
    <xf numFmtId="0" fontId="58" fillId="0" borderId="0" xfId="0" applyFont="1" applyAlignment="1">
      <alignment horizontal="left" vertical="center"/>
    </xf>
    <xf numFmtId="178" fontId="58" fillId="0" borderId="0" xfId="0" applyNumberFormat="1" applyFont="1" applyAlignment="1">
      <alignment vertical="center"/>
    </xf>
    <xf numFmtId="0" fontId="10" fillId="0" borderId="0" xfId="50" applyFont="1" applyFill="1" applyBorder="1" applyAlignment="1">
      <alignment horizontal="left" vertical="center" wrapText="1"/>
    </xf>
    <xf numFmtId="177" fontId="37" fillId="0" borderId="0" xfId="194" applyNumberFormat="1" applyFont="1" applyBorder="1" applyAlignment="1">
      <alignment horizontal="center" vertical="center"/>
    </xf>
    <xf numFmtId="0" fontId="37" fillId="0" borderId="69" xfId="50" applyFont="1" applyBorder="1" applyAlignment="1">
      <alignment horizontal="center"/>
    </xf>
    <xf numFmtId="0" fontId="37" fillId="0" borderId="69" xfId="50" applyFont="1" applyBorder="1" applyAlignment="1">
      <alignment horizontal="center" vertical="center"/>
    </xf>
    <xf numFmtId="0" fontId="40" fillId="0" borderId="0" xfId="0" applyFont="1" applyAlignment="1">
      <alignment horizontal="center" vertical="center" wrapText="1"/>
    </xf>
    <xf numFmtId="0" fontId="37" fillId="0" borderId="0" xfId="50" applyFont="1"/>
    <xf numFmtId="0" fontId="38" fillId="0" borderId="69" xfId="62" applyFont="1" applyBorder="1" applyAlignment="1">
      <alignment horizontal="left" vertical="center" wrapText="1"/>
    </xf>
    <xf numFmtId="175" fontId="38" fillId="0" borderId="69" xfId="194" applyNumberFormat="1" applyFont="1" applyBorder="1" applyAlignment="1">
      <alignment horizontal="center" vertical="center"/>
    </xf>
    <xf numFmtId="0" fontId="38" fillId="0" borderId="69" xfId="50" applyFont="1" applyBorder="1" applyAlignment="1">
      <alignment horizontal="center" vertical="center"/>
    </xf>
    <xf numFmtId="172" fontId="40" fillId="0" borderId="0" xfId="0" applyNumberFormat="1" applyFont="1" applyAlignment="1">
      <alignment wrapText="1"/>
    </xf>
    <xf numFmtId="0" fontId="38" fillId="0" borderId="0" xfId="50" applyFont="1"/>
    <xf numFmtId="0" fontId="38" fillId="0" borderId="70" xfId="62" applyFont="1" applyBorder="1" applyAlignment="1">
      <alignment horizontal="left" vertical="center" wrapText="1"/>
    </xf>
    <xf numFmtId="0" fontId="37" fillId="0" borderId="69" xfId="62" applyFont="1" applyBorder="1" applyAlignment="1">
      <alignment horizontal="left" vertical="center" wrapText="1"/>
    </xf>
    <xf numFmtId="175" fontId="37" fillId="0" borderId="69" xfId="194" applyNumberFormat="1" applyFont="1" applyBorder="1" applyAlignment="1">
      <alignment horizontal="center" vertical="center"/>
    </xf>
    <xf numFmtId="176" fontId="37" fillId="0" borderId="69" xfId="194" applyNumberFormat="1" applyFont="1" applyBorder="1" applyAlignment="1">
      <alignment horizontal="center" vertical="center"/>
    </xf>
    <xf numFmtId="0" fontId="37" fillId="0" borderId="70" xfId="62" applyFont="1" applyBorder="1" applyAlignment="1">
      <alignment horizontal="left" vertical="center" wrapText="1"/>
    </xf>
    <xf numFmtId="177" fontId="37" fillId="0" borderId="69" xfId="50" applyNumberFormat="1" applyFont="1" applyBorder="1" applyAlignment="1">
      <alignment horizontal="center" vertical="center"/>
    </xf>
    <xf numFmtId="179" fontId="37" fillId="0" borderId="69" xfId="50" applyNumberFormat="1" applyFont="1" applyBorder="1" applyAlignment="1">
      <alignment horizontal="center" vertical="center"/>
    </xf>
    <xf numFmtId="179" fontId="6" fillId="0" borderId="0" xfId="67" applyNumberFormat="1" applyFont="1" applyFill="1" applyAlignment="1">
      <alignment vertical="center"/>
    </xf>
    <xf numFmtId="175" fontId="37" fillId="0" borderId="23" xfId="194" applyNumberFormat="1" applyFont="1" applyFill="1" applyBorder="1" applyAlignment="1">
      <alignment horizontal="center"/>
    </xf>
    <xf numFmtId="1" fontId="41" fillId="0" borderId="37" xfId="49" applyNumberFormat="1" applyFont="1" applyBorder="1" applyAlignment="1">
      <alignment horizontal="center" vertical="center" wrapText="1"/>
    </xf>
    <xf numFmtId="0" fontId="41" fillId="0" borderId="37" xfId="49" applyFont="1" applyBorder="1" applyAlignment="1">
      <alignment horizontal="center" vertical="center" wrapText="1"/>
    </xf>
    <xf numFmtId="17" fontId="41" fillId="0" borderId="37" xfId="49" applyNumberFormat="1" applyFont="1" applyBorder="1" applyAlignment="1">
      <alignment horizontal="center" vertical="center" wrapText="1"/>
    </xf>
    <xf numFmtId="3" fontId="41" fillId="0" borderId="57" xfId="49" applyNumberFormat="1" applyFont="1" applyBorder="1" applyAlignment="1">
      <alignment horizontal="center" vertical="center" wrapText="1"/>
    </xf>
    <xf numFmtId="49" fontId="81" fillId="0" borderId="37" xfId="0" applyNumberFormat="1" applyFont="1" applyFill="1" applyBorder="1" applyAlignment="1">
      <alignment horizontal="center" vertical="center" wrapText="1"/>
    </xf>
    <xf numFmtId="4" fontId="81" fillId="0" borderId="37" xfId="0" applyNumberFormat="1" applyFont="1" applyFill="1" applyBorder="1" applyAlignment="1">
      <alignment horizontal="center" vertical="center" wrapText="1"/>
    </xf>
    <xf numFmtId="14" fontId="81" fillId="0" borderId="37" xfId="0" applyNumberFormat="1" applyFont="1" applyFill="1" applyBorder="1" applyAlignment="1">
      <alignment horizontal="center" vertical="center" wrapText="1"/>
    </xf>
    <xf numFmtId="14" fontId="41" fillId="0" borderId="37" xfId="49" applyNumberFormat="1" applyFont="1" applyBorder="1" applyAlignment="1">
      <alignment horizontal="center" vertical="center" wrapText="1"/>
    </xf>
    <xf numFmtId="0" fontId="41" fillId="0" borderId="0" xfId="49" applyFont="1" applyAlignment="1">
      <alignment horizontal="center" vertical="center" wrapText="1"/>
    </xf>
    <xf numFmtId="0" fontId="41" fillId="0" borderId="37" xfId="49" applyFont="1" applyBorder="1"/>
    <xf numFmtId="17" fontId="41" fillId="0" borderId="37" xfId="49" applyNumberFormat="1" applyFont="1" applyBorder="1"/>
    <xf numFmtId="4" fontId="41" fillId="0" borderId="37" xfId="0" applyNumberFormat="1" applyFont="1" applyFill="1" applyBorder="1" applyAlignment="1">
      <alignment horizontal="center" vertical="center" wrapText="1"/>
    </xf>
    <xf numFmtId="0" fontId="41" fillId="0" borderId="0" xfId="49" applyFont="1"/>
    <xf numFmtId="49" fontId="82" fillId="0" borderId="37" xfId="195" applyNumberFormat="1" applyFont="1" applyFill="1" applyBorder="1" applyAlignment="1">
      <alignment horizontal="center" vertical="center" wrapText="1"/>
    </xf>
    <xf numFmtId="2" fontId="41" fillId="0" borderId="37" xfId="49" applyNumberFormat="1" applyFont="1" applyBorder="1" applyAlignment="1">
      <alignment horizontal="center" vertical="center" wrapText="1"/>
    </xf>
    <xf numFmtId="49" fontId="41" fillId="0" borderId="37" xfId="49" applyNumberFormat="1" applyFont="1" applyBorder="1" applyAlignment="1">
      <alignment horizontal="center" vertical="center" wrapText="1"/>
    </xf>
    <xf numFmtId="1" fontId="83" fillId="0" borderId="37" xfId="49" applyNumberFormat="1" applyFont="1" applyBorder="1" applyAlignment="1">
      <alignment horizontal="center" vertical="center" wrapText="1"/>
    </xf>
    <xf numFmtId="0" fontId="83" fillId="0" borderId="37" xfId="49" applyFont="1" applyBorder="1" applyAlignment="1">
      <alignment horizontal="center" vertical="center" wrapText="1"/>
    </xf>
    <xf numFmtId="17" fontId="83" fillId="0" borderId="37" xfId="49" applyNumberFormat="1" applyFont="1" applyBorder="1" applyAlignment="1">
      <alignment horizontal="center" vertical="center" wrapText="1"/>
    </xf>
    <xf numFmtId="3" fontId="83" fillId="0" borderId="57" xfId="49" applyNumberFormat="1" applyFont="1" applyBorder="1" applyAlignment="1">
      <alignment horizontal="center" vertical="center" wrapText="1"/>
    </xf>
    <xf numFmtId="2" fontId="83" fillId="0" borderId="37" xfId="49" applyNumberFormat="1" applyFont="1" applyBorder="1" applyAlignment="1">
      <alignment horizontal="center" vertical="center" wrapText="1"/>
    </xf>
    <xf numFmtId="49" fontId="84" fillId="0" borderId="37" xfId="0" applyNumberFormat="1" applyFont="1" applyFill="1" applyBorder="1" applyAlignment="1">
      <alignment horizontal="center" vertical="center" wrapText="1"/>
    </xf>
    <xf numFmtId="4" fontId="84" fillId="0" borderId="37" xfId="0" applyNumberFormat="1" applyFont="1" applyFill="1" applyBorder="1" applyAlignment="1">
      <alignment horizontal="center" vertical="center" wrapText="1"/>
    </xf>
    <xf numFmtId="14" fontId="84" fillId="0" borderId="37" xfId="0" applyNumberFormat="1" applyFont="1" applyFill="1" applyBorder="1" applyAlignment="1">
      <alignment horizontal="center" vertical="center" wrapText="1"/>
    </xf>
    <xf numFmtId="14" fontId="83" fillId="0" borderId="37" xfId="49" applyNumberFormat="1" applyFont="1" applyBorder="1" applyAlignment="1">
      <alignment horizontal="center" vertical="center" wrapText="1"/>
    </xf>
    <xf numFmtId="49" fontId="83" fillId="0" borderId="37" xfId="49" applyNumberFormat="1" applyFont="1" applyBorder="1" applyAlignment="1">
      <alignment horizontal="center" vertical="center" wrapText="1"/>
    </xf>
    <xf numFmtId="0" fontId="83" fillId="0" borderId="0" xfId="49" applyFont="1" applyAlignment="1">
      <alignment horizontal="center" vertical="center" wrapText="1"/>
    </xf>
    <xf numFmtId="1" fontId="41" fillId="25" borderId="37" xfId="49" applyNumberFormat="1" applyFont="1" applyFill="1" applyBorder="1" applyAlignment="1">
      <alignment horizontal="center" vertical="center" wrapText="1"/>
    </xf>
    <xf numFmtId="0" fontId="41" fillId="25" borderId="37" xfId="49" applyFont="1" applyFill="1" applyBorder="1" applyAlignment="1">
      <alignment horizontal="center" vertical="center" wrapText="1"/>
    </xf>
    <xf numFmtId="17" fontId="41" fillId="25" borderId="37" xfId="49" applyNumberFormat="1" applyFont="1" applyFill="1" applyBorder="1" applyAlignment="1">
      <alignment horizontal="center" vertical="center" wrapText="1"/>
    </xf>
    <xf numFmtId="3" fontId="41" fillId="25" borderId="57" xfId="49" applyNumberFormat="1" applyFont="1" applyFill="1" applyBorder="1" applyAlignment="1">
      <alignment horizontal="center" vertical="center" wrapText="1"/>
    </xf>
    <xf numFmtId="2" fontId="41" fillId="25" borderId="37" xfId="49" applyNumberFormat="1" applyFont="1" applyFill="1" applyBorder="1" applyAlignment="1">
      <alignment horizontal="center" vertical="center" wrapText="1"/>
    </xf>
    <xf numFmtId="49" fontId="41" fillId="25" borderId="37" xfId="0" applyNumberFormat="1" applyFont="1" applyFill="1" applyBorder="1" applyAlignment="1">
      <alignment horizontal="center" vertical="center" wrapText="1"/>
    </xf>
    <xf numFmtId="4" fontId="41" fillId="25" borderId="37" xfId="0" applyNumberFormat="1" applyFont="1" applyFill="1" applyBorder="1" applyAlignment="1">
      <alignment horizontal="center" vertical="center" wrapText="1"/>
    </xf>
    <xf numFmtId="14" fontId="41" fillId="25" borderId="37" xfId="0" applyNumberFormat="1" applyFont="1" applyFill="1" applyBorder="1" applyAlignment="1">
      <alignment horizontal="center" vertical="center" wrapText="1"/>
    </xf>
    <xf numFmtId="14" fontId="41" fillId="25" borderId="37" xfId="49" applyNumberFormat="1" applyFont="1" applyFill="1" applyBorder="1" applyAlignment="1">
      <alignment horizontal="center" vertical="center" wrapText="1"/>
    </xf>
    <xf numFmtId="49" fontId="41" fillId="25" borderId="37" xfId="49" applyNumberFormat="1" applyFont="1" applyFill="1" applyBorder="1" applyAlignment="1">
      <alignment horizontal="center" vertical="center" wrapText="1"/>
    </xf>
    <xf numFmtId="0" fontId="41" fillId="25" borderId="0" xfId="49" applyFont="1" applyFill="1" applyAlignment="1">
      <alignment horizontal="center" vertical="center" wrapText="1"/>
    </xf>
    <xf numFmtId="4" fontId="10" fillId="26" borderId="69" xfId="0" applyNumberFormat="1" applyFont="1" applyFill="1" applyBorder="1" applyAlignment="1">
      <alignment horizontal="center" vertical="center"/>
    </xf>
    <xf numFmtId="49" fontId="10" fillId="26" borderId="69" xfId="0" applyNumberFormat="1" applyFont="1" applyFill="1" applyBorder="1" applyAlignment="1">
      <alignment horizontal="center" vertical="center" wrapText="1"/>
    </xf>
    <xf numFmtId="49" fontId="10" fillId="26" borderId="69" xfId="0" applyNumberFormat="1" applyFont="1" applyFill="1" applyBorder="1" applyAlignment="1">
      <alignment horizontal="center" vertical="center"/>
    </xf>
    <xf numFmtId="0" fontId="41" fillId="25" borderId="69" xfId="49" applyFont="1" applyFill="1" applyBorder="1" applyAlignment="1">
      <alignment horizontal="center" vertical="center" wrapText="1"/>
    </xf>
    <xf numFmtId="4" fontId="85" fillId="25" borderId="69" xfId="0" applyNumberFormat="1" applyFont="1" applyFill="1" applyBorder="1" applyAlignment="1">
      <alignment horizontal="center" vertical="center"/>
    </xf>
    <xf numFmtId="49" fontId="10" fillId="25" borderId="69" xfId="0" applyNumberFormat="1" applyFont="1" applyFill="1" applyBorder="1" applyAlignment="1">
      <alignment horizontal="center" vertical="center" wrapText="1"/>
    </xf>
    <xf numFmtId="49" fontId="10" fillId="25" borderId="69" xfId="0" applyNumberFormat="1" applyFont="1" applyFill="1" applyBorder="1" applyAlignment="1">
      <alignment horizontal="center" vertical="center"/>
    </xf>
    <xf numFmtId="49" fontId="81" fillId="25" borderId="37" xfId="0" applyNumberFormat="1" applyFont="1" applyFill="1" applyBorder="1" applyAlignment="1">
      <alignment horizontal="center" vertical="center" wrapText="1"/>
    </xf>
    <xf numFmtId="4" fontId="81" fillId="25" borderId="37" xfId="0" applyNumberFormat="1" applyFont="1" applyFill="1" applyBorder="1" applyAlignment="1">
      <alignment horizontal="center" vertical="center" wrapText="1"/>
    </xf>
    <xf numFmtId="14" fontId="81" fillId="25" borderId="37" xfId="0" applyNumberFormat="1" applyFont="1" applyFill="1" applyBorder="1" applyAlignment="1">
      <alignment horizontal="center" vertical="center" wrapText="1"/>
    </xf>
    <xf numFmtId="2" fontId="10" fillId="0" borderId="0" xfId="2" applyNumberFormat="1" applyFont="1" applyFill="1"/>
    <xf numFmtId="0" fontId="38" fillId="0" borderId="25" xfId="2" applyFont="1" applyFill="1" applyBorder="1" applyAlignment="1">
      <alignment horizontal="justify" vertical="center" wrapText="1"/>
    </xf>
    <xf numFmtId="4" fontId="38" fillId="0" borderId="25" xfId="2" applyNumberFormat="1" applyFont="1" applyFill="1" applyBorder="1" applyAlignment="1">
      <alignment horizontal="justify" vertical="center" wrapText="1"/>
    </xf>
    <xf numFmtId="0" fontId="86" fillId="0" borderId="0" xfId="2" applyFont="1" applyFill="1" applyAlignment="1">
      <alignment horizontal="center" vertical="center"/>
    </xf>
    <xf numFmtId="0" fontId="85" fillId="0" borderId="0" xfId="2" applyFont="1" applyFill="1" applyAlignment="1">
      <alignment vertical="center"/>
    </xf>
    <xf numFmtId="0" fontId="10" fillId="24" borderId="0" xfId="2" applyFill="1"/>
    <xf numFmtId="0" fontId="10" fillId="0" borderId="0" xfId="2" applyFill="1"/>
    <xf numFmtId="10" fontId="37" fillId="0" borderId="68" xfId="2" applyNumberFormat="1" applyFont="1" applyFill="1" applyBorder="1" applyAlignment="1">
      <alignment horizontal="justify" vertical="top" wrapText="1"/>
    </xf>
    <xf numFmtId="4" fontId="39" fillId="0" borderId="32" xfId="62" applyNumberFormat="1" applyFont="1" applyFill="1" applyBorder="1" applyAlignment="1">
      <alignment horizontal="left" vertical="center" wrapText="1"/>
    </xf>
    <xf numFmtId="1" fontId="83" fillId="25" borderId="37" xfId="49" applyNumberFormat="1" applyFont="1" applyFill="1" applyBorder="1" applyAlignment="1">
      <alignment horizontal="center" vertical="center" wrapText="1"/>
    </xf>
    <xf numFmtId="0" fontId="83" fillId="25" borderId="37" xfId="49" applyFont="1" applyFill="1" applyBorder="1" applyAlignment="1">
      <alignment horizontal="center" vertical="center" wrapText="1"/>
    </xf>
    <xf numFmtId="17" fontId="83" fillId="25" borderId="37" xfId="49" applyNumberFormat="1" applyFont="1" applyFill="1" applyBorder="1" applyAlignment="1">
      <alignment horizontal="center" vertical="center" wrapText="1"/>
    </xf>
    <xf numFmtId="3" fontId="83" fillId="25" borderId="57" xfId="49" applyNumberFormat="1" applyFont="1" applyFill="1" applyBorder="1" applyAlignment="1">
      <alignment horizontal="center" vertical="center" wrapText="1"/>
    </xf>
    <xf numFmtId="2" fontId="83" fillId="25" borderId="37" xfId="49" applyNumberFormat="1" applyFont="1" applyFill="1" applyBorder="1" applyAlignment="1">
      <alignment horizontal="center" vertical="center" wrapText="1"/>
    </xf>
    <xf numFmtId="49" fontId="84" fillId="25" borderId="37" xfId="0" applyNumberFormat="1" applyFont="1" applyFill="1" applyBorder="1" applyAlignment="1">
      <alignment horizontal="center" vertical="center" wrapText="1"/>
    </xf>
    <xf numFmtId="4" fontId="84" fillId="25" borderId="37" xfId="0" applyNumberFormat="1" applyFont="1" applyFill="1" applyBorder="1" applyAlignment="1">
      <alignment horizontal="center" vertical="center" wrapText="1"/>
    </xf>
    <xf numFmtId="14" fontId="84" fillId="25" borderId="37" xfId="0" applyNumberFormat="1" applyFont="1" applyFill="1" applyBorder="1" applyAlignment="1">
      <alignment horizontal="center" vertical="center" wrapText="1"/>
    </xf>
    <xf numFmtId="14" fontId="83" fillId="25" borderId="37" xfId="49" applyNumberFormat="1" applyFont="1" applyFill="1" applyBorder="1" applyAlignment="1">
      <alignment horizontal="center" vertical="center" wrapText="1"/>
    </xf>
    <xf numFmtId="49" fontId="83" fillId="25" borderId="37" xfId="49" applyNumberFormat="1" applyFont="1" applyFill="1" applyBorder="1" applyAlignment="1">
      <alignment horizontal="center" vertical="center" wrapText="1"/>
    </xf>
    <xf numFmtId="0" fontId="83" fillId="25" borderId="0" xfId="49" applyFont="1" applyFill="1" applyAlignment="1">
      <alignment horizontal="center" vertical="center" wrapText="1"/>
    </xf>
    <xf numFmtId="0" fontId="10" fillId="25" borderId="0" xfId="2" applyFont="1" applyFill="1"/>
    <xf numFmtId="14" fontId="10" fillId="25" borderId="0" xfId="2" applyNumberFormat="1" applyFont="1" applyFill="1"/>
    <xf numFmtId="14" fontId="85" fillId="25" borderId="0" xfId="2" applyNumberFormat="1" applyFont="1" applyFill="1"/>
    <xf numFmtId="14" fontId="10" fillId="0" borderId="0" xfId="2" applyNumberFormat="1" applyFont="1" applyFill="1"/>
    <xf numFmtId="0" fontId="37" fillId="0" borderId="26" xfId="2" applyFont="1" applyFill="1" applyBorder="1" applyAlignment="1">
      <alignment horizontal="left" vertical="top" wrapText="1"/>
    </xf>
    <xf numFmtId="14" fontId="10" fillId="25" borderId="57" xfId="197" applyNumberFormat="1" applyFont="1" applyFill="1" applyBorder="1" applyAlignment="1">
      <alignment horizontal="center" vertical="center" wrapText="1"/>
    </xf>
    <xf numFmtId="9" fontId="10" fillId="0" borderId="57" xfId="196" applyNumberFormat="1" applyFont="1" applyFill="1" applyBorder="1" applyAlignment="1">
      <alignment horizontal="center" vertical="center" wrapText="1"/>
    </xf>
    <xf numFmtId="1" fontId="41" fillId="25" borderId="57" xfId="49" applyNumberFormat="1" applyFont="1" applyFill="1" applyBorder="1" applyAlignment="1">
      <alignment horizontal="center" vertical="center" wrapText="1"/>
    </xf>
    <xf numFmtId="0" fontId="41" fillId="25" borderId="57" xfId="49" applyFont="1" applyFill="1" applyBorder="1" applyAlignment="1">
      <alignment horizontal="center" vertical="center" wrapText="1"/>
    </xf>
    <xf numFmtId="17" fontId="41" fillId="25" borderId="57" xfId="49" applyNumberFormat="1" applyFont="1" applyFill="1" applyBorder="1" applyAlignment="1">
      <alignment horizontal="center" vertical="center" wrapText="1"/>
    </xf>
    <xf numFmtId="2" fontId="41" fillId="25" borderId="57" xfId="49" applyNumberFormat="1" applyFont="1" applyFill="1" applyBorder="1" applyAlignment="1">
      <alignment horizontal="center" vertical="center" wrapText="1"/>
    </xf>
    <xf numFmtId="4" fontId="85" fillId="25" borderId="57" xfId="0" applyNumberFormat="1" applyFont="1" applyFill="1" applyBorder="1" applyAlignment="1">
      <alignment horizontal="center" vertical="center"/>
    </xf>
    <xf numFmtId="49" fontId="10" fillId="25" borderId="57" xfId="0" applyNumberFormat="1" applyFont="1" applyFill="1" applyBorder="1" applyAlignment="1">
      <alignment horizontal="center" vertical="center" wrapText="1"/>
    </xf>
    <xf numFmtId="49" fontId="10" fillId="25" borderId="57" xfId="0" applyNumberFormat="1" applyFont="1" applyFill="1" applyBorder="1" applyAlignment="1">
      <alignment horizontal="center" vertical="center"/>
    </xf>
    <xf numFmtId="49" fontId="81" fillId="25" borderId="57" xfId="0" applyNumberFormat="1" applyFont="1" applyFill="1" applyBorder="1" applyAlignment="1">
      <alignment horizontal="center" vertical="center" wrapText="1"/>
    </xf>
    <xf numFmtId="4" fontId="81" fillId="25" borderId="57" xfId="0" applyNumberFormat="1" applyFont="1" applyFill="1" applyBorder="1" applyAlignment="1">
      <alignment horizontal="center" vertical="center" wrapText="1"/>
    </xf>
    <xf numFmtId="14" fontId="81" fillId="25" borderId="57" xfId="0" applyNumberFormat="1" applyFont="1" applyFill="1" applyBorder="1" applyAlignment="1">
      <alignment horizontal="center" vertical="center" wrapText="1"/>
    </xf>
    <xf numFmtId="14" fontId="41" fillId="25" borderId="57" xfId="49" applyNumberFormat="1" applyFont="1" applyFill="1" applyBorder="1" applyAlignment="1">
      <alignment horizontal="center" vertical="center" wrapText="1"/>
    </xf>
    <xf numFmtId="49" fontId="41" fillId="25" borderId="57" xfId="49" applyNumberFormat="1" applyFont="1" applyFill="1" applyBorder="1" applyAlignment="1">
      <alignment horizontal="center" vertical="center" wrapText="1"/>
    </xf>
    <xf numFmtId="4" fontId="10" fillId="25" borderId="57" xfId="0" applyNumberFormat="1" applyFont="1" applyFill="1" applyBorder="1" applyAlignment="1">
      <alignment horizontal="center" vertical="center"/>
    </xf>
    <xf numFmtId="49" fontId="41" fillId="25" borderId="57" xfId="0" applyNumberFormat="1" applyFont="1" applyFill="1" applyBorder="1" applyAlignment="1">
      <alignment horizontal="center" vertical="center" wrapText="1"/>
    </xf>
    <xf numFmtId="4" fontId="41" fillId="25" borderId="57" xfId="0" applyNumberFormat="1" applyFont="1" applyFill="1" applyBorder="1" applyAlignment="1">
      <alignment horizontal="center" vertical="center" wrapText="1"/>
    </xf>
    <xf numFmtId="14" fontId="41" fillId="25" borderId="57" xfId="0" applyNumberFormat="1" applyFont="1" applyFill="1" applyBorder="1" applyAlignment="1">
      <alignment horizontal="center" vertical="center" wrapText="1"/>
    </xf>
    <xf numFmtId="0" fontId="37" fillId="0" borderId="27" xfId="2" applyFont="1" applyFill="1" applyBorder="1" applyAlignment="1">
      <alignment vertical="top"/>
    </xf>
    <xf numFmtId="0" fontId="37" fillId="0" borderId="67" xfId="2" applyFont="1" applyFill="1" applyBorder="1" applyAlignment="1">
      <alignment horizontal="left" vertical="top" wrapText="1"/>
    </xf>
    <xf numFmtId="0" fontId="10" fillId="0" borderId="57" xfId="62" applyFont="1" applyBorder="1" applyAlignment="1">
      <alignment horizontal="center" vertical="center" wrapText="1"/>
    </xf>
    <xf numFmtId="0" fontId="10" fillId="0" borderId="57" xfId="0" applyFont="1" applyBorder="1" applyAlignment="1">
      <alignment horizontal="center" vertical="center" wrapText="1"/>
    </xf>
    <xf numFmtId="0" fontId="10" fillId="0" borderId="57" xfId="62" applyFont="1" applyBorder="1" applyAlignment="1">
      <alignment horizontal="center" vertical="center"/>
    </xf>
    <xf numFmtId="0" fontId="10" fillId="0" borderId="57" xfId="62" applyFont="1" applyBorder="1" applyAlignment="1">
      <alignment horizontal="left" vertical="center"/>
    </xf>
    <xf numFmtId="0" fontId="79" fillId="0" borderId="57" xfId="1" applyFont="1" applyBorder="1" applyAlignment="1">
      <alignment horizontal="center" vertical="center" wrapText="1"/>
    </xf>
    <xf numFmtId="0" fontId="3" fillId="0" borderId="0" xfId="1" applyFont="1" applyBorder="1" applyAlignment="1">
      <alignment horizontal="center" vertical="center"/>
    </xf>
    <xf numFmtId="0" fontId="5" fillId="0" borderId="0" xfId="1" applyFont="1" applyBorder="1"/>
    <xf numFmtId="0" fontId="6" fillId="0" borderId="57" xfId="1" applyFont="1" applyBorder="1" applyAlignment="1">
      <alignment horizontal="center" vertical="center" wrapText="1"/>
    </xf>
    <xf numFmtId="49" fontId="6" fillId="0" borderId="57" xfId="1" applyNumberFormat="1" applyFont="1" applyBorder="1" applyAlignment="1">
      <alignment vertical="center"/>
    </xf>
    <xf numFmtId="0" fontId="10" fillId="0" borderId="57" xfId="2" applyFont="1" applyFill="1" applyBorder="1" applyAlignment="1">
      <alignment vertical="center" wrapText="1"/>
    </xf>
    <xf numFmtId="0" fontId="2" fillId="0" borderId="0" xfId="1" applyBorder="1"/>
    <xf numFmtId="0" fontId="2" fillId="0" borderId="0" xfId="1"/>
    <xf numFmtId="14" fontId="10" fillId="0" borderId="57" xfId="196" applyNumberFormat="1" applyFont="1" applyFill="1" applyBorder="1" applyAlignment="1">
      <alignment horizontal="center" vertical="center" wrapText="1" shrinkToFit="1"/>
    </xf>
    <xf numFmtId="14" fontId="10" fillId="25" borderId="57" xfId="196" applyNumberFormat="1" applyFont="1" applyFill="1" applyBorder="1" applyAlignment="1">
      <alignment horizontal="center" vertical="center" wrapText="1" shrinkToFit="1"/>
    </xf>
    <xf numFmtId="14" fontId="6" fillId="25" borderId="57" xfId="196" applyNumberFormat="1" applyFont="1" applyFill="1" applyBorder="1" applyAlignment="1">
      <alignment horizontal="center" vertical="center" wrapText="1" shrinkToFit="1"/>
    </xf>
    <xf numFmtId="9" fontId="6" fillId="25" borderId="57" xfId="196" applyNumberFormat="1" applyFont="1" applyFill="1" applyBorder="1" applyAlignment="1">
      <alignment horizontal="center" vertical="center" wrapText="1"/>
    </xf>
    <xf numFmtId="9" fontId="10" fillId="25" borderId="57" xfId="196" applyNumberFormat="1" applyFont="1" applyFill="1" applyBorder="1" applyAlignment="1">
      <alignment horizontal="center" vertical="center" wrapText="1"/>
    </xf>
    <xf numFmtId="0" fontId="10" fillId="0" borderId="57" xfId="196" applyNumberFormat="1" applyFont="1" applyFill="1" applyBorder="1" applyAlignment="1">
      <alignment horizontal="left" vertical="center" wrapText="1"/>
    </xf>
    <xf numFmtId="0" fontId="4" fillId="0" borderId="0" xfId="1" applyFont="1" applyFill="1" applyAlignment="1">
      <alignment vertical="center"/>
    </xf>
    <xf numFmtId="0" fontId="7" fillId="0" borderId="0" xfId="2" applyFont="1" applyFill="1" applyAlignment="1">
      <alignment vertical="center"/>
    </xf>
    <xf numFmtId="0" fontId="3" fillId="0" borderId="0" xfId="1" applyFont="1" applyFill="1" applyBorder="1" applyAlignment="1">
      <alignment vertical="center"/>
    </xf>
    <xf numFmtId="0" fontId="39" fillId="0" borderId="0" xfId="52" applyFont="1" applyFill="1" applyAlignment="1"/>
    <xf numFmtId="0" fontId="39" fillId="0" borderId="55" xfId="2" applyFont="1" applyFill="1" applyBorder="1" applyAlignment="1">
      <alignment horizontal="center" vertical="center" wrapText="1"/>
    </xf>
    <xf numFmtId="0" fontId="10" fillId="0" borderId="55" xfId="2" applyFont="1" applyFill="1" applyBorder="1" applyAlignment="1">
      <alignment horizontal="center" vertical="center" wrapText="1"/>
    </xf>
    <xf numFmtId="0" fontId="79" fillId="0" borderId="57" xfId="2" applyFont="1" applyFill="1" applyBorder="1" applyAlignment="1">
      <alignment horizontal="center" vertical="center" textRotation="90" wrapText="1"/>
    </xf>
    <xf numFmtId="0" fontId="39" fillId="0" borderId="57" xfId="2" applyFont="1" applyFill="1" applyBorder="1" applyAlignment="1">
      <alignment horizontal="center" vertical="center" wrapText="1"/>
    </xf>
    <xf numFmtId="49" fontId="39" fillId="0" borderId="57" xfId="2" applyNumberFormat="1" applyFont="1" applyFill="1" applyBorder="1" applyAlignment="1">
      <alignment horizontal="center" vertical="center" wrapText="1"/>
    </xf>
    <xf numFmtId="0" fontId="39" fillId="0" borderId="57" xfId="2" applyFont="1" applyFill="1" applyBorder="1" applyAlignment="1">
      <alignment horizontal="left" vertical="center" wrapText="1"/>
    </xf>
    <xf numFmtId="2" fontId="79" fillId="0" borderId="57" xfId="2" applyNumberFormat="1" applyFont="1" applyFill="1" applyBorder="1" applyAlignment="1">
      <alignment horizontal="center" vertical="center" wrapText="1"/>
    </xf>
    <xf numFmtId="174" fontId="39" fillId="0" borderId="57" xfId="2" applyNumberFormat="1" applyFont="1" applyFill="1" applyBorder="1" applyAlignment="1">
      <alignment horizontal="center" vertical="center" wrapText="1"/>
    </xf>
    <xf numFmtId="49" fontId="10" fillId="0" borderId="57" xfId="2" applyNumberFormat="1" applyFont="1" applyFill="1" applyBorder="1" applyAlignment="1">
      <alignment horizontal="center" vertical="center" wrapText="1"/>
    </xf>
    <xf numFmtId="0" fontId="10" fillId="0" borderId="57" xfId="2" applyFont="1" applyFill="1" applyBorder="1" applyAlignment="1">
      <alignment horizontal="left" vertical="center" wrapText="1"/>
    </xf>
    <xf numFmtId="174" fontId="79" fillId="0" borderId="57" xfId="2" applyNumberFormat="1" applyFont="1" applyFill="1" applyBorder="1" applyAlignment="1">
      <alignment horizontal="center" vertical="center" wrapText="1"/>
    </xf>
    <xf numFmtId="174" fontId="6" fillId="0" borderId="57" xfId="2" applyNumberFormat="1" applyFont="1" applyFill="1" applyBorder="1" applyAlignment="1">
      <alignment horizontal="center" vertical="center" wrapText="1"/>
    </xf>
    <xf numFmtId="0" fontId="87" fillId="0" borderId="57" xfId="45" applyFont="1" applyFill="1" applyBorder="1" applyAlignment="1">
      <alignment horizontal="left" vertical="center" wrapText="1"/>
    </xf>
    <xf numFmtId="0" fontId="10" fillId="0" borderId="57" xfId="45" applyFont="1" applyFill="1" applyBorder="1" applyAlignment="1">
      <alignment horizontal="left" vertical="center" wrapText="1"/>
    </xf>
    <xf numFmtId="0" fontId="88" fillId="0" borderId="57" xfId="45" applyFont="1" applyFill="1" applyBorder="1" applyAlignment="1">
      <alignment horizontal="left" vertical="center" wrapText="1"/>
    </xf>
    <xf numFmtId="0" fontId="87" fillId="0" borderId="2" xfId="45" applyFont="1" applyFill="1" applyBorder="1" applyAlignment="1">
      <alignment horizontal="left" vertical="center" wrapText="1"/>
    </xf>
    <xf numFmtId="174" fontId="10" fillId="0" borderId="57" xfId="2" applyNumberFormat="1" applyFont="1" applyFill="1" applyBorder="1" applyAlignment="1">
      <alignment horizontal="center" vertical="center" wrapText="1"/>
    </xf>
    <xf numFmtId="0" fontId="37" fillId="27" borderId="25" xfId="2" applyFont="1" applyFill="1" applyBorder="1" applyAlignment="1">
      <alignment horizontal="justify" vertical="top" wrapText="1"/>
    </xf>
    <xf numFmtId="2" fontId="37" fillId="27" borderId="28" xfId="2" applyNumberFormat="1" applyFont="1" applyFill="1" applyBorder="1" applyAlignment="1">
      <alignment horizontal="left" vertical="center" wrapText="1"/>
    </xf>
    <xf numFmtId="0" fontId="37" fillId="0" borderId="71" xfId="49" applyFont="1" applyBorder="1" applyAlignment="1">
      <alignment horizontal="center" vertical="center" wrapText="1"/>
    </xf>
    <xf numFmtId="49" fontId="41" fillId="0" borderId="71" xfId="0" applyNumberFormat="1" applyFont="1" applyFill="1" applyBorder="1" applyAlignment="1">
      <alignment horizontal="center" vertical="center" wrapText="1"/>
    </xf>
    <xf numFmtId="14" fontId="41" fillId="0" borderId="71" xfId="0" applyNumberFormat="1" applyFont="1" applyFill="1" applyBorder="1" applyAlignment="1">
      <alignment horizontal="center" vertical="center" wrapText="1"/>
    </xf>
    <xf numFmtId="4" fontId="41" fillId="25" borderId="37" xfId="49" applyNumberFormat="1" applyFont="1" applyFill="1" applyBorder="1" applyAlignment="1">
      <alignment horizontal="center" vertical="center" wrapText="1"/>
    </xf>
    <xf numFmtId="4" fontId="41" fillId="25" borderId="57" xfId="49" applyNumberFormat="1" applyFont="1" applyFill="1" applyBorder="1" applyAlignment="1">
      <alignment horizontal="center" vertical="center" wrapText="1"/>
    </xf>
    <xf numFmtId="4" fontId="83" fillId="25" borderId="37" xfId="49" applyNumberFormat="1" applyFont="1" applyFill="1" applyBorder="1" applyAlignment="1">
      <alignment horizontal="center" vertical="center" wrapText="1"/>
    </xf>
    <xf numFmtId="1" fontId="37" fillId="0" borderId="72" xfId="49" applyNumberFormat="1" applyFont="1" applyBorder="1" applyAlignment="1">
      <alignment horizontal="center" vertical="center" wrapText="1"/>
    </xf>
    <xf numFmtId="0" fontId="37" fillId="0" borderId="72" xfId="49" applyFont="1" applyBorder="1" applyAlignment="1">
      <alignment horizontal="center" vertical="center" wrapText="1"/>
    </xf>
    <xf numFmtId="17" fontId="37" fillId="0" borderId="72" xfId="49" applyNumberFormat="1" applyFont="1" applyBorder="1" applyAlignment="1">
      <alignment horizontal="center" vertical="center" wrapText="1"/>
    </xf>
    <xf numFmtId="4" fontId="90" fillId="0" borderId="72" xfId="0" applyNumberFormat="1" applyFont="1" applyFill="1" applyBorder="1" applyAlignment="1">
      <alignment horizontal="center" vertical="center" wrapText="1"/>
    </xf>
    <xf numFmtId="49" fontId="90" fillId="0" borderId="72" xfId="0" applyNumberFormat="1" applyFont="1" applyFill="1" applyBorder="1" applyAlignment="1">
      <alignment horizontal="center" vertical="center" wrapText="1"/>
    </xf>
    <xf numFmtId="14" fontId="90" fillId="0" borderId="72" xfId="0" applyNumberFormat="1" applyFont="1" applyFill="1" applyBorder="1" applyAlignment="1">
      <alignment horizontal="center" vertical="center" wrapText="1"/>
    </xf>
    <xf numFmtId="14" fontId="37" fillId="0" borderId="72" xfId="49" applyNumberFormat="1" applyFont="1" applyBorder="1" applyAlignment="1">
      <alignment horizontal="center" vertical="center" wrapText="1"/>
    </xf>
    <xf numFmtId="0" fontId="10" fillId="0" borderId="0" xfId="49" applyFont="1" applyAlignment="1">
      <alignment horizontal="center" vertical="center" wrapText="1"/>
    </xf>
    <xf numFmtId="3" fontId="37" fillId="0" borderId="72" xfId="49" applyNumberFormat="1" applyFont="1" applyBorder="1" applyAlignment="1">
      <alignment horizontal="center" vertical="center" wrapText="1"/>
    </xf>
    <xf numFmtId="0" fontId="39" fillId="0" borderId="72" xfId="2" applyNumberFormat="1" applyFont="1" applyBorder="1" applyAlignment="1">
      <alignment horizontal="center" vertical="top" wrapText="1"/>
    </xf>
    <xf numFmtId="0" fontId="39" fillId="0" borderId="72" xfId="2" applyFont="1" applyBorder="1" applyAlignment="1">
      <alignment vertical="top" wrapText="1"/>
    </xf>
    <xf numFmtId="0" fontId="10" fillId="0" borderId="72" xfId="2" applyFont="1" applyBorder="1" applyAlignment="1">
      <alignment vertical="top" wrapText="1"/>
    </xf>
    <xf numFmtId="0" fontId="10" fillId="0" borderId="72" xfId="2" applyFont="1" applyBorder="1" applyAlignment="1">
      <alignment horizontal="justify" vertical="top" wrapText="1"/>
    </xf>
    <xf numFmtId="0" fontId="10" fillId="0" borderId="0" xfId="2" applyFont="1" applyFill="1" applyAlignment="1">
      <alignment vertical="top" wrapText="1"/>
    </xf>
    <xf numFmtId="174" fontId="6" fillId="0" borderId="73" xfId="2" applyNumberFormat="1" applyFont="1" applyFill="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10" fillId="0" borderId="0" xfId="1" applyFont="1" applyFill="1" applyAlignment="1">
      <alignment horizontal="center" vertical="center"/>
    </xf>
    <xf numFmtId="0" fontId="53" fillId="0" borderId="0" xfId="1" applyFont="1" applyFill="1" applyAlignment="1">
      <alignment horizontal="center" vertical="center" wrapText="1"/>
    </xf>
    <xf numFmtId="0" fontId="53" fillId="0" borderId="0" xfId="1" applyFont="1" applyFill="1" applyAlignment="1">
      <alignment horizontal="center" vertical="center"/>
    </xf>
    <xf numFmtId="0" fontId="39" fillId="0" borderId="0" xfId="0" applyFont="1" applyFill="1" applyAlignment="1">
      <alignment horizontal="center" vertical="center"/>
    </xf>
    <xf numFmtId="0" fontId="42" fillId="0" borderId="0" xfId="1" applyFont="1" applyFill="1" applyAlignment="1">
      <alignment horizontal="center" vertical="center"/>
    </xf>
    <xf numFmtId="0" fontId="78" fillId="0" borderId="0" xfId="1" applyFont="1" applyFill="1" applyAlignment="1">
      <alignment horizontal="center" vertical="center"/>
    </xf>
    <xf numFmtId="0" fontId="56"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2" fillId="0" borderId="0" xfId="1" applyFont="1" applyAlignment="1">
      <alignment horizontal="center" vertical="center"/>
    </xf>
    <xf numFmtId="0" fontId="56"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0" fillId="0" borderId="55"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0" fontId="10" fillId="0" borderId="55"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7" fillId="0" borderId="1" xfId="0" applyFont="1" applyBorder="1" applyAlignment="1">
      <alignment horizontal="center" vertical="center"/>
    </xf>
    <xf numFmtId="0" fontId="57" fillId="0" borderId="4" xfId="0" applyFont="1" applyBorder="1" applyAlignment="1">
      <alignment horizontal="center" vertical="center"/>
    </xf>
    <xf numFmtId="0" fontId="57" fillId="0" borderId="7" xfId="0" applyFont="1" applyBorder="1" applyAlignment="1">
      <alignment horizontal="center" vertical="center"/>
    </xf>
    <xf numFmtId="0" fontId="57" fillId="0" borderId="3" xfId="0" applyFont="1" applyBorder="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8" fillId="0" borderId="0" xfId="1" applyFont="1" applyAlignment="1">
      <alignment horizontal="center" vertical="center"/>
    </xf>
    <xf numFmtId="0" fontId="79" fillId="0" borderId="57" xfId="1" applyFont="1" applyBorder="1" applyAlignment="1">
      <alignment horizontal="center" vertical="center" wrapText="1"/>
    </xf>
    <xf numFmtId="0" fontId="6"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wrapText="1"/>
    </xf>
    <xf numFmtId="0" fontId="45" fillId="0" borderId="39" xfId="67" applyFont="1" applyFill="1" applyBorder="1" applyAlignment="1">
      <alignment horizontal="center" vertical="center"/>
    </xf>
    <xf numFmtId="0" fontId="45" fillId="0" borderId="40" xfId="67" applyFont="1" applyFill="1" applyBorder="1" applyAlignment="1">
      <alignment horizontal="center" vertical="center"/>
    </xf>
    <xf numFmtId="0" fontId="45" fillId="0" borderId="41" xfId="67" applyFont="1" applyFill="1" applyBorder="1" applyAlignment="1">
      <alignment horizontal="center" vertical="center"/>
    </xf>
    <xf numFmtId="0" fontId="6" fillId="0" borderId="0" xfId="67" applyFont="1" applyFill="1" applyBorder="1" applyAlignment="1">
      <alignment horizontal="left" vertical="center" wrapText="1"/>
    </xf>
    <xf numFmtId="0" fontId="39" fillId="0" borderId="0" xfId="50" applyFont="1" applyFill="1" applyAlignment="1">
      <alignment horizontal="center" vertical="center"/>
    </xf>
    <xf numFmtId="0" fontId="7" fillId="0" borderId="0" xfId="1" applyFont="1" applyAlignment="1">
      <alignment horizontal="center" vertical="center"/>
    </xf>
    <xf numFmtId="0" fontId="7" fillId="0" borderId="0" xfId="1" applyFont="1" applyAlignment="1">
      <alignment horizontal="center" vertical="center" wrapText="1"/>
    </xf>
    <xf numFmtId="0" fontId="10" fillId="0" borderId="0" xfId="0" applyFont="1" applyFill="1" applyBorder="1" applyAlignment="1">
      <alignment horizontal="left" wrapText="1"/>
    </xf>
    <xf numFmtId="0" fontId="10" fillId="0" borderId="0" xfId="0" applyFont="1" applyBorder="1" applyAlignment="1"/>
    <xf numFmtId="0" fontId="39" fillId="0" borderId="54" xfId="2" applyFont="1" applyFill="1" applyBorder="1" applyAlignment="1">
      <alignment horizontal="center" vertical="center" wrapText="1" shrinkToFit="1"/>
    </xf>
    <xf numFmtId="0" fontId="39" fillId="0" borderId="55"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54" xfId="0" applyFont="1" applyFill="1" applyBorder="1" applyAlignment="1">
      <alignment horizontal="center" vertical="center" wrapText="1" shrinkToFit="1"/>
    </xf>
    <xf numFmtId="0" fontId="39" fillId="0" borderId="54" xfId="2" applyNumberFormat="1" applyFont="1" applyFill="1" applyBorder="1" applyAlignment="1">
      <alignment horizontal="center" vertical="center" wrapText="1" shrinkToFit="1"/>
    </xf>
    <xf numFmtId="0" fontId="39" fillId="0" borderId="2"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0" xfId="2" applyFont="1" applyFill="1" applyAlignment="1">
      <alignment horizontal="center" vertical="top" wrapText="1"/>
    </xf>
    <xf numFmtId="0" fontId="6" fillId="0" borderId="0" xfId="1" applyFont="1" applyFill="1" applyAlignment="1">
      <alignment horizontal="center" vertical="center"/>
    </xf>
    <xf numFmtId="0" fontId="79" fillId="0" borderId="39" xfId="52" applyFont="1" applyFill="1" applyBorder="1" applyAlignment="1">
      <alignment horizontal="center" vertical="center"/>
    </xf>
    <xf numFmtId="0" fontId="79" fillId="0" borderId="40" xfId="52" applyFont="1" applyFill="1" applyBorder="1" applyAlignment="1">
      <alignment horizontal="center" vertical="center"/>
    </xf>
    <xf numFmtId="0" fontId="79" fillId="0" borderId="41" xfId="52" applyFont="1" applyFill="1" applyBorder="1" applyAlignment="1">
      <alignment horizontal="center" vertical="center"/>
    </xf>
    <xf numFmtId="0" fontId="79" fillId="0" borderId="57" xfId="2" applyFont="1" applyFill="1" applyBorder="1" applyAlignment="1">
      <alignment horizontal="center" vertical="center" wrapText="1"/>
    </xf>
    <xf numFmtId="0" fontId="39" fillId="0" borderId="57" xfId="2" applyFont="1" applyFill="1" applyBorder="1" applyAlignment="1">
      <alignment horizontal="center" vertical="center" wrapText="1"/>
    </xf>
    <xf numFmtId="0" fontId="8" fillId="0" borderId="0" xfId="1" applyFont="1" applyFill="1" applyAlignment="1">
      <alignment horizontal="center" vertical="center"/>
    </xf>
    <xf numFmtId="0" fontId="10" fillId="0" borderId="0" xfId="2" applyFont="1" applyFill="1" applyAlignment="1">
      <alignment horizontal="center"/>
    </xf>
    <xf numFmtId="0" fontId="39" fillId="0" borderId="0" xfId="2" applyFont="1" applyFill="1" applyAlignment="1">
      <alignment horizontal="center"/>
    </xf>
    <xf numFmtId="0" fontId="39" fillId="0" borderId="57" xfId="52" applyFont="1" applyFill="1" applyBorder="1" applyAlignment="1">
      <alignment horizontal="center" vertical="center" wrapText="1"/>
    </xf>
    <xf numFmtId="0" fontId="4" fillId="0" borderId="0" xfId="1" applyFont="1" applyFill="1" applyAlignment="1">
      <alignment horizontal="center" vertical="center"/>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57" xfId="2" applyFont="1" applyFill="1" applyBorder="1" applyAlignment="1">
      <alignment horizontal="center" vertical="center"/>
    </xf>
    <xf numFmtId="0" fontId="79" fillId="0" borderId="55" xfId="2" applyFont="1" applyFill="1" applyBorder="1" applyAlignment="1">
      <alignment horizontal="center" vertical="center" wrapText="1"/>
    </xf>
    <xf numFmtId="0" fontId="79" fillId="0" borderId="6"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10"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3"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2"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38" fillId="0" borderId="0" xfId="2" applyFont="1" applyFill="1" applyAlignment="1">
      <alignment horizontal="center" wrapText="1"/>
    </xf>
    <xf numFmtId="0" fontId="38" fillId="0" borderId="0" xfId="2" applyFont="1" applyFill="1" applyAlignment="1">
      <alignment horizontal="center"/>
    </xf>
  </cellXfs>
  <cellStyles count="19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5"/>
    <cellStyle name="Ввод  2 2 2" xfId="157"/>
    <cellStyle name="Ввод  2 2 3" xfId="123"/>
    <cellStyle name="Ввод  2 2 4" xfId="179"/>
    <cellStyle name="Ввод  2 3" xfId="92"/>
    <cellStyle name="Ввод  2 3 2" xfId="164"/>
    <cellStyle name="Ввод  2 3 3" xfId="186"/>
    <cellStyle name="Ввод  2 4" xfId="84"/>
    <cellStyle name="Ввод  2 4 2" xfId="156"/>
    <cellStyle name="Ввод  2 4 3" xfId="178"/>
    <cellStyle name="Ввод  2 5" xfId="95"/>
    <cellStyle name="Ввод  2 5 2" xfId="167"/>
    <cellStyle name="Ввод  2 5 3" xfId="189"/>
    <cellStyle name="Ввод  2 6" xfId="76"/>
    <cellStyle name="Ввод  2 6 2" xfId="149"/>
    <cellStyle name="Ввод  2 6 3" xfId="110"/>
    <cellStyle name="Ввод  2 7" xfId="115"/>
    <cellStyle name="Ввод  2 8" xfId="120"/>
    <cellStyle name="Вывод 2" xfId="30"/>
    <cellStyle name="Вывод 2 2" xfId="86"/>
    <cellStyle name="Вывод 2 2 2" xfId="158"/>
    <cellStyle name="Вывод 2 2 3" xfId="124"/>
    <cellStyle name="Вывод 2 2 4" xfId="180"/>
    <cellStyle name="Вывод 2 3" xfId="91"/>
    <cellStyle name="Вывод 2 3 2" xfId="163"/>
    <cellStyle name="Вывод 2 3 3" xfId="185"/>
    <cellStyle name="Вывод 2 4" xfId="88"/>
    <cellStyle name="Вывод 2 4 2" xfId="160"/>
    <cellStyle name="Вывод 2 4 3" xfId="182"/>
    <cellStyle name="Вывод 2 5" xfId="96"/>
    <cellStyle name="Вывод 2 5 2" xfId="168"/>
    <cellStyle name="Вывод 2 5 3" xfId="190"/>
    <cellStyle name="Вывод 2 6" xfId="77"/>
    <cellStyle name="Вывод 2 6 2" xfId="150"/>
    <cellStyle name="Вывод 2 6 3" xfId="109"/>
    <cellStyle name="Вывод 2 7" xfId="114"/>
    <cellStyle name="Вывод 2 8" xfId="119"/>
    <cellStyle name="Вычисление 2" xfId="31"/>
    <cellStyle name="Вычисление 2 2" xfId="87"/>
    <cellStyle name="Вычисление 2 2 2" xfId="159"/>
    <cellStyle name="Вычисление 2 2 3" xfId="125"/>
    <cellStyle name="Вычисление 2 2 4" xfId="181"/>
    <cellStyle name="Вычисление 2 3" xfId="82"/>
    <cellStyle name="Вычисление 2 3 2" xfId="155"/>
    <cellStyle name="Вычисление 2 3 3" xfId="177"/>
    <cellStyle name="Вычисление 2 4" xfId="89"/>
    <cellStyle name="Вычисление 2 4 2" xfId="161"/>
    <cellStyle name="Вычисление 2 4 3" xfId="183"/>
    <cellStyle name="Вычисление 2 5" xfId="97"/>
    <cellStyle name="Вычисление 2 5 2" xfId="169"/>
    <cellStyle name="Вычисление 2 5 3" xfId="191"/>
    <cellStyle name="Вычисление 2 6" xfId="78"/>
    <cellStyle name="Вычисление 2 6 2" xfId="151"/>
    <cellStyle name="Вычисление 2 6 3" xfId="173"/>
    <cellStyle name="Вычисление 2 7" xfId="113"/>
    <cellStyle name="Вычисление 2 8" xfId="121"/>
    <cellStyle name="Гиперссылка" xfId="195"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62"/>
    <cellStyle name="Итог 2 2 3" xfId="126"/>
    <cellStyle name="Итог 2 2 4" xfId="184"/>
    <cellStyle name="Итог 2 3" xfId="81"/>
    <cellStyle name="Итог 2 3 2" xfId="154"/>
    <cellStyle name="Итог 2 3 3" xfId="176"/>
    <cellStyle name="Итог 2 4" xfId="94"/>
    <cellStyle name="Итог 2 4 2" xfId="166"/>
    <cellStyle name="Итог 2 4 3" xfId="188"/>
    <cellStyle name="Итог 2 5" xfId="98"/>
    <cellStyle name="Итог 2 5 2" xfId="170"/>
    <cellStyle name="Итог 2 5 3" xfId="192"/>
    <cellStyle name="Итог 2 6" xfId="79"/>
    <cellStyle name="Итог 2 6 2" xfId="152"/>
    <cellStyle name="Итог 2 6 3" xfId="174"/>
    <cellStyle name="Итог 2 7" xfId="112"/>
    <cellStyle name="Итог 2 8" xfId="118"/>
    <cellStyle name="Контрольная ячейка 2" xfId="37"/>
    <cellStyle name="Название 2" xfId="38"/>
    <cellStyle name="Нейтральный 2" xfId="39"/>
    <cellStyle name="Обычный" xfId="0" builtinId="0"/>
    <cellStyle name="Обычный 12 2" xfId="40"/>
    <cellStyle name="Обычный 19" xfId="108"/>
    <cellStyle name="Обычный 2" xfId="3"/>
    <cellStyle name="Обычный 2 10" xfId="197"/>
    <cellStyle name="Обычный 2 2" xfId="62"/>
    <cellStyle name="Обычный 2 2 2" xfId="71"/>
    <cellStyle name="Обычный 2 3" xfId="72"/>
    <cellStyle name="Обычный 2 3 2" xfId="101"/>
    <cellStyle name="Обычный 2 4" xfId="83"/>
    <cellStyle name="Обычный 2 5" xfId="75"/>
    <cellStyle name="Обычный 2 6" xfId="116"/>
    <cellStyle name="Обычный 3" xfId="2"/>
    <cellStyle name="Обычный 3 2" xfId="41"/>
    <cellStyle name="Обычный 3 2 2 2" xfId="42"/>
    <cellStyle name="Обычный 3 21" xfId="63"/>
    <cellStyle name="Обычный 3 3" xfId="129"/>
    <cellStyle name="Обычный 3 7" xfId="196"/>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8 2" xfId="127"/>
    <cellStyle name="Обычный 8 3" xfId="122"/>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3"/>
    <cellStyle name="Примечание 2 2 2" xfId="165"/>
    <cellStyle name="Примечание 2 2 3" xfId="128"/>
    <cellStyle name="Примечание 2 2 4" xfId="187"/>
    <cellStyle name="Примечание 2 3" xfId="99"/>
    <cellStyle name="Примечание 2 3 2" xfId="171"/>
    <cellStyle name="Примечание 2 3 3" xfId="193"/>
    <cellStyle name="Примечание 2 4" xfId="80"/>
    <cellStyle name="Примечание 2 4 2" xfId="153"/>
    <cellStyle name="Примечание 2 4 3" xfId="175"/>
    <cellStyle name="Примечание 2 5" xfId="111"/>
    <cellStyle name="Примечание 2 6" xfId="117"/>
    <cellStyle name="Процентный" xfId="106" builtinId="5"/>
    <cellStyle name="Процентный 2" xfId="64"/>
    <cellStyle name="Процентный 2 2" xfId="73"/>
    <cellStyle name="Процентный 3" xfId="65"/>
    <cellStyle name="Процентный 4" xfId="68"/>
    <cellStyle name="Процентный 4 2" xfId="100"/>
    <cellStyle name="Связанная ячейка 2" xfId="56"/>
    <cellStyle name="Стиль 1" xfId="66"/>
    <cellStyle name="Текст предупреждения 2" xfId="57"/>
    <cellStyle name="Финансовый" xfId="194" builtinId="3"/>
    <cellStyle name="Финансовый 2" xfId="58"/>
    <cellStyle name="Финансовый 2 2" xfId="102"/>
    <cellStyle name="Финансовый 2 2 2" xfId="104"/>
    <cellStyle name="Финансовый 2 2 2 2" xfId="148"/>
    <cellStyle name="Финансовый 2 2 2 2 2" xfId="59"/>
    <cellStyle name="Финансовый 2 2 2 3" xfId="146"/>
    <cellStyle name="Финансовый 2 2 2 4" xfId="141"/>
    <cellStyle name="Финансовый 2 2 3" xfId="138"/>
    <cellStyle name="Финансовый 2 2 4" xfId="144"/>
    <cellStyle name="Финансовый 2 2 5" xfId="142"/>
    <cellStyle name="Финансовый 2 2 6" xfId="131"/>
    <cellStyle name="Финансовый 2 3" xfId="103"/>
    <cellStyle name="Финансовый 2 3 2" xfId="137"/>
    <cellStyle name="Финансовый 2 3 3" xfId="145"/>
    <cellStyle name="Финансовый 2 4" xfId="74"/>
    <cellStyle name="Финансовый 2 4 2" xfId="134"/>
    <cellStyle name="Финансовый 2 4 2 2" xfId="147"/>
    <cellStyle name="Финансовый 2 4 3" xfId="140"/>
    <cellStyle name="Финансовый 2 5" xfId="132"/>
    <cellStyle name="Финансовый 2 5 2" xfId="143"/>
    <cellStyle name="Финансовый 2 6" xfId="135"/>
    <cellStyle name="Финансовый 3" xfId="60"/>
    <cellStyle name="Финансовый 3 2" xfId="70"/>
    <cellStyle name="Финансовый 3 2 2" xfId="105"/>
    <cellStyle name="Финансовый 3 2 2 2" xfId="172"/>
    <cellStyle name="Финансовый 3 2 2 3" xfId="130"/>
    <cellStyle name="Финансовый 3 2 3" xfId="133"/>
    <cellStyle name="Финансовый 4" xfId="139"/>
    <cellStyle name="Финансовый 5" xfId="107"/>
    <cellStyle name="Финансовый 6" xfId="136"/>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318524032"/>
        <c:axId val="318524424"/>
      </c:lineChart>
      <c:catAx>
        <c:axId val="318524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8524424"/>
        <c:crosses val="autoZero"/>
        <c:auto val="1"/>
        <c:lblAlgn val="ctr"/>
        <c:lblOffset val="100"/>
        <c:noMultiLvlLbl val="0"/>
      </c:catAx>
      <c:valAx>
        <c:axId val="318524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5240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tabSelected="1" view="pageBreakPreview" zoomScale="90" zoomScaleSheetLayoutView="90" workbookViewId="0">
      <selection activeCell="C23" sqref="C23"/>
    </sheetView>
  </sheetViews>
  <sheetFormatPr defaultColWidth="9.140625" defaultRowHeight="15" x14ac:dyDescent="0.25"/>
  <cols>
    <col min="1" max="1" width="6.140625" style="254" customWidth="1"/>
    <col min="2" max="2" width="53.5703125" style="254" customWidth="1"/>
    <col min="3" max="3" width="91.42578125" style="271" customWidth="1"/>
    <col min="4" max="4" width="36.5703125" style="254" customWidth="1"/>
    <col min="5" max="5" width="20" style="254" customWidth="1"/>
    <col min="6" max="6" width="25.5703125" style="254" customWidth="1"/>
    <col min="7" max="7" width="16.42578125" style="254" customWidth="1"/>
    <col min="8" max="16384" width="9.140625" style="254"/>
  </cols>
  <sheetData>
    <row r="1" spans="1:20" s="81" customFormat="1" ht="18.75" x14ac:dyDescent="0.2">
      <c r="C1" s="236" t="s">
        <v>66</v>
      </c>
    </row>
    <row r="2" spans="1:20" s="81" customFormat="1" ht="18.75" customHeight="1" x14ac:dyDescent="0.3">
      <c r="C2" s="237" t="s">
        <v>8</v>
      </c>
    </row>
    <row r="3" spans="1:20" s="81" customFormat="1" ht="18.75" x14ac:dyDescent="0.3">
      <c r="A3" s="238"/>
      <c r="C3" s="237" t="s">
        <v>65</v>
      </c>
    </row>
    <row r="4" spans="1:20" s="81" customFormat="1" ht="18.75" x14ac:dyDescent="0.3">
      <c r="A4" s="238"/>
      <c r="C4" s="262"/>
      <c r="F4" s="237"/>
    </row>
    <row r="5" spans="1:20" s="81" customFormat="1" ht="15.75" x14ac:dyDescent="0.25">
      <c r="A5" s="473" t="s">
        <v>715</v>
      </c>
      <c r="B5" s="473"/>
      <c r="C5" s="473"/>
      <c r="D5" s="53"/>
      <c r="E5" s="53"/>
      <c r="F5" s="53"/>
      <c r="G5" s="53"/>
      <c r="H5" s="53"/>
    </row>
    <row r="6" spans="1:20" s="81" customFormat="1" ht="18.75" x14ac:dyDescent="0.3">
      <c r="A6" s="238"/>
      <c r="C6" s="262"/>
      <c r="F6" s="237"/>
    </row>
    <row r="7" spans="1:20" s="81" customFormat="1" ht="18.75" x14ac:dyDescent="0.2">
      <c r="A7" s="474" t="s">
        <v>7</v>
      </c>
      <c r="B7" s="474"/>
      <c r="C7" s="474"/>
      <c r="D7" s="239"/>
      <c r="E7" s="239"/>
      <c r="F7" s="239"/>
      <c r="G7" s="239"/>
      <c r="H7" s="239"/>
      <c r="I7" s="239"/>
      <c r="J7" s="239"/>
      <c r="K7" s="239"/>
      <c r="L7" s="239"/>
      <c r="M7" s="239"/>
      <c r="N7" s="239"/>
      <c r="O7" s="239"/>
      <c r="P7" s="239"/>
      <c r="Q7" s="239"/>
      <c r="R7" s="239"/>
      <c r="S7" s="239"/>
      <c r="T7" s="239"/>
    </row>
    <row r="8" spans="1:20" s="81" customFormat="1" ht="18.75" x14ac:dyDescent="0.2">
      <c r="A8" s="240"/>
      <c r="B8" s="240"/>
      <c r="C8" s="263"/>
      <c r="D8" s="240"/>
      <c r="E8" s="240"/>
      <c r="F8" s="240"/>
      <c r="G8" s="239"/>
      <c r="H8" s="239"/>
      <c r="I8" s="239"/>
      <c r="J8" s="239"/>
      <c r="K8" s="239"/>
      <c r="L8" s="239"/>
      <c r="M8" s="239"/>
      <c r="N8" s="239"/>
      <c r="O8" s="239"/>
      <c r="P8" s="239"/>
      <c r="Q8" s="239"/>
      <c r="R8" s="239"/>
      <c r="S8" s="239"/>
      <c r="T8" s="239"/>
    </row>
    <row r="9" spans="1:20" s="81" customFormat="1" ht="18.75" x14ac:dyDescent="0.2">
      <c r="A9" s="475" t="s">
        <v>503</v>
      </c>
      <c r="B9" s="475"/>
      <c r="C9" s="475"/>
      <c r="D9" s="241"/>
      <c r="E9" s="241"/>
      <c r="F9" s="241"/>
      <c r="G9" s="239"/>
      <c r="H9" s="239"/>
      <c r="I9" s="239"/>
      <c r="J9" s="239"/>
      <c r="K9" s="239"/>
      <c r="L9" s="239"/>
      <c r="M9" s="239"/>
      <c r="N9" s="239"/>
      <c r="O9" s="239"/>
      <c r="P9" s="239"/>
      <c r="Q9" s="239"/>
      <c r="R9" s="239"/>
      <c r="S9" s="239"/>
      <c r="T9" s="239"/>
    </row>
    <row r="10" spans="1:20" s="81" customFormat="1" ht="18.75" x14ac:dyDescent="0.2">
      <c r="A10" s="470" t="s">
        <v>6</v>
      </c>
      <c r="B10" s="470"/>
      <c r="C10" s="470"/>
      <c r="D10" s="242"/>
      <c r="E10" s="242"/>
      <c r="F10" s="242"/>
      <c r="G10" s="239"/>
      <c r="H10" s="239"/>
      <c r="I10" s="239"/>
      <c r="J10" s="239"/>
      <c r="K10" s="239"/>
      <c r="L10" s="239"/>
      <c r="M10" s="239"/>
      <c r="N10" s="239"/>
      <c r="O10" s="239"/>
      <c r="P10" s="239"/>
      <c r="Q10" s="239"/>
      <c r="R10" s="239"/>
      <c r="S10" s="239"/>
      <c r="T10" s="239"/>
    </row>
    <row r="11" spans="1:20" s="81" customFormat="1" ht="18.75" x14ac:dyDescent="0.2">
      <c r="A11" s="240"/>
      <c r="B11" s="240"/>
      <c r="C11" s="263"/>
      <c r="D11" s="240"/>
      <c r="E11" s="240"/>
      <c r="F11" s="240"/>
      <c r="G11" s="239"/>
      <c r="H11" s="239"/>
      <c r="I11" s="239"/>
      <c r="J11" s="239"/>
      <c r="K11" s="239"/>
      <c r="L11" s="239"/>
      <c r="M11" s="239"/>
      <c r="N11" s="239"/>
      <c r="O11" s="239"/>
      <c r="P11" s="239"/>
      <c r="Q11" s="239"/>
      <c r="R11" s="239"/>
      <c r="S11" s="239"/>
      <c r="T11" s="239"/>
    </row>
    <row r="12" spans="1:20" s="81" customFormat="1" ht="18.75" x14ac:dyDescent="0.2">
      <c r="A12" s="472" t="s">
        <v>509</v>
      </c>
      <c r="B12" s="472"/>
      <c r="C12" s="472"/>
      <c r="D12" s="241"/>
      <c r="E12" s="241"/>
      <c r="F12" s="241"/>
      <c r="G12" s="239"/>
      <c r="H12" s="239"/>
      <c r="I12" s="239"/>
      <c r="J12" s="239"/>
      <c r="K12" s="239"/>
      <c r="L12" s="239"/>
      <c r="M12" s="239"/>
      <c r="N12" s="239"/>
      <c r="O12" s="239"/>
      <c r="P12" s="239"/>
      <c r="Q12" s="239"/>
      <c r="R12" s="239"/>
      <c r="S12" s="239"/>
      <c r="T12" s="239"/>
    </row>
    <row r="13" spans="1:20" s="81" customFormat="1" ht="18.75" x14ac:dyDescent="0.2">
      <c r="A13" s="470" t="s">
        <v>5</v>
      </c>
      <c r="B13" s="470"/>
      <c r="C13" s="470"/>
      <c r="D13" s="242"/>
      <c r="E13" s="242"/>
      <c r="F13" s="242"/>
      <c r="G13" s="239"/>
      <c r="H13" s="239"/>
      <c r="I13" s="239"/>
      <c r="J13" s="239"/>
      <c r="K13" s="239"/>
      <c r="L13" s="239"/>
      <c r="M13" s="239"/>
      <c r="N13" s="239"/>
      <c r="O13" s="239"/>
      <c r="P13" s="239"/>
      <c r="Q13" s="239"/>
      <c r="R13" s="239"/>
      <c r="S13" s="239"/>
      <c r="T13" s="239"/>
    </row>
    <row r="14" spans="1:20" s="243" customFormat="1" ht="15.75" customHeight="1" x14ac:dyDescent="0.2">
      <c r="A14" s="235"/>
      <c r="B14" s="235"/>
      <c r="C14" s="217"/>
      <c r="D14" s="235"/>
      <c r="E14" s="235"/>
      <c r="F14" s="235"/>
      <c r="G14" s="235"/>
      <c r="H14" s="235"/>
      <c r="I14" s="235"/>
      <c r="J14" s="235"/>
      <c r="K14" s="235"/>
      <c r="L14" s="235"/>
      <c r="M14" s="235"/>
      <c r="N14" s="235"/>
      <c r="O14" s="235"/>
      <c r="P14" s="235"/>
      <c r="Q14" s="235"/>
      <c r="R14" s="235"/>
      <c r="S14" s="235"/>
      <c r="T14" s="235"/>
    </row>
    <row r="15" spans="1:20" s="244" customFormat="1" ht="75.75" customHeight="1" x14ac:dyDescent="0.2">
      <c r="A15" s="471" t="s">
        <v>554</v>
      </c>
      <c r="B15" s="471"/>
      <c r="C15" s="471"/>
      <c r="D15" s="241"/>
      <c r="E15" s="241"/>
      <c r="F15" s="241"/>
      <c r="G15" s="241"/>
      <c r="H15" s="241"/>
      <c r="I15" s="241"/>
      <c r="J15" s="241"/>
      <c r="K15" s="241"/>
      <c r="L15" s="241"/>
      <c r="M15" s="241"/>
      <c r="N15" s="241"/>
      <c r="O15" s="241"/>
      <c r="P15" s="241"/>
      <c r="Q15" s="241"/>
      <c r="R15" s="241"/>
      <c r="S15" s="241"/>
      <c r="T15" s="241"/>
    </row>
    <row r="16" spans="1:20" s="244" customFormat="1" ht="15" customHeight="1" x14ac:dyDescent="0.2">
      <c r="A16" s="470" t="s">
        <v>4</v>
      </c>
      <c r="B16" s="470"/>
      <c r="C16" s="470"/>
      <c r="D16" s="242"/>
      <c r="E16" s="242"/>
      <c r="F16" s="242"/>
      <c r="G16" s="242"/>
      <c r="H16" s="242"/>
      <c r="I16" s="242"/>
      <c r="J16" s="242"/>
      <c r="K16" s="242"/>
      <c r="L16" s="242"/>
      <c r="M16" s="242"/>
      <c r="N16" s="242"/>
      <c r="O16" s="242"/>
      <c r="P16" s="242"/>
      <c r="Q16" s="242"/>
      <c r="R16" s="242"/>
      <c r="S16" s="242"/>
      <c r="T16" s="242"/>
    </row>
    <row r="17" spans="1:20" s="244" customFormat="1" ht="15" customHeight="1" x14ac:dyDescent="0.2">
      <c r="A17" s="245"/>
      <c r="B17" s="245"/>
      <c r="C17" s="264"/>
      <c r="D17" s="245"/>
      <c r="E17" s="245"/>
      <c r="F17" s="245"/>
      <c r="G17" s="245"/>
      <c r="H17" s="245"/>
      <c r="I17" s="245"/>
      <c r="J17" s="245"/>
      <c r="K17" s="245"/>
      <c r="L17" s="245"/>
      <c r="M17" s="245"/>
      <c r="N17" s="245"/>
      <c r="O17" s="245"/>
      <c r="P17" s="245"/>
      <c r="Q17" s="245"/>
    </row>
    <row r="18" spans="1:20" s="244" customFormat="1" ht="15" customHeight="1" x14ac:dyDescent="0.2">
      <c r="A18" s="471" t="s">
        <v>367</v>
      </c>
      <c r="B18" s="472"/>
      <c r="C18" s="472"/>
      <c r="D18" s="246"/>
      <c r="E18" s="246"/>
      <c r="F18" s="246"/>
      <c r="G18" s="246"/>
      <c r="H18" s="246"/>
      <c r="I18" s="246"/>
      <c r="J18" s="246"/>
      <c r="K18" s="246"/>
      <c r="L18" s="246"/>
      <c r="M18" s="246"/>
      <c r="N18" s="246"/>
      <c r="O18" s="246"/>
      <c r="P18" s="246"/>
      <c r="Q18" s="246"/>
      <c r="R18" s="246"/>
      <c r="S18" s="246"/>
      <c r="T18" s="246"/>
    </row>
    <row r="19" spans="1:20" s="244" customFormat="1" ht="15" customHeight="1" x14ac:dyDescent="0.2">
      <c r="A19" s="242"/>
      <c r="B19" s="242"/>
      <c r="C19" s="265"/>
      <c r="D19" s="242"/>
      <c r="E19" s="242"/>
      <c r="F19" s="242"/>
      <c r="G19" s="245"/>
      <c r="H19" s="245"/>
      <c r="I19" s="245"/>
      <c r="J19" s="245"/>
      <c r="K19" s="245"/>
      <c r="L19" s="245"/>
      <c r="M19" s="245"/>
      <c r="N19" s="245"/>
      <c r="O19" s="245"/>
      <c r="P19" s="245"/>
      <c r="Q19" s="245"/>
    </row>
    <row r="20" spans="1:20" s="244" customFormat="1" ht="39.75" customHeight="1" x14ac:dyDescent="0.2">
      <c r="A20" s="247" t="s">
        <v>3</v>
      </c>
      <c r="B20" s="248" t="s">
        <v>64</v>
      </c>
      <c r="C20" s="249" t="s">
        <v>63</v>
      </c>
      <c r="D20" s="250"/>
      <c r="E20" s="250"/>
      <c r="F20" s="250"/>
      <c r="G20" s="235"/>
      <c r="H20" s="235"/>
      <c r="I20" s="235"/>
      <c r="J20" s="235"/>
      <c r="K20" s="235"/>
      <c r="L20" s="235"/>
      <c r="M20" s="235"/>
      <c r="N20" s="235"/>
      <c r="O20" s="235"/>
      <c r="P20" s="235"/>
      <c r="Q20" s="235"/>
      <c r="R20" s="251"/>
      <c r="S20" s="251"/>
      <c r="T20" s="251"/>
    </row>
    <row r="21" spans="1:20" s="244" customFormat="1" ht="16.5" customHeight="1" x14ac:dyDescent="0.2">
      <c r="A21" s="249">
        <v>1</v>
      </c>
      <c r="B21" s="248">
        <v>2</v>
      </c>
      <c r="C21" s="249">
        <v>3</v>
      </c>
      <c r="D21" s="250"/>
      <c r="E21" s="250"/>
      <c r="F21" s="250"/>
      <c r="G21" s="235"/>
      <c r="H21" s="235"/>
      <c r="I21" s="235"/>
      <c r="J21" s="235"/>
      <c r="K21" s="235"/>
      <c r="L21" s="235"/>
      <c r="M21" s="235"/>
      <c r="N21" s="235"/>
      <c r="O21" s="235"/>
      <c r="P21" s="235"/>
      <c r="Q21" s="235"/>
      <c r="R21" s="251"/>
      <c r="S21" s="251"/>
      <c r="T21" s="251"/>
    </row>
    <row r="22" spans="1:20" s="244" customFormat="1" ht="55.5" customHeight="1" x14ac:dyDescent="0.2">
      <c r="A22" s="98" t="s">
        <v>62</v>
      </c>
      <c r="B22" s="252" t="s">
        <v>256</v>
      </c>
      <c r="C22" s="100" t="s">
        <v>428</v>
      </c>
      <c r="D22" s="250"/>
      <c r="E22" s="250"/>
      <c r="F22" s="250"/>
      <c r="G22" s="235"/>
      <c r="H22" s="235"/>
      <c r="I22" s="235"/>
      <c r="J22" s="235"/>
      <c r="K22" s="235"/>
      <c r="L22" s="235"/>
      <c r="M22" s="235"/>
      <c r="N22" s="235"/>
      <c r="O22" s="235"/>
      <c r="P22" s="235"/>
      <c r="Q22" s="235"/>
      <c r="R22" s="251"/>
      <c r="S22" s="251"/>
      <c r="T22" s="251"/>
    </row>
    <row r="23" spans="1:20" s="244" customFormat="1" ht="63" x14ac:dyDescent="0.2">
      <c r="A23" s="98" t="s">
        <v>61</v>
      </c>
      <c r="B23" s="99" t="s">
        <v>513</v>
      </c>
      <c r="C23" s="100" t="s">
        <v>521</v>
      </c>
      <c r="D23" s="250"/>
      <c r="E23" s="250"/>
      <c r="F23" s="250"/>
      <c r="G23" s="235"/>
      <c r="H23" s="235"/>
      <c r="I23" s="235"/>
      <c r="J23" s="235"/>
      <c r="K23" s="235"/>
      <c r="L23" s="235"/>
      <c r="M23" s="235"/>
      <c r="N23" s="235"/>
      <c r="O23" s="235"/>
      <c r="P23" s="235"/>
      <c r="Q23" s="235"/>
      <c r="R23" s="251"/>
      <c r="S23" s="251"/>
      <c r="T23" s="251"/>
    </row>
    <row r="24" spans="1:20" s="244" customFormat="1" ht="22.5" customHeight="1" x14ac:dyDescent="0.2">
      <c r="A24" s="467"/>
      <c r="B24" s="468"/>
      <c r="C24" s="469"/>
      <c r="D24" s="250"/>
      <c r="E24" s="250"/>
      <c r="F24" s="250"/>
      <c r="G24" s="235"/>
      <c r="H24" s="235"/>
      <c r="I24" s="235"/>
      <c r="J24" s="235"/>
      <c r="K24" s="235"/>
      <c r="L24" s="235"/>
      <c r="M24" s="235"/>
      <c r="N24" s="235"/>
      <c r="O24" s="235"/>
      <c r="P24" s="235"/>
      <c r="Q24" s="235"/>
      <c r="R24" s="251"/>
      <c r="S24" s="251"/>
      <c r="T24" s="251"/>
    </row>
    <row r="25" spans="1:20" s="244" customFormat="1" ht="58.5" customHeight="1" x14ac:dyDescent="0.2">
      <c r="A25" s="98" t="s">
        <v>60</v>
      </c>
      <c r="B25" s="100" t="s">
        <v>316</v>
      </c>
      <c r="C25" s="100" t="s">
        <v>515</v>
      </c>
      <c r="D25" s="250"/>
      <c r="E25" s="250"/>
      <c r="F25" s="235"/>
      <c r="G25" s="235"/>
      <c r="H25" s="235"/>
      <c r="I25" s="235"/>
      <c r="J25" s="235"/>
      <c r="K25" s="235"/>
      <c r="L25" s="235"/>
      <c r="M25" s="235"/>
      <c r="N25" s="235"/>
      <c r="O25" s="235"/>
      <c r="P25" s="235"/>
      <c r="Q25" s="251"/>
      <c r="R25" s="251"/>
      <c r="S25" s="251"/>
      <c r="T25" s="251"/>
    </row>
    <row r="26" spans="1:20" s="244" customFormat="1" ht="42.75" customHeight="1" x14ac:dyDescent="0.2">
      <c r="A26" s="98" t="s">
        <v>59</v>
      </c>
      <c r="B26" s="100" t="s">
        <v>72</v>
      </c>
      <c r="C26" s="100" t="s">
        <v>383</v>
      </c>
      <c r="D26" s="250"/>
      <c r="E26" s="250"/>
      <c r="F26" s="235"/>
      <c r="G26" s="235"/>
      <c r="H26" s="235"/>
      <c r="I26" s="235"/>
      <c r="J26" s="235"/>
      <c r="K26" s="235"/>
      <c r="L26" s="235"/>
      <c r="M26" s="235"/>
      <c r="N26" s="235"/>
      <c r="O26" s="235"/>
      <c r="P26" s="235"/>
      <c r="Q26" s="251"/>
      <c r="R26" s="251"/>
      <c r="S26" s="251"/>
      <c r="T26" s="251"/>
    </row>
    <row r="27" spans="1:20" s="244" customFormat="1" ht="51.75" customHeight="1" x14ac:dyDescent="0.2">
      <c r="A27" s="98" t="s">
        <v>57</v>
      </c>
      <c r="B27" s="100" t="s">
        <v>71</v>
      </c>
      <c r="C27" s="100" t="s">
        <v>518</v>
      </c>
      <c r="D27" s="250"/>
      <c r="E27" s="250"/>
      <c r="F27" s="235"/>
      <c r="G27" s="235"/>
      <c r="H27" s="235"/>
      <c r="I27" s="235"/>
      <c r="J27" s="235"/>
      <c r="K27" s="235"/>
      <c r="L27" s="235"/>
      <c r="M27" s="235"/>
      <c r="N27" s="235"/>
      <c r="O27" s="235"/>
      <c r="P27" s="235"/>
      <c r="Q27" s="251"/>
      <c r="R27" s="251"/>
      <c r="S27" s="251"/>
      <c r="T27" s="251"/>
    </row>
    <row r="28" spans="1:20" s="244" customFormat="1" ht="42.75" customHeight="1" x14ac:dyDescent="0.2">
      <c r="A28" s="98" t="s">
        <v>56</v>
      </c>
      <c r="B28" s="100" t="s">
        <v>317</v>
      </c>
      <c r="C28" s="100" t="s">
        <v>433</v>
      </c>
      <c r="D28" s="250"/>
      <c r="E28" s="250"/>
      <c r="F28" s="235"/>
      <c r="G28" s="235"/>
      <c r="H28" s="235"/>
      <c r="I28" s="235"/>
      <c r="J28" s="235"/>
      <c r="K28" s="235"/>
      <c r="L28" s="235"/>
      <c r="M28" s="235"/>
      <c r="N28" s="235"/>
      <c r="O28" s="235"/>
      <c r="P28" s="235"/>
      <c r="Q28" s="251"/>
      <c r="R28" s="251"/>
      <c r="S28" s="251"/>
      <c r="T28" s="251"/>
    </row>
    <row r="29" spans="1:20" s="244" customFormat="1" ht="51.75" customHeight="1" x14ac:dyDescent="0.2">
      <c r="A29" s="98" t="s">
        <v>54</v>
      </c>
      <c r="B29" s="100" t="s">
        <v>318</v>
      </c>
      <c r="C29" s="100" t="s">
        <v>433</v>
      </c>
      <c r="D29" s="250"/>
      <c r="E29" s="250"/>
      <c r="F29" s="235"/>
      <c r="G29" s="235"/>
      <c r="H29" s="235"/>
      <c r="I29" s="235"/>
      <c r="J29" s="235"/>
      <c r="K29" s="235"/>
      <c r="L29" s="235"/>
      <c r="M29" s="235"/>
      <c r="N29" s="235"/>
      <c r="O29" s="235"/>
      <c r="P29" s="235"/>
      <c r="Q29" s="251"/>
      <c r="R29" s="251"/>
      <c r="S29" s="251"/>
      <c r="T29" s="251"/>
    </row>
    <row r="30" spans="1:20" s="244" customFormat="1" ht="51.75" customHeight="1" x14ac:dyDescent="0.2">
      <c r="A30" s="98" t="s">
        <v>52</v>
      </c>
      <c r="B30" s="100" t="s">
        <v>319</v>
      </c>
      <c r="C30" s="100" t="s">
        <v>512</v>
      </c>
      <c r="D30" s="250"/>
      <c r="E30" s="250"/>
      <c r="F30" s="235"/>
      <c r="G30" s="235"/>
      <c r="H30" s="235"/>
      <c r="I30" s="235"/>
      <c r="J30" s="235"/>
      <c r="K30" s="235"/>
      <c r="L30" s="235"/>
      <c r="M30" s="235"/>
      <c r="N30" s="235"/>
      <c r="O30" s="235"/>
      <c r="P30" s="235"/>
      <c r="Q30" s="251"/>
      <c r="R30" s="251"/>
      <c r="S30" s="251"/>
      <c r="T30" s="251"/>
    </row>
    <row r="31" spans="1:20" s="244" customFormat="1" ht="51.75" customHeight="1" x14ac:dyDescent="0.2">
      <c r="A31" s="98" t="s">
        <v>70</v>
      </c>
      <c r="B31" s="100" t="s">
        <v>320</v>
      </c>
      <c r="C31" s="100" t="s">
        <v>487</v>
      </c>
      <c r="D31" s="250"/>
      <c r="E31" s="250"/>
      <c r="F31" s="235"/>
      <c r="G31" s="235"/>
      <c r="H31" s="235"/>
      <c r="I31" s="235"/>
      <c r="J31" s="235"/>
      <c r="K31" s="235"/>
      <c r="L31" s="235"/>
      <c r="M31" s="235"/>
      <c r="N31" s="235"/>
      <c r="O31" s="235"/>
      <c r="P31" s="235"/>
      <c r="Q31" s="251"/>
      <c r="R31" s="251"/>
      <c r="S31" s="251"/>
      <c r="T31" s="251"/>
    </row>
    <row r="32" spans="1:20" s="244" customFormat="1" ht="51.75" customHeight="1" x14ac:dyDescent="0.2">
      <c r="A32" s="98" t="s">
        <v>68</v>
      </c>
      <c r="B32" s="100" t="s">
        <v>321</v>
      </c>
      <c r="C32" s="100" t="s">
        <v>433</v>
      </c>
      <c r="D32" s="250"/>
      <c r="E32" s="250"/>
      <c r="F32" s="235"/>
      <c r="G32" s="235"/>
      <c r="H32" s="235"/>
      <c r="I32" s="235"/>
      <c r="J32" s="235"/>
      <c r="K32" s="235"/>
      <c r="L32" s="235"/>
      <c r="M32" s="235"/>
      <c r="N32" s="235"/>
      <c r="O32" s="235"/>
      <c r="P32" s="235"/>
      <c r="Q32" s="251"/>
      <c r="R32" s="251"/>
      <c r="S32" s="251"/>
      <c r="T32" s="251"/>
    </row>
    <row r="33" spans="1:20" s="244" customFormat="1" ht="101.25" customHeight="1" x14ac:dyDescent="0.2">
      <c r="A33" s="98" t="s">
        <v>67</v>
      </c>
      <c r="B33" s="100" t="s">
        <v>322</v>
      </c>
      <c r="C33" s="266" t="s">
        <v>519</v>
      </c>
      <c r="D33" s="250"/>
      <c r="E33" s="250"/>
      <c r="F33" s="235"/>
      <c r="G33" s="235"/>
      <c r="H33" s="235"/>
      <c r="I33" s="235"/>
      <c r="J33" s="235"/>
      <c r="K33" s="235"/>
      <c r="L33" s="235"/>
      <c r="M33" s="235"/>
      <c r="N33" s="235"/>
      <c r="O33" s="235"/>
      <c r="P33" s="235"/>
      <c r="Q33" s="251"/>
      <c r="R33" s="251"/>
      <c r="S33" s="251"/>
      <c r="T33" s="251"/>
    </row>
    <row r="34" spans="1:20" ht="111" customHeight="1" x14ac:dyDescent="0.25">
      <c r="A34" s="98" t="s">
        <v>336</v>
      </c>
      <c r="B34" s="100" t="s">
        <v>323</v>
      </c>
      <c r="C34" s="267" t="s">
        <v>520</v>
      </c>
      <c r="D34" s="253"/>
      <c r="E34" s="253"/>
      <c r="F34" s="253"/>
      <c r="G34" s="253"/>
      <c r="H34" s="253"/>
      <c r="I34" s="253"/>
      <c r="J34" s="253"/>
      <c r="K34" s="253"/>
      <c r="L34" s="253"/>
      <c r="M34" s="253"/>
      <c r="N34" s="253"/>
      <c r="O34" s="253"/>
      <c r="P34" s="253"/>
      <c r="Q34" s="253"/>
      <c r="R34" s="253"/>
      <c r="S34" s="253"/>
      <c r="T34" s="253"/>
    </row>
    <row r="35" spans="1:20" ht="58.5" customHeight="1" x14ac:dyDescent="0.25">
      <c r="A35" s="98" t="s">
        <v>326</v>
      </c>
      <c r="B35" s="100" t="s">
        <v>69</v>
      </c>
      <c r="C35" s="100" t="s">
        <v>433</v>
      </c>
      <c r="D35" s="253"/>
      <c r="E35" s="253"/>
      <c r="F35" s="253"/>
      <c r="G35" s="253"/>
      <c r="H35" s="253"/>
      <c r="I35" s="253"/>
      <c r="J35" s="253"/>
      <c r="K35" s="253"/>
      <c r="L35" s="253"/>
      <c r="M35" s="253"/>
      <c r="N35" s="253"/>
      <c r="O35" s="253"/>
      <c r="P35" s="253"/>
      <c r="Q35" s="253"/>
      <c r="R35" s="253"/>
      <c r="S35" s="253"/>
      <c r="T35" s="253"/>
    </row>
    <row r="36" spans="1:20" ht="51.75" customHeight="1" x14ac:dyDescent="0.25">
      <c r="A36" s="98" t="s">
        <v>337</v>
      </c>
      <c r="B36" s="100" t="s">
        <v>324</v>
      </c>
      <c r="C36" s="100" t="s">
        <v>487</v>
      </c>
      <c r="D36" s="253"/>
      <c r="E36" s="253"/>
      <c r="F36" s="253"/>
      <c r="G36" s="253"/>
      <c r="H36" s="253"/>
      <c r="I36" s="253"/>
      <c r="J36" s="253"/>
      <c r="K36" s="253"/>
      <c r="L36" s="253"/>
      <c r="M36" s="253"/>
      <c r="N36" s="253"/>
      <c r="O36" s="253"/>
      <c r="P36" s="253"/>
      <c r="Q36" s="253"/>
      <c r="R36" s="253"/>
      <c r="S36" s="253"/>
      <c r="T36" s="253"/>
    </row>
    <row r="37" spans="1:20" ht="43.5" customHeight="1" x14ac:dyDescent="0.25">
      <c r="A37" s="98" t="s">
        <v>327</v>
      </c>
      <c r="B37" s="100" t="s">
        <v>325</v>
      </c>
      <c r="C37" s="100" t="s">
        <v>487</v>
      </c>
      <c r="D37" s="253"/>
      <c r="E37" s="253"/>
      <c r="F37" s="253"/>
      <c r="G37" s="253"/>
      <c r="H37" s="253"/>
      <c r="I37" s="253"/>
      <c r="J37" s="253"/>
      <c r="K37" s="253"/>
      <c r="L37" s="253"/>
      <c r="M37" s="253"/>
      <c r="N37" s="253"/>
      <c r="O37" s="253"/>
      <c r="P37" s="253"/>
      <c r="Q37" s="253"/>
      <c r="R37" s="253"/>
      <c r="S37" s="253"/>
      <c r="T37" s="253"/>
    </row>
    <row r="38" spans="1:20" ht="43.5" customHeight="1" x14ac:dyDescent="0.25">
      <c r="A38" s="98" t="s">
        <v>338</v>
      </c>
      <c r="B38" s="100" t="s">
        <v>202</v>
      </c>
      <c r="C38" s="100" t="s">
        <v>487</v>
      </c>
      <c r="D38" s="253"/>
      <c r="E38" s="253"/>
      <c r="F38" s="253"/>
      <c r="G38" s="253"/>
      <c r="H38" s="253"/>
      <c r="I38" s="253"/>
      <c r="J38" s="253"/>
      <c r="K38" s="253"/>
      <c r="L38" s="253"/>
      <c r="M38" s="253"/>
      <c r="N38" s="253"/>
      <c r="O38" s="253"/>
      <c r="P38" s="253"/>
      <c r="Q38" s="253"/>
      <c r="R38" s="253"/>
      <c r="S38" s="253"/>
      <c r="T38" s="253"/>
    </row>
    <row r="39" spans="1:20" ht="23.25" customHeight="1" x14ac:dyDescent="0.25">
      <c r="A39" s="467"/>
      <c r="B39" s="468"/>
      <c r="C39" s="469"/>
      <c r="D39" s="253"/>
      <c r="E39" s="253"/>
      <c r="F39" s="253"/>
      <c r="G39" s="253"/>
      <c r="H39" s="253"/>
      <c r="I39" s="253"/>
      <c r="J39" s="253"/>
      <c r="K39" s="253"/>
      <c r="L39" s="253"/>
      <c r="M39" s="253"/>
      <c r="N39" s="253"/>
      <c r="O39" s="253"/>
      <c r="P39" s="253"/>
      <c r="Q39" s="253"/>
      <c r="R39" s="253"/>
      <c r="S39" s="253"/>
      <c r="T39" s="253"/>
    </row>
    <row r="40" spans="1:20" ht="63" x14ac:dyDescent="0.25">
      <c r="A40" s="98" t="s">
        <v>328</v>
      </c>
      <c r="B40" s="100" t="s">
        <v>379</v>
      </c>
      <c r="C40" s="100" t="s">
        <v>643</v>
      </c>
      <c r="D40" s="253"/>
      <c r="E40" s="253"/>
      <c r="F40" s="253"/>
      <c r="G40" s="253"/>
      <c r="H40" s="253"/>
      <c r="I40" s="253"/>
      <c r="J40" s="253"/>
      <c r="K40" s="253"/>
      <c r="L40" s="253"/>
      <c r="M40" s="253"/>
      <c r="N40" s="253"/>
      <c r="O40" s="253"/>
      <c r="P40" s="253"/>
      <c r="Q40" s="253"/>
      <c r="R40" s="253"/>
      <c r="S40" s="253"/>
      <c r="T40" s="253"/>
    </row>
    <row r="41" spans="1:20" ht="105.75" customHeight="1" x14ac:dyDescent="0.25">
      <c r="A41" s="98" t="s">
        <v>339</v>
      </c>
      <c r="B41" s="100" t="s">
        <v>362</v>
      </c>
      <c r="C41" s="268" t="s">
        <v>621</v>
      </c>
      <c r="D41" s="253"/>
      <c r="E41" s="253"/>
      <c r="F41" s="253"/>
      <c r="G41" s="253"/>
      <c r="H41" s="253"/>
      <c r="I41" s="253"/>
      <c r="J41" s="253"/>
      <c r="K41" s="253"/>
      <c r="L41" s="253"/>
      <c r="M41" s="253"/>
      <c r="N41" s="253"/>
      <c r="O41" s="253"/>
      <c r="P41" s="253"/>
      <c r="Q41" s="253"/>
      <c r="R41" s="253"/>
      <c r="S41" s="253"/>
      <c r="T41" s="253"/>
    </row>
    <row r="42" spans="1:20" ht="83.25" customHeight="1" x14ac:dyDescent="0.25">
      <c r="A42" s="98" t="s">
        <v>329</v>
      </c>
      <c r="B42" s="100" t="s">
        <v>376</v>
      </c>
      <c r="C42" s="268" t="s">
        <v>621</v>
      </c>
      <c r="D42" s="253"/>
      <c r="E42" s="253"/>
      <c r="F42" s="253"/>
      <c r="G42" s="253"/>
      <c r="H42" s="253"/>
      <c r="I42" s="253"/>
      <c r="J42" s="253"/>
      <c r="K42" s="253"/>
      <c r="L42" s="253"/>
      <c r="M42" s="253"/>
      <c r="N42" s="253"/>
      <c r="O42" s="253"/>
      <c r="P42" s="253"/>
      <c r="Q42" s="253"/>
      <c r="R42" s="253"/>
      <c r="S42" s="253"/>
      <c r="T42" s="253"/>
    </row>
    <row r="43" spans="1:20" ht="186" customHeight="1" x14ac:dyDescent="0.25">
      <c r="A43" s="98" t="s">
        <v>342</v>
      </c>
      <c r="B43" s="100" t="s">
        <v>343</v>
      </c>
      <c r="C43" s="100" t="s">
        <v>397</v>
      </c>
      <c r="D43" s="253"/>
      <c r="E43" s="253"/>
      <c r="F43" s="253"/>
      <c r="G43" s="253"/>
      <c r="H43" s="253"/>
      <c r="I43" s="253"/>
      <c r="J43" s="253"/>
      <c r="K43" s="253"/>
      <c r="L43" s="253"/>
      <c r="M43" s="253"/>
      <c r="N43" s="253"/>
      <c r="O43" s="253"/>
      <c r="P43" s="253"/>
      <c r="Q43" s="253"/>
      <c r="R43" s="253"/>
      <c r="S43" s="253"/>
      <c r="T43" s="253"/>
    </row>
    <row r="44" spans="1:20" ht="111" customHeight="1" x14ac:dyDescent="0.25">
      <c r="A44" s="98" t="s">
        <v>330</v>
      </c>
      <c r="B44" s="100" t="s">
        <v>368</v>
      </c>
      <c r="C44" s="100" t="s">
        <v>710</v>
      </c>
      <c r="D44" s="253"/>
      <c r="E44" s="253"/>
      <c r="F44" s="253"/>
      <c r="G44" s="253"/>
      <c r="H44" s="253"/>
      <c r="I44" s="253"/>
      <c r="J44" s="253"/>
      <c r="K44" s="253"/>
      <c r="L44" s="253"/>
      <c r="M44" s="253"/>
      <c r="N44" s="253"/>
      <c r="O44" s="253"/>
      <c r="P44" s="253"/>
      <c r="Q44" s="253"/>
      <c r="R44" s="253"/>
      <c r="S44" s="253"/>
      <c r="T44" s="253"/>
    </row>
    <row r="45" spans="1:20" ht="120" customHeight="1" x14ac:dyDescent="0.25">
      <c r="A45" s="98" t="s">
        <v>363</v>
      </c>
      <c r="B45" s="100" t="s">
        <v>369</v>
      </c>
      <c r="C45" s="100" t="s">
        <v>396</v>
      </c>
      <c r="D45" s="253"/>
      <c r="E45" s="253"/>
      <c r="F45" s="253"/>
      <c r="G45" s="253"/>
      <c r="H45" s="253"/>
      <c r="I45" s="253"/>
      <c r="J45" s="253"/>
      <c r="K45" s="253"/>
      <c r="L45" s="253"/>
      <c r="M45" s="253"/>
      <c r="N45" s="253"/>
      <c r="O45" s="253"/>
      <c r="P45" s="253"/>
      <c r="Q45" s="253"/>
      <c r="R45" s="253"/>
      <c r="S45" s="253"/>
      <c r="T45" s="253"/>
    </row>
    <row r="46" spans="1:20" ht="101.25" customHeight="1" x14ac:dyDescent="0.25">
      <c r="A46" s="98" t="s">
        <v>331</v>
      </c>
      <c r="B46" s="100" t="s">
        <v>370</v>
      </c>
      <c r="C46" s="100" t="s">
        <v>711</v>
      </c>
      <c r="D46" s="253"/>
      <c r="E46" s="253"/>
      <c r="F46" s="253"/>
      <c r="G46" s="253"/>
      <c r="H46" s="253"/>
      <c r="I46" s="253"/>
      <c r="J46" s="253"/>
      <c r="K46" s="253"/>
      <c r="L46" s="253"/>
      <c r="M46" s="253"/>
      <c r="N46" s="253"/>
      <c r="O46" s="253"/>
      <c r="P46" s="253"/>
      <c r="Q46" s="253"/>
      <c r="R46" s="253"/>
      <c r="S46" s="253"/>
      <c r="T46" s="253"/>
    </row>
    <row r="47" spans="1:20" ht="18.75" customHeight="1" x14ac:dyDescent="0.25">
      <c r="A47" s="467"/>
      <c r="B47" s="468"/>
      <c r="C47" s="469"/>
      <c r="D47" s="253"/>
      <c r="E47" s="253"/>
      <c r="F47" s="253"/>
      <c r="G47" s="253"/>
      <c r="H47" s="253"/>
      <c r="I47" s="253"/>
      <c r="J47" s="253"/>
      <c r="K47" s="253"/>
      <c r="L47" s="253"/>
      <c r="M47" s="253"/>
      <c r="N47" s="253"/>
      <c r="O47" s="253"/>
      <c r="P47" s="253"/>
      <c r="Q47" s="253"/>
      <c r="R47" s="253"/>
      <c r="S47" s="253"/>
      <c r="T47" s="253"/>
    </row>
    <row r="48" spans="1:20" ht="75.75" customHeight="1" x14ac:dyDescent="0.25">
      <c r="A48" s="98" t="s">
        <v>364</v>
      </c>
      <c r="B48" s="100" t="s">
        <v>377</v>
      </c>
      <c r="C48" s="269" t="str">
        <f>CONCATENATE(ROUND('6.2. Паспорт фин осв ввод'!U24,2)," млн рублей")</f>
        <v>0.02 млн рублей</v>
      </c>
      <c r="D48" s="253"/>
      <c r="E48" s="253"/>
      <c r="F48" s="253"/>
      <c r="G48" s="253"/>
      <c r="H48" s="253"/>
      <c r="I48" s="253"/>
      <c r="J48" s="253"/>
      <c r="K48" s="253"/>
      <c r="L48" s="253"/>
      <c r="M48" s="253"/>
      <c r="N48" s="253"/>
      <c r="O48" s="253"/>
      <c r="P48" s="253"/>
      <c r="Q48" s="253"/>
      <c r="R48" s="253"/>
      <c r="S48" s="253"/>
      <c r="T48" s="253"/>
    </row>
    <row r="49" spans="1:20" ht="71.25" customHeight="1" x14ac:dyDescent="0.25">
      <c r="A49" s="98" t="s">
        <v>332</v>
      </c>
      <c r="B49" s="100" t="s">
        <v>378</v>
      </c>
      <c r="C49" s="269" t="str">
        <f>CONCATENATE(ROUND('6.2. Паспорт фин осв ввод'!U30,2)," млн рублей")</f>
        <v>0 млн рублей</v>
      </c>
      <c r="D49" s="253"/>
      <c r="E49" s="253"/>
      <c r="F49" s="253"/>
      <c r="G49" s="253"/>
      <c r="H49" s="253"/>
      <c r="I49" s="253"/>
      <c r="J49" s="253"/>
      <c r="K49" s="253"/>
      <c r="L49" s="253"/>
      <c r="M49" s="253"/>
      <c r="N49" s="253"/>
      <c r="O49" s="253"/>
      <c r="P49" s="253"/>
      <c r="Q49" s="253"/>
      <c r="R49" s="253"/>
      <c r="S49" s="253"/>
      <c r="T49" s="253"/>
    </row>
    <row r="50" spans="1:20" x14ac:dyDescent="0.25">
      <c r="A50" s="253"/>
      <c r="B50" s="253"/>
      <c r="C50" s="270"/>
      <c r="D50" s="253"/>
      <c r="E50" s="253"/>
      <c r="F50" s="253"/>
      <c r="G50" s="253"/>
      <c r="H50" s="253"/>
      <c r="I50" s="253"/>
      <c r="J50" s="253"/>
      <c r="K50" s="253"/>
      <c r="L50" s="253"/>
      <c r="M50" s="253"/>
      <c r="N50" s="253"/>
      <c r="O50" s="253"/>
      <c r="P50" s="253"/>
      <c r="Q50" s="253"/>
      <c r="R50" s="253"/>
      <c r="S50" s="253"/>
      <c r="T50" s="253"/>
    </row>
    <row r="51" spans="1:20" x14ac:dyDescent="0.25">
      <c r="A51" s="253"/>
      <c r="B51" s="253"/>
      <c r="C51" s="270"/>
      <c r="D51" s="253"/>
      <c r="E51" s="253"/>
      <c r="F51" s="253"/>
      <c r="G51" s="253"/>
      <c r="H51" s="253"/>
      <c r="I51" s="253"/>
      <c r="J51" s="253"/>
      <c r="K51" s="253"/>
      <c r="L51" s="253"/>
      <c r="M51" s="253"/>
      <c r="N51" s="253"/>
      <c r="O51" s="253"/>
      <c r="P51" s="253"/>
      <c r="Q51" s="253"/>
      <c r="R51" s="253"/>
      <c r="S51" s="253"/>
      <c r="T51" s="253"/>
    </row>
    <row r="52" spans="1:20" x14ac:dyDescent="0.25">
      <c r="A52" s="253"/>
      <c r="B52" s="253"/>
      <c r="C52" s="270"/>
      <c r="D52" s="253"/>
      <c r="E52" s="253"/>
      <c r="F52" s="253"/>
      <c r="G52" s="253"/>
      <c r="H52" s="253"/>
      <c r="I52" s="253"/>
      <c r="J52" s="253"/>
      <c r="K52" s="253"/>
      <c r="L52" s="253"/>
      <c r="M52" s="253"/>
      <c r="N52" s="253"/>
      <c r="O52" s="253"/>
      <c r="P52" s="253"/>
      <c r="Q52" s="253"/>
      <c r="R52" s="253"/>
      <c r="S52" s="253"/>
      <c r="T52" s="253"/>
    </row>
    <row r="53" spans="1:20" x14ac:dyDescent="0.25">
      <c r="A53" s="253"/>
      <c r="B53" s="253"/>
      <c r="C53" s="270"/>
      <c r="D53" s="253"/>
      <c r="E53" s="253"/>
      <c r="F53" s="253"/>
      <c r="G53" s="253"/>
      <c r="H53" s="253"/>
      <c r="I53" s="253"/>
      <c r="J53" s="253"/>
      <c r="K53" s="253"/>
      <c r="L53" s="253"/>
      <c r="M53" s="253"/>
      <c r="N53" s="253"/>
      <c r="O53" s="253"/>
      <c r="P53" s="253"/>
      <c r="Q53" s="253"/>
      <c r="R53" s="253"/>
      <c r="S53" s="253"/>
      <c r="T53" s="253"/>
    </row>
    <row r="54" spans="1:20" x14ac:dyDescent="0.25">
      <c r="A54" s="253"/>
      <c r="B54" s="253"/>
      <c r="C54" s="270"/>
      <c r="D54" s="253"/>
      <c r="E54" s="253"/>
      <c r="F54" s="253"/>
      <c r="G54" s="253"/>
      <c r="H54" s="253"/>
      <c r="I54" s="253"/>
      <c r="J54" s="253"/>
      <c r="K54" s="253"/>
      <c r="L54" s="253"/>
      <c r="M54" s="253"/>
      <c r="N54" s="253"/>
      <c r="O54" s="253"/>
      <c r="P54" s="253"/>
      <c r="Q54" s="253"/>
      <c r="R54" s="253"/>
      <c r="S54" s="253"/>
      <c r="T54" s="253"/>
    </row>
    <row r="55" spans="1:20" x14ac:dyDescent="0.25">
      <c r="A55" s="253"/>
      <c r="B55" s="253"/>
      <c r="C55" s="270"/>
      <c r="D55" s="253"/>
      <c r="E55" s="253"/>
      <c r="F55" s="253"/>
      <c r="G55" s="253"/>
      <c r="H55" s="253"/>
      <c r="I55" s="253"/>
      <c r="J55" s="253"/>
      <c r="K55" s="253"/>
      <c r="L55" s="253"/>
      <c r="M55" s="253"/>
      <c r="N55" s="253"/>
      <c r="O55" s="253"/>
      <c r="P55" s="253"/>
      <c r="Q55" s="253"/>
      <c r="R55" s="253"/>
      <c r="S55" s="253"/>
      <c r="T55" s="253"/>
    </row>
    <row r="56" spans="1:20" x14ac:dyDescent="0.25">
      <c r="A56" s="253"/>
      <c r="B56" s="253"/>
      <c r="C56" s="270"/>
      <c r="D56" s="253"/>
      <c r="E56" s="253"/>
      <c r="F56" s="253"/>
      <c r="G56" s="253"/>
      <c r="H56" s="253"/>
      <c r="I56" s="253"/>
      <c r="J56" s="253"/>
      <c r="K56" s="253"/>
      <c r="L56" s="253"/>
      <c r="M56" s="253"/>
      <c r="N56" s="253"/>
      <c r="O56" s="253"/>
      <c r="P56" s="253"/>
      <c r="Q56" s="253"/>
      <c r="R56" s="253"/>
      <c r="S56" s="253"/>
      <c r="T56" s="253"/>
    </row>
    <row r="57" spans="1:20" x14ac:dyDescent="0.25">
      <c r="A57" s="253"/>
      <c r="B57" s="253"/>
      <c r="C57" s="270"/>
      <c r="D57" s="253"/>
      <c r="E57" s="253"/>
      <c r="F57" s="253"/>
      <c r="G57" s="253"/>
      <c r="H57" s="253"/>
      <c r="I57" s="253"/>
      <c r="J57" s="253"/>
      <c r="K57" s="253"/>
      <c r="L57" s="253"/>
      <c r="M57" s="253"/>
      <c r="N57" s="253"/>
      <c r="O57" s="253"/>
      <c r="P57" s="253"/>
      <c r="Q57" s="253"/>
      <c r="R57" s="253"/>
      <c r="S57" s="253"/>
      <c r="T57" s="253"/>
    </row>
    <row r="58" spans="1:20" x14ac:dyDescent="0.25">
      <c r="A58" s="253"/>
      <c r="B58" s="253"/>
      <c r="C58" s="270"/>
      <c r="D58" s="253"/>
      <c r="E58" s="253"/>
      <c r="F58" s="253"/>
      <c r="G58" s="253"/>
      <c r="H58" s="253"/>
      <c r="I58" s="253"/>
      <c r="J58" s="253"/>
      <c r="K58" s="253"/>
      <c r="L58" s="253"/>
      <c r="M58" s="253"/>
      <c r="N58" s="253"/>
      <c r="O58" s="253"/>
      <c r="P58" s="253"/>
      <c r="Q58" s="253"/>
      <c r="R58" s="253"/>
      <c r="S58" s="253"/>
      <c r="T58" s="253"/>
    </row>
    <row r="59" spans="1:20" x14ac:dyDescent="0.25">
      <c r="A59" s="253"/>
      <c r="B59" s="253"/>
      <c r="C59" s="270"/>
      <c r="D59" s="253"/>
      <c r="E59" s="253"/>
      <c r="F59" s="253"/>
      <c r="G59" s="253"/>
      <c r="H59" s="253"/>
      <c r="I59" s="253"/>
      <c r="J59" s="253"/>
      <c r="K59" s="253"/>
      <c r="L59" s="253"/>
      <c r="M59" s="253"/>
      <c r="N59" s="253"/>
      <c r="O59" s="253"/>
      <c r="P59" s="253"/>
      <c r="Q59" s="253"/>
      <c r="R59" s="253"/>
      <c r="S59" s="253"/>
      <c r="T59" s="253"/>
    </row>
    <row r="60" spans="1:20" x14ac:dyDescent="0.25">
      <c r="A60" s="253"/>
      <c r="B60" s="253"/>
      <c r="C60" s="270"/>
      <c r="D60" s="253"/>
      <c r="E60" s="253"/>
      <c r="F60" s="253"/>
      <c r="G60" s="253"/>
      <c r="H60" s="253"/>
      <c r="I60" s="253"/>
      <c r="J60" s="253"/>
      <c r="K60" s="253"/>
      <c r="L60" s="253"/>
      <c r="M60" s="253"/>
      <c r="N60" s="253"/>
      <c r="O60" s="253"/>
      <c r="P60" s="253"/>
      <c r="Q60" s="253"/>
      <c r="R60" s="253"/>
      <c r="S60" s="253"/>
      <c r="T60" s="253"/>
    </row>
    <row r="61" spans="1:20" x14ac:dyDescent="0.25">
      <c r="A61" s="253"/>
      <c r="B61" s="253"/>
      <c r="C61" s="270"/>
      <c r="D61" s="253"/>
      <c r="E61" s="253"/>
      <c r="F61" s="253"/>
      <c r="G61" s="253"/>
      <c r="H61" s="253"/>
      <c r="I61" s="253"/>
      <c r="J61" s="253"/>
      <c r="K61" s="253"/>
      <c r="L61" s="253"/>
      <c r="M61" s="253"/>
      <c r="N61" s="253"/>
      <c r="O61" s="253"/>
      <c r="P61" s="253"/>
      <c r="Q61" s="253"/>
      <c r="R61" s="253"/>
      <c r="S61" s="253"/>
      <c r="T61" s="253"/>
    </row>
    <row r="62" spans="1:20" x14ac:dyDescent="0.25">
      <c r="A62" s="253"/>
      <c r="B62" s="253"/>
      <c r="C62" s="270"/>
      <c r="D62" s="253"/>
      <c r="E62" s="253"/>
      <c r="F62" s="253"/>
      <c r="G62" s="253"/>
      <c r="H62" s="253"/>
      <c r="I62" s="253"/>
      <c r="J62" s="253"/>
      <c r="K62" s="253"/>
      <c r="L62" s="253"/>
      <c r="M62" s="253"/>
      <c r="N62" s="253"/>
      <c r="O62" s="253"/>
      <c r="P62" s="253"/>
      <c r="Q62" s="253"/>
      <c r="R62" s="253"/>
      <c r="S62" s="253"/>
      <c r="T62" s="253"/>
    </row>
    <row r="63" spans="1:20" x14ac:dyDescent="0.25">
      <c r="A63" s="253"/>
      <c r="B63" s="253"/>
      <c r="C63" s="270"/>
      <c r="D63" s="253"/>
      <c r="E63" s="253"/>
      <c r="F63" s="253"/>
      <c r="G63" s="253"/>
      <c r="H63" s="253"/>
      <c r="I63" s="253"/>
      <c r="J63" s="253"/>
      <c r="K63" s="253"/>
      <c r="L63" s="253"/>
      <c r="M63" s="253"/>
      <c r="N63" s="253"/>
      <c r="O63" s="253"/>
      <c r="P63" s="253"/>
      <c r="Q63" s="253"/>
      <c r="R63" s="253"/>
      <c r="S63" s="253"/>
      <c r="T63" s="253"/>
    </row>
    <row r="64" spans="1:20" x14ac:dyDescent="0.25">
      <c r="A64" s="253"/>
      <c r="B64" s="253"/>
      <c r="C64" s="270"/>
      <c r="D64" s="253"/>
      <c r="E64" s="253"/>
      <c r="F64" s="253"/>
      <c r="G64" s="253"/>
      <c r="H64" s="253"/>
      <c r="I64" s="253"/>
      <c r="J64" s="253"/>
      <c r="K64" s="253"/>
      <c r="L64" s="253"/>
      <c r="M64" s="253"/>
      <c r="N64" s="253"/>
      <c r="O64" s="253"/>
      <c r="P64" s="253"/>
      <c r="Q64" s="253"/>
      <c r="R64" s="253"/>
      <c r="S64" s="253"/>
      <c r="T64" s="253"/>
    </row>
    <row r="65" spans="1:20" x14ac:dyDescent="0.25">
      <c r="A65" s="253"/>
      <c r="B65" s="253"/>
      <c r="C65" s="270"/>
      <c r="D65" s="253"/>
      <c r="E65" s="253"/>
      <c r="F65" s="253"/>
      <c r="G65" s="253"/>
      <c r="H65" s="253"/>
      <c r="I65" s="253"/>
      <c r="J65" s="253"/>
      <c r="K65" s="253"/>
      <c r="L65" s="253"/>
      <c r="M65" s="253"/>
      <c r="N65" s="253"/>
      <c r="O65" s="253"/>
      <c r="P65" s="253"/>
      <c r="Q65" s="253"/>
      <c r="R65" s="253"/>
      <c r="S65" s="253"/>
      <c r="T65" s="253"/>
    </row>
    <row r="66" spans="1:20" x14ac:dyDescent="0.25">
      <c r="A66" s="253"/>
      <c r="B66" s="253"/>
      <c r="C66" s="270"/>
      <c r="D66" s="253"/>
      <c r="E66" s="253"/>
      <c r="F66" s="253"/>
      <c r="G66" s="253"/>
      <c r="H66" s="253"/>
      <c r="I66" s="253"/>
      <c r="J66" s="253"/>
      <c r="K66" s="253"/>
      <c r="L66" s="253"/>
      <c r="M66" s="253"/>
      <c r="N66" s="253"/>
      <c r="O66" s="253"/>
      <c r="P66" s="253"/>
      <c r="Q66" s="253"/>
      <c r="R66" s="253"/>
      <c r="S66" s="253"/>
      <c r="T66" s="253"/>
    </row>
    <row r="67" spans="1:20" x14ac:dyDescent="0.25">
      <c r="A67" s="253"/>
      <c r="B67" s="253"/>
      <c r="C67" s="270"/>
      <c r="D67" s="253"/>
      <c r="E67" s="253"/>
      <c r="F67" s="253"/>
      <c r="G67" s="253"/>
      <c r="H67" s="253"/>
      <c r="I67" s="253"/>
      <c r="J67" s="253"/>
      <c r="K67" s="253"/>
      <c r="L67" s="253"/>
      <c r="M67" s="253"/>
      <c r="N67" s="253"/>
      <c r="O67" s="253"/>
      <c r="P67" s="253"/>
      <c r="Q67" s="253"/>
      <c r="R67" s="253"/>
      <c r="S67" s="253"/>
      <c r="T67" s="253"/>
    </row>
    <row r="68" spans="1:20" x14ac:dyDescent="0.25">
      <c r="A68" s="253"/>
      <c r="B68" s="253"/>
      <c r="C68" s="270"/>
      <c r="D68" s="253"/>
      <c r="E68" s="253"/>
      <c r="F68" s="253"/>
      <c r="G68" s="253"/>
      <c r="H68" s="253"/>
      <c r="I68" s="253"/>
      <c r="J68" s="253"/>
      <c r="K68" s="253"/>
      <c r="L68" s="253"/>
      <c r="M68" s="253"/>
      <c r="N68" s="253"/>
      <c r="O68" s="253"/>
      <c r="P68" s="253"/>
      <c r="Q68" s="253"/>
      <c r="R68" s="253"/>
      <c r="S68" s="253"/>
      <c r="T68" s="253"/>
    </row>
    <row r="69" spans="1:20" x14ac:dyDescent="0.25">
      <c r="A69" s="253"/>
      <c r="B69" s="253"/>
      <c r="C69" s="270"/>
      <c r="D69" s="253"/>
      <c r="E69" s="253"/>
      <c r="F69" s="253"/>
      <c r="G69" s="253"/>
      <c r="H69" s="253"/>
      <c r="I69" s="253"/>
      <c r="J69" s="253"/>
      <c r="K69" s="253"/>
      <c r="L69" s="253"/>
      <c r="M69" s="253"/>
      <c r="N69" s="253"/>
      <c r="O69" s="253"/>
      <c r="P69" s="253"/>
      <c r="Q69" s="253"/>
      <c r="R69" s="253"/>
      <c r="S69" s="253"/>
      <c r="T69" s="253"/>
    </row>
    <row r="70" spans="1:20" x14ac:dyDescent="0.25">
      <c r="A70" s="253"/>
      <c r="B70" s="253"/>
      <c r="C70" s="270"/>
      <c r="D70" s="253"/>
      <c r="E70" s="253"/>
      <c r="F70" s="253"/>
      <c r="G70" s="253"/>
      <c r="H70" s="253"/>
      <c r="I70" s="253"/>
      <c r="J70" s="253"/>
      <c r="K70" s="253"/>
      <c r="L70" s="253"/>
      <c r="M70" s="253"/>
      <c r="N70" s="253"/>
      <c r="O70" s="253"/>
      <c r="P70" s="253"/>
      <c r="Q70" s="253"/>
      <c r="R70" s="253"/>
      <c r="S70" s="253"/>
      <c r="T70" s="253"/>
    </row>
    <row r="71" spans="1:20" x14ac:dyDescent="0.25">
      <c r="A71" s="253"/>
      <c r="B71" s="253"/>
      <c r="C71" s="270"/>
      <c r="D71" s="253"/>
      <c r="E71" s="253"/>
      <c r="F71" s="253"/>
      <c r="G71" s="253"/>
      <c r="H71" s="253"/>
      <c r="I71" s="253"/>
      <c r="J71" s="253"/>
      <c r="K71" s="253"/>
      <c r="L71" s="253"/>
      <c r="M71" s="253"/>
      <c r="N71" s="253"/>
      <c r="O71" s="253"/>
      <c r="P71" s="253"/>
      <c r="Q71" s="253"/>
      <c r="R71" s="253"/>
      <c r="S71" s="253"/>
      <c r="T71" s="253"/>
    </row>
    <row r="72" spans="1:20" x14ac:dyDescent="0.25">
      <c r="A72" s="253"/>
      <c r="B72" s="253"/>
      <c r="C72" s="270"/>
      <c r="D72" s="253"/>
      <c r="E72" s="253"/>
      <c r="F72" s="253"/>
      <c r="G72" s="253"/>
      <c r="H72" s="253"/>
      <c r="I72" s="253"/>
      <c r="J72" s="253"/>
      <c r="K72" s="253"/>
      <c r="L72" s="253"/>
      <c r="M72" s="253"/>
      <c r="N72" s="253"/>
      <c r="O72" s="253"/>
      <c r="P72" s="253"/>
      <c r="Q72" s="253"/>
      <c r="R72" s="253"/>
      <c r="S72" s="253"/>
      <c r="T72" s="253"/>
    </row>
    <row r="73" spans="1:20" x14ac:dyDescent="0.25">
      <c r="A73" s="253"/>
      <c r="B73" s="253"/>
      <c r="C73" s="270"/>
      <c r="D73" s="253"/>
      <c r="E73" s="253"/>
      <c r="F73" s="253"/>
      <c r="G73" s="253"/>
      <c r="H73" s="253"/>
      <c r="I73" s="253"/>
      <c r="J73" s="253"/>
      <c r="K73" s="253"/>
      <c r="L73" s="253"/>
      <c r="M73" s="253"/>
      <c r="N73" s="253"/>
      <c r="O73" s="253"/>
      <c r="P73" s="253"/>
      <c r="Q73" s="253"/>
      <c r="R73" s="253"/>
      <c r="S73" s="253"/>
      <c r="T73" s="253"/>
    </row>
    <row r="74" spans="1:20" x14ac:dyDescent="0.25">
      <c r="A74" s="253"/>
      <c r="B74" s="253"/>
      <c r="C74" s="270"/>
      <c r="D74" s="253"/>
      <c r="E74" s="253"/>
      <c r="F74" s="253"/>
      <c r="G74" s="253"/>
      <c r="H74" s="253"/>
      <c r="I74" s="253"/>
      <c r="J74" s="253"/>
      <c r="K74" s="253"/>
      <c r="L74" s="253"/>
      <c r="M74" s="253"/>
      <c r="N74" s="253"/>
      <c r="O74" s="253"/>
      <c r="P74" s="253"/>
      <c r="Q74" s="253"/>
      <c r="R74" s="253"/>
      <c r="S74" s="253"/>
      <c r="T74" s="253"/>
    </row>
    <row r="75" spans="1:20" x14ac:dyDescent="0.25">
      <c r="A75" s="253"/>
      <c r="B75" s="253"/>
      <c r="C75" s="270"/>
      <c r="D75" s="253"/>
      <c r="E75" s="253"/>
      <c r="F75" s="253"/>
      <c r="G75" s="253"/>
      <c r="H75" s="253"/>
      <c r="I75" s="253"/>
      <c r="J75" s="253"/>
      <c r="K75" s="253"/>
      <c r="L75" s="253"/>
      <c r="M75" s="253"/>
      <c r="N75" s="253"/>
      <c r="O75" s="253"/>
      <c r="P75" s="253"/>
      <c r="Q75" s="253"/>
      <c r="R75" s="253"/>
      <c r="S75" s="253"/>
      <c r="T75" s="253"/>
    </row>
    <row r="76" spans="1:20" x14ac:dyDescent="0.25">
      <c r="A76" s="253"/>
      <c r="B76" s="253"/>
      <c r="C76" s="270"/>
      <c r="D76" s="253"/>
      <c r="E76" s="253"/>
      <c r="F76" s="253"/>
      <c r="G76" s="253"/>
      <c r="H76" s="253"/>
      <c r="I76" s="253"/>
      <c r="J76" s="253"/>
      <c r="K76" s="253"/>
      <c r="L76" s="253"/>
      <c r="M76" s="253"/>
      <c r="N76" s="253"/>
      <c r="O76" s="253"/>
      <c r="P76" s="253"/>
      <c r="Q76" s="253"/>
      <c r="R76" s="253"/>
      <c r="S76" s="253"/>
      <c r="T76" s="253"/>
    </row>
    <row r="77" spans="1:20" x14ac:dyDescent="0.25">
      <c r="A77" s="253"/>
      <c r="B77" s="253"/>
      <c r="C77" s="270"/>
      <c r="D77" s="253"/>
      <c r="E77" s="253"/>
      <c r="F77" s="253"/>
      <c r="G77" s="253"/>
      <c r="H77" s="253"/>
      <c r="I77" s="253"/>
      <c r="J77" s="253"/>
      <c r="K77" s="253"/>
      <c r="L77" s="253"/>
      <c r="M77" s="253"/>
      <c r="N77" s="253"/>
      <c r="O77" s="253"/>
      <c r="P77" s="253"/>
      <c r="Q77" s="253"/>
      <c r="R77" s="253"/>
      <c r="S77" s="253"/>
      <c r="T77" s="253"/>
    </row>
    <row r="78" spans="1:20" x14ac:dyDescent="0.25">
      <c r="A78" s="253"/>
      <c r="B78" s="253"/>
      <c r="C78" s="270"/>
      <c r="D78" s="253"/>
      <c r="E78" s="253"/>
      <c r="F78" s="253"/>
      <c r="G78" s="253"/>
      <c r="H78" s="253"/>
      <c r="I78" s="253"/>
      <c r="J78" s="253"/>
      <c r="K78" s="253"/>
      <c r="L78" s="253"/>
      <c r="M78" s="253"/>
      <c r="N78" s="253"/>
      <c r="O78" s="253"/>
      <c r="P78" s="253"/>
      <c r="Q78" s="253"/>
      <c r="R78" s="253"/>
      <c r="S78" s="253"/>
      <c r="T78" s="253"/>
    </row>
    <row r="79" spans="1:20" x14ac:dyDescent="0.25">
      <c r="A79" s="253"/>
      <c r="B79" s="253"/>
      <c r="C79" s="270"/>
      <c r="D79" s="253"/>
      <c r="E79" s="253"/>
      <c r="F79" s="253"/>
      <c r="G79" s="253"/>
      <c r="H79" s="253"/>
      <c r="I79" s="253"/>
      <c r="J79" s="253"/>
      <c r="K79" s="253"/>
      <c r="L79" s="253"/>
      <c r="M79" s="253"/>
      <c r="N79" s="253"/>
      <c r="O79" s="253"/>
      <c r="P79" s="253"/>
      <c r="Q79" s="253"/>
      <c r="R79" s="253"/>
      <c r="S79" s="253"/>
      <c r="T79" s="253"/>
    </row>
    <row r="80" spans="1:20" x14ac:dyDescent="0.25">
      <c r="A80" s="253"/>
      <c r="B80" s="253"/>
      <c r="C80" s="270"/>
      <c r="D80" s="253"/>
      <c r="E80" s="253"/>
      <c r="F80" s="253"/>
      <c r="G80" s="253"/>
      <c r="H80" s="253"/>
      <c r="I80" s="253"/>
      <c r="J80" s="253"/>
      <c r="K80" s="253"/>
      <c r="L80" s="253"/>
      <c r="M80" s="253"/>
      <c r="N80" s="253"/>
      <c r="O80" s="253"/>
      <c r="P80" s="253"/>
      <c r="Q80" s="253"/>
      <c r="R80" s="253"/>
      <c r="S80" s="253"/>
      <c r="T80" s="253"/>
    </row>
    <row r="81" spans="1:20" x14ac:dyDescent="0.25">
      <c r="A81" s="253"/>
      <c r="B81" s="253"/>
      <c r="C81" s="270"/>
      <c r="D81" s="253"/>
      <c r="E81" s="253"/>
      <c r="F81" s="253"/>
      <c r="G81" s="253"/>
      <c r="H81" s="253"/>
      <c r="I81" s="253"/>
      <c r="J81" s="253"/>
      <c r="K81" s="253"/>
      <c r="L81" s="253"/>
      <c r="M81" s="253"/>
      <c r="N81" s="253"/>
      <c r="O81" s="253"/>
      <c r="P81" s="253"/>
      <c r="Q81" s="253"/>
      <c r="R81" s="253"/>
      <c r="S81" s="253"/>
      <c r="T81" s="253"/>
    </row>
    <row r="82" spans="1:20" x14ac:dyDescent="0.25">
      <c r="A82" s="253"/>
      <c r="B82" s="253"/>
      <c r="C82" s="270"/>
      <c r="D82" s="253"/>
      <c r="E82" s="253"/>
      <c r="F82" s="253"/>
      <c r="G82" s="253"/>
      <c r="H82" s="253"/>
      <c r="I82" s="253"/>
      <c r="J82" s="253"/>
      <c r="K82" s="253"/>
      <c r="L82" s="253"/>
      <c r="M82" s="253"/>
      <c r="N82" s="253"/>
      <c r="O82" s="253"/>
      <c r="P82" s="253"/>
      <c r="Q82" s="253"/>
      <c r="R82" s="253"/>
      <c r="S82" s="253"/>
      <c r="T82" s="253"/>
    </row>
    <row r="83" spans="1:20" x14ac:dyDescent="0.25">
      <c r="A83" s="253"/>
      <c r="B83" s="253"/>
      <c r="C83" s="270"/>
      <c r="D83" s="253"/>
      <c r="E83" s="253"/>
      <c r="F83" s="253"/>
      <c r="G83" s="253"/>
      <c r="H83" s="253"/>
      <c r="I83" s="253"/>
      <c r="J83" s="253"/>
      <c r="K83" s="253"/>
      <c r="L83" s="253"/>
      <c r="M83" s="253"/>
      <c r="N83" s="253"/>
      <c r="O83" s="253"/>
      <c r="P83" s="253"/>
      <c r="Q83" s="253"/>
      <c r="R83" s="253"/>
      <c r="S83" s="253"/>
      <c r="T83" s="253"/>
    </row>
    <row r="84" spans="1:20" x14ac:dyDescent="0.25">
      <c r="A84" s="253"/>
      <c r="B84" s="253"/>
      <c r="C84" s="270"/>
      <c r="D84" s="253"/>
      <c r="E84" s="253"/>
      <c r="F84" s="253"/>
      <c r="G84" s="253"/>
      <c r="H84" s="253"/>
      <c r="I84" s="253"/>
      <c r="J84" s="253"/>
      <c r="K84" s="253"/>
      <c r="L84" s="253"/>
      <c r="M84" s="253"/>
      <c r="N84" s="253"/>
      <c r="O84" s="253"/>
      <c r="P84" s="253"/>
      <c r="Q84" s="253"/>
      <c r="R84" s="253"/>
      <c r="S84" s="253"/>
      <c r="T84" s="253"/>
    </row>
    <row r="85" spans="1:20" x14ac:dyDescent="0.25">
      <c r="A85" s="253"/>
      <c r="B85" s="253"/>
      <c r="C85" s="270"/>
      <c r="D85" s="253"/>
      <c r="E85" s="253"/>
      <c r="F85" s="253"/>
      <c r="G85" s="253"/>
      <c r="H85" s="253"/>
      <c r="I85" s="253"/>
      <c r="J85" s="253"/>
      <c r="K85" s="253"/>
      <c r="L85" s="253"/>
      <c r="M85" s="253"/>
      <c r="N85" s="253"/>
      <c r="O85" s="253"/>
      <c r="P85" s="253"/>
      <c r="Q85" s="253"/>
      <c r="R85" s="253"/>
      <c r="S85" s="253"/>
      <c r="T85" s="253"/>
    </row>
    <row r="86" spans="1:20" x14ac:dyDescent="0.25">
      <c r="A86" s="253"/>
      <c r="B86" s="253"/>
      <c r="C86" s="270"/>
      <c r="D86" s="253"/>
      <c r="E86" s="253"/>
      <c r="F86" s="253"/>
      <c r="G86" s="253"/>
      <c r="H86" s="253"/>
      <c r="I86" s="253"/>
      <c r="J86" s="253"/>
      <c r="K86" s="253"/>
      <c r="L86" s="253"/>
      <c r="M86" s="253"/>
      <c r="N86" s="253"/>
      <c r="O86" s="253"/>
      <c r="P86" s="253"/>
      <c r="Q86" s="253"/>
      <c r="R86" s="253"/>
      <c r="S86" s="253"/>
      <c r="T86" s="253"/>
    </row>
    <row r="87" spans="1:20" x14ac:dyDescent="0.25">
      <c r="A87" s="253"/>
      <c r="B87" s="253"/>
      <c r="C87" s="270"/>
      <c r="D87" s="253"/>
      <c r="E87" s="253"/>
      <c r="F87" s="253"/>
      <c r="G87" s="253"/>
      <c r="H87" s="253"/>
      <c r="I87" s="253"/>
      <c r="J87" s="253"/>
      <c r="K87" s="253"/>
      <c r="L87" s="253"/>
      <c r="M87" s="253"/>
      <c r="N87" s="253"/>
      <c r="O87" s="253"/>
      <c r="P87" s="253"/>
      <c r="Q87" s="253"/>
      <c r="R87" s="253"/>
      <c r="S87" s="253"/>
      <c r="T87" s="253"/>
    </row>
    <row r="88" spans="1:20" x14ac:dyDescent="0.25">
      <c r="A88" s="253"/>
      <c r="B88" s="253"/>
      <c r="C88" s="270"/>
      <c r="D88" s="253"/>
      <c r="E88" s="253"/>
      <c r="F88" s="253"/>
      <c r="G88" s="253"/>
      <c r="H88" s="253"/>
      <c r="I88" s="253"/>
      <c r="J88" s="253"/>
      <c r="K88" s="253"/>
      <c r="L88" s="253"/>
      <c r="M88" s="253"/>
      <c r="N88" s="253"/>
      <c r="O88" s="253"/>
      <c r="P88" s="253"/>
      <c r="Q88" s="253"/>
      <c r="R88" s="253"/>
      <c r="S88" s="253"/>
      <c r="T88" s="253"/>
    </row>
    <row r="89" spans="1:20" x14ac:dyDescent="0.25">
      <c r="A89" s="253"/>
      <c r="B89" s="253"/>
      <c r="C89" s="270"/>
      <c r="D89" s="253"/>
      <c r="E89" s="253"/>
      <c r="F89" s="253"/>
      <c r="G89" s="253"/>
      <c r="H89" s="253"/>
      <c r="I89" s="253"/>
      <c r="J89" s="253"/>
      <c r="K89" s="253"/>
      <c r="L89" s="253"/>
      <c r="M89" s="253"/>
      <c r="N89" s="253"/>
      <c r="O89" s="253"/>
      <c r="P89" s="253"/>
      <c r="Q89" s="253"/>
      <c r="R89" s="253"/>
      <c r="S89" s="253"/>
      <c r="T89" s="253"/>
    </row>
    <row r="90" spans="1:20" x14ac:dyDescent="0.25">
      <c r="A90" s="253"/>
      <c r="B90" s="253"/>
      <c r="C90" s="270"/>
      <c r="D90" s="253"/>
      <c r="E90" s="253"/>
      <c r="F90" s="253"/>
      <c r="G90" s="253"/>
      <c r="H90" s="253"/>
      <c r="I90" s="253"/>
      <c r="J90" s="253"/>
      <c r="K90" s="253"/>
      <c r="L90" s="253"/>
      <c r="M90" s="253"/>
      <c r="N90" s="253"/>
      <c r="O90" s="253"/>
      <c r="P90" s="253"/>
      <c r="Q90" s="253"/>
      <c r="R90" s="253"/>
      <c r="S90" s="253"/>
      <c r="T90" s="253"/>
    </row>
    <row r="91" spans="1:20" x14ac:dyDescent="0.25">
      <c r="A91" s="253"/>
      <c r="B91" s="253"/>
      <c r="C91" s="270"/>
      <c r="D91" s="253"/>
      <c r="E91" s="253"/>
      <c r="F91" s="253"/>
      <c r="G91" s="253"/>
      <c r="H91" s="253"/>
      <c r="I91" s="253"/>
      <c r="J91" s="253"/>
      <c r="K91" s="253"/>
      <c r="L91" s="253"/>
      <c r="M91" s="253"/>
      <c r="N91" s="253"/>
      <c r="O91" s="253"/>
      <c r="P91" s="253"/>
      <c r="Q91" s="253"/>
      <c r="R91" s="253"/>
      <c r="S91" s="253"/>
      <c r="T91" s="253"/>
    </row>
    <row r="92" spans="1:20" x14ac:dyDescent="0.25">
      <c r="A92" s="253"/>
      <c r="B92" s="253"/>
      <c r="C92" s="270"/>
      <c r="D92" s="253"/>
      <c r="E92" s="253"/>
      <c r="F92" s="253"/>
      <c r="G92" s="253"/>
      <c r="H92" s="253"/>
      <c r="I92" s="253"/>
      <c r="J92" s="253"/>
      <c r="K92" s="253"/>
      <c r="L92" s="253"/>
      <c r="M92" s="253"/>
      <c r="N92" s="253"/>
      <c r="O92" s="253"/>
      <c r="P92" s="253"/>
      <c r="Q92" s="253"/>
      <c r="R92" s="253"/>
      <c r="S92" s="253"/>
      <c r="T92" s="253"/>
    </row>
    <row r="93" spans="1:20" x14ac:dyDescent="0.25">
      <c r="A93" s="253"/>
      <c r="B93" s="253"/>
      <c r="C93" s="270"/>
      <c r="D93" s="253"/>
      <c r="E93" s="253"/>
      <c r="F93" s="253"/>
      <c r="G93" s="253"/>
      <c r="H93" s="253"/>
      <c r="I93" s="253"/>
      <c r="J93" s="253"/>
      <c r="K93" s="253"/>
      <c r="L93" s="253"/>
      <c r="M93" s="253"/>
      <c r="N93" s="253"/>
      <c r="O93" s="253"/>
      <c r="P93" s="253"/>
      <c r="Q93" s="253"/>
      <c r="R93" s="253"/>
      <c r="S93" s="253"/>
      <c r="T93" s="253"/>
    </row>
    <row r="94" spans="1:20" x14ac:dyDescent="0.25">
      <c r="A94" s="253"/>
      <c r="B94" s="253"/>
      <c r="C94" s="270"/>
      <c r="D94" s="253"/>
      <c r="E94" s="253"/>
      <c r="F94" s="253"/>
      <c r="G94" s="253"/>
      <c r="H94" s="253"/>
      <c r="I94" s="253"/>
      <c r="J94" s="253"/>
      <c r="K94" s="253"/>
      <c r="L94" s="253"/>
      <c r="M94" s="253"/>
      <c r="N94" s="253"/>
      <c r="O94" s="253"/>
      <c r="P94" s="253"/>
      <c r="Q94" s="253"/>
      <c r="R94" s="253"/>
      <c r="S94" s="253"/>
      <c r="T94" s="253"/>
    </row>
    <row r="95" spans="1:20" x14ac:dyDescent="0.25">
      <c r="A95" s="253"/>
      <c r="B95" s="253"/>
      <c r="C95" s="270"/>
      <c r="D95" s="253"/>
      <c r="E95" s="253"/>
      <c r="F95" s="253"/>
      <c r="G95" s="253"/>
      <c r="H95" s="253"/>
      <c r="I95" s="253"/>
      <c r="J95" s="253"/>
      <c r="K95" s="253"/>
      <c r="L95" s="253"/>
      <c r="M95" s="253"/>
      <c r="N95" s="253"/>
      <c r="O95" s="253"/>
      <c r="P95" s="253"/>
      <c r="Q95" s="253"/>
      <c r="R95" s="253"/>
      <c r="S95" s="253"/>
      <c r="T95" s="253"/>
    </row>
    <row r="96" spans="1:20" x14ac:dyDescent="0.25">
      <c r="A96" s="253"/>
      <c r="B96" s="253"/>
      <c r="C96" s="270"/>
      <c r="D96" s="253"/>
      <c r="E96" s="253"/>
      <c r="F96" s="253"/>
      <c r="G96" s="253"/>
      <c r="H96" s="253"/>
      <c r="I96" s="253"/>
      <c r="J96" s="253"/>
      <c r="K96" s="253"/>
      <c r="L96" s="253"/>
      <c r="M96" s="253"/>
      <c r="N96" s="253"/>
      <c r="O96" s="253"/>
      <c r="P96" s="253"/>
      <c r="Q96" s="253"/>
      <c r="R96" s="253"/>
      <c r="S96" s="253"/>
      <c r="T96" s="253"/>
    </row>
    <row r="97" spans="1:20" x14ac:dyDescent="0.25">
      <c r="A97" s="253"/>
      <c r="B97" s="253"/>
      <c r="C97" s="270"/>
      <c r="D97" s="253"/>
      <c r="E97" s="253"/>
      <c r="F97" s="253"/>
      <c r="G97" s="253"/>
      <c r="H97" s="253"/>
      <c r="I97" s="253"/>
      <c r="J97" s="253"/>
      <c r="K97" s="253"/>
      <c r="L97" s="253"/>
      <c r="M97" s="253"/>
      <c r="N97" s="253"/>
      <c r="O97" s="253"/>
      <c r="P97" s="253"/>
      <c r="Q97" s="253"/>
      <c r="R97" s="253"/>
      <c r="S97" s="253"/>
      <c r="T97" s="253"/>
    </row>
    <row r="98" spans="1:20" x14ac:dyDescent="0.25">
      <c r="A98" s="253"/>
      <c r="B98" s="253"/>
      <c r="C98" s="270"/>
      <c r="D98" s="253"/>
      <c r="E98" s="253"/>
      <c r="F98" s="253"/>
      <c r="G98" s="253"/>
      <c r="H98" s="253"/>
      <c r="I98" s="253"/>
      <c r="J98" s="253"/>
      <c r="K98" s="253"/>
      <c r="L98" s="253"/>
      <c r="M98" s="253"/>
      <c r="N98" s="253"/>
      <c r="O98" s="253"/>
      <c r="P98" s="253"/>
      <c r="Q98" s="253"/>
      <c r="R98" s="253"/>
      <c r="S98" s="253"/>
      <c r="T98" s="253"/>
    </row>
    <row r="99" spans="1:20" x14ac:dyDescent="0.25">
      <c r="A99" s="253"/>
      <c r="B99" s="253"/>
      <c r="C99" s="270"/>
      <c r="D99" s="253"/>
      <c r="E99" s="253"/>
      <c r="F99" s="253"/>
      <c r="G99" s="253"/>
      <c r="H99" s="253"/>
      <c r="I99" s="253"/>
      <c r="J99" s="253"/>
      <c r="K99" s="253"/>
      <c r="L99" s="253"/>
      <c r="M99" s="253"/>
      <c r="N99" s="253"/>
      <c r="O99" s="253"/>
      <c r="P99" s="253"/>
      <c r="Q99" s="253"/>
      <c r="R99" s="253"/>
      <c r="S99" s="253"/>
      <c r="T99" s="253"/>
    </row>
    <row r="100" spans="1:20" x14ac:dyDescent="0.25">
      <c r="A100" s="253"/>
      <c r="B100" s="253"/>
      <c r="C100" s="270"/>
      <c r="D100" s="253"/>
      <c r="E100" s="253"/>
      <c r="F100" s="253"/>
      <c r="G100" s="253"/>
      <c r="H100" s="253"/>
      <c r="I100" s="253"/>
      <c r="J100" s="253"/>
      <c r="K100" s="253"/>
      <c r="L100" s="253"/>
      <c r="M100" s="253"/>
      <c r="N100" s="253"/>
      <c r="O100" s="253"/>
      <c r="P100" s="253"/>
      <c r="Q100" s="253"/>
      <c r="R100" s="253"/>
      <c r="S100" s="253"/>
      <c r="T100" s="253"/>
    </row>
    <row r="101" spans="1:20" x14ac:dyDescent="0.25">
      <c r="A101" s="253"/>
      <c r="B101" s="253"/>
      <c r="C101" s="270"/>
      <c r="D101" s="253"/>
      <c r="E101" s="253"/>
      <c r="F101" s="253"/>
      <c r="G101" s="253"/>
      <c r="H101" s="253"/>
      <c r="I101" s="253"/>
      <c r="J101" s="253"/>
      <c r="K101" s="253"/>
      <c r="L101" s="253"/>
      <c r="M101" s="253"/>
      <c r="N101" s="253"/>
      <c r="O101" s="253"/>
      <c r="P101" s="253"/>
      <c r="Q101" s="253"/>
      <c r="R101" s="253"/>
      <c r="S101" s="253"/>
      <c r="T101" s="253"/>
    </row>
    <row r="102" spans="1:20" x14ac:dyDescent="0.25">
      <c r="A102" s="253"/>
      <c r="B102" s="253"/>
      <c r="C102" s="270"/>
      <c r="D102" s="253"/>
      <c r="E102" s="253"/>
      <c r="F102" s="253"/>
      <c r="G102" s="253"/>
      <c r="H102" s="253"/>
      <c r="I102" s="253"/>
      <c r="J102" s="253"/>
      <c r="K102" s="253"/>
      <c r="L102" s="253"/>
      <c r="M102" s="253"/>
      <c r="N102" s="253"/>
      <c r="O102" s="253"/>
      <c r="P102" s="253"/>
      <c r="Q102" s="253"/>
      <c r="R102" s="253"/>
      <c r="S102" s="253"/>
      <c r="T102" s="253"/>
    </row>
    <row r="103" spans="1:20" x14ac:dyDescent="0.25">
      <c r="A103" s="253"/>
      <c r="B103" s="253"/>
      <c r="C103" s="270"/>
      <c r="D103" s="253"/>
      <c r="E103" s="253"/>
      <c r="F103" s="253"/>
      <c r="G103" s="253"/>
      <c r="H103" s="253"/>
      <c r="I103" s="253"/>
      <c r="J103" s="253"/>
      <c r="K103" s="253"/>
      <c r="L103" s="253"/>
      <c r="M103" s="253"/>
      <c r="N103" s="253"/>
      <c r="O103" s="253"/>
      <c r="P103" s="253"/>
      <c r="Q103" s="253"/>
      <c r="R103" s="253"/>
      <c r="S103" s="253"/>
      <c r="T103" s="253"/>
    </row>
    <row r="104" spans="1:20" x14ac:dyDescent="0.25">
      <c r="A104" s="253"/>
      <c r="B104" s="253"/>
      <c r="C104" s="270"/>
      <c r="D104" s="253"/>
      <c r="E104" s="253"/>
      <c r="F104" s="253"/>
      <c r="G104" s="253"/>
      <c r="H104" s="253"/>
      <c r="I104" s="253"/>
      <c r="J104" s="253"/>
      <c r="K104" s="253"/>
      <c r="L104" s="253"/>
      <c r="M104" s="253"/>
      <c r="N104" s="253"/>
      <c r="O104" s="253"/>
      <c r="P104" s="253"/>
      <c r="Q104" s="253"/>
      <c r="R104" s="253"/>
      <c r="S104" s="253"/>
      <c r="T104" s="253"/>
    </row>
    <row r="105" spans="1:20" x14ac:dyDescent="0.25">
      <c r="A105" s="253"/>
      <c r="B105" s="253"/>
      <c r="C105" s="270"/>
      <c r="D105" s="253"/>
      <c r="E105" s="253"/>
      <c r="F105" s="253"/>
      <c r="G105" s="253"/>
      <c r="H105" s="253"/>
      <c r="I105" s="253"/>
      <c r="J105" s="253"/>
      <c r="K105" s="253"/>
      <c r="L105" s="253"/>
      <c r="M105" s="253"/>
      <c r="N105" s="253"/>
      <c r="O105" s="253"/>
      <c r="P105" s="253"/>
      <c r="Q105" s="253"/>
      <c r="R105" s="253"/>
      <c r="S105" s="253"/>
      <c r="T105" s="253"/>
    </row>
    <row r="106" spans="1:20" x14ac:dyDescent="0.25">
      <c r="A106" s="253"/>
      <c r="B106" s="253"/>
      <c r="C106" s="270"/>
      <c r="D106" s="253"/>
      <c r="E106" s="253"/>
      <c r="F106" s="253"/>
      <c r="G106" s="253"/>
      <c r="H106" s="253"/>
      <c r="I106" s="253"/>
      <c r="J106" s="253"/>
      <c r="K106" s="253"/>
      <c r="L106" s="253"/>
      <c r="M106" s="253"/>
      <c r="N106" s="253"/>
      <c r="O106" s="253"/>
      <c r="P106" s="253"/>
      <c r="Q106" s="253"/>
      <c r="R106" s="253"/>
      <c r="S106" s="253"/>
      <c r="T106" s="253"/>
    </row>
    <row r="107" spans="1:20" x14ac:dyDescent="0.25">
      <c r="A107" s="253"/>
      <c r="B107" s="253"/>
      <c r="C107" s="270"/>
      <c r="D107" s="253"/>
      <c r="E107" s="253"/>
      <c r="F107" s="253"/>
      <c r="G107" s="253"/>
      <c r="H107" s="253"/>
      <c r="I107" s="253"/>
      <c r="J107" s="253"/>
      <c r="K107" s="253"/>
      <c r="L107" s="253"/>
      <c r="M107" s="253"/>
      <c r="N107" s="253"/>
      <c r="O107" s="253"/>
      <c r="P107" s="253"/>
      <c r="Q107" s="253"/>
      <c r="R107" s="253"/>
      <c r="S107" s="253"/>
      <c r="T107" s="253"/>
    </row>
    <row r="108" spans="1:20" x14ac:dyDescent="0.25">
      <c r="A108" s="253"/>
      <c r="B108" s="253"/>
      <c r="C108" s="270"/>
      <c r="D108" s="253"/>
      <c r="E108" s="253"/>
      <c r="F108" s="253"/>
      <c r="G108" s="253"/>
      <c r="H108" s="253"/>
      <c r="I108" s="253"/>
      <c r="J108" s="253"/>
      <c r="K108" s="253"/>
      <c r="L108" s="253"/>
      <c r="M108" s="253"/>
      <c r="N108" s="253"/>
      <c r="O108" s="253"/>
      <c r="P108" s="253"/>
      <c r="Q108" s="253"/>
      <c r="R108" s="253"/>
      <c r="S108" s="253"/>
      <c r="T108" s="253"/>
    </row>
    <row r="109" spans="1:20" x14ac:dyDescent="0.25">
      <c r="A109" s="253"/>
      <c r="B109" s="253"/>
      <c r="C109" s="270"/>
      <c r="D109" s="253"/>
      <c r="E109" s="253"/>
      <c r="F109" s="253"/>
      <c r="G109" s="253"/>
      <c r="H109" s="253"/>
      <c r="I109" s="253"/>
      <c r="J109" s="253"/>
      <c r="K109" s="253"/>
      <c r="L109" s="253"/>
      <c r="M109" s="253"/>
      <c r="N109" s="253"/>
      <c r="O109" s="253"/>
      <c r="P109" s="253"/>
      <c r="Q109" s="253"/>
      <c r="R109" s="253"/>
      <c r="S109" s="253"/>
      <c r="T109" s="253"/>
    </row>
    <row r="110" spans="1:20" x14ac:dyDescent="0.25">
      <c r="A110" s="253"/>
      <c r="B110" s="253"/>
      <c r="C110" s="270"/>
      <c r="D110" s="253"/>
      <c r="E110" s="253"/>
      <c r="F110" s="253"/>
      <c r="G110" s="253"/>
      <c r="H110" s="253"/>
      <c r="I110" s="253"/>
      <c r="J110" s="253"/>
      <c r="K110" s="253"/>
      <c r="L110" s="253"/>
      <c r="M110" s="253"/>
      <c r="N110" s="253"/>
      <c r="O110" s="253"/>
      <c r="P110" s="253"/>
      <c r="Q110" s="253"/>
      <c r="R110" s="253"/>
      <c r="S110" s="253"/>
      <c r="T110" s="253"/>
    </row>
    <row r="111" spans="1:20" x14ac:dyDescent="0.25">
      <c r="A111" s="253"/>
      <c r="B111" s="253"/>
      <c r="C111" s="270"/>
      <c r="D111" s="253"/>
      <c r="E111" s="253"/>
      <c r="F111" s="253"/>
      <c r="G111" s="253"/>
      <c r="H111" s="253"/>
      <c r="I111" s="253"/>
      <c r="J111" s="253"/>
      <c r="K111" s="253"/>
      <c r="L111" s="253"/>
      <c r="M111" s="253"/>
      <c r="N111" s="253"/>
      <c r="O111" s="253"/>
      <c r="P111" s="253"/>
      <c r="Q111" s="253"/>
      <c r="R111" s="253"/>
      <c r="S111" s="253"/>
      <c r="T111" s="253"/>
    </row>
    <row r="112" spans="1:20" x14ac:dyDescent="0.25">
      <c r="A112" s="253"/>
      <c r="B112" s="253"/>
      <c r="C112" s="270"/>
      <c r="D112" s="253"/>
      <c r="E112" s="253"/>
      <c r="F112" s="253"/>
      <c r="G112" s="253"/>
      <c r="H112" s="253"/>
      <c r="I112" s="253"/>
      <c r="J112" s="253"/>
      <c r="K112" s="253"/>
      <c r="L112" s="253"/>
      <c r="M112" s="253"/>
      <c r="N112" s="253"/>
      <c r="O112" s="253"/>
      <c r="P112" s="253"/>
      <c r="Q112" s="253"/>
      <c r="R112" s="253"/>
      <c r="S112" s="253"/>
      <c r="T112" s="253"/>
    </row>
    <row r="113" spans="1:20" x14ac:dyDescent="0.25">
      <c r="A113" s="253"/>
      <c r="B113" s="253"/>
      <c r="C113" s="270"/>
      <c r="D113" s="253"/>
      <c r="E113" s="253"/>
      <c r="F113" s="253"/>
      <c r="G113" s="253"/>
      <c r="H113" s="253"/>
      <c r="I113" s="253"/>
      <c r="J113" s="253"/>
      <c r="K113" s="253"/>
      <c r="L113" s="253"/>
      <c r="M113" s="253"/>
      <c r="N113" s="253"/>
      <c r="O113" s="253"/>
      <c r="P113" s="253"/>
      <c r="Q113" s="253"/>
      <c r="R113" s="253"/>
      <c r="S113" s="253"/>
      <c r="T113" s="253"/>
    </row>
    <row r="114" spans="1:20" x14ac:dyDescent="0.25">
      <c r="A114" s="253"/>
      <c r="B114" s="253"/>
      <c r="C114" s="270"/>
      <c r="D114" s="253"/>
      <c r="E114" s="253"/>
      <c r="F114" s="253"/>
      <c r="G114" s="253"/>
      <c r="H114" s="253"/>
      <c r="I114" s="253"/>
      <c r="J114" s="253"/>
      <c r="K114" s="253"/>
      <c r="L114" s="253"/>
      <c r="M114" s="253"/>
      <c r="N114" s="253"/>
      <c r="O114" s="253"/>
      <c r="P114" s="253"/>
      <c r="Q114" s="253"/>
      <c r="R114" s="253"/>
      <c r="S114" s="253"/>
      <c r="T114" s="253"/>
    </row>
    <row r="115" spans="1:20" x14ac:dyDescent="0.25">
      <c r="A115" s="253"/>
      <c r="B115" s="253"/>
      <c r="C115" s="270"/>
      <c r="D115" s="253"/>
      <c r="E115" s="253"/>
      <c r="F115" s="253"/>
      <c r="G115" s="253"/>
      <c r="H115" s="253"/>
      <c r="I115" s="253"/>
      <c r="J115" s="253"/>
      <c r="K115" s="253"/>
      <c r="L115" s="253"/>
      <c r="M115" s="253"/>
      <c r="N115" s="253"/>
      <c r="O115" s="253"/>
      <c r="P115" s="253"/>
      <c r="Q115" s="253"/>
      <c r="R115" s="253"/>
      <c r="S115" s="253"/>
      <c r="T115" s="253"/>
    </row>
    <row r="116" spans="1:20" x14ac:dyDescent="0.25">
      <c r="A116" s="253"/>
      <c r="B116" s="253"/>
      <c r="C116" s="270"/>
      <c r="D116" s="253"/>
      <c r="E116" s="253"/>
      <c r="F116" s="253"/>
      <c r="G116" s="253"/>
      <c r="H116" s="253"/>
      <c r="I116" s="253"/>
      <c r="J116" s="253"/>
      <c r="K116" s="253"/>
      <c r="L116" s="253"/>
      <c r="M116" s="253"/>
      <c r="N116" s="253"/>
      <c r="O116" s="253"/>
      <c r="P116" s="253"/>
      <c r="Q116" s="253"/>
      <c r="R116" s="253"/>
      <c r="S116" s="253"/>
      <c r="T116" s="253"/>
    </row>
    <row r="117" spans="1:20" x14ac:dyDescent="0.25">
      <c r="A117" s="253"/>
      <c r="B117" s="253"/>
      <c r="C117" s="270"/>
      <c r="D117" s="253"/>
      <c r="E117" s="253"/>
      <c r="F117" s="253"/>
      <c r="G117" s="253"/>
      <c r="H117" s="253"/>
      <c r="I117" s="253"/>
      <c r="J117" s="253"/>
      <c r="K117" s="253"/>
      <c r="L117" s="253"/>
      <c r="M117" s="253"/>
      <c r="N117" s="253"/>
      <c r="O117" s="253"/>
      <c r="P117" s="253"/>
      <c r="Q117" s="253"/>
      <c r="R117" s="253"/>
      <c r="S117" s="253"/>
      <c r="T117" s="253"/>
    </row>
    <row r="118" spans="1:20" x14ac:dyDescent="0.25">
      <c r="A118" s="253"/>
      <c r="B118" s="253"/>
      <c r="C118" s="270"/>
      <c r="D118" s="253"/>
      <c r="E118" s="253"/>
      <c r="F118" s="253"/>
      <c r="G118" s="253"/>
      <c r="H118" s="253"/>
      <c r="I118" s="253"/>
      <c r="J118" s="253"/>
      <c r="K118" s="253"/>
      <c r="L118" s="253"/>
      <c r="M118" s="253"/>
      <c r="N118" s="253"/>
      <c r="O118" s="253"/>
      <c r="P118" s="253"/>
      <c r="Q118" s="253"/>
      <c r="R118" s="253"/>
      <c r="S118" s="253"/>
      <c r="T118" s="253"/>
    </row>
    <row r="119" spans="1:20" x14ac:dyDescent="0.25">
      <c r="A119" s="253"/>
      <c r="B119" s="253"/>
      <c r="C119" s="270"/>
      <c r="D119" s="253"/>
      <c r="E119" s="253"/>
      <c r="F119" s="253"/>
      <c r="G119" s="253"/>
      <c r="H119" s="253"/>
      <c r="I119" s="253"/>
      <c r="J119" s="253"/>
      <c r="K119" s="253"/>
      <c r="L119" s="253"/>
      <c r="M119" s="253"/>
      <c r="N119" s="253"/>
      <c r="O119" s="253"/>
      <c r="P119" s="253"/>
      <c r="Q119" s="253"/>
      <c r="R119" s="253"/>
      <c r="S119" s="253"/>
      <c r="T119" s="253"/>
    </row>
    <row r="120" spans="1:20" x14ac:dyDescent="0.25">
      <c r="A120" s="253"/>
      <c r="B120" s="253"/>
      <c r="C120" s="270"/>
      <c r="D120" s="253"/>
      <c r="E120" s="253"/>
      <c r="F120" s="253"/>
      <c r="G120" s="253"/>
      <c r="H120" s="253"/>
      <c r="I120" s="253"/>
      <c r="J120" s="253"/>
      <c r="K120" s="253"/>
      <c r="L120" s="253"/>
      <c r="M120" s="253"/>
      <c r="N120" s="253"/>
      <c r="O120" s="253"/>
      <c r="P120" s="253"/>
      <c r="Q120" s="253"/>
      <c r="R120" s="253"/>
      <c r="S120" s="253"/>
      <c r="T120" s="253"/>
    </row>
    <row r="121" spans="1:20" x14ac:dyDescent="0.25">
      <c r="A121" s="253"/>
      <c r="B121" s="253"/>
      <c r="C121" s="270"/>
      <c r="D121" s="253"/>
      <c r="E121" s="253"/>
      <c r="F121" s="253"/>
      <c r="G121" s="253"/>
      <c r="H121" s="253"/>
      <c r="I121" s="253"/>
      <c r="J121" s="253"/>
      <c r="K121" s="253"/>
      <c r="L121" s="253"/>
      <c r="M121" s="253"/>
      <c r="N121" s="253"/>
      <c r="O121" s="253"/>
      <c r="P121" s="253"/>
      <c r="Q121" s="253"/>
      <c r="R121" s="253"/>
      <c r="S121" s="253"/>
      <c r="T121" s="253"/>
    </row>
    <row r="122" spans="1:20" x14ac:dyDescent="0.25">
      <c r="A122" s="253"/>
      <c r="B122" s="253"/>
      <c r="C122" s="270"/>
      <c r="D122" s="253"/>
      <c r="E122" s="253"/>
      <c r="F122" s="253"/>
      <c r="G122" s="253"/>
      <c r="H122" s="253"/>
      <c r="I122" s="253"/>
      <c r="J122" s="253"/>
      <c r="K122" s="253"/>
      <c r="L122" s="253"/>
      <c r="M122" s="253"/>
      <c r="N122" s="253"/>
      <c r="O122" s="253"/>
      <c r="P122" s="253"/>
      <c r="Q122" s="253"/>
      <c r="R122" s="253"/>
      <c r="S122" s="253"/>
      <c r="T122" s="253"/>
    </row>
    <row r="123" spans="1:20" x14ac:dyDescent="0.25">
      <c r="A123" s="253"/>
      <c r="B123" s="253"/>
      <c r="C123" s="270"/>
      <c r="D123" s="253"/>
      <c r="E123" s="253"/>
      <c r="F123" s="253"/>
      <c r="G123" s="253"/>
      <c r="H123" s="253"/>
      <c r="I123" s="253"/>
      <c r="J123" s="253"/>
      <c r="K123" s="253"/>
      <c r="L123" s="253"/>
      <c r="M123" s="253"/>
      <c r="N123" s="253"/>
      <c r="O123" s="253"/>
      <c r="P123" s="253"/>
      <c r="Q123" s="253"/>
      <c r="R123" s="253"/>
      <c r="S123" s="253"/>
      <c r="T123" s="253"/>
    </row>
    <row r="124" spans="1:20" x14ac:dyDescent="0.25">
      <c r="A124" s="253"/>
      <c r="B124" s="253"/>
      <c r="C124" s="270"/>
      <c r="D124" s="253"/>
      <c r="E124" s="253"/>
      <c r="F124" s="253"/>
      <c r="G124" s="253"/>
      <c r="H124" s="253"/>
      <c r="I124" s="253"/>
      <c r="J124" s="253"/>
      <c r="K124" s="253"/>
      <c r="L124" s="253"/>
      <c r="M124" s="253"/>
      <c r="N124" s="253"/>
      <c r="O124" s="253"/>
      <c r="P124" s="253"/>
      <c r="Q124" s="253"/>
      <c r="R124" s="253"/>
      <c r="S124" s="253"/>
      <c r="T124" s="253"/>
    </row>
    <row r="125" spans="1:20" x14ac:dyDescent="0.25">
      <c r="A125" s="253"/>
      <c r="B125" s="253"/>
      <c r="C125" s="270"/>
      <c r="D125" s="253"/>
      <c r="E125" s="253"/>
      <c r="F125" s="253"/>
      <c r="G125" s="253"/>
      <c r="H125" s="253"/>
      <c r="I125" s="253"/>
      <c r="J125" s="253"/>
      <c r="K125" s="253"/>
      <c r="L125" s="253"/>
      <c r="M125" s="253"/>
      <c r="N125" s="253"/>
      <c r="O125" s="253"/>
      <c r="P125" s="253"/>
      <c r="Q125" s="253"/>
      <c r="R125" s="253"/>
      <c r="S125" s="253"/>
      <c r="T125" s="253"/>
    </row>
    <row r="126" spans="1:20" x14ac:dyDescent="0.25">
      <c r="A126" s="253"/>
      <c r="B126" s="253"/>
      <c r="C126" s="270"/>
      <c r="D126" s="253"/>
      <c r="E126" s="253"/>
      <c r="F126" s="253"/>
      <c r="G126" s="253"/>
      <c r="H126" s="253"/>
      <c r="I126" s="253"/>
      <c r="J126" s="253"/>
      <c r="K126" s="253"/>
      <c r="L126" s="253"/>
      <c r="M126" s="253"/>
      <c r="N126" s="253"/>
      <c r="O126" s="253"/>
      <c r="P126" s="253"/>
      <c r="Q126" s="253"/>
      <c r="R126" s="253"/>
      <c r="S126" s="253"/>
      <c r="T126" s="253"/>
    </row>
    <row r="127" spans="1:20" x14ac:dyDescent="0.25">
      <c r="A127" s="253"/>
      <c r="B127" s="253"/>
      <c r="C127" s="270"/>
      <c r="D127" s="253"/>
      <c r="E127" s="253"/>
      <c r="F127" s="253"/>
      <c r="G127" s="253"/>
      <c r="H127" s="253"/>
      <c r="I127" s="253"/>
      <c r="J127" s="253"/>
      <c r="K127" s="253"/>
      <c r="L127" s="253"/>
      <c r="M127" s="253"/>
      <c r="N127" s="253"/>
      <c r="O127" s="253"/>
      <c r="P127" s="253"/>
      <c r="Q127" s="253"/>
      <c r="R127" s="253"/>
      <c r="S127" s="253"/>
      <c r="T127" s="253"/>
    </row>
    <row r="128" spans="1:20" x14ac:dyDescent="0.25">
      <c r="A128" s="253"/>
      <c r="B128" s="253"/>
      <c r="C128" s="270"/>
      <c r="D128" s="253"/>
      <c r="E128" s="253"/>
      <c r="F128" s="253"/>
      <c r="G128" s="253"/>
      <c r="H128" s="253"/>
      <c r="I128" s="253"/>
      <c r="J128" s="253"/>
      <c r="K128" s="253"/>
      <c r="L128" s="253"/>
      <c r="M128" s="253"/>
      <c r="N128" s="253"/>
      <c r="O128" s="253"/>
      <c r="P128" s="253"/>
      <c r="Q128" s="253"/>
      <c r="R128" s="253"/>
      <c r="S128" s="253"/>
      <c r="T128" s="253"/>
    </row>
    <row r="129" spans="1:20" x14ac:dyDescent="0.25">
      <c r="A129" s="253"/>
      <c r="B129" s="253"/>
      <c r="C129" s="270"/>
      <c r="D129" s="253"/>
      <c r="E129" s="253"/>
      <c r="F129" s="253"/>
      <c r="G129" s="253"/>
      <c r="H129" s="253"/>
      <c r="I129" s="253"/>
      <c r="J129" s="253"/>
      <c r="K129" s="253"/>
      <c r="L129" s="253"/>
      <c r="M129" s="253"/>
      <c r="N129" s="253"/>
      <c r="O129" s="253"/>
      <c r="P129" s="253"/>
      <c r="Q129" s="253"/>
      <c r="R129" s="253"/>
      <c r="S129" s="253"/>
      <c r="T129" s="253"/>
    </row>
    <row r="130" spans="1:20" x14ac:dyDescent="0.25">
      <c r="A130" s="253"/>
      <c r="B130" s="253"/>
      <c r="C130" s="270"/>
      <c r="D130" s="253"/>
      <c r="E130" s="253"/>
      <c r="F130" s="253"/>
      <c r="G130" s="253"/>
      <c r="H130" s="253"/>
      <c r="I130" s="253"/>
      <c r="J130" s="253"/>
      <c r="K130" s="253"/>
      <c r="L130" s="253"/>
      <c r="M130" s="253"/>
      <c r="N130" s="253"/>
      <c r="O130" s="253"/>
      <c r="P130" s="253"/>
      <c r="Q130" s="253"/>
      <c r="R130" s="253"/>
      <c r="S130" s="253"/>
      <c r="T130" s="253"/>
    </row>
    <row r="131" spans="1:20" x14ac:dyDescent="0.25">
      <c r="A131" s="253"/>
      <c r="B131" s="253"/>
      <c r="C131" s="270"/>
      <c r="D131" s="253"/>
      <c r="E131" s="253"/>
      <c r="F131" s="253"/>
      <c r="G131" s="253"/>
      <c r="H131" s="253"/>
      <c r="I131" s="253"/>
      <c r="J131" s="253"/>
      <c r="K131" s="253"/>
      <c r="L131" s="253"/>
      <c r="M131" s="253"/>
      <c r="N131" s="253"/>
      <c r="O131" s="253"/>
      <c r="P131" s="253"/>
      <c r="Q131" s="253"/>
      <c r="R131" s="253"/>
      <c r="S131" s="253"/>
      <c r="T131" s="253"/>
    </row>
    <row r="132" spans="1:20" x14ac:dyDescent="0.25">
      <c r="A132" s="253"/>
      <c r="B132" s="253"/>
      <c r="C132" s="270"/>
      <c r="D132" s="253"/>
      <c r="E132" s="253"/>
      <c r="F132" s="253"/>
      <c r="G132" s="253"/>
      <c r="H132" s="253"/>
      <c r="I132" s="253"/>
      <c r="J132" s="253"/>
      <c r="K132" s="253"/>
      <c r="L132" s="253"/>
      <c r="M132" s="253"/>
      <c r="N132" s="253"/>
      <c r="O132" s="253"/>
      <c r="P132" s="253"/>
      <c r="Q132" s="253"/>
      <c r="R132" s="253"/>
      <c r="S132" s="253"/>
      <c r="T132" s="253"/>
    </row>
    <row r="133" spans="1:20" x14ac:dyDescent="0.25">
      <c r="A133" s="253"/>
      <c r="B133" s="253"/>
      <c r="C133" s="270"/>
      <c r="D133" s="253"/>
      <c r="E133" s="253"/>
      <c r="F133" s="253"/>
      <c r="G133" s="253"/>
      <c r="H133" s="253"/>
      <c r="I133" s="253"/>
      <c r="J133" s="253"/>
      <c r="K133" s="253"/>
      <c r="L133" s="253"/>
      <c r="M133" s="253"/>
      <c r="N133" s="253"/>
      <c r="O133" s="253"/>
      <c r="P133" s="253"/>
      <c r="Q133" s="253"/>
      <c r="R133" s="253"/>
      <c r="S133" s="253"/>
      <c r="T133" s="253"/>
    </row>
    <row r="134" spans="1:20" x14ac:dyDescent="0.25">
      <c r="A134" s="253"/>
      <c r="B134" s="253"/>
      <c r="C134" s="270"/>
      <c r="D134" s="253"/>
      <c r="E134" s="253"/>
      <c r="F134" s="253"/>
      <c r="G134" s="253"/>
      <c r="H134" s="253"/>
      <c r="I134" s="253"/>
      <c r="J134" s="253"/>
      <c r="K134" s="253"/>
      <c r="L134" s="253"/>
      <c r="M134" s="253"/>
      <c r="N134" s="253"/>
      <c r="O134" s="253"/>
      <c r="P134" s="253"/>
      <c r="Q134" s="253"/>
      <c r="R134" s="253"/>
      <c r="S134" s="253"/>
      <c r="T134" s="253"/>
    </row>
    <row r="135" spans="1:20" x14ac:dyDescent="0.25">
      <c r="A135" s="253"/>
      <c r="B135" s="253"/>
      <c r="C135" s="270"/>
      <c r="D135" s="253"/>
      <c r="E135" s="253"/>
      <c r="F135" s="253"/>
      <c r="G135" s="253"/>
      <c r="H135" s="253"/>
      <c r="I135" s="253"/>
      <c r="J135" s="253"/>
      <c r="K135" s="253"/>
      <c r="L135" s="253"/>
      <c r="M135" s="253"/>
      <c r="N135" s="253"/>
      <c r="O135" s="253"/>
      <c r="P135" s="253"/>
      <c r="Q135" s="253"/>
      <c r="R135" s="253"/>
      <c r="S135" s="253"/>
      <c r="T135" s="253"/>
    </row>
    <row r="136" spans="1:20" x14ac:dyDescent="0.25">
      <c r="A136" s="253"/>
      <c r="B136" s="253"/>
      <c r="C136" s="270"/>
      <c r="D136" s="253"/>
      <c r="E136" s="253"/>
      <c r="F136" s="253"/>
      <c r="G136" s="253"/>
      <c r="H136" s="253"/>
      <c r="I136" s="253"/>
      <c r="J136" s="253"/>
      <c r="K136" s="253"/>
      <c r="L136" s="253"/>
      <c r="M136" s="253"/>
      <c r="N136" s="253"/>
      <c r="O136" s="253"/>
      <c r="P136" s="253"/>
      <c r="Q136" s="253"/>
      <c r="R136" s="253"/>
      <c r="S136" s="253"/>
      <c r="T136" s="253"/>
    </row>
    <row r="137" spans="1:20" x14ac:dyDescent="0.25">
      <c r="A137" s="253"/>
      <c r="B137" s="253"/>
      <c r="C137" s="270"/>
      <c r="D137" s="253"/>
      <c r="E137" s="253"/>
      <c r="F137" s="253"/>
      <c r="G137" s="253"/>
      <c r="H137" s="253"/>
      <c r="I137" s="253"/>
      <c r="J137" s="253"/>
      <c r="K137" s="253"/>
      <c r="L137" s="253"/>
      <c r="M137" s="253"/>
      <c r="N137" s="253"/>
      <c r="O137" s="253"/>
      <c r="P137" s="253"/>
      <c r="Q137" s="253"/>
      <c r="R137" s="253"/>
      <c r="S137" s="253"/>
      <c r="T137" s="253"/>
    </row>
    <row r="138" spans="1:20" x14ac:dyDescent="0.25">
      <c r="A138" s="253"/>
      <c r="B138" s="253"/>
      <c r="C138" s="270"/>
      <c r="D138" s="253"/>
      <c r="E138" s="253"/>
      <c r="F138" s="253"/>
      <c r="G138" s="253"/>
      <c r="H138" s="253"/>
      <c r="I138" s="253"/>
      <c r="J138" s="253"/>
      <c r="K138" s="253"/>
      <c r="L138" s="253"/>
      <c r="M138" s="253"/>
      <c r="N138" s="253"/>
      <c r="O138" s="253"/>
      <c r="P138" s="253"/>
      <c r="Q138" s="253"/>
      <c r="R138" s="253"/>
      <c r="S138" s="253"/>
      <c r="T138" s="253"/>
    </row>
    <row r="139" spans="1:20" x14ac:dyDescent="0.25">
      <c r="A139" s="253"/>
      <c r="B139" s="253"/>
      <c r="C139" s="270"/>
      <c r="D139" s="253"/>
      <c r="E139" s="253"/>
      <c r="F139" s="253"/>
      <c r="G139" s="253"/>
      <c r="H139" s="253"/>
      <c r="I139" s="253"/>
      <c r="J139" s="253"/>
      <c r="K139" s="253"/>
      <c r="L139" s="253"/>
      <c r="M139" s="253"/>
      <c r="N139" s="253"/>
      <c r="O139" s="253"/>
      <c r="P139" s="253"/>
      <c r="Q139" s="253"/>
      <c r="R139" s="253"/>
      <c r="S139" s="253"/>
      <c r="T139" s="253"/>
    </row>
    <row r="140" spans="1:20" x14ac:dyDescent="0.25">
      <c r="A140" s="253"/>
      <c r="B140" s="253"/>
      <c r="C140" s="270"/>
      <c r="D140" s="253"/>
      <c r="E140" s="253"/>
      <c r="F140" s="253"/>
      <c r="G140" s="253"/>
      <c r="H140" s="253"/>
      <c r="I140" s="253"/>
      <c r="J140" s="253"/>
      <c r="K140" s="253"/>
      <c r="L140" s="253"/>
      <c r="M140" s="253"/>
      <c r="N140" s="253"/>
      <c r="O140" s="253"/>
      <c r="P140" s="253"/>
      <c r="Q140" s="253"/>
      <c r="R140" s="253"/>
      <c r="S140" s="253"/>
      <c r="T140" s="253"/>
    </row>
    <row r="141" spans="1:20" x14ac:dyDescent="0.25">
      <c r="A141" s="253"/>
      <c r="B141" s="253"/>
      <c r="C141" s="270"/>
      <c r="D141" s="253"/>
      <c r="E141" s="253"/>
      <c r="F141" s="253"/>
      <c r="G141" s="253"/>
      <c r="H141" s="253"/>
      <c r="I141" s="253"/>
      <c r="J141" s="253"/>
      <c r="K141" s="253"/>
      <c r="L141" s="253"/>
      <c r="M141" s="253"/>
      <c r="N141" s="253"/>
      <c r="O141" s="253"/>
      <c r="P141" s="253"/>
      <c r="Q141" s="253"/>
      <c r="R141" s="253"/>
      <c r="S141" s="253"/>
      <c r="T141" s="253"/>
    </row>
    <row r="142" spans="1:20" x14ac:dyDescent="0.25">
      <c r="A142" s="253"/>
      <c r="B142" s="253"/>
      <c r="C142" s="270"/>
      <c r="D142" s="253"/>
      <c r="E142" s="253"/>
      <c r="F142" s="253"/>
      <c r="G142" s="253"/>
      <c r="H142" s="253"/>
      <c r="I142" s="253"/>
      <c r="J142" s="253"/>
      <c r="K142" s="253"/>
      <c r="L142" s="253"/>
      <c r="M142" s="253"/>
      <c r="N142" s="253"/>
      <c r="O142" s="253"/>
      <c r="P142" s="253"/>
      <c r="Q142" s="253"/>
      <c r="R142" s="253"/>
      <c r="S142" s="253"/>
      <c r="T142" s="253"/>
    </row>
    <row r="143" spans="1:20" x14ac:dyDescent="0.25">
      <c r="A143" s="253"/>
      <c r="B143" s="253"/>
      <c r="C143" s="270"/>
      <c r="D143" s="253"/>
      <c r="E143" s="253"/>
      <c r="F143" s="253"/>
      <c r="G143" s="253"/>
      <c r="H143" s="253"/>
      <c r="I143" s="253"/>
      <c r="J143" s="253"/>
      <c r="K143" s="253"/>
      <c r="L143" s="253"/>
      <c r="M143" s="253"/>
      <c r="N143" s="253"/>
      <c r="O143" s="253"/>
      <c r="P143" s="253"/>
      <c r="Q143" s="253"/>
      <c r="R143" s="253"/>
      <c r="S143" s="253"/>
      <c r="T143" s="253"/>
    </row>
    <row r="144" spans="1:20" x14ac:dyDescent="0.25">
      <c r="A144" s="253"/>
      <c r="B144" s="253"/>
      <c r="C144" s="270"/>
      <c r="D144" s="253"/>
      <c r="E144" s="253"/>
      <c r="F144" s="253"/>
      <c r="G144" s="253"/>
      <c r="H144" s="253"/>
      <c r="I144" s="253"/>
      <c r="J144" s="253"/>
      <c r="K144" s="253"/>
      <c r="L144" s="253"/>
      <c r="M144" s="253"/>
      <c r="N144" s="253"/>
      <c r="O144" s="253"/>
      <c r="P144" s="253"/>
      <c r="Q144" s="253"/>
      <c r="R144" s="253"/>
      <c r="S144" s="253"/>
      <c r="T144" s="253"/>
    </row>
    <row r="145" spans="1:20" x14ac:dyDescent="0.25">
      <c r="A145" s="253"/>
      <c r="B145" s="253"/>
      <c r="C145" s="270"/>
      <c r="D145" s="253"/>
      <c r="E145" s="253"/>
      <c r="F145" s="253"/>
      <c r="G145" s="253"/>
      <c r="H145" s="253"/>
      <c r="I145" s="253"/>
      <c r="J145" s="253"/>
      <c r="K145" s="253"/>
      <c r="L145" s="253"/>
      <c r="M145" s="253"/>
      <c r="N145" s="253"/>
      <c r="O145" s="253"/>
      <c r="P145" s="253"/>
      <c r="Q145" s="253"/>
      <c r="R145" s="253"/>
      <c r="S145" s="253"/>
      <c r="T145" s="253"/>
    </row>
    <row r="146" spans="1:20" x14ac:dyDescent="0.25">
      <c r="A146" s="253"/>
      <c r="B146" s="253"/>
      <c r="C146" s="270"/>
      <c r="D146" s="253"/>
      <c r="E146" s="253"/>
      <c r="F146" s="253"/>
      <c r="G146" s="253"/>
      <c r="H146" s="253"/>
      <c r="I146" s="253"/>
      <c r="J146" s="253"/>
      <c r="K146" s="253"/>
      <c r="L146" s="253"/>
      <c r="M146" s="253"/>
      <c r="N146" s="253"/>
      <c r="O146" s="253"/>
      <c r="P146" s="253"/>
      <c r="Q146" s="253"/>
      <c r="R146" s="253"/>
      <c r="S146" s="253"/>
      <c r="T146" s="253"/>
    </row>
    <row r="147" spans="1:20" x14ac:dyDescent="0.25">
      <c r="A147" s="253"/>
      <c r="B147" s="253"/>
      <c r="C147" s="270"/>
      <c r="D147" s="253"/>
      <c r="E147" s="253"/>
      <c r="F147" s="253"/>
      <c r="G147" s="253"/>
      <c r="H147" s="253"/>
      <c r="I147" s="253"/>
      <c r="J147" s="253"/>
      <c r="K147" s="253"/>
      <c r="L147" s="253"/>
      <c r="M147" s="253"/>
      <c r="N147" s="253"/>
      <c r="O147" s="253"/>
      <c r="P147" s="253"/>
      <c r="Q147" s="253"/>
      <c r="R147" s="253"/>
      <c r="S147" s="253"/>
      <c r="T147" s="253"/>
    </row>
    <row r="148" spans="1:20" x14ac:dyDescent="0.25">
      <c r="A148" s="253"/>
      <c r="B148" s="253"/>
      <c r="C148" s="270"/>
      <c r="D148" s="253"/>
      <c r="E148" s="253"/>
      <c r="F148" s="253"/>
      <c r="G148" s="253"/>
      <c r="H148" s="253"/>
      <c r="I148" s="253"/>
      <c r="J148" s="253"/>
      <c r="K148" s="253"/>
      <c r="L148" s="253"/>
      <c r="M148" s="253"/>
      <c r="N148" s="253"/>
      <c r="O148" s="253"/>
      <c r="P148" s="253"/>
      <c r="Q148" s="253"/>
      <c r="R148" s="253"/>
      <c r="S148" s="253"/>
      <c r="T148" s="253"/>
    </row>
    <row r="149" spans="1:20" x14ac:dyDescent="0.25">
      <c r="A149" s="253"/>
      <c r="B149" s="253"/>
      <c r="C149" s="270"/>
      <c r="D149" s="253"/>
      <c r="E149" s="253"/>
      <c r="F149" s="253"/>
      <c r="G149" s="253"/>
      <c r="H149" s="253"/>
      <c r="I149" s="253"/>
      <c r="J149" s="253"/>
      <c r="K149" s="253"/>
      <c r="L149" s="253"/>
      <c r="M149" s="253"/>
      <c r="N149" s="253"/>
      <c r="O149" s="253"/>
      <c r="P149" s="253"/>
      <c r="Q149" s="253"/>
      <c r="R149" s="253"/>
      <c r="S149" s="253"/>
      <c r="T149" s="253"/>
    </row>
    <row r="150" spans="1:20" x14ac:dyDescent="0.25">
      <c r="A150" s="253"/>
      <c r="B150" s="253"/>
      <c r="C150" s="270"/>
      <c r="D150" s="253"/>
      <c r="E150" s="253"/>
      <c r="F150" s="253"/>
      <c r="G150" s="253"/>
      <c r="H150" s="253"/>
      <c r="I150" s="253"/>
      <c r="J150" s="253"/>
      <c r="K150" s="253"/>
      <c r="L150" s="253"/>
      <c r="M150" s="253"/>
      <c r="N150" s="253"/>
      <c r="O150" s="253"/>
      <c r="P150" s="253"/>
      <c r="Q150" s="253"/>
      <c r="R150" s="253"/>
      <c r="S150" s="253"/>
      <c r="T150" s="253"/>
    </row>
    <row r="151" spans="1:20" x14ac:dyDescent="0.25">
      <c r="A151" s="253"/>
      <c r="B151" s="253"/>
      <c r="C151" s="270"/>
      <c r="D151" s="253"/>
      <c r="E151" s="253"/>
      <c r="F151" s="253"/>
      <c r="G151" s="253"/>
      <c r="H151" s="253"/>
      <c r="I151" s="253"/>
      <c r="J151" s="253"/>
      <c r="K151" s="253"/>
      <c r="L151" s="253"/>
      <c r="M151" s="253"/>
      <c r="N151" s="253"/>
      <c r="O151" s="253"/>
      <c r="P151" s="253"/>
      <c r="Q151" s="253"/>
      <c r="R151" s="253"/>
      <c r="S151" s="253"/>
      <c r="T151" s="253"/>
    </row>
    <row r="152" spans="1:20" x14ac:dyDescent="0.25">
      <c r="A152" s="253"/>
      <c r="B152" s="253"/>
      <c r="C152" s="270"/>
      <c r="D152" s="253"/>
      <c r="E152" s="253"/>
      <c r="F152" s="253"/>
      <c r="G152" s="253"/>
      <c r="H152" s="253"/>
      <c r="I152" s="253"/>
      <c r="J152" s="253"/>
      <c r="K152" s="253"/>
      <c r="L152" s="253"/>
      <c r="M152" s="253"/>
      <c r="N152" s="253"/>
      <c r="O152" s="253"/>
      <c r="P152" s="253"/>
      <c r="Q152" s="253"/>
      <c r="R152" s="253"/>
      <c r="S152" s="253"/>
      <c r="T152" s="253"/>
    </row>
    <row r="153" spans="1:20" x14ac:dyDescent="0.25">
      <c r="A153" s="253"/>
      <c r="B153" s="253"/>
      <c r="C153" s="270"/>
      <c r="D153" s="253"/>
      <c r="E153" s="253"/>
      <c r="F153" s="253"/>
      <c r="G153" s="253"/>
      <c r="H153" s="253"/>
      <c r="I153" s="253"/>
      <c r="J153" s="253"/>
      <c r="K153" s="253"/>
      <c r="L153" s="253"/>
      <c r="M153" s="253"/>
      <c r="N153" s="253"/>
      <c r="O153" s="253"/>
      <c r="P153" s="253"/>
      <c r="Q153" s="253"/>
      <c r="R153" s="253"/>
      <c r="S153" s="253"/>
      <c r="T153" s="253"/>
    </row>
    <row r="154" spans="1:20" x14ac:dyDescent="0.25">
      <c r="A154" s="253"/>
      <c r="B154" s="253"/>
      <c r="C154" s="270"/>
      <c r="D154" s="253"/>
      <c r="E154" s="253"/>
      <c r="F154" s="253"/>
      <c r="G154" s="253"/>
      <c r="H154" s="253"/>
      <c r="I154" s="253"/>
      <c r="J154" s="253"/>
      <c r="K154" s="253"/>
      <c r="L154" s="253"/>
      <c r="M154" s="253"/>
      <c r="N154" s="253"/>
      <c r="O154" s="253"/>
      <c r="P154" s="253"/>
      <c r="Q154" s="253"/>
      <c r="R154" s="253"/>
      <c r="S154" s="253"/>
      <c r="T154" s="253"/>
    </row>
    <row r="155" spans="1:20" x14ac:dyDescent="0.25">
      <c r="A155" s="253"/>
      <c r="B155" s="253"/>
      <c r="C155" s="270"/>
      <c r="D155" s="253"/>
      <c r="E155" s="253"/>
      <c r="F155" s="253"/>
      <c r="G155" s="253"/>
      <c r="H155" s="253"/>
      <c r="I155" s="253"/>
      <c r="J155" s="253"/>
      <c r="K155" s="253"/>
      <c r="L155" s="253"/>
      <c r="M155" s="253"/>
      <c r="N155" s="253"/>
      <c r="O155" s="253"/>
      <c r="P155" s="253"/>
      <c r="Q155" s="253"/>
      <c r="R155" s="253"/>
      <c r="S155" s="253"/>
      <c r="T155" s="253"/>
    </row>
    <row r="156" spans="1:20" x14ac:dyDescent="0.25">
      <c r="A156" s="253"/>
      <c r="B156" s="253"/>
      <c r="C156" s="270"/>
      <c r="D156" s="253"/>
      <c r="E156" s="253"/>
      <c r="F156" s="253"/>
      <c r="G156" s="253"/>
      <c r="H156" s="253"/>
      <c r="I156" s="253"/>
      <c r="J156" s="253"/>
      <c r="K156" s="253"/>
      <c r="L156" s="253"/>
      <c r="M156" s="253"/>
      <c r="N156" s="253"/>
      <c r="O156" s="253"/>
      <c r="P156" s="253"/>
      <c r="Q156" s="253"/>
      <c r="R156" s="253"/>
      <c r="S156" s="253"/>
      <c r="T156" s="253"/>
    </row>
    <row r="157" spans="1:20" x14ac:dyDescent="0.25">
      <c r="A157" s="253"/>
      <c r="B157" s="253"/>
      <c r="C157" s="270"/>
      <c r="D157" s="253"/>
      <c r="E157" s="253"/>
      <c r="F157" s="253"/>
      <c r="G157" s="253"/>
      <c r="H157" s="253"/>
      <c r="I157" s="253"/>
      <c r="J157" s="253"/>
      <c r="K157" s="253"/>
      <c r="L157" s="253"/>
      <c r="M157" s="253"/>
      <c r="N157" s="253"/>
      <c r="O157" s="253"/>
      <c r="P157" s="253"/>
      <c r="Q157" s="253"/>
      <c r="R157" s="253"/>
      <c r="S157" s="253"/>
      <c r="T157" s="253"/>
    </row>
    <row r="158" spans="1:20" x14ac:dyDescent="0.25">
      <c r="A158" s="253"/>
      <c r="B158" s="253"/>
      <c r="C158" s="270"/>
      <c r="D158" s="253"/>
      <c r="E158" s="253"/>
      <c r="F158" s="253"/>
      <c r="G158" s="253"/>
      <c r="H158" s="253"/>
      <c r="I158" s="253"/>
      <c r="J158" s="253"/>
      <c r="K158" s="253"/>
      <c r="L158" s="253"/>
      <c r="M158" s="253"/>
      <c r="N158" s="253"/>
      <c r="O158" s="253"/>
      <c r="P158" s="253"/>
      <c r="Q158" s="253"/>
      <c r="R158" s="253"/>
      <c r="S158" s="253"/>
      <c r="T158" s="253"/>
    </row>
    <row r="159" spans="1:20" x14ac:dyDescent="0.25">
      <c r="A159" s="253"/>
      <c r="B159" s="253"/>
      <c r="C159" s="270"/>
      <c r="D159" s="253"/>
      <c r="E159" s="253"/>
      <c r="F159" s="253"/>
      <c r="G159" s="253"/>
      <c r="H159" s="253"/>
      <c r="I159" s="253"/>
      <c r="J159" s="253"/>
      <c r="K159" s="253"/>
      <c r="L159" s="253"/>
      <c r="M159" s="253"/>
      <c r="N159" s="253"/>
      <c r="O159" s="253"/>
      <c r="P159" s="253"/>
      <c r="Q159" s="253"/>
      <c r="R159" s="253"/>
      <c r="S159" s="253"/>
      <c r="T159" s="253"/>
    </row>
    <row r="160" spans="1:20" x14ac:dyDescent="0.25">
      <c r="A160" s="253"/>
      <c r="B160" s="253"/>
      <c r="C160" s="270"/>
      <c r="D160" s="253"/>
      <c r="E160" s="253"/>
      <c r="F160" s="253"/>
      <c r="G160" s="253"/>
      <c r="H160" s="253"/>
      <c r="I160" s="253"/>
      <c r="J160" s="253"/>
      <c r="K160" s="253"/>
      <c r="L160" s="253"/>
      <c r="M160" s="253"/>
      <c r="N160" s="253"/>
      <c r="O160" s="253"/>
      <c r="P160" s="253"/>
      <c r="Q160" s="253"/>
      <c r="R160" s="253"/>
      <c r="S160" s="253"/>
      <c r="T160" s="253"/>
    </row>
    <row r="161" spans="1:20" x14ac:dyDescent="0.25">
      <c r="A161" s="253"/>
      <c r="B161" s="253"/>
      <c r="C161" s="270"/>
      <c r="D161" s="253"/>
      <c r="E161" s="253"/>
      <c r="F161" s="253"/>
      <c r="G161" s="253"/>
      <c r="H161" s="253"/>
      <c r="I161" s="253"/>
      <c r="J161" s="253"/>
      <c r="K161" s="253"/>
      <c r="L161" s="253"/>
      <c r="M161" s="253"/>
      <c r="N161" s="253"/>
      <c r="O161" s="253"/>
      <c r="P161" s="253"/>
      <c r="Q161" s="253"/>
      <c r="R161" s="253"/>
      <c r="S161" s="253"/>
      <c r="T161" s="253"/>
    </row>
    <row r="162" spans="1:20" x14ac:dyDescent="0.25">
      <c r="A162" s="253"/>
      <c r="B162" s="253"/>
      <c r="C162" s="270"/>
      <c r="D162" s="253"/>
      <c r="E162" s="253"/>
      <c r="F162" s="253"/>
      <c r="G162" s="253"/>
      <c r="H162" s="253"/>
      <c r="I162" s="253"/>
      <c r="J162" s="253"/>
      <c r="K162" s="253"/>
      <c r="L162" s="253"/>
      <c r="M162" s="253"/>
      <c r="N162" s="253"/>
      <c r="O162" s="253"/>
      <c r="P162" s="253"/>
      <c r="Q162" s="253"/>
      <c r="R162" s="253"/>
      <c r="S162" s="253"/>
      <c r="T162" s="253"/>
    </row>
    <row r="163" spans="1:20" x14ac:dyDescent="0.25">
      <c r="A163" s="253"/>
      <c r="B163" s="253"/>
      <c r="C163" s="270"/>
      <c r="D163" s="253"/>
      <c r="E163" s="253"/>
      <c r="F163" s="253"/>
      <c r="G163" s="253"/>
      <c r="H163" s="253"/>
      <c r="I163" s="253"/>
      <c r="J163" s="253"/>
      <c r="K163" s="253"/>
      <c r="L163" s="253"/>
      <c r="M163" s="253"/>
      <c r="N163" s="253"/>
      <c r="O163" s="253"/>
      <c r="P163" s="253"/>
      <c r="Q163" s="253"/>
      <c r="R163" s="253"/>
      <c r="S163" s="253"/>
      <c r="T163" s="253"/>
    </row>
    <row r="164" spans="1:20" x14ac:dyDescent="0.25">
      <c r="A164" s="253"/>
      <c r="B164" s="253"/>
      <c r="C164" s="270"/>
      <c r="D164" s="253"/>
      <c r="E164" s="253"/>
      <c r="F164" s="253"/>
      <c r="G164" s="253"/>
      <c r="H164" s="253"/>
      <c r="I164" s="253"/>
      <c r="J164" s="253"/>
      <c r="K164" s="253"/>
      <c r="L164" s="253"/>
      <c r="M164" s="253"/>
      <c r="N164" s="253"/>
      <c r="O164" s="253"/>
      <c r="P164" s="253"/>
      <c r="Q164" s="253"/>
      <c r="R164" s="253"/>
      <c r="S164" s="253"/>
      <c r="T164" s="253"/>
    </row>
    <row r="165" spans="1:20" x14ac:dyDescent="0.25">
      <c r="A165" s="253"/>
      <c r="B165" s="253"/>
      <c r="C165" s="270"/>
      <c r="D165" s="253"/>
      <c r="E165" s="253"/>
      <c r="F165" s="253"/>
      <c r="G165" s="253"/>
      <c r="H165" s="253"/>
      <c r="I165" s="253"/>
      <c r="J165" s="253"/>
      <c r="K165" s="253"/>
      <c r="L165" s="253"/>
      <c r="M165" s="253"/>
      <c r="N165" s="253"/>
      <c r="O165" s="253"/>
      <c r="P165" s="253"/>
      <c r="Q165" s="253"/>
      <c r="R165" s="253"/>
      <c r="S165" s="253"/>
      <c r="T165" s="253"/>
    </row>
    <row r="166" spans="1:20" x14ac:dyDescent="0.25">
      <c r="A166" s="253"/>
      <c r="B166" s="253"/>
      <c r="C166" s="270"/>
      <c r="D166" s="253"/>
      <c r="E166" s="253"/>
      <c r="F166" s="253"/>
      <c r="G166" s="253"/>
      <c r="H166" s="253"/>
      <c r="I166" s="253"/>
      <c r="J166" s="253"/>
      <c r="K166" s="253"/>
      <c r="L166" s="253"/>
      <c r="M166" s="253"/>
      <c r="N166" s="253"/>
      <c r="O166" s="253"/>
      <c r="P166" s="253"/>
      <c r="Q166" s="253"/>
      <c r="R166" s="253"/>
      <c r="S166" s="253"/>
      <c r="T166" s="253"/>
    </row>
    <row r="167" spans="1:20" x14ac:dyDescent="0.25">
      <c r="A167" s="253"/>
      <c r="B167" s="253"/>
      <c r="C167" s="270"/>
      <c r="D167" s="253"/>
      <c r="E167" s="253"/>
      <c r="F167" s="253"/>
      <c r="G167" s="253"/>
      <c r="H167" s="253"/>
      <c r="I167" s="253"/>
      <c r="J167" s="253"/>
      <c r="K167" s="253"/>
      <c r="L167" s="253"/>
      <c r="M167" s="253"/>
      <c r="N167" s="253"/>
      <c r="O167" s="253"/>
      <c r="P167" s="253"/>
      <c r="Q167" s="253"/>
      <c r="R167" s="253"/>
      <c r="S167" s="253"/>
      <c r="T167" s="253"/>
    </row>
    <row r="168" spans="1:20" x14ac:dyDescent="0.25">
      <c r="A168" s="253"/>
      <c r="B168" s="253"/>
      <c r="C168" s="270"/>
      <c r="D168" s="253"/>
      <c r="E168" s="253"/>
      <c r="F168" s="253"/>
      <c r="G168" s="253"/>
      <c r="H168" s="253"/>
      <c r="I168" s="253"/>
      <c r="J168" s="253"/>
      <c r="K168" s="253"/>
      <c r="L168" s="253"/>
      <c r="M168" s="253"/>
      <c r="N168" s="253"/>
      <c r="O168" s="253"/>
      <c r="P168" s="253"/>
      <c r="Q168" s="253"/>
      <c r="R168" s="253"/>
      <c r="S168" s="253"/>
      <c r="T168" s="253"/>
    </row>
    <row r="169" spans="1:20" x14ac:dyDescent="0.25">
      <c r="A169" s="253"/>
      <c r="B169" s="253"/>
      <c r="C169" s="270"/>
      <c r="D169" s="253"/>
      <c r="E169" s="253"/>
      <c r="F169" s="253"/>
      <c r="G169" s="253"/>
      <c r="H169" s="253"/>
      <c r="I169" s="253"/>
      <c r="J169" s="253"/>
      <c r="K169" s="253"/>
      <c r="L169" s="253"/>
      <c r="M169" s="253"/>
      <c r="N169" s="253"/>
      <c r="O169" s="253"/>
      <c r="P169" s="253"/>
      <c r="Q169" s="253"/>
      <c r="R169" s="253"/>
      <c r="S169" s="253"/>
      <c r="T169" s="253"/>
    </row>
    <row r="170" spans="1:20" x14ac:dyDescent="0.25">
      <c r="A170" s="253"/>
      <c r="B170" s="253"/>
      <c r="C170" s="270"/>
      <c r="D170" s="253"/>
      <c r="E170" s="253"/>
      <c r="F170" s="253"/>
      <c r="G170" s="253"/>
      <c r="H170" s="253"/>
      <c r="I170" s="253"/>
      <c r="J170" s="253"/>
      <c r="K170" s="253"/>
      <c r="L170" s="253"/>
      <c r="M170" s="253"/>
      <c r="N170" s="253"/>
      <c r="O170" s="253"/>
      <c r="P170" s="253"/>
      <c r="Q170" s="253"/>
      <c r="R170" s="253"/>
      <c r="S170" s="253"/>
      <c r="T170" s="253"/>
    </row>
    <row r="171" spans="1:20" x14ac:dyDescent="0.25">
      <c r="A171" s="253"/>
      <c r="B171" s="253"/>
      <c r="C171" s="270"/>
      <c r="D171" s="253"/>
      <c r="E171" s="253"/>
      <c r="F171" s="253"/>
      <c r="G171" s="253"/>
      <c r="H171" s="253"/>
      <c r="I171" s="253"/>
      <c r="J171" s="253"/>
      <c r="K171" s="253"/>
      <c r="L171" s="253"/>
      <c r="M171" s="253"/>
      <c r="N171" s="253"/>
      <c r="O171" s="253"/>
      <c r="P171" s="253"/>
      <c r="Q171" s="253"/>
      <c r="R171" s="253"/>
      <c r="S171" s="253"/>
      <c r="T171" s="253"/>
    </row>
    <row r="172" spans="1:20" x14ac:dyDescent="0.25">
      <c r="A172" s="253"/>
      <c r="B172" s="253"/>
      <c r="C172" s="270"/>
      <c r="D172" s="253"/>
      <c r="E172" s="253"/>
      <c r="F172" s="253"/>
      <c r="G172" s="253"/>
      <c r="H172" s="253"/>
      <c r="I172" s="253"/>
      <c r="J172" s="253"/>
      <c r="K172" s="253"/>
      <c r="L172" s="253"/>
      <c r="M172" s="253"/>
      <c r="N172" s="253"/>
      <c r="O172" s="253"/>
      <c r="P172" s="253"/>
      <c r="Q172" s="253"/>
      <c r="R172" s="253"/>
      <c r="S172" s="253"/>
      <c r="T172" s="253"/>
    </row>
    <row r="173" spans="1:20" x14ac:dyDescent="0.25">
      <c r="A173" s="253"/>
      <c r="B173" s="253"/>
      <c r="C173" s="270"/>
      <c r="D173" s="253"/>
      <c r="E173" s="253"/>
      <c r="F173" s="253"/>
      <c r="G173" s="253"/>
      <c r="H173" s="253"/>
      <c r="I173" s="253"/>
      <c r="J173" s="253"/>
      <c r="K173" s="253"/>
      <c r="L173" s="253"/>
      <c r="M173" s="253"/>
      <c r="N173" s="253"/>
      <c r="O173" s="253"/>
      <c r="P173" s="253"/>
      <c r="Q173" s="253"/>
      <c r="R173" s="253"/>
      <c r="S173" s="253"/>
      <c r="T173" s="253"/>
    </row>
    <row r="174" spans="1:20" x14ac:dyDescent="0.25">
      <c r="A174" s="253"/>
      <c r="B174" s="253"/>
      <c r="C174" s="270"/>
      <c r="D174" s="253"/>
      <c r="E174" s="253"/>
      <c r="F174" s="253"/>
      <c r="G174" s="253"/>
      <c r="H174" s="253"/>
      <c r="I174" s="253"/>
      <c r="J174" s="253"/>
      <c r="K174" s="253"/>
      <c r="L174" s="253"/>
      <c r="M174" s="253"/>
      <c r="N174" s="253"/>
      <c r="O174" s="253"/>
      <c r="P174" s="253"/>
      <c r="Q174" s="253"/>
      <c r="R174" s="253"/>
      <c r="S174" s="253"/>
      <c r="T174" s="253"/>
    </row>
    <row r="175" spans="1:20" x14ac:dyDescent="0.25">
      <c r="A175" s="253"/>
      <c r="B175" s="253"/>
      <c r="C175" s="270"/>
      <c r="D175" s="253"/>
      <c r="E175" s="253"/>
      <c r="F175" s="253"/>
      <c r="G175" s="253"/>
      <c r="H175" s="253"/>
      <c r="I175" s="253"/>
      <c r="J175" s="253"/>
      <c r="K175" s="253"/>
      <c r="L175" s="253"/>
      <c r="M175" s="253"/>
      <c r="N175" s="253"/>
      <c r="O175" s="253"/>
      <c r="P175" s="253"/>
      <c r="Q175" s="253"/>
      <c r="R175" s="253"/>
      <c r="S175" s="253"/>
      <c r="T175" s="253"/>
    </row>
    <row r="176" spans="1:20" x14ac:dyDescent="0.25">
      <c r="A176" s="253"/>
      <c r="B176" s="253"/>
      <c r="C176" s="270"/>
      <c r="D176" s="253"/>
      <c r="E176" s="253"/>
      <c r="F176" s="253"/>
      <c r="G176" s="253"/>
      <c r="H176" s="253"/>
      <c r="I176" s="253"/>
      <c r="J176" s="253"/>
      <c r="K176" s="253"/>
      <c r="L176" s="253"/>
      <c r="M176" s="253"/>
      <c r="N176" s="253"/>
      <c r="O176" s="253"/>
      <c r="P176" s="253"/>
      <c r="Q176" s="253"/>
      <c r="R176" s="253"/>
      <c r="S176" s="253"/>
      <c r="T176" s="253"/>
    </row>
    <row r="177" spans="1:20" x14ac:dyDescent="0.25">
      <c r="A177" s="253"/>
      <c r="B177" s="253"/>
      <c r="C177" s="270"/>
      <c r="D177" s="253"/>
      <c r="E177" s="253"/>
      <c r="F177" s="253"/>
      <c r="G177" s="253"/>
      <c r="H177" s="253"/>
      <c r="I177" s="253"/>
      <c r="J177" s="253"/>
      <c r="K177" s="253"/>
      <c r="L177" s="253"/>
      <c r="M177" s="253"/>
      <c r="N177" s="253"/>
      <c r="O177" s="253"/>
      <c r="P177" s="253"/>
      <c r="Q177" s="253"/>
      <c r="R177" s="253"/>
      <c r="S177" s="253"/>
      <c r="T177" s="253"/>
    </row>
    <row r="178" spans="1:20" x14ac:dyDescent="0.25">
      <c r="A178" s="253"/>
      <c r="B178" s="253"/>
      <c r="C178" s="270"/>
      <c r="D178" s="253"/>
      <c r="E178" s="253"/>
      <c r="F178" s="253"/>
      <c r="G178" s="253"/>
      <c r="H178" s="253"/>
      <c r="I178" s="253"/>
      <c r="J178" s="253"/>
      <c r="K178" s="253"/>
      <c r="L178" s="253"/>
      <c r="M178" s="253"/>
      <c r="N178" s="253"/>
      <c r="O178" s="253"/>
      <c r="P178" s="253"/>
      <c r="Q178" s="253"/>
      <c r="R178" s="253"/>
      <c r="S178" s="253"/>
      <c r="T178" s="253"/>
    </row>
    <row r="179" spans="1:20" x14ac:dyDescent="0.25">
      <c r="A179" s="253"/>
      <c r="B179" s="253"/>
      <c r="C179" s="270"/>
      <c r="D179" s="253"/>
      <c r="E179" s="253"/>
      <c r="F179" s="253"/>
      <c r="G179" s="253"/>
      <c r="H179" s="253"/>
      <c r="I179" s="253"/>
      <c r="J179" s="253"/>
      <c r="K179" s="253"/>
      <c r="L179" s="253"/>
      <c r="M179" s="253"/>
      <c r="N179" s="253"/>
      <c r="O179" s="253"/>
      <c r="P179" s="253"/>
      <c r="Q179" s="253"/>
      <c r="R179" s="253"/>
      <c r="S179" s="253"/>
      <c r="T179" s="253"/>
    </row>
    <row r="180" spans="1:20" x14ac:dyDescent="0.25">
      <c r="A180" s="253"/>
      <c r="B180" s="253"/>
      <c r="C180" s="270"/>
      <c r="D180" s="253"/>
      <c r="E180" s="253"/>
      <c r="F180" s="253"/>
      <c r="G180" s="253"/>
      <c r="H180" s="253"/>
      <c r="I180" s="253"/>
      <c r="J180" s="253"/>
      <c r="K180" s="253"/>
      <c r="L180" s="253"/>
      <c r="M180" s="253"/>
      <c r="N180" s="253"/>
      <c r="O180" s="253"/>
      <c r="P180" s="253"/>
      <c r="Q180" s="253"/>
      <c r="R180" s="253"/>
      <c r="S180" s="253"/>
      <c r="T180" s="253"/>
    </row>
    <row r="181" spans="1:20" x14ac:dyDescent="0.25">
      <c r="A181" s="253"/>
      <c r="B181" s="253"/>
      <c r="C181" s="270"/>
      <c r="D181" s="253"/>
      <c r="E181" s="253"/>
      <c r="F181" s="253"/>
      <c r="G181" s="253"/>
      <c r="H181" s="253"/>
      <c r="I181" s="253"/>
      <c r="J181" s="253"/>
      <c r="K181" s="253"/>
      <c r="L181" s="253"/>
      <c r="M181" s="253"/>
      <c r="N181" s="253"/>
      <c r="O181" s="253"/>
      <c r="P181" s="253"/>
      <c r="Q181" s="253"/>
      <c r="R181" s="253"/>
      <c r="S181" s="253"/>
      <c r="T181" s="253"/>
    </row>
    <row r="182" spans="1:20" x14ac:dyDescent="0.25">
      <c r="A182" s="253"/>
      <c r="B182" s="253"/>
      <c r="C182" s="270"/>
      <c r="D182" s="253"/>
      <c r="E182" s="253"/>
      <c r="F182" s="253"/>
      <c r="G182" s="253"/>
      <c r="H182" s="253"/>
      <c r="I182" s="253"/>
      <c r="J182" s="253"/>
      <c r="K182" s="253"/>
      <c r="L182" s="253"/>
      <c r="M182" s="253"/>
      <c r="N182" s="253"/>
      <c r="O182" s="253"/>
      <c r="P182" s="253"/>
      <c r="Q182" s="253"/>
      <c r="R182" s="253"/>
      <c r="S182" s="253"/>
      <c r="T182" s="253"/>
    </row>
    <row r="183" spans="1:20" x14ac:dyDescent="0.25">
      <c r="A183" s="253"/>
      <c r="B183" s="253"/>
      <c r="C183" s="270"/>
      <c r="D183" s="253"/>
      <c r="E183" s="253"/>
      <c r="F183" s="253"/>
      <c r="G183" s="253"/>
      <c r="H183" s="253"/>
      <c r="I183" s="253"/>
      <c r="J183" s="253"/>
      <c r="K183" s="253"/>
      <c r="L183" s="253"/>
      <c r="M183" s="253"/>
      <c r="N183" s="253"/>
      <c r="O183" s="253"/>
      <c r="P183" s="253"/>
      <c r="Q183" s="253"/>
      <c r="R183" s="253"/>
      <c r="S183" s="253"/>
      <c r="T183" s="253"/>
    </row>
    <row r="184" spans="1:20" x14ac:dyDescent="0.25">
      <c r="A184" s="253"/>
      <c r="B184" s="253"/>
      <c r="C184" s="270"/>
      <c r="D184" s="253"/>
      <c r="E184" s="253"/>
      <c r="F184" s="253"/>
      <c r="G184" s="253"/>
      <c r="H184" s="253"/>
      <c r="I184" s="253"/>
      <c r="J184" s="253"/>
      <c r="K184" s="253"/>
      <c r="L184" s="253"/>
      <c r="M184" s="253"/>
      <c r="N184" s="253"/>
      <c r="O184" s="253"/>
      <c r="P184" s="253"/>
      <c r="Q184" s="253"/>
      <c r="R184" s="253"/>
      <c r="S184" s="253"/>
      <c r="T184" s="253"/>
    </row>
    <row r="185" spans="1:20" x14ac:dyDescent="0.25">
      <c r="A185" s="253"/>
      <c r="B185" s="253"/>
      <c r="C185" s="270"/>
      <c r="D185" s="253"/>
      <c r="E185" s="253"/>
      <c r="F185" s="253"/>
      <c r="G185" s="253"/>
      <c r="H185" s="253"/>
      <c r="I185" s="253"/>
      <c r="J185" s="253"/>
      <c r="K185" s="253"/>
      <c r="L185" s="253"/>
      <c r="M185" s="253"/>
      <c r="N185" s="253"/>
      <c r="O185" s="253"/>
      <c r="P185" s="253"/>
      <c r="Q185" s="253"/>
      <c r="R185" s="253"/>
      <c r="S185" s="253"/>
      <c r="T185" s="253"/>
    </row>
    <row r="186" spans="1:20" x14ac:dyDescent="0.25">
      <c r="A186" s="253"/>
      <c r="B186" s="253"/>
      <c r="C186" s="270"/>
      <c r="D186" s="253"/>
      <c r="E186" s="253"/>
      <c r="F186" s="253"/>
      <c r="G186" s="253"/>
      <c r="H186" s="253"/>
      <c r="I186" s="253"/>
      <c r="J186" s="253"/>
      <c r="K186" s="253"/>
      <c r="L186" s="253"/>
      <c r="M186" s="253"/>
      <c r="N186" s="253"/>
      <c r="O186" s="253"/>
      <c r="P186" s="253"/>
      <c r="Q186" s="253"/>
      <c r="R186" s="253"/>
      <c r="S186" s="253"/>
      <c r="T186" s="253"/>
    </row>
    <row r="187" spans="1:20" x14ac:dyDescent="0.25">
      <c r="A187" s="253"/>
      <c r="B187" s="253"/>
      <c r="C187" s="270"/>
      <c r="D187" s="253"/>
      <c r="E187" s="253"/>
      <c r="F187" s="253"/>
      <c r="G187" s="253"/>
      <c r="H187" s="253"/>
      <c r="I187" s="253"/>
      <c r="J187" s="253"/>
      <c r="K187" s="253"/>
      <c r="L187" s="253"/>
      <c r="M187" s="253"/>
      <c r="N187" s="253"/>
      <c r="O187" s="253"/>
      <c r="P187" s="253"/>
      <c r="Q187" s="253"/>
      <c r="R187" s="253"/>
      <c r="S187" s="253"/>
      <c r="T187" s="253"/>
    </row>
    <row r="188" spans="1:20" x14ac:dyDescent="0.25">
      <c r="A188" s="253"/>
      <c r="B188" s="253"/>
      <c r="C188" s="270"/>
      <c r="D188" s="253"/>
      <c r="E188" s="253"/>
      <c r="F188" s="253"/>
      <c r="G188" s="253"/>
      <c r="H188" s="253"/>
      <c r="I188" s="253"/>
      <c r="J188" s="253"/>
      <c r="K188" s="253"/>
      <c r="L188" s="253"/>
      <c r="M188" s="253"/>
      <c r="N188" s="253"/>
      <c r="O188" s="253"/>
      <c r="P188" s="253"/>
      <c r="Q188" s="253"/>
      <c r="R188" s="253"/>
      <c r="S188" s="253"/>
      <c r="T188" s="253"/>
    </row>
    <row r="189" spans="1:20" x14ac:dyDescent="0.25">
      <c r="A189" s="253"/>
      <c r="B189" s="253"/>
      <c r="C189" s="270"/>
      <c r="D189" s="253"/>
      <c r="E189" s="253"/>
      <c r="F189" s="253"/>
      <c r="G189" s="253"/>
      <c r="H189" s="253"/>
      <c r="I189" s="253"/>
      <c r="J189" s="253"/>
      <c r="K189" s="253"/>
      <c r="L189" s="253"/>
      <c r="M189" s="253"/>
      <c r="N189" s="253"/>
      <c r="O189" s="253"/>
      <c r="P189" s="253"/>
      <c r="Q189" s="253"/>
      <c r="R189" s="253"/>
      <c r="S189" s="253"/>
      <c r="T189" s="253"/>
    </row>
    <row r="190" spans="1:20" x14ac:dyDescent="0.25">
      <c r="A190" s="253"/>
      <c r="B190" s="253"/>
      <c r="C190" s="270"/>
      <c r="D190" s="253"/>
      <c r="E190" s="253"/>
      <c r="F190" s="253"/>
      <c r="G190" s="253"/>
      <c r="H190" s="253"/>
      <c r="I190" s="253"/>
      <c r="J190" s="253"/>
      <c r="K190" s="253"/>
      <c r="L190" s="253"/>
      <c r="M190" s="253"/>
      <c r="N190" s="253"/>
      <c r="O190" s="253"/>
      <c r="P190" s="253"/>
      <c r="Q190" s="253"/>
      <c r="R190" s="253"/>
      <c r="S190" s="253"/>
      <c r="T190" s="253"/>
    </row>
    <row r="191" spans="1:20" x14ac:dyDescent="0.25">
      <c r="A191" s="253"/>
      <c r="B191" s="253"/>
      <c r="C191" s="270"/>
      <c r="D191" s="253"/>
      <c r="E191" s="253"/>
      <c r="F191" s="253"/>
      <c r="G191" s="253"/>
      <c r="H191" s="253"/>
      <c r="I191" s="253"/>
      <c r="J191" s="253"/>
      <c r="K191" s="253"/>
      <c r="L191" s="253"/>
      <c r="M191" s="253"/>
      <c r="N191" s="253"/>
      <c r="O191" s="253"/>
      <c r="P191" s="253"/>
      <c r="Q191" s="253"/>
      <c r="R191" s="253"/>
      <c r="S191" s="253"/>
      <c r="T191" s="253"/>
    </row>
    <row r="192" spans="1:20" x14ac:dyDescent="0.25">
      <c r="A192" s="253"/>
      <c r="B192" s="253"/>
      <c r="C192" s="270"/>
      <c r="D192" s="253"/>
      <c r="E192" s="253"/>
      <c r="F192" s="253"/>
      <c r="G192" s="253"/>
      <c r="H192" s="253"/>
      <c r="I192" s="253"/>
      <c r="J192" s="253"/>
      <c r="K192" s="253"/>
      <c r="L192" s="253"/>
      <c r="M192" s="253"/>
      <c r="N192" s="253"/>
      <c r="O192" s="253"/>
      <c r="P192" s="253"/>
      <c r="Q192" s="253"/>
      <c r="R192" s="253"/>
      <c r="S192" s="253"/>
      <c r="T192" s="253"/>
    </row>
    <row r="193" spans="1:20" x14ac:dyDescent="0.25">
      <c r="A193" s="253"/>
      <c r="B193" s="253"/>
      <c r="C193" s="270"/>
      <c r="D193" s="253"/>
      <c r="E193" s="253"/>
      <c r="F193" s="253"/>
      <c r="G193" s="253"/>
      <c r="H193" s="253"/>
      <c r="I193" s="253"/>
      <c r="J193" s="253"/>
      <c r="K193" s="253"/>
      <c r="L193" s="253"/>
      <c r="M193" s="253"/>
      <c r="N193" s="253"/>
      <c r="O193" s="253"/>
      <c r="P193" s="253"/>
      <c r="Q193" s="253"/>
      <c r="R193" s="253"/>
      <c r="S193" s="253"/>
      <c r="T193" s="253"/>
    </row>
    <row r="194" spans="1:20" x14ac:dyDescent="0.25">
      <c r="A194" s="253"/>
      <c r="B194" s="253"/>
      <c r="C194" s="270"/>
      <c r="D194" s="253"/>
      <c r="E194" s="253"/>
      <c r="F194" s="253"/>
      <c r="G194" s="253"/>
      <c r="H194" s="253"/>
      <c r="I194" s="253"/>
      <c r="J194" s="253"/>
      <c r="K194" s="253"/>
      <c r="L194" s="253"/>
      <c r="M194" s="253"/>
      <c r="N194" s="253"/>
      <c r="O194" s="253"/>
      <c r="P194" s="253"/>
      <c r="Q194" s="253"/>
      <c r="R194" s="253"/>
      <c r="S194" s="253"/>
      <c r="T194" s="253"/>
    </row>
    <row r="195" spans="1:20" x14ac:dyDescent="0.25">
      <c r="A195" s="253"/>
      <c r="B195" s="253"/>
      <c r="C195" s="270"/>
      <c r="D195" s="253"/>
      <c r="E195" s="253"/>
      <c r="F195" s="253"/>
      <c r="G195" s="253"/>
      <c r="H195" s="253"/>
      <c r="I195" s="253"/>
      <c r="J195" s="253"/>
      <c r="K195" s="253"/>
      <c r="L195" s="253"/>
      <c r="M195" s="253"/>
      <c r="N195" s="253"/>
      <c r="O195" s="253"/>
      <c r="P195" s="253"/>
      <c r="Q195" s="253"/>
      <c r="R195" s="253"/>
      <c r="S195" s="253"/>
      <c r="T195" s="253"/>
    </row>
    <row r="196" spans="1:20" x14ac:dyDescent="0.25">
      <c r="A196" s="253"/>
      <c r="B196" s="253"/>
      <c r="C196" s="270"/>
      <c r="D196" s="253"/>
      <c r="E196" s="253"/>
      <c r="F196" s="253"/>
      <c r="G196" s="253"/>
      <c r="H196" s="253"/>
      <c r="I196" s="253"/>
      <c r="J196" s="253"/>
      <c r="K196" s="253"/>
      <c r="L196" s="253"/>
      <c r="M196" s="253"/>
      <c r="N196" s="253"/>
      <c r="O196" s="253"/>
      <c r="P196" s="253"/>
      <c r="Q196" s="253"/>
      <c r="R196" s="253"/>
      <c r="S196" s="253"/>
      <c r="T196" s="253"/>
    </row>
    <row r="197" spans="1:20" x14ac:dyDescent="0.25">
      <c r="A197" s="253"/>
      <c r="B197" s="253"/>
      <c r="C197" s="270"/>
      <c r="D197" s="253"/>
      <c r="E197" s="253"/>
      <c r="F197" s="253"/>
      <c r="G197" s="253"/>
      <c r="H197" s="253"/>
      <c r="I197" s="253"/>
      <c r="J197" s="253"/>
      <c r="K197" s="253"/>
      <c r="L197" s="253"/>
      <c r="M197" s="253"/>
      <c r="N197" s="253"/>
      <c r="O197" s="253"/>
      <c r="P197" s="253"/>
      <c r="Q197" s="253"/>
      <c r="R197" s="253"/>
      <c r="S197" s="253"/>
      <c r="T197" s="253"/>
    </row>
    <row r="198" spans="1:20" x14ac:dyDescent="0.25">
      <c r="A198" s="253"/>
      <c r="B198" s="253"/>
      <c r="C198" s="270"/>
      <c r="D198" s="253"/>
      <c r="E198" s="253"/>
      <c r="F198" s="253"/>
      <c r="G198" s="253"/>
      <c r="H198" s="253"/>
      <c r="I198" s="253"/>
      <c r="J198" s="253"/>
      <c r="K198" s="253"/>
      <c r="L198" s="253"/>
      <c r="M198" s="253"/>
      <c r="N198" s="253"/>
      <c r="O198" s="253"/>
      <c r="P198" s="253"/>
      <c r="Q198" s="253"/>
      <c r="R198" s="253"/>
      <c r="S198" s="253"/>
      <c r="T198" s="253"/>
    </row>
    <row r="199" spans="1:20" x14ac:dyDescent="0.25">
      <c r="A199" s="253"/>
      <c r="B199" s="253"/>
      <c r="C199" s="270"/>
      <c r="D199" s="253"/>
      <c r="E199" s="253"/>
      <c r="F199" s="253"/>
      <c r="G199" s="253"/>
      <c r="H199" s="253"/>
      <c r="I199" s="253"/>
      <c r="J199" s="253"/>
      <c r="K199" s="253"/>
      <c r="L199" s="253"/>
      <c r="M199" s="253"/>
      <c r="N199" s="253"/>
      <c r="O199" s="253"/>
      <c r="P199" s="253"/>
      <c r="Q199" s="253"/>
      <c r="R199" s="253"/>
      <c r="S199" s="253"/>
      <c r="T199" s="253"/>
    </row>
    <row r="200" spans="1:20" x14ac:dyDescent="0.25">
      <c r="A200" s="253"/>
      <c r="B200" s="253"/>
      <c r="C200" s="270"/>
      <c r="D200" s="253"/>
      <c r="E200" s="253"/>
      <c r="F200" s="253"/>
      <c r="G200" s="253"/>
      <c r="H200" s="253"/>
      <c r="I200" s="253"/>
      <c r="J200" s="253"/>
      <c r="K200" s="253"/>
      <c r="L200" s="253"/>
      <c r="M200" s="253"/>
      <c r="N200" s="253"/>
      <c r="O200" s="253"/>
      <c r="P200" s="253"/>
      <c r="Q200" s="253"/>
      <c r="R200" s="253"/>
      <c r="S200" s="253"/>
      <c r="T200" s="253"/>
    </row>
    <row r="201" spans="1:20" x14ac:dyDescent="0.25">
      <c r="A201" s="253"/>
      <c r="B201" s="253"/>
      <c r="C201" s="270"/>
      <c r="D201" s="253"/>
      <c r="E201" s="253"/>
      <c r="F201" s="253"/>
      <c r="G201" s="253"/>
      <c r="H201" s="253"/>
      <c r="I201" s="253"/>
      <c r="J201" s="253"/>
      <c r="K201" s="253"/>
      <c r="L201" s="253"/>
      <c r="M201" s="253"/>
      <c r="N201" s="253"/>
      <c r="O201" s="253"/>
      <c r="P201" s="253"/>
      <c r="Q201" s="253"/>
      <c r="R201" s="253"/>
      <c r="S201" s="253"/>
      <c r="T201" s="253"/>
    </row>
    <row r="202" spans="1:20" x14ac:dyDescent="0.25">
      <c r="A202" s="253"/>
      <c r="B202" s="253"/>
      <c r="C202" s="270"/>
      <c r="D202" s="253"/>
      <c r="E202" s="253"/>
      <c r="F202" s="253"/>
      <c r="G202" s="253"/>
      <c r="H202" s="253"/>
      <c r="I202" s="253"/>
      <c r="J202" s="253"/>
      <c r="K202" s="253"/>
      <c r="L202" s="253"/>
      <c r="M202" s="253"/>
      <c r="N202" s="253"/>
      <c r="O202" s="253"/>
      <c r="P202" s="253"/>
      <c r="Q202" s="253"/>
      <c r="R202" s="253"/>
      <c r="S202" s="253"/>
      <c r="T202" s="253"/>
    </row>
    <row r="203" spans="1:20" x14ac:dyDescent="0.25">
      <c r="A203" s="253"/>
      <c r="B203" s="253"/>
      <c r="C203" s="270"/>
      <c r="D203" s="253"/>
      <c r="E203" s="253"/>
      <c r="F203" s="253"/>
      <c r="G203" s="253"/>
      <c r="H203" s="253"/>
      <c r="I203" s="253"/>
      <c r="J203" s="253"/>
      <c r="K203" s="253"/>
      <c r="L203" s="253"/>
      <c r="M203" s="253"/>
      <c r="N203" s="253"/>
      <c r="O203" s="253"/>
      <c r="P203" s="253"/>
      <c r="Q203" s="253"/>
      <c r="R203" s="253"/>
      <c r="S203" s="253"/>
      <c r="T203" s="253"/>
    </row>
    <row r="204" spans="1:20" x14ac:dyDescent="0.25">
      <c r="A204" s="253"/>
      <c r="B204" s="253"/>
      <c r="C204" s="270"/>
      <c r="D204" s="253"/>
      <c r="E204" s="253"/>
      <c r="F204" s="253"/>
      <c r="G204" s="253"/>
      <c r="H204" s="253"/>
      <c r="I204" s="253"/>
      <c r="J204" s="253"/>
      <c r="K204" s="253"/>
      <c r="L204" s="253"/>
      <c r="M204" s="253"/>
      <c r="N204" s="253"/>
      <c r="O204" s="253"/>
      <c r="P204" s="253"/>
      <c r="Q204" s="253"/>
      <c r="R204" s="253"/>
      <c r="S204" s="253"/>
      <c r="T204" s="253"/>
    </row>
    <row r="205" spans="1:20" x14ac:dyDescent="0.25">
      <c r="A205" s="253"/>
      <c r="B205" s="253"/>
      <c r="C205" s="270"/>
      <c r="D205" s="253"/>
      <c r="E205" s="253"/>
      <c r="F205" s="253"/>
      <c r="G205" s="253"/>
      <c r="H205" s="253"/>
      <c r="I205" s="253"/>
      <c r="J205" s="253"/>
      <c r="K205" s="253"/>
      <c r="L205" s="253"/>
      <c r="M205" s="253"/>
      <c r="N205" s="253"/>
      <c r="O205" s="253"/>
      <c r="P205" s="253"/>
      <c r="Q205" s="253"/>
      <c r="R205" s="253"/>
      <c r="S205" s="253"/>
      <c r="T205" s="253"/>
    </row>
    <row r="206" spans="1:20" x14ac:dyDescent="0.25">
      <c r="A206" s="253"/>
      <c r="B206" s="253"/>
      <c r="C206" s="270"/>
      <c r="D206" s="253"/>
      <c r="E206" s="253"/>
      <c r="F206" s="253"/>
      <c r="G206" s="253"/>
      <c r="H206" s="253"/>
      <c r="I206" s="253"/>
      <c r="J206" s="253"/>
      <c r="K206" s="253"/>
      <c r="L206" s="253"/>
      <c r="M206" s="253"/>
      <c r="N206" s="253"/>
      <c r="O206" s="253"/>
      <c r="P206" s="253"/>
      <c r="Q206" s="253"/>
      <c r="R206" s="253"/>
      <c r="S206" s="253"/>
      <c r="T206" s="253"/>
    </row>
    <row r="207" spans="1:20" x14ac:dyDescent="0.25">
      <c r="A207" s="253"/>
      <c r="B207" s="253"/>
      <c r="C207" s="270"/>
      <c r="D207" s="253"/>
      <c r="E207" s="253"/>
      <c r="F207" s="253"/>
      <c r="G207" s="253"/>
      <c r="H207" s="253"/>
      <c r="I207" s="253"/>
      <c r="J207" s="253"/>
      <c r="K207" s="253"/>
      <c r="L207" s="253"/>
      <c r="M207" s="253"/>
      <c r="N207" s="253"/>
      <c r="O207" s="253"/>
      <c r="P207" s="253"/>
      <c r="Q207" s="253"/>
      <c r="R207" s="253"/>
      <c r="S207" s="253"/>
      <c r="T207" s="253"/>
    </row>
    <row r="208" spans="1:20" x14ac:dyDescent="0.25">
      <c r="A208" s="253"/>
      <c r="B208" s="253"/>
      <c r="C208" s="270"/>
      <c r="D208" s="253"/>
      <c r="E208" s="253"/>
      <c r="F208" s="253"/>
      <c r="G208" s="253"/>
      <c r="H208" s="253"/>
      <c r="I208" s="253"/>
      <c r="J208" s="253"/>
      <c r="K208" s="253"/>
      <c r="L208" s="253"/>
      <c r="M208" s="253"/>
      <c r="N208" s="253"/>
      <c r="O208" s="253"/>
      <c r="P208" s="253"/>
      <c r="Q208" s="253"/>
      <c r="R208" s="253"/>
      <c r="S208" s="253"/>
      <c r="T208" s="253"/>
    </row>
    <row r="209" spans="1:20" x14ac:dyDescent="0.25">
      <c r="A209" s="253"/>
      <c r="B209" s="253"/>
      <c r="C209" s="270"/>
      <c r="D209" s="253"/>
      <c r="E209" s="253"/>
      <c r="F209" s="253"/>
      <c r="G209" s="253"/>
      <c r="H209" s="253"/>
      <c r="I209" s="253"/>
      <c r="J209" s="253"/>
      <c r="K209" s="253"/>
      <c r="L209" s="253"/>
      <c r="M209" s="253"/>
      <c r="N209" s="253"/>
      <c r="O209" s="253"/>
      <c r="P209" s="253"/>
      <c r="Q209" s="253"/>
      <c r="R209" s="253"/>
      <c r="S209" s="253"/>
      <c r="T209" s="253"/>
    </row>
    <row r="210" spans="1:20" x14ac:dyDescent="0.25">
      <c r="A210" s="253"/>
      <c r="B210" s="253"/>
      <c r="C210" s="270"/>
      <c r="D210" s="253"/>
      <c r="E210" s="253"/>
      <c r="F210" s="253"/>
      <c r="G210" s="253"/>
      <c r="H210" s="253"/>
      <c r="I210" s="253"/>
      <c r="J210" s="253"/>
      <c r="K210" s="253"/>
      <c r="L210" s="253"/>
      <c r="M210" s="253"/>
      <c r="N210" s="253"/>
      <c r="O210" s="253"/>
      <c r="P210" s="253"/>
      <c r="Q210" s="253"/>
      <c r="R210" s="253"/>
      <c r="S210" s="253"/>
      <c r="T210" s="253"/>
    </row>
    <row r="211" spans="1:20" x14ac:dyDescent="0.25">
      <c r="A211" s="253"/>
      <c r="B211" s="253"/>
      <c r="C211" s="270"/>
      <c r="D211" s="253"/>
      <c r="E211" s="253"/>
      <c r="F211" s="253"/>
      <c r="G211" s="253"/>
      <c r="H211" s="253"/>
      <c r="I211" s="253"/>
      <c r="J211" s="253"/>
      <c r="K211" s="253"/>
      <c r="L211" s="253"/>
      <c r="M211" s="253"/>
      <c r="N211" s="253"/>
      <c r="O211" s="253"/>
      <c r="P211" s="253"/>
      <c r="Q211" s="253"/>
      <c r="R211" s="253"/>
      <c r="S211" s="253"/>
      <c r="T211" s="253"/>
    </row>
    <row r="212" spans="1:20" x14ac:dyDescent="0.25">
      <c r="A212" s="253"/>
      <c r="B212" s="253"/>
      <c r="C212" s="270"/>
      <c r="D212" s="253"/>
      <c r="E212" s="253"/>
      <c r="F212" s="253"/>
      <c r="G212" s="253"/>
      <c r="H212" s="253"/>
      <c r="I212" s="253"/>
      <c r="J212" s="253"/>
      <c r="K212" s="253"/>
      <c r="L212" s="253"/>
      <c r="M212" s="253"/>
      <c r="N212" s="253"/>
      <c r="O212" s="253"/>
      <c r="P212" s="253"/>
      <c r="Q212" s="253"/>
      <c r="R212" s="253"/>
      <c r="S212" s="253"/>
      <c r="T212" s="253"/>
    </row>
    <row r="213" spans="1:20" x14ac:dyDescent="0.25">
      <c r="A213" s="253"/>
      <c r="B213" s="253"/>
      <c r="C213" s="270"/>
      <c r="D213" s="253"/>
      <c r="E213" s="253"/>
      <c r="F213" s="253"/>
      <c r="G213" s="253"/>
      <c r="H213" s="253"/>
      <c r="I213" s="253"/>
      <c r="J213" s="253"/>
      <c r="K213" s="253"/>
      <c r="L213" s="253"/>
      <c r="M213" s="253"/>
      <c r="N213" s="253"/>
      <c r="O213" s="253"/>
      <c r="P213" s="253"/>
      <c r="Q213" s="253"/>
      <c r="R213" s="253"/>
      <c r="S213" s="253"/>
      <c r="T213" s="253"/>
    </row>
    <row r="214" spans="1:20" x14ac:dyDescent="0.25">
      <c r="A214" s="253"/>
      <c r="B214" s="253"/>
      <c r="C214" s="270"/>
      <c r="D214" s="253"/>
      <c r="E214" s="253"/>
      <c r="F214" s="253"/>
      <c r="G214" s="253"/>
      <c r="H214" s="253"/>
      <c r="I214" s="253"/>
      <c r="J214" s="253"/>
      <c r="K214" s="253"/>
      <c r="L214" s="253"/>
      <c r="M214" s="253"/>
      <c r="N214" s="253"/>
      <c r="O214" s="253"/>
      <c r="P214" s="253"/>
      <c r="Q214" s="253"/>
      <c r="R214" s="253"/>
      <c r="S214" s="253"/>
      <c r="T214" s="253"/>
    </row>
    <row r="215" spans="1:20" x14ac:dyDescent="0.25">
      <c r="A215" s="253"/>
      <c r="B215" s="253"/>
      <c r="C215" s="270"/>
      <c r="D215" s="253"/>
      <c r="E215" s="253"/>
      <c r="F215" s="253"/>
      <c r="G215" s="253"/>
      <c r="H215" s="253"/>
      <c r="I215" s="253"/>
      <c r="J215" s="253"/>
      <c r="K215" s="253"/>
      <c r="L215" s="253"/>
      <c r="M215" s="253"/>
      <c r="N215" s="253"/>
      <c r="O215" s="253"/>
      <c r="P215" s="253"/>
      <c r="Q215" s="253"/>
      <c r="R215" s="253"/>
      <c r="S215" s="253"/>
      <c r="T215" s="253"/>
    </row>
    <row r="216" spans="1:20" x14ac:dyDescent="0.25">
      <c r="A216" s="253"/>
      <c r="B216" s="253"/>
      <c r="C216" s="270"/>
      <c r="D216" s="253"/>
      <c r="E216" s="253"/>
      <c r="F216" s="253"/>
      <c r="G216" s="253"/>
      <c r="H216" s="253"/>
      <c r="I216" s="253"/>
      <c r="J216" s="253"/>
      <c r="K216" s="253"/>
      <c r="L216" s="253"/>
      <c r="M216" s="253"/>
      <c r="N216" s="253"/>
      <c r="O216" s="253"/>
      <c r="P216" s="253"/>
      <c r="Q216" s="253"/>
      <c r="R216" s="253"/>
      <c r="S216" s="253"/>
      <c r="T216" s="253"/>
    </row>
    <row r="217" spans="1:20" x14ac:dyDescent="0.25">
      <c r="A217" s="253"/>
      <c r="B217" s="253"/>
      <c r="C217" s="270"/>
      <c r="D217" s="253"/>
      <c r="E217" s="253"/>
      <c r="F217" s="253"/>
      <c r="G217" s="253"/>
      <c r="H217" s="253"/>
      <c r="I217" s="253"/>
      <c r="J217" s="253"/>
      <c r="K217" s="253"/>
      <c r="L217" s="253"/>
      <c r="M217" s="253"/>
      <c r="N217" s="253"/>
      <c r="O217" s="253"/>
      <c r="P217" s="253"/>
      <c r="Q217" s="253"/>
      <c r="R217" s="253"/>
      <c r="S217" s="253"/>
      <c r="T217" s="253"/>
    </row>
    <row r="218" spans="1:20" x14ac:dyDescent="0.25">
      <c r="A218" s="253"/>
      <c r="B218" s="253"/>
      <c r="C218" s="270"/>
      <c r="D218" s="253"/>
      <c r="E218" s="253"/>
      <c r="F218" s="253"/>
      <c r="G218" s="253"/>
      <c r="H218" s="253"/>
      <c r="I218" s="253"/>
      <c r="J218" s="253"/>
      <c r="K218" s="253"/>
      <c r="L218" s="253"/>
      <c r="M218" s="253"/>
      <c r="N218" s="253"/>
      <c r="O218" s="253"/>
      <c r="P218" s="253"/>
      <c r="Q218" s="253"/>
      <c r="R218" s="253"/>
      <c r="S218" s="253"/>
      <c r="T218" s="253"/>
    </row>
    <row r="219" spans="1:20" x14ac:dyDescent="0.25">
      <c r="A219" s="253"/>
      <c r="B219" s="253"/>
      <c r="C219" s="270"/>
      <c r="D219" s="253"/>
      <c r="E219" s="253"/>
      <c r="F219" s="253"/>
      <c r="G219" s="253"/>
      <c r="H219" s="253"/>
      <c r="I219" s="253"/>
      <c r="J219" s="253"/>
      <c r="K219" s="253"/>
      <c r="L219" s="253"/>
      <c r="M219" s="253"/>
      <c r="N219" s="253"/>
      <c r="O219" s="253"/>
      <c r="P219" s="253"/>
      <c r="Q219" s="253"/>
      <c r="R219" s="253"/>
      <c r="S219" s="253"/>
      <c r="T219" s="253"/>
    </row>
    <row r="220" spans="1:20" x14ac:dyDescent="0.25">
      <c r="A220" s="253"/>
      <c r="B220" s="253"/>
      <c r="C220" s="270"/>
      <c r="D220" s="253"/>
      <c r="E220" s="253"/>
      <c r="F220" s="253"/>
      <c r="G220" s="253"/>
      <c r="H220" s="253"/>
      <c r="I220" s="253"/>
      <c r="J220" s="253"/>
      <c r="K220" s="253"/>
      <c r="L220" s="253"/>
      <c r="M220" s="253"/>
      <c r="N220" s="253"/>
      <c r="O220" s="253"/>
      <c r="P220" s="253"/>
      <c r="Q220" s="253"/>
      <c r="R220" s="253"/>
      <c r="S220" s="253"/>
      <c r="T220" s="253"/>
    </row>
    <row r="221" spans="1:20" x14ac:dyDescent="0.25">
      <c r="A221" s="253"/>
      <c r="B221" s="253"/>
      <c r="C221" s="270"/>
      <c r="D221" s="253"/>
      <c r="E221" s="253"/>
      <c r="F221" s="253"/>
      <c r="G221" s="253"/>
      <c r="H221" s="253"/>
      <c r="I221" s="253"/>
      <c r="J221" s="253"/>
      <c r="K221" s="253"/>
      <c r="L221" s="253"/>
      <c r="M221" s="253"/>
      <c r="N221" s="253"/>
      <c r="O221" s="253"/>
      <c r="P221" s="253"/>
      <c r="Q221" s="253"/>
      <c r="R221" s="253"/>
      <c r="S221" s="253"/>
      <c r="T221" s="253"/>
    </row>
    <row r="222" spans="1:20" x14ac:dyDescent="0.25">
      <c r="A222" s="253"/>
      <c r="B222" s="253"/>
      <c r="C222" s="270"/>
      <c r="D222" s="253"/>
      <c r="E222" s="253"/>
      <c r="F222" s="253"/>
      <c r="G222" s="253"/>
      <c r="H222" s="253"/>
      <c r="I222" s="253"/>
      <c r="J222" s="253"/>
      <c r="K222" s="253"/>
      <c r="L222" s="253"/>
      <c r="M222" s="253"/>
      <c r="N222" s="253"/>
      <c r="O222" s="253"/>
      <c r="P222" s="253"/>
      <c r="Q222" s="253"/>
      <c r="R222" s="253"/>
      <c r="S222" s="253"/>
      <c r="T222" s="253"/>
    </row>
    <row r="223" spans="1:20" x14ac:dyDescent="0.25">
      <c r="A223" s="253"/>
      <c r="B223" s="253"/>
      <c r="C223" s="270"/>
      <c r="D223" s="253"/>
      <c r="E223" s="253"/>
      <c r="F223" s="253"/>
      <c r="G223" s="253"/>
      <c r="H223" s="253"/>
      <c r="I223" s="253"/>
      <c r="J223" s="253"/>
      <c r="K223" s="253"/>
      <c r="L223" s="253"/>
      <c r="M223" s="253"/>
      <c r="N223" s="253"/>
      <c r="O223" s="253"/>
      <c r="P223" s="253"/>
      <c r="Q223" s="253"/>
      <c r="R223" s="253"/>
      <c r="S223" s="253"/>
      <c r="T223" s="253"/>
    </row>
    <row r="224" spans="1:20" x14ac:dyDescent="0.25">
      <c r="A224" s="253"/>
      <c r="B224" s="253"/>
      <c r="C224" s="270"/>
      <c r="D224" s="253"/>
      <c r="E224" s="253"/>
      <c r="F224" s="253"/>
      <c r="G224" s="253"/>
      <c r="H224" s="253"/>
      <c r="I224" s="253"/>
      <c r="J224" s="253"/>
      <c r="K224" s="253"/>
      <c r="L224" s="253"/>
      <c r="M224" s="253"/>
      <c r="N224" s="253"/>
      <c r="O224" s="253"/>
      <c r="P224" s="253"/>
      <c r="Q224" s="253"/>
      <c r="R224" s="253"/>
      <c r="S224" s="253"/>
      <c r="T224" s="253"/>
    </row>
    <row r="225" spans="1:20" x14ac:dyDescent="0.25">
      <c r="A225" s="253"/>
      <c r="B225" s="253"/>
      <c r="C225" s="270"/>
      <c r="D225" s="253"/>
      <c r="E225" s="253"/>
      <c r="F225" s="253"/>
      <c r="G225" s="253"/>
      <c r="H225" s="253"/>
      <c r="I225" s="253"/>
      <c r="J225" s="253"/>
      <c r="K225" s="253"/>
      <c r="L225" s="253"/>
      <c r="M225" s="253"/>
      <c r="N225" s="253"/>
      <c r="O225" s="253"/>
      <c r="P225" s="253"/>
      <c r="Q225" s="253"/>
      <c r="R225" s="253"/>
      <c r="S225" s="253"/>
      <c r="T225" s="253"/>
    </row>
    <row r="226" spans="1:20" x14ac:dyDescent="0.25">
      <c r="A226" s="253"/>
      <c r="B226" s="253"/>
      <c r="C226" s="270"/>
      <c r="D226" s="253"/>
      <c r="E226" s="253"/>
      <c r="F226" s="253"/>
      <c r="G226" s="253"/>
      <c r="H226" s="253"/>
      <c r="I226" s="253"/>
      <c r="J226" s="253"/>
      <c r="K226" s="253"/>
      <c r="L226" s="253"/>
      <c r="M226" s="253"/>
      <c r="N226" s="253"/>
      <c r="O226" s="253"/>
      <c r="P226" s="253"/>
      <c r="Q226" s="253"/>
      <c r="R226" s="253"/>
      <c r="S226" s="253"/>
      <c r="T226" s="253"/>
    </row>
    <row r="227" spans="1:20" x14ac:dyDescent="0.25">
      <c r="A227" s="253"/>
      <c r="B227" s="253"/>
      <c r="C227" s="270"/>
      <c r="D227" s="253"/>
      <c r="E227" s="253"/>
      <c r="F227" s="253"/>
      <c r="G227" s="253"/>
      <c r="H227" s="253"/>
      <c r="I227" s="253"/>
      <c r="J227" s="253"/>
      <c r="K227" s="253"/>
      <c r="L227" s="253"/>
      <c r="M227" s="253"/>
      <c r="N227" s="253"/>
      <c r="O227" s="253"/>
      <c r="P227" s="253"/>
      <c r="Q227" s="253"/>
      <c r="R227" s="253"/>
      <c r="S227" s="253"/>
      <c r="T227" s="253"/>
    </row>
    <row r="228" spans="1:20" x14ac:dyDescent="0.25">
      <c r="A228" s="253"/>
      <c r="B228" s="253"/>
      <c r="C228" s="270"/>
      <c r="D228" s="253"/>
      <c r="E228" s="253"/>
      <c r="F228" s="253"/>
      <c r="G228" s="253"/>
      <c r="H228" s="253"/>
      <c r="I228" s="253"/>
      <c r="J228" s="253"/>
      <c r="K228" s="253"/>
      <c r="L228" s="253"/>
      <c r="M228" s="253"/>
      <c r="N228" s="253"/>
      <c r="O228" s="253"/>
      <c r="P228" s="253"/>
      <c r="Q228" s="253"/>
      <c r="R228" s="253"/>
      <c r="S228" s="253"/>
      <c r="T228" s="253"/>
    </row>
    <row r="229" spans="1:20" x14ac:dyDescent="0.25">
      <c r="A229" s="253"/>
      <c r="B229" s="253"/>
      <c r="C229" s="270"/>
      <c r="D229" s="253"/>
      <c r="E229" s="253"/>
      <c r="F229" s="253"/>
      <c r="G229" s="253"/>
      <c r="H229" s="253"/>
      <c r="I229" s="253"/>
      <c r="J229" s="253"/>
      <c r="K229" s="253"/>
      <c r="L229" s="253"/>
      <c r="M229" s="253"/>
      <c r="N229" s="253"/>
      <c r="O229" s="253"/>
      <c r="P229" s="253"/>
      <c r="Q229" s="253"/>
      <c r="R229" s="253"/>
      <c r="S229" s="253"/>
      <c r="T229" s="253"/>
    </row>
    <row r="230" spans="1:20" x14ac:dyDescent="0.25">
      <c r="A230" s="253"/>
      <c r="B230" s="253"/>
      <c r="C230" s="270"/>
      <c r="D230" s="253"/>
      <c r="E230" s="253"/>
      <c r="F230" s="253"/>
      <c r="G230" s="253"/>
      <c r="H230" s="253"/>
      <c r="I230" s="253"/>
      <c r="J230" s="253"/>
      <c r="K230" s="253"/>
      <c r="L230" s="253"/>
      <c r="M230" s="253"/>
      <c r="N230" s="253"/>
      <c r="O230" s="253"/>
      <c r="P230" s="253"/>
      <c r="Q230" s="253"/>
      <c r="R230" s="253"/>
      <c r="S230" s="253"/>
      <c r="T230" s="253"/>
    </row>
    <row r="231" spans="1:20" x14ac:dyDescent="0.25">
      <c r="A231" s="253"/>
      <c r="B231" s="253"/>
      <c r="C231" s="270"/>
      <c r="D231" s="253"/>
      <c r="E231" s="253"/>
      <c r="F231" s="253"/>
      <c r="G231" s="253"/>
      <c r="H231" s="253"/>
      <c r="I231" s="253"/>
      <c r="J231" s="253"/>
      <c r="K231" s="253"/>
      <c r="L231" s="253"/>
      <c r="M231" s="253"/>
      <c r="N231" s="253"/>
      <c r="O231" s="253"/>
      <c r="P231" s="253"/>
      <c r="Q231" s="253"/>
      <c r="R231" s="253"/>
      <c r="S231" s="253"/>
      <c r="T231" s="253"/>
    </row>
    <row r="232" spans="1:20" x14ac:dyDescent="0.25">
      <c r="A232" s="253"/>
      <c r="B232" s="253"/>
      <c r="C232" s="270"/>
      <c r="D232" s="253"/>
      <c r="E232" s="253"/>
      <c r="F232" s="253"/>
      <c r="G232" s="253"/>
      <c r="H232" s="253"/>
      <c r="I232" s="253"/>
      <c r="J232" s="253"/>
      <c r="K232" s="253"/>
      <c r="L232" s="253"/>
      <c r="M232" s="253"/>
      <c r="N232" s="253"/>
      <c r="O232" s="253"/>
      <c r="P232" s="253"/>
      <c r="Q232" s="253"/>
      <c r="R232" s="253"/>
      <c r="S232" s="253"/>
      <c r="T232" s="253"/>
    </row>
    <row r="233" spans="1:20" x14ac:dyDescent="0.25">
      <c r="A233" s="253"/>
      <c r="B233" s="253"/>
      <c r="C233" s="270"/>
      <c r="D233" s="253"/>
      <c r="E233" s="253"/>
      <c r="F233" s="253"/>
      <c r="G233" s="253"/>
      <c r="H233" s="253"/>
      <c r="I233" s="253"/>
      <c r="J233" s="253"/>
      <c r="K233" s="253"/>
      <c r="L233" s="253"/>
      <c r="M233" s="253"/>
      <c r="N233" s="253"/>
      <c r="O233" s="253"/>
      <c r="P233" s="253"/>
      <c r="Q233" s="253"/>
      <c r="R233" s="253"/>
      <c r="S233" s="253"/>
      <c r="T233" s="253"/>
    </row>
    <row r="234" spans="1:20" x14ac:dyDescent="0.25">
      <c r="A234" s="253"/>
      <c r="B234" s="253"/>
      <c r="C234" s="270"/>
      <c r="D234" s="253"/>
      <c r="E234" s="253"/>
      <c r="F234" s="253"/>
      <c r="G234" s="253"/>
      <c r="H234" s="253"/>
      <c r="I234" s="253"/>
      <c r="J234" s="253"/>
      <c r="K234" s="253"/>
      <c r="L234" s="253"/>
      <c r="M234" s="253"/>
      <c r="N234" s="253"/>
      <c r="O234" s="253"/>
      <c r="P234" s="253"/>
      <c r="Q234" s="253"/>
      <c r="R234" s="253"/>
      <c r="S234" s="253"/>
      <c r="T234" s="253"/>
    </row>
    <row r="235" spans="1:20" x14ac:dyDescent="0.25">
      <c r="A235" s="253"/>
      <c r="B235" s="253"/>
      <c r="C235" s="270"/>
      <c r="D235" s="253"/>
      <c r="E235" s="253"/>
      <c r="F235" s="253"/>
      <c r="G235" s="253"/>
      <c r="H235" s="253"/>
      <c r="I235" s="253"/>
      <c r="J235" s="253"/>
      <c r="K235" s="253"/>
      <c r="L235" s="253"/>
      <c r="M235" s="253"/>
      <c r="N235" s="253"/>
      <c r="O235" s="253"/>
      <c r="P235" s="253"/>
      <c r="Q235" s="253"/>
      <c r="R235" s="253"/>
      <c r="S235" s="253"/>
      <c r="T235" s="253"/>
    </row>
    <row r="236" spans="1:20" x14ac:dyDescent="0.25">
      <c r="A236" s="253"/>
      <c r="B236" s="253"/>
      <c r="C236" s="270"/>
      <c r="D236" s="253"/>
      <c r="E236" s="253"/>
      <c r="F236" s="253"/>
      <c r="G236" s="253"/>
      <c r="H236" s="253"/>
      <c r="I236" s="253"/>
      <c r="J236" s="253"/>
      <c r="K236" s="253"/>
      <c r="L236" s="253"/>
      <c r="M236" s="253"/>
      <c r="N236" s="253"/>
      <c r="O236" s="253"/>
      <c r="P236" s="253"/>
      <c r="Q236" s="253"/>
      <c r="R236" s="253"/>
      <c r="S236" s="253"/>
      <c r="T236" s="253"/>
    </row>
    <row r="237" spans="1:20" x14ac:dyDescent="0.25">
      <c r="A237" s="253"/>
      <c r="B237" s="253"/>
      <c r="C237" s="270"/>
      <c r="D237" s="253"/>
      <c r="E237" s="253"/>
      <c r="F237" s="253"/>
      <c r="G237" s="253"/>
      <c r="H237" s="253"/>
      <c r="I237" s="253"/>
      <c r="J237" s="253"/>
      <c r="K237" s="253"/>
      <c r="L237" s="253"/>
      <c r="M237" s="253"/>
      <c r="N237" s="253"/>
      <c r="O237" s="253"/>
      <c r="P237" s="253"/>
      <c r="Q237" s="253"/>
      <c r="R237" s="253"/>
      <c r="S237" s="253"/>
      <c r="T237" s="253"/>
    </row>
    <row r="238" spans="1:20" x14ac:dyDescent="0.25">
      <c r="A238" s="253"/>
      <c r="B238" s="253"/>
      <c r="C238" s="270"/>
      <c r="D238" s="253"/>
      <c r="E238" s="253"/>
      <c r="F238" s="253"/>
      <c r="G238" s="253"/>
      <c r="H238" s="253"/>
      <c r="I238" s="253"/>
      <c r="J238" s="253"/>
      <c r="K238" s="253"/>
      <c r="L238" s="253"/>
      <c r="M238" s="253"/>
      <c r="N238" s="253"/>
      <c r="O238" s="253"/>
      <c r="P238" s="253"/>
      <c r="Q238" s="253"/>
      <c r="R238" s="253"/>
      <c r="S238" s="253"/>
      <c r="T238" s="253"/>
    </row>
    <row r="239" spans="1:20" x14ac:dyDescent="0.25">
      <c r="A239" s="253"/>
      <c r="B239" s="253"/>
      <c r="C239" s="270"/>
      <c r="D239" s="253"/>
      <c r="E239" s="253"/>
      <c r="F239" s="253"/>
      <c r="G239" s="253"/>
      <c r="H239" s="253"/>
      <c r="I239" s="253"/>
      <c r="J239" s="253"/>
      <c r="K239" s="253"/>
      <c r="L239" s="253"/>
      <c r="M239" s="253"/>
      <c r="N239" s="253"/>
      <c r="O239" s="253"/>
      <c r="P239" s="253"/>
      <c r="Q239" s="253"/>
      <c r="R239" s="253"/>
      <c r="S239" s="253"/>
      <c r="T239" s="253"/>
    </row>
    <row r="240" spans="1:20" x14ac:dyDescent="0.25">
      <c r="A240" s="253"/>
      <c r="B240" s="253"/>
      <c r="C240" s="270"/>
      <c r="D240" s="253"/>
      <c r="E240" s="253"/>
      <c r="F240" s="253"/>
      <c r="G240" s="253"/>
      <c r="H240" s="253"/>
      <c r="I240" s="253"/>
      <c r="J240" s="253"/>
      <c r="K240" s="253"/>
      <c r="L240" s="253"/>
      <c r="M240" s="253"/>
      <c r="N240" s="253"/>
      <c r="O240" s="253"/>
      <c r="P240" s="253"/>
      <c r="Q240" s="253"/>
      <c r="R240" s="253"/>
      <c r="S240" s="253"/>
      <c r="T240" s="253"/>
    </row>
    <row r="241" spans="1:20" x14ac:dyDescent="0.25">
      <c r="A241" s="253"/>
      <c r="B241" s="253"/>
      <c r="C241" s="270"/>
      <c r="D241" s="253"/>
      <c r="E241" s="253"/>
      <c r="F241" s="253"/>
      <c r="G241" s="253"/>
      <c r="H241" s="253"/>
      <c r="I241" s="253"/>
      <c r="J241" s="253"/>
      <c r="K241" s="253"/>
      <c r="L241" s="253"/>
      <c r="M241" s="253"/>
      <c r="N241" s="253"/>
      <c r="O241" s="253"/>
      <c r="P241" s="253"/>
      <c r="Q241" s="253"/>
      <c r="R241" s="253"/>
      <c r="S241" s="253"/>
      <c r="T241" s="253"/>
    </row>
    <row r="242" spans="1:20" x14ac:dyDescent="0.25">
      <c r="A242" s="253"/>
      <c r="B242" s="253"/>
      <c r="C242" s="270"/>
      <c r="D242" s="253"/>
      <c r="E242" s="253"/>
      <c r="F242" s="253"/>
      <c r="G242" s="253"/>
      <c r="H242" s="253"/>
      <c r="I242" s="253"/>
      <c r="J242" s="253"/>
      <c r="K242" s="253"/>
      <c r="L242" s="253"/>
      <c r="M242" s="253"/>
      <c r="N242" s="253"/>
      <c r="O242" s="253"/>
      <c r="P242" s="253"/>
      <c r="Q242" s="253"/>
      <c r="R242" s="253"/>
      <c r="S242" s="253"/>
      <c r="T242" s="253"/>
    </row>
    <row r="243" spans="1:20" x14ac:dyDescent="0.25">
      <c r="A243" s="253"/>
      <c r="B243" s="253"/>
      <c r="C243" s="270"/>
      <c r="D243" s="253"/>
      <c r="E243" s="253"/>
      <c r="F243" s="253"/>
      <c r="G243" s="253"/>
      <c r="H243" s="253"/>
      <c r="I243" s="253"/>
      <c r="J243" s="253"/>
      <c r="K243" s="253"/>
      <c r="L243" s="253"/>
      <c r="M243" s="253"/>
      <c r="N243" s="253"/>
      <c r="O243" s="253"/>
      <c r="P243" s="253"/>
      <c r="Q243" s="253"/>
      <c r="R243" s="253"/>
      <c r="S243" s="253"/>
      <c r="T243" s="253"/>
    </row>
    <row r="244" spans="1:20" x14ac:dyDescent="0.25">
      <c r="A244" s="253"/>
      <c r="B244" s="253"/>
      <c r="C244" s="270"/>
      <c r="D244" s="253"/>
      <c r="E244" s="253"/>
      <c r="F244" s="253"/>
      <c r="G244" s="253"/>
      <c r="H244" s="253"/>
      <c r="I244" s="253"/>
      <c r="J244" s="253"/>
      <c r="K244" s="253"/>
      <c r="L244" s="253"/>
      <c r="M244" s="253"/>
      <c r="N244" s="253"/>
      <c r="O244" s="253"/>
      <c r="P244" s="253"/>
      <c r="Q244" s="253"/>
      <c r="R244" s="253"/>
      <c r="S244" s="253"/>
      <c r="T244" s="253"/>
    </row>
    <row r="245" spans="1:20" x14ac:dyDescent="0.25">
      <c r="A245" s="253"/>
      <c r="B245" s="253"/>
      <c r="C245" s="270"/>
      <c r="D245" s="253"/>
      <c r="E245" s="253"/>
      <c r="F245" s="253"/>
      <c r="G245" s="253"/>
      <c r="H245" s="253"/>
      <c r="I245" s="253"/>
      <c r="J245" s="253"/>
      <c r="K245" s="253"/>
      <c r="L245" s="253"/>
      <c r="M245" s="253"/>
      <c r="N245" s="253"/>
      <c r="O245" s="253"/>
      <c r="P245" s="253"/>
      <c r="Q245" s="253"/>
      <c r="R245" s="253"/>
      <c r="S245" s="253"/>
      <c r="T245" s="253"/>
    </row>
    <row r="246" spans="1:20" x14ac:dyDescent="0.25">
      <c r="A246" s="253"/>
      <c r="B246" s="253"/>
      <c r="C246" s="270"/>
      <c r="D246" s="253"/>
      <c r="E246" s="253"/>
      <c r="F246" s="253"/>
      <c r="G246" s="253"/>
      <c r="H246" s="253"/>
      <c r="I246" s="253"/>
      <c r="J246" s="253"/>
      <c r="K246" s="253"/>
      <c r="L246" s="253"/>
      <c r="M246" s="253"/>
      <c r="N246" s="253"/>
      <c r="O246" s="253"/>
      <c r="P246" s="253"/>
      <c r="Q246" s="253"/>
      <c r="R246" s="253"/>
      <c r="S246" s="253"/>
      <c r="T246" s="253"/>
    </row>
    <row r="247" spans="1:20" x14ac:dyDescent="0.25">
      <c r="A247" s="253"/>
      <c r="B247" s="253"/>
      <c r="C247" s="270"/>
      <c r="D247" s="253"/>
      <c r="E247" s="253"/>
      <c r="F247" s="253"/>
      <c r="G247" s="253"/>
      <c r="H247" s="253"/>
      <c r="I247" s="253"/>
      <c r="J247" s="253"/>
      <c r="K247" s="253"/>
      <c r="L247" s="253"/>
      <c r="M247" s="253"/>
      <c r="N247" s="253"/>
      <c r="O247" s="253"/>
      <c r="P247" s="253"/>
      <c r="Q247" s="253"/>
      <c r="R247" s="253"/>
      <c r="S247" s="253"/>
      <c r="T247" s="253"/>
    </row>
    <row r="248" spans="1:20" x14ac:dyDescent="0.25">
      <c r="A248" s="253"/>
      <c r="B248" s="253"/>
      <c r="C248" s="270"/>
      <c r="D248" s="253"/>
      <c r="E248" s="253"/>
      <c r="F248" s="253"/>
      <c r="G248" s="253"/>
      <c r="H248" s="253"/>
      <c r="I248" s="253"/>
      <c r="J248" s="253"/>
      <c r="K248" s="253"/>
      <c r="L248" s="253"/>
      <c r="M248" s="253"/>
      <c r="N248" s="253"/>
      <c r="O248" s="253"/>
      <c r="P248" s="253"/>
      <c r="Q248" s="253"/>
      <c r="R248" s="253"/>
      <c r="S248" s="253"/>
      <c r="T248" s="253"/>
    </row>
    <row r="249" spans="1:20" x14ac:dyDescent="0.25">
      <c r="A249" s="253"/>
      <c r="B249" s="253"/>
      <c r="C249" s="270"/>
      <c r="D249" s="253"/>
      <c r="E249" s="253"/>
      <c r="F249" s="253"/>
      <c r="G249" s="253"/>
      <c r="H249" s="253"/>
      <c r="I249" s="253"/>
      <c r="J249" s="253"/>
      <c r="K249" s="253"/>
      <c r="L249" s="253"/>
      <c r="M249" s="253"/>
      <c r="N249" s="253"/>
      <c r="O249" s="253"/>
      <c r="P249" s="253"/>
      <c r="Q249" s="253"/>
      <c r="R249" s="253"/>
      <c r="S249" s="253"/>
      <c r="T249" s="253"/>
    </row>
    <row r="250" spans="1:20" x14ac:dyDescent="0.25">
      <c r="A250" s="253"/>
      <c r="B250" s="253"/>
      <c r="C250" s="270"/>
      <c r="D250" s="253"/>
      <c r="E250" s="253"/>
      <c r="F250" s="253"/>
      <c r="G250" s="253"/>
      <c r="H250" s="253"/>
      <c r="I250" s="253"/>
      <c r="J250" s="253"/>
      <c r="K250" s="253"/>
      <c r="L250" s="253"/>
      <c r="M250" s="253"/>
      <c r="N250" s="253"/>
      <c r="O250" s="253"/>
      <c r="P250" s="253"/>
      <c r="Q250" s="253"/>
      <c r="R250" s="253"/>
      <c r="S250" s="253"/>
      <c r="T250" s="253"/>
    </row>
    <row r="251" spans="1:20" x14ac:dyDescent="0.25">
      <c r="A251" s="253"/>
      <c r="B251" s="253"/>
      <c r="C251" s="270"/>
      <c r="D251" s="253"/>
      <c r="E251" s="253"/>
      <c r="F251" s="253"/>
      <c r="G251" s="253"/>
      <c r="H251" s="253"/>
      <c r="I251" s="253"/>
      <c r="J251" s="253"/>
      <c r="K251" s="253"/>
      <c r="L251" s="253"/>
      <c r="M251" s="253"/>
      <c r="N251" s="253"/>
      <c r="O251" s="253"/>
      <c r="P251" s="253"/>
      <c r="Q251" s="253"/>
      <c r="R251" s="253"/>
      <c r="S251" s="253"/>
      <c r="T251" s="253"/>
    </row>
    <row r="252" spans="1:20" x14ac:dyDescent="0.25">
      <c r="A252" s="253"/>
      <c r="B252" s="253"/>
      <c r="C252" s="270"/>
      <c r="D252" s="253"/>
      <c r="E252" s="253"/>
      <c r="F252" s="253"/>
      <c r="G252" s="253"/>
      <c r="H252" s="253"/>
      <c r="I252" s="253"/>
      <c r="J252" s="253"/>
      <c r="K252" s="253"/>
      <c r="L252" s="253"/>
      <c r="M252" s="253"/>
      <c r="N252" s="253"/>
      <c r="O252" s="253"/>
      <c r="P252" s="253"/>
      <c r="Q252" s="253"/>
      <c r="R252" s="253"/>
      <c r="S252" s="253"/>
      <c r="T252" s="253"/>
    </row>
    <row r="253" spans="1:20" x14ac:dyDescent="0.25">
      <c r="A253" s="253"/>
      <c r="B253" s="253"/>
      <c r="C253" s="270"/>
      <c r="D253" s="253"/>
      <c r="E253" s="253"/>
      <c r="F253" s="253"/>
      <c r="G253" s="253"/>
      <c r="H253" s="253"/>
      <c r="I253" s="253"/>
      <c r="J253" s="253"/>
      <c r="K253" s="253"/>
      <c r="L253" s="253"/>
      <c r="M253" s="253"/>
      <c r="N253" s="253"/>
      <c r="O253" s="253"/>
      <c r="P253" s="253"/>
      <c r="Q253" s="253"/>
      <c r="R253" s="253"/>
      <c r="S253" s="253"/>
      <c r="T253" s="253"/>
    </row>
    <row r="254" spans="1:20" x14ac:dyDescent="0.25">
      <c r="A254" s="253"/>
      <c r="B254" s="253"/>
      <c r="C254" s="270"/>
      <c r="D254" s="253"/>
      <c r="E254" s="253"/>
      <c r="F254" s="253"/>
      <c r="G254" s="253"/>
      <c r="H254" s="253"/>
      <c r="I254" s="253"/>
      <c r="J254" s="253"/>
      <c r="K254" s="253"/>
      <c r="L254" s="253"/>
      <c r="M254" s="253"/>
      <c r="N254" s="253"/>
      <c r="O254" s="253"/>
      <c r="P254" s="253"/>
      <c r="Q254" s="253"/>
      <c r="R254" s="253"/>
      <c r="S254" s="253"/>
      <c r="T254" s="253"/>
    </row>
    <row r="255" spans="1:20" x14ac:dyDescent="0.25">
      <c r="A255" s="253"/>
      <c r="B255" s="253"/>
      <c r="C255" s="270"/>
      <c r="D255" s="253"/>
      <c r="E255" s="253"/>
      <c r="F255" s="253"/>
      <c r="G255" s="253"/>
      <c r="H255" s="253"/>
      <c r="I255" s="253"/>
      <c r="J255" s="253"/>
      <c r="K255" s="253"/>
      <c r="L255" s="253"/>
      <c r="M255" s="253"/>
      <c r="N255" s="253"/>
      <c r="O255" s="253"/>
      <c r="P255" s="253"/>
      <c r="Q255" s="253"/>
      <c r="R255" s="253"/>
      <c r="S255" s="253"/>
      <c r="T255" s="253"/>
    </row>
    <row r="256" spans="1:20" x14ac:dyDescent="0.25">
      <c r="A256" s="253"/>
      <c r="B256" s="253"/>
      <c r="C256" s="270"/>
      <c r="D256" s="253"/>
      <c r="E256" s="253"/>
      <c r="F256" s="253"/>
      <c r="G256" s="253"/>
      <c r="H256" s="253"/>
      <c r="I256" s="253"/>
      <c r="J256" s="253"/>
      <c r="K256" s="253"/>
      <c r="L256" s="253"/>
      <c r="M256" s="253"/>
      <c r="N256" s="253"/>
      <c r="O256" s="253"/>
      <c r="P256" s="253"/>
      <c r="Q256" s="253"/>
      <c r="R256" s="253"/>
      <c r="S256" s="253"/>
      <c r="T256" s="253"/>
    </row>
    <row r="257" spans="1:20" x14ac:dyDescent="0.25">
      <c r="A257" s="253"/>
      <c r="B257" s="253"/>
      <c r="C257" s="270"/>
      <c r="D257" s="253"/>
      <c r="E257" s="253"/>
      <c r="F257" s="253"/>
      <c r="G257" s="253"/>
      <c r="H257" s="253"/>
      <c r="I257" s="253"/>
      <c r="J257" s="253"/>
      <c r="K257" s="253"/>
      <c r="L257" s="253"/>
      <c r="M257" s="253"/>
      <c r="N257" s="253"/>
      <c r="O257" s="253"/>
      <c r="P257" s="253"/>
      <c r="Q257" s="253"/>
      <c r="R257" s="253"/>
      <c r="S257" s="253"/>
      <c r="T257" s="253"/>
    </row>
    <row r="258" spans="1:20" x14ac:dyDescent="0.25">
      <c r="A258" s="253"/>
      <c r="B258" s="253"/>
      <c r="C258" s="270"/>
      <c r="D258" s="253"/>
      <c r="E258" s="253"/>
      <c r="F258" s="253"/>
      <c r="G258" s="253"/>
      <c r="H258" s="253"/>
      <c r="I258" s="253"/>
      <c r="J258" s="253"/>
      <c r="K258" s="253"/>
      <c r="L258" s="253"/>
      <c r="M258" s="253"/>
      <c r="N258" s="253"/>
      <c r="O258" s="253"/>
      <c r="P258" s="253"/>
      <c r="Q258" s="253"/>
      <c r="R258" s="253"/>
      <c r="S258" s="253"/>
      <c r="T258" s="253"/>
    </row>
    <row r="259" spans="1:20" x14ac:dyDescent="0.25">
      <c r="A259" s="253"/>
      <c r="B259" s="253"/>
      <c r="C259" s="270"/>
      <c r="D259" s="253"/>
      <c r="E259" s="253"/>
      <c r="F259" s="253"/>
      <c r="G259" s="253"/>
      <c r="H259" s="253"/>
      <c r="I259" s="253"/>
      <c r="J259" s="253"/>
      <c r="K259" s="253"/>
      <c r="L259" s="253"/>
      <c r="M259" s="253"/>
      <c r="N259" s="253"/>
      <c r="O259" s="253"/>
      <c r="P259" s="253"/>
      <c r="Q259" s="253"/>
      <c r="R259" s="253"/>
      <c r="S259" s="253"/>
      <c r="T259" s="253"/>
    </row>
    <row r="260" spans="1:20" x14ac:dyDescent="0.25">
      <c r="A260" s="253"/>
      <c r="B260" s="253"/>
      <c r="C260" s="270"/>
      <c r="D260" s="253"/>
      <c r="E260" s="253"/>
      <c r="F260" s="253"/>
      <c r="G260" s="253"/>
      <c r="H260" s="253"/>
      <c r="I260" s="253"/>
      <c r="J260" s="253"/>
      <c r="K260" s="253"/>
      <c r="L260" s="253"/>
      <c r="M260" s="253"/>
      <c r="N260" s="253"/>
      <c r="O260" s="253"/>
      <c r="P260" s="253"/>
      <c r="Q260" s="253"/>
      <c r="R260" s="253"/>
      <c r="S260" s="253"/>
      <c r="T260" s="253"/>
    </row>
    <row r="261" spans="1:20" x14ac:dyDescent="0.25">
      <c r="A261" s="253"/>
      <c r="B261" s="253"/>
      <c r="C261" s="270"/>
      <c r="D261" s="253"/>
      <c r="E261" s="253"/>
      <c r="F261" s="253"/>
      <c r="G261" s="253"/>
      <c r="H261" s="253"/>
      <c r="I261" s="253"/>
      <c r="J261" s="253"/>
      <c r="K261" s="253"/>
      <c r="L261" s="253"/>
      <c r="M261" s="253"/>
      <c r="N261" s="253"/>
      <c r="O261" s="253"/>
      <c r="P261" s="253"/>
      <c r="Q261" s="253"/>
      <c r="R261" s="253"/>
      <c r="S261" s="253"/>
      <c r="T261" s="253"/>
    </row>
    <row r="262" spans="1:20" x14ac:dyDescent="0.25">
      <c r="A262" s="253"/>
      <c r="B262" s="253"/>
      <c r="C262" s="270"/>
      <c r="D262" s="253"/>
      <c r="E262" s="253"/>
      <c r="F262" s="253"/>
      <c r="G262" s="253"/>
      <c r="H262" s="253"/>
      <c r="I262" s="253"/>
      <c r="J262" s="253"/>
      <c r="K262" s="253"/>
      <c r="L262" s="253"/>
      <c r="M262" s="253"/>
      <c r="N262" s="253"/>
      <c r="O262" s="253"/>
      <c r="P262" s="253"/>
      <c r="Q262" s="253"/>
      <c r="R262" s="253"/>
      <c r="S262" s="253"/>
      <c r="T262" s="253"/>
    </row>
    <row r="263" spans="1:20" x14ac:dyDescent="0.25">
      <c r="A263" s="253"/>
      <c r="B263" s="253"/>
      <c r="C263" s="270"/>
      <c r="D263" s="253"/>
      <c r="E263" s="253"/>
      <c r="F263" s="253"/>
      <c r="G263" s="253"/>
      <c r="H263" s="253"/>
      <c r="I263" s="253"/>
      <c r="J263" s="253"/>
      <c r="K263" s="253"/>
      <c r="L263" s="253"/>
      <c r="M263" s="253"/>
      <c r="N263" s="253"/>
      <c r="O263" s="253"/>
      <c r="P263" s="253"/>
      <c r="Q263" s="253"/>
      <c r="R263" s="253"/>
      <c r="S263" s="253"/>
      <c r="T263" s="253"/>
    </row>
    <row r="264" spans="1:20" x14ac:dyDescent="0.25">
      <c r="A264" s="253"/>
      <c r="B264" s="253"/>
      <c r="C264" s="270"/>
      <c r="D264" s="253"/>
      <c r="E264" s="253"/>
      <c r="F264" s="253"/>
      <c r="G264" s="253"/>
      <c r="H264" s="253"/>
      <c r="I264" s="253"/>
      <c r="J264" s="253"/>
      <c r="K264" s="253"/>
      <c r="L264" s="253"/>
      <c r="M264" s="253"/>
      <c r="N264" s="253"/>
      <c r="O264" s="253"/>
      <c r="P264" s="253"/>
      <c r="Q264" s="253"/>
      <c r="R264" s="253"/>
      <c r="S264" s="253"/>
      <c r="T264" s="253"/>
    </row>
    <row r="265" spans="1:20" x14ac:dyDescent="0.25">
      <c r="A265" s="253"/>
      <c r="B265" s="253"/>
      <c r="C265" s="270"/>
      <c r="D265" s="253"/>
      <c r="E265" s="253"/>
      <c r="F265" s="253"/>
      <c r="G265" s="253"/>
      <c r="H265" s="253"/>
      <c r="I265" s="253"/>
      <c r="J265" s="253"/>
      <c r="K265" s="253"/>
      <c r="L265" s="253"/>
      <c r="M265" s="253"/>
      <c r="N265" s="253"/>
      <c r="O265" s="253"/>
      <c r="P265" s="253"/>
      <c r="Q265" s="253"/>
      <c r="R265" s="253"/>
      <c r="S265" s="253"/>
      <c r="T265" s="253"/>
    </row>
    <row r="266" spans="1:20" x14ac:dyDescent="0.25">
      <c r="A266" s="253"/>
      <c r="B266" s="253"/>
      <c r="C266" s="270"/>
      <c r="D266" s="253"/>
      <c r="E266" s="253"/>
      <c r="F266" s="253"/>
      <c r="G266" s="253"/>
      <c r="H266" s="253"/>
      <c r="I266" s="253"/>
      <c r="J266" s="253"/>
      <c r="K266" s="253"/>
      <c r="L266" s="253"/>
      <c r="M266" s="253"/>
      <c r="N266" s="253"/>
      <c r="O266" s="253"/>
      <c r="P266" s="253"/>
      <c r="Q266" s="253"/>
      <c r="R266" s="253"/>
      <c r="S266" s="253"/>
      <c r="T266" s="253"/>
    </row>
    <row r="267" spans="1:20" x14ac:dyDescent="0.25">
      <c r="A267" s="253"/>
      <c r="B267" s="253"/>
      <c r="C267" s="270"/>
      <c r="D267" s="253"/>
      <c r="E267" s="253"/>
      <c r="F267" s="253"/>
      <c r="G267" s="253"/>
      <c r="H267" s="253"/>
      <c r="I267" s="253"/>
      <c r="J267" s="253"/>
      <c r="K267" s="253"/>
      <c r="L267" s="253"/>
      <c r="M267" s="253"/>
      <c r="N267" s="253"/>
      <c r="O267" s="253"/>
      <c r="P267" s="253"/>
      <c r="Q267" s="253"/>
      <c r="R267" s="253"/>
      <c r="S267" s="253"/>
      <c r="T267" s="253"/>
    </row>
    <row r="268" spans="1:20" x14ac:dyDescent="0.25">
      <c r="A268" s="253"/>
      <c r="B268" s="253"/>
      <c r="C268" s="270"/>
      <c r="D268" s="253"/>
      <c r="E268" s="253"/>
      <c r="F268" s="253"/>
      <c r="G268" s="253"/>
      <c r="H268" s="253"/>
      <c r="I268" s="253"/>
      <c r="J268" s="253"/>
      <c r="K268" s="253"/>
      <c r="L268" s="253"/>
      <c r="M268" s="253"/>
      <c r="N268" s="253"/>
      <c r="O268" s="253"/>
      <c r="P268" s="253"/>
      <c r="Q268" s="253"/>
      <c r="R268" s="253"/>
      <c r="S268" s="253"/>
      <c r="T268" s="253"/>
    </row>
    <row r="269" spans="1:20" x14ac:dyDescent="0.25">
      <c r="A269" s="253"/>
      <c r="B269" s="253"/>
      <c r="C269" s="270"/>
      <c r="D269" s="253"/>
      <c r="E269" s="253"/>
      <c r="F269" s="253"/>
      <c r="G269" s="253"/>
      <c r="H269" s="253"/>
      <c r="I269" s="253"/>
      <c r="J269" s="253"/>
      <c r="K269" s="253"/>
      <c r="L269" s="253"/>
      <c r="M269" s="253"/>
      <c r="N269" s="253"/>
      <c r="O269" s="253"/>
      <c r="P269" s="253"/>
      <c r="Q269" s="253"/>
      <c r="R269" s="253"/>
      <c r="S269" s="253"/>
      <c r="T269" s="253"/>
    </row>
    <row r="270" spans="1:20" x14ac:dyDescent="0.25">
      <c r="A270" s="253"/>
      <c r="B270" s="253"/>
      <c r="C270" s="270"/>
      <c r="D270" s="253"/>
      <c r="E270" s="253"/>
      <c r="F270" s="253"/>
      <c r="G270" s="253"/>
      <c r="H270" s="253"/>
      <c r="I270" s="253"/>
      <c r="J270" s="253"/>
      <c r="K270" s="253"/>
      <c r="L270" s="253"/>
      <c r="M270" s="253"/>
      <c r="N270" s="253"/>
      <c r="O270" s="253"/>
      <c r="P270" s="253"/>
      <c r="Q270" s="253"/>
      <c r="R270" s="253"/>
      <c r="S270" s="253"/>
      <c r="T270" s="253"/>
    </row>
    <row r="271" spans="1:20" x14ac:dyDescent="0.25">
      <c r="A271" s="253"/>
      <c r="B271" s="253"/>
      <c r="C271" s="270"/>
      <c r="D271" s="253"/>
      <c r="E271" s="253"/>
      <c r="F271" s="253"/>
      <c r="G271" s="253"/>
      <c r="H271" s="253"/>
      <c r="I271" s="253"/>
      <c r="J271" s="253"/>
      <c r="K271" s="253"/>
      <c r="L271" s="253"/>
      <c r="M271" s="253"/>
      <c r="N271" s="253"/>
      <c r="O271" s="253"/>
      <c r="P271" s="253"/>
      <c r="Q271" s="253"/>
      <c r="R271" s="253"/>
      <c r="S271" s="253"/>
      <c r="T271" s="253"/>
    </row>
    <row r="272" spans="1:20" x14ac:dyDescent="0.25">
      <c r="A272" s="253"/>
      <c r="B272" s="253"/>
      <c r="C272" s="270"/>
      <c r="D272" s="253"/>
      <c r="E272" s="253"/>
      <c r="F272" s="253"/>
      <c r="G272" s="253"/>
      <c r="H272" s="253"/>
      <c r="I272" s="253"/>
      <c r="J272" s="253"/>
      <c r="K272" s="253"/>
      <c r="L272" s="253"/>
      <c r="M272" s="253"/>
      <c r="N272" s="253"/>
      <c r="O272" s="253"/>
      <c r="P272" s="253"/>
      <c r="Q272" s="253"/>
      <c r="R272" s="253"/>
      <c r="S272" s="253"/>
      <c r="T272" s="253"/>
    </row>
    <row r="273" spans="1:20" x14ac:dyDescent="0.25">
      <c r="A273" s="253"/>
      <c r="B273" s="253"/>
      <c r="C273" s="270"/>
      <c r="D273" s="253"/>
      <c r="E273" s="253"/>
      <c r="F273" s="253"/>
      <c r="G273" s="253"/>
      <c r="H273" s="253"/>
      <c r="I273" s="253"/>
      <c r="J273" s="253"/>
      <c r="K273" s="253"/>
      <c r="L273" s="253"/>
      <c r="M273" s="253"/>
      <c r="N273" s="253"/>
      <c r="O273" s="253"/>
      <c r="P273" s="253"/>
      <c r="Q273" s="253"/>
      <c r="R273" s="253"/>
      <c r="S273" s="253"/>
      <c r="T273" s="253"/>
    </row>
    <row r="274" spans="1:20" x14ac:dyDescent="0.25">
      <c r="A274" s="253"/>
      <c r="B274" s="253"/>
      <c r="C274" s="270"/>
      <c r="D274" s="253"/>
      <c r="E274" s="253"/>
      <c r="F274" s="253"/>
      <c r="G274" s="253"/>
      <c r="H274" s="253"/>
      <c r="I274" s="253"/>
      <c r="J274" s="253"/>
      <c r="K274" s="253"/>
      <c r="L274" s="253"/>
      <c r="M274" s="253"/>
      <c r="N274" s="253"/>
      <c r="O274" s="253"/>
      <c r="P274" s="253"/>
      <c r="Q274" s="253"/>
      <c r="R274" s="253"/>
      <c r="S274" s="253"/>
      <c r="T274" s="253"/>
    </row>
    <row r="275" spans="1:20" x14ac:dyDescent="0.25">
      <c r="A275" s="253"/>
      <c r="B275" s="253"/>
      <c r="C275" s="270"/>
      <c r="D275" s="253"/>
      <c r="E275" s="253"/>
      <c r="F275" s="253"/>
      <c r="G275" s="253"/>
      <c r="H275" s="253"/>
      <c r="I275" s="253"/>
      <c r="J275" s="253"/>
      <c r="K275" s="253"/>
      <c r="L275" s="253"/>
      <c r="M275" s="253"/>
      <c r="N275" s="253"/>
      <c r="O275" s="253"/>
      <c r="P275" s="253"/>
      <c r="Q275" s="253"/>
      <c r="R275" s="253"/>
      <c r="S275" s="253"/>
      <c r="T275" s="253"/>
    </row>
    <row r="276" spans="1:20" x14ac:dyDescent="0.25">
      <c r="A276" s="253"/>
      <c r="B276" s="253"/>
      <c r="C276" s="270"/>
      <c r="D276" s="253"/>
      <c r="E276" s="253"/>
      <c r="F276" s="253"/>
      <c r="G276" s="253"/>
      <c r="H276" s="253"/>
      <c r="I276" s="253"/>
      <c r="J276" s="253"/>
      <c r="K276" s="253"/>
      <c r="L276" s="253"/>
      <c r="M276" s="253"/>
      <c r="N276" s="253"/>
      <c r="O276" s="253"/>
      <c r="P276" s="253"/>
      <c r="Q276" s="253"/>
      <c r="R276" s="253"/>
      <c r="S276" s="253"/>
      <c r="T276" s="253"/>
    </row>
    <row r="277" spans="1:20" x14ac:dyDescent="0.25">
      <c r="A277" s="253"/>
      <c r="B277" s="253"/>
      <c r="C277" s="270"/>
      <c r="D277" s="253"/>
      <c r="E277" s="253"/>
      <c r="F277" s="253"/>
      <c r="G277" s="253"/>
      <c r="H277" s="253"/>
      <c r="I277" s="253"/>
      <c r="J277" s="253"/>
      <c r="K277" s="253"/>
      <c r="L277" s="253"/>
      <c r="M277" s="253"/>
      <c r="N277" s="253"/>
      <c r="O277" s="253"/>
      <c r="P277" s="253"/>
      <c r="Q277" s="253"/>
      <c r="R277" s="253"/>
      <c r="S277" s="253"/>
      <c r="T277" s="253"/>
    </row>
    <row r="278" spans="1:20" x14ac:dyDescent="0.25">
      <c r="A278" s="253"/>
      <c r="B278" s="253"/>
      <c r="C278" s="270"/>
      <c r="D278" s="253"/>
      <c r="E278" s="253"/>
      <c r="F278" s="253"/>
      <c r="G278" s="253"/>
      <c r="H278" s="253"/>
      <c r="I278" s="253"/>
      <c r="J278" s="253"/>
      <c r="K278" s="253"/>
      <c r="L278" s="253"/>
      <c r="M278" s="253"/>
      <c r="N278" s="253"/>
      <c r="O278" s="253"/>
      <c r="P278" s="253"/>
      <c r="Q278" s="253"/>
      <c r="R278" s="253"/>
      <c r="S278" s="253"/>
      <c r="T278" s="253"/>
    </row>
    <row r="279" spans="1:20" x14ac:dyDescent="0.25">
      <c r="A279" s="253"/>
      <c r="B279" s="253"/>
      <c r="C279" s="270"/>
      <c r="D279" s="253"/>
      <c r="E279" s="253"/>
      <c r="F279" s="253"/>
      <c r="G279" s="253"/>
      <c r="H279" s="253"/>
      <c r="I279" s="253"/>
      <c r="J279" s="253"/>
      <c r="K279" s="253"/>
      <c r="L279" s="253"/>
      <c r="M279" s="253"/>
      <c r="N279" s="253"/>
      <c r="O279" s="253"/>
      <c r="P279" s="253"/>
      <c r="Q279" s="253"/>
      <c r="R279" s="253"/>
      <c r="S279" s="253"/>
      <c r="T279" s="253"/>
    </row>
    <row r="280" spans="1:20" x14ac:dyDescent="0.25">
      <c r="A280" s="253"/>
      <c r="B280" s="253"/>
      <c r="C280" s="270"/>
      <c r="D280" s="253"/>
      <c r="E280" s="253"/>
      <c r="F280" s="253"/>
      <c r="G280" s="253"/>
      <c r="H280" s="253"/>
      <c r="I280" s="253"/>
      <c r="J280" s="253"/>
      <c r="K280" s="253"/>
      <c r="L280" s="253"/>
      <c r="M280" s="253"/>
      <c r="N280" s="253"/>
      <c r="O280" s="253"/>
      <c r="P280" s="253"/>
      <c r="Q280" s="253"/>
      <c r="R280" s="253"/>
      <c r="S280" s="253"/>
      <c r="T280" s="253"/>
    </row>
    <row r="281" spans="1:20" x14ac:dyDescent="0.25">
      <c r="A281" s="253"/>
      <c r="B281" s="253"/>
      <c r="C281" s="270"/>
      <c r="D281" s="253"/>
      <c r="E281" s="253"/>
      <c r="F281" s="253"/>
      <c r="G281" s="253"/>
      <c r="H281" s="253"/>
      <c r="I281" s="253"/>
      <c r="J281" s="253"/>
      <c r="K281" s="253"/>
      <c r="L281" s="253"/>
      <c r="M281" s="253"/>
      <c r="N281" s="253"/>
      <c r="O281" s="253"/>
      <c r="P281" s="253"/>
      <c r="Q281" s="253"/>
      <c r="R281" s="253"/>
      <c r="S281" s="253"/>
      <c r="T281" s="253"/>
    </row>
    <row r="282" spans="1:20" x14ac:dyDescent="0.25">
      <c r="A282" s="253"/>
      <c r="B282" s="253"/>
      <c r="C282" s="270"/>
      <c r="D282" s="253"/>
      <c r="E282" s="253"/>
      <c r="F282" s="253"/>
      <c r="G282" s="253"/>
      <c r="H282" s="253"/>
      <c r="I282" s="253"/>
      <c r="J282" s="253"/>
      <c r="K282" s="253"/>
      <c r="L282" s="253"/>
      <c r="M282" s="253"/>
      <c r="N282" s="253"/>
      <c r="O282" s="253"/>
      <c r="P282" s="253"/>
      <c r="Q282" s="253"/>
      <c r="R282" s="253"/>
      <c r="S282" s="253"/>
      <c r="T282" s="253"/>
    </row>
    <row r="283" spans="1:20" x14ac:dyDescent="0.25">
      <c r="A283" s="253"/>
      <c r="B283" s="253"/>
      <c r="C283" s="270"/>
      <c r="D283" s="253"/>
      <c r="E283" s="253"/>
      <c r="F283" s="253"/>
      <c r="G283" s="253"/>
      <c r="H283" s="253"/>
      <c r="I283" s="253"/>
      <c r="J283" s="253"/>
      <c r="K283" s="253"/>
      <c r="L283" s="253"/>
      <c r="M283" s="253"/>
      <c r="N283" s="253"/>
      <c r="O283" s="253"/>
      <c r="P283" s="253"/>
      <c r="Q283" s="253"/>
      <c r="R283" s="253"/>
      <c r="S283" s="253"/>
      <c r="T283" s="253"/>
    </row>
    <row r="284" spans="1:20" x14ac:dyDescent="0.25">
      <c r="A284" s="253"/>
      <c r="B284" s="253"/>
      <c r="C284" s="270"/>
      <c r="D284" s="253"/>
      <c r="E284" s="253"/>
      <c r="F284" s="253"/>
      <c r="G284" s="253"/>
      <c r="H284" s="253"/>
      <c r="I284" s="253"/>
      <c r="J284" s="253"/>
      <c r="K284" s="253"/>
      <c r="L284" s="253"/>
      <c r="M284" s="253"/>
      <c r="N284" s="253"/>
      <c r="O284" s="253"/>
      <c r="P284" s="253"/>
      <c r="Q284" s="253"/>
      <c r="R284" s="253"/>
      <c r="S284" s="253"/>
      <c r="T284" s="253"/>
    </row>
    <row r="285" spans="1:20" x14ac:dyDescent="0.25">
      <c r="A285" s="253"/>
      <c r="B285" s="253"/>
      <c r="C285" s="270"/>
      <c r="D285" s="253"/>
      <c r="E285" s="253"/>
      <c r="F285" s="253"/>
      <c r="G285" s="253"/>
      <c r="H285" s="253"/>
      <c r="I285" s="253"/>
      <c r="J285" s="253"/>
      <c r="K285" s="253"/>
      <c r="L285" s="253"/>
      <c r="M285" s="253"/>
      <c r="N285" s="253"/>
      <c r="O285" s="253"/>
      <c r="P285" s="253"/>
      <c r="Q285" s="253"/>
      <c r="R285" s="253"/>
      <c r="S285" s="253"/>
      <c r="T285" s="253"/>
    </row>
    <row r="286" spans="1:20" x14ac:dyDescent="0.25">
      <c r="A286" s="253"/>
      <c r="B286" s="253"/>
      <c r="C286" s="270"/>
      <c r="D286" s="253"/>
      <c r="E286" s="253"/>
      <c r="F286" s="253"/>
      <c r="G286" s="253"/>
      <c r="H286" s="253"/>
      <c r="I286" s="253"/>
      <c r="J286" s="253"/>
      <c r="K286" s="253"/>
      <c r="L286" s="253"/>
      <c r="M286" s="253"/>
      <c r="N286" s="253"/>
      <c r="O286" s="253"/>
      <c r="P286" s="253"/>
      <c r="Q286" s="253"/>
      <c r="R286" s="253"/>
      <c r="S286" s="253"/>
      <c r="T286" s="253"/>
    </row>
    <row r="287" spans="1:20" x14ac:dyDescent="0.25">
      <c r="A287" s="253"/>
      <c r="B287" s="253"/>
      <c r="C287" s="270"/>
      <c r="D287" s="253"/>
      <c r="E287" s="253"/>
      <c r="F287" s="253"/>
      <c r="G287" s="253"/>
      <c r="H287" s="253"/>
      <c r="I287" s="253"/>
      <c r="J287" s="253"/>
      <c r="K287" s="253"/>
      <c r="L287" s="253"/>
      <c r="M287" s="253"/>
      <c r="N287" s="253"/>
      <c r="O287" s="253"/>
      <c r="P287" s="253"/>
      <c r="Q287" s="253"/>
      <c r="R287" s="253"/>
      <c r="S287" s="253"/>
      <c r="T287" s="253"/>
    </row>
    <row r="288" spans="1:20" x14ac:dyDescent="0.25">
      <c r="A288" s="253"/>
      <c r="B288" s="253"/>
      <c r="C288" s="270"/>
      <c r="D288" s="253"/>
      <c r="E288" s="253"/>
      <c r="F288" s="253"/>
      <c r="G288" s="253"/>
      <c r="H288" s="253"/>
      <c r="I288" s="253"/>
      <c r="J288" s="253"/>
      <c r="K288" s="253"/>
      <c r="L288" s="253"/>
      <c r="M288" s="253"/>
      <c r="N288" s="253"/>
      <c r="O288" s="253"/>
      <c r="P288" s="253"/>
      <c r="Q288" s="253"/>
      <c r="R288" s="253"/>
      <c r="S288" s="253"/>
      <c r="T288" s="253"/>
    </row>
    <row r="289" spans="1:20" x14ac:dyDescent="0.25">
      <c r="A289" s="253"/>
      <c r="B289" s="253"/>
      <c r="C289" s="270"/>
      <c r="D289" s="253"/>
      <c r="E289" s="253"/>
      <c r="F289" s="253"/>
      <c r="G289" s="253"/>
      <c r="H289" s="253"/>
      <c r="I289" s="253"/>
      <c r="J289" s="253"/>
      <c r="K289" s="253"/>
      <c r="L289" s="253"/>
      <c r="M289" s="253"/>
      <c r="N289" s="253"/>
      <c r="O289" s="253"/>
      <c r="P289" s="253"/>
      <c r="Q289" s="253"/>
      <c r="R289" s="253"/>
      <c r="S289" s="253"/>
      <c r="T289" s="253"/>
    </row>
    <row r="290" spans="1:20" x14ac:dyDescent="0.25">
      <c r="A290" s="253"/>
      <c r="B290" s="253"/>
      <c r="C290" s="270"/>
      <c r="D290" s="253"/>
      <c r="E290" s="253"/>
      <c r="F290" s="253"/>
      <c r="G290" s="253"/>
      <c r="H290" s="253"/>
      <c r="I290" s="253"/>
      <c r="J290" s="253"/>
      <c r="K290" s="253"/>
      <c r="L290" s="253"/>
      <c r="M290" s="253"/>
      <c r="N290" s="253"/>
      <c r="O290" s="253"/>
      <c r="P290" s="253"/>
      <c r="Q290" s="253"/>
      <c r="R290" s="253"/>
      <c r="S290" s="253"/>
      <c r="T290" s="253"/>
    </row>
    <row r="291" spans="1:20" x14ac:dyDescent="0.25">
      <c r="A291" s="253"/>
      <c r="B291" s="253"/>
      <c r="C291" s="270"/>
      <c r="D291" s="253"/>
      <c r="E291" s="253"/>
      <c r="F291" s="253"/>
      <c r="G291" s="253"/>
      <c r="H291" s="253"/>
      <c r="I291" s="253"/>
      <c r="J291" s="253"/>
      <c r="K291" s="253"/>
      <c r="L291" s="253"/>
      <c r="M291" s="253"/>
      <c r="N291" s="253"/>
      <c r="O291" s="253"/>
      <c r="P291" s="253"/>
      <c r="Q291" s="253"/>
      <c r="R291" s="253"/>
      <c r="S291" s="253"/>
      <c r="T291" s="253"/>
    </row>
    <row r="292" spans="1:20" x14ac:dyDescent="0.25">
      <c r="A292" s="253"/>
      <c r="B292" s="253"/>
      <c r="C292" s="270"/>
      <c r="D292" s="253"/>
      <c r="E292" s="253"/>
      <c r="F292" s="253"/>
      <c r="G292" s="253"/>
      <c r="H292" s="253"/>
      <c r="I292" s="253"/>
      <c r="J292" s="253"/>
      <c r="K292" s="253"/>
      <c r="L292" s="253"/>
      <c r="M292" s="253"/>
      <c r="N292" s="253"/>
      <c r="O292" s="253"/>
      <c r="P292" s="253"/>
      <c r="Q292" s="253"/>
      <c r="R292" s="253"/>
      <c r="S292" s="253"/>
      <c r="T292" s="253"/>
    </row>
    <row r="293" spans="1:20" x14ac:dyDescent="0.25">
      <c r="A293" s="253"/>
      <c r="B293" s="253"/>
      <c r="C293" s="270"/>
      <c r="D293" s="253"/>
      <c r="E293" s="253"/>
      <c r="F293" s="253"/>
      <c r="G293" s="253"/>
      <c r="H293" s="253"/>
      <c r="I293" s="253"/>
      <c r="J293" s="253"/>
      <c r="K293" s="253"/>
      <c r="L293" s="253"/>
      <c r="M293" s="253"/>
      <c r="N293" s="253"/>
      <c r="O293" s="253"/>
      <c r="P293" s="253"/>
      <c r="Q293" s="253"/>
      <c r="R293" s="253"/>
      <c r="S293" s="253"/>
      <c r="T293" s="253"/>
    </row>
    <row r="294" spans="1:20" x14ac:dyDescent="0.25">
      <c r="A294" s="253"/>
      <c r="B294" s="253"/>
      <c r="C294" s="270"/>
      <c r="D294" s="253"/>
      <c r="E294" s="253"/>
      <c r="F294" s="253"/>
      <c r="G294" s="253"/>
      <c r="H294" s="253"/>
      <c r="I294" s="253"/>
      <c r="J294" s="253"/>
      <c r="K294" s="253"/>
      <c r="L294" s="253"/>
      <c r="M294" s="253"/>
      <c r="N294" s="253"/>
      <c r="O294" s="253"/>
      <c r="P294" s="253"/>
      <c r="Q294" s="253"/>
      <c r="R294" s="253"/>
      <c r="S294" s="253"/>
      <c r="T294" s="253"/>
    </row>
    <row r="295" spans="1:20" x14ac:dyDescent="0.25">
      <c r="A295" s="253"/>
      <c r="B295" s="253"/>
      <c r="C295" s="270"/>
      <c r="D295" s="253"/>
      <c r="E295" s="253"/>
      <c r="F295" s="253"/>
      <c r="G295" s="253"/>
      <c r="H295" s="253"/>
      <c r="I295" s="253"/>
      <c r="J295" s="253"/>
      <c r="K295" s="253"/>
      <c r="L295" s="253"/>
      <c r="M295" s="253"/>
      <c r="N295" s="253"/>
      <c r="O295" s="253"/>
      <c r="P295" s="253"/>
      <c r="Q295" s="253"/>
      <c r="R295" s="253"/>
      <c r="S295" s="253"/>
      <c r="T295" s="253"/>
    </row>
    <row r="296" spans="1:20" x14ac:dyDescent="0.25">
      <c r="A296" s="253"/>
      <c r="B296" s="253"/>
      <c r="C296" s="270"/>
      <c r="D296" s="253"/>
      <c r="E296" s="253"/>
      <c r="F296" s="253"/>
      <c r="G296" s="253"/>
      <c r="H296" s="253"/>
      <c r="I296" s="253"/>
      <c r="J296" s="253"/>
      <c r="K296" s="253"/>
      <c r="L296" s="253"/>
      <c r="M296" s="253"/>
      <c r="N296" s="253"/>
      <c r="O296" s="253"/>
      <c r="P296" s="253"/>
      <c r="Q296" s="253"/>
      <c r="R296" s="253"/>
      <c r="S296" s="253"/>
      <c r="T296" s="253"/>
    </row>
    <row r="297" spans="1:20" x14ac:dyDescent="0.25">
      <c r="A297" s="253"/>
      <c r="B297" s="253"/>
      <c r="C297" s="270"/>
      <c r="D297" s="253"/>
      <c r="E297" s="253"/>
      <c r="F297" s="253"/>
      <c r="G297" s="253"/>
      <c r="H297" s="253"/>
      <c r="I297" s="253"/>
      <c r="J297" s="253"/>
      <c r="K297" s="253"/>
      <c r="L297" s="253"/>
      <c r="M297" s="253"/>
      <c r="N297" s="253"/>
      <c r="O297" s="253"/>
      <c r="P297" s="253"/>
      <c r="Q297" s="253"/>
      <c r="R297" s="253"/>
      <c r="S297" s="253"/>
      <c r="T297" s="253"/>
    </row>
    <row r="298" spans="1:20" x14ac:dyDescent="0.25">
      <c r="A298" s="253"/>
      <c r="B298" s="253"/>
      <c r="C298" s="270"/>
      <c r="D298" s="253"/>
      <c r="E298" s="253"/>
      <c r="F298" s="253"/>
      <c r="G298" s="253"/>
      <c r="H298" s="253"/>
      <c r="I298" s="253"/>
      <c r="J298" s="253"/>
      <c r="K298" s="253"/>
      <c r="L298" s="253"/>
      <c r="M298" s="253"/>
      <c r="N298" s="253"/>
      <c r="O298" s="253"/>
      <c r="P298" s="253"/>
      <c r="Q298" s="253"/>
      <c r="R298" s="253"/>
      <c r="S298" s="253"/>
      <c r="T298" s="253"/>
    </row>
    <row r="299" spans="1:20" x14ac:dyDescent="0.25">
      <c r="A299" s="253"/>
      <c r="B299" s="253"/>
      <c r="C299" s="270"/>
      <c r="D299" s="253"/>
      <c r="E299" s="253"/>
      <c r="F299" s="253"/>
      <c r="G299" s="253"/>
      <c r="H299" s="253"/>
      <c r="I299" s="253"/>
      <c r="J299" s="253"/>
      <c r="K299" s="253"/>
      <c r="L299" s="253"/>
      <c r="M299" s="253"/>
      <c r="N299" s="253"/>
      <c r="O299" s="253"/>
      <c r="P299" s="253"/>
      <c r="Q299" s="253"/>
      <c r="R299" s="253"/>
      <c r="S299" s="253"/>
      <c r="T299" s="253"/>
    </row>
    <row r="300" spans="1:20" x14ac:dyDescent="0.25">
      <c r="A300" s="253"/>
      <c r="B300" s="253"/>
      <c r="C300" s="270"/>
      <c r="D300" s="253"/>
      <c r="E300" s="253"/>
      <c r="F300" s="253"/>
      <c r="G300" s="253"/>
      <c r="H300" s="253"/>
      <c r="I300" s="253"/>
      <c r="J300" s="253"/>
      <c r="K300" s="253"/>
      <c r="L300" s="253"/>
      <c r="M300" s="253"/>
      <c r="N300" s="253"/>
      <c r="O300" s="253"/>
      <c r="P300" s="253"/>
      <c r="Q300" s="253"/>
      <c r="R300" s="253"/>
      <c r="S300" s="253"/>
      <c r="T300" s="253"/>
    </row>
    <row r="301" spans="1:20" x14ac:dyDescent="0.25">
      <c r="A301" s="253"/>
      <c r="B301" s="253"/>
      <c r="C301" s="270"/>
      <c r="D301" s="253"/>
      <c r="E301" s="253"/>
      <c r="F301" s="253"/>
      <c r="G301" s="253"/>
      <c r="H301" s="253"/>
      <c r="I301" s="253"/>
      <c r="J301" s="253"/>
      <c r="K301" s="253"/>
      <c r="L301" s="253"/>
      <c r="M301" s="253"/>
      <c r="N301" s="253"/>
      <c r="O301" s="253"/>
      <c r="P301" s="253"/>
      <c r="Q301" s="253"/>
      <c r="R301" s="253"/>
      <c r="S301" s="253"/>
      <c r="T301" s="253"/>
    </row>
    <row r="302" spans="1:20" x14ac:dyDescent="0.25">
      <c r="A302" s="253"/>
      <c r="B302" s="253"/>
      <c r="C302" s="270"/>
      <c r="D302" s="253"/>
      <c r="E302" s="253"/>
      <c r="F302" s="253"/>
      <c r="G302" s="253"/>
      <c r="H302" s="253"/>
      <c r="I302" s="253"/>
      <c r="J302" s="253"/>
      <c r="K302" s="253"/>
      <c r="L302" s="253"/>
      <c r="M302" s="253"/>
      <c r="N302" s="253"/>
      <c r="O302" s="253"/>
      <c r="P302" s="253"/>
      <c r="Q302" s="253"/>
      <c r="R302" s="253"/>
      <c r="S302" s="253"/>
      <c r="T302" s="253"/>
    </row>
    <row r="303" spans="1:20" x14ac:dyDescent="0.25">
      <c r="A303" s="253"/>
      <c r="B303" s="253"/>
      <c r="C303" s="270"/>
      <c r="D303" s="253"/>
      <c r="E303" s="253"/>
      <c r="F303" s="253"/>
      <c r="G303" s="253"/>
      <c r="H303" s="253"/>
      <c r="I303" s="253"/>
      <c r="J303" s="253"/>
      <c r="K303" s="253"/>
      <c r="L303" s="253"/>
      <c r="M303" s="253"/>
      <c r="N303" s="253"/>
      <c r="O303" s="253"/>
      <c r="P303" s="253"/>
      <c r="Q303" s="253"/>
      <c r="R303" s="253"/>
      <c r="S303" s="253"/>
      <c r="T303" s="253"/>
    </row>
    <row r="304" spans="1:20" x14ac:dyDescent="0.25">
      <c r="A304" s="253"/>
      <c r="B304" s="253"/>
      <c r="C304" s="270"/>
      <c r="D304" s="253"/>
      <c r="E304" s="253"/>
      <c r="F304" s="253"/>
      <c r="G304" s="253"/>
      <c r="H304" s="253"/>
      <c r="I304" s="253"/>
      <c r="J304" s="253"/>
      <c r="K304" s="253"/>
      <c r="L304" s="253"/>
      <c r="M304" s="253"/>
      <c r="N304" s="253"/>
      <c r="O304" s="253"/>
      <c r="P304" s="253"/>
      <c r="Q304" s="253"/>
      <c r="R304" s="253"/>
      <c r="S304" s="253"/>
      <c r="T304" s="253"/>
    </row>
    <row r="305" spans="1:20" x14ac:dyDescent="0.25">
      <c r="A305" s="253"/>
      <c r="B305" s="253"/>
      <c r="C305" s="270"/>
      <c r="D305" s="253"/>
      <c r="E305" s="253"/>
      <c r="F305" s="253"/>
      <c r="G305" s="253"/>
      <c r="H305" s="253"/>
      <c r="I305" s="253"/>
      <c r="J305" s="253"/>
      <c r="K305" s="253"/>
      <c r="L305" s="253"/>
      <c r="M305" s="253"/>
      <c r="N305" s="253"/>
      <c r="O305" s="253"/>
      <c r="P305" s="253"/>
      <c r="Q305" s="253"/>
      <c r="R305" s="253"/>
      <c r="S305" s="253"/>
      <c r="T305" s="253"/>
    </row>
    <row r="306" spans="1:20" x14ac:dyDescent="0.25">
      <c r="A306" s="253"/>
      <c r="B306" s="253"/>
      <c r="C306" s="270"/>
      <c r="D306" s="253"/>
      <c r="E306" s="253"/>
      <c r="F306" s="253"/>
      <c r="G306" s="253"/>
      <c r="H306" s="253"/>
      <c r="I306" s="253"/>
      <c r="J306" s="253"/>
      <c r="K306" s="253"/>
      <c r="L306" s="253"/>
      <c r="M306" s="253"/>
      <c r="N306" s="253"/>
      <c r="O306" s="253"/>
      <c r="P306" s="253"/>
      <c r="Q306" s="253"/>
      <c r="R306" s="253"/>
      <c r="S306" s="253"/>
      <c r="T306" s="253"/>
    </row>
    <row r="307" spans="1:20" x14ac:dyDescent="0.25">
      <c r="A307" s="253"/>
      <c r="B307" s="253"/>
      <c r="C307" s="270"/>
      <c r="D307" s="253"/>
      <c r="E307" s="253"/>
      <c r="F307" s="253"/>
      <c r="G307" s="253"/>
      <c r="H307" s="253"/>
      <c r="I307" s="253"/>
      <c r="J307" s="253"/>
      <c r="K307" s="253"/>
      <c r="L307" s="253"/>
      <c r="M307" s="253"/>
      <c r="N307" s="253"/>
      <c r="O307" s="253"/>
      <c r="P307" s="253"/>
      <c r="Q307" s="253"/>
      <c r="R307" s="253"/>
      <c r="S307" s="253"/>
      <c r="T307" s="253"/>
    </row>
    <row r="308" spans="1:20" x14ac:dyDescent="0.25">
      <c r="A308" s="253"/>
      <c r="B308" s="253"/>
      <c r="C308" s="270"/>
      <c r="D308" s="253"/>
      <c r="E308" s="253"/>
      <c r="F308" s="253"/>
      <c r="G308" s="253"/>
      <c r="H308" s="253"/>
      <c r="I308" s="253"/>
      <c r="J308" s="253"/>
      <c r="K308" s="253"/>
      <c r="L308" s="253"/>
      <c r="M308" s="253"/>
      <c r="N308" s="253"/>
      <c r="O308" s="253"/>
      <c r="P308" s="253"/>
      <c r="Q308" s="253"/>
      <c r="R308" s="253"/>
      <c r="S308" s="253"/>
      <c r="T308" s="253"/>
    </row>
    <row r="309" spans="1:20" x14ac:dyDescent="0.25">
      <c r="A309" s="253"/>
      <c r="B309" s="253"/>
      <c r="C309" s="270"/>
      <c r="D309" s="253"/>
      <c r="E309" s="253"/>
      <c r="F309" s="253"/>
      <c r="G309" s="253"/>
      <c r="H309" s="253"/>
      <c r="I309" s="253"/>
      <c r="J309" s="253"/>
      <c r="K309" s="253"/>
      <c r="L309" s="253"/>
      <c r="M309" s="253"/>
      <c r="N309" s="253"/>
      <c r="O309" s="253"/>
      <c r="P309" s="253"/>
      <c r="Q309" s="253"/>
      <c r="R309" s="253"/>
      <c r="S309" s="253"/>
      <c r="T309" s="253"/>
    </row>
    <row r="310" spans="1:20" x14ac:dyDescent="0.25">
      <c r="A310" s="253"/>
      <c r="B310" s="253"/>
      <c r="C310" s="270"/>
      <c r="D310" s="253"/>
      <c r="E310" s="253"/>
      <c r="F310" s="253"/>
      <c r="G310" s="253"/>
      <c r="H310" s="253"/>
      <c r="I310" s="253"/>
      <c r="J310" s="253"/>
      <c r="K310" s="253"/>
      <c r="L310" s="253"/>
      <c r="M310" s="253"/>
      <c r="N310" s="253"/>
      <c r="O310" s="253"/>
      <c r="P310" s="253"/>
      <c r="Q310" s="253"/>
      <c r="R310" s="253"/>
      <c r="S310" s="253"/>
      <c r="T310" s="253"/>
    </row>
    <row r="311" spans="1:20" x14ac:dyDescent="0.25">
      <c r="A311" s="253"/>
      <c r="B311" s="253"/>
      <c r="C311" s="270"/>
      <c r="D311" s="253"/>
      <c r="E311" s="253"/>
      <c r="F311" s="253"/>
      <c r="G311" s="253"/>
      <c r="H311" s="253"/>
      <c r="I311" s="253"/>
      <c r="J311" s="253"/>
      <c r="K311" s="253"/>
      <c r="L311" s="253"/>
      <c r="M311" s="253"/>
      <c r="N311" s="253"/>
      <c r="O311" s="253"/>
      <c r="P311" s="253"/>
      <c r="Q311" s="253"/>
      <c r="R311" s="253"/>
      <c r="S311" s="253"/>
      <c r="T311" s="253"/>
    </row>
    <row r="312" spans="1:20" x14ac:dyDescent="0.25">
      <c r="A312" s="253"/>
      <c r="B312" s="253"/>
      <c r="C312" s="270"/>
      <c r="D312" s="253"/>
      <c r="E312" s="253"/>
      <c r="F312" s="253"/>
      <c r="G312" s="253"/>
      <c r="H312" s="253"/>
      <c r="I312" s="253"/>
      <c r="J312" s="253"/>
      <c r="K312" s="253"/>
      <c r="L312" s="253"/>
      <c r="M312" s="253"/>
      <c r="N312" s="253"/>
      <c r="O312" s="253"/>
      <c r="P312" s="253"/>
      <c r="Q312" s="253"/>
      <c r="R312" s="253"/>
      <c r="S312" s="253"/>
      <c r="T312" s="253"/>
    </row>
    <row r="313" spans="1:20" x14ac:dyDescent="0.25">
      <c r="A313" s="253"/>
      <c r="B313" s="253"/>
      <c r="C313" s="270"/>
      <c r="D313" s="253"/>
      <c r="E313" s="253"/>
      <c r="F313" s="253"/>
      <c r="G313" s="253"/>
      <c r="H313" s="253"/>
      <c r="I313" s="253"/>
      <c r="J313" s="253"/>
      <c r="K313" s="253"/>
      <c r="L313" s="253"/>
      <c r="M313" s="253"/>
      <c r="N313" s="253"/>
      <c r="O313" s="253"/>
      <c r="P313" s="253"/>
      <c r="Q313" s="253"/>
      <c r="R313" s="253"/>
      <c r="S313" s="253"/>
      <c r="T313" s="253"/>
    </row>
    <row r="314" spans="1:20" x14ac:dyDescent="0.25">
      <c r="A314" s="253"/>
      <c r="B314" s="253"/>
      <c r="C314" s="270"/>
      <c r="D314" s="253"/>
      <c r="E314" s="253"/>
      <c r="F314" s="253"/>
      <c r="G314" s="253"/>
      <c r="H314" s="253"/>
      <c r="I314" s="253"/>
      <c r="J314" s="253"/>
      <c r="K314" s="253"/>
      <c r="L314" s="253"/>
      <c r="M314" s="253"/>
      <c r="N314" s="253"/>
      <c r="O314" s="253"/>
      <c r="P314" s="253"/>
      <c r="Q314" s="253"/>
      <c r="R314" s="253"/>
      <c r="S314" s="253"/>
      <c r="T314" s="253"/>
    </row>
    <row r="315" spans="1:20" x14ac:dyDescent="0.25">
      <c r="A315" s="253"/>
      <c r="B315" s="253"/>
      <c r="C315" s="270"/>
      <c r="D315" s="253"/>
      <c r="E315" s="253"/>
      <c r="F315" s="253"/>
      <c r="G315" s="253"/>
      <c r="H315" s="253"/>
      <c r="I315" s="253"/>
      <c r="J315" s="253"/>
      <c r="K315" s="253"/>
      <c r="L315" s="253"/>
      <c r="M315" s="253"/>
      <c r="N315" s="253"/>
      <c r="O315" s="253"/>
      <c r="P315" s="253"/>
      <c r="Q315" s="253"/>
      <c r="R315" s="253"/>
      <c r="S315" s="253"/>
      <c r="T315" s="253"/>
    </row>
    <row r="316" spans="1:20" x14ac:dyDescent="0.25">
      <c r="A316" s="253"/>
      <c r="B316" s="253"/>
      <c r="C316" s="270"/>
      <c r="D316" s="253"/>
      <c r="E316" s="253"/>
      <c r="F316" s="253"/>
      <c r="G316" s="253"/>
      <c r="H316" s="253"/>
      <c r="I316" s="253"/>
      <c r="J316" s="253"/>
      <c r="K316" s="253"/>
      <c r="L316" s="253"/>
      <c r="M316" s="253"/>
      <c r="N316" s="253"/>
      <c r="O316" s="253"/>
      <c r="P316" s="253"/>
      <c r="Q316" s="253"/>
      <c r="R316" s="253"/>
      <c r="S316" s="253"/>
      <c r="T316" s="253"/>
    </row>
    <row r="317" spans="1:20" x14ac:dyDescent="0.25">
      <c r="A317" s="253"/>
      <c r="B317" s="253"/>
      <c r="C317" s="270"/>
      <c r="D317" s="253"/>
      <c r="E317" s="253"/>
      <c r="F317" s="253"/>
      <c r="G317" s="253"/>
      <c r="H317" s="253"/>
      <c r="I317" s="253"/>
      <c r="J317" s="253"/>
      <c r="K317" s="253"/>
      <c r="L317" s="253"/>
      <c r="M317" s="253"/>
      <c r="N317" s="253"/>
      <c r="O317" s="253"/>
      <c r="P317" s="253"/>
      <c r="Q317" s="253"/>
      <c r="R317" s="253"/>
      <c r="S317" s="253"/>
      <c r="T317" s="253"/>
    </row>
    <row r="318" spans="1:20" x14ac:dyDescent="0.25">
      <c r="A318" s="253"/>
      <c r="B318" s="253"/>
      <c r="C318" s="270"/>
      <c r="D318" s="253"/>
      <c r="E318" s="253"/>
      <c r="F318" s="253"/>
      <c r="G318" s="253"/>
      <c r="H318" s="253"/>
      <c r="I318" s="253"/>
      <c r="J318" s="253"/>
      <c r="K318" s="253"/>
      <c r="L318" s="253"/>
      <c r="M318" s="253"/>
      <c r="N318" s="253"/>
      <c r="O318" s="253"/>
      <c r="P318" s="253"/>
      <c r="Q318" s="253"/>
      <c r="R318" s="253"/>
      <c r="S318" s="253"/>
      <c r="T318" s="253"/>
    </row>
    <row r="319" spans="1:20" x14ac:dyDescent="0.25">
      <c r="A319" s="253"/>
      <c r="B319" s="253"/>
      <c r="C319" s="270"/>
      <c r="D319" s="253"/>
      <c r="E319" s="253"/>
      <c r="F319" s="253"/>
      <c r="G319" s="253"/>
      <c r="H319" s="253"/>
      <c r="I319" s="253"/>
      <c r="J319" s="253"/>
      <c r="K319" s="253"/>
      <c r="L319" s="253"/>
      <c r="M319" s="253"/>
      <c r="N319" s="253"/>
      <c r="O319" s="253"/>
      <c r="P319" s="253"/>
      <c r="Q319" s="253"/>
      <c r="R319" s="253"/>
      <c r="S319" s="253"/>
      <c r="T319" s="253"/>
    </row>
    <row r="320" spans="1:20" x14ac:dyDescent="0.25">
      <c r="A320" s="253"/>
      <c r="B320" s="253"/>
      <c r="C320" s="270"/>
      <c r="D320" s="253"/>
      <c r="E320" s="253"/>
      <c r="F320" s="253"/>
      <c r="G320" s="253"/>
      <c r="H320" s="253"/>
      <c r="I320" s="253"/>
      <c r="J320" s="253"/>
      <c r="K320" s="253"/>
      <c r="L320" s="253"/>
      <c r="M320" s="253"/>
      <c r="N320" s="253"/>
      <c r="O320" s="253"/>
      <c r="P320" s="253"/>
      <c r="Q320" s="253"/>
      <c r="R320" s="253"/>
      <c r="S320" s="253"/>
      <c r="T320" s="253"/>
    </row>
    <row r="321" spans="1:20" x14ac:dyDescent="0.25">
      <c r="A321" s="253"/>
      <c r="B321" s="253"/>
      <c r="C321" s="270"/>
      <c r="D321" s="253"/>
      <c r="E321" s="253"/>
      <c r="F321" s="253"/>
      <c r="G321" s="253"/>
      <c r="H321" s="253"/>
      <c r="I321" s="253"/>
      <c r="J321" s="253"/>
      <c r="K321" s="253"/>
      <c r="L321" s="253"/>
      <c r="M321" s="253"/>
      <c r="N321" s="253"/>
      <c r="O321" s="253"/>
      <c r="P321" s="253"/>
      <c r="Q321" s="253"/>
      <c r="R321" s="253"/>
      <c r="S321" s="253"/>
      <c r="T321" s="253"/>
    </row>
    <row r="322" spans="1:20" x14ac:dyDescent="0.25">
      <c r="A322" s="253"/>
      <c r="B322" s="253"/>
      <c r="C322" s="270"/>
      <c r="D322" s="253"/>
      <c r="E322" s="253"/>
      <c r="F322" s="253"/>
      <c r="G322" s="253"/>
      <c r="H322" s="253"/>
      <c r="I322" s="253"/>
      <c r="J322" s="253"/>
      <c r="K322" s="253"/>
      <c r="L322" s="253"/>
      <c r="M322" s="253"/>
      <c r="N322" s="253"/>
      <c r="O322" s="253"/>
      <c r="P322" s="253"/>
      <c r="Q322" s="253"/>
      <c r="R322" s="253"/>
      <c r="S322" s="253"/>
      <c r="T322" s="253"/>
    </row>
    <row r="323" spans="1:20" x14ac:dyDescent="0.25">
      <c r="A323" s="253"/>
      <c r="B323" s="253"/>
      <c r="C323" s="270"/>
      <c r="D323" s="253"/>
      <c r="E323" s="253"/>
      <c r="F323" s="253"/>
      <c r="G323" s="253"/>
      <c r="H323" s="253"/>
      <c r="I323" s="253"/>
      <c r="J323" s="253"/>
      <c r="K323" s="253"/>
      <c r="L323" s="253"/>
      <c r="M323" s="253"/>
      <c r="N323" s="253"/>
      <c r="O323" s="253"/>
      <c r="P323" s="253"/>
      <c r="Q323" s="253"/>
      <c r="R323" s="253"/>
      <c r="S323" s="253"/>
      <c r="T323" s="253"/>
    </row>
    <row r="324" spans="1:20" x14ac:dyDescent="0.25">
      <c r="A324" s="253"/>
      <c r="B324" s="253"/>
      <c r="C324" s="270"/>
      <c r="D324" s="253"/>
      <c r="E324" s="253"/>
      <c r="F324" s="253"/>
      <c r="G324" s="253"/>
      <c r="H324" s="253"/>
      <c r="I324" s="253"/>
      <c r="J324" s="253"/>
      <c r="K324" s="253"/>
      <c r="L324" s="253"/>
      <c r="M324" s="253"/>
      <c r="N324" s="253"/>
      <c r="O324" s="253"/>
      <c r="P324" s="253"/>
      <c r="Q324" s="253"/>
      <c r="R324" s="253"/>
      <c r="S324" s="253"/>
      <c r="T324" s="253"/>
    </row>
    <row r="325" spans="1:20" x14ac:dyDescent="0.25">
      <c r="A325" s="253"/>
      <c r="B325" s="253"/>
      <c r="C325" s="270"/>
      <c r="D325" s="253"/>
      <c r="E325" s="253"/>
      <c r="F325" s="253"/>
      <c r="G325" s="253"/>
      <c r="H325" s="253"/>
      <c r="I325" s="253"/>
      <c r="J325" s="253"/>
      <c r="K325" s="253"/>
      <c r="L325" s="253"/>
      <c r="M325" s="253"/>
      <c r="N325" s="253"/>
      <c r="O325" s="253"/>
      <c r="P325" s="253"/>
      <c r="Q325" s="253"/>
      <c r="R325" s="253"/>
      <c r="S325" s="253"/>
      <c r="T325" s="253"/>
    </row>
    <row r="326" spans="1:20" x14ac:dyDescent="0.25">
      <c r="A326" s="253"/>
      <c r="B326" s="253"/>
      <c r="C326" s="270"/>
      <c r="D326" s="253"/>
      <c r="E326" s="253"/>
      <c r="F326" s="253"/>
      <c r="G326" s="253"/>
      <c r="H326" s="253"/>
      <c r="I326" s="253"/>
      <c r="J326" s="253"/>
      <c r="K326" s="253"/>
      <c r="L326" s="253"/>
      <c r="M326" s="253"/>
      <c r="N326" s="253"/>
      <c r="O326" s="253"/>
      <c r="P326" s="253"/>
      <c r="Q326" s="253"/>
      <c r="R326" s="253"/>
      <c r="S326" s="253"/>
      <c r="T326" s="253"/>
    </row>
    <row r="327" spans="1:20" x14ac:dyDescent="0.25">
      <c r="A327" s="253"/>
      <c r="B327" s="253"/>
      <c r="C327" s="270"/>
      <c r="D327" s="253"/>
      <c r="E327" s="253"/>
      <c r="F327" s="253"/>
      <c r="G327" s="253"/>
      <c r="H327" s="253"/>
      <c r="I327" s="253"/>
      <c r="J327" s="253"/>
      <c r="K327" s="253"/>
      <c r="L327" s="253"/>
      <c r="M327" s="253"/>
      <c r="N327" s="253"/>
      <c r="O327" s="253"/>
      <c r="P327" s="253"/>
      <c r="Q327" s="253"/>
      <c r="R327" s="253"/>
      <c r="S327" s="253"/>
      <c r="T327" s="253"/>
    </row>
    <row r="328" spans="1:20" x14ac:dyDescent="0.25">
      <c r="A328" s="253"/>
      <c r="B328" s="253"/>
      <c r="C328" s="270"/>
      <c r="D328" s="253"/>
      <c r="E328" s="253"/>
      <c r="F328" s="253"/>
      <c r="G328" s="253"/>
      <c r="H328" s="253"/>
      <c r="I328" s="253"/>
      <c r="J328" s="253"/>
      <c r="K328" s="253"/>
      <c r="L328" s="253"/>
      <c r="M328" s="253"/>
      <c r="N328" s="253"/>
      <c r="O328" s="253"/>
      <c r="P328" s="253"/>
      <c r="Q328" s="253"/>
      <c r="R328" s="253"/>
      <c r="S328" s="253"/>
      <c r="T328" s="253"/>
    </row>
    <row r="329" spans="1:20" x14ac:dyDescent="0.25">
      <c r="A329" s="253"/>
      <c r="B329" s="253"/>
      <c r="C329" s="270"/>
      <c r="D329" s="253"/>
      <c r="E329" s="253"/>
      <c r="F329" s="253"/>
      <c r="G329" s="253"/>
      <c r="H329" s="253"/>
      <c r="I329" s="253"/>
      <c r="J329" s="253"/>
      <c r="K329" s="253"/>
      <c r="L329" s="253"/>
      <c r="M329" s="253"/>
      <c r="N329" s="253"/>
      <c r="O329" s="253"/>
      <c r="P329" s="253"/>
      <c r="Q329" s="253"/>
      <c r="R329" s="253"/>
      <c r="S329" s="253"/>
      <c r="T329" s="253"/>
    </row>
    <row r="330" spans="1:20" x14ac:dyDescent="0.25">
      <c r="A330" s="253"/>
      <c r="B330" s="253"/>
      <c r="C330" s="270"/>
      <c r="D330" s="253"/>
      <c r="E330" s="253"/>
      <c r="F330" s="253"/>
      <c r="G330" s="253"/>
      <c r="H330" s="253"/>
      <c r="I330" s="253"/>
      <c r="J330" s="253"/>
      <c r="K330" s="253"/>
      <c r="L330" s="253"/>
      <c r="M330" s="253"/>
      <c r="N330" s="253"/>
      <c r="O330" s="253"/>
      <c r="P330" s="253"/>
      <c r="Q330" s="253"/>
      <c r="R330" s="253"/>
      <c r="S330" s="253"/>
      <c r="T330" s="253"/>
    </row>
    <row r="331" spans="1:20" x14ac:dyDescent="0.25">
      <c r="A331" s="253"/>
      <c r="B331" s="253"/>
      <c r="C331" s="270"/>
      <c r="D331" s="253"/>
      <c r="E331" s="253"/>
      <c r="F331" s="253"/>
      <c r="G331" s="253"/>
      <c r="H331" s="253"/>
      <c r="I331" s="253"/>
      <c r="J331" s="253"/>
      <c r="K331" s="253"/>
      <c r="L331" s="253"/>
      <c r="M331" s="253"/>
      <c r="N331" s="253"/>
      <c r="O331" s="253"/>
      <c r="P331" s="253"/>
      <c r="Q331" s="253"/>
      <c r="R331" s="253"/>
      <c r="S331" s="253"/>
      <c r="T331" s="253"/>
    </row>
    <row r="332" spans="1:20" x14ac:dyDescent="0.25">
      <c r="A332" s="253"/>
      <c r="B332" s="253"/>
      <c r="C332" s="270"/>
      <c r="D332" s="253"/>
      <c r="E332" s="253"/>
      <c r="F332" s="253"/>
      <c r="G332" s="253"/>
      <c r="H332" s="253"/>
      <c r="I332" s="253"/>
      <c r="J332" s="253"/>
      <c r="K332" s="253"/>
      <c r="L332" s="253"/>
      <c r="M332" s="253"/>
      <c r="N332" s="253"/>
      <c r="O332" s="253"/>
      <c r="P332" s="253"/>
      <c r="Q332" s="253"/>
      <c r="R332" s="253"/>
      <c r="S332" s="253"/>
      <c r="T332" s="253"/>
    </row>
    <row r="333" spans="1:20" x14ac:dyDescent="0.25">
      <c r="A333" s="253"/>
      <c r="B333" s="253"/>
      <c r="C333" s="270"/>
      <c r="D333" s="253"/>
      <c r="E333" s="253"/>
      <c r="F333" s="253"/>
      <c r="G333" s="253"/>
      <c r="H333" s="253"/>
      <c r="I333" s="253"/>
      <c r="J333" s="253"/>
      <c r="K333" s="253"/>
      <c r="L333" s="253"/>
      <c r="M333" s="253"/>
      <c r="N333" s="253"/>
      <c r="O333" s="253"/>
      <c r="P333" s="253"/>
      <c r="Q333" s="253"/>
      <c r="R333" s="253"/>
      <c r="S333" s="253"/>
      <c r="T333" s="253"/>
    </row>
    <row r="334" spans="1:20" x14ac:dyDescent="0.25">
      <c r="A334" s="253"/>
      <c r="B334" s="253"/>
      <c r="C334" s="270"/>
      <c r="D334" s="253"/>
      <c r="E334" s="253"/>
      <c r="F334" s="253"/>
      <c r="G334" s="253"/>
      <c r="H334" s="253"/>
      <c r="I334" s="253"/>
      <c r="J334" s="253"/>
      <c r="K334" s="253"/>
      <c r="L334" s="253"/>
      <c r="M334" s="253"/>
      <c r="N334" s="253"/>
      <c r="O334" s="253"/>
      <c r="P334" s="253"/>
      <c r="Q334" s="253"/>
      <c r="R334" s="253"/>
      <c r="S334" s="253"/>
      <c r="T334" s="253"/>
    </row>
    <row r="335" spans="1:20" x14ac:dyDescent="0.25">
      <c r="A335" s="253"/>
      <c r="B335" s="253"/>
      <c r="C335" s="270"/>
      <c r="D335" s="253"/>
      <c r="E335" s="253"/>
      <c r="F335" s="253"/>
      <c r="G335" s="253"/>
      <c r="H335" s="253"/>
      <c r="I335" s="253"/>
      <c r="J335" s="253"/>
      <c r="K335" s="253"/>
      <c r="L335" s="253"/>
      <c r="M335" s="253"/>
      <c r="N335" s="253"/>
      <c r="O335" s="253"/>
      <c r="P335" s="253"/>
      <c r="Q335" s="253"/>
      <c r="R335" s="253"/>
      <c r="S335" s="253"/>
      <c r="T335" s="253"/>
    </row>
    <row r="336" spans="1:20" x14ac:dyDescent="0.25">
      <c r="A336" s="253"/>
      <c r="B336" s="253"/>
      <c r="C336" s="270"/>
      <c r="D336" s="253"/>
      <c r="E336" s="253"/>
      <c r="F336" s="253"/>
      <c r="G336" s="253"/>
      <c r="H336" s="253"/>
      <c r="I336" s="253"/>
      <c r="J336" s="253"/>
      <c r="K336" s="253"/>
      <c r="L336" s="253"/>
      <c r="M336" s="253"/>
      <c r="N336" s="253"/>
      <c r="O336" s="253"/>
      <c r="P336" s="253"/>
      <c r="Q336" s="253"/>
      <c r="R336" s="253"/>
      <c r="S336" s="253"/>
      <c r="T336" s="253"/>
    </row>
  </sheetData>
  <mergeCells count="12">
    <mergeCell ref="A5:C5"/>
    <mergeCell ref="A15:C15"/>
    <mergeCell ref="A7:C7"/>
    <mergeCell ref="A10:C10"/>
    <mergeCell ref="A12:C12"/>
    <mergeCell ref="A13:C13"/>
    <mergeCell ref="A9:C9"/>
    <mergeCell ref="A24:C24"/>
    <mergeCell ref="A39:C39"/>
    <mergeCell ref="A47:C47"/>
    <mergeCell ref="A16:C16"/>
    <mergeCell ref="A18:C18"/>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7" width="15.28515625" style="20" customWidth="1"/>
    <col min="8" max="9" width="9.42578125" style="20" customWidth="1"/>
    <col min="10" max="10" width="9.7109375" style="20" customWidth="1"/>
    <col min="11" max="19" width="9.42578125" style="20" customWidth="1"/>
    <col min="20" max="20" width="13.140625" style="20" customWidth="1"/>
    <col min="21" max="21" width="24.85546875" style="20" customWidth="1"/>
    <col min="22" max="16384" width="9.140625" style="20"/>
  </cols>
  <sheetData>
    <row r="1" spans="1:21" ht="18.75" x14ac:dyDescent="0.25">
      <c r="U1" s="236" t="s">
        <v>66</v>
      </c>
    </row>
    <row r="2" spans="1:21" ht="18.75" x14ac:dyDescent="0.3">
      <c r="U2" s="237" t="s">
        <v>8</v>
      </c>
    </row>
    <row r="3" spans="1:21" ht="18.75" x14ac:dyDescent="0.3">
      <c r="U3" s="237" t="s">
        <v>65</v>
      </c>
    </row>
    <row r="4" spans="1:21" ht="18.75" customHeight="1" x14ac:dyDescent="0.25">
      <c r="A4" s="473" t="str">
        <f>'1. паспорт местоположение'!A5:C5</f>
        <v>Год раскрытия информации: 2022 год</v>
      </c>
      <c r="B4" s="473"/>
      <c r="C4" s="473"/>
      <c r="D4" s="473"/>
      <c r="E4" s="473"/>
      <c r="F4" s="473"/>
      <c r="G4" s="473"/>
      <c r="H4" s="473"/>
      <c r="I4" s="473"/>
      <c r="J4" s="473"/>
      <c r="K4" s="473"/>
      <c r="L4" s="473"/>
      <c r="M4" s="473"/>
      <c r="N4" s="473"/>
      <c r="O4" s="473"/>
      <c r="P4" s="473"/>
      <c r="Q4" s="473"/>
      <c r="R4" s="473"/>
      <c r="S4" s="473"/>
      <c r="T4" s="473"/>
      <c r="U4" s="473"/>
    </row>
    <row r="5" spans="1:21" ht="18.75" x14ac:dyDescent="0.3">
      <c r="U5" s="237"/>
    </row>
    <row r="6" spans="1:21" ht="18.75" x14ac:dyDescent="0.25">
      <c r="A6" s="560" t="s">
        <v>7</v>
      </c>
      <c r="B6" s="560"/>
      <c r="C6" s="560"/>
      <c r="D6" s="560"/>
      <c r="E6" s="560"/>
      <c r="F6" s="560"/>
      <c r="G6" s="560"/>
      <c r="H6" s="560"/>
      <c r="I6" s="560"/>
      <c r="J6" s="560"/>
      <c r="K6" s="560"/>
      <c r="L6" s="560"/>
      <c r="M6" s="560"/>
      <c r="N6" s="560"/>
      <c r="O6" s="560"/>
      <c r="P6" s="560"/>
      <c r="Q6" s="560"/>
      <c r="R6" s="560"/>
      <c r="S6" s="560"/>
      <c r="T6" s="560"/>
      <c r="U6" s="560"/>
    </row>
    <row r="7" spans="1:21" ht="18.75" x14ac:dyDescent="0.25">
      <c r="A7" s="423"/>
      <c r="B7" s="423"/>
      <c r="C7" s="423"/>
      <c r="D7" s="423"/>
      <c r="E7" s="423"/>
      <c r="F7" s="423"/>
      <c r="G7" s="423"/>
      <c r="H7" s="423"/>
      <c r="I7" s="423"/>
      <c r="J7" s="423"/>
      <c r="K7" s="423"/>
      <c r="L7" s="423"/>
      <c r="M7" s="423"/>
      <c r="N7" s="423"/>
      <c r="O7" s="423"/>
      <c r="P7" s="423"/>
      <c r="Q7" s="423"/>
      <c r="R7" s="423"/>
      <c r="S7" s="423"/>
      <c r="T7" s="424"/>
      <c r="U7" s="424"/>
    </row>
    <row r="8" spans="1:21" x14ac:dyDescent="0.25">
      <c r="A8" s="556" t="str">
        <f>'1. паспорт местоположение'!A9:C9</f>
        <v>Акционерное общество "Янтарьэнерго" ДЗО  ПАО "Россети"</v>
      </c>
      <c r="B8" s="556"/>
      <c r="C8" s="556"/>
      <c r="D8" s="556"/>
      <c r="E8" s="556"/>
      <c r="F8" s="556"/>
      <c r="G8" s="556"/>
      <c r="H8" s="556"/>
      <c r="I8" s="556"/>
      <c r="J8" s="556"/>
      <c r="K8" s="556"/>
      <c r="L8" s="556"/>
      <c r="M8" s="556"/>
      <c r="N8" s="556"/>
      <c r="O8" s="556"/>
      <c r="P8" s="556"/>
      <c r="Q8" s="556"/>
      <c r="R8" s="556"/>
      <c r="S8" s="556"/>
      <c r="T8" s="556"/>
      <c r="U8" s="556"/>
    </row>
    <row r="9" spans="1:21" ht="18.75" customHeight="1" x14ac:dyDescent="0.25">
      <c r="A9" s="550" t="s">
        <v>6</v>
      </c>
      <c r="B9" s="550"/>
      <c r="C9" s="550"/>
      <c r="D9" s="550"/>
      <c r="E9" s="550"/>
      <c r="F9" s="550"/>
      <c r="G9" s="550"/>
      <c r="H9" s="550"/>
      <c r="I9" s="550"/>
      <c r="J9" s="550"/>
      <c r="K9" s="550"/>
      <c r="L9" s="550"/>
      <c r="M9" s="550"/>
      <c r="N9" s="550"/>
      <c r="O9" s="550"/>
      <c r="P9" s="550"/>
      <c r="Q9" s="550"/>
      <c r="R9" s="550"/>
      <c r="S9" s="550"/>
      <c r="T9" s="550"/>
      <c r="U9" s="550"/>
    </row>
    <row r="10" spans="1:21" ht="18.75" x14ac:dyDescent="0.25">
      <c r="A10" s="423"/>
      <c r="B10" s="423"/>
      <c r="C10" s="423"/>
      <c r="D10" s="423"/>
      <c r="E10" s="423"/>
      <c r="F10" s="423"/>
      <c r="G10" s="423"/>
      <c r="H10" s="423"/>
      <c r="I10" s="423"/>
      <c r="J10" s="423"/>
      <c r="K10" s="423"/>
      <c r="L10" s="423"/>
      <c r="M10" s="423"/>
      <c r="N10" s="423"/>
      <c r="O10" s="423"/>
      <c r="P10" s="423"/>
      <c r="Q10" s="423"/>
      <c r="R10" s="423"/>
      <c r="S10" s="423"/>
      <c r="T10" s="424"/>
      <c r="U10" s="424"/>
    </row>
    <row r="11" spans="1:21" x14ac:dyDescent="0.25">
      <c r="A11" s="556" t="str">
        <f>'1. паспорт местоположение'!A12:C12</f>
        <v>H_54</v>
      </c>
      <c r="B11" s="556"/>
      <c r="C11" s="556"/>
      <c r="D11" s="556"/>
      <c r="E11" s="556"/>
      <c r="F11" s="556"/>
      <c r="G11" s="556"/>
      <c r="H11" s="556"/>
      <c r="I11" s="556"/>
      <c r="J11" s="556"/>
      <c r="K11" s="556"/>
      <c r="L11" s="556"/>
      <c r="M11" s="556"/>
      <c r="N11" s="556"/>
      <c r="O11" s="556"/>
      <c r="P11" s="556"/>
      <c r="Q11" s="556"/>
      <c r="R11" s="556"/>
      <c r="S11" s="556"/>
      <c r="T11" s="556"/>
      <c r="U11" s="556"/>
    </row>
    <row r="12" spans="1:21" x14ac:dyDescent="0.25">
      <c r="A12" s="550" t="s">
        <v>5</v>
      </c>
      <c r="B12" s="550"/>
      <c r="C12" s="550"/>
      <c r="D12" s="550"/>
      <c r="E12" s="550"/>
      <c r="F12" s="550"/>
      <c r="G12" s="550"/>
      <c r="H12" s="550"/>
      <c r="I12" s="550"/>
      <c r="J12" s="550"/>
      <c r="K12" s="550"/>
      <c r="L12" s="550"/>
      <c r="M12" s="550"/>
      <c r="N12" s="550"/>
      <c r="O12" s="550"/>
      <c r="P12" s="550"/>
      <c r="Q12" s="550"/>
      <c r="R12" s="550"/>
      <c r="S12" s="550"/>
      <c r="T12" s="550"/>
      <c r="U12" s="550"/>
    </row>
    <row r="13" spans="1:21" ht="16.5" customHeight="1" x14ac:dyDescent="0.3">
      <c r="A13" s="425"/>
      <c r="B13" s="425"/>
      <c r="C13" s="425"/>
      <c r="D13" s="425"/>
      <c r="E13" s="425"/>
      <c r="F13" s="425"/>
      <c r="G13" s="425"/>
      <c r="H13" s="425"/>
      <c r="I13" s="425"/>
      <c r="J13" s="425"/>
      <c r="K13" s="425"/>
      <c r="L13" s="425"/>
      <c r="M13" s="425"/>
      <c r="N13" s="425"/>
      <c r="O13" s="425"/>
      <c r="P13" s="425"/>
      <c r="Q13" s="425"/>
      <c r="R13" s="425"/>
      <c r="S13" s="425"/>
      <c r="T13" s="27"/>
      <c r="U13" s="27"/>
    </row>
    <row r="14" spans="1:21" x14ac:dyDescent="0.25">
      <c r="A14" s="556" t="str">
        <f>'1. паспорт местоположение'!A15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4" s="556"/>
      <c r="C14" s="556"/>
      <c r="D14" s="556"/>
      <c r="E14" s="556"/>
      <c r="F14" s="556"/>
      <c r="G14" s="556"/>
      <c r="H14" s="556"/>
      <c r="I14" s="556"/>
      <c r="J14" s="556"/>
      <c r="K14" s="556"/>
      <c r="L14" s="556"/>
      <c r="M14" s="556"/>
      <c r="N14" s="556"/>
      <c r="O14" s="556"/>
      <c r="P14" s="556"/>
      <c r="Q14" s="556"/>
      <c r="R14" s="556"/>
      <c r="S14" s="556"/>
      <c r="T14" s="556"/>
      <c r="U14" s="556"/>
    </row>
    <row r="15" spans="1:21" ht="15.75" customHeight="1" x14ac:dyDescent="0.25">
      <c r="A15" s="550" t="s">
        <v>4</v>
      </c>
      <c r="B15" s="550"/>
      <c r="C15" s="550"/>
      <c r="D15" s="550"/>
      <c r="E15" s="550"/>
      <c r="F15" s="550"/>
      <c r="G15" s="550"/>
      <c r="H15" s="550"/>
      <c r="I15" s="550"/>
      <c r="J15" s="550"/>
      <c r="K15" s="550"/>
      <c r="L15" s="550"/>
      <c r="M15" s="550"/>
      <c r="N15" s="550"/>
      <c r="O15" s="550"/>
      <c r="P15" s="550"/>
      <c r="Q15" s="550"/>
      <c r="R15" s="550"/>
      <c r="S15" s="550"/>
      <c r="T15" s="550"/>
      <c r="U15" s="550"/>
    </row>
    <row r="16" spans="1:21" x14ac:dyDescent="0.25">
      <c r="A16" s="557"/>
      <c r="B16" s="557"/>
      <c r="C16" s="557"/>
      <c r="D16" s="557"/>
      <c r="E16" s="557"/>
      <c r="F16" s="557"/>
      <c r="G16" s="557"/>
      <c r="H16" s="557"/>
      <c r="I16" s="557"/>
      <c r="J16" s="557"/>
      <c r="K16" s="557"/>
      <c r="L16" s="557"/>
      <c r="M16" s="557"/>
      <c r="N16" s="557"/>
      <c r="O16" s="557"/>
      <c r="P16" s="557"/>
      <c r="Q16" s="557"/>
      <c r="R16" s="557"/>
      <c r="S16" s="557"/>
      <c r="T16" s="557"/>
      <c r="U16" s="557"/>
    </row>
    <row r="18" spans="1:24" x14ac:dyDescent="0.25">
      <c r="A18" s="558" t="s">
        <v>352</v>
      </c>
      <c r="B18" s="558"/>
      <c r="C18" s="558"/>
      <c r="D18" s="558"/>
      <c r="E18" s="558"/>
      <c r="F18" s="558"/>
      <c r="G18" s="558"/>
      <c r="H18" s="558"/>
      <c r="I18" s="558"/>
      <c r="J18" s="558"/>
      <c r="K18" s="558"/>
      <c r="L18" s="558"/>
      <c r="M18" s="558"/>
      <c r="N18" s="558"/>
      <c r="O18" s="558"/>
      <c r="P18" s="558"/>
      <c r="Q18" s="558"/>
      <c r="R18" s="558"/>
      <c r="S18" s="558"/>
      <c r="T18" s="558"/>
      <c r="U18" s="558"/>
    </row>
    <row r="20" spans="1:24" ht="33" customHeight="1" x14ac:dyDescent="0.25">
      <c r="A20" s="564" t="s">
        <v>180</v>
      </c>
      <c r="B20" s="564" t="s">
        <v>179</v>
      </c>
      <c r="C20" s="555" t="s">
        <v>178</v>
      </c>
      <c r="D20" s="555"/>
      <c r="E20" s="566" t="s">
        <v>177</v>
      </c>
      <c r="F20" s="566"/>
      <c r="G20" s="567" t="s">
        <v>667</v>
      </c>
      <c r="H20" s="551" t="s">
        <v>650</v>
      </c>
      <c r="I20" s="552"/>
      <c r="J20" s="552"/>
      <c r="K20" s="553"/>
      <c r="L20" s="551" t="s">
        <v>668</v>
      </c>
      <c r="M20" s="552"/>
      <c r="N20" s="552"/>
      <c r="O20" s="552"/>
      <c r="P20" s="551" t="s">
        <v>669</v>
      </c>
      <c r="Q20" s="552"/>
      <c r="R20" s="552"/>
      <c r="S20" s="552"/>
      <c r="T20" s="559" t="s">
        <v>176</v>
      </c>
      <c r="U20" s="559"/>
      <c r="V20" s="426"/>
      <c r="W20" s="426"/>
      <c r="X20" s="426"/>
    </row>
    <row r="21" spans="1:24" ht="99.75" customHeight="1" x14ac:dyDescent="0.25">
      <c r="A21" s="565"/>
      <c r="B21" s="565"/>
      <c r="C21" s="555"/>
      <c r="D21" s="555"/>
      <c r="E21" s="566"/>
      <c r="F21" s="566"/>
      <c r="G21" s="568"/>
      <c r="H21" s="554" t="s">
        <v>2</v>
      </c>
      <c r="I21" s="554"/>
      <c r="J21" s="555" t="s">
        <v>9</v>
      </c>
      <c r="K21" s="554"/>
      <c r="L21" s="554" t="s">
        <v>2</v>
      </c>
      <c r="M21" s="554"/>
      <c r="N21" s="555" t="s">
        <v>9</v>
      </c>
      <c r="O21" s="554"/>
      <c r="P21" s="554" t="s">
        <v>2</v>
      </c>
      <c r="Q21" s="554"/>
      <c r="R21" s="555" t="s">
        <v>9</v>
      </c>
      <c r="S21" s="554"/>
      <c r="T21" s="559"/>
      <c r="U21" s="559"/>
    </row>
    <row r="22" spans="1:24" ht="89.25" customHeight="1" x14ac:dyDescent="0.25">
      <c r="A22" s="546"/>
      <c r="B22" s="546"/>
      <c r="C22" s="427" t="s">
        <v>2</v>
      </c>
      <c r="D22" s="427" t="s">
        <v>514</v>
      </c>
      <c r="E22" s="428" t="s">
        <v>670</v>
      </c>
      <c r="F22" s="428" t="s">
        <v>671</v>
      </c>
      <c r="G22" s="569"/>
      <c r="H22" s="429" t="s">
        <v>333</v>
      </c>
      <c r="I22" s="429" t="s">
        <v>334</v>
      </c>
      <c r="J22" s="429" t="s">
        <v>333</v>
      </c>
      <c r="K22" s="429" t="s">
        <v>334</v>
      </c>
      <c r="L22" s="429" t="s">
        <v>333</v>
      </c>
      <c r="M22" s="429" t="s">
        <v>334</v>
      </c>
      <c r="N22" s="429" t="s">
        <v>333</v>
      </c>
      <c r="O22" s="429" t="s">
        <v>334</v>
      </c>
      <c r="P22" s="429" t="s">
        <v>333</v>
      </c>
      <c r="Q22" s="429" t="s">
        <v>334</v>
      </c>
      <c r="R22" s="429" t="s">
        <v>333</v>
      </c>
      <c r="S22" s="429" t="s">
        <v>334</v>
      </c>
      <c r="T22" s="427" t="s">
        <v>2</v>
      </c>
      <c r="U22" s="427" t="s">
        <v>9</v>
      </c>
    </row>
    <row r="23" spans="1:24" ht="19.5" customHeight="1" x14ac:dyDescent="0.25">
      <c r="A23" s="430">
        <v>1</v>
      </c>
      <c r="B23" s="430">
        <v>2</v>
      </c>
      <c r="C23" s="430">
        <v>3</v>
      </c>
      <c r="D23" s="430">
        <v>4</v>
      </c>
      <c r="E23" s="430">
        <v>5</v>
      </c>
      <c r="F23" s="430">
        <v>6</v>
      </c>
      <c r="G23" s="430">
        <v>7</v>
      </c>
      <c r="H23" s="430">
        <v>8</v>
      </c>
      <c r="I23" s="430">
        <v>9</v>
      </c>
      <c r="J23" s="430">
        <v>10</v>
      </c>
      <c r="K23" s="430">
        <v>11</v>
      </c>
      <c r="L23" s="430">
        <v>12</v>
      </c>
      <c r="M23" s="430">
        <v>13</v>
      </c>
      <c r="N23" s="430">
        <v>14</v>
      </c>
      <c r="O23" s="430">
        <v>15</v>
      </c>
      <c r="P23" s="430">
        <v>16</v>
      </c>
      <c r="Q23" s="430">
        <v>17</v>
      </c>
      <c r="R23" s="430">
        <v>18</v>
      </c>
      <c r="S23" s="430">
        <v>19</v>
      </c>
      <c r="T23" s="430">
        <v>20</v>
      </c>
      <c r="U23" s="430">
        <v>21</v>
      </c>
    </row>
    <row r="24" spans="1:24" ht="47.25" customHeight="1" x14ac:dyDescent="0.25">
      <c r="A24" s="431">
        <v>1</v>
      </c>
      <c r="B24" s="432" t="s">
        <v>175</v>
      </c>
      <c r="C24" s="433">
        <f t="shared" ref="C24" si="0">SUM(C25:C29)</f>
        <v>677.87917689000005</v>
      </c>
      <c r="D24" s="433">
        <f t="shared" ref="D24:S24" si="1">SUM(D25:D29)</f>
        <v>0</v>
      </c>
      <c r="E24" s="433">
        <f t="shared" si="1"/>
        <v>656.41536431999998</v>
      </c>
      <c r="F24" s="433">
        <f t="shared" si="1"/>
        <v>2.0249999999999879E-2</v>
      </c>
      <c r="G24" s="433">
        <f t="shared" si="1"/>
        <v>656.39511431999995</v>
      </c>
      <c r="H24" s="433">
        <f t="shared" si="1"/>
        <v>2.0250000000000001E-2</v>
      </c>
      <c r="I24" s="433">
        <f t="shared" si="1"/>
        <v>0</v>
      </c>
      <c r="J24" s="433">
        <f t="shared" si="1"/>
        <v>2.0250000000000001E-2</v>
      </c>
      <c r="K24" s="433">
        <f t="shared" si="1"/>
        <v>0</v>
      </c>
      <c r="L24" s="433">
        <f t="shared" si="1"/>
        <v>0</v>
      </c>
      <c r="M24" s="433">
        <f t="shared" si="1"/>
        <v>0</v>
      </c>
      <c r="N24" s="433">
        <f t="shared" si="1"/>
        <v>0</v>
      </c>
      <c r="O24" s="433">
        <f t="shared" si="1"/>
        <v>0</v>
      </c>
      <c r="P24" s="433">
        <f t="shared" si="1"/>
        <v>0</v>
      </c>
      <c r="Q24" s="433">
        <f t="shared" si="1"/>
        <v>0</v>
      </c>
      <c r="R24" s="433">
        <f t="shared" si="1"/>
        <v>0</v>
      </c>
      <c r="S24" s="433">
        <f t="shared" si="1"/>
        <v>0</v>
      </c>
      <c r="T24" s="434">
        <f>H24+L24+P24</f>
        <v>2.0250000000000001E-2</v>
      </c>
      <c r="U24" s="434">
        <f>J24+N24+R24</f>
        <v>2.0250000000000001E-2</v>
      </c>
    </row>
    <row r="25" spans="1:24" ht="24" customHeight="1" x14ac:dyDescent="0.25">
      <c r="A25" s="435" t="s">
        <v>174</v>
      </c>
      <c r="B25" s="436" t="s">
        <v>173</v>
      </c>
      <c r="C25" s="437">
        <v>0</v>
      </c>
      <c r="D25" s="437">
        <v>0</v>
      </c>
      <c r="E25" s="434">
        <f t="shared" ref="E25:E26" si="2">G25+H25</f>
        <v>0</v>
      </c>
      <c r="F25" s="434">
        <f>E25-G25</f>
        <v>0</v>
      </c>
      <c r="G25" s="438">
        <v>0</v>
      </c>
      <c r="H25" s="438">
        <v>0</v>
      </c>
      <c r="I25" s="438">
        <v>0</v>
      </c>
      <c r="J25" s="438">
        <v>0</v>
      </c>
      <c r="K25" s="438">
        <v>0</v>
      </c>
      <c r="L25" s="438">
        <v>0</v>
      </c>
      <c r="M25" s="438">
        <v>0</v>
      </c>
      <c r="N25" s="438">
        <v>0</v>
      </c>
      <c r="O25" s="438">
        <v>0</v>
      </c>
      <c r="P25" s="438">
        <v>0</v>
      </c>
      <c r="Q25" s="438">
        <v>0</v>
      </c>
      <c r="R25" s="438">
        <v>0</v>
      </c>
      <c r="S25" s="438">
        <v>0</v>
      </c>
      <c r="T25" s="434">
        <f t="shared" ref="T25:T64" si="3">H25+L25+P25</f>
        <v>0</v>
      </c>
      <c r="U25" s="434">
        <f t="shared" ref="U25:U64" si="4">J25+N25+R25</f>
        <v>0</v>
      </c>
    </row>
    <row r="26" spans="1:24" x14ac:dyDescent="0.25">
      <c r="A26" s="435" t="s">
        <v>172</v>
      </c>
      <c r="B26" s="436" t="s">
        <v>171</v>
      </c>
      <c r="C26" s="437">
        <v>0</v>
      </c>
      <c r="D26" s="437">
        <v>0</v>
      </c>
      <c r="E26" s="434">
        <f t="shared" si="2"/>
        <v>0</v>
      </c>
      <c r="F26" s="434">
        <f t="shared" ref="F26:F56" si="5">E26-G26</f>
        <v>0</v>
      </c>
      <c r="G26" s="438">
        <v>0</v>
      </c>
      <c r="H26" s="438">
        <v>0</v>
      </c>
      <c r="I26" s="438">
        <v>0</v>
      </c>
      <c r="J26" s="438">
        <v>0</v>
      </c>
      <c r="K26" s="438">
        <v>0</v>
      </c>
      <c r="L26" s="438">
        <v>0</v>
      </c>
      <c r="M26" s="438">
        <v>0</v>
      </c>
      <c r="N26" s="438">
        <v>0</v>
      </c>
      <c r="O26" s="438">
        <v>0</v>
      </c>
      <c r="P26" s="438">
        <v>0</v>
      </c>
      <c r="Q26" s="438">
        <v>0</v>
      </c>
      <c r="R26" s="438">
        <v>0</v>
      </c>
      <c r="S26" s="438">
        <v>0</v>
      </c>
      <c r="T26" s="434">
        <f t="shared" si="3"/>
        <v>0</v>
      </c>
      <c r="U26" s="434">
        <f t="shared" si="4"/>
        <v>0</v>
      </c>
    </row>
    <row r="27" spans="1:24" ht="31.5" x14ac:dyDescent="0.25">
      <c r="A27" s="435" t="s">
        <v>170</v>
      </c>
      <c r="B27" s="436" t="s">
        <v>314</v>
      </c>
      <c r="C27" s="437">
        <v>2.0250000000000001E-2</v>
      </c>
      <c r="D27" s="437">
        <v>0</v>
      </c>
      <c r="E27" s="434">
        <f>G27+H27</f>
        <v>-2.3207257800000001</v>
      </c>
      <c r="F27" s="434">
        <f t="shared" si="5"/>
        <v>2.0249999999999879E-2</v>
      </c>
      <c r="G27" s="438">
        <v>-2.34097578</v>
      </c>
      <c r="H27" s="438">
        <v>2.0250000000000001E-2</v>
      </c>
      <c r="I27" s="438">
        <v>0</v>
      </c>
      <c r="J27" s="466">
        <v>2.0250000000000001E-2</v>
      </c>
      <c r="K27" s="438">
        <v>0</v>
      </c>
      <c r="L27" s="438">
        <v>0</v>
      </c>
      <c r="M27" s="438">
        <v>0</v>
      </c>
      <c r="N27" s="438">
        <v>0</v>
      </c>
      <c r="O27" s="438">
        <v>0</v>
      </c>
      <c r="P27" s="438">
        <v>0</v>
      </c>
      <c r="Q27" s="438">
        <v>0</v>
      </c>
      <c r="R27" s="438">
        <v>0</v>
      </c>
      <c r="S27" s="438">
        <v>0</v>
      </c>
      <c r="T27" s="434">
        <f t="shared" si="3"/>
        <v>2.0250000000000001E-2</v>
      </c>
      <c r="U27" s="434">
        <f t="shared" si="4"/>
        <v>2.0250000000000001E-2</v>
      </c>
    </row>
    <row r="28" spans="1:24" x14ac:dyDescent="0.25">
      <c r="A28" s="435" t="s">
        <v>169</v>
      </c>
      <c r="B28" s="436" t="s">
        <v>672</v>
      </c>
      <c r="C28" s="437">
        <v>0</v>
      </c>
      <c r="D28" s="437">
        <v>0</v>
      </c>
      <c r="E28" s="434">
        <f t="shared" ref="E28:E64" si="6">G28+H28</f>
        <v>0</v>
      </c>
      <c r="F28" s="434">
        <f t="shared" si="5"/>
        <v>0</v>
      </c>
      <c r="G28" s="438">
        <v>0</v>
      </c>
      <c r="H28" s="438">
        <v>0</v>
      </c>
      <c r="I28" s="438">
        <v>0</v>
      </c>
      <c r="J28" s="438">
        <v>0</v>
      </c>
      <c r="K28" s="438">
        <v>0</v>
      </c>
      <c r="L28" s="438">
        <v>0</v>
      </c>
      <c r="M28" s="438">
        <v>0</v>
      </c>
      <c r="N28" s="438">
        <v>0</v>
      </c>
      <c r="O28" s="438">
        <v>0</v>
      </c>
      <c r="P28" s="438">
        <v>0</v>
      </c>
      <c r="Q28" s="438">
        <v>0</v>
      </c>
      <c r="R28" s="438">
        <v>0</v>
      </c>
      <c r="S28" s="438">
        <v>0</v>
      </c>
      <c r="T28" s="434">
        <f t="shared" si="3"/>
        <v>0</v>
      </c>
      <c r="U28" s="434">
        <f t="shared" si="4"/>
        <v>0</v>
      </c>
    </row>
    <row r="29" spans="1:24" x14ac:dyDescent="0.25">
      <c r="A29" s="435" t="s">
        <v>168</v>
      </c>
      <c r="B29" s="26" t="s">
        <v>167</v>
      </c>
      <c r="C29" s="437">
        <f>677.87917689-C27</f>
        <v>677.85892689000002</v>
      </c>
      <c r="D29" s="437">
        <v>0</v>
      </c>
      <c r="E29" s="434">
        <f t="shared" si="6"/>
        <v>658.73609009999996</v>
      </c>
      <c r="F29" s="434">
        <f t="shared" si="5"/>
        <v>0</v>
      </c>
      <c r="G29" s="438">
        <v>658.73609009999996</v>
      </c>
      <c r="H29" s="438">
        <v>0</v>
      </c>
      <c r="I29" s="438">
        <v>0</v>
      </c>
      <c r="J29" s="438">
        <v>0</v>
      </c>
      <c r="K29" s="438">
        <v>0</v>
      </c>
      <c r="L29" s="438">
        <v>0</v>
      </c>
      <c r="M29" s="438">
        <v>0</v>
      </c>
      <c r="N29" s="438">
        <v>0</v>
      </c>
      <c r="O29" s="438">
        <v>0</v>
      </c>
      <c r="P29" s="438">
        <v>0</v>
      </c>
      <c r="Q29" s="438">
        <v>0</v>
      </c>
      <c r="R29" s="438">
        <v>0</v>
      </c>
      <c r="S29" s="438">
        <v>0</v>
      </c>
      <c r="T29" s="434">
        <f t="shared" si="3"/>
        <v>0</v>
      </c>
      <c r="U29" s="434">
        <f t="shared" si="4"/>
        <v>0</v>
      </c>
    </row>
    <row r="30" spans="1:24" ht="47.25" x14ac:dyDescent="0.25">
      <c r="A30" s="431" t="s">
        <v>61</v>
      </c>
      <c r="B30" s="432" t="s">
        <v>166</v>
      </c>
      <c r="C30" s="437">
        <f t="shared" ref="C30:S30" si="7">SUM(C31:C34)</f>
        <v>566.76700652</v>
      </c>
      <c r="D30" s="437">
        <f t="shared" si="7"/>
        <v>0</v>
      </c>
      <c r="E30" s="434">
        <f t="shared" si="6"/>
        <v>547.12391180999998</v>
      </c>
      <c r="F30" s="437">
        <f t="shared" si="7"/>
        <v>0</v>
      </c>
      <c r="G30" s="437">
        <f t="shared" si="7"/>
        <v>547.12391180999998</v>
      </c>
      <c r="H30" s="437">
        <f t="shared" si="7"/>
        <v>0</v>
      </c>
      <c r="I30" s="437">
        <f t="shared" si="7"/>
        <v>0</v>
      </c>
      <c r="J30" s="437">
        <f t="shared" si="7"/>
        <v>0</v>
      </c>
      <c r="K30" s="437">
        <f t="shared" si="7"/>
        <v>0</v>
      </c>
      <c r="L30" s="437">
        <f t="shared" si="7"/>
        <v>0</v>
      </c>
      <c r="M30" s="437">
        <f t="shared" si="7"/>
        <v>0</v>
      </c>
      <c r="N30" s="437">
        <f t="shared" si="7"/>
        <v>0</v>
      </c>
      <c r="O30" s="437">
        <f t="shared" si="7"/>
        <v>0</v>
      </c>
      <c r="P30" s="437">
        <f t="shared" si="7"/>
        <v>0</v>
      </c>
      <c r="Q30" s="437">
        <f t="shared" si="7"/>
        <v>0</v>
      </c>
      <c r="R30" s="437">
        <f t="shared" si="7"/>
        <v>0</v>
      </c>
      <c r="S30" s="437">
        <f t="shared" si="7"/>
        <v>0</v>
      </c>
      <c r="T30" s="434">
        <f t="shared" si="3"/>
        <v>0</v>
      </c>
      <c r="U30" s="434">
        <f t="shared" si="4"/>
        <v>0</v>
      </c>
    </row>
    <row r="31" spans="1:24" x14ac:dyDescent="0.25">
      <c r="A31" s="431" t="s">
        <v>165</v>
      </c>
      <c r="B31" s="436" t="s">
        <v>164</v>
      </c>
      <c r="C31" s="437">
        <v>14.945510499999999</v>
      </c>
      <c r="D31" s="437">
        <v>0</v>
      </c>
      <c r="E31" s="434">
        <f t="shared" si="6"/>
        <v>0.40916750000000002</v>
      </c>
      <c r="F31" s="434">
        <f t="shared" si="5"/>
        <v>0</v>
      </c>
      <c r="G31" s="438">
        <v>0.40916750000000002</v>
      </c>
      <c r="H31" s="438">
        <v>0</v>
      </c>
      <c r="I31" s="438">
        <v>0</v>
      </c>
      <c r="J31" s="438">
        <v>0</v>
      </c>
      <c r="K31" s="438">
        <v>0</v>
      </c>
      <c r="L31" s="438">
        <v>0</v>
      </c>
      <c r="M31" s="438">
        <v>0</v>
      </c>
      <c r="N31" s="438">
        <v>0</v>
      </c>
      <c r="O31" s="438">
        <v>0</v>
      </c>
      <c r="P31" s="438">
        <v>0</v>
      </c>
      <c r="Q31" s="438">
        <v>0</v>
      </c>
      <c r="R31" s="438">
        <v>0</v>
      </c>
      <c r="S31" s="438">
        <v>0</v>
      </c>
      <c r="T31" s="434">
        <f t="shared" si="3"/>
        <v>0</v>
      </c>
      <c r="U31" s="434">
        <f t="shared" si="4"/>
        <v>0</v>
      </c>
    </row>
    <row r="32" spans="1:24" ht="31.5" x14ac:dyDescent="0.25">
      <c r="A32" s="431" t="s">
        <v>163</v>
      </c>
      <c r="B32" s="436" t="s">
        <v>162</v>
      </c>
      <c r="C32" s="437">
        <v>105.55787347</v>
      </c>
      <c r="D32" s="437">
        <v>0</v>
      </c>
      <c r="E32" s="434">
        <f t="shared" si="6"/>
        <v>105.55787347</v>
      </c>
      <c r="F32" s="434">
        <f t="shared" si="5"/>
        <v>0</v>
      </c>
      <c r="G32" s="438">
        <v>105.55787347</v>
      </c>
      <c r="H32" s="438">
        <v>0</v>
      </c>
      <c r="I32" s="438">
        <v>0</v>
      </c>
      <c r="J32" s="438">
        <v>0</v>
      </c>
      <c r="K32" s="438">
        <v>0</v>
      </c>
      <c r="L32" s="438">
        <v>0</v>
      </c>
      <c r="M32" s="438">
        <v>0</v>
      </c>
      <c r="N32" s="438">
        <v>0</v>
      </c>
      <c r="O32" s="438">
        <v>0</v>
      </c>
      <c r="P32" s="438">
        <v>0</v>
      </c>
      <c r="Q32" s="438">
        <v>0</v>
      </c>
      <c r="R32" s="438">
        <v>0</v>
      </c>
      <c r="S32" s="438">
        <v>0</v>
      </c>
      <c r="T32" s="434">
        <f t="shared" si="3"/>
        <v>0</v>
      </c>
      <c r="U32" s="434">
        <f t="shared" si="4"/>
        <v>0</v>
      </c>
    </row>
    <row r="33" spans="1:21" x14ac:dyDescent="0.25">
      <c r="A33" s="431" t="s">
        <v>161</v>
      </c>
      <c r="B33" s="436" t="s">
        <v>160</v>
      </c>
      <c r="C33" s="437">
        <v>376.40283835000002</v>
      </c>
      <c r="D33" s="437">
        <v>0</v>
      </c>
      <c r="E33" s="434">
        <f t="shared" si="6"/>
        <v>376.40283835000002</v>
      </c>
      <c r="F33" s="434">
        <f t="shared" si="5"/>
        <v>0</v>
      </c>
      <c r="G33" s="438">
        <v>376.40283835000002</v>
      </c>
      <c r="H33" s="438">
        <v>0</v>
      </c>
      <c r="I33" s="438">
        <v>0</v>
      </c>
      <c r="J33" s="438">
        <v>0</v>
      </c>
      <c r="K33" s="438">
        <v>0</v>
      </c>
      <c r="L33" s="438">
        <v>0</v>
      </c>
      <c r="M33" s="438">
        <v>0</v>
      </c>
      <c r="N33" s="438">
        <v>0</v>
      </c>
      <c r="O33" s="438">
        <v>0</v>
      </c>
      <c r="P33" s="438">
        <v>0</v>
      </c>
      <c r="Q33" s="438">
        <v>0</v>
      </c>
      <c r="R33" s="438">
        <v>0</v>
      </c>
      <c r="S33" s="438">
        <v>0</v>
      </c>
      <c r="T33" s="434">
        <f t="shared" si="3"/>
        <v>0</v>
      </c>
      <c r="U33" s="434">
        <f t="shared" si="4"/>
        <v>0</v>
      </c>
    </row>
    <row r="34" spans="1:21" x14ac:dyDescent="0.25">
      <c r="A34" s="431" t="s">
        <v>159</v>
      </c>
      <c r="B34" s="436" t="s">
        <v>158</v>
      </c>
      <c r="C34" s="437">
        <v>69.860784200000012</v>
      </c>
      <c r="D34" s="437">
        <v>0</v>
      </c>
      <c r="E34" s="434">
        <f t="shared" si="6"/>
        <v>64.75403249</v>
      </c>
      <c r="F34" s="434">
        <f t="shared" si="5"/>
        <v>0</v>
      </c>
      <c r="G34" s="438">
        <v>64.75403249</v>
      </c>
      <c r="H34" s="438">
        <v>0</v>
      </c>
      <c r="I34" s="438">
        <v>0</v>
      </c>
      <c r="J34" s="438">
        <v>0</v>
      </c>
      <c r="K34" s="438">
        <v>0</v>
      </c>
      <c r="L34" s="438">
        <v>0</v>
      </c>
      <c r="M34" s="438">
        <v>0</v>
      </c>
      <c r="N34" s="438">
        <v>0</v>
      </c>
      <c r="O34" s="438">
        <v>0</v>
      </c>
      <c r="P34" s="438">
        <v>0</v>
      </c>
      <c r="Q34" s="438">
        <v>0</v>
      </c>
      <c r="R34" s="438">
        <v>0</v>
      </c>
      <c r="S34" s="438">
        <v>0</v>
      </c>
      <c r="T34" s="434">
        <f t="shared" si="3"/>
        <v>0</v>
      </c>
      <c r="U34" s="434">
        <f t="shared" si="4"/>
        <v>0</v>
      </c>
    </row>
    <row r="35" spans="1:21" ht="31.5" x14ac:dyDescent="0.25">
      <c r="A35" s="431" t="s">
        <v>60</v>
      </c>
      <c r="B35" s="432" t="s">
        <v>157</v>
      </c>
      <c r="C35" s="434">
        <v>0</v>
      </c>
      <c r="D35" s="437">
        <v>0</v>
      </c>
      <c r="E35" s="434">
        <f t="shared" si="6"/>
        <v>0</v>
      </c>
      <c r="F35" s="434">
        <f t="shared" si="5"/>
        <v>0</v>
      </c>
      <c r="G35" s="434">
        <v>0</v>
      </c>
      <c r="H35" s="437">
        <v>0</v>
      </c>
      <c r="I35" s="437">
        <v>0</v>
      </c>
      <c r="J35" s="437">
        <v>0</v>
      </c>
      <c r="K35" s="437">
        <v>0</v>
      </c>
      <c r="L35" s="437">
        <v>0</v>
      </c>
      <c r="M35" s="437">
        <v>0</v>
      </c>
      <c r="N35" s="437">
        <v>0</v>
      </c>
      <c r="O35" s="437">
        <v>0</v>
      </c>
      <c r="P35" s="437">
        <v>0</v>
      </c>
      <c r="Q35" s="437">
        <v>0</v>
      </c>
      <c r="R35" s="437">
        <v>0</v>
      </c>
      <c r="S35" s="437">
        <v>0</v>
      </c>
      <c r="T35" s="434">
        <f t="shared" si="3"/>
        <v>0</v>
      </c>
      <c r="U35" s="434">
        <f t="shared" si="4"/>
        <v>0</v>
      </c>
    </row>
    <row r="36" spans="1:21" ht="31.5" x14ac:dyDescent="0.25">
      <c r="A36" s="435" t="s">
        <v>156</v>
      </c>
      <c r="B36" s="439" t="s">
        <v>155</v>
      </c>
      <c r="C36" s="434">
        <v>0</v>
      </c>
      <c r="D36" s="437">
        <v>0</v>
      </c>
      <c r="E36" s="434">
        <f t="shared" si="6"/>
        <v>0</v>
      </c>
      <c r="F36" s="434">
        <f t="shared" si="5"/>
        <v>0</v>
      </c>
      <c r="G36" s="443">
        <v>0</v>
      </c>
      <c r="H36" s="438">
        <v>0</v>
      </c>
      <c r="I36" s="438">
        <v>0</v>
      </c>
      <c r="J36" s="438">
        <v>0</v>
      </c>
      <c r="K36" s="438">
        <v>0</v>
      </c>
      <c r="L36" s="438">
        <v>0</v>
      </c>
      <c r="M36" s="438">
        <v>0</v>
      </c>
      <c r="N36" s="438">
        <v>0</v>
      </c>
      <c r="O36" s="438">
        <v>0</v>
      </c>
      <c r="P36" s="438">
        <v>0</v>
      </c>
      <c r="Q36" s="438">
        <v>0</v>
      </c>
      <c r="R36" s="438">
        <v>0</v>
      </c>
      <c r="S36" s="438">
        <v>0</v>
      </c>
      <c r="T36" s="434">
        <f t="shared" si="3"/>
        <v>0</v>
      </c>
      <c r="U36" s="434">
        <f t="shared" si="4"/>
        <v>0</v>
      </c>
    </row>
    <row r="37" spans="1:21" x14ac:dyDescent="0.25">
      <c r="A37" s="435" t="s">
        <v>154</v>
      </c>
      <c r="B37" s="439" t="s">
        <v>144</v>
      </c>
      <c r="C37" s="434">
        <v>32</v>
      </c>
      <c r="D37" s="437">
        <v>0</v>
      </c>
      <c r="E37" s="434">
        <f t="shared" si="6"/>
        <v>32</v>
      </c>
      <c r="F37" s="434">
        <f t="shared" si="5"/>
        <v>0</v>
      </c>
      <c r="G37" s="443">
        <v>32</v>
      </c>
      <c r="H37" s="438">
        <v>0</v>
      </c>
      <c r="I37" s="438">
        <v>0</v>
      </c>
      <c r="J37" s="438">
        <v>0</v>
      </c>
      <c r="K37" s="438">
        <v>0</v>
      </c>
      <c r="L37" s="438">
        <v>0</v>
      </c>
      <c r="M37" s="438">
        <v>0</v>
      </c>
      <c r="N37" s="438">
        <v>0</v>
      </c>
      <c r="O37" s="438">
        <v>0</v>
      </c>
      <c r="P37" s="438">
        <v>0</v>
      </c>
      <c r="Q37" s="438">
        <v>0</v>
      </c>
      <c r="R37" s="438">
        <v>0</v>
      </c>
      <c r="S37" s="438">
        <v>0</v>
      </c>
      <c r="T37" s="434">
        <f t="shared" si="3"/>
        <v>0</v>
      </c>
      <c r="U37" s="434">
        <f t="shared" si="4"/>
        <v>0</v>
      </c>
    </row>
    <row r="38" spans="1:21" x14ac:dyDescent="0.25">
      <c r="A38" s="435" t="s">
        <v>153</v>
      </c>
      <c r="B38" s="439" t="s">
        <v>142</v>
      </c>
      <c r="C38" s="434">
        <v>0</v>
      </c>
      <c r="D38" s="437">
        <v>0</v>
      </c>
      <c r="E38" s="434">
        <f t="shared" si="6"/>
        <v>0</v>
      </c>
      <c r="F38" s="434">
        <f t="shared" si="5"/>
        <v>0</v>
      </c>
      <c r="G38" s="443">
        <v>0</v>
      </c>
      <c r="H38" s="438">
        <v>0</v>
      </c>
      <c r="I38" s="438">
        <v>0</v>
      </c>
      <c r="J38" s="438">
        <v>0</v>
      </c>
      <c r="K38" s="438">
        <v>0</v>
      </c>
      <c r="L38" s="438">
        <v>0</v>
      </c>
      <c r="M38" s="438">
        <v>0</v>
      </c>
      <c r="N38" s="438">
        <v>0</v>
      </c>
      <c r="O38" s="438">
        <v>0</v>
      </c>
      <c r="P38" s="438">
        <v>0</v>
      </c>
      <c r="Q38" s="438">
        <v>0</v>
      </c>
      <c r="R38" s="438">
        <v>0</v>
      </c>
      <c r="S38" s="438">
        <v>0</v>
      </c>
      <c r="T38" s="434">
        <f t="shared" si="3"/>
        <v>0</v>
      </c>
      <c r="U38" s="434">
        <f t="shared" si="4"/>
        <v>0</v>
      </c>
    </row>
    <row r="39" spans="1:21" ht="31.5" x14ac:dyDescent="0.25">
      <c r="A39" s="435" t="s">
        <v>152</v>
      </c>
      <c r="B39" s="436" t="s">
        <v>140</v>
      </c>
      <c r="C39" s="434">
        <v>0</v>
      </c>
      <c r="D39" s="437">
        <v>0</v>
      </c>
      <c r="E39" s="434">
        <f t="shared" si="6"/>
        <v>0</v>
      </c>
      <c r="F39" s="434">
        <f t="shared" si="5"/>
        <v>0</v>
      </c>
      <c r="G39" s="443">
        <v>0</v>
      </c>
      <c r="H39" s="438">
        <v>0</v>
      </c>
      <c r="I39" s="438">
        <v>0</v>
      </c>
      <c r="J39" s="438">
        <v>0</v>
      </c>
      <c r="K39" s="438">
        <v>0</v>
      </c>
      <c r="L39" s="438">
        <v>0</v>
      </c>
      <c r="M39" s="438">
        <v>0</v>
      </c>
      <c r="N39" s="438">
        <v>0</v>
      </c>
      <c r="O39" s="438">
        <v>0</v>
      </c>
      <c r="P39" s="438">
        <v>0</v>
      </c>
      <c r="Q39" s="438">
        <v>0</v>
      </c>
      <c r="R39" s="438">
        <v>0</v>
      </c>
      <c r="S39" s="438">
        <v>0</v>
      </c>
      <c r="T39" s="434">
        <f t="shared" si="3"/>
        <v>0</v>
      </c>
      <c r="U39" s="434">
        <f t="shared" si="4"/>
        <v>0</v>
      </c>
    </row>
    <row r="40" spans="1:21" ht="31.5" x14ac:dyDescent="0.25">
      <c r="A40" s="435" t="s">
        <v>151</v>
      </c>
      <c r="B40" s="436" t="s">
        <v>138</v>
      </c>
      <c r="C40" s="434">
        <v>0</v>
      </c>
      <c r="D40" s="437">
        <v>0</v>
      </c>
      <c r="E40" s="434">
        <f t="shared" si="6"/>
        <v>0</v>
      </c>
      <c r="F40" s="434">
        <f t="shared" si="5"/>
        <v>0</v>
      </c>
      <c r="G40" s="443">
        <v>0</v>
      </c>
      <c r="H40" s="438">
        <v>0</v>
      </c>
      <c r="I40" s="438">
        <v>0</v>
      </c>
      <c r="J40" s="438">
        <v>0</v>
      </c>
      <c r="K40" s="438">
        <v>0</v>
      </c>
      <c r="L40" s="438">
        <v>0</v>
      </c>
      <c r="M40" s="438">
        <v>0</v>
      </c>
      <c r="N40" s="438">
        <v>0</v>
      </c>
      <c r="O40" s="438">
        <v>0</v>
      </c>
      <c r="P40" s="438">
        <v>0</v>
      </c>
      <c r="Q40" s="438">
        <v>0</v>
      </c>
      <c r="R40" s="438">
        <v>0</v>
      </c>
      <c r="S40" s="438">
        <v>0</v>
      </c>
      <c r="T40" s="434">
        <f t="shared" si="3"/>
        <v>0</v>
      </c>
      <c r="U40" s="434">
        <f t="shared" si="4"/>
        <v>0</v>
      </c>
    </row>
    <row r="41" spans="1:21" x14ac:dyDescent="0.25">
      <c r="A41" s="435" t="s">
        <v>150</v>
      </c>
      <c r="B41" s="436" t="s">
        <v>136</v>
      </c>
      <c r="C41" s="434">
        <v>0.79630000000000001</v>
      </c>
      <c r="D41" s="437">
        <v>0</v>
      </c>
      <c r="E41" s="434">
        <f t="shared" si="6"/>
        <v>0.79630000000000001</v>
      </c>
      <c r="F41" s="434">
        <f t="shared" si="5"/>
        <v>0</v>
      </c>
      <c r="G41" s="443">
        <v>0.79630000000000001</v>
      </c>
      <c r="H41" s="438">
        <v>0</v>
      </c>
      <c r="I41" s="438">
        <v>0</v>
      </c>
      <c r="J41" s="438">
        <v>0</v>
      </c>
      <c r="K41" s="438">
        <v>0</v>
      </c>
      <c r="L41" s="438">
        <v>0</v>
      </c>
      <c r="M41" s="438">
        <v>0</v>
      </c>
      <c r="N41" s="438">
        <v>0</v>
      </c>
      <c r="O41" s="438">
        <v>0</v>
      </c>
      <c r="P41" s="438">
        <v>0</v>
      </c>
      <c r="Q41" s="438">
        <v>0</v>
      </c>
      <c r="R41" s="438">
        <v>0</v>
      </c>
      <c r="S41" s="438">
        <v>0</v>
      </c>
      <c r="T41" s="434">
        <f t="shared" si="3"/>
        <v>0</v>
      </c>
      <c r="U41" s="434">
        <f t="shared" si="4"/>
        <v>0</v>
      </c>
    </row>
    <row r="42" spans="1:21" ht="18.75" x14ac:dyDescent="0.25">
      <c r="A42" s="435" t="s">
        <v>149</v>
      </c>
      <c r="B42" s="440" t="s">
        <v>673</v>
      </c>
      <c r="C42" s="434">
        <v>22</v>
      </c>
      <c r="D42" s="437">
        <v>0</v>
      </c>
      <c r="E42" s="434">
        <f t="shared" si="6"/>
        <v>22</v>
      </c>
      <c r="F42" s="434">
        <f t="shared" si="5"/>
        <v>0</v>
      </c>
      <c r="G42" s="443">
        <v>22</v>
      </c>
      <c r="H42" s="438">
        <v>0</v>
      </c>
      <c r="I42" s="438">
        <v>0</v>
      </c>
      <c r="J42" s="438">
        <v>0</v>
      </c>
      <c r="K42" s="438">
        <v>0</v>
      </c>
      <c r="L42" s="438">
        <v>0</v>
      </c>
      <c r="M42" s="438">
        <v>0</v>
      </c>
      <c r="N42" s="438">
        <v>0</v>
      </c>
      <c r="O42" s="438">
        <v>0</v>
      </c>
      <c r="P42" s="438">
        <v>0</v>
      </c>
      <c r="Q42" s="438">
        <v>0</v>
      </c>
      <c r="R42" s="438">
        <v>0</v>
      </c>
      <c r="S42" s="438">
        <v>0</v>
      </c>
      <c r="T42" s="434">
        <f t="shared" si="3"/>
        <v>0</v>
      </c>
      <c r="U42" s="434">
        <f t="shared" si="4"/>
        <v>0</v>
      </c>
    </row>
    <row r="43" spans="1:21" x14ac:dyDescent="0.25">
      <c r="A43" s="431" t="s">
        <v>59</v>
      </c>
      <c r="B43" s="432" t="s">
        <v>148</v>
      </c>
      <c r="C43" s="434">
        <v>0</v>
      </c>
      <c r="D43" s="437">
        <v>0</v>
      </c>
      <c r="E43" s="434">
        <f t="shared" si="6"/>
        <v>0</v>
      </c>
      <c r="F43" s="434">
        <f t="shared" si="5"/>
        <v>0</v>
      </c>
      <c r="G43" s="434">
        <v>0</v>
      </c>
      <c r="H43" s="437">
        <v>0</v>
      </c>
      <c r="I43" s="437">
        <v>0</v>
      </c>
      <c r="J43" s="437">
        <v>0</v>
      </c>
      <c r="K43" s="437">
        <v>0</v>
      </c>
      <c r="L43" s="437">
        <v>0</v>
      </c>
      <c r="M43" s="437">
        <v>0</v>
      </c>
      <c r="N43" s="437">
        <v>0</v>
      </c>
      <c r="O43" s="437">
        <v>0</v>
      </c>
      <c r="P43" s="437">
        <v>0</v>
      </c>
      <c r="Q43" s="437">
        <v>0</v>
      </c>
      <c r="R43" s="437">
        <v>0</v>
      </c>
      <c r="S43" s="437">
        <v>0</v>
      </c>
      <c r="T43" s="434">
        <f t="shared" si="3"/>
        <v>0</v>
      </c>
      <c r="U43" s="434">
        <f t="shared" si="4"/>
        <v>0</v>
      </c>
    </row>
    <row r="44" spans="1:21" x14ac:dyDescent="0.25">
      <c r="A44" s="435" t="s">
        <v>147</v>
      </c>
      <c r="B44" s="436" t="s">
        <v>146</v>
      </c>
      <c r="C44" s="434">
        <v>0</v>
      </c>
      <c r="D44" s="437">
        <v>0</v>
      </c>
      <c r="E44" s="434">
        <f t="shared" si="6"/>
        <v>0</v>
      </c>
      <c r="F44" s="434">
        <f t="shared" si="5"/>
        <v>0</v>
      </c>
      <c r="G44" s="443">
        <v>0</v>
      </c>
      <c r="H44" s="438">
        <v>0</v>
      </c>
      <c r="I44" s="438">
        <v>0</v>
      </c>
      <c r="J44" s="438">
        <v>0</v>
      </c>
      <c r="K44" s="438">
        <v>0</v>
      </c>
      <c r="L44" s="438">
        <v>0</v>
      </c>
      <c r="M44" s="438">
        <v>0</v>
      </c>
      <c r="N44" s="438">
        <v>0</v>
      </c>
      <c r="O44" s="438">
        <v>0</v>
      </c>
      <c r="P44" s="438">
        <v>0</v>
      </c>
      <c r="Q44" s="438">
        <v>0</v>
      </c>
      <c r="R44" s="438">
        <v>0</v>
      </c>
      <c r="S44" s="438">
        <v>0</v>
      </c>
      <c r="T44" s="434">
        <f t="shared" si="3"/>
        <v>0</v>
      </c>
      <c r="U44" s="434">
        <f t="shared" si="4"/>
        <v>0</v>
      </c>
    </row>
    <row r="45" spans="1:21" x14ac:dyDescent="0.25">
      <c r="A45" s="435" t="s">
        <v>145</v>
      </c>
      <c r="B45" s="436" t="s">
        <v>144</v>
      </c>
      <c r="C45" s="434">
        <v>32</v>
      </c>
      <c r="D45" s="437">
        <v>0</v>
      </c>
      <c r="E45" s="434">
        <f t="shared" si="6"/>
        <v>32</v>
      </c>
      <c r="F45" s="434">
        <f t="shared" si="5"/>
        <v>0</v>
      </c>
      <c r="G45" s="443">
        <v>32</v>
      </c>
      <c r="H45" s="438">
        <v>0</v>
      </c>
      <c r="I45" s="438">
        <v>0</v>
      </c>
      <c r="J45" s="438">
        <v>0</v>
      </c>
      <c r="K45" s="438">
        <v>0</v>
      </c>
      <c r="L45" s="438">
        <v>0</v>
      </c>
      <c r="M45" s="438">
        <v>0</v>
      </c>
      <c r="N45" s="438">
        <v>0</v>
      </c>
      <c r="O45" s="438">
        <v>0</v>
      </c>
      <c r="P45" s="438">
        <v>0</v>
      </c>
      <c r="Q45" s="438">
        <v>0</v>
      </c>
      <c r="R45" s="438">
        <v>0</v>
      </c>
      <c r="S45" s="438">
        <v>0</v>
      </c>
      <c r="T45" s="434">
        <f t="shared" si="3"/>
        <v>0</v>
      </c>
      <c r="U45" s="434">
        <f t="shared" si="4"/>
        <v>0</v>
      </c>
    </row>
    <row r="46" spans="1:21" x14ac:dyDescent="0.25">
      <c r="A46" s="435" t="s">
        <v>143</v>
      </c>
      <c r="B46" s="436" t="s">
        <v>142</v>
      </c>
      <c r="C46" s="434">
        <v>0</v>
      </c>
      <c r="D46" s="437">
        <v>0</v>
      </c>
      <c r="E46" s="434">
        <f t="shared" si="6"/>
        <v>0</v>
      </c>
      <c r="F46" s="434">
        <f t="shared" si="5"/>
        <v>0</v>
      </c>
      <c r="G46" s="443">
        <v>0</v>
      </c>
      <c r="H46" s="438">
        <v>0</v>
      </c>
      <c r="I46" s="438">
        <v>0</v>
      </c>
      <c r="J46" s="438">
        <v>0</v>
      </c>
      <c r="K46" s="438">
        <v>0</v>
      </c>
      <c r="L46" s="438">
        <v>0</v>
      </c>
      <c r="M46" s="438">
        <v>0</v>
      </c>
      <c r="N46" s="438">
        <v>0</v>
      </c>
      <c r="O46" s="438">
        <v>0</v>
      </c>
      <c r="P46" s="438">
        <v>0</v>
      </c>
      <c r="Q46" s="438">
        <v>0</v>
      </c>
      <c r="R46" s="438">
        <v>0</v>
      </c>
      <c r="S46" s="438">
        <v>0</v>
      </c>
      <c r="T46" s="434">
        <f t="shared" si="3"/>
        <v>0</v>
      </c>
      <c r="U46" s="434">
        <f t="shared" si="4"/>
        <v>0</v>
      </c>
    </row>
    <row r="47" spans="1:21" ht="31.5" x14ac:dyDescent="0.25">
      <c r="A47" s="435" t="s">
        <v>141</v>
      </c>
      <c r="B47" s="436" t="s">
        <v>140</v>
      </c>
      <c r="C47" s="434">
        <v>0</v>
      </c>
      <c r="D47" s="437">
        <v>0</v>
      </c>
      <c r="E47" s="434">
        <f t="shared" si="6"/>
        <v>0</v>
      </c>
      <c r="F47" s="434">
        <f t="shared" si="5"/>
        <v>0</v>
      </c>
      <c r="G47" s="443">
        <v>0</v>
      </c>
      <c r="H47" s="438">
        <v>0</v>
      </c>
      <c r="I47" s="438">
        <v>0</v>
      </c>
      <c r="J47" s="438">
        <v>0</v>
      </c>
      <c r="K47" s="438">
        <v>0</v>
      </c>
      <c r="L47" s="438">
        <v>0</v>
      </c>
      <c r="M47" s="438">
        <v>0</v>
      </c>
      <c r="N47" s="438">
        <v>0</v>
      </c>
      <c r="O47" s="438">
        <v>0</v>
      </c>
      <c r="P47" s="438">
        <v>0</v>
      </c>
      <c r="Q47" s="438">
        <v>0</v>
      </c>
      <c r="R47" s="438">
        <v>0</v>
      </c>
      <c r="S47" s="438">
        <v>0</v>
      </c>
      <c r="T47" s="434">
        <f t="shared" si="3"/>
        <v>0</v>
      </c>
      <c r="U47" s="434">
        <f t="shared" si="4"/>
        <v>0</v>
      </c>
    </row>
    <row r="48" spans="1:21" ht="31.5" x14ac:dyDescent="0.25">
      <c r="A48" s="435" t="s">
        <v>139</v>
      </c>
      <c r="B48" s="436" t="s">
        <v>138</v>
      </c>
      <c r="C48" s="434">
        <v>0</v>
      </c>
      <c r="D48" s="437">
        <v>0</v>
      </c>
      <c r="E48" s="434">
        <f t="shared" si="6"/>
        <v>0</v>
      </c>
      <c r="F48" s="434">
        <f t="shared" si="5"/>
        <v>0</v>
      </c>
      <c r="G48" s="443">
        <v>0</v>
      </c>
      <c r="H48" s="438">
        <v>0</v>
      </c>
      <c r="I48" s="438">
        <v>0</v>
      </c>
      <c r="J48" s="438">
        <v>0</v>
      </c>
      <c r="K48" s="438">
        <v>0</v>
      </c>
      <c r="L48" s="438">
        <v>0</v>
      </c>
      <c r="M48" s="438">
        <v>0</v>
      </c>
      <c r="N48" s="438">
        <v>0</v>
      </c>
      <c r="O48" s="438">
        <v>0</v>
      </c>
      <c r="P48" s="438">
        <v>0</v>
      </c>
      <c r="Q48" s="438">
        <v>0</v>
      </c>
      <c r="R48" s="438">
        <v>0</v>
      </c>
      <c r="S48" s="438">
        <v>0</v>
      </c>
      <c r="T48" s="434">
        <f t="shared" si="3"/>
        <v>0</v>
      </c>
      <c r="U48" s="434">
        <f t="shared" si="4"/>
        <v>0</v>
      </c>
    </row>
    <row r="49" spans="1:21" x14ac:dyDescent="0.25">
      <c r="A49" s="435" t="s">
        <v>137</v>
      </c>
      <c r="B49" s="436" t="s">
        <v>136</v>
      </c>
      <c r="C49" s="434">
        <v>0.79630000000000001</v>
      </c>
      <c r="D49" s="437">
        <v>0</v>
      </c>
      <c r="E49" s="434">
        <f t="shared" si="6"/>
        <v>0.79630000000000001</v>
      </c>
      <c r="F49" s="434">
        <f t="shared" si="5"/>
        <v>0</v>
      </c>
      <c r="G49" s="443">
        <v>0.79630000000000001</v>
      </c>
      <c r="H49" s="438">
        <v>0</v>
      </c>
      <c r="I49" s="438">
        <v>0</v>
      </c>
      <c r="J49" s="438">
        <v>0</v>
      </c>
      <c r="K49" s="438">
        <v>0</v>
      </c>
      <c r="L49" s="438">
        <v>0</v>
      </c>
      <c r="M49" s="438">
        <v>0</v>
      </c>
      <c r="N49" s="438">
        <v>0</v>
      </c>
      <c r="O49" s="438">
        <v>0</v>
      </c>
      <c r="P49" s="438">
        <v>0</v>
      </c>
      <c r="Q49" s="438">
        <v>0</v>
      </c>
      <c r="R49" s="438">
        <v>0</v>
      </c>
      <c r="S49" s="438">
        <v>0</v>
      </c>
      <c r="T49" s="434">
        <f t="shared" si="3"/>
        <v>0</v>
      </c>
      <c r="U49" s="434">
        <f t="shared" si="4"/>
        <v>0</v>
      </c>
    </row>
    <row r="50" spans="1:21" ht="18.75" x14ac:dyDescent="0.25">
      <c r="A50" s="435" t="s">
        <v>135</v>
      </c>
      <c r="B50" s="440" t="s">
        <v>673</v>
      </c>
      <c r="C50" s="434">
        <v>22</v>
      </c>
      <c r="D50" s="437">
        <v>0</v>
      </c>
      <c r="E50" s="434">
        <f t="shared" si="6"/>
        <v>22</v>
      </c>
      <c r="F50" s="434">
        <f t="shared" si="5"/>
        <v>0</v>
      </c>
      <c r="G50" s="443">
        <v>22</v>
      </c>
      <c r="H50" s="438">
        <v>0</v>
      </c>
      <c r="I50" s="438">
        <v>0</v>
      </c>
      <c r="J50" s="438">
        <v>0</v>
      </c>
      <c r="K50" s="438">
        <v>0</v>
      </c>
      <c r="L50" s="438">
        <v>0</v>
      </c>
      <c r="M50" s="438">
        <v>0</v>
      </c>
      <c r="N50" s="438">
        <v>0</v>
      </c>
      <c r="O50" s="438">
        <v>0</v>
      </c>
      <c r="P50" s="438">
        <v>0</v>
      </c>
      <c r="Q50" s="438">
        <v>0</v>
      </c>
      <c r="R50" s="438">
        <v>0</v>
      </c>
      <c r="S50" s="438">
        <v>0</v>
      </c>
      <c r="T50" s="434">
        <f t="shared" si="3"/>
        <v>0</v>
      </c>
      <c r="U50" s="434">
        <f t="shared" si="4"/>
        <v>0</v>
      </c>
    </row>
    <row r="51" spans="1:21" ht="35.25" customHeight="1" x14ac:dyDescent="0.25">
      <c r="A51" s="431" t="s">
        <v>57</v>
      </c>
      <c r="B51" s="432" t="s">
        <v>134</v>
      </c>
      <c r="C51" s="434">
        <v>0</v>
      </c>
      <c r="D51" s="437">
        <v>0</v>
      </c>
      <c r="E51" s="434">
        <f t="shared" si="6"/>
        <v>0</v>
      </c>
      <c r="F51" s="434">
        <f t="shared" si="5"/>
        <v>0</v>
      </c>
      <c r="G51" s="434">
        <v>0</v>
      </c>
      <c r="H51" s="437">
        <v>0</v>
      </c>
      <c r="I51" s="437">
        <v>0</v>
      </c>
      <c r="J51" s="437">
        <v>0</v>
      </c>
      <c r="K51" s="437">
        <v>0</v>
      </c>
      <c r="L51" s="437">
        <v>0</v>
      </c>
      <c r="M51" s="437">
        <v>0</v>
      </c>
      <c r="N51" s="437">
        <v>0</v>
      </c>
      <c r="O51" s="437">
        <v>0</v>
      </c>
      <c r="P51" s="437">
        <v>0</v>
      </c>
      <c r="Q51" s="437">
        <v>0</v>
      </c>
      <c r="R51" s="437">
        <v>0</v>
      </c>
      <c r="S51" s="437">
        <v>0</v>
      </c>
      <c r="T51" s="434">
        <f t="shared" si="3"/>
        <v>0</v>
      </c>
      <c r="U51" s="434">
        <f t="shared" si="4"/>
        <v>0</v>
      </c>
    </row>
    <row r="52" spans="1:21" x14ac:dyDescent="0.25">
      <c r="A52" s="435" t="s">
        <v>133</v>
      </c>
      <c r="B52" s="436" t="s">
        <v>132</v>
      </c>
      <c r="C52" s="434">
        <f>C30</f>
        <v>566.76700652</v>
      </c>
      <c r="D52" s="437">
        <v>0</v>
      </c>
      <c r="E52" s="434">
        <f t="shared" si="6"/>
        <v>566.73881931999995</v>
      </c>
      <c r="F52" s="434">
        <f t="shared" si="5"/>
        <v>0</v>
      </c>
      <c r="G52" s="443">
        <v>566.73881931999995</v>
      </c>
      <c r="H52" s="438">
        <v>0</v>
      </c>
      <c r="I52" s="438">
        <v>0</v>
      </c>
      <c r="J52" s="438">
        <v>0</v>
      </c>
      <c r="K52" s="438">
        <v>0</v>
      </c>
      <c r="L52" s="438">
        <v>0</v>
      </c>
      <c r="M52" s="438">
        <v>0</v>
      </c>
      <c r="N52" s="438">
        <v>0</v>
      </c>
      <c r="O52" s="438">
        <v>0</v>
      </c>
      <c r="P52" s="438">
        <v>0</v>
      </c>
      <c r="Q52" s="438">
        <v>0</v>
      </c>
      <c r="R52" s="438">
        <v>0</v>
      </c>
      <c r="S52" s="438">
        <v>0</v>
      </c>
      <c r="T52" s="434">
        <f t="shared" si="3"/>
        <v>0</v>
      </c>
      <c r="U52" s="434">
        <f t="shared" si="4"/>
        <v>0</v>
      </c>
    </row>
    <row r="53" spans="1:21" x14ac:dyDescent="0.25">
      <c r="A53" s="435" t="s">
        <v>131</v>
      </c>
      <c r="B53" s="436" t="s">
        <v>125</v>
      </c>
      <c r="C53" s="434">
        <v>0</v>
      </c>
      <c r="D53" s="437">
        <v>0</v>
      </c>
      <c r="E53" s="434">
        <f t="shared" si="6"/>
        <v>0</v>
      </c>
      <c r="F53" s="434">
        <f t="shared" si="5"/>
        <v>0</v>
      </c>
      <c r="G53" s="443">
        <v>0</v>
      </c>
      <c r="H53" s="438">
        <v>0</v>
      </c>
      <c r="I53" s="438">
        <v>0</v>
      </c>
      <c r="J53" s="438">
        <v>0</v>
      </c>
      <c r="K53" s="438">
        <v>0</v>
      </c>
      <c r="L53" s="438">
        <v>0</v>
      </c>
      <c r="M53" s="438">
        <v>0</v>
      </c>
      <c r="N53" s="438">
        <v>0</v>
      </c>
      <c r="O53" s="438">
        <v>0</v>
      </c>
      <c r="P53" s="438">
        <v>0</v>
      </c>
      <c r="Q53" s="438">
        <v>0</v>
      </c>
      <c r="R53" s="438">
        <v>0</v>
      </c>
      <c r="S53" s="438">
        <v>0</v>
      </c>
      <c r="T53" s="434">
        <f t="shared" si="3"/>
        <v>0</v>
      </c>
      <c r="U53" s="434">
        <f t="shared" si="4"/>
        <v>0</v>
      </c>
    </row>
    <row r="54" spans="1:21" x14ac:dyDescent="0.25">
      <c r="A54" s="435" t="s">
        <v>130</v>
      </c>
      <c r="B54" s="439" t="s">
        <v>124</v>
      </c>
      <c r="C54" s="434">
        <v>32</v>
      </c>
      <c r="D54" s="437">
        <v>0</v>
      </c>
      <c r="E54" s="434">
        <f t="shared" si="6"/>
        <v>32</v>
      </c>
      <c r="F54" s="434">
        <f t="shared" si="5"/>
        <v>0</v>
      </c>
      <c r="G54" s="443">
        <v>32</v>
      </c>
      <c r="H54" s="438">
        <v>0</v>
      </c>
      <c r="I54" s="438">
        <v>0</v>
      </c>
      <c r="J54" s="438">
        <v>0</v>
      </c>
      <c r="K54" s="438">
        <v>0</v>
      </c>
      <c r="L54" s="438">
        <v>0</v>
      </c>
      <c r="M54" s="438">
        <v>0</v>
      </c>
      <c r="N54" s="438">
        <v>0</v>
      </c>
      <c r="O54" s="438">
        <v>0</v>
      </c>
      <c r="P54" s="438">
        <v>0</v>
      </c>
      <c r="Q54" s="438">
        <v>0</v>
      </c>
      <c r="R54" s="438">
        <v>0</v>
      </c>
      <c r="S54" s="438">
        <v>0</v>
      </c>
      <c r="T54" s="434">
        <f t="shared" si="3"/>
        <v>0</v>
      </c>
      <c r="U54" s="434">
        <f t="shared" si="4"/>
        <v>0</v>
      </c>
    </row>
    <row r="55" spans="1:21" x14ac:dyDescent="0.25">
      <c r="A55" s="435" t="s">
        <v>129</v>
      </c>
      <c r="B55" s="439" t="s">
        <v>123</v>
      </c>
      <c r="C55" s="434">
        <v>0</v>
      </c>
      <c r="D55" s="437">
        <v>0</v>
      </c>
      <c r="E55" s="434">
        <f t="shared" si="6"/>
        <v>0</v>
      </c>
      <c r="F55" s="434">
        <f t="shared" si="5"/>
        <v>0</v>
      </c>
      <c r="G55" s="443">
        <v>0</v>
      </c>
      <c r="H55" s="438">
        <v>0</v>
      </c>
      <c r="I55" s="438">
        <v>0</v>
      </c>
      <c r="J55" s="438">
        <v>0</v>
      </c>
      <c r="K55" s="438">
        <v>0</v>
      </c>
      <c r="L55" s="438">
        <v>0</v>
      </c>
      <c r="M55" s="438">
        <v>0</v>
      </c>
      <c r="N55" s="438">
        <v>0</v>
      </c>
      <c r="O55" s="438">
        <v>0</v>
      </c>
      <c r="P55" s="438">
        <v>0</v>
      </c>
      <c r="Q55" s="438">
        <v>0</v>
      </c>
      <c r="R55" s="438">
        <v>0</v>
      </c>
      <c r="S55" s="438">
        <v>0</v>
      </c>
      <c r="T55" s="434">
        <f t="shared" si="3"/>
        <v>0</v>
      </c>
      <c r="U55" s="434">
        <f t="shared" si="4"/>
        <v>0</v>
      </c>
    </row>
    <row r="56" spans="1:21" x14ac:dyDescent="0.25">
      <c r="A56" s="435" t="s">
        <v>128</v>
      </c>
      <c r="B56" s="439" t="s">
        <v>122</v>
      </c>
      <c r="C56" s="434">
        <v>0.79630000000000001</v>
      </c>
      <c r="D56" s="437">
        <v>0</v>
      </c>
      <c r="E56" s="434">
        <f t="shared" si="6"/>
        <v>0.79630000000000001</v>
      </c>
      <c r="F56" s="434">
        <f t="shared" si="5"/>
        <v>0</v>
      </c>
      <c r="G56" s="443">
        <v>0.79630000000000001</v>
      </c>
      <c r="H56" s="438">
        <v>0</v>
      </c>
      <c r="I56" s="438">
        <v>0</v>
      </c>
      <c r="J56" s="438">
        <v>0</v>
      </c>
      <c r="K56" s="438">
        <v>0</v>
      </c>
      <c r="L56" s="438">
        <v>0</v>
      </c>
      <c r="M56" s="438">
        <v>0</v>
      </c>
      <c r="N56" s="438">
        <v>0</v>
      </c>
      <c r="O56" s="438">
        <v>0</v>
      </c>
      <c r="P56" s="438">
        <v>0</v>
      </c>
      <c r="Q56" s="438">
        <v>0</v>
      </c>
      <c r="R56" s="438">
        <v>0</v>
      </c>
      <c r="S56" s="438">
        <v>0</v>
      </c>
      <c r="T56" s="434">
        <f t="shared" si="3"/>
        <v>0</v>
      </c>
      <c r="U56" s="434">
        <f t="shared" si="4"/>
        <v>0</v>
      </c>
    </row>
    <row r="57" spans="1:21" ht="18.75" x14ac:dyDescent="0.25">
      <c r="A57" s="435" t="s">
        <v>127</v>
      </c>
      <c r="B57" s="440" t="s">
        <v>673</v>
      </c>
      <c r="C57" s="434">
        <v>22</v>
      </c>
      <c r="D57" s="437">
        <v>0</v>
      </c>
      <c r="E57" s="434">
        <f t="shared" si="6"/>
        <v>22</v>
      </c>
      <c r="F57" s="434">
        <f>F50</f>
        <v>0</v>
      </c>
      <c r="G57" s="443">
        <v>22</v>
      </c>
      <c r="H57" s="438">
        <v>0</v>
      </c>
      <c r="I57" s="438">
        <v>0</v>
      </c>
      <c r="J57" s="438">
        <v>0</v>
      </c>
      <c r="K57" s="438">
        <v>0</v>
      </c>
      <c r="L57" s="438">
        <v>0</v>
      </c>
      <c r="M57" s="438">
        <v>0</v>
      </c>
      <c r="N57" s="438">
        <v>0</v>
      </c>
      <c r="O57" s="438">
        <v>0</v>
      </c>
      <c r="P57" s="438">
        <v>0</v>
      </c>
      <c r="Q57" s="438">
        <v>0</v>
      </c>
      <c r="R57" s="438">
        <v>0</v>
      </c>
      <c r="S57" s="438">
        <v>0</v>
      </c>
      <c r="T57" s="434">
        <f t="shared" si="3"/>
        <v>0</v>
      </c>
      <c r="U57" s="434">
        <f t="shared" si="4"/>
        <v>0</v>
      </c>
    </row>
    <row r="58" spans="1:21" ht="36.75" customHeight="1" x14ac:dyDescent="0.25">
      <c r="A58" s="431" t="s">
        <v>56</v>
      </c>
      <c r="B58" s="441" t="s">
        <v>200</v>
      </c>
      <c r="C58" s="434">
        <v>0</v>
      </c>
      <c r="D58" s="437">
        <v>0</v>
      </c>
      <c r="E58" s="434">
        <f t="shared" si="6"/>
        <v>0</v>
      </c>
      <c r="F58" s="434">
        <f t="shared" ref="F58:F64" si="8">E58-G58</f>
        <v>0</v>
      </c>
      <c r="G58" s="434">
        <v>0</v>
      </c>
      <c r="H58" s="437">
        <v>0</v>
      </c>
      <c r="I58" s="437">
        <v>0</v>
      </c>
      <c r="J58" s="437">
        <v>0</v>
      </c>
      <c r="K58" s="437">
        <v>0</v>
      </c>
      <c r="L58" s="437">
        <v>0</v>
      </c>
      <c r="M58" s="437">
        <v>0</v>
      </c>
      <c r="N58" s="437">
        <v>0</v>
      </c>
      <c r="O58" s="437">
        <v>0</v>
      </c>
      <c r="P58" s="437">
        <v>0</v>
      </c>
      <c r="Q58" s="437">
        <v>0</v>
      </c>
      <c r="R58" s="437">
        <v>0</v>
      </c>
      <c r="S58" s="437">
        <v>0</v>
      </c>
      <c r="T58" s="434">
        <f t="shared" si="3"/>
        <v>0</v>
      </c>
      <c r="U58" s="434">
        <f t="shared" si="4"/>
        <v>0</v>
      </c>
    </row>
    <row r="59" spans="1:21" x14ac:dyDescent="0.25">
      <c r="A59" s="431" t="s">
        <v>54</v>
      </c>
      <c r="B59" s="432" t="s">
        <v>126</v>
      </c>
      <c r="C59" s="434">
        <v>0</v>
      </c>
      <c r="D59" s="437">
        <v>0</v>
      </c>
      <c r="E59" s="434">
        <f t="shared" si="6"/>
        <v>0</v>
      </c>
      <c r="F59" s="434">
        <f t="shared" si="8"/>
        <v>0</v>
      </c>
      <c r="G59" s="434">
        <v>0</v>
      </c>
      <c r="H59" s="437">
        <v>0</v>
      </c>
      <c r="I59" s="437">
        <v>0</v>
      </c>
      <c r="J59" s="437">
        <v>0</v>
      </c>
      <c r="K59" s="437">
        <v>0</v>
      </c>
      <c r="L59" s="437">
        <v>0</v>
      </c>
      <c r="M59" s="437">
        <v>0</v>
      </c>
      <c r="N59" s="437">
        <v>0</v>
      </c>
      <c r="O59" s="437">
        <v>0</v>
      </c>
      <c r="P59" s="437">
        <v>0</v>
      </c>
      <c r="Q59" s="437">
        <v>0</v>
      </c>
      <c r="R59" s="437">
        <v>0</v>
      </c>
      <c r="S59" s="437">
        <v>0</v>
      </c>
      <c r="T59" s="434">
        <f t="shared" si="3"/>
        <v>0</v>
      </c>
      <c r="U59" s="434">
        <f t="shared" si="4"/>
        <v>0</v>
      </c>
    </row>
    <row r="60" spans="1:21" x14ac:dyDescent="0.25">
      <c r="A60" s="435" t="s">
        <v>194</v>
      </c>
      <c r="B60" s="442" t="s">
        <v>146</v>
      </c>
      <c r="C60" s="434">
        <v>0</v>
      </c>
      <c r="D60" s="437">
        <v>0</v>
      </c>
      <c r="E60" s="434">
        <f t="shared" si="6"/>
        <v>0</v>
      </c>
      <c r="F60" s="434">
        <f t="shared" si="8"/>
        <v>0</v>
      </c>
      <c r="G60" s="443">
        <v>0</v>
      </c>
      <c r="H60" s="438">
        <v>0</v>
      </c>
      <c r="I60" s="438">
        <v>0</v>
      </c>
      <c r="J60" s="438">
        <v>0</v>
      </c>
      <c r="K60" s="438">
        <v>0</v>
      </c>
      <c r="L60" s="438">
        <v>0</v>
      </c>
      <c r="M60" s="438">
        <v>0</v>
      </c>
      <c r="N60" s="438">
        <v>0</v>
      </c>
      <c r="O60" s="438">
        <v>0</v>
      </c>
      <c r="P60" s="438">
        <v>0</v>
      </c>
      <c r="Q60" s="438">
        <v>0</v>
      </c>
      <c r="R60" s="438">
        <v>0</v>
      </c>
      <c r="S60" s="438">
        <v>0</v>
      </c>
      <c r="T60" s="434">
        <f t="shared" si="3"/>
        <v>0</v>
      </c>
      <c r="U60" s="434">
        <f t="shared" si="4"/>
        <v>0</v>
      </c>
    </row>
    <row r="61" spans="1:21" x14ac:dyDescent="0.25">
      <c r="A61" s="435" t="s">
        <v>195</v>
      </c>
      <c r="B61" s="442" t="s">
        <v>144</v>
      </c>
      <c r="C61" s="434">
        <v>20</v>
      </c>
      <c r="D61" s="437">
        <v>0</v>
      </c>
      <c r="E61" s="434">
        <f t="shared" si="6"/>
        <v>20</v>
      </c>
      <c r="F61" s="434">
        <f t="shared" si="8"/>
        <v>0</v>
      </c>
      <c r="G61" s="443">
        <v>20</v>
      </c>
      <c r="H61" s="438">
        <v>0</v>
      </c>
      <c r="I61" s="438">
        <v>0</v>
      </c>
      <c r="J61" s="438">
        <v>0</v>
      </c>
      <c r="K61" s="438">
        <v>0</v>
      </c>
      <c r="L61" s="438">
        <v>0</v>
      </c>
      <c r="M61" s="438">
        <v>0</v>
      </c>
      <c r="N61" s="438">
        <v>0</v>
      </c>
      <c r="O61" s="438">
        <v>0</v>
      </c>
      <c r="P61" s="438">
        <v>0</v>
      </c>
      <c r="Q61" s="438">
        <v>0</v>
      </c>
      <c r="R61" s="438">
        <v>0</v>
      </c>
      <c r="S61" s="438">
        <v>0</v>
      </c>
      <c r="T61" s="434">
        <f t="shared" si="3"/>
        <v>0</v>
      </c>
      <c r="U61" s="434">
        <f t="shared" si="4"/>
        <v>0</v>
      </c>
    </row>
    <row r="62" spans="1:21" x14ac:dyDescent="0.25">
      <c r="A62" s="435" t="s">
        <v>196</v>
      </c>
      <c r="B62" s="442" t="s">
        <v>142</v>
      </c>
      <c r="C62" s="434">
        <v>0</v>
      </c>
      <c r="D62" s="437">
        <v>0</v>
      </c>
      <c r="E62" s="434">
        <f t="shared" si="6"/>
        <v>0</v>
      </c>
      <c r="F62" s="434">
        <f t="shared" si="8"/>
        <v>0</v>
      </c>
      <c r="G62" s="443">
        <v>0</v>
      </c>
      <c r="H62" s="438">
        <v>0</v>
      </c>
      <c r="I62" s="438">
        <v>0</v>
      </c>
      <c r="J62" s="438">
        <v>0</v>
      </c>
      <c r="K62" s="438">
        <v>0</v>
      </c>
      <c r="L62" s="438">
        <v>0</v>
      </c>
      <c r="M62" s="438">
        <v>0</v>
      </c>
      <c r="N62" s="438">
        <v>0</v>
      </c>
      <c r="O62" s="438">
        <v>0</v>
      </c>
      <c r="P62" s="438">
        <v>0</v>
      </c>
      <c r="Q62" s="438">
        <v>0</v>
      </c>
      <c r="R62" s="438">
        <v>0</v>
      </c>
      <c r="S62" s="438">
        <v>0</v>
      </c>
      <c r="T62" s="434">
        <f t="shared" si="3"/>
        <v>0</v>
      </c>
      <c r="U62" s="434">
        <f t="shared" si="4"/>
        <v>0</v>
      </c>
    </row>
    <row r="63" spans="1:21" x14ac:dyDescent="0.25">
      <c r="A63" s="435" t="s">
        <v>197</v>
      </c>
      <c r="B63" s="442" t="s">
        <v>199</v>
      </c>
      <c r="C63" s="434">
        <v>0.79630000000000001</v>
      </c>
      <c r="D63" s="437">
        <v>0</v>
      </c>
      <c r="E63" s="434">
        <f t="shared" si="6"/>
        <v>0.79630000000000001</v>
      </c>
      <c r="F63" s="434">
        <f t="shared" si="8"/>
        <v>0</v>
      </c>
      <c r="G63" s="443">
        <v>0.79630000000000001</v>
      </c>
      <c r="H63" s="438">
        <v>0</v>
      </c>
      <c r="I63" s="438">
        <v>0</v>
      </c>
      <c r="J63" s="438">
        <v>0</v>
      </c>
      <c r="K63" s="438">
        <v>0</v>
      </c>
      <c r="L63" s="438">
        <v>0</v>
      </c>
      <c r="M63" s="438">
        <v>0</v>
      </c>
      <c r="N63" s="438">
        <v>0</v>
      </c>
      <c r="O63" s="438">
        <v>0</v>
      </c>
      <c r="P63" s="438">
        <v>0</v>
      </c>
      <c r="Q63" s="438">
        <v>0</v>
      </c>
      <c r="R63" s="438">
        <v>0</v>
      </c>
      <c r="S63" s="438">
        <v>0</v>
      </c>
      <c r="T63" s="434">
        <f t="shared" si="3"/>
        <v>0</v>
      </c>
      <c r="U63" s="434">
        <f t="shared" si="4"/>
        <v>0</v>
      </c>
    </row>
    <row r="64" spans="1:21" ht="18.75" x14ac:dyDescent="0.25">
      <c r="A64" s="435" t="s">
        <v>198</v>
      </c>
      <c r="B64" s="439" t="s">
        <v>674</v>
      </c>
      <c r="C64" s="434">
        <v>0</v>
      </c>
      <c r="D64" s="437">
        <v>0</v>
      </c>
      <c r="E64" s="434">
        <f t="shared" si="6"/>
        <v>0</v>
      </c>
      <c r="F64" s="434">
        <f t="shared" si="8"/>
        <v>0</v>
      </c>
      <c r="G64" s="443">
        <v>0</v>
      </c>
      <c r="H64" s="438">
        <v>0</v>
      </c>
      <c r="I64" s="438">
        <v>0</v>
      </c>
      <c r="J64" s="438">
        <v>0</v>
      </c>
      <c r="K64" s="438">
        <v>0</v>
      </c>
      <c r="L64" s="438">
        <v>0</v>
      </c>
      <c r="M64" s="438">
        <v>0</v>
      </c>
      <c r="N64" s="438">
        <v>0</v>
      </c>
      <c r="O64" s="438">
        <v>0</v>
      </c>
      <c r="P64" s="438">
        <v>0</v>
      </c>
      <c r="Q64" s="438">
        <v>0</v>
      </c>
      <c r="R64" s="438">
        <v>0</v>
      </c>
      <c r="S64" s="438">
        <v>0</v>
      </c>
      <c r="T64" s="434">
        <f t="shared" si="3"/>
        <v>0</v>
      </c>
      <c r="U64" s="434">
        <f t="shared" si="4"/>
        <v>0</v>
      </c>
    </row>
    <row r="65" spans="1:20" x14ac:dyDescent="0.25">
      <c r="A65" s="24"/>
      <c r="B65" s="25"/>
      <c r="C65" s="25"/>
      <c r="D65" s="25"/>
      <c r="E65" s="25"/>
      <c r="F65" s="25"/>
      <c r="G65" s="25"/>
      <c r="H65" s="25"/>
      <c r="I65" s="25"/>
      <c r="J65" s="25"/>
      <c r="K65" s="25"/>
      <c r="L65" s="25"/>
      <c r="M65" s="25"/>
      <c r="N65" s="25"/>
      <c r="O65" s="25"/>
      <c r="P65" s="25"/>
      <c r="Q65" s="25"/>
      <c r="R65" s="25"/>
      <c r="S65" s="25"/>
    </row>
    <row r="66" spans="1:20" ht="54" customHeight="1" x14ac:dyDescent="0.25">
      <c r="B66" s="561"/>
      <c r="C66" s="561"/>
      <c r="D66" s="561"/>
      <c r="E66" s="561"/>
      <c r="F66" s="561"/>
      <c r="G66" s="561"/>
      <c r="H66" s="561"/>
      <c r="I66" s="561"/>
      <c r="J66" s="561"/>
      <c r="K66" s="561"/>
      <c r="L66" s="561"/>
      <c r="M66" s="561"/>
      <c r="N66" s="561"/>
      <c r="O66" s="561"/>
      <c r="P66" s="561"/>
      <c r="Q66" s="561"/>
      <c r="R66" s="561"/>
      <c r="S66" s="561"/>
      <c r="T66" s="23"/>
    </row>
    <row r="68" spans="1:20" ht="50.25" customHeight="1" x14ac:dyDescent="0.25">
      <c r="B68" s="570"/>
      <c r="C68" s="570"/>
      <c r="D68" s="570"/>
      <c r="E68" s="570"/>
      <c r="F68" s="570"/>
      <c r="G68" s="570"/>
      <c r="H68" s="570"/>
      <c r="I68" s="570"/>
      <c r="J68" s="570"/>
      <c r="K68" s="570"/>
      <c r="L68" s="570"/>
      <c r="M68" s="570"/>
      <c r="N68" s="570"/>
      <c r="O68" s="570"/>
      <c r="P68" s="570"/>
      <c r="Q68" s="570"/>
      <c r="R68" s="570"/>
      <c r="S68" s="570"/>
    </row>
    <row r="70" spans="1:20" ht="36.75" customHeight="1" x14ac:dyDescent="0.25">
      <c r="B70" s="561"/>
      <c r="C70" s="561"/>
      <c r="D70" s="561"/>
      <c r="E70" s="561"/>
      <c r="F70" s="561"/>
      <c r="G70" s="561"/>
      <c r="H70" s="561"/>
      <c r="I70" s="561"/>
      <c r="J70" s="561"/>
      <c r="K70" s="561"/>
      <c r="L70" s="561"/>
      <c r="M70" s="561"/>
      <c r="N70" s="561"/>
      <c r="O70" s="561"/>
      <c r="P70" s="561"/>
      <c r="Q70" s="561"/>
      <c r="R70" s="561"/>
      <c r="S70" s="561"/>
    </row>
    <row r="71" spans="1:20" x14ac:dyDescent="0.25">
      <c r="B71" s="22"/>
      <c r="C71" s="22"/>
      <c r="D71" s="22"/>
      <c r="E71" s="22"/>
      <c r="F71" s="22"/>
    </row>
    <row r="72" spans="1:20" ht="51" customHeight="1" x14ac:dyDescent="0.25">
      <c r="B72" s="561"/>
      <c r="C72" s="561"/>
      <c r="D72" s="561"/>
      <c r="E72" s="561"/>
      <c r="F72" s="561"/>
      <c r="G72" s="561"/>
      <c r="H72" s="561"/>
      <c r="I72" s="561"/>
      <c r="J72" s="561"/>
      <c r="K72" s="561"/>
      <c r="L72" s="561"/>
      <c r="M72" s="561"/>
      <c r="N72" s="561"/>
      <c r="O72" s="561"/>
      <c r="P72" s="561"/>
      <c r="Q72" s="561"/>
      <c r="R72" s="561"/>
      <c r="S72" s="561"/>
    </row>
    <row r="73" spans="1:20" ht="32.25" customHeight="1" x14ac:dyDescent="0.25">
      <c r="B73" s="570"/>
      <c r="C73" s="570"/>
      <c r="D73" s="570"/>
      <c r="E73" s="570"/>
      <c r="F73" s="570"/>
      <c r="G73" s="570"/>
      <c r="H73" s="570"/>
      <c r="I73" s="570"/>
      <c r="J73" s="570"/>
      <c r="K73" s="570"/>
      <c r="L73" s="570"/>
      <c r="M73" s="570"/>
      <c r="N73" s="570"/>
      <c r="O73" s="570"/>
      <c r="P73" s="570"/>
      <c r="Q73" s="570"/>
      <c r="R73" s="570"/>
      <c r="S73" s="570"/>
    </row>
    <row r="74" spans="1:20" ht="51.75" customHeight="1" x14ac:dyDescent="0.25">
      <c r="B74" s="561"/>
      <c r="C74" s="561"/>
      <c r="D74" s="561"/>
      <c r="E74" s="561"/>
      <c r="F74" s="561"/>
      <c r="G74" s="561"/>
      <c r="H74" s="561"/>
      <c r="I74" s="561"/>
      <c r="J74" s="561"/>
      <c r="K74" s="561"/>
      <c r="L74" s="561"/>
      <c r="M74" s="561"/>
      <c r="N74" s="561"/>
      <c r="O74" s="561"/>
      <c r="P74" s="561"/>
      <c r="Q74" s="561"/>
      <c r="R74" s="561"/>
      <c r="S74" s="561"/>
    </row>
    <row r="75" spans="1:20" ht="21.75" customHeight="1" x14ac:dyDescent="0.25">
      <c r="B75" s="562"/>
      <c r="C75" s="562"/>
      <c r="D75" s="562"/>
      <c r="E75" s="562"/>
      <c r="F75" s="562"/>
      <c r="G75" s="562"/>
      <c r="H75" s="562"/>
      <c r="I75" s="562"/>
      <c r="J75" s="562"/>
      <c r="K75" s="562"/>
      <c r="L75" s="562"/>
      <c r="M75" s="562"/>
      <c r="N75" s="562"/>
      <c r="O75" s="562"/>
      <c r="P75" s="562"/>
      <c r="Q75" s="562"/>
      <c r="R75" s="562"/>
      <c r="S75" s="562"/>
    </row>
    <row r="76" spans="1:20" ht="23.25" customHeight="1" x14ac:dyDescent="0.25">
      <c r="B76" s="21"/>
      <c r="C76" s="21"/>
      <c r="D76" s="21"/>
      <c r="E76" s="21"/>
      <c r="F76" s="21"/>
    </row>
    <row r="77" spans="1:20" ht="18.75" customHeight="1" x14ac:dyDescent="0.25">
      <c r="B77" s="563"/>
      <c r="C77" s="563"/>
      <c r="D77" s="563"/>
      <c r="E77" s="563"/>
      <c r="F77" s="563"/>
      <c r="G77" s="563"/>
      <c r="H77" s="563"/>
      <c r="I77" s="563"/>
      <c r="J77" s="563"/>
      <c r="K77" s="563"/>
      <c r="L77" s="563"/>
      <c r="M77" s="563"/>
      <c r="N77" s="563"/>
      <c r="O77" s="563"/>
      <c r="P77" s="563"/>
      <c r="Q77" s="563"/>
      <c r="R77" s="563"/>
      <c r="S77" s="563"/>
    </row>
  </sheetData>
  <mergeCells count="33">
    <mergeCell ref="B74:S74"/>
    <mergeCell ref="B75:S75"/>
    <mergeCell ref="B77:S77"/>
    <mergeCell ref="A20:A22"/>
    <mergeCell ref="B20:B22"/>
    <mergeCell ref="C20:D21"/>
    <mergeCell ref="E20:F21"/>
    <mergeCell ref="G20:G22"/>
    <mergeCell ref="B66:S66"/>
    <mergeCell ref="B68:S68"/>
    <mergeCell ref="B70:S70"/>
    <mergeCell ref="B72:S72"/>
    <mergeCell ref="B73:S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D58:D64 D28:D29 D31:D43 D24:S24">
    <cfRule type="cellIs" dxfId="31" priority="40" operator="notEqual">
      <formula>0</formula>
    </cfRule>
  </conditionalFormatting>
  <conditionalFormatting sqref="D51">
    <cfRule type="cellIs" dxfId="30" priority="39" operator="notEqual">
      <formula>0</formula>
    </cfRule>
  </conditionalFormatting>
  <conditionalFormatting sqref="D45:D46 D49:D50">
    <cfRule type="cellIs" dxfId="29" priority="38" operator="notEqual">
      <formula>0</formula>
    </cfRule>
  </conditionalFormatting>
  <conditionalFormatting sqref="D44">
    <cfRule type="cellIs" dxfId="28" priority="37" operator="notEqual">
      <formula>0</formula>
    </cfRule>
  </conditionalFormatting>
  <conditionalFormatting sqref="D25:D27">
    <cfRule type="cellIs" dxfId="27" priority="31" operator="notEqual">
      <formula>0</formula>
    </cfRule>
  </conditionalFormatting>
  <conditionalFormatting sqref="D47:D48">
    <cfRule type="cellIs" dxfId="26" priority="36" operator="notEqual">
      <formula>0</formula>
    </cfRule>
  </conditionalFormatting>
  <conditionalFormatting sqref="D57 D52">
    <cfRule type="cellIs" dxfId="25" priority="35" operator="notEqual">
      <formula>0</formula>
    </cfRule>
  </conditionalFormatting>
  <conditionalFormatting sqref="D53 D55">
    <cfRule type="cellIs" dxfId="24" priority="34" operator="notEqual">
      <formula>0</formula>
    </cfRule>
  </conditionalFormatting>
  <conditionalFormatting sqref="D54">
    <cfRule type="cellIs" dxfId="23" priority="33" operator="notEqual">
      <formula>0</formula>
    </cfRule>
  </conditionalFormatting>
  <conditionalFormatting sqref="D56">
    <cfRule type="cellIs" dxfId="22" priority="32" operator="notEqual">
      <formula>0</formula>
    </cfRule>
  </conditionalFormatting>
  <conditionalFormatting sqref="E25:F29 E31:F64 E25:E64">
    <cfRule type="cellIs" dxfId="21" priority="30" operator="greaterThan">
      <formula>0</formula>
    </cfRule>
  </conditionalFormatting>
  <conditionalFormatting sqref="E25:F29 E31:F64 E25:E64">
    <cfRule type="cellIs" dxfId="20" priority="29" operator="notEqual">
      <formula>0</formula>
    </cfRule>
  </conditionalFormatting>
  <conditionalFormatting sqref="I25:S26 I58:S64 I43:S43 I51:S51 I31:S36 I28:S29 I27 K27:S27">
    <cfRule type="cellIs" dxfId="19" priority="28" operator="notEqual">
      <formula>0</formula>
    </cfRule>
  </conditionalFormatting>
  <conditionalFormatting sqref="I37:S42">
    <cfRule type="cellIs" dxfId="18" priority="27" operator="notEqual">
      <formula>0</formula>
    </cfRule>
  </conditionalFormatting>
  <conditionalFormatting sqref="I44:S50">
    <cfRule type="cellIs" dxfId="17" priority="26" operator="notEqual">
      <formula>0</formula>
    </cfRule>
  </conditionalFormatting>
  <conditionalFormatting sqref="I52:S57">
    <cfRule type="cellIs" dxfId="16" priority="25" operator="notEqual">
      <formula>0</formula>
    </cfRule>
  </conditionalFormatting>
  <conditionalFormatting sqref="T24:T64">
    <cfRule type="cellIs" dxfId="15" priority="24" operator="notEqual">
      <formula>0</formula>
    </cfRule>
  </conditionalFormatting>
  <conditionalFormatting sqref="U24:U64">
    <cfRule type="cellIs" dxfId="14" priority="23" operator="notEqual">
      <formula>0</formula>
    </cfRule>
  </conditionalFormatting>
  <conditionalFormatting sqref="D30:F30 I30:S30">
    <cfRule type="cellIs" dxfId="13" priority="22" operator="notEqual">
      <formula>0</formula>
    </cfRule>
  </conditionalFormatting>
  <conditionalFormatting sqref="G25:H29 H58:H64 H43 H51 G31:H34 H35:H36">
    <cfRule type="cellIs" dxfId="12" priority="21" operator="notEqual">
      <formula>0</formula>
    </cfRule>
  </conditionalFormatting>
  <conditionalFormatting sqref="H37:H42">
    <cfRule type="cellIs" dxfId="11" priority="20" operator="notEqual">
      <formula>0</formula>
    </cfRule>
  </conditionalFormatting>
  <conditionalFormatting sqref="H44:H50">
    <cfRule type="cellIs" dxfId="10" priority="19" operator="notEqual">
      <formula>0</formula>
    </cfRule>
  </conditionalFormatting>
  <conditionalFormatting sqref="H52:H57">
    <cfRule type="cellIs" dxfId="9" priority="18" operator="notEqual">
      <formula>0</formula>
    </cfRule>
  </conditionalFormatting>
  <conditionalFormatting sqref="G30:H30">
    <cfRule type="cellIs" dxfId="8" priority="17" operator="notEqual">
      <formula>0</formula>
    </cfRule>
  </conditionalFormatting>
  <conditionalFormatting sqref="C28:C29 C31:C34 C24">
    <cfRule type="cellIs" dxfId="7" priority="16" operator="notEqual">
      <formula>0</formula>
    </cfRule>
  </conditionalFormatting>
  <conditionalFormatting sqref="C25:C27">
    <cfRule type="cellIs" dxfId="6" priority="7" operator="notEqual">
      <formula>0</formula>
    </cfRule>
  </conditionalFormatting>
  <conditionalFormatting sqref="C30">
    <cfRule type="cellIs" dxfId="5" priority="6" operator="notEqual">
      <formula>0</formula>
    </cfRule>
  </conditionalFormatting>
  <conditionalFormatting sqref="C62:C64 C55:C60 C46:C53 C35:C36 C38:C44">
    <cfRule type="cellIs" dxfId="4" priority="5" operator="notEqual">
      <formula>0</formula>
    </cfRule>
  </conditionalFormatting>
  <conditionalFormatting sqref="C61 C54 C45 C37">
    <cfRule type="cellIs" dxfId="3" priority="4" operator="notEqual">
      <formula>0</formula>
    </cfRule>
  </conditionalFormatting>
  <conditionalFormatting sqref="G62:G64 G55:G60 G46:G53 G35:G36 G38:G44">
    <cfRule type="cellIs" dxfId="2" priority="3" operator="notEqual">
      <formula>0</formula>
    </cfRule>
  </conditionalFormatting>
  <conditionalFormatting sqref="G61 G54 G45 G37">
    <cfRule type="cellIs" dxfId="1" priority="2"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1"/>
  <sheetViews>
    <sheetView view="pageBreakPreview" topLeftCell="A22" zoomScale="80" zoomScaleSheetLayoutView="80" workbookViewId="0">
      <pane xSplit="13" ySplit="5" topLeftCell="N27" activePane="bottomRight" state="frozen"/>
      <selection activeCell="A22" sqref="A22"/>
      <selection pane="topRight" activeCell="N22" sqref="N22"/>
      <selection pane="bottomLeft" activeCell="A27" sqref="A27"/>
      <selection pane="bottomRight" activeCell="N27" sqref="N27"/>
    </sheetView>
  </sheetViews>
  <sheetFormatPr defaultColWidth="9.140625" defaultRowHeight="15" x14ac:dyDescent="0.25"/>
  <cols>
    <col min="1" max="1" width="6.140625" style="135" customWidth="1"/>
    <col min="2" max="2" width="23.140625" style="135" customWidth="1"/>
    <col min="3" max="3" width="20" style="135" bestFit="1" customWidth="1"/>
    <col min="4" max="4" width="15.140625" style="135" customWidth="1"/>
    <col min="5" max="11" width="7.7109375" style="135" customWidth="1"/>
    <col min="12" max="12" width="28.5703125" style="135" customWidth="1"/>
    <col min="13" max="13" width="10.7109375" style="135" customWidth="1"/>
    <col min="14" max="14" width="61" style="135" customWidth="1"/>
    <col min="15" max="15" width="20" style="135" customWidth="1"/>
    <col min="16" max="17" width="13.42578125" style="135" customWidth="1"/>
    <col min="18" max="18" width="17" style="135" customWidth="1"/>
    <col min="19" max="20" width="9.7109375" style="135" customWidth="1"/>
    <col min="21" max="21" width="11.42578125" style="135" customWidth="1"/>
    <col min="22" max="22" width="12.7109375" style="135" customWidth="1"/>
    <col min="23" max="23" width="25.85546875" style="135" customWidth="1"/>
    <col min="24" max="24" width="21.5703125" style="135" customWidth="1"/>
    <col min="25" max="25" width="19.85546875" style="135" customWidth="1"/>
    <col min="26" max="26" width="7.7109375" style="135" customWidth="1"/>
    <col min="27" max="27" width="19.85546875" style="135" customWidth="1"/>
    <col min="28" max="28" width="20.85546875" style="135" customWidth="1"/>
    <col min="29" max="29" width="27.7109375" style="135" customWidth="1"/>
    <col min="30" max="30" width="18.7109375" style="135" customWidth="1"/>
    <col min="31" max="31" width="15.85546875" style="135" customWidth="1"/>
    <col min="32" max="32" width="14.42578125" style="135" customWidth="1"/>
    <col min="33" max="33" width="11.5703125" style="135" customWidth="1"/>
    <col min="34" max="35" width="15.85546875" style="135" customWidth="1"/>
    <col min="36" max="36" width="18.42578125" style="135" customWidth="1"/>
    <col min="37" max="37" width="17.85546875" style="135" customWidth="1"/>
    <col min="38" max="38" width="12.28515625" style="135" customWidth="1"/>
    <col min="39" max="39" width="9.7109375" style="135" customWidth="1"/>
    <col min="40" max="40" width="15.140625" style="135" customWidth="1"/>
    <col min="41" max="41" width="9.7109375" style="135" customWidth="1"/>
    <col min="42" max="42" width="12.42578125" style="135" customWidth="1"/>
    <col min="43" max="43" width="12" style="135" customWidth="1"/>
    <col min="44" max="44" width="14.140625" style="135" customWidth="1"/>
    <col min="45" max="46" width="13.28515625" style="135" customWidth="1"/>
    <col min="47" max="47" width="10.7109375" style="135" customWidth="1"/>
    <col min="48" max="48" width="24" style="135" customWidth="1"/>
    <col min="49" max="16384" width="9.140625" style="135"/>
  </cols>
  <sheetData>
    <row r="1" spans="1:48" ht="18.75" x14ac:dyDescent="0.25">
      <c r="AV1" s="10" t="s">
        <v>66</v>
      </c>
    </row>
    <row r="2" spans="1:48" ht="18.75" x14ac:dyDescent="0.3">
      <c r="AV2" s="5" t="s">
        <v>8</v>
      </c>
    </row>
    <row r="3" spans="1:48" ht="18.75" x14ac:dyDescent="0.3">
      <c r="AV3" s="5" t="s">
        <v>65</v>
      </c>
    </row>
    <row r="4" spans="1:48" ht="18.75" x14ac:dyDescent="0.3">
      <c r="AV4" s="5"/>
    </row>
    <row r="5" spans="1:48" ht="18.75" customHeight="1" x14ac:dyDescent="0.25">
      <c r="A5" s="473" t="str">
        <f>'1. паспорт местоположение'!A5:C5</f>
        <v>Год раскрытия информации: 2022 год</v>
      </c>
      <c r="B5" s="473"/>
      <c r="C5" s="473"/>
      <c r="D5" s="473"/>
      <c r="E5" s="473"/>
      <c r="F5" s="473"/>
      <c r="G5" s="473"/>
      <c r="H5" s="473"/>
      <c r="I5" s="473"/>
      <c r="J5" s="473"/>
      <c r="K5" s="473"/>
      <c r="L5" s="473"/>
      <c r="M5" s="473"/>
      <c r="N5" s="473"/>
      <c r="O5" s="473"/>
      <c r="P5" s="473"/>
      <c r="Q5" s="473"/>
      <c r="R5" s="473"/>
      <c r="S5" s="473"/>
      <c r="T5" s="473"/>
      <c r="U5" s="473"/>
      <c r="V5" s="473"/>
      <c r="W5" s="473"/>
      <c r="X5" s="473"/>
      <c r="Y5" s="473"/>
      <c r="Z5" s="473"/>
      <c r="AA5" s="473"/>
      <c r="AB5" s="473"/>
      <c r="AC5" s="473"/>
      <c r="AD5" s="473"/>
      <c r="AE5" s="473"/>
      <c r="AF5" s="473"/>
      <c r="AG5" s="473"/>
      <c r="AH5" s="473"/>
      <c r="AI5" s="473"/>
      <c r="AJ5" s="473"/>
      <c r="AK5" s="473"/>
      <c r="AL5" s="473"/>
      <c r="AM5" s="473"/>
      <c r="AN5" s="473"/>
      <c r="AO5" s="473"/>
      <c r="AP5" s="473"/>
      <c r="AQ5" s="473"/>
      <c r="AR5" s="473"/>
      <c r="AS5" s="473"/>
      <c r="AT5" s="473"/>
      <c r="AU5" s="473"/>
      <c r="AV5" s="473"/>
    </row>
    <row r="6" spans="1:48" ht="18.75" x14ac:dyDescent="0.3">
      <c r="B6" s="203" t="s">
        <v>503</v>
      </c>
      <c r="C6" s="203"/>
      <c r="D6" s="203"/>
      <c r="AV6" s="5"/>
    </row>
    <row r="7" spans="1:48" ht="18.75" x14ac:dyDescent="0.25">
      <c r="A7" s="481" t="s">
        <v>7</v>
      </c>
      <c r="B7" s="481"/>
      <c r="C7" s="481"/>
      <c r="D7" s="481"/>
      <c r="E7" s="481"/>
      <c r="F7" s="481"/>
      <c r="G7" s="481"/>
      <c r="H7" s="481"/>
      <c r="I7" s="481"/>
      <c r="J7" s="481"/>
      <c r="K7" s="481"/>
      <c r="L7" s="481"/>
      <c r="M7" s="481"/>
      <c r="N7" s="481"/>
      <c r="O7" s="481"/>
      <c r="P7" s="481"/>
      <c r="Q7" s="481"/>
      <c r="R7" s="481"/>
      <c r="S7" s="481"/>
      <c r="T7" s="481"/>
      <c r="U7" s="481"/>
      <c r="V7" s="481"/>
      <c r="W7" s="481"/>
      <c r="X7" s="481"/>
      <c r="Y7" s="481"/>
      <c r="Z7" s="481"/>
      <c r="AA7" s="481"/>
      <c r="AB7" s="481"/>
      <c r="AC7" s="481"/>
      <c r="AD7" s="481"/>
      <c r="AE7" s="481"/>
      <c r="AF7" s="481"/>
      <c r="AG7" s="481"/>
      <c r="AH7" s="481"/>
      <c r="AI7" s="481"/>
      <c r="AJ7" s="481"/>
      <c r="AK7" s="481"/>
      <c r="AL7" s="481"/>
      <c r="AM7" s="481"/>
      <c r="AN7" s="481"/>
      <c r="AO7" s="481"/>
      <c r="AP7" s="481"/>
      <c r="AQ7" s="481"/>
      <c r="AR7" s="481"/>
      <c r="AS7" s="481"/>
      <c r="AT7" s="481"/>
      <c r="AU7" s="481"/>
      <c r="AV7" s="481"/>
    </row>
    <row r="8" spans="1:48" ht="18.75" x14ac:dyDescent="0.25">
      <c r="A8" s="481"/>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c r="AD8" s="481"/>
      <c r="AE8" s="481"/>
      <c r="AF8" s="481"/>
      <c r="AG8" s="481"/>
      <c r="AH8" s="481"/>
      <c r="AI8" s="481"/>
      <c r="AJ8" s="481"/>
      <c r="AK8" s="481"/>
      <c r="AL8" s="481"/>
      <c r="AM8" s="481"/>
      <c r="AN8" s="481"/>
      <c r="AO8" s="481"/>
      <c r="AP8" s="481"/>
      <c r="AQ8" s="481"/>
      <c r="AR8" s="481"/>
      <c r="AS8" s="481"/>
      <c r="AT8" s="481"/>
      <c r="AU8" s="481"/>
      <c r="AV8" s="481"/>
    </row>
    <row r="9" spans="1:48" ht="15.75" x14ac:dyDescent="0.25">
      <c r="A9" s="482" t="str">
        <f>'1. паспорт местоположение'!A9:C9</f>
        <v>Акционерное общество "Янтарьэнерго" ДЗО  ПАО "Россети"</v>
      </c>
      <c r="B9" s="482"/>
      <c r="C9" s="482"/>
      <c r="D9" s="482"/>
      <c r="E9" s="482"/>
      <c r="F9" s="482"/>
      <c r="G9" s="482"/>
      <c r="H9" s="482"/>
      <c r="I9" s="482"/>
      <c r="J9" s="482"/>
      <c r="K9" s="482"/>
      <c r="L9" s="482"/>
      <c r="M9" s="482"/>
      <c r="N9" s="482"/>
      <c r="O9" s="482"/>
      <c r="P9" s="482"/>
      <c r="Q9" s="482"/>
      <c r="R9" s="482"/>
      <c r="S9" s="482"/>
      <c r="T9" s="482"/>
      <c r="U9" s="482"/>
      <c r="V9" s="482"/>
      <c r="W9" s="482"/>
      <c r="X9" s="482"/>
      <c r="Y9" s="482"/>
      <c r="Z9" s="482"/>
      <c r="AA9" s="482"/>
      <c r="AB9" s="482"/>
      <c r="AC9" s="482"/>
      <c r="AD9" s="482"/>
      <c r="AE9" s="482"/>
      <c r="AF9" s="482"/>
      <c r="AG9" s="482"/>
      <c r="AH9" s="482"/>
      <c r="AI9" s="482"/>
      <c r="AJ9" s="482"/>
      <c r="AK9" s="482"/>
      <c r="AL9" s="482"/>
      <c r="AM9" s="482"/>
      <c r="AN9" s="482"/>
      <c r="AO9" s="482"/>
      <c r="AP9" s="482"/>
      <c r="AQ9" s="482"/>
      <c r="AR9" s="482"/>
      <c r="AS9" s="482"/>
      <c r="AT9" s="482"/>
      <c r="AU9" s="482"/>
      <c r="AV9" s="482"/>
    </row>
    <row r="10" spans="1:48" ht="15.75" x14ac:dyDescent="0.25">
      <c r="A10" s="477" t="s">
        <v>6</v>
      </c>
      <c r="B10" s="477"/>
      <c r="C10" s="477"/>
      <c r="D10" s="477"/>
      <c r="E10" s="477"/>
      <c r="F10" s="477"/>
      <c r="G10" s="477"/>
      <c r="H10" s="477"/>
      <c r="I10" s="477"/>
      <c r="J10" s="477"/>
      <c r="K10" s="477"/>
      <c r="L10" s="477"/>
      <c r="M10" s="477"/>
      <c r="N10" s="477"/>
      <c r="O10" s="477"/>
      <c r="P10" s="477"/>
      <c r="Q10" s="477"/>
      <c r="R10" s="477"/>
      <c r="S10" s="477"/>
      <c r="T10" s="477"/>
      <c r="U10" s="477"/>
      <c r="V10" s="477"/>
      <c r="W10" s="477"/>
      <c r="X10" s="477"/>
      <c r="Y10" s="477"/>
      <c r="Z10" s="477"/>
      <c r="AA10" s="477"/>
      <c r="AB10" s="477"/>
      <c r="AC10" s="477"/>
      <c r="AD10" s="477"/>
      <c r="AE10" s="477"/>
      <c r="AF10" s="477"/>
      <c r="AG10" s="477"/>
      <c r="AH10" s="477"/>
      <c r="AI10" s="477"/>
      <c r="AJ10" s="477"/>
      <c r="AK10" s="477"/>
      <c r="AL10" s="477"/>
      <c r="AM10" s="477"/>
      <c r="AN10" s="477"/>
      <c r="AO10" s="477"/>
      <c r="AP10" s="477"/>
      <c r="AQ10" s="477"/>
      <c r="AR10" s="477"/>
      <c r="AS10" s="477"/>
      <c r="AT10" s="477"/>
      <c r="AU10" s="477"/>
      <c r="AV10" s="477"/>
    </row>
    <row r="11" spans="1:48" ht="18.75" x14ac:dyDescent="0.25">
      <c r="A11" s="481"/>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c r="AD11" s="481"/>
      <c r="AE11" s="481"/>
      <c r="AF11" s="481"/>
      <c r="AG11" s="481"/>
      <c r="AH11" s="481"/>
      <c r="AI11" s="481"/>
      <c r="AJ11" s="481"/>
      <c r="AK11" s="481"/>
      <c r="AL11" s="481"/>
      <c r="AM11" s="481"/>
      <c r="AN11" s="481"/>
      <c r="AO11" s="481"/>
      <c r="AP11" s="481"/>
      <c r="AQ11" s="481"/>
      <c r="AR11" s="481"/>
      <c r="AS11" s="481"/>
      <c r="AT11" s="481"/>
      <c r="AU11" s="481"/>
      <c r="AV11" s="481"/>
    </row>
    <row r="12" spans="1:48" ht="15.75" x14ac:dyDescent="0.25">
      <c r="A12" s="482" t="str">
        <f>'1. паспорт местоположение'!A12:C12</f>
        <v>H_54</v>
      </c>
      <c r="B12" s="482"/>
      <c r="C12" s="482"/>
      <c r="D12" s="482"/>
      <c r="E12" s="482"/>
      <c r="F12" s="482"/>
      <c r="G12" s="482"/>
      <c r="H12" s="482"/>
      <c r="I12" s="482"/>
      <c r="J12" s="482"/>
      <c r="K12" s="482"/>
      <c r="L12" s="482"/>
      <c r="M12" s="482"/>
      <c r="N12" s="482"/>
      <c r="O12" s="482"/>
      <c r="P12" s="482"/>
      <c r="Q12" s="482"/>
      <c r="R12" s="482"/>
      <c r="S12" s="482"/>
      <c r="T12" s="482"/>
      <c r="U12" s="482"/>
      <c r="V12" s="482"/>
      <c r="W12" s="482"/>
      <c r="X12" s="482"/>
      <c r="Y12" s="482"/>
      <c r="Z12" s="482"/>
      <c r="AA12" s="482"/>
      <c r="AB12" s="482"/>
      <c r="AC12" s="482"/>
      <c r="AD12" s="482"/>
      <c r="AE12" s="482"/>
      <c r="AF12" s="482"/>
      <c r="AG12" s="482"/>
      <c r="AH12" s="482"/>
      <c r="AI12" s="482"/>
      <c r="AJ12" s="482"/>
      <c r="AK12" s="482"/>
      <c r="AL12" s="482"/>
      <c r="AM12" s="482"/>
      <c r="AN12" s="482"/>
      <c r="AO12" s="482"/>
      <c r="AP12" s="482"/>
      <c r="AQ12" s="482"/>
      <c r="AR12" s="482"/>
      <c r="AS12" s="482"/>
      <c r="AT12" s="482"/>
      <c r="AU12" s="482"/>
      <c r="AV12" s="482"/>
    </row>
    <row r="13" spans="1:48" ht="15.75" x14ac:dyDescent="0.25">
      <c r="A13" s="477" t="s">
        <v>5</v>
      </c>
      <c r="B13" s="477"/>
      <c r="C13" s="477"/>
      <c r="D13" s="477"/>
      <c r="E13" s="477"/>
      <c r="F13" s="477"/>
      <c r="G13" s="477"/>
      <c r="H13" s="477"/>
      <c r="I13" s="477"/>
      <c r="J13" s="477"/>
      <c r="K13" s="477"/>
      <c r="L13" s="477"/>
      <c r="M13" s="477"/>
      <c r="N13" s="477"/>
      <c r="O13" s="477"/>
      <c r="P13" s="477"/>
      <c r="Q13" s="477"/>
      <c r="R13" s="477"/>
      <c r="S13" s="477"/>
      <c r="T13" s="477"/>
      <c r="U13" s="477"/>
      <c r="V13" s="477"/>
      <c r="W13" s="477"/>
      <c r="X13" s="477"/>
      <c r="Y13" s="477"/>
      <c r="Z13" s="477"/>
      <c r="AA13" s="477"/>
      <c r="AB13" s="477"/>
      <c r="AC13" s="477"/>
      <c r="AD13" s="477"/>
      <c r="AE13" s="477"/>
      <c r="AF13" s="477"/>
      <c r="AG13" s="477"/>
      <c r="AH13" s="477"/>
      <c r="AI13" s="477"/>
      <c r="AJ13" s="477"/>
      <c r="AK13" s="477"/>
      <c r="AL13" s="477"/>
      <c r="AM13" s="477"/>
      <c r="AN13" s="477"/>
      <c r="AO13" s="477"/>
      <c r="AP13" s="477"/>
      <c r="AQ13" s="477"/>
      <c r="AR13" s="477"/>
      <c r="AS13" s="477"/>
      <c r="AT13" s="477"/>
      <c r="AU13" s="477"/>
      <c r="AV13" s="477"/>
    </row>
    <row r="14" spans="1:48" ht="18.75" x14ac:dyDescent="0.25">
      <c r="A14" s="483"/>
      <c r="B14" s="483"/>
      <c r="C14" s="483"/>
      <c r="D14" s="483"/>
      <c r="E14" s="483"/>
      <c r="F14" s="483"/>
      <c r="G14" s="483"/>
      <c r="H14" s="483"/>
      <c r="I14" s="483"/>
      <c r="J14" s="483"/>
      <c r="K14" s="483"/>
      <c r="L14" s="483"/>
      <c r="M14" s="483"/>
      <c r="N14" s="483"/>
      <c r="O14" s="483"/>
      <c r="P14" s="483"/>
      <c r="Q14" s="483"/>
      <c r="R14" s="483"/>
      <c r="S14" s="483"/>
      <c r="T14" s="483"/>
      <c r="U14" s="483"/>
      <c r="V14" s="483"/>
      <c r="W14" s="483"/>
      <c r="X14" s="483"/>
      <c r="Y14" s="483"/>
      <c r="Z14" s="483"/>
      <c r="AA14" s="483"/>
      <c r="AB14" s="483"/>
      <c r="AC14" s="483"/>
      <c r="AD14" s="483"/>
      <c r="AE14" s="483"/>
      <c r="AF14" s="483"/>
      <c r="AG14" s="483"/>
      <c r="AH14" s="483"/>
      <c r="AI14" s="483"/>
      <c r="AJ14" s="483"/>
      <c r="AK14" s="483"/>
      <c r="AL14" s="483"/>
      <c r="AM14" s="483"/>
      <c r="AN14" s="483"/>
      <c r="AO14" s="483"/>
      <c r="AP14" s="483"/>
      <c r="AQ14" s="483"/>
      <c r="AR14" s="483"/>
      <c r="AS14" s="483"/>
      <c r="AT14" s="483"/>
      <c r="AU14" s="483"/>
      <c r="AV14" s="483"/>
    </row>
    <row r="15" spans="1:48" ht="15.75" x14ac:dyDescent="0.25">
      <c r="A15" s="476" t="str">
        <f>'1. паспорт местоположение'!A15:C15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5" s="476"/>
      <c r="C15" s="476"/>
      <c r="D15" s="476"/>
      <c r="E15" s="476"/>
      <c r="F15" s="476"/>
      <c r="G15" s="476"/>
      <c r="H15" s="476"/>
      <c r="I15" s="476"/>
      <c r="J15" s="476"/>
      <c r="K15" s="476"/>
      <c r="L15" s="476"/>
      <c r="M15" s="476"/>
      <c r="N15" s="476"/>
      <c r="O15" s="476"/>
      <c r="P15" s="476"/>
      <c r="Q15" s="476"/>
      <c r="R15" s="476"/>
      <c r="S15" s="476"/>
      <c r="T15" s="476"/>
      <c r="U15" s="476"/>
      <c r="V15" s="476"/>
      <c r="W15" s="476"/>
      <c r="X15" s="476"/>
      <c r="Y15" s="476"/>
      <c r="Z15" s="476"/>
      <c r="AA15" s="476"/>
      <c r="AB15" s="476"/>
      <c r="AC15" s="476"/>
      <c r="AD15" s="476"/>
      <c r="AE15" s="476"/>
      <c r="AF15" s="476"/>
      <c r="AG15" s="476"/>
      <c r="AH15" s="476"/>
      <c r="AI15" s="476"/>
      <c r="AJ15" s="476"/>
      <c r="AK15" s="476"/>
      <c r="AL15" s="476"/>
      <c r="AM15" s="476"/>
      <c r="AN15" s="476"/>
      <c r="AO15" s="476"/>
      <c r="AP15" s="476"/>
      <c r="AQ15" s="476"/>
      <c r="AR15" s="476"/>
      <c r="AS15" s="476"/>
      <c r="AT15" s="476"/>
      <c r="AU15" s="476"/>
      <c r="AV15" s="476"/>
    </row>
    <row r="16" spans="1:48" ht="15.75" x14ac:dyDescent="0.25">
      <c r="A16" s="477" t="s">
        <v>4</v>
      </c>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477"/>
      <c r="AB16" s="477"/>
      <c r="AC16" s="477"/>
      <c r="AD16" s="477"/>
      <c r="AE16" s="477"/>
      <c r="AF16" s="477"/>
      <c r="AG16" s="477"/>
      <c r="AH16" s="477"/>
      <c r="AI16" s="477"/>
      <c r="AJ16" s="477"/>
      <c r="AK16" s="477"/>
      <c r="AL16" s="477"/>
      <c r="AM16" s="477"/>
      <c r="AN16" s="477"/>
      <c r="AO16" s="477"/>
      <c r="AP16" s="477"/>
      <c r="AQ16" s="477"/>
      <c r="AR16" s="477"/>
      <c r="AS16" s="477"/>
      <c r="AT16" s="477"/>
      <c r="AU16" s="477"/>
      <c r="AV16" s="477"/>
    </row>
    <row r="17" spans="1:48" x14ac:dyDescent="0.25">
      <c r="A17" s="517"/>
      <c r="B17" s="517"/>
      <c r="C17" s="517"/>
      <c r="D17" s="517"/>
      <c r="E17" s="517"/>
      <c r="F17" s="517"/>
      <c r="G17" s="517"/>
      <c r="H17" s="517"/>
      <c r="I17" s="517"/>
      <c r="J17" s="517"/>
      <c r="K17" s="517"/>
      <c r="L17" s="517"/>
      <c r="M17" s="517"/>
      <c r="N17" s="517"/>
      <c r="O17" s="517"/>
      <c r="P17" s="517"/>
      <c r="Q17" s="517"/>
      <c r="R17" s="517"/>
      <c r="S17" s="517"/>
      <c r="T17" s="517"/>
      <c r="U17" s="517"/>
      <c r="V17" s="517"/>
      <c r="W17" s="517"/>
      <c r="X17" s="517"/>
      <c r="Y17" s="517"/>
      <c r="Z17" s="517"/>
      <c r="AA17" s="517"/>
      <c r="AB17" s="517"/>
      <c r="AC17" s="517"/>
      <c r="AD17" s="517"/>
      <c r="AE17" s="517"/>
      <c r="AF17" s="517"/>
      <c r="AG17" s="517"/>
      <c r="AH17" s="517"/>
      <c r="AI17" s="517"/>
      <c r="AJ17" s="517"/>
      <c r="AK17" s="517"/>
      <c r="AL17" s="517"/>
      <c r="AM17" s="517"/>
      <c r="AN17" s="517"/>
      <c r="AO17" s="517"/>
      <c r="AP17" s="517"/>
      <c r="AQ17" s="517"/>
      <c r="AR17" s="517"/>
      <c r="AS17" s="517"/>
      <c r="AT17" s="517"/>
      <c r="AU17" s="517"/>
      <c r="AV17" s="517"/>
    </row>
    <row r="18" spans="1:48" ht="14.25" customHeight="1" x14ac:dyDescent="0.25">
      <c r="A18" s="517"/>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c r="AD18" s="517"/>
      <c r="AE18" s="517"/>
      <c r="AF18" s="517"/>
      <c r="AG18" s="517"/>
      <c r="AH18" s="517"/>
      <c r="AI18" s="517"/>
      <c r="AJ18" s="517"/>
      <c r="AK18" s="517"/>
      <c r="AL18" s="517"/>
      <c r="AM18" s="517"/>
      <c r="AN18" s="517"/>
      <c r="AO18" s="517"/>
      <c r="AP18" s="517"/>
      <c r="AQ18" s="517"/>
      <c r="AR18" s="517"/>
      <c r="AS18" s="517"/>
      <c r="AT18" s="517"/>
      <c r="AU18" s="517"/>
      <c r="AV18" s="517"/>
    </row>
    <row r="19" spans="1:48" x14ac:dyDescent="0.25">
      <c r="A19" s="517"/>
      <c r="B19" s="517"/>
      <c r="C19" s="517"/>
      <c r="D19" s="517"/>
      <c r="E19" s="517"/>
      <c r="F19" s="517"/>
      <c r="G19" s="517"/>
      <c r="H19" s="517"/>
      <c r="I19" s="517"/>
      <c r="J19" s="517"/>
      <c r="K19" s="517"/>
      <c r="L19" s="517"/>
      <c r="M19" s="517"/>
      <c r="N19" s="517"/>
      <c r="O19" s="517"/>
      <c r="P19" s="517"/>
      <c r="Q19" s="517"/>
      <c r="R19" s="517"/>
      <c r="S19" s="517"/>
      <c r="T19" s="517"/>
      <c r="U19" s="517"/>
      <c r="V19" s="517"/>
      <c r="W19" s="517"/>
      <c r="X19" s="517"/>
      <c r="Y19" s="517"/>
      <c r="Z19" s="517"/>
      <c r="AA19" s="517"/>
      <c r="AB19" s="517"/>
      <c r="AC19" s="517"/>
      <c r="AD19" s="517"/>
      <c r="AE19" s="517"/>
      <c r="AF19" s="517"/>
      <c r="AG19" s="517"/>
      <c r="AH19" s="517"/>
      <c r="AI19" s="517"/>
      <c r="AJ19" s="517"/>
      <c r="AK19" s="517"/>
      <c r="AL19" s="517"/>
      <c r="AM19" s="517"/>
      <c r="AN19" s="517"/>
      <c r="AO19" s="517"/>
      <c r="AP19" s="517"/>
      <c r="AQ19" s="517"/>
      <c r="AR19" s="517"/>
      <c r="AS19" s="517"/>
      <c r="AT19" s="517"/>
      <c r="AU19" s="517"/>
      <c r="AV19" s="517"/>
    </row>
    <row r="20" spans="1:48" s="136" customFormat="1" x14ac:dyDescent="0.25">
      <c r="A20" s="518"/>
      <c r="B20" s="518"/>
      <c r="C20" s="518"/>
      <c r="D20" s="518"/>
      <c r="E20" s="518"/>
      <c r="F20" s="518"/>
      <c r="G20" s="518"/>
      <c r="H20" s="518"/>
      <c r="I20" s="518"/>
      <c r="J20" s="518"/>
      <c r="K20" s="518"/>
      <c r="L20" s="518"/>
      <c r="M20" s="518"/>
      <c r="N20" s="518"/>
      <c r="O20" s="518"/>
      <c r="P20" s="518"/>
      <c r="Q20" s="518"/>
      <c r="R20" s="518"/>
      <c r="S20" s="518"/>
      <c r="T20" s="518"/>
      <c r="U20" s="518"/>
      <c r="V20" s="518"/>
      <c r="W20" s="518"/>
      <c r="X20" s="518"/>
      <c r="Y20" s="518"/>
      <c r="Z20" s="518"/>
      <c r="AA20" s="518"/>
      <c r="AB20" s="518"/>
      <c r="AC20" s="518"/>
      <c r="AD20" s="518"/>
      <c r="AE20" s="518"/>
      <c r="AF20" s="518"/>
      <c r="AG20" s="518"/>
      <c r="AH20" s="518"/>
      <c r="AI20" s="518"/>
      <c r="AJ20" s="518"/>
      <c r="AK20" s="518"/>
      <c r="AL20" s="518"/>
      <c r="AM20" s="518"/>
      <c r="AN20" s="518"/>
      <c r="AO20" s="518"/>
      <c r="AP20" s="518"/>
      <c r="AQ20" s="518"/>
      <c r="AR20" s="518"/>
      <c r="AS20" s="518"/>
      <c r="AT20" s="518"/>
      <c r="AU20" s="518"/>
      <c r="AV20" s="518"/>
    </row>
    <row r="21" spans="1:48" s="136" customFormat="1" x14ac:dyDescent="0.25">
      <c r="A21" s="571" t="s">
        <v>365</v>
      </c>
      <c r="B21" s="571"/>
      <c r="C21" s="571"/>
      <c r="D21" s="571"/>
      <c r="E21" s="571"/>
      <c r="F21" s="571"/>
      <c r="G21" s="571"/>
      <c r="H21" s="571"/>
      <c r="I21" s="571"/>
      <c r="J21" s="571"/>
      <c r="K21" s="571"/>
      <c r="L21" s="571"/>
      <c r="M21" s="571"/>
      <c r="N21" s="571"/>
      <c r="O21" s="571"/>
      <c r="P21" s="571"/>
      <c r="Q21" s="571"/>
      <c r="R21" s="571"/>
      <c r="S21" s="571"/>
      <c r="T21" s="571"/>
      <c r="U21" s="571"/>
      <c r="V21" s="571"/>
      <c r="W21" s="571"/>
      <c r="X21" s="571"/>
      <c r="Y21" s="571"/>
      <c r="Z21" s="571"/>
      <c r="AA21" s="571"/>
      <c r="AB21" s="571"/>
      <c r="AC21" s="571"/>
      <c r="AD21" s="571"/>
      <c r="AE21" s="571"/>
      <c r="AF21" s="571"/>
      <c r="AG21" s="571"/>
      <c r="AH21" s="571"/>
      <c r="AI21" s="571"/>
      <c r="AJ21" s="571"/>
      <c r="AK21" s="571"/>
      <c r="AL21" s="571"/>
      <c r="AM21" s="571"/>
      <c r="AN21" s="571"/>
      <c r="AO21" s="571"/>
      <c r="AP21" s="571"/>
      <c r="AQ21" s="571"/>
      <c r="AR21" s="571"/>
      <c r="AS21" s="571"/>
      <c r="AT21" s="571"/>
      <c r="AU21" s="571"/>
      <c r="AV21" s="571"/>
    </row>
    <row r="22" spans="1:48" s="136" customFormat="1" ht="58.5" customHeight="1" x14ac:dyDescent="0.25">
      <c r="A22" s="572" t="s">
        <v>50</v>
      </c>
      <c r="B22" s="575" t="s">
        <v>22</v>
      </c>
      <c r="C22" s="572" t="s">
        <v>49</v>
      </c>
      <c r="D22" s="572" t="s">
        <v>48</v>
      </c>
      <c r="E22" s="578" t="s">
        <v>375</v>
      </c>
      <c r="F22" s="579"/>
      <c r="G22" s="579"/>
      <c r="H22" s="579"/>
      <c r="I22" s="579"/>
      <c r="J22" s="579"/>
      <c r="K22" s="579"/>
      <c r="L22" s="580"/>
      <c r="M22" s="572" t="s">
        <v>47</v>
      </c>
      <c r="N22" s="572" t="s">
        <v>46</v>
      </c>
      <c r="O22" s="572" t="s">
        <v>45</v>
      </c>
      <c r="P22" s="581" t="s">
        <v>207</v>
      </c>
      <c r="Q22" s="581" t="s">
        <v>44</v>
      </c>
      <c r="R22" s="581" t="s">
        <v>43</v>
      </c>
      <c r="S22" s="581" t="s">
        <v>42</v>
      </c>
      <c r="T22" s="581"/>
      <c r="U22" s="582" t="s">
        <v>41</v>
      </c>
      <c r="V22" s="582" t="s">
        <v>40</v>
      </c>
      <c r="W22" s="581" t="s">
        <v>39</v>
      </c>
      <c r="X22" s="581" t="s">
        <v>38</v>
      </c>
      <c r="Y22" s="581" t="s">
        <v>37</v>
      </c>
      <c r="Z22" s="595" t="s">
        <v>36</v>
      </c>
      <c r="AA22" s="581" t="s">
        <v>35</v>
      </c>
      <c r="AB22" s="581" t="s">
        <v>34</v>
      </c>
      <c r="AC22" s="581" t="s">
        <v>33</v>
      </c>
      <c r="AD22" s="581" t="s">
        <v>32</v>
      </c>
      <c r="AE22" s="581" t="s">
        <v>31</v>
      </c>
      <c r="AF22" s="581" t="s">
        <v>30</v>
      </c>
      <c r="AG22" s="581"/>
      <c r="AH22" s="581"/>
      <c r="AI22" s="581"/>
      <c r="AJ22" s="581"/>
      <c r="AK22" s="581"/>
      <c r="AL22" s="581" t="s">
        <v>29</v>
      </c>
      <c r="AM22" s="581"/>
      <c r="AN22" s="581"/>
      <c r="AO22" s="581"/>
      <c r="AP22" s="581" t="s">
        <v>28</v>
      </c>
      <c r="AQ22" s="581"/>
      <c r="AR22" s="581" t="s">
        <v>27</v>
      </c>
      <c r="AS22" s="581" t="s">
        <v>26</v>
      </c>
      <c r="AT22" s="581" t="s">
        <v>25</v>
      </c>
      <c r="AU22" s="581" t="s">
        <v>24</v>
      </c>
      <c r="AV22" s="585" t="s">
        <v>23</v>
      </c>
    </row>
    <row r="23" spans="1:48" s="136" customFormat="1" ht="64.5" customHeight="1" x14ac:dyDescent="0.25">
      <c r="A23" s="573"/>
      <c r="B23" s="576"/>
      <c r="C23" s="573"/>
      <c r="D23" s="573"/>
      <c r="E23" s="587" t="s">
        <v>21</v>
      </c>
      <c r="F23" s="589" t="s">
        <v>125</v>
      </c>
      <c r="G23" s="589" t="s">
        <v>124</v>
      </c>
      <c r="H23" s="589" t="s">
        <v>123</v>
      </c>
      <c r="I23" s="593" t="s">
        <v>311</v>
      </c>
      <c r="J23" s="593" t="s">
        <v>312</v>
      </c>
      <c r="K23" s="593" t="s">
        <v>313</v>
      </c>
      <c r="L23" s="589" t="s">
        <v>553</v>
      </c>
      <c r="M23" s="573"/>
      <c r="N23" s="573"/>
      <c r="O23" s="573"/>
      <c r="P23" s="581"/>
      <c r="Q23" s="581"/>
      <c r="R23" s="581"/>
      <c r="S23" s="591" t="s">
        <v>2</v>
      </c>
      <c r="T23" s="591" t="s">
        <v>9</v>
      </c>
      <c r="U23" s="582"/>
      <c r="V23" s="582"/>
      <c r="W23" s="581"/>
      <c r="X23" s="581"/>
      <c r="Y23" s="581"/>
      <c r="Z23" s="581"/>
      <c r="AA23" s="581"/>
      <c r="AB23" s="581"/>
      <c r="AC23" s="581"/>
      <c r="AD23" s="581"/>
      <c r="AE23" s="581"/>
      <c r="AF23" s="581" t="s">
        <v>20</v>
      </c>
      <c r="AG23" s="581"/>
      <c r="AH23" s="581" t="s">
        <v>19</v>
      </c>
      <c r="AI23" s="581"/>
      <c r="AJ23" s="572" t="s">
        <v>18</v>
      </c>
      <c r="AK23" s="572" t="s">
        <v>17</v>
      </c>
      <c r="AL23" s="572" t="s">
        <v>16</v>
      </c>
      <c r="AM23" s="572" t="s">
        <v>15</v>
      </c>
      <c r="AN23" s="572" t="s">
        <v>14</v>
      </c>
      <c r="AO23" s="572" t="s">
        <v>13</v>
      </c>
      <c r="AP23" s="572" t="s">
        <v>12</v>
      </c>
      <c r="AQ23" s="583" t="s">
        <v>9</v>
      </c>
      <c r="AR23" s="581"/>
      <c r="AS23" s="581"/>
      <c r="AT23" s="581"/>
      <c r="AU23" s="581"/>
      <c r="AV23" s="586"/>
    </row>
    <row r="24" spans="1:48" s="136" customFormat="1" ht="96.75" customHeight="1" x14ac:dyDescent="0.25">
      <c r="A24" s="574"/>
      <c r="B24" s="577"/>
      <c r="C24" s="574"/>
      <c r="D24" s="574"/>
      <c r="E24" s="588"/>
      <c r="F24" s="590"/>
      <c r="G24" s="590"/>
      <c r="H24" s="590"/>
      <c r="I24" s="594"/>
      <c r="J24" s="594"/>
      <c r="K24" s="594"/>
      <c r="L24" s="590"/>
      <c r="M24" s="574"/>
      <c r="N24" s="574"/>
      <c r="O24" s="574"/>
      <c r="P24" s="581"/>
      <c r="Q24" s="581"/>
      <c r="R24" s="581"/>
      <c r="S24" s="592"/>
      <c r="T24" s="592"/>
      <c r="U24" s="582"/>
      <c r="V24" s="582"/>
      <c r="W24" s="581"/>
      <c r="X24" s="581"/>
      <c r="Y24" s="581"/>
      <c r="Z24" s="581"/>
      <c r="AA24" s="581"/>
      <c r="AB24" s="581"/>
      <c r="AC24" s="581"/>
      <c r="AD24" s="581"/>
      <c r="AE24" s="581"/>
      <c r="AF24" s="137" t="s">
        <v>11</v>
      </c>
      <c r="AG24" s="137" t="s">
        <v>10</v>
      </c>
      <c r="AH24" s="138" t="s">
        <v>2</v>
      </c>
      <c r="AI24" s="138" t="s">
        <v>9</v>
      </c>
      <c r="AJ24" s="574"/>
      <c r="AK24" s="574"/>
      <c r="AL24" s="574"/>
      <c r="AM24" s="574"/>
      <c r="AN24" s="574"/>
      <c r="AO24" s="574"/>
      <c r="AP24" s="574"/>
      <c r="AQ24" s="584"/>
      <c r="AR24" s="581"/>
      <c r="AS24" s="581"/>
      <c r="AT24" s="581"/>
      <c r="AU24" s="581"/>
      <c r="AV24" s="586"/>
    </row>
    <row r="25" spans="1:48" s="140" customFormat="1" ht="11.25" x14ac:dyDescent="0.2">
      <c r="A25" s="139">
        <v>1</v>
      </c>
      <c r="B25" s="139">
        <v>2</v>
      </c>
      <c r="C25" s="139">
        <v>4</v>
      </c>
      <c r="D25" s="139">
        <v>5</v>
      </c>
      <c r="E25" s="139">
        <v>6</v>
      </c>
      <c r="F25" s="139">
        <f>E25+1</f>
        <v>7</v>
      </c>
      <c r="G25" s="139">
        <f t="shared" ref="G25:H25" si="0">F25+1</f>
        <v>8</v>
      </c>
      <c r="H25" s="139">
        <f t="shared" si="0"/>
        <v>9</v>
      </c>
      <c r="I25" s="139">
        <f t="shared" ref="I25" si="1">H25+1</f>
        <v>10</v>
      </c>
      <c r="J25" s="139">
        <f t="shared" ref="J25" si="2">I25+1</f>
        <v>11</v>
      </c>
      <c r="K25" s="139">
        <f t="shared" ref="K25" si="3">J25+1</f>
        <v>12</v>
      </c>
      <c r="L25" s="139">
        <f t="shared" ref="L25" si="4">K25+1</f>
        <v>13</v>
      </c>
      <c r="M25" s="139">
        <f t="shared" ref="M25" si="5">L25+1</f>
        <v>14</v>
      </c>
      <c r="N25" s="139">
        <f t="shared" ref="N25" si="6">M25+1</f>
        <v>15</v>
      </c>
      <c r="O25" s="139">
        <f t="shared" ref="O25" si="7">N25+1</f>
        <v>16</v>
      </c>
      <c r="P25" s="139">
        <f t="shared" ref="P25" si="8">O25+1</f>
        <v>17</v>
      </c>
      <c r="Q25" s="139">
        <f t="shared" ref="Q25" si="9">P25+1</f>
        <v>18</v>
      </c>
      <c r="R25" s="139">
        <f t="shared" ref="R25" si="10">Q25+1</f>
        <v>19</v>
      </c>
      <c r="S25" s="139">
        <f t="shared" ref="S25" si="11">R25+1</f>
        <v>20</v>
      </c>
      <c r="T25" s="139">
        <f t="shared" ref="T25" si="12">S25+1</f>
        <v>21</v>
      </c>
      <c r="U25" s="139">
        <f t="shared" ref="U25" si="13">T25+1</f>
        <v>22</v>
      </c>
      <c r="V25" s="139">
        <f t="shared" ref="V25" si="14">U25+1</f>
        <v>23</v>
      </c>
      <c r="W25" s="139">
        <f t="shared" ref="W25" si="15">V25+1</f>
        <v>24</v>
      </c>
      <c r="X25" s="139">
        <f t="shared" ref="X25" si="16">W25+1</f>
        <v>25</v>
      </c>
      <c r="Y25" s="139">
        <f t="shared" ref="Y25" si="17">X25+1</f>
        <v>26</v>
      </c>
      <c r="Z25" s="139">
        <f t="shared" ref="Z25" si="18">Y25+1</f>
        <v>27</v>
      </c>
      <c r="AA25" s="139">
        <f t="shared" ref="AA25" si="19">Z25+1</f>
        <v>28</v>
      </c>
      <c r="AB25" s="139">
        <f t="shared" ref="AB25" si="20">AA25+1</f>
        <v>29</v>
      </c>
      <c r="AC25" s="139">
        <f t="shared" ref="AC25" si="21">AB25+1</f>
        <v>30</v>
      </c>
      <c r="AD25" s="139">
        <f t="shared" ref="AD25" si="22">AC25+1</f>
        <v>31</v>
      </c>
      <c r="AE25" s="139">
        <f t="shared" ref="AE25" si="23">AD25+1</f>
        <v>32</v>
      </c>
      <c r="AF25" s="139">
        <f t="shared" ref="AF25" si="24">AE25+1</f>
        <v>33</v>
      </c>
      <c r="AG25" s="139">
        <f t="shared" ref="AG25" si="25">AF25+1</f>
        <v>34</v>
      </c>
      <c r="AH25" s="139">
        <f t="shared" ref="AH25" si="26">AG25+1</f>
        <v>35</v>
      </c>
      <c r="AI25" s="139">
        <f t="shared" ref="AI25" si="27">AH25+1</f>
        <v>36</v>
      </c>
      <c r="AJ25" s="139">
        <f t="shared" ref="AJ25" si="28">AI25+1</f>
        <v>37</v>
      </c>
      <c r="AK25" s="139">
        <f t="shared" ref="AK25" si="29">AJ25+1</f>
        <v>38</v>
      </c>
      <c r="AL25" s="139">
        <f t="shared" ref="AL25" si="30">AK25+1</f>
        <v>39</v>
      </c>
      <c r="AM25" s="139">
        <f t="shared" ref="AM25" si="31">AL25+1</f>
        <v>40</v>
      </c>
      <c r="AN25" s="139">
        <f t="shared" ref="AN25" si="32">AM25+1</f>
        <v>41</v>
      </c>
      <c r="AO25" s="139">
        <f t="shared" ref="AO25" si="33">AN25+1</f>
        <v>42</v>
      </c>
      <c r="AP25" s="139">
        <f t="shared" ref="AP25" si="34">AO25+1</f>
        <v>43</v>
      </c>
      <c r="AQ25" s="139">
        <f t="shared" ref="AQ25" si="35">AP25+1</f>
        <v>44</v>
      </c>
      <c r="AR25" s="139">
        <f t="shared" ref="AR25" si="36">AQ25+1</f>
        <v>45</v>
      </c>
      <c r="AS25" s="139">
        <f t="shared" ref="AS25" si="37">AR25+1</f>
        <v>46</v>
      </c>
      <c r="AT25" s="139">
        <f t="shared" ref="AT25" si="38">AS25+1</f>
        <v>47</v>
      </c>
      <c r="AU25" s="139">
        <f t="shared" ref="AU25" si="39">AT25+1</f>
        <v>48</v>
      </c>
      <c r="AV25" s="139">
        <f t="shared" ref="AV25" si="40">AU25+1</f>
        <v>49</v>
      </c>
    </row>
    <row r="26" spans="1:48" s="320" customFormat="1" ht="38.25" x14ac:dyDescent="0.25">
      <c r="A26" s="312">
        <v>1</v>
      </c>
      <c r="B26" s="313" t="s">
        <v>557</v>
      </c>
      <c r="C26" s="313">
        <v>2</v>
      </c>
      <c r="D26" s="314">
        <f>'6.1. Паспорт сетевой график'!D55</f>
        <v>44193</v>
      </c>
      <c r="E26" s="313"/>
      <c r="F26" s="313"/>
      <c r="G26" s="313">
        <v>32</v>
      </c>
      <c r="H26" s="313"/>
      <c r="I26" s="313"/>
      <c r="J26" s="313"/>
      <c r="K26" s="313"/>
      <c r="L26" s="315" t="s">
        <v>641</v>
      </c>
      <c r="M26" s="313" t="s">
        <v>394</v>
      </c>
      <c r="N26" s="313" t="s">
        <v>402</v>
      </c>
      <c r="O26" s="313" t="s">
        <v>382</v>
      </c>
      <c r="P26" s="313">
        <v>8755.7790000000005</v>
      </c>
      <c r="Q26" s="313" t="s">
        <v>399</v>
      </c>
      <c r="R26" s="313">
        <v>8755.7790000000005</v>
      </c>
      <c r="S26" s="313" t="s">
        <v>400</v>
      </c>
      <c r="T26" s="313" t="s">
        <v>400</v>
      </c>
      <c r="U26" s="313">
        <v>5</v>
      </c>
      <c r="V26" s="313">
        <v>5</v>
      </c>
      <c r="W26" s="316" t="s">
        <v>477</v>
      </c>
      <c r="X26" s="317">
        <v>8493.1059999999998</v>
      </c>
      <c r="Y26" s="316"/>
      <c r="Z26" s="316" t="s">
        <v>62</v>
      </c>
      <c r="AA26" s="317">
        <v>6615</v>
      </c>
      <c r="AB26" s="317">
        <v>6615</v>
      </c>
      <c r="AC26" s="316" t="s">
        <v>477</v>
      </c>
      <c r="AD26" s="317">
        <f>'8. Общие сведения'!B47*1000</f>
        <v>7938</v>
      </c>
      <c r="AE26" s="317">
        <f>AD26</f>
        <v>7938</v>
      </c>
      <c r="AF26" s="316" t="s">
        <v>482</v>
      </c>
      <c r="AG26" s="316" t="s">
        <v>401</v>
      </c>
      <c r="AH26" s="316" t="s">
        <v>483</v>
      </c>
      <c r="AI26" s="316" t="s">
        <v>483</v>
      </c>
      <c r="AJ26" s="316" t="s">
        <v>484</v>
      </c>
      <c r="AK26" s="318">
        <v>42718</v>
      </c>
      <c r="AL26" s="313" t="s">
        <v>263</v>
      </c>
      <c r="AM26" s="313" t="s">
        <v>263</v>
      </c>
      <c r="AN26" s="313" t="s">
        <v>263</v>
      </c>
      <c r="AO26" s="313" t="s">
        <v>263</v>
      </c>
      <c r="AP26" s="319">
        <v>42730</v>
      </c>
      <c r="AQ26" s="319">
        <v>42730</v>
      </c>
      <c r="AR26" s="319">
        <v>42730</v>
      </c>
      <c r="AS26" s="319">
        <f>AR26</f>
        <v>42730</v>
      </c>
      <c r="AT26" s="319">
        <v>43524</v>
      </c>
      <c r="AU26" s="313" t="s">
        <v>263</v>
      </c>
      <c r="AV26" s="313" t="s">
        <v>556</v>
      </c>
    </row>
    <row r="27" spans="1:48" s="324" customFormat="1" ht="12.75" x14ac:dyDescent="0.2">
      <c r="A27" s="321"/>
      <c r="B27" s="321"/>
      <c r="C27" s="321"/>
      <c r="D27" s="322"/>
      <c r="E27" s="321"/>
      <c r="F27" s="321"/>
      <c r="G27" s="321"/>
      <c r="H27" s="321"/>
      <c r="I27" s="321"/>
      <c r="J27" s="321"/>
      <c r="K27" s="321"/>
      <c r="L27" s="321"/>
      <c r="M27" s="321"/>
      <c r="N27" s="321"/>
      <c r="O27" s="321"/>
      <c r="P27" s="321"/>
      <c r="Q27" s="321"/>
      <c r="R27" s="321"/>
      <c r="S27" s="321"/>
      <c r="T27" s="321"/>
      <c r="U27" s="321"/>
      <c r="V27" s="321"/>
      <c r="W27" s="316" t="s">
        <v>478</v>
      </c>
      <c r="X27" s="317">
        <v>8755.7790000000005</v>
      </c>
      <c r="Y27" s="316"/>
      <c r="Z27" s="316"/>
      <c r="AA27" s="317">
        <v>8755.7790000000005</v>
      </c>
      <c r="AB27" s="316"/>
      <c r="AC27" s="323"/>
      <c r="AD27" s="321"/>
      <c r="AE27" s="321"/>
      <c r="AF27" s="321"/>
      <c r="AG27" s="321"/>
      <c r="AH27" s="321"/>
      <c r="AI27" s="321"/>
      <c r="AJ27" s="321"/>
      <c r="AK27" s="321"/>
      <c r="AL27" s="321"/>
      <c r="AM27" s="321"/>
      <c r="AN27" s="321"/>
      <c r="AO27" s="321"/>
      <c r="AP27" s="321"/>
      <c r="AQ27" s="321"/>
      <c r="AR27" s="321"/>
      <c r="AS27" s="321"/>
      <c r="AT27" s="321"/>
      <c r="AU27" s="321"/>
      <c r="AV27" s="321"/>
    </row>
    <row r="28" spans="1:48" s="324" customFormat="1" ht="25.5" x14ac:dyDescent="0.2">
      <c r="A28" s="321"/>
      <c r="B28" s="321"/>
      <c r="C28" s="321"/>
      <c r="D28" s="322"/>
      <c r="E28" s="321"/>
      <c r="F28" s="321"/>
      <c r="G28" s="321"/>
      <c r="H28" s="321"/>
      <c r="I28" s="321"/>
      <c r="J28" s="321"/>
      <c r="K28" s="321"/>
      <c r="L28" s="321"/>
      <c r="M28" s="321"/>
      <c r="N28" s="321"/>
      <c r="O28" s="321"/>
      <c r="P28" s="321"/>
      <c r="Q28" s="321"/>
      <c r="R28" s="321"/>
      <c r="S28" s="321"/>
      <c r="T28" s="321"/>
      <c r="U28" s="321"/>
      <c r="V28" s="321"/>
      <c r="W28" s="316" t="s">
        <v>479</v>
      </c>
      <c r="X28" s="317">
        <v>6621.4629999999997</v>
      </c>
      <c r="Y28" s="316"/>
      <c r="Z28" s="316"/>
      <c r="AA28" s="317">
        <v>6621.4629999999997</v>
      </c>
      <c r="AB28" s="316"/>
      <c r="AC28" s="323"/>
      <c r="AD28" s="321"/>
      <c r="AE28" s="321"/>
      <c r="AF28" s="321"/>
      <c r="AG28" s="321"/>
      <c r="AH28" s="321"/>
      <c r="AI28" s="321"/>
      <c r="AJ28" s="321"/>
      <c r="AK28" s="321"/>
      <c r="AL28" s="321"/>
      <c r="AM28" s="321"/>
      <c r="AN28" s="321"/>
      <c r="AO28" s="321"/>
      <c r="AP28" s="321"/>
      <c r="AQ28" s="321"/>
      <c r="AR28" s="321"/>
      <c r="AS28" s="321"/>
      <c r="AT28" s="321"/>
      <c r="AU28" s="321"/>
      <c r="AV28" s="321"/>
    </row>
    <row r="29" spans="1:48" s="324" customFormat="1" ht="12.75" x14ac:dyDescent="0.2">
      <c r="A29" s="321"/>
      <c r="B29" s="321"/>
      <c r="C29" s="321"/>
      <c r="D29" s="322"/>
      <c r="E29" s="321"/>
      <c r="F29" s="321"/>
      <c r="G29" s="321"/>
      <c r="H29" s="321"/>
      <c r="I29" s="321"/>
      <c r="J29" s="321"/>
      <c r="K29" s="321"/>
      <c r="L29" s="321"/>
      <c r="M29" s="321"/>
      <c r="N29" s="321"/>
      <c r="O29" s="321"/>
      <c r="P29" s="321"/>
      <c r="Q29" s="321"/>
      <c r="R29" s="321"/>
      <c r="S29" s="321"/>
      <c r="T29" s="321"/>
      <c r="U29" s="321"/>
      <c r="V29" s="321"/>
      <c r="W29" s="316" t="s">
        <v>480</v>
      </c>
      <c r="X29" s="317">
        <v>8320.1190000000006</v>
      </c>
      <c r="Y29" s="316"/>
      <c r="Z29" s="316"/>
      <c r="AA29" s="317">
        <v>8320.1190000000006</v>
      </c>
      <c r="AB29" s="316"/>
      <c r="AC29" s="323"/>
      <c r="AD29" s="321"/>
      <c r="AE29" s="321"/>
      <c r="AF29" s="321"/>
      <c r="AG29" s="321"/>
      <c r="AH29" s="321"/>
      <c r="AI29" s="321"/>
      <c r="AJ29" s="321"/>
      <c r="AK29" s="321"/>
      <c r="AL29" s="321"/>
      <c r="AM29" s="321"/>
      <c r="AN29" s="321"/>
      <c r="AO29" s="321"/>
      <c r="AP29" s="321"/>
      <c r="AQ29" s="321"/>
      <c r="AR29" s="321"/>
      <c r="AS29" s="321"/>
      <c r="AT29" s="321"/>
      <c r="AU29" s="321"/>
      <c r="AV29" s="321"/>
    </row>
    <row r="30" spans="1:48" s="324" customFormat="1" ht="25.5" x14ac:dyDescent="0.2">
      <c r="A30" s="321"/>
      <c r="B30" s="321"/>
      <c r="C30" s="321"/>
      <c r="D30" s="322"/>
      <c r="E30" s="321"/>
      <c r="F30" s="321"/>
      <c r="G30" s="321"/>
      <c r="H30" s="321"/>
      <c r="I30" s="321"/>
      <c r="J30" s="321"/>
      <c r="K30" s="321"/>
      <c r="L30" s="321"/>
      <c r="M30" s="321"/>
      <c r="N30" s="321"/>
      <c r="O30" s="321"/>
      <c r="P30" s="321"/>
      <c r="Q30" s="321"/>
      <c r="R30" s="321"/>
      <c r="S30" s="321"/>
      <c r="T30" s="321"/>
      <c r="U30" s="321"/>
      <c r="V30" s="321"/>
      <c r="W30" s="316" t="s">
        <v>481</v>
      </c>
      <c r="X30" s="317">
        <v>8679.0319999999992</v>
      </c>
      <c r="Y30" s="316" t="s">
        <v>481</v>
      </c>
      <c r="Z30" s="316"/>
      <c r="AA30" s="317"/>
      <c r="AB30" s="316"/>
      <c r="AC30" s="323"/>
      <c r="AD30" s="321"/>
      <c r="AE30" s="321"/>
      <c r="AF30" s="321"/>
      <c r="AG30" s="321"/>
      <c r="AH30" s="321"/>
      <c r="AI30" s="321"/>
      <c r="AJ30" s="321"/>
      <c r="AK30" s="321"/>
      <c r="AL30" s="321"/>
      <c r="AM30" s="321"/>
      <c r="AN30" s="321"/>
      <c r="AO30" s="321"/>
      <c r="AP30" s="321"/>
      <c r="AQ30" s="321"/>
      <c r="AR30" s="321"/>
      <c r="AS30" s="321"/>
      <c r="AT30" s="321"/>
      <c r="AU30" s="321"/>
      <c r="AV30" s="321"/>
    </row>
    <row r="31" spans="1:48" s="320" customFormat="1" ht="38.25" x14ac:dyDescent="0.25">
      <c r="A31" s="312">
        <v>2</v>
      </c>
      <c r="B31" s="313" t="s">
        <v>557</v>
      </c>
      <c r="C31" s="313" t="s">
        <v>61</v>
      </c>
      <c r="D31" s="314">
        <f>D26</f>
        <v>44193</v>
      </c>
      <c r="E31" s="313"/>
      <c r="F31" s="313"/>
      <c r="G31" s="313">
        <f>G26</f>
        <v>32</v>
      </c>
      <c r="H31" s="313"/>
      <c r="I31" s="313"/>
      <c r="J31" s="313"/>
      <c r="K31" s="313"/>
      <c r="L31" s="315" t="str">
        <f>L26</f>
        <v>Выключатель 110 кВ - 3шт.
Выключатель 15 кВ - 22шт.</v>
      </c>
      <c r="M31" s="313" t="s">
        <v>501</v>
      </c>
      <c r="N31" s="313" t="s">
        <v>507</v>
      </c>
      <c r="O31" s="313" t="s">
        <v>382</v>
      </c>
      <c r="P31" s="313">
        <v>430657.46</v>
      </c>
      <c r="Q31" s="313" t="s">
        <v>505</v>
      </c>
      <c r="R31" s="313">
        <v>430657.46</v>
      </c>
      <c r="S31" s="313" t="s">
        <v>506</v>
      </c>
      <c r="T31" s="313" t="s">
        <v>400</v>
      </c>
      <c r="U31" s="313">
        <v>2</v>
      </c>
      <c r="V31" s="313">
        <v>2</v>
      </c>
      <c r="W31" s="316" t="s">
        <v>516</v>
      </c>
      <c r="X31" s="317">
        <v>428418.04</v>
      </c>
      <c r="Y31" s="316"/>
      <c r="Z31" s="316" t="s">
        <v>62</v>
      </c>
      <c r="AA31" s="317">
        <v>428418.04</v>
      </c>
      <c r="AB31" s="317">
        <f>AA31</f>
        <v>428418.04</v>
      </c>
      <c r="AC31" s="317" t="s">
        <v>516</v>
      </c>
      <c r="AD31" s="317">
        <v>0</v>
      </c>
      <c r="AE31" s="317">
        <v>0</v>
      </c>
      <c r="AF31" s="316" t="s">
        <v>508</v>
      </c>
      <c r="AG31" s="316" t="s">
        <v>401</v>
      </c>
      <c r="AH31" s="318">
        <v>42978</v>
      </c>
      <c r="AI31" s="318">
        <v>42978</v>
      </c>
      <c r="AJ31" s="318">
        <v>42999</v>
      </c>
      <c r="AK31" s="318">
        <v>43007</v>
      </c>
      <c r="AL31" s="313"/>
      <c r="AM31" s="313"/>
      <c r="AN31" s="313"/>
      <c r="AO31" s="313"/>
      <c r="AP31" s="319">
        <v>43056</v>
      </c>
      <c r="AQ31" s="319">
        <v>43056</v>
      </c>
      <c r="AR31" s="319">
        <v>43056</v>
      </c>
      <c r="AS31" s="319">
        <f>AQ31+10</f>
        <v>43066</v>
      </c>
      <c r="AT31" s="319">
        <v>43358</v>
      </c>
      <c r="AU31" s="313"/>
      <c r="AV31" s="313" t="s">
        <v>523</v>
      </c>
    </row>
    <row r="32" spans="1:48" s="320" customFormat="1" ht="12.75" x14ac:dyDescent="0.25">
      <c r="A32" s="312"/>
      <c r="B32" s="313"/>
      <c r="C32" s="313"/>
      <c r="D32" s="314"/>
      <c r="E32" s="313"/>
      <c r="F32" s="313"/>
      <c r="G32" s="313"/>
      <c r="H32" s="313"/>
      <c r="I32" s="313"/>
      <c r="J32" s="313"/>
      <c r="K32" s="313"/>
      <c r="L32" s="315"/>
      <c r="M32" s="313"/>
      <c r="N32" s="313"/>
      <c r="O32" s="313"/>
      <c r="P32" s="313"/>
      <c r="Q32" s="313"/>
      <c r="R32" s="313"/>
      <c r="S32" s="313"/>
      <c r="T32" s="313"/>
      <c r="U32" s="313"/>
      <c r="V32" s="313"/>
      <c r="W32" s="316" t="s">
        <v>517</v>
      </c>
      <c r="X32" s="317">
        <v>428590.3</v>
      </c>
      <c r="Y32" s="316"/>
      <c r="Z32" s="316"/>
      <c r="AA32" s="317">
        <v>428590.3</v>
      </c>
      <c r="AB32" s="317"/>
      <c r="AC32" s="316"/>
      <c r="AD32" s="317"/>
      <c r="AE32" s="317"/>
      <c r="AF32" s="316"/>
      <c r="AG32" s="316"/>
      <c r="AH32" s="318"/>
      <c r="AI32" s="318"/>
      <c r="AJ32" s="318"/>
      <c r="AK32" s="318"/>
      <c r="AL32" s="313"/>
      <c r="AM32" s="313"/>
      <c r="AN32" s="313"/>
      <c r="AO32" s="313"/>
      <c r="AP32" s="313"/>
      <c r="AQ32" s="313"/>
      <c r="AR32" s="313"/>
      <c r="AS32" s="313"/>
      <c r="AT32" s="313"/>
      <c r="AU32" s="313"/>
      <c r="AV32" s="313"/>
    </row>
    <row r="33" spans="1:48" s="320" customFormat="1" ht="102" x14ac:dyDescent="0.25">
      <c r="A33" s="312">
        <v>3</v>
      </c>
      <c r="B33" s="313" t="s">
        <v>557</v>
      </c>
      <c r="C33" s="313" t="s">
        <v>61</v>
      </c>
      <c r="D33" s="314">
        <f>D31</f>
        <v>44193</v>
      </c>
      <c r="E33" s="313"/>
      <c r="F33" s="313"/>
      <c r="G33" s="313">
        <f>G31</f>
        <v>32</v>
      </c>
      <c r="H33" s="313"/>
      <c r="I33" s="313"/>
      <c r="J33" s="313"/>
      <c r="K33" s="313"/>
      <c r="L33" s="315" t="str">
        <f>L31</f>
        <v>Выключатель 110 кВ - 3шт.
Выключатель 15 кВ - 22шт.</v>
      </c>
      <c r="M33" s="313" t="s">
        <v>501</v>
      </c>
      <c r="N33" s="313" t="s">
        <v>558</v>
      </c>
      <c r="O33" s="313" t="s">
        <v>382</v>
      </c>
      <c r="P33" s="313">
        <v>501194.84</v>
      </c>
      <c r="Q33" s="313" t="s">
        <v>505</v>
      </c>
      <c r="R33" s="313">
        <v>501194.84</v>
      </c>
      <c r="S33" s="313" t="s">
        <v>400</v>
      </c>
      <c r="T33" s="313" t="s">
        <v>400</v>
      </c>
      <c r="U33" s="313">
        <v>5</v>
      </c>
      <c r="V33" s="313">
        <v>2</v>
      </c>
      <c r="W33" s="316" t="s">
        <v>559</v>
      </c>
      <c r="X33" s="317">
        <v>498688.86580000003</v>
      </c>
      <c r="Y33" s="316"/>
      <c r="Z33" s="316" t="s">
        <v>62</v>
      </c>
      <c r="AA33" s="317">
        <v>498688.86580000003</v>
      </c>
      <c r="AB33" s="317">
        <v>501194.84</v>
      </c>
      <c r="AC33" s="316" t="s">
        <v>560</v>
      </c>
      <c r="AD33" s="317">
        <f>'8. Общие сведения'!B33*1000</f>
        <v>646842.08207999996</v>
      </c>
      <c r="AE33" s="317"/>
      <c r="AF33" s="316" t="s">
        <v>561</v>
      </c>
      <c r="AG33" s="325" t="s">
        <v>562</v>
      </c>
      <c r="AH33" s="318">
        <v>43661</v>
      </c>
      <c r="AI33" s="318">
        <v>43661</v>
      </c>
      <c r="AJ33" s="318">
        <v>43712</v>
      </c>
      <c r="AK33" s="318">
        <v>43713</v>
      </c>
      <c r="AL33" s="313"/>
      <c r="AM33" s="313"/>
      <c r="AN33" s="313"/>
      <c r="AO33" s="313"/>
      <c r="AP33" s="319">
        <v>43735</v>
      </c>
      <c r="AQ33" s="319">
        <v>43735</v>
      </c>
      <c r="AR33" s="319">
        <v>43735</v>
      </c>
      <c r="AS33" s="319">
        <v>43735</v>
      </c>
      <c r="AT33" s="319">
        <v>44196</v>
      </c>
      <c r="AU33" s="313"/>
      <c r="AV33" s="313" t="s">
        <v>690</v>
      </c>
    </row>
    <row r="34" spans="1:48" s="320" customFormat="1" ht="12.75" x14ac:dyDescent="0.25">
      <c r="A34" s="312"/>
      <c r="B34" s="313"/>
      <c r="C34" s="313"/>
      <c r="D34" s="314"/>
      <c r="E34" s="313"/>
      <c r="F34" s="313"/>
      <c r="G34" s="313"/>
      <c r="H34" s="313"/>
      <c r="I34" s="313"/>
      <c r="J34" s="313"/>
      <c r="K34" s="313"/>
      <c r="L34" s="315"/>
      <c r="M34" s="313"/>
      <c r="N34" s="313"/>
      <c r="O34" s="313"/>
      <c r="P34" s="313"/>
      <c r="Q34" s="313"/>
      <c r="R34" s="313"/>
      <c r="S34" s="313"/>
      <c r="T34" s="313"/>
      <c r="U34" s="313"/>
      <c r="V34" s="313"/>
      <c r="W34" s="316" t="s">
        <v>560</v>
      </c>
      <c r="X34" s="317">
        <v>501194.84</v>
      </c>
      <c r="Y34" s="316"/>
      <c r="Z34" s="316"/>
      <c r="AA34" s="317">
        <v>500392.92826000002</v>
      </c>
      <c r="AB34" s="317"/>
      <c r="AC34" s="316"/>
      <c r="AD34" s="317"/>
      <c r="AE34" s="317"/>
      <c r="AF34" s="316"/>
      <c r="AG34" s="316"/>
      <c r="AH34" s="318"/>
      <c r="AI34" s="318"/>
      <c r="AJ34" s="318"/>
      <c r="AK34" s="318"/>
      <c r="AL34" s="313"/>
      <c r="AM34" s="313"/>
      <c r="AN34" s="313"/>
      <c r="AO34" s="313"/>
      <c r="AP34" s="313"/>
      <c r="AQ34" s="313"/>
      <c r="AR34" s="313"/>
      <c r="AS34" s="313"/>
      <c r="AT34" s="313"/>
      <c r="AU34" s="313"/>
      <c r="AV34" s="313"/>
    </row>
    <row r="35" spans="1:48" s="320" customFormat="1" ht="38.25" x14ac:dyDescent="0.25">
      <c r="A35" s="312">
        <v>4</v>
      </c>
      <c r="B35" s="313" t="s">
        <v>557</v>
      </c>
      <c r="C35" s="313">
        <v>7</v>
      </c>
      <c r="D35" s="314">
        <f>D33</f>
        <v>44193</v>
      </c>
      <c r="E35" s="313"/>
      <c r="F35" s="313"/>
      <c r="G35" s="313">
        <f>G33</f>
        <v>32</v>
      </c>
      <c r="H35" s="313"/>
      <c r="I35" s="313"/>
      <c r="J35" s="313"/>
      <c r="K35" s="313"/>
      <c r="L35" s="315" t="str">
        <f>L33</f>
        <v>Выключатель 110 кВ - 3шт.
Выключатель 15 кВ - 22шт.</v>
      </c>
      <c r="M35" s="313" t="s">
        <v>563</v>
      </c>
      <c r="N35" s="313" t="s">
        <v>564</v>
      </c>
      <c r="O35" s="313" t="s">
        <v>382</v>
      </c>
      <c r="P35" s="326">
        <v>1081.03</v>
      </c>
      <c r="Q35" s="313" t="s">
        <v>505</v>
      </c>
      <c r="R35" s="326">
        <v>1081.03</v>
      </c>
      <c r="S35" s="313" t="s">
        <v>506</v>
      </c>
      <c r="T35" s="313" t="s">
        <v>565</v>
      </c>
      <c r="U35" s="313" t="s">
        <v>62</v>
      </c>
      <c r="V35" s="313" t="s">
        <v>62</v>
      </c>
      <c r="W35" s="316" t="s">
        <v>566</v>
      </c>
      <c r="X35" s="326">
        <v>1081.03</v>
      </c>
      <c r="Y35" s="316"/>
      <c r="Z35" s="316"/>
      <c r="AA35" s="317"/>
      <c r="AB35" s="326">
        <v>1081.03</v>
      </c>
      <c r="AC35" s="316" t="s">
        <v>566</v>
      </c>
      <c r="AD35" s="326">
        <f>'8. Общие сведения'!B55*1000</f>
        <v>1081.0260000000001</v>
      </c>
      <c r="AE35" s="326">
        <v>1081.0260000000001</v>
      </c>
      <c r="AF35" s="316" t="s">
        <v>567</v>
      </c>
      <c r="AG35" s="316" t="s">
        <v>568</v>
      </c>
      <c r="AH35" s="318">
        <v>43287</v>
      </c>
      <c r="AI35" s="318">
        <v>43287</v>
      </c>
      <c r="AJ35" s="318">
        <v>43287</v>
      </c>
      <c r="AK35" s="318">
        <v>43287</v>
      </c>
      <c r="AL35" s="313" t="s">
        <v>569</v>
      </c>
      <c r="AM35" s="313" t="s">
        <v>570</v>
      </c>
      <c r="AN35" s="313" t="s">
        <v>571</v>
      </c>
      <c r="AO35" s="313" t="s">
        <v>572</v>
      </c>
      <c r="AP35" s="313" t="s">
        <v>571</v>
      </c>
      <c r="AQ35" s="313" t="s">
        <v>571</v>
      </c>
      <c r="AR35" s="313" t="s">
        <v>571</v>
      </c>
      <c r="AS35" s="313" t="s">
        <v>571</v>
      </c>
      <c r="AT35" s="313" t="s">
        <v>576</v>
      </c>
      <c r="AU35" s="313"/>
      <c r="AV35" s="313" t="s">
        <v>581</v>
      </c>
    </row>
    <row r="36" spans="1:48" s="320" customFormat="1" ht="38.25" x14ac:dyDescent="0.25">
      <c r="A36" s="312">
        <v>5</v>
      </c>
      <c r="B36" s="313" t="s">
        <v>557</v>
      </c>
      <c r="C36" s="313">
        <v>7</v>
      </c>
      <c r="D36" s="314">
        <f>D35</f>
        <v>44193</v>
      </c>
      <c r="E36" s="313"/>
      <c r="F36" s="313"/>
      <c r="G36" s="313">
        <f>G35</f>
        <v>32</v>
      </c>
      <c r="H36" s="313"/>
      <c r="I36" s="313"/>
      <c r="J36" s="313"/>
      <c r="K36" s="313"/>
      <c r="L36" s="315" t="str">
        <f>L35</f>
        <v>Выключатель 110 кВ - 3шт.
Выключатель 15 кВ - 22шт.</v>
      </c>
      <c r="M36" s="313" t="s">
        <v>563</v>
      </c>
      <c r="N36" s="313" t="s">
        <v>573</v>
      </c>
      <c r="O36" s="313" t="s">
        <v>382</v>
      </c>
      <c r="P36" s="326">
        <v>20</v>
      </c>
      <c r="Q36" s="313" t="s">
        <v>505</v>
      </c>
      <c r="R36" s="326">
        <v>20</v>
      </c>
      <c r="S36" s="313" t="s">
        <v>506</v>
      </c>
      <c r="T36" s="313" t="s">
        <v>565</v>
      </c>
      <c r="U36" s="313" t="s">
        <v>62</v>
      </c>
      <c r="V36" s="313" t="s">
        <v>62</v>
      </c>
      <c r="W36" s="316" t="s">
        <v>566</v>
      </c>
      <c r="X36" s="326">
        <v>20</v>
      </c>
      <c r="Y36" s="316"/>
      <c r="Z36" s="316"/>
      <c r="AA36" s="317"/>
      <c r="AB36" s="326">
        <v>20</v>
      </c>
      <c r="AC36" s="316" t="s">
        <v>566</v>
      </c>
      <c r="AD36" s="326">
        <f>'8. Общие сведения'!B59*1000</f>
        <v>20</v>
      </c>
      <c r="AE36" s="326">
        <v>20</v>
      </c>
      <c r="AF36" s="316" t="s">
        <v>567</v>
      </c>
      <c r="AG36" s="316" t="s">
        <v>568</v>
      </c>
      <c r="AH36" s="318">
        <v>43287</v>
      </c>
      <c r="AI36" s="318">
        <v>43287</v>
      </c>
      <c r="AJ36" s="318">
        <v>43287</v>
      </c>
      <c r="AK36" s="318">
        <v>43287</v>
      </c>
      <c r="AL36" s="313" t="s">
        <v>569</v>
      </c>
      <c r="AM36" s="313" t="s">
        <v>570</v>
      </c>
      <c r="AN36" s="313" t="s">
        <v>571</v>
      </c>
      <c r="AO36" s="313" t="s">
        <v>572</v>
      </c>
      <c r="AP36" s="313" t="s">
        <v>571</v>
      </c>
      <c r="AQ36" s="313" t="s">
        <v>571</v>
      </c>
      <c r="AR36" s="313" t="s">
        <v>571</v>
      </c>
      <c r="AS36" s="313" t="s">
        <v>571</v>
      </c>
      <c r="AT36" s="313" t="s">
        <v>576</v>
      </c>
      <c r="AU36" s="313"/>
      <c r="AV36" s="313"/>
    </row>
    <row r="37" spans="1:48" s="320" customFormat="1" ht="38.25" x14ac:dyDescent="0.25">
      <c r="A37" s="312">
        <v>6</v>
      </c>
      <c r="B37" s="313" t="s">
        <v>557</v>
      </c>
      <c r="C37" s="313">
        <v>7</v>
      </c>
      <c r="D37" s="314">
        <f>D35</f>
        <v>44193</v>
      </c>
      <c r="E37" s="313"/>
      <c r="F37" s="313"/>
      <c r="G37" s="313">
        <f>G35</f>
        <v>32</v>
      </c>
      <c r="H37" s="313"/>
      <c r="I37" s="313"/>
      <c r="J37" s="313"/>
      <c r="K37" s="313"/>
      <c r="L37" s="315" t="str">
        <f>L35</f>
        <v>Выключатель 110 кВ - 3шт.
Выключатель 15 кВ - 22шт.</v>
      </c>
      <c r="M37" s="313" t="s">
        <v>563</v>
      </c>
      <c r="N37" s="313" t="s">
        <v>577</v>
      </c>
      <c r="O37" s="313" t="s">
        <v>382</v>
      </c>
      <c r="P37" s="326">
        <v>338.38099999999997</v>
      </c>
      <c r="Q37" s="313" t="s">
        <v>505</v>
      </c>
      <c r="R37" s="326">
        <v>338.38099999999997</v>
      </c>
      <c r="S37" s="313" t="s">
        <v>506</v>
      </c>
      <c r="T37" s="313" t="s">
        <v>565</v>
      </c>
      <c r="U37" s="313" t="s">
        <v>62</v>
      </c>
      <c r="V37" s="313" t="s">
        <v>62</v>
      </c>
      <c r="W37" s="316" t="s">
        <v>566</v>
      </c>
      <c r="X37" s="326">
        <v>338.38099999999997</v>
      </c>
      <c r="Y37" s="316"/>
      <c r="Z37" s="316"/>
      <c r="AA37" s="317"/>
      <c r="AB37" s="326">
        <v>338.38099999999997</v>
      </c>
      <c r="AC37" s="316" t="s">
        <v>566</v>
      </c>
      <c r="AD37" s="326">
        <f>'8. Общие сведения'!B63*1000</f>
        <v>338.38099999999997</v>
      </c>
      <c r="AE37" s="326">
        <v>338.38099999999997</v>
      </c>
      <c r="AF37" s="316"/>
      <c r="AG37" s="316"/>
      <c r="AH37" s="318"/>
      <c r="AI37" s="318"/>
      <c r="AJ37" s="318"/>
      <c r="AK37" s="318"/>
      <c r="AL37" s="313" t="s">
        <v>709</v>
      </c>
      <c r="AM37" s="313" t="s">
        <v>570</v>
      </c>
      <c r="AN37" s="319">
        <v>43700</v>
      </c>
      <c r="AO37" s="327" t="s">
        <v>579</v>
      </c>
      <c r="AP37" s="313" t="s">
        <v>580</v>
      </c>
      <c r="AQ37" s="313" t="s">
        <v>580</v>
      </c>
      <c r="AR37" s="313" t="s">
        <v>580</v>
      </c>
      <c r="AS37" s="313" t="s">
        <v>580</v>
      </c>
      <c r="AT37" s="313" t="s">
        <v>583</v>
      </c>
      <c r="AU37" s="313"/>
      <c r="AV37" s="313"/>
    </row>
    <row r="38" spans="1:48" s="320" customFormat="1" ht="38.25" x14ac:dyDescent="0.25">
      <c r="A38" s="312">
        <v>7</v>
      </c>
      <c r="B38" s="313" t="s">
        <v>557</v>
      </c>
      <c r="C38" s="313">
        <v>7</v>
      </c>
      <c r="D38" s="314">
        <f>D37</f>
        <v>44193</v>
      </c>
      <c r="E38" s="313"/>
      <c r="F38" s="313"/>
      <c r="G38" s="313">
        <f>G37</f>
        <v>32</v>
      </c>
      <c r="H38" s="313"/>
      <c r="I38" s="313"/>
      <c r="J38" s="313"/>
      <c r="K38" s="313"/>
      <c r="L38" s="315" t="str">
        <f>L37</f>
        <v>Выключатель 110 кВ - 3шт.
Выключатель 15 кВ - 22шт.</v>
      </c>
      <c r="M38" s="313" t="s">
        <v>563</v>
      </c>
      <c r="N38" s="313" t="s">
        <v>578</v>
      </c>
      <c r="O38" s="313" t="s">
        <v>382</v>
      </c>
      <c r="P38" s="326">
        <v>6</v>
      </c>
      <c r="Q38" s="313" t="s">
        <v>505</v>
      </c>
      <c r="R38" s="326">
        <v>6</v>
      </c>
      <c r="S38" s="313" t="s">
        <v>506</v>
      </c>
      <c r="T38" s="313" t="s">
        <v>565</v>
      </c>
      <c r="U38" s="313" t="s">
        <v>62</v>
      </c>
      <c r="V38" s="313" t="s">
        <v>62</v>
      </c>
      <c r="W38" s="316" t="s">
        <v>566</v>
      </c>
      <c r="X38" s="326">
        <v>6</v>
      </c>
      <c r="Y38" s="316"/>
      <c r="Z38" s="316"/>
      <c r="AA38" s="317"/>
      <c r="AB38" s="326">
        <v>6</v>
      </c>
      <c r="AC38" s="316" t="s">
        <v>566</v>
      </c>
      <c r="AD38" s="326">
        <f>'8. Общие сведения'!B67*1000</f>
        <v>6</v>
      </c>
      <c r="AE38" s="326">
        <v>6</v>
      </c>
      <c r="AF38" s="316"/>
      <c r="AG38" s="316"/>
      <c r="AH38" s="318"/>
      <c r="AI38" s="318"/>
      <c r="AJ38" s="318"/>
      <c r="AK38" s="318"/>
      <c r="AL38" s="313" t="s">
        <v>709</v>
      </c>
      <c r="AM38" s="313" t="s">
        <v>570</v>
      </c>
      <c r="AN38" s="319">
        <v>43700</v>
      </c>
      <c r="AO38" s="327" t="s">
        <v>579</v>
      </c>
      <c r="AP38" s="313" t="s">
        <v>580</v>
      </c>
      <c r="AQ38" s="313" t="s">
        <v>580</v>
      </c>
      <c r="AR38" s="313" t="s">
        <v>580</v>
      </c>
      <c r="AS38" s="313" t="s">
        <v>580</v>
      </c>
      <c r="AT38" s="319">
        <v>43811</v>
      </c>
      <c r="AU38" s="313"/>
      <c r="AV38" s="313" t="s">
        <v>585</v>
      </c>
    </row>
    <row r="39" spans="1:48" s="320" customFormat="1" ht="25.5" x14ac:dyDescent="0.25">
      <c r="A39" s="312">
        <v>8</v>
      </c>
      <c r="B39" s="313" t="s">
        <v>557</v>
      </c>
      <c r="C39" s="313">
        <v>7</v>
      </c>
      <c r="D39" s="314">
        <f>D38</f>
        <v>44193</v>
      </c>
      <c r="E39" s="313"/>
      <c r="F39" s="313"/>
      <c r="G39" s="313">
        <f>G38</f>
        <v>32</v>
      </c>
      <c r="H39" s="313"/>
      <c r="I39" s="313"/>
      <c r="J39" s="313"/>
      <c r="K39" s="313"/>
      <c r="L39" s="315" t="str">
        <f>L38</f>
        <v>Выключатель 110 кВ - 3шт.
Выключатель 15 кВ - 22шт.</v>
      </c>
      <c r="M39" s="313" t="s">
        <v>563</v>
      </c>
      <c r="N39" s="313" t="s">
        <v>589</v>
      </c>
      <c r="O39" s="313" t="s">
        <v>382</v>
      </c>
      <c r="P39" s="326">
        <v>7741.44</v>
      </c>
      <c r="Q39" s="313" t="s">
        <v>590</v>
      </c>
      <c r="R39" s="326">
        <v>7741.44</v>
      </c>
      <c r="S39" s="313" t="s">
        <v>506</v>
      </c>
      <c r="T39" s="313" t="s">
        <v>591</v>
      </c>
      <c r="U39" s="313" t="s">
        <v>60</v>
      </c>
      <c r="V39" s="313" t="s">
        <v>60</v>
      </c>
      <c r="W39" s="316" t="s">
        <v>592</v>
      </c>
      <c r="X39" s="326">
        <v>7257.6</v>
      </c>
      <c r="Y39" s="316"/>
      <c r="Z39" s="316"/>
      <c r="AA39" s="317"/>
      <c r="AB39" s="326">
        <v>7257.6</v>
      </c>
      <c r="AC39" s="316" t="s">
        <v>592</v>
      </c>
      <c r="AD39" s="326">
        <f>'8. Общие сведения'!B91*1000</f>
        <v>0.6</v>
      </c>
      <c r="AE39" s="326">
        <v>0.6</v>
      </c>
      <c r="AF39" s="316" t="s">
        <v>593</v>
      </c>
      <c r="AG39" s="316" t="s">
        <v>401</v>
      </c>
      <c r="AH39" s="318">
        <v>42891</v>
      </c>
      <c r="AI39" s="318">
        <v>42891</v>
      </c>
      <c r="AJ39" s="318">
        <v>42907</v>
      </c>
      <c r="AK39" s="318">
        <v>42941</v>
      </c>
      <c r="AL39" s="313"/>
      <c r="AM39" s="313"/>
      <c r="AN39" s="319"/>
      <c r="AO39" s="327"/>
      <c r="AP39" s="319">
        <v>42960</v>
      </c>
      <c r="AQ39" s="319">
        <v>42960</v>
      </c>
      <c r="AR39" s="319">
        <v>42960</v>
      </c>
      <c r="AS39" s="319">
        <v>42960</v>
      </c>
      <c r="AT39" s="319">
        <v>43325</v>
      </c>
      <c r="AU39" s="313"/>
      <c r="AV39" s="313" t="s">
        <v>594</v>
      </c>
    </row>
    <row r="40" spans="1:48" s="320" customFormat="1" ht="12.75" x14ac:dyDescent="0.25">
      <c r="A40" s="312"/>
      <c r="B40" s="313"/>
      <c r="C40" s="313"/>
      <c r="D40" s="314"/>
      <c r="E40" s="313"/>
      <c r="F40" s="313"/>
      <c r="G40" s="313"/>
      <c r="H40" s="313"/>
      <c r="I40" s="313"/>
      <c r="J40" s="313"/>
      <c r="K40" s="313"/>
      <c r="L40" s="315"/>
      <c r="M40" s="313"/>
      <c r="N40" s="313"/>
      <c r="O40" s="313"/>
      <c r="P40" s="326"/>
      <c r="Q40" s="313"/>
      <c r="R40" s="326"/>
      <c r="S40" s="313"/>
      <c r="T40" s="313"/>
      <c r="U40" s="313"/>
      <c r="V40" s="313"/>
      <c r="W40" s="316" t="s">
        <v>595</v>
      </c>
      <c r="X40" s="326">
        <v>7330.18</v>
      </c>
      <c r="Y40" s="316"/>
      <c r="Z40" s="316"/>
      <c r="AA40" s="317"/>
      <c r="AB40" s="326"/>
      <c r="AC40" s="316"/>
      <c r="AD40" s="326"/>
      <c r="AE40" s="326"/>
      <c r="AF40" s="316"/>
      <c r="AG40" s="316"/>
      <c r="AH40" s="318"/>
      <c r="AI40" s="318"/>
      <c r="AJ40" s="318"/>
      <c r="AK40" s="318"/>
      <c r="AL40" s="313"/>
      <c r="AM40" s="313"/>
      <c r="AN40" s="319"/>
      <c r="AO40" s="327"/>
      <c r="AP40" s="319"/>
      <c r="AQ40" s="319"/>
      <c r="AR40" s="319"/>
      <c r="AS40" s="319"/>
      <c r="AT40" s="319"/>
      <c r="AU40" s="313"/>
      <c r="AV40" s="313"/>
    </row>
    <row r="41" spans="1:48" s="320" customFormat="1" ht="12.75" x14ac:dyDescent="0.25">
      <c r="A41" s="312"/>
      <c r="B41" s="313"/>
      <c r="C41" s="313"/>
      <c r="D41" s="314"/>
      <c r="E41" s="313"/>
      <c r="F41" s="313"/>
      <c r="G41" s="313"/>
      <c r="H41" s="313"/>
      <c r="I41" s="313"/>
      <c r="J41" s="313"/>
      <c r="K41" s="313"/>
      <c r="L41" s="315"/>
      <c r="M41" s="313"/>
      <c r="N41" s="313"/>
      <c r="O41" s="313"/>
      <c r="P41" s="326"/>
      <c r="Q41" s="313"/>
      <c r="R41" s="326"/>
      <c r="S41" s="313"/>
      <c r="T41" s="313"/>
      <c r="U41" s="313"/>
      <c r="V41" s="313"/>
      <c r="W41" s="316" t="s">
        <v>596</v>
      </c>
      <c r="X41" s="326">
        <v>7461.74</v>
      </c>
      <c r="Y41" s="316"/>
      <c r="Z41" s="316"/>
      <c r="AA41" s="317"/>
      <c r="AB41" s="326"/>
      <c r="AC41" s="316"/>
      <c r="AD41" s="326"/>
      <c r="AE41" s="326"/>
      <c r="AF41" s="316"/>
      <c r="AG41" s="316"/>
      <c r="AH41" s="318"/>
      <c r="AI41" s="318"/>
      <c r="AJ41" s="318"/>
      <c r="AK41" s="318"/>
      <c r="AL41" s="313"/>
      <c r="AM41" s="313"/>
      <c r="AN41" s="319"/>
      <c r="AO41" s="327"/>
      <c r="AP41" s="319"/>
      <c r="AQ41" s="319"/>
      <c r="AR41" s="319"/>
      <c r="AS41" s="319"/>
      <c r="AT41" s="319"/>
      <c r="AU41" s="313"/>
      <c r="AV41" s="313"/>
    </row>
    <row r="42" spans="1:48" s="320" customFormat="1" ht="25.5" x14ac:dyDescent="0.25">
      <c r="A42" s="312">
        <v>9</v>
      </c>
      <c r="B42" s="313" t="s">
        <v>557</v>
      </c>
      <c r="C42" s="313">
        <v>7</v>
      </c>
      <c r="D42" s="314">
        <f>D39</f>
        <v>44193</v>
      </c>
      <c r="E42" s="313"/>
      <c r="F42" s="313"/>
      <c r="G42" s="313">
        <f>G39</f>
        <v>32</v>
      </c>
      <c r="H42" s="313"/>
      <c r="I42" s="313"/>
      <c r="J42" s="313"/>
      <c r="K42" s="313"/>
      <c r="L42" s="315" t="str">
        <f>L39</f>
        <v>Выключатель 110 кВ - 3шт.
Выключатель 15 кВ - 22шт.</v>
      </c>
      <c r="M42" s="313" t="s">
        <v>563</v>
      </c>
      <c r="N42" s="313" t="s">
        <v>597</v>
      </c>
      <c r="O42" s="313" t="s">
        <v>382</v>
      </c>
      <c r="P42" s="326">
        <v>1801.82</v>
      </c>
      <c r="Q42" s="313" t="s">
        <v>590</v>
      </c>
      <c r="R42" s="326">
        <v>1801.82</v>
      </c>
      <c r="S42" s="313" t="s">
        <v>506</v>
      </c>
      <c r="T42" s="313" t="s">
        <v>598</v>
      </c>
      <c r="U42" s="313" t="s">
        <v>61</v>
      </c>
      <c r="V42" s="313" t="s">
        <v>61</v>
      </c>
      <c r="W42" s="316" t="s">
        <v>599</v>
      </c>
      <c r="X42" s="326">
        <v>1801.82</v>
      </c>
      <c r="Y42" s="316"/>
      <c r="Z42" s="316"/>
      <c r="AA42" s="317"/>
      <c r="AB42" s="326">
        <v>1801.82</v>
      </c>
      <c r="AC42" s="316" t="s">
        <v>600</v>
      </c>
      <c r="AD42" s="326">
        <f>'8. Общие сведения'!B87*1000</f>
        <v>122.4</v>
      </c>
      <c r="AE42" s="326"/>
      <c r="AF42" s="316" t="s">
        <v>601</v>
      </c>
      <c r="AG42" s="316" t="s">
        <v>602</v>
      </c>
      <c r="AH42" s="318">
        <v>43397</v>
      </c>
      <c r="AI42" s="318">
        <v>43397</v>
      </c>
      <c r="AJ42" s="318">
        <v>43445</v>
      </c>
      <c r="AK42" s="318">
        <v>43462</v>
      </c>
      <c r="AL42" s="313"/>
      <c r="AM42" s="313"/>
      <c r="AN42" s="319"/>
      <c r="AO42" s="327"/>
      <c r="AP42" s="319">
        <v>43482</v>
      </c>
      <c r="AQ42" s="319">
        <v>43482</v>
      </c>
      <c r="AR42" s="319">
        <v>43482</v>
      </c>
      <c r="AS42" s="319">
        <v>43482</v>
      </c>
      <c r="AT42" s="319">
        <v>44213</v>
      </c>
      <c r="AU42" s="313"/>
      <c r="AV42" s="313" t="s">
        <v>594</v>
      </c>
    </row>
    <row r="43" spans="1:48" s="320" customFormat="1" ht="12.75" x14ac:dyDescent="0.25">
      <c r="A43" s="312"/>
      <c r="B43" s="313"/>
      <c r="C43" s="313"/>
      <c r="D43" s="314"/>
      <c r="E43" s="313"/>
      <c r="F43" s="313"/>
      <c r="G43" s="313"/>
      <c r="H43" s="313"/>
      <c r="I43" s="313"/>
      <c r="J43" s="313"/>
      <c r="K43" s="313"/>
      <c r="L43" s="315"/>
      <c r="M43" s="313"/>
      <c r="N43" s="313"/>
      <c r="O43" s="313"/>
      <c r="P43" s="326"/>
      <c r="Q43" s="313"/>
      <c r="R43" s="326"/>
      <c r="S43" s="313"/>
      <c r="T43" s="313"/>
      <c r="U43" s="313"/>
      <c r="V43" s="313"/>
      <c r="W43" s="316" t="s">
        <v>600</v>
      </c>
      <c r="X43" s="326">
        <v>1801.82</v>
      </c>
      <c r="Y43" s="316"/>
      <c r="Z43" s="316"/>
      <c r="AA43" s="317"/>
      <c r="AB43" s="326"/>
      <c r="AC43" s="316"/>
      <c r="AD43" s="326"/>
      <c r="AE43" s="326"/>
      <c r="AF43" s="316"/>
      <c r="AG43" s="316"/>
      <c r="AH43" s="318"/>
      <c r="AI43" s="318"/>
      <c r="AJ43" s="318"/>
      <c r="AK43" s="318"/>
      <c r="AL43" s="313"/>
      <c r="AM43" s="313"/>
      <c r="AN43" s="319"/>
      <c r="AO43" s="327"/>
      <c r="AP43" s="313"/>
      <c r="AQ43" s="313"/>
      <c r="AR43" s="313"/>
      <c r="AS43" s="313"/>
      <c r="AT43" s="319"/>
      <c r="AU43" s="313"/>
      <c r="AV43" s="313"/>
    </row>
    <row r="44" spans="1:48" s="338" customFormat="1" ht="12.75" x14ac:dyDescent="0.25">
      <c r="A44" s="328"/>
      <c r="B44" s="329"/>
      <c r="C44" s="329"/>
      <c r="D44" s="330"/>
      <c r="E44" s="329"/>
      <c r="F44" s="329"/>
      <c r="G44" s="329"/>
      <c r="H44" s="329"/>
      <c r="I44" s="329"/>
      <c r="J44" s="329"/>
      <c r="K44" s="329"/>
      <c r="L44" s="331"/>
      <c r="M44" s="329"/>
      <c r="N44" s="329"/>
      <c r="O44" s="329"/>
      <c r="P44" s="332"/>
      <c r="Q44" s="329"/>
      <c r="R44" s="332"/>
      <c r="S44" s="329"/>
      <c r="T44" s="329"/>
      <c r="U44" s="329"/>
      <c r="V44" s="329"/>
      <c r="W44" s="333"/>
      <c r="X44" s="332"/>
      <c r="Y44" s="333"/>
      <c r="Z44" s="333"/>
      <c r="AA44" s="334"/>
      <c r="AB44" s="332"/>
      <c r="AC44" s="333"/>
      <c r="AD44" s="332"/>
      <c r="AE44" s="332"/>
      <c r="AF44" s="333"/>
      <c r="AG44" s="333"/>
      <c r="AH44" s="335"/>
      <c r="AI44" s="335"/>
      <c r="AJ44" s="335"/>
      <c r="AK44" s="335"/>
      <c r="AL44" s="329"/>
      <c r="AM44" s="329"/>
      <c r="AN44" s="336"/>
      <c r="AO44" s="337"/>
      <c r="AP44" s="329"/>
      <c r="AQ44" s="329"/>
      <c r="AR44" s="329"/>
      <c r="AS44" s="329"/>
      <c r="AT44" s="336"/>
      <c r="AU44" s="329"/>
      <c r="AV44" s="329"/>
    </row>
    <row r="45" spans="1:48" s="349" customFormat="1" ht="38.25" x14ac:dyDescent="0.25">
      <c r="A45" s="339">
        <v>10</v>
      </c>
      <c r="B45" s="340" t="s">
        <v>557</v>
      </c>
      <c r="C45" s="340">
        <v>7</v>
      </c>
      <c r="D45" s="341">
        <v>44195</v>
      </c>
      <c r="E45" s="340"/>
      <c r="F45" s="340"/>
      <c r="G45" s="340">
        <v>32</v>
      </c>
      <c r="H45" s="340"/>
      <c r="I45" s="340"/>
      <c r="J45" s="340"/>
      <c r="K45" s="340"/>
      <c r="L45" s="342" t="s">
        <v>552</v>
      </c>
      <c r="M45" s="340" t="s">
        <v>563</v>
      </c>
      <c r="N45" s="340" t="s">
        <v>610</v>
      </c>
      <c r="O45" s="340" t="s">
        <v>382</v>
      </c>
      <c r="P45" s="340">
        <v>4526.93</v>
      </c>
      <c r="Q45" s="340" t="s">
        <v>505</v>
      </c>
      <c r="R45" s="343">
        <v>5432.32</v>
      </c>
      <c r="S45" s="340" t="s">
        <v>506</v>
      </c>
      <c r="T45" s="340" t="s">
        <v>605</v>
      </c>
      <c r="U45" s="340" t="s">
        <v>59</v>
      </c>
      <c r="V45" s="340" t="s">
        <v>59</v>
      </c>
      <c r="W45" s="344" t="s">
        <v>606</v>
      </c>
      <c r="X45" s="343">
        <v>4391.12</v>
      </c>
      <c r="Y45" s="344"/>
      <c r="Z45" s="344"/>
      <c r="AA45" s="345"/>
      <c r="AB45" s="343">
        <v>4391.12</v>
      </c>
      <c r="AC45" s="344" t="s">
        <v>606</v>
      </c>
      <c r="AD45" s="449">
        <f>'8. Общие сведения'!B103*1000</f>
        <v>5269.3434000000007</v>
      </c>
      <c r="AE45" s="343">
        <v>5269.3440000000001</v>
      </c>
      <c r="AF45" s="344" t="s">
        <v>611</v>
      </c>
      <c r="AG45" s="344" t="s">
        <v>612</v>
      </c>
      <c r="AH45" s="346">
        <v>43871</v>
      </c>
      <c r="AI45" s="346">
        <v>43871</v>
      </c>
      <c r="AJ45" s="346">
        <v>43889</v>
      </c>
      <c r="AK45" s="346">
        <v>43901</v>
      </c>
      <c r="AL45" s="340"/>
      <c r="AM45" s="340"/>
      <c r="AN45" s="347"/>
      <c r="AO45" s="348"/>
      <c r="AP45" s="347" t="s">
        <v>613</v>
      </c>
      <c r="AQ45" s="347" t="s">
        <v>613</v>
      </c>
      <c r="AR45" s="347" t="s">
        <v>613</v>
      </c>
      <c r="AS45" s="347" t="s">
        <v>613</v>
      </c>
      <c r="AT45" s="347">
        <v>44196</v>
      </c>
      <c r="AU45" s="340"/>
      <c r="AV45" s="340" t="s">
        <v>691</v>
      </c>
    </row>
    <row r="46" spans="1:48" s="349" customFormat="1" ht="25.5" x14ac:dyDescent="0.25">
      <c r="A46" s="339"/>
      <c r="B46" s="340"/>
      <c r="C46" s="340"/>
      <c r="D46" s="341"/>
      <c r="E46" s="340"/>
      <c r="F46" s="340"/>
      <c r="G46" s="340"/>
      <c r="H46" s="340"/>
      <c r="I46" s="340"/>
      <c r="J46" s="340"/>
      <c r="K46" s="340"/>
      <c r="L46" s="342"/>
      <c r="M46" s="340"/>
      <c r="N46" s="340"/>
      <c r="O46" s="340"/>
      <c r="P46" s="343"/>
      <c r="Q46" s="340"/>
      <c r="R46" s="343"/>
      <c r="S46" s="340"/>
      <c r="T46" s="340"/>
      <c r="U46" s="340"/>
      <c r="V46" s="340"/>
      <c r="W46" s="344" t="s">
        <v>607</v>
      </c>
      <c r="X46" s="343">
        <v>4504.3</v>
      </c>
      <c r="Y46" s="344"/>
      <c r="Z46" s="344"/>
      <c r="AA46" s="345"/>
      <c r="AB46" s="343"/>
      <c r="AC46" s="344"/>
      <c r="AD46" s="343"/>
      <c r="AE46" s="343"/>
      <c r="AF46" s="344"/>
      <c r="AG46" s="344"/>
      <c r="AH46" s="346"/>
      <c r="AI46" s="346"/>
      <c r="AJ46" s="346"/>
      <c r="AK46" s="346"/>
      <c r="AL46" s="340"/>
      <c r="AM46" s="340"/>
      <c r="AN46" s="347"/>
      <c r="AO46" s="348"/>
      <c r="AP46" s="347"/>
      <c r="AQ46" s="347"/>
      <c r="AR46" s="347"/>
      <c r="AS46" s="347"/>
      <c r="AT46" s="347"/>
      <c r="AU46" s="340"/>
      <c r="AV46" s="340"/>
    </row>
    <row r="47" spans="1:48" s="349" customFormat="1" ht="25.5" x14ac:dyDescent="0.25">
      <c r="A47" s="339"/>
      <c r="B47" s="340"/>
      <c r="C47" s="340"/>
      <c r="D47" s="341"/>
      <c r="E47" s="340"/>
      <c r="F47" s="340"/>
      <c r="G47" s="340"/>
      <c r="H47" s="340"/>
      <c r="I47" s="340"/>
      <c r="J47" s="340"/>
      <c r="K47" s="340"/>
      <c r="L47" s="342"/>
      <c r="M47" s="340"/>
      <c r="N47" s="340"/>
      <c r="O47" s="340"/>
      <c r="P47" s="343"/>
      <c r="Q47" s="340"/>
      <c r="R47" s="343"/>
      <c r="S47" s="340"/>
      <c r="T47" s="340"/>
      <c r="U47" s="340"/>
      <c r="V47" s="340"/>
      <c r="W47" s="344" t="s">
        <v>608</v>
      </c>
      <c r="X47" s="343">
        <v>4504.3</v>
      </c>
      <c r="Y47" s="344" t="s">
        <v>608</v>
      </c>
      <c r="Z47" s="344"/>
      <c r="AA47" s="345"/>
      <c r="AB47" s="343"/>
      <c r="AC47" s="344"/>
      <c r="AD47" s="343"/>
      <c r="AE47" s="343"/>
      <c r="AF47" s="344"/>
      <c r="AG47" s="344"/>
      <c r="AH47" s="346"/>
      <c r="AI47" s="346"/>
      <c r="AJ47" s="346"/>
      <c r="AK47" s="346"/>
      <c r="AL47" s="340"/>
      <c r="AM47" s="340"/>
      <c r="AN47" s="347"/>
      <c r="AO47" s="348"/>
      <c r="AP47" s="347"/>
      <c r="AQ47" s="347"/>
      <c r="AR47" s="347"/>
      <c r="AS47" s="347"/>
      <c r="AT47" s="347"/>
      <c r="AU47" s="340"/>
      <c r="AV47" s="340"/>
    </row>
    <row r="48" spans="1:48" s="349" customFormat="1" ht="38.25" x14ac:dyDescent="0.25">
      <c r="A48" s="339"/>
      <c r="B48" s="340"/>
      <c r="C48" s="340"/>
      <c r="D48" s="341"/>
      <c r="E48" s="340"/>
      <c r="F48" s="340"/>
      <c r="G48" s="340"/>
      <c r="H48" s="340"/>
      <c r="I48" s="340"/>
      <c r="J48" s="340"/>
      <c r="K48" s="340"/>
      <c r="L48" s="342"/>
      <c r="M48" s="340"/>
      <c r="N48" s="340"/>
      <c r="O48" s="340"/>
      <c r="P48" s="343"/>
      <c r="Q48" s="340"/>
      <c r="R48" s="343"/>
      <c r="S48" s="340"/>
      <c r="T48" s="340"/>
      <c r="U48" s="340"/>
      <c r="V48" s="340"/>
      <c r="W48" s="344" t="s">
        <v>609</v>
      </c>
      <c r="X48" s="343">
        <v>4005.21</v>
      </c>
      <c r="Y48" s="344" t="s">
        <v>609</v>
      </c>
      <c r="Z48" s="344"/>
      <c r="AA48" s="345"/>
      <c r="AB48" s="343"/>
      <c r="AC48" s="344"/>
      <c r="AD48" s="343"/>
      <c r="AE48" s="343"/>
      <c r="AF48" s="344"/>
      <c r="AG48" s="344"/>
      <c r="AH48" s="346"/>
      <c r="AI48" s="346"/>
      <c r="AJ48" s="346"/>
      <c r="AK48" s="346"/>
      <c r="AL48" s="340"/>
      <c r="AM48" s="340"/>
      <c r="AN48" s="347"/>
      <c r="AO48" s="348"/>
      <c r="AP48" s="347"/>
      <c r="AQ48" s="347"/>
      <c r="AR48" s="347"/>
      <c r="AS48" s="347"/>
      <c r="AT48" s="347"/>
      <c r="AU48" s="340"/>
      <c r="AV48" s="340"/>
    </row>
    <row r="49" spans="1:48" s="349" customFormat="1" ht="102" x14ac:dyDescent="0.25">
      <c r="A49" s="339">
        <v>11</v>
      </c>
      <c r="B49" s="340" t="s">
        <v>557</v>
      </c>
      <c r="C49" s="340">
        <v>7</v>
      </c>
      <c r="D49" s="341">
        <v>44195</v>
      </c>
      <c r="E49" s="340"/>
      <c r="F49" s="340"/>
      <c r="G49" s="340">
        <v>32</v>
      </c>
      <c r="H49" s="340"/>
      <c r="I49" s="340"/>
      <c r="J49" s="340"/>
      <c r="K49" s="340"/>
      <c r="L49" s="342" t="s">
        <v>552</v>
      </c>
      <c r="M49" s="340" t="s">
        <v>563</v>
      </c>
      <c r="N49" s="340" t="s">
        <v>614</v>
      </c>
      <c r="O49" s="340" t="s">
        <v>382</v>
      </c>
      <c r="P49" s="343">
        <v>409.76</v>
      </c>
      <c r="Q49" s="340" t="s">
        <v>399</v>
      </c>
      <c r="R49" s="350">
        <v>491.71</v>
      </c>
      <c r="S49" s="351" t="s">
        <v>506</v>
      </c>
      <c r="T49" s="351" t="s">
        <v>615</v>
      </c>
      <c r="U49" s="352" t="s">
        <v>60</v>
      </c>
      <c r="V49" s="353" t="s">
        <v>60</v>
      </c>
      <c r="W49" s="351" t="s">
        <v>616</v>
      </c>
      <c r="X49" s="343">
        <v>409.17</v>
      </c>
      <c r="Y49" s="344"/>
      <c r="Z49" s="344"/>
      <c r="AA49" s="345"/>
      <c r="AB49" s="344">
        <v>409.17</v>
      </c>
      <c r="AC49" s="344" t="s">
        <v>616</v>
      </c>
      <c r="AD49" s="343">
        <f>'8. Общие сведения'!B51*1000</f>
        <v>491.00100000000003</v>
      </c>
      <c r="AE49" s="343">
        <v>491</v>
      </c>
      <c r="AF49" s="344" t="s">
        <v>619</v>
      </c>
      <c r="AG49" s="344"/>
      <c r="AH49" s="346">
        <v>43985</v>
      </c>
      <c r="AI49" s="346">
        <v>43985</v>
      </c>
      <c r="AJ49" s="346">
        <v>43987</v>
      </c>
      <c r="AK49" s="346">
        <v>43992</v>
      </c>
      <c r="AL49" s="340"/>
      <c r="AM49" s="340"/>
      <c r="AN49" s="347"/>
      <c r="AO49" s="348"/>
      <c r="AP49" s="347">
        <v>44012</v>
      </c>
      <c r="AQ49" s="347">
        <v>44012</v>
      </c>
      <c r="AR49" s="347">
        <v>44012</v>
      </c>
      <c r="AS49" s="347">
        <v>44012</v>
      </c>
      <c r="AT49" s="347">
        <v>44165</v>
      </c>
      <c r="AU49" s="340"/>
      <c r="AV49" s="340" t="s">
        <v>690</v>
      </c>
    </row>
    <row r="50" spans="1:48" s="349" customFormat="1" ht="15.75" x14ac:dyDescent="0.25">
      <c r="A50" s="339"/>
      <c r="B50" s="340"/>
      <c r="C50" s="340"/>
      <c r="D50" s="341"/>
      <c r="E50" s="340"/>
      <c r="F50" s="340"/>
      <c r="G50" s="340"/>
      <c r="H50" s="340"/>
      <c r="I50" s="340"/>
      <c r="J50" s="340"/>
      <c r="K50" s="340"/>
      <c r="L50" s="342"/>
      <c r="M50" s="340"/>
      <c r="N50" s="340"/>
      <c r="O50" s="340"/>
      <c r="P50" s="343"/>
      <c r="Q50" s="340"/>
      <c r="R50" s="354"/>
      <c r="S50" s="355"/>
      <c r="T50" s="355"/>
      <c r="U50" s="356"/>
      <c r="V50" s="353"/>
      <c r="W50" s="355" t="s">
        <v>617</v>
      </c>
      <c r="X50" s="343">
        <v>409.76</v>
      </c>
      <c r="Y50" s="357"/>
      <c r="Z50" s="357"/>
      <c r="AA50" s="358"/>
      <c r="AB50" s="343"/>
      <c r="AC50" s="357"/>
      <c r="AD50" s="343"/>
      <c r="AE50" s="343"/>
      <c r="AF50" s="357"/>
      <c r="AG50" s="357"/>
      <c r="AH50" s="359"/>
      <c r="AI50" s="359"/>
      <c r="AJ50" s="359"/>
      <c r="AK50" s="359"/>
      <c r="AL50" s="340"/>
      <c r="AM50" s="340"/>
      <c r="AN50" s="347"/>
      <c r="AO50" s="348"/>
      <c r="AP50" s="347"/>
      <c r="AQ50" s="347"/>
      <c r="AR50" s="347"/>
      <c r="AS50" s="347"/>
      <c r="AT50" s="347"/>
      <c r="AU50" s="340"/>
      <c r="AV50" s="340"/>
    </row>
    <row r="51" spans="1:48" s="349" customFormat="1" ht="31.5" x14ac:dyDescent="0.25">
      <c r="A51" s="339"/>
      <c r="B51" s="340"/>
      <c r="C51" s="340"/>
      <c r="D51" s="341"/>
      <c r="E51" s="340"/>
      <c r="F51" s="340"/>
      <c r="G51" s="340"/>
      <c r="H51" s="340"/>
      <c r="I51" s="340"/>
      <c r="J51" s="340"/>
      <c r="K51" s="340"/>
      <c r="L51" s="342"/>
      <c r="M51" s="340"/>
      <c r="N51" s="340"/>
      <c r="O51" s="340"/>
      <c r="P51" s="343"/>
      <c r="Q51" s="340"/>
      <c r="R51" s="354"/>
      <c r="S51" s="355"/>
      <c r="T51" s="355"/>
      <c r="U51" s="356"/>
      <c r="V51" s="353"/>
      <c r="W51" s="355" t="s">
        <v>618</v>
      </c>
      <c r="X51" s="343">
        <v>409.76</v>
      </c>
      <c r="Y51" s="357"/>
      <c r="Z51" s="357"/>
      <c r="AA51" s="358"/>
      <c r="AB51" s="343"/>
      <c r="AC51" s="357"/>
      <c r="AD51" s="343"/>
      <c r="AE51" s="343"/>
      <c r="AF51" s="357"/>
      <c r="AG51" s="357"/>
      <c r="AH51" s="359"/>
      <c r="AI51" s="359"/>
      <c r="AJ51" s="359"/>
      <c r="AK51" s="359"/>
      <c r="AL51" s="340"/>
      <c r="AM51" s="340"/>
      <c r="AN51" s="347"/>
      <c r="AO51" s="348"/>
      <c r="AP51" s="347"/>
      <c r="AQ51" s="347"/>
      <c r="AR51" s="347"/>
      <c r="AS51" s="347"/>
      <c r="AT51" s="347"/>
      <c r="AU51" s="340"/>
      <c r="AV51" s="340"/>
    </row>
    <row r="52" spans="1:48" s="349" customFormat="1" ht="38.25" x14ac:dyDescent="0.25">
      <c r="A52" s="387">
        <v>12</v>
      </c>
      <c r="B52" s="340" t="s">
        <v>557</v>
      </c>
      <c r="C52" s="388">
        <v>7</v>
      </c>
      <c r="D52" s="314">
        <f>D49</f>
        <v>44195</v>
      </c>
      <c r="E52" s="313"/>
      <c r="F52" s="313"/>
      <c r="G52" s="313">
        <f>G49</f>
        <v>32</v>
      </c>
      <c r="H52" s="313"/>
      <c r="I52" s="313"/>
      <c r="J52" s="313"/>
      <c r="K52" s="313"/>
      <c r="L52" s="315" t="str">
        <f>L49</f>
        <v>3 яч. ОРУ-110, 
29 яч. ЗРУ-15</v>
      </c>
      <c r="M52" s="313" t="s">
        <v>563</v>
      </c>
      <c r="N52" s="313" t="s">
        <v>578</v>
      </c>
      <c r="O52" s="340" t="s">
        <v>382</v>
      </c>
      <c r="P52" s="390">
        <v>348.61500000000001</v>
      </c>
      <c r="Q52" s="388" t="s">
        <v>399</v>
      </c>
      <c r="R52" s="399">
        <f>P52</f>
        <v>348.61500000000001</v>
      </c>
      <c r="S52" s="313" t="s">
        <v>506</v>
      </c>
      <c r="T52" s="313" t="s">
        <v>565</v>
      </c>
      <c r="U52" s="313" t="s">
        <v>62</v>
      </c>
      <c r="V52" s="313" t="s">
        <v>62</v>
      </c>
      <c r="W52" s="316" t="s">
        <v>566</v>
      </c>
      <c r="X52" s="390">
        <f>R52</f>
        <v>348.61500000000001</v>
      </c>
      <c r="Y52" s="400"/>
      <c r="Z52" s="400"/>
      <c r="AA52" s="401"/>
      <c r="AB52" s="390">
        <f>X52</f>
        <v>348.61500000000001</v>
      </c>
      <c r="AC52" s="316" t="s">
        <v>566</v>
      </c>
      <c r="AD52" s="390">
        <f>'8. Общие сведения'!B79*1000</f>
        <v>418.33799999999997</v>
      </c>
      <c r="AE52" s="390">
        <v>418.33800000000002</v>
      </c>
      <c r="AF52" s="400"/>
      <c r="AG52" s="400"/>
      <c r="AH52" s="402"/>
      <c r="AI52" s="402"/>
      <c r="AJ52" s="402"/>
      <c r="AK52" s="402"/>
      <c r="AL52" s="313" t="s">
        <v>709</v>
      </c>
      <c r="AM52" s="313" t="s">
        <v>570</v>
      </c>
      <c r="AN52" s="397">
        <v>44137</v>
      </c>
      <c r="AO52" s="398" t="s">
        <v>646</v>
      </c>
      <c r="AP52" s="397">
        <v>44138</v>
      </c>
      <c r="AQ52" s="397">
        <v>44138</v>
      </c>
      <c r="AR52" s="397">
        <v>44138</v>
      </c>
      <c r="AS52" s="397">
        <v>44138</v>
      </c>
      <c r="AT52" s="397">
        <v>44168</v>
      </c>
      <c r="AU52" s="388"/>
      <c r="AV52" s="388"/>
    </row>
    <row r="53" spans="1:48" s="349" customFormat="1" ht="30" x14ac:dyDescent="0.25">
      <c r="A53" s="387">
        <v>13</v>
      </c>
      <c r="B53" s="340" t="s">
        <v>382</v>
      </c>
      <c r="C53" s="388">
        <v>2</v>
      </c>
      <c r="D53" s="314">
        <f>D52</f>
        <v>44195</v>
      </c>
      <c r="E53" s="313"/>
      <c r="F53" s="313"/>
      <c r="G53" s="313">
        <f>G52</f>
        <v>32</v>
      </c>
      <c r="H53" s="313"/>
      <c r="I53" s="313"/>
      <c r="J53" s="313"/>
      <c r="K53" s="313"/>
      <c r="L53" s="315" t="str">
        <f>L52</f>
        <v>3 яч. ОРУ-110, 
29 яч. ЗРУ-15</v>
      </c>
      <c r="M53" s="388" t="s">
        <v>394</v>
      </c>
      <c r="N53" s="446" t="s">
        <v>677</v>
      </c>
      <c r="O53" s="340" t="s">
        <v>382</v>
      </c>
      <c r="P53" s="390"/>
      <c r="Q53" s="388"/>
      <c r="R53" s="391"/>
      <c r="S53" s="313" t="s">
        <v>506</v>
      </c>
      <c r="T53" s="313" t="s">
        <v>679</v>
      </c>
      <c r="U53" s="393" t="s">
        <v>67</v>
      </c>
      <c r="V53" s="388">
        <v>5</v>
      </c>
      <c r="W53" s="316" t="s">
        <v>678</v>
      </c>
      <c r="X53" s="390">
        <v>7921.3429999999998</v>
      </c>
      <c r="Y53" s="394"/>
      <c r="Z53" s="394"/>
      <c r="AA53" s="395"/>
      <c r="AB53" s="390">
        <v>7921.3429999999998</v>
      </c>
      <c r="AC53" s="316" t="s">
        <v>678</v>
      </c>
      <c r="AD53" s="450">
        <f>'8. Общие сведения'!B107*1000</f>
        <v>7921.3429999999998</v>
      </c>
      <c r="AE53" s="390"/>
      <c r="AF53" s="394"/>
      <c r="AG53" s="447" t="s">
        <v>680</v>
      </c>
      <c r="AH53" s="448">
        <v>39584</v>
      </c>
      <c r="AI53" s="448">
        <v>39584</v>
      </c>
      <c r="AJ53" s="448">
        <v>39633</v>
      </c>
      <c r="AK53" s="448">
        <v>39639</v>
      </c>
      <c r="AL53" s="447"/>
      <c r="AM53" s="447"/>
      <c r="AN53" s="447"/>
      <c r="AO53" s="447"/>
      <c r="AP53" s="448">
        <v>39658</v>
      </c>
      <c r="AQ53" s="448">
        <v>39658</v>
      </c>
      <c r="AR53" s="448">
        <v>39658</v>
      </c>
      <c r="AS53" s="448">
        <v>39658</v>
      </c>
      <c r="AT53" s="448">
        <v>39828</v>
      </c>
      <c r="AU53" s="447"/>
      <c r="AV53" s="447" t="s">
        <v>681</v>
      </c>
    </row>
    <row r="54" spans="1:48" s="349" customFormat="1" ht="26.25" customHeight="1" x14ac:dyDescent="0.25">
      <c r="A54" s="387"/>
      <c r="B54" s="388"/>
      <c r="C54" s="388"/>
      <c r="D54" s="389"/>
      <c r="E54" s="388"/>
      <c r="F54" s="388"/>
      <c r="G54" s="388"/>
      <c r="H54" s="388"/>
      <c r="I54" s="388"/>
      <c r="J54" s="388"/>
      <c r="K54" s="388"/>
      <c r="L54" s="342"/>
      <c r="M54" s="388"/>
      <c r="N54" s="388"/>
      <c r="O54" s="388"/>
      <c r="P54" s="390"/>
      <c r="Q54" s="388"/>
      <c r="R54" s="391"/>
      <c r="S54" s="392"/>
      <c r="T54" s="392"/>
      <c r="U54" s="393"/>
      <c r="V54" s="388"/>
      <c r="W54" s="316" t="s">
        <v>682</v>
      </c>
      <c r="X54" s="390">
        <v>9269</v>
      </c>
      <c r="Y54" s="394"/>
      <c r="Z54" s="394"/>
      <c r="AA54" s="395"/>
      <c r="AB54" s="390"/>
      <c r="AC54" s="394"/>
      <c r="AD54" s="390"/>
      <c r="AE54" s="390"/>
      <c r="AF54" s="394"/>
      <c r="AG54" s="394"/>
      <c r="AH54" s="396"/>
      <c r="AI54" s="396"/>
      <c r="AJ54" s="396"/>
      <c r="AK54" s="396"/>
      <c r="AL54" s="388"/>
      <c r="AM54" s="388"/>
      <c r="AN54" s="397"/>
      <c r="AO54" s="398"/>
      <c r="AP54" s="397"/>
      <c r="AQ54" s="397"/>
      <c r="AR54" s="397"/>
      <c r="AS54" s="397"/>
      <c r="AT54" s="397"/>
      <c r="AU54" s="388"/>
      <c r="AV54" s="388"/>
    </row>
    <row r="55" spans="1:48" s="349" customFormat="1" ht="15.75" x14ac:dyDescent="0.25">
      <c r="A55" s="387"/>
      <c r="B55" s="388"/>
      <c r="C55" s="388"/>
      <c r="D55" s="389"/>
      <c r="E55" s="388"/>
      <c r="F55" s="388"/>
      <c r="G55" s="388"/>
      <c r="H55" s="388"/>
      <c r="I55" s="388"/>
      <c r="J55" s="388"/>
      <c r="K55" s="388"/>
      <c r="L55" s="342"/>
      <c r="M55" s="388"/>
      <c r="N55" s="388"/>
      <c r="O55" s="388"/>
      <c r="P55" s="390"/>
      <c r="Q55" s="388"/>
      <c r="R55" s="391"/>
      <c r="S55" s="392"/>
      <c r="T55" s="392"/>
      <c r="U55" s="393"/>
      <c r="V55" s="388"/>
      <c r="W55" s="316" t="s">
        <v>684</v>
      </c>
      <c r="X55" s="390">
        <v>8492.5169999999998</v>
      </c>
      <c r="Y55" s="394"/>
      <c r="Z55" s="394"/>
      <c r="AA55" s="395"/>
      <c r="AB55" s="390"/>
      <c r="AC55" s="394"/>
      <c r="AD55" s="390"/>
      <c r="AE55" s="390"/>
      <c r="AF55" s="394"/>
      <c r="AG55" s="394"/>
      <c r="AH55" s="396"/>
      <c r="AI55" s="396"/>
      <c r="AJ55" s="396"/>
      <c r="AK55" s="396"/>
      <c r="AL55" s="388"/>
      <c r="AM55" s="388"/>
      <c r="AN55" s="397"/>
      <c r="AO55" s="398"/>
      <c r="AP55" s="397"/>
      <c r="AQ55" s="397"/>
      <c r="AR55" s="397"/>
      <c r="AS55" s="397"/>
      <c r="AT55" s="397"/>
      <c r="AU55" s="388"/>
      <c r="AV55" s="388"/>
    </row>
    <row r="56" spans="1:48" s="349" customFormat="1" ht="25.5" x14ac:dyDescent="0.25">
      <c r="A56" s="387"/>
      <c r="B56" s="388"/>
      <c r="C56" s="388"/>
      <c r="D56" s="389"/>
      <c r="E56" s="388"/>
      <c r="F56" s="388"/>
      <c r="G56" s="388"/>
      <c r="H56" s="388"/>
      <c r="I56" s="388"/>
      <c r="J56" s="388"/>
      <c r="K56" s="388"/>
      <c r="L56" s="342"/>
      <c r="M56" s="388"/>
      <c r="N56" s="388"/>
      <c r="O56" s="388"/>
      <c r="P56" s="390"/>
      <c r="Q56" s="388"/>
      <c r="R56" s="391"/>
      <c r="S56" s="392"/>
      <c r="T56" s="392"/>
      <c r="U56" s="393"/>
      <c r="V56" s="388"/>
      <c r="W56" s="316" t="s">
        <v>685</v>
      </c>
      <c r="X56" s="390">
        <v>4532.2497899999998</v>
      </c>
      <c r="Y56" s="316" t="s">
        <v>685</v>
      </c>
      <c r="Z56" s="394"/>
      <c r="AA56" s="395"/>
      <c r="AB56" s="390"/>
      <c r="AC56" s="394"/>
      <c r="AD56" s="390"/>
      <c r="AE56" s="390"/>
      <c r="AF56" s="394"/>
      <c r="AG56" s="394"/>
      <c r="AH56" s="396"/>
      <c r="AI56" s="396"/>
      <c r="AJ56" s="396"/>
      <c r="AK56" s="396"/>
      <c r="AL56" s="388"/>
      <c r="AM56" s="388"/>
      <c r="AN56" s="397"/>
      <c r="AO56" s="398"/>
      <c r="AP56" s="397"/>
      <c r="AQ56" s="397"/>
      <c r="AR56" s="397"/>
      <c r="AS56" s="397"/>
      <c r="AT56" s="397"/>
      <c r="AU56" s="388"/>
      <c r="AV56" s="388"/>
    </row>
    <row r="57" spans="1:48" s="349" customFormat="1" ht="25.5" x14ac:dyDescent="0.25">
      <c r="A57" s="387"/>
      <c r="B57" s="388"/>
      <c r="C57" s="388"/>
      <c r="D57" s="389"/>
      <c r="E57" s="388"/>
      <c r="F57" s="388"/>
      <c r="G57" s="388"/>
      <c r="H57" s="388"/>
      <c r="I57" s="388"/>
      <c r="J57" s="388"/>
      <c r="K57" s="388"/>
      <c r="L57" s="342"/>
      <c r="M57" s="388"/>
      <c r="N57" s="388"/>
      <c r="O57" s="388"/>
      <c r="P57" s="390"/>
      <c r="Q57" s="388"/>
      <c r="R57" s="391"/>
      <c r="S57" s="392"/>
      <c r="T57" s="392"/>
      <c r="U57" s="393"/>
      <c r="V57" s="388"/>
      <c r="W57" s="316" t="s">
        <v>683</v>
      </c>
      <c r="X57" s="390">
        <v>12136.538</v>
      </c>
      <c r="Y57" s="394"/>
      <c r="Z57" s="394"/>
      <c r="AA57" s="395"/>
      <c r="AB57" s="390"/>
      <c r="AC57" s="394"/>
      <c r="AD57" s="390"/>
      <c r="AE57" s="390"/>
      <c r="AF57" s="394"/>
      <c r="AG57" s="394"/>
      <c r="AH57" s="396"/>
      <c r="AI57" s="396"/>
      <c r="AJ57" s="396"/>
      <c r="AK57" s="396"/>
      <c r="AL57" s="388"/>
      <c r="AM57" s="388"/>
      <c r="AN57" s="397"/>
      <c r="AO57" s="398"/>
      <c r="AP57" s="397"/>
      <c r="AQ57" s="397"/>
      <c r="AR57" s="397"/>
      <c r="AS57" s="397"/>
      <c r="AT57" s="397"/>
      <c r="AU57" s="388"/>
      <c r="AV57" s="388"/>
    </row>
    <row r="58" spans="1:48" s="459" customFormat="1" ht="45" x14ac:dyDescent="0.25">
      <c r="A58" s="452">
        <v>14</v>
      </c>
      <c r="B58" s="453" t="s">
        <v>557</v>
      </c>
      <c r="C58" s="453">
        <v>7</v>
      </c>
      <c r="D58" s="454">
        <f>D53</f>
        <v>44195</v>
      </c>
      <c r="E58" s="453"/>
      <c r="F58" s="453"/>
      <c r="G58" s="453">
        <f>G53</f>
        <v>32</v>
      </c>
      <c r="H58" s="453"/>
      <c r="I58" s="453"/>
      <c r="J58" s="453"/>
      <c r="K58" s="453"/>
      <c r="L58" s="460" t="str">
        <f>L53</f>
        <v>3 яч. ОРУ-110, 
29 яч. ЗРУ-15</v>
      </c>
      <c r="M58" s="453" t="s">
        <v>563</v>
      </c>
      <c r="N58" s="453" t="s">
        <v>697</v>
      </c>
      <c r="O58" s="453" t="s">
        <v>382</v>
      </c>
      <c r="P58" s="455">
        <v>6900</v>
      </c>
      <c r="Q58" s="453" t="s">
        <v>590</v>
      </c>
      <c r="R58" s="455">
        <v>6900</v>
      </c>
      <c r="S58" s="453" t="s">
        <v>506</v>
      </c>
      <c r="T58" s="453" t="s">
        <v>591</v>
      </c>
      <c r="U58" s="453" t="s">
        <v>61</v>
      </c>
      <c r="V58" s="453" t="s">
        <v>61</v>
      </c>
      <c r="W58" s="456" t="s">
        <v>698</v>
      </c>
      <c r="X58" s="455">
        <v>6900</v>
      </c>
      <c r="Y58" s="453"/>
      <c r="Z58" s="456" t="s">
        <v>699</v>
      </c>
      <c r="AA58" s="455">
        <v>6900</v>
      </c>
      <c r="AB58" s="455">
        <v>6900</v>
      </c>
      <c r="AC58" s="455" t="s">
        <v>698</v>
      </c>
      <c r="AD58" s="455">
        <f>'8. Общие сведения'!B71*1000</f>
        <v>36</v>
      </c>
      <c r="AE58" s="455">
        <f>AD58</f>
        <v>36</v>
      </c>
      <c r="AF58" s="456" t="s">
        <v>700</v>
      </c>
      <c r="AG58" s="456" t="s">
        <v>612</v>
      </c>
      <c r="AH58" s="457">
        <v>43818</v>
      </c>
      <c r="AI58" s="457">
        <v>43818</v>
      </c>
      <c r="AJ58" s="457">
        <v>43830</v>
      </c>
      <c r="AK58" s="457">
        <v>43858</v>
      </c>
      <c r="AL58" s="453"/>
      <c r="AM58" s="453"/>
      <c r="AN58" s="453"/>
      <c r="AO58" s="453"/>
      <c r="AP58" s="458" t="s">
        <v>701</v>
      </c>
      <c r="AQ58" s="458" t="s">
        <v>701</v>
      </c>
      <c r="AR58" s="458" t="s">
        <v>701</v>
      </c>
      <c r="AS58" s="458" t="s">
        <v>701</v>
      </c>
      <c r="AT58" s="458" t="s">
        <v>702</v>
      </c>
      <c r="AU58" s="453"/>
      <c r="AV58" s="453" t="s">
        <v>703</v>
      </c>
    </row>
    <row r="59" spans="1:48" s="459" customFormat="1" ht="15.75" x14ac:dyDescent="0.25">
      <c r="A59" s="452"/>
      <c r="B59" s="453"/>
      <c r="C59" s="453"/>
      <c r="D59" s="454"/>
      <c r="E59" s="453"/>
      <c r="F59" s="453"/>
      <c r="G59" s="453"/>
      <c r="H59" s="453"/>
      <c r="I59" s="453"/>
      <c r="J59" s="453"/>
      <c r="K59" s="453"/>
      <c r="L59" s="453"/>
      <c r="M59" s="453"/>
      <c r="N59" s="453"/>
      <c r="O59" s="453"/>
      <c r="P59" s="455"/>
      <c r="Q59" s="453"/>
      <c r="R59" s="455"/>
      <c r="S59" s="453"/>
      <c r="T59" s="453"/>
      <c r="U59" s="453"/>
      <c r="V59" s="453"/>
      <c r="W59" s="456" t="s">
        <v>704</v>
      </c>
      <c r="X59" s="455">
        <v>6900</v>
      </c>
      <c r="Y59" s="453"/>
      <c r="Z59" s="456"/>
      <c r="AA59" s="455">
        <v>6900</v>
      </c>
      <c r="AB59" s="455"/>
      <c r="AC59" s="455"/>
      <c r="AD59" s="455"/>
      <c r="AE59" s="455"/>
      <c r="AF59" s="456"/>
      <c r="AG59" s="456"/>
      <c r="AH59" s="457"/>
      <c r="AI59" s="457"/>
      <c r="AJ59" s="457"/>
      <c r="AK59" s="457"/>
      <c r="AL59" s="453"/>
      <c r="AM59" s="453"/>
      <c r="AN59" s="453"/>
      <c r="AO59" s="453"/>
      <c r="AP59" s="458"/>
      <c r="AQ59" s="458"/>
      <c r="AR59" s="458"/>
      <c r="AS59" s="458"/>
      <c r="AT59" s="458"/>
      <c r="AU59" s="453"/>
      <c r="AV59" s="453"/>
    </row>
    <row r="60" spans="1:48" s="349" customFormat="1" ht="38.25" x14ac:dyDescent="0.25">
      <c r="A60" s="339">
        <v>15</v>
      </c>
      <c r="B60" s="313" t="s">
        <v>557</v>
      </c>
      <c r="C60" s="313">
        <v>7</v>
      </c>
      <c r="D60" s="314">
        <f>D58</f>
        <v>44195</v>
      </c>
      <c r="E60" s="313"/>
      <c r="F60" s="313"/>
      <c r="G60" s="313">
        <f>G58</f>
        <v>32</v>
      </c>
      <c r="H60" s="313"/>
      <c r="I60" s="313"/>
      <c r="J60" s="313"/>
      <c r="K60" s="313"/>
      <c r="L60" s="315" t="str">
        <f>L58</f>
        <v>3 яч. ОРУ-110, 
29 яч. ЗРУ-15</v>
      </c>
      <c r="M60" s="340" t="s">
        <v>563</v>
      </c>
      <c r="N60" s="340" t="s">
        <v>706</v>
      </c>
      <c r="O60" s="340" t="s">
        <v>382</v>
      </c>
      <c r="P60" s="343">
        <v>348.62</v>
      </c>
      <c r="Q60" s="340" t="s">
        <v>705</v>
      </c>
      <c r="R60" s="343">
        <v>348.62</v>
      </c>
      <c r="S60" s="340" t="s">
        <v>506</v>
      </c>
      <c r="T60" s="340" t="s">
        <v>565</v>
      </c>
      <c r="U60" s="340">
        <v>1</v>
      </c>
      <c r="V60" s="340">
        <v>1</v>
      </c>
      <c r="W60" s="316" t="s">
        <v>566</v>
      </c>
      <c r="X60" s="343">
        <f>AD60</f>
        <v>69.722999999999999</v>
      </c>
      <c r="Y60" s="357"/>
      <c r="Z60" s="357"/>
      <c r="AA60" s="358"/>
      <c r="AB60" s="343">
        <f>X60</f>
        <v>69.722999999999999</v>
      </c>
      <c r="AC60" s="316" t="s">
        <v>566</v>
      </c>
      <c r="AD60" s="343">
        <f>'8. Общие сведения'!B75*1000</f>
        <v>69.722999999999999</v>
      </c>
      <c r="AE60" s="343">
        <f>AD60</f>
        <v>69.722999999999999</v>
      </c>
      <c r="AF60" s="357"/>
      <c r="AG60" s="357"/>
      <c r="AH60" s="359"/>
      <c r="AI60" s="359"/>
      <c r="AJ60" s="359"/>
      <c r="AK60" s="359"/>
      <c r="AL60" s="313" t="s">
        <v>709</v>
      </c>
      <c r="AM60" s="313" t="s">
        <v>570</v>
      </c>
      <c r="AN60" s="347">
        <v>44390</v>
      </c>
      <c r="AO60" s="348" t="s">
        <v>708</v>
      </c>
      <c r="AP60" s="347">
        <v>44029</v>
      </c>
      <c r="AQ60" s="347">
        <v>44029</v>
      </c>
      <c r="AR60" s="347">
        <v>44029</v>
      </c>
      <c r="AS60" s="347">
        <v>44029</v>
      </c>
      <c r="AT60" s="347">
        <v>44196</v>
      </c>
      <c r="AU60" s="340"/>
      <c r="AV60" s="340" t="s">
        <v>707</v>
      </c>
    </row>
    <row r="61" spans="1:48" s="379" customFormat="1" ht="12.75" x14ac:dyDescent="0.25">
      <c r="A61" s="369"/>
      <c r="B61" s="370" t="s">
        <v>625</v>
      </c>
      <c r="C61" s="370"/>
      <c r="D61" s="371"/>
      <c r="E61" s="370"/>
      <c r="F61" s="370"/>
      <c r="G61" s="370"/>
      <c r="H61" s="370"/>
      <c r="I61" s="370"/>
      <c r="J61" s="370"/>
      <c r="K61" s="370"/>
      <c r="L61" s="372"/>
      <c r="M61" s="370"/>
      <c r="N61" s="370"/>
      <c r="O61" s="370"/>
      <c r="P61" s="373"/>
      <c r="Q61" s="370"/>
      <c r="R61" s="373"/>
      <c r="S61" s="370"/>
      <c r="T61" s="370"/>
      <c r="U61" s="370"/>
      <c r="V61" s="370"/>
      <c r="W61" s="374"/>
      <c r="X61" s="373"/>
      <c r="Y61" s="374"/>
      <c r="Z61" s="374"/>
      <c r="AA61" s="375"/>
      <c r="AB61" s="373"/>
      <c r="AC61" s="374"/>
      <c r="AD61" s="451">
        <f>SUM(AD26:AD60)</f>
        <v>670554.23748000001</v>
      </c>
      <c r="AE61" s="373"/>
      <c r="AF61" s="374"/>
      <c r="AG61" s="374"/>
      <c r="AH61" s="376"/>
      <c r="AI61" s="376"/>
      <c r="AJ61" s="376"/>
      <c r="AK61" s="376"/>
      <c r="AL61" s="370"/>
      <c r="AM61" s="370"/>
      <c r="AN61" s="377"/>
      <c r="AO61" s="378"/>
      <c r="AP61" s="377"/>
      <c r="AQ61" s="377"/>
      <c r="AR61" s="377"/>
      <c r="AS61" s="377"/>
      <c r="AT61" s="377"/>
      <c r="AU61" s="370"/>
      <c r="AV61" s="37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33" r:id="rId1"/>
  </hyperlinks>
  <printOptions horizontalCentered="1"/>
  <pageMargins left="0.59055118110236227" right="0.59055118110236227" top="0.59055118110236227" bottom="0.59055118110236227" header="0" footer="0"/>
  <pageSetup paperSize="8" scale="2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0"/>
  <sheetViews>
    <sheetView view="pageBreakPreview" topLeftCell="A121" zoomScale="80" zoomScaleNormal="90" zoomScaleSheetLayoutView="80" workbookViewId="0">
      <selection activeCell="B28" sqref="B28"/>
    </sheetView>
  </sheetViews>
  <sheetFormatPr defaultRowHeight="15.75" x14ac:dyDescent="0.25"/>
  <cols>
    <col min="1" max="1" width="66.140625" style="32" customWidth="1"/>
    <col min="2" max="2" width="75.85546875" style="219" customWidth="1"/>
    <col min="3" max="3" width="12.5703125" style="20" hidden="1" customWidth="1"/>
    <col min="4" max="4" width="9.140625" style="20" hidden="1" customWidth="1"/>
    <col min="5" max="5" width="9.140625" style="20"/>
    <col min="6" max="6" width="39.28515625" style="20" customWidth="1"/>
    <col min="7" max="7" width="29.140625" style="20" customWidth="1"/>
    <col min="8" max="8" width="11.28515625" style="20" bestFit="1" customWidth="1"/>
    <col min="9" max="256" width="9.140625" style="20"/>
    <col min="257" max="258" width="66.140625" style="20" customWidth="1"/>
    <col min="259" max="512" width="9.140625" style="20"/>
    <col min="513" max="514" width="66.140625" style="20" customWidth="1"/>
    <col min="515" max="768" width="9.140625" style="20"/>
    <col min="769" max="770" width="66.140625" style="20" customWidth="1"/>
    <col min="771" max="1024" width="9.140625" style="20"/>
    <col min="1025" max="1026" width="66.140625" style="20" customWidth="1"/>
    <col min="1027" max="1280" width="9.140625" style="20"/>
    <col min="1281" max="1282" width="66.140625" style="20" customWidth="1"/>
    <col min="1283" max="1536" width="9.140625" style="20"/>
    <col min="1537" max="1538" width="66.140625" style="20" customWidth="1"/>
    <col min="1539" max="1792" width="9.140625" style="20"/>
    <col min="1793" max="1794" width="66.140625" style="20" customWidth="1"/>
    <col min="1795" max="2048" width="9.140625" style="20"/>
    <col min="2049" max="2050" width="66.140625" style="20" customWidth="1"/>
    <col min="2051" max="2304" width="9.140625" style="20"/>
    <col min="2305" max="2306" width="66.140625" style="20" customWidth="1"/>
    <col min="2307" max="2560" width="9.140625" style="20"/>
    <col min="2561" max="2562" width="66.140625" style="20" customWidth="1"/>
    <col min="2563" max="2816" width="9.140625" style="20"/>
    <col min="2817" max="2818" width="66.140625" style="20" customWidth="1"/>
    <col min="2819" max="3072" width="9.140625" style="20"/>
    <col min="3073" max="3074" width="66.140625" style="20" customWidth="1"/>
    <col min="3075" max="3328" width="9.140625" style="20"/>
    <col min="3329" max="3330" width="66.140625" style="20" customWidth="1"/>
    <col min="3331" max="3584" width="9.140625" style="20"/>
    <col min="3585" max="3586" width="66.140625" style="20" customWidth="1"/>
    <col min="3587" max="3840" width="9.140625" style="20"/>
    <col min="3841" max="3842" width="66.140625" style="20" customWidth="1"/>
    <col min="3843" max="4096" width="9.140625" style="20"/>
    <col min="4097" max="4098" width="66.140625" style="20" customWidth="1"/>
    <col min="4099" max="4352" width="9.140625" style="20"/>
    <col min="4353" max="4354" width="66.140625" style="20" customWidth="1"/>
    <col min="4355" max="4608" width="9.140625" style="20"/>
    <col min="4609" max="4610" width="66.140625" style="20" customWidth="1"/>
    <col min="4611" max="4864" width="9.140625" style="20"/>
    <col min="4865" max="4866" width="66.140625" style="20" customWidth="1"/>
    <col min="4867" max="5120" width="9.140625" style="20"/>
    <col min="5121" max="5122" width="66.140625" style="20" customWidth="1"/>
    <col min="5123" max="5376" width="9.140625" style="20"/>
    <col min="5377" max="5378" width="66.140625" style="20" customWidth="1"/>
    <col min="5379" max="5632" width="9.140625" style="20"/>
    <col min="5633" max="5634" width="66.140625" style="20" customWidth="1"/>
    <col min="5635" max="5888" width="9.140625" style="20"/>
    <col min="5889" max="5890" width="66.140625" style="20" customWidth="1"/>
    <col min="5891" max="6144" width="9.140625" style="20"/>
    <col min="6145" max="6146" width="66.140625" style="20" customWidth="1"/>
    <col min="6147" max="6400" width="9.140625" style="20"/>
    <col min="6401" max="6402" width="66.140625" style="20" customWidth="1"/>
    <col min="6403" max="6656" width="9.140625" style="20"/>
    <col min="6657" max="6658" width="66.140625" style="20" customWidth="1"/>
    <col min="6659" max="6912" width="9.140625" style="20"/>
    <col min="6913" max="6914" width="66.140625" style="20" customWidth="1"/>
    <col min="6915" max="7168" width="9.140625" style="20"/>
    <col min="7169" max="7170" width="66.140625" style="20" customWidth="1"/>
    <col min="7171" max="7424" width="9.140625" style="20"/>
    <col min="7425" max="7426" width="66.140625" style="20" customWidth="1"/>
    <col min="7427" max="7680" width="9.140625" style="20"/>
    <col min="7681" max="7682" width="66.140625" style="20" customWidth="1"/>
    <col min="7683" max="7936" width="9.140625" style="20"/>
    <col min="7937" max="7938" width="66.140625" style="20" customWidth="1"/>
    <col min="7939" max="8192" width="9.140625" style="20"/>
    <col min="8193" max="8194" width="66.140625" style="20" customWidth="1"/>
    <col min="8195" max="8448" width="9.140625" style="20"/>
    <col min="8449" max="8450" width="66.140625" style="20" customWidth="1"/>
    <col min="8451" max="8704" width="9.140625" style="20"/>
    <col min="8705" max="8706" width="66.140625" style="20" customWidth="1"/>
    <col min="8707" max="8960" width="9.140625" style="20"/>
    <col min="8961" max="8962" width="66.140625" style="20" customWidth="1"/>
    <col min="8963" max="9216" width="9.140625" style="20"/>
    <col min="9217" max="9218" width="66.140625" style="20" customWidth="1"/>
    <col min="9219" max="9472" width="9.140625" style="20"/>
    <col min="9473" max="9474" width="66.140625" style="20" customWidth="1"/>
    <col min="9475" max="9728" width="9.140625" style="20"/>
    <col min="9729" max="9730" width="66.140625" style="20" customWidth="1"/>
    <col min="9731" max="9984" width="9.140625" style="20"/>
    <col min="9985" max="9986" width="66.140625" style="20" customWidth="1"/>
    <col min="9987" max="10240" width="9.140625" style="20"/>
    <col min="10241" max="10242" width="66.140625" style="20" customWidth="1"/>
    <col min="10243" max="10496" width="9.140625" style="20"/>
    <col min="10497" max="10498" width="66.140625" style="20" customWidth="1"/>
    <col min="10499" max="10752" width="9.140625" style="20"/>
    <col min="10753" max="10754" width="66.140625" style="20" customWidth="1"/>
    <col min="10755" max="11008" width="9.140625" style="20"/>
    <col min="11009" max="11010" width="66.140625" style="20" customWidth="1"/>
    <col min="11011" max="11264" width="9.140625" style="20"/>
    <col min="11265" max="11266" width="66.140625" style="20" customWidth="1"/>
    <col min="11267" max="11520" width="9.140625" style="20"/>
    <col min="11521" max="11522" width="66.140625" style="20" customWidth="1"/>
    <col min="11523" max="11776" width="9.140625" style="20"/>
    <col min="11777" max="11778" width="66.140625" style="20" customWidth="1"/>
    <col min="11779" max="12032" width="9.140625" style="20"/>
    <col min="12033" max="12034" width="66.140625" style="20" customWidth="1"/>
    <col min="12035" max="12288" width="9.140625" style="20"/>
    <col min="12289" max="12290" width="66.140625" style="20" customWidth="1"/>
    <col min="12291" max="12544" width="9.140625" style="20"/>
    <col min="12545" max="12546" width="66.140625" style="20" customWidth="1"/>
    <col min="12547" max="12800" width="9.140625" style="20"/>
    <col min="12801" max="12802" width="66.140625" style="20" customWidth="1"/>
    <col min="12803" max="13056" width="9.140625" style="20"/>
    <col min="13057" max="13058" width="66.140625" style="20" customWidth="1"/>
    <col min="13059" max="13312" width="9.140625" style="20"/>
    <col min="13313" max="13314" width="66.140625" style="20" customWidth="1"/>
    <col min="13315" max="13568" width="9.140625" style="20"/>
    <col min="13569" max="13570" width="66.140625" style="20" customWidth="1"/>
    <col min="13571" max="13824" width="9.140625" style="20"/>
    <col min="13825" max="13826" width="66.140625" style="20" customWidth="1"/>
    <col min="13827" max="14080" width="9.140625" style="20"/>
    <col min="14081" max="14082" width="66.140625" style="20" customWidth="1"/>
    <col min="14083" max="14336" width="9.140625" style="20"/>
    <col min="14337" max="14338" width="66.140625" style="20" customWidth="1"/>
    <col min="14339" max="14592" width="9.140625" style="20"/>
    <col min="14593" max="14594" width="66.140625" style="20" customWidth="1"/>
    <col min="14595" max="14848" width="9.140625" style="20"/>
    <col min="14849" max="14850" width="66.140625" style="20" customWidth="1"/>
    <col min="14851" max="15104" width="9.140625" style="20"/>
    <col min="15105" max="15106" width="66.140625" style="20" customWidth="1"/>
    <col min="15107" max="15360" width="9.140625" style="20"/>
    <col min="15361" max="15362" width="66.140625" style="20" customWidth="1"/>
    <col min="15363" max="15616" width="9.140625" style="20"/>
    <col min="15617" max="15618" width="66.140625" style="20" customWidth="1"/>
    <col min="15619" max="15872" width="9.140625" style="20"/>
    <col min="15873" max="15874" width="66.140625" style="20" customWidth="1"/>
    <col min="15875" max="16128" width="9.140625" style="20"/>
    <col min="16129" max="16130" width="66.140625" style="20" customWidth="1"/>
    <col min="16131" max="16384" width="9.140625" style="20"/>
  </cols>
  <sheetData>
    <row r="1" spans="1:8" ht="18.75" x14ac:dyDescent="0.25">
      <c r="B1" s="212" t="s">
        <v>66</v>
      </c>
    </row>
    <row r="2" spans="1:8" ht="18.75" x14ac:dyDescent="0.3">
      <c r="B2" s="213" t="s">
        <v>8</v>
      </c>
    </row>
    <row r="3" spans="1:8" ht="18.75" x14ac:dyDescent="0.3">
      <c r="B3" s="213" t="s">
        <v>381</v>
      </c>
    </row>
    <row r="4" spans="1:8" x14ac:dyDescent="0.25">
      <c r="B4" s="214"/>
    </row>
    <row r="5" spans="1:8" ht="18.75" x14ac:dyDescent="0.3">
      <c r="A5" s="596" t="str">
        <f>'7. Паспорт отчет о закупке'!A5</f>
        <v>Год раскрытия информации: 2022 год</v>
      </c>
      <c r="B5" s="596"/>
      <c r="C5" s="28"/>
      <c r="D5" s="28"/>
      <c r="E5" s="28"/>
      <c r="F5" s="28"/>
      <c r="G5" s="28"/>
      <c r="H5" s="28"/>
    </row>
    <row r="6" spans="1:8" ht="18.75" x14ac:dyDescent="0.3">
      <c r="A6" s="48"/>
      <c r="B6" s="215"/>
      <c r="C6" s="48"/>
      <c r="D6" s="48"/>
      <c r="E6" s="48"/>
      <c r="F6" s="48"/>
      <c r="G6" s="48"/>
      <c r="H6" s="48"/>
    </row>
    <row r="7" spans="1:8" ht="18.75" x14ac:dyDescent="0.25">
      <c r="A7" s="481" t="s">
        <v>7</v>
      </c>
      <c r="B7" s="481"/>
      <c r="C7" s="83"/>
      <c r="D7" s="83"/>
      <c r="E7" s="83"/>
      <c r="F7" s="83"/>
      <c r="G7" s="83"/>
      <c r="H7" s="83"/>
    </row>
    <row r="8" spans="1:8" ht="18.75" x14ac:dyDescent="0.25">
      <c r="A8" s="83"/>
      <c r="B8" s="216"/>
      <c r="C8" s="83"/>
      <c r="D8" s="83"/>
      <c r="E8" s="83"/>
      <c r="F8" s="83"/>
      <c r="G8" s="83"/>
      <c r="H8" s="83"/>
    </row>
    <row r="9" spans="1:8" x14ac:dyDescent="0.25">
      <c r="A9" s="482" t="str">
        <f>'7. Паспорт отчет о закупке'!A9</f>
        <v>Акционерное общество "Янтарьэнерго" ДЗО  ПАО "Россети"</v>
      </c>
      <c r="B9" s="482"/>
      <c r="C9" s="85"/>
      <c r="D9" s="85"/>
      <c r="E9" s="85"/>
      <c r="F9" s="85"/>
      <c r="G9" s="85"/>
      <c r="H9" s="85"/>
    </row>
    <row r="10" spans="1:8" x14ac:dyDescent="0.25">
      <c r="A10" s="477" t="s">
        <v>6</v>
      </c>
      <c r="B10" s="477"/>
      <c r="C10" s="86"/>
      <c r="D10" s="86"/>
      <c r="E10" s="86"/>
      <c r="F10" s="86"/>
      <c r="G10" s="86"/>
      <c r="H10" s="86"/>
    </row>
    <row r="11" spans="1:8" ht="18.75" x14ac:dyDescent="0.25">
      <c r="A11" s="83"/>
      <c r="B11" s="216"/>
      <c r="C11" s="83"/>
      <c r="D11" s="83"/>
      <c r="E11" s="83"/>
      <c r="F11" s="83"/>
      <c r="G11" s="83"/>
      <c r="H11" s="83"/>
    </row>
    <row r="12" spans="1:8" x14ac:dyDescent="0.25">
      <c r="A12" s="482" t="str">
        <f>'7. Паспорт отчет о закупке'!A12</f>
        <v>H_54</v>
      </c>
      <c r="B12" s="482"/>
      <c r="C12" s="85"/>
      <c r="D12" s="85"/>
      <c r="E12" s="85"/>
      <c r="F12" s="85"/>
      <c r="G12" s="85"/>
      <c r="H12" s="85"/>
    </row>
    <row r="13" spans="1:8" x14ac:dyDescent="0.25">
      <c r="A13" s="477" t="s">
        <v>5</v>
      </c>
      <c r="B13" s="477"/>
      <c r="C13" s="86"/>
      <c r="D13" s="86"/>
      <c r="E13" s="86"/>
      <c r="F13" s="86"/>
      <c r="G13" s="86"/>
      <c r="H13" s="86"/>
    </row>
    <row r="14" spans="1:8" ht="18.75" x14ac:dyDescent="0.25">
      <c r="A14" s="113"/>
      <c r="B14" s="217"/>
      <c r="C14" s="113"/>
      <c r="D14" s="113"/>
      <c r="E14" s="113"/>
      <c r="F14" s="113"/>
      <c r="G14" s="113"/>
      <c r="H14" s="113"/>
    </row>
    <row r="15" spans="1:8" ht="57.75" customHeight="1" x14ac:dyDescent="0.25">
      <c r="A15" s="476" t="str">
        <f>'7. Паспорт отчет о закупке'!A15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5" s="476"/>
      <c r="C15" s="85"/>
      <c r="D15" s="85"/>
      <c r="E15" s="85"/>
      <c r="F15" s="85"/>
      <c r="G15" s="85"/>
      <c r="H15" s="85"/>
    </row>
    <row r="16" spans="1:8" x14ac:dyDescent="0.25">
      <c r="A16" s="477" t="s">
        <v>4</v>
      </c>
      <c r="B16" s="477"/>
      <c r="C16" s="86"/>
      <c r="D16" s="86"/>
      <c r="E16" s="86"/>
      <c r="F16" s="86"/>
      <c r="G16" s="86"/>
      <c r="H16" s="86"/>
    </row>
    <row r="17" spans="1:3" x14ac:dyDescent="0.25">
      <c r="B17" s="218"/>
    </row>
    <row r="18" spans="1:3" x14ac:dyDescent="0.25">
      <c r="A18" s="600" t="s">
        <v>366</v>
      </c>
      <c r="B18" s="601"/>
    </row>
    <row r="19" spans="1:3" x14ac:dyDescent="0.25">
      <c r="B19" s="214"/>
    </row>
    <row r="20" spans="1:3" ht="16.5" thickBot="1" x14ac:dyDescent="0.3"/>
    <row r="21" spans="1:3" ht="60.75" thickBot="1" x14ac:dyDescent="0.3">
      <c r="A21" s="33" t="s">
        <v>270</v>
      </c>
      <c r="B21" s="220" t="str">
        <f>A15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row>
    <row r="22" spans="1:3" ht="16.5" thickBot="1" x14ac:dyDescent="0.3">
      <c r="A22" s="33" t="s">
        <v>271</v>
      </c>
      <c r="B22" s="221" t="s">
        <v>427</v>
      </c>
    </row>
    <row r="23" spans="1:3" ht="16.5" thickBot="1" x14ac:dyDescent="0.3">
      <c r="A23" s="33" t="s">
        <v>255</v>
      </c>
      <c r="B23" s="222" t="s">
        <v>395</v>
      </c>
    </row>
    <row r="24" spans="1:3" ht="21" customHeight="1" thickBot="1" x14ac:dyDescent="0.3">
      <c r="A24" s="33" t="s">
        <v>272</v>
      </c>
      <c r="B24" s="223" t="s">
        <v>676</v>
      </c>
    </row>
    <row r="25" spans="1:3" ht="16.5" thickBot="1" x14ac:dyDescent="0.3">
      <c r="A25" s="34" t="s">
        <v>273</v>
      </c>
      <c r="B25" s="221">
        <v>2020</v>
      </c>
    </row>
    <row r="26" spans="1:3" ht="16.5" thickBot="1" x14ac:dyDescent="0.3">
      <c r="A26" s="35" t="s">
        <v>274</v>
      </c>
      <c r="B26" s="224" t="s">
        <v>662</v>
      </c>
      <c r="C26" s="20" t="s">
        <v>620</v>
      </c>
    </row>
    <row r="27" spans="1:3" ht="29.25" thickBot="1" x14ac:dyDescent="0.3">
      <c r="A27" s="41" t="str">
        <f>CONCATENATE("Сметная стоимость проекта в ценах ",B25," года с НДС, млн рублей")</f>
        <v>Сметная стоимость проекта в ценах 2020 года с НДС, млн рублей</v>
      </c>
      <c r="B27" s="225">
        <f>'6.2. Паспорт фин осв ввод'!C24</f>
        <v>677.87917689000005</v>
      </c>
      <c r="C27" s="360">
        <f>582595.130577011/1000</f>
        <v>582.59513057701099</v>
      </c>
    </row>
    <row r="28" spans="1:3" ht="30.75" thickBot="1" x14ac:dyDescent="0.3">
      <c r="A28" s="37" t="s">
        <v>275</v>
      </c>
      <c r="B28" s="226" t="s">
        <v>688</v>
      </c>
    </row>
    <row r="29" spans="1:3" ht="29.25" thickBot="1" x14ac:dyDescent="0.3">
      <c r="A29" s="42" t="s">
        <v>525</v>
      </c>
      <c r="B29" s="227">
        <f>'7. Паспорт отчет о закупке'!AD61/1000</f>
        <v>670.55423747999998</v>
      </c>
    </row>
    <row r="30" spans="1:3" ht="29.25" thickBot="1" x14ac:dyDescent="0.3">
      <c r="A30" s="42" t="s">
        <v>526</v>
      </c>
      <c r="B30" s="227">
        <f ca="1">B32+B37+B46</f>
        <v>670.60661368000001</v>
      </c>
    </row>
    <row r="31" spans="1:3" ht="16.5" thickBot="1" x14ac:dyDescent="0.3">
      <c r="A31" s="37" t="s">
        <v>276</v>
      </c>
      <c r="B31" s="224" t="s">
        <v>263</v>
      </c>
    </row>
    <row r="32" spans="1:3" ht="29.25" thickBot="1" x14ac:dyDescent="0.3">
      <c r="A32" s="42" t="s">
        <v>277</v>
      </c>
      <c r="B32" s="233">
        <f ca="1">SUMIF(C33:C129,10,B33:B54)</f>
        <v>646.84208207999995</v>
      </c>
    </row>
    <row r="33" spans="1:4" ht="75.75" thickBot="1" x14ac:dyDescent="0.3">
      <c r="A33" s="444" t="s">
        <v>689</v>
      </c>
      <c r="B33" s="445">
        <v>646.84208207999995</v>
      </c>
      <c r="C33" s="20">
        <v>10</v>
      </c>
    </row>
    <row r="34" spans="1:4" ht="16.5" thickBot="1" x14ac:dyDescent="0.3">
      <c r="A34" s="37" t="s">
        <v>278</v>
      </c>
      <c r="B34" s="231">
        <f>B33/B$27</f>
        <v>0.95421441479823399</v>
      </c>
    </row>
    <row r="35" spans="1:4" ht="16.5" thickBot="1" x14ac:dyDescent="0.3">
      <c r="A35" s="37" t="s">
        <v>527</v>
      </c>
      <c r="B35" s="227">
        <v>646.84208207999995</v>
      </c>
      <c r="C35" s="20">
        <v>1</v>
      </c>
      <c r="D35" s="20">
        <v>2020</v>
      </c>
    </row>
    <row r="36" spans="1:4" ht="16.5" thickBot="1" x14ac:dyDescent="0.3">
      <c r="A36" s="37" t="s">
        <v>528</v>
      </c>
      <c r="B36" s="227">
        <v>646.84208207999995</v>
      </c>
      <c r="C36" s="20">
        <v>2</v>
      </c>
      <c r="D36" s="20">
        <v>2020</v>
      </c>
    </row>
    <row r="37" spans="1:4" ht="29.25" thickBot="1" x14ac:dyDescent="0.3">
      <c r="A37" s="42" t="s">
        <v>279</v>
      </c>
      <c r="B37" s="233">
        <f>SUMIF(C38:C45,20,B38:B45)</f>
        <v>0</v>
      </c>
    </row>
    <row r="38" spans="1:4" ht="30.75" thickBot="1" x14ac:dyDescent="0.3">
      <c r="A38" s="230" t="s">
        <v>529</v>
      </c>
      <c r="B38" s="232">
        <v>0</v>
      </c>
      <c r="C38" s="20">
        <v>20</v>
      </c>
    </row>
    <row r="39" spans="1:4" ht="16.5" thickBot="1" x14ac:dyDescent="0.3">
      <c r="A39" s="37" t="s">
        <v>278</v>
      </c>
      <c r="B39" s="231">
        <f>B38/B$27</f>
        <v>0</v>
      </c>
    </row>
    <row r="40" spans="1:4" ht="16.5" thickBot="1" x14ac:dyDescent="0.3">
      <c r="A40" s="37" t="s">
        <v>527</v>
      </c>
      <c r="B40" s="227">
        <v>0</v>
      </c>
      <c r="C40" s="20">
        <v>1</v>
      </c>
    </row>
    <row r="41" spans="1:4" ht="16.5" thickBot="1" x14ac:dyDescent="0.3">
      <c r="A41" s="37" t="s">
        <v>528</v>
      </c>
      <c r="B41" s="227">
        <v>0</v>
      </c>
      <c r="C41" s="20">
        <v>2</v>
      </c>
    </row>
    <row r="42" spans="1:4" ht="30.75" thickBot="1" x14ac:dyDescent="0.3">
      <c r="A42" s="230" t="s">
        <v>529</v>
      </c>
      <c r="B42" s="232">
        <v>0</v>
      </c>
      <c r="C42" s="20">
        <v>20</v>
      </c>
    </row>
    <row r="43" spans="1:4" ht="16.5" thickBot="1" x14ac:dyDescent="0.3">
      <c r="A43" s="37" t="s">
        <v>278</v>
      </c>
      <c r="B43" s="231">
        <f>B42/B$27</f>
        <v>0</v>
      </c>
    </row>
    <row r="44" spans="1:4" ht="16.5" thickBot="1" x14ac:dyDescent="0.3">
      <c r="A44" s="37" t="s">
        <v>527</v>
      </c>
      <c r="B44" s="227">
        <v>0</v>
      </c>
      <c r="C44" s="20">
        <v>1</v>
      </c>
    </row>
    <row r="45" spans="1:4" ht="16.5" thickBot="1" x14ac:dyDescent="0.3">
      <c r="A45" s="37" t="s">
        <v>528</v>
      </c>
      <c r="B45" s="227">
        <v>0</v>
      </c>
      <c r="C45" s="20">
        <v>2</v>
      </c>
    </row>
    <row r="46" spans="1:4" ht="29.25" thickBot="1" x14ac:dyDescent="0.3">
      <c r="A46" s="42" t="s">
        <v>280</v>
      </c>
      <c r="B46" s="233">
        <f>SUMIF(C47:C114,30,B47:B114)</f>
        <v>23.764531599999998</v>
      </c>
    </row>
    <row r="47" spans="1:4" ht="45.75" thickBot="1" x14ac:dyDescent="0.3">
      <c r="A47" s="444" t="s">
        <v>555</v>
      </c>
      <c r="B47" s="445">
        <v>7.9379999999999997</v>
      </c>
      <c r="C47" s="20">
        <v>30</v>
      </c>
    </row>
    <row r="48" spans="1:4" ht="16.5" thickBot="1" x14ac:dyDescent="0.3">
      <c r="A48" s="37" t="s">
        <v>278</v>
      </c>
      <c r="B48" s="231">
        <f>B47/B$27</f>
        <v>1.1710051393551073E-2</v>
      </c>
    </row>
    <row r="49" spans="1:3" ht="16.5" thickBot="1" x14ac:dyDescent="0.3">
      <c r="A49" s="37" t="s">
        <v>527</v>
      </c>
      <c r="B49" s="227">
        <v>7.9379999999999997</v>
      </c>
      <c r="C49" s="20">
        <v>1</v>
      </c>
    </row>
    <row r="50" spans="1:3" ht="16.5" thickBot="1" x14ac:dyDescent="0.3">
      <c r="A50" s="37" t="s">
        <v>528</v>
      </c>
      <c r="B50" s="227">
        <v>7.9379999999999997</v>
      </c>
      <c r="C50" s="20">
        <v>2</v>
      </c>
    </row>
    <row r="51" spans="1:3" ht="30.75" thickBot="1" x14ac:dyDescent="0.3">
      <c r="A51" s="444" t="s">
        <v>623</v>
      </c>
      <c r="B51" s="445">
        <v>0.49100100000000002</v>
      </c>
      <c r="C51" s="20">
        <v>30</v>
      </c>
    </row>
    <row r="52" spans="1:3" ht="16.5" thickBot="1" x14ac:dyDescent="0.3">
      <c r="A52" s="37" t="s">
        <v>278</v>
      </c>
      <c r="B52" s="231">
        <f>B51/B$27</f>
        <v>7.2431934294343294E-4</v>
      </c>
    </row>
    <row r="53" spans="1:3" ht="16.5" thickBot="1" x14ac:dyDescent="0.3">
      <c r="A53" s="37" t="s">
        <v>527</v>
      </c>
      <c r="B53" s="227">
        <v>0.49100100000000002</v>
      </c>
      <c r="C53" s="20">
        <v>1</v>
      </c>
    </row>
    <row r="54" spans="1:3" ht="16.5" thickBot="1" x14ac:dyDescent="0.3">
      <c r="A54" s="37" t="s">
        <v>528</v>
      </c>
      <c r="B54" s="227">
        <v>0.49100100000000002</v>
      </c>
      <c r="C54" s="20">
        <v>2</v>
      </c>
    </row>
    <row r="55" spans="1:3" ht="45.75" thickBot="1" x14ac:dyDescent="0.3">
      <c r="A55" s="444" t="s">
        <v>575</v>
      </c>
      <c r="B55" s="445">
        <v>1.081026</v>
      </c>
      <c r="C55" s="20">
        <v>30</v>
      </c>
    </row>
    <row r="56" spans="1:3" ht="16.5" thickBot="1" x14ac:dyDescent="0.3">
      <c r="A56" s="37" t="s">
        <v>278</v>
      </c>
      <c r="B56" s="231">
        <f>B55/B$27</f>
        <v>1.5947178152891086E-3</v>
      </c>
    </row>
    <row r="57" spans="1:3" ht="16.5" thickBot="1" x14ac:dyDescent="0.3">
      <c r="A57" s="37" t="s">
        <v>527</v>
      </c>
      <c r="B57" s="227">
        <v>1.081026</v>
      </c>
      <c r="C57" s="20">
        <v>1</v>
      </c>
    </row>
    <row r="58" spans="1:3" ht="16.5" thickBot="1" x14ac:dyDescent="0.3">
      <c r="A58" s="37" t="s">
        <v>528</v>
      </c>
      <c r="B58" s="227">
        <v>1.081026</v>
      </c>
      <c r="C58" s="20">
        <v>2</v>
      </c>
    </row>
    <row r="59" spans="1:3" ht="45.75" thickBot="1" x14ac:dyDescent="0.3">
      <c r="A59" s="444" t="s">
        <v>574</v>
      </c>
      <c r="B59" s="445">
        <v>0.02</v>
      </c>
      <c r="C59" s="20">
        <v>30</v>
      </c>
    </row>
    <row r="60" spans="1:3" ht="16.5" thickBot="1" x14ac:dyDescent="0.3">
      <c r="A60" s="37" t="s">
        <v>278</v>
      </c>
      <c r="B60" s="231">
        <f>B59/B$27</f>
        <v>2.9503782800582197E-5</v>
      </c>
    </row>
    <row r="61" spans="1:3" ht="16.5" thickBot="1" x14ac:dyDescent="0.3">
      <c r="A61" s="37" t="s">
        <v>527</v>
      </c>
      <c r="B61" s="227">
        <v>0.02</v>
      </c>
      <c r="C61" s="20">
        <v>1</v>
      </c>
    </row>
    <row r="62" spans="1:3" ht="16.5" thickBot="1" x14ac:dyDescent="0.3">
      <c r="A62" s="37" t="s">
        <v>528</v>
      </c>
      <c r="B62" s="227">
        <v>0.02</v>
      </c>
      <c r="C62" s="20">
        <v>2</v>
      </c>
    </row>
    <row r="63" spans="1:3" ht="45.75" thickBot="1" x14ac:dyDescent="0.3">
      <c r="A63" s="444" t="s">
        <v>582</v>
      </c>
      <c r="B63" s="445">
        <v>0.33838099999999999</v>
      </c>
      <c r="C63" s="20">
        <v>30</v>
      </c>
    </row>
    <row r="64" spans="1:3" ht="16.5" thickBot="1" x14ac:dyDescent="0.3">
      <c r="A64" s="37" t="s">
        <v>278</v>
      </c>
      <c r="B64" s="231">
        <f>B63/B$27</f>
        <v>4.9917597639219022E-4</v>
      </c>
    </row>
    <row r="65" spans="1:8" ht="16.5" thickBot="1" x14ac:dyDescent="0.3">
      <c r="A65" s="37" t="s">
        <v>527</v>
      </c>
      <c r="B65" s="227">
        <v>0.33838099999999999</v>
      </c>
      <c r="C65" s="20">
        <v>1</v>
      </c>
    </row>
    <row r="66" spans="1:8" ht="16.5" thickBot="1" x14ac:dyDescent="0.3">
      <c r="A66" s="37" t="s">
        <v>528</v>
      </c>
      <c r="B66" s="227">
        <v>0.33838099999999999</v>
      </c>
      <c r="C66" s="20">
        <v>2</v>
      </c>
    </row>
    <row r="67" spans="1:8" ht="45.75" thickBot="1" x14ac:dyDescent="0.3">
      <c r="A67" s="444" t="s">
        <v>584</v>
      </c>
      <c r="B67" s="445">
        <v>6.0000000000000001E-3</v>
      </c>
      <c r="C67" s="20">
        <v>30</v>
      </c>
    </row>
    <row r="68" spans="1:8" ht="16.5" thickBot="1" x14ac:dyDescent="0.3">
      <c r="A68" s="37" t="s">
        <v>278</v>
      </c>
      <c r="B68" s="231">
        <f>B67/B$27</f>
        <v>8.8511348401746591E-6</v>
      </c>
    </row>
    <row r="69" spans="1:8" ht="16.5" thickBot="1" x14ac:dyDescent="0.3">
      <c r="A69" s="37" t="s">
        <v>527</v>
      </c>
      <c r="B69" s="227">
        <v>6.0000000000000001E-3</v>
      </c>
      <c r="C69" s="20">
        <v>1</v>
      </c>
    </row>
    <row r="70" spans="1:8" ht="16.5" thickBot="1" x14ac:dyDescent="0.3">
      <c r="A70" s="37" t="s">
        <v>528</v>
      </c>
      <c r="B70" s="227">
        <v>6.0000000000000001E-3</v>
      </c>
      <c r="C70" s="20">
        <v>2</v>
      </c>
    </row>
    <row r="71" spans="1:8" ht="30.75" thickBot="1" x14ac:dyDescent="0.3">
      <c r="A71" s="444" t="s">
        <v>696</v>
      </c>
      <c r="B71" s="445">
        <v>3.5999999999999997E-2</v>
      </c>
      <c r="C71" s="20">
        <v>30</v>
      </c>
      <c r="H71" s="383"/>
    </row>
    <row r="72" spans="1:8" ht="16.5" thickBot="1" x14ac:dyDescent="0.3">
      <c r="A72" s="37" t="s">
        <v>278</v>
      </c>
      <c r="B72" s="231">
        <f>B71/B$27</f>
        <v>5.3106809041047951E-5</v>
      </c>
      <c r="H72" s="383"/>
    </row>
    <row r="73" spans="1:8" ht="16.5" thickBot="1" x14ac:dyDescent="0.3">
      <c r="A73" s="37" t="s">
        <v>527</v>
      </c>
      <c r="B73" s="227">
        <v>3.5999999999999997E-2</v>
      </c>
      <c r="C73" s="20">
        <v>1</v>
      </c>
    </row>
    <row r="74" spans="1:8" ht="16.5" thickBot="1" x14ac:dyDescent="0.3">
      <c r="A74" s="37" t="s">
        <v>528</v>
      </c>
      <c r="B74" s="227">
        <v>3.5999999999999997E-2</v>
      </c>
      <c r="C74" s="20">
        <v>2</v>
      </c>
    </row>
    <row r="75" spans="1:8" ht="45.75" thickBot="1" x14ac:dyDescent="0.3">
      <c r="A75" s="444" t="s">
        <v>695</v>
      </c>
      <c r="B75" s="445">
        <v>6.9722999999999993E-2</v>
      </c>
      <c r="C75" s="20">
        <v>30</v>
      </c>
    </row>
    <row r="76" spans="1:8" ht="16.5" thickBot="1" x14ac:dyDescent="0.3">
      <c r="A76" s="37" t="s">
        <v>278</v>
      </c>
      <c r="B76" s="231">
        <f>B75/B$27</f>
        <v>1.0285461241024962E-4</v>
      </c>
    </row>
    <row r="77" spans="1:8" ht="16.5" thickBot="1" x14ac:dyDescent="0.3">
      <c r="A77" s="37" t="s">
        <v>527</v>
      </c>
      <c r="B77" s="227">
        <v>6.9722999999999993E-2</v>
      </c>
      <c r="C77" s="20">
        <v>1</v>
      </c>
      <c r="D77" s="20">
        <v>2020</v>
      </c>
    </row>
    <row r="78" spans="1:8" ht="16.5" thickBot="1" x14ac:dyDescent="0.3">
      <c r="A78" s="37" t="s">
        <v>528</v>
      </c>
      <c r="B78" s="227">
        <v>6.9722999999999993E-2</v>
      </c>
      <c r="C78" s="20">
        <v>2</v>
      </c>
      <c r="D78" s="20">
        <v>2020</v>
      </c>
    </row>
    <row r="79" spans="1:8" ht="45.75" thickBot="1" x14ac:dyDescent="0.3">
      <c r="A79" s="444" t="s">
        <v>645</v>
      </c>
      <c r="B79" s="445">
        <v>0.41833799999999999</v>
      </c>
      <c r="C79" s="20">
        <v>30</v>
      </c>
    </row>
    <row r="80" spans="1:8" ht="16.5" thickBot="1" x14ac:dyDescent="0.3">
      <c r="A80" s="37" t="s">
        <v>278</v>
      </c>
      <c r="B80" s="231">
        <f>B79/B$27</f>
        <v>6.1712767446149769E-4</v>
      </c>
    </row>
    <row r="81" spans="1:4" ht="16.5" thickBot="1" x14ac:dyDescent="0.3">
      <c r="A81" s="37" t="s">
        <v>527</v>
      </c>
      <c r="B81" s="227">
        <v>0.41833799999999999</v>
      </c>
      <c r="C81" s="20">
        <v>1</v>
      </c>
    </row>
    <row r="82" spans="1:4" ht="16.5" thickBot="1" x14ac:dyDescent="0.3">
      <c r="A82" s="37" t="s">
        <v>528</v>
      </c>
      <c r="B82" s="227">
        <v>0.41833799999999999</v>
      </c>
      <c r="C82" s="20">
        <v>2</v>
      </c>
    </row>
    <row r="83" spans="1:4" ht="30.75" thickBot="1" x14ac:dyDescent="0.3">
      <c r="A83" s="444" t="s">
        <v>586</v>
      </c>
      <c r="B83" s="445">
        <v>1.056E-2</v>
      </c>
      <c r="C83" s="20">
        <v>30</v>
      </c>
    </row>
    <row r="84" spans="1:4" ht="16.5" thickBot="1" x14ac:dyDescent="0.3">
      <c r="A84" s="37" t="s">
        <v>278</v>
      </c>
      <c r="B84" s="231">
        <f>B83/B$27</f>
        <v>1.5577997318707399E-5</v>
      </c>
    </row>
    <row r="85" spans="1:4" ht="16.5" thickBot="1" x14ac:dyDescent="0.3">
      <c r="A85" s="37" t="s">
        <v>527</v>
      </c>
      <c r="B85" s="227">
        <v>1.056E-2</v>
      </c>
      <c r="C85" s="20">
        <v>1</v>
      </c>
    </row>
    <row r="86" spans="1:4" ht="16.5" thickBot="1" x14ac:dyDescent="0.3">
      <c r="A86" s="37" t="s">
        <v>528</v>
      </c>
      <c r="B86" s="227">
        <v>1.056E-2</v>
      </c>
      <c r="C86" s="20">
        <v>2</v>
      </c>
    </row>
    <row r="87" spans="1:4" ht="30.75" thickBot="1" x14ac:dyDescent="0.3">
      <c r="A87" s="444" t="s">
        <v>587</v>
      </c>
      <c r="B87" s="445">
        <v>0.12240000000000001</v>
      </c>
      <c r="C87" s="20">
        <v>30</v>
      </c>
    </row>
    <row r="88" spans="1:4" ht="16.5" thickBot="1" x14ac:dyDescent="0.3">
      <c r="A88" s="37" t="s">
        <v>278</v>
      </c>
      <c r="B88" s="231">
        <f>B87/B$27</f>
        <v>1.8056315073956304E-4</v>
      </c>
    </row>
    <row r="89" spans="1:4" ht="16.5" thickBot="1" x14ac:dyDescent="0.3">
      <c r="A89" s="37" t="s">
        <v>527</v>
      </c>
      <c r="B89" s="227">
        <v>0.12240000000000001</v>
      </c>
      <c r="C89" s="20">
        <v>1</v>
      </c>
      <c r="D89" s="20">
        <v>2020</v>
      </c>
    </row>
    <row r="90" spans="1:4" ht="16.5" thickBot="1" x14ac:dyDescent="0.3">
      <c r="A90" s="37" t="s">
        <v>528</v>
      </c>
      <c r="B90" s="227">
        <v>0.12240000000000001</v>
      </c>
      <c r="C90" s="20">
        <v>2</v>
      </c>
      <c r="D90" s="20" t="s">
        <v>647</v>
      </c>
    </row>
    <row r="91" spans="1:4" ht="30.75" thickBot="1" x14ac:dyDescent="0.3">
      <c r="A91" s="444" t="s">
        <v>588</v>
      </c>
      <c r="B91" s="445">
        <v>5.9999999999999995E-4</v>
      </c>
      <c r="C91" s="20">
        <v>30</v>
      </c>
    </row>
    <row r="92" spans="1:4" ht="16.5" thickBot="1" x14ac:dyDescent="0.3">
      <c r="A92" s="37" t="s">
        <v>278</v>
      </c>
      <c r="B92" s="231">
        <f>B91/B$27</f>
        <v>8.8511348401746582E-7</v>
      </c>
    </row>
    <row r="93" spans="1:4" ht="16.5" thickBot="1" x14ac:dyDescent="0.3">
      <c r="A93" s="37" t="s">
        <v>527</v>
      </c>
      <c r="B93" s="227">
        <v>5.9999999999999995E-4</v>
      </c>
      <c r="C93" s="20">
        <v>1</v>
      </c>
    </row>
    <row r="94" spans="1:4" ht="16.5" thickBot="1" x14ac:dyDescent="0.3">
      <c r="A94" s="37" t="s">
        <v>528</v>
      </c>
      <c r="B94" s="227">
        <v>5.9999999999999995E-4</v>
      </c>
      <c r="C94" s="20">
        <v>2</v>
      </c>
    </row>
    <row r="95" spans="1:4" ht="30.75" thickBot="1" x14ac:dyDescent="0.3">
      <c r="A95" s="444" t="s">
        <v>603</v>
      </c>
      <c r="B95" s="445">
        <v>1.3629E-2</v>
      </c>
      <c r="C95" s="20">
        <v>30</v>
      </c>
    </row>
    <row r="96" spans="1:4" ht="16.5" thickBot="1" x14ac:dyDescent="0.3">
      <c r="A96" s="37" t="s">
        <v>278</v>
      </c>
      <c r="B96" s="231">
        <f>B95/B$27</f>
        <v>2.0105352789456738E-5</v>
      </c>
    </row>
    <row r="97" spans="1:9" ht="16.5" thickBot="1" x14ac:dyDescent="0.3">
      <c r="A97" s="37" t="s">
        <v>527</v>
      </c>
      <c r="B97" s="227">
        <v>1.3629E-2</v>
      </c>
      <c r="C97" s="20">
        <v>1</v>
      </c>
    </row>
    <row r="98" spans="1:9" ht="16.5" thickBot="1" x14ac:dyDescent="0.3">
      <c r="A98" s="37" t="s">
        <v>528</v>
      </c>
      <c r="B98" s="227">
        <v>1.3629E-2</v>
      </c>
      <c r="C98" s="20">
        <v>2</v>
      </c>
    </row>
    <row r="99" spans="1:9" ht="45.75" thickBot="1" x14ac:dyDescent="0.3">
      <c r="A99" s="444" t="s">
        <v>604</v>
      </c>
      <c r="B99" s="445">
        <v>2.8187199999999999E-2</v>
      </c>
      <c r="C99" s="20">
        <v>30</v>
      </c>
    </row>
    <row r="100" spans="1:9" ht="16.5" thickBot="1" x14ac:dyDescent="0.3">
      <c r="A100" s="37" t="s">
        <v>278</v>
      </c>
      <c r="B100" s="231">
        <f>B99/B$27</f>
        <v>4.1581451327828524E-5</v>
      </c>
    </row>
    <row r="101" spans="1:9" ht="16.5" thickBot="1" x14ac:dyDescent="0.3">
      <c r="A101" s="37" t="s">
        <v>527</v>
      </c>
      <c r="B101" s="227">
        <v>2.8187199999999999E-2</v>
      </c>
      <c r="C101" s="20">
        <v>1</v>
      </c>
    </row>
    <row r="102" spans="1:9" ht="16.5" thickBot="1" x14ac:dyDescent="0.3">
      <c r="A102" s="37" t="s">
        <v>528</v>
      </c>
      <c r="B102" s="227">
        <v>2.8187199999999999E-2</v>
      </c>
      <c r="C102" s="20">
        <v>2</v>
      </c>
    </row>
    <row r="103" spans="1:9" ht="45.75" thickBot="1" x14ac:dyDescent="0.3">
      <c r="A103" s="444" t="s">
        <v>692</v>
      </c>
      <c r="B103" s="445">
        <v>5.2693434000000003</v>
      </c>
      <c r="C103" s="20">
        <v>30</v>
      </c>
      <c r="E103" s="380"/>
      <c r="F103" s="380"/>
      <c r="G103" s="380"/>
      <c r="H103" s="380"/>
      <c r="I103" s="380"/>
    </row>
    <row r="104" spans="1:9" ht="16.5" thickBot="1" x14ac:dyDescent="0.3">
      <c r="A104" s="37" t="s">
        <v>278</v>
      </c>
      <c r="B104" s="231">
        <f>B103/B$27</f>
        <v>7.7732781587640659E-3</v>
      </c>
      <c r="E104" s="380"/>
      <c r="F104" s="381"/>
      <c r="G104" s="381"/>
      <c r="H104" s="382"/>
      <c r="I104" s="380"/>
    </row>
    <row r="105" spans="1:9" ht="16.5" thickBot="1" x14ac:dyDescent="0.3">
      <c r="A105" s="37" t="s">
        <v>527</v>
      </c>
      <c r="B105" s="227">
        <v>5.2693434000000003</v>
      </c>
      <c r="C105" s="20">
        <v>1</v>
      </c>
      <c r="D105" s="20">
        <v>2020</v>
      </c>
      <c r="E105" s="380"/>
      <c r="F105" s="381"/>
      <c r="G105" s="381"/>
      <c r="H105" s="382"/>
      <c r="I105" s="380"/>
    </row>
    <row r="106" spans="1:9" ht="16.5" thickBot="1" x14ac:dyDescent="0.3">
      <c r="A106" s="37" t="s">
        <v>528</v>
      </c>
      <c r="B106" s="227">
        <v>5.2693434000000003</v>
      </c>
      <c r="C106" s="20">
        <v>2</v>
      </c>
      <c r="D106" s="20">
        <v>2020</v>
      </c>
      <c r="E106" s="380"/>
      <c r="F106" s="381"/>
      <c r="G106" s="381"/>
      <c r="H106" s="381"/>
      <c r="I106" s="380"/>
    </row>
    <row r="107" spans="1:9" ht="45.75" thickBot="1" x14ac:dyDescent="0.3">
      <c r="A107" s="444" t="s">
        <v>686</v>
      </c>
      <c r="B107" s="445">
        <v>7.9213430000000002</v>
      </c>
      <c r="C107" s="20">
        <v>30</v>
      </c>
      <c r="E107" s="380"/>
      <c r="F107" s="380"/>
      <c r="G107" s="380"/>
      <c r="H107" s="380"/>
      <c r="I107" s="380"/>
    </row>
    <row r="108" spans="1:9" ht="16.5" thickBot="1" x14ac:dyDescent="0.3">
      <c r="A108" s="37" t="s">
        <v>278</v>
      </c>
      <c r="B108" s="231">
        <f>B107/B$27</f>
        <v>1.1685479168045609E-2</v>
      </c>
      <c r="E108" s="380"/>
      <c r="F108" s="380"/>
      <c r="G108" s="380"/>
      <c r="H108" s="380"/>
      <c r="I108" s="380"/>
    </row>
    <row r="109" spans="1:9" ht="16.5" thickBot="1" x14ac:dyDescent="0.3">
      <c r="A109" s="37" t="s">
        <v>527</v>
      </c>
      <c r="B109" s="227">
        <v>7.9213430000000002</v>
      </c>
      <c r="C109" s="20">
        <v>1</v>
      </c>
      <c r="E109" s="380"/>
      <c r="F109" s="380"/>
      <c r="G109" s="380"/>
      <c r="H109" s="380"/>
      <c r="I109" s="380"/>
    </row>
    <row r="110" spans="1:9" ht="16.5" thickBot="1" x14ac:dyDescent="0.3">
      <c r="A110" s="37" t="s">
        <v>528</v>
      </c>
      <c r="B110" s="227">
        <v>7.9213430000000002</v>
      </c>
      <c r="C110" s="20">
        <v>2</v>
      </c>
    </row>
    <row r="111" spans="1:9" ht="30.75" thickBot="1" x14ac:dyDescent="0.3">
      <c r="A111" s="230" t="s">
        <v>529</v>
      </c>
      <c r="B111" s="232">
        <v>0</v>
      </c>
      <c r="C111" s="20">
        <v>30</v>
      </c>
    </row>
    <row r="112" spans="1:9" ht="16.5" thickBot="1" x14ac:dyDescent="0.3">
      <c r="A112" s="37" t="s">
        <v>278</v>
      </c>
      <c r="B112" s="231">
        <f>B111/B$27</f>
        <v>0</v>
      </c>
    </row>
    <row r="113" spans="1:4" ht="16.5" thickBot="1" x14ac:dyDescent="0.3">
      <c r="A113" s="37" t="s">
        <v>527</v>
      </c>
      <c r="B113" s="227">
        <v>0</v>
      </c>
      <c r="C113" s="20">
        <v>1</v>
      </c>
    </row>
    <row r="114" spans="1:4" ht="16.5" thickBot="1" x14ac:dyDescent="0.3">
      <c r="A114" s="37" t="s">
        <v>528</v>
      </c>
      <c r="B114" s="227">
        <v>0</v>
      </c>
      <c r="C114" s="20">
        <v>2</v>
      </c>
    </row>
    <row r="115" spans="1:4" ht="29.25" thickBot="1" x14ac:dyDescent="0.3">
      <c r="A115" s="36" t="s">
        <v>281</v>
      </c>
      <c r="B115" s="231">
        <f ca="1">B30/B27</f>
        <v>0.98927159373243267</v>
      </c>
    </row>
    <row r="116" spans="1:4" ht="16.5" thickBot="1" x14ac:dyDescent="0.3">
      <c r="A116" s="38" t="s">
        <v>276</v>
      </c>
      <c r="B116" s="231"/>
    </row>
    <row r="117" spans="1:4" ht="16.5" thickBot="1" x14ac:dyDescent="0.3">
      <c r="A117" s="38" t="s">
        <v>282</v>
      </c>
      <c r="B117" s="231">
        <f>99.29407348/B27</f>
        <v>0.14647753886694842</v>
      </c>
    </row>
    <row r="118" spans="1:4" ht="16.5" thickBot="1" x14ac:dyDescent="0.3">
      <c r="A118" s="38" t="s">
        <v>283</v>
      </c>
      <c r="B118" s="231">
        <f>446.01034588/B27</f>
        <v>0.65794961858280299</v>
      </c>
    </row>
    <row r="119" spans="1:4" ht="16.5" thickBot="1" x14ac:dyDescent="0.3">
      <c r="A119" s="38" t="s">
        <v>284</v>
      </c>
      <c r="B119" s="231">
        <f>(B47+B51+B107)/B27</f>
        <v>2.4119849904540115E-2</v>
      </c>
    </row>
    <row r="120" spans="1:4" s="364" customFormat="1" ht="34.5" customHeight="1" thickBot="1" x14ac:dyDescent="0.3">
      <c r="A120" s="361" t="s">
        <v>626</v>
      </c>
      <c r="B120" s="362">
        <f xml:space="preserve"> SUMIF(C121:C128, 40,B121:B128)</f>
        <v>7.2725632139999989</v>
      </c>
      <c r="C120" s="363"/>
    </row>
    <row r="121" spans="1:4" s="366" customFormat="1" ht="30.75" thickBot="1" x14ac:dyDescent="0.3">
      <c r="A121" s="444" t="s">
        <v>649</v>
      </c>
      <c r="B121" s="445">
        <v>6.684036923999999</v>
      </c>
      <c r="C121" s="365">
        <v>40</v>
      </c>
    </row>
    <row r="122" spans="1:4" s="366" customFormat="1" ht="16.5" thickBot="1" x14ac:dyDescent="0.3">
      <c r="A122" s="37" t="s">
        <v>278</v>
      </c>
      <c r="B122" s="231">
        <f>B121/$B$27</f>
        <v>9.8602186818383744E-3</v>
      </c>
    </row>
    <row r="123" spans="1:4" s="366" customFormat="1" ht="16.5" thickBot="1" x14ac:dyDescent="0.3">
      <c r="A123" s="37" t="s">
        <v>527</v>
      </c>
      <c r="B123" s="227">
        <v>6.684036923999999</v>
      </c>
      <c r="C123" s="366">
        <v>1</v>
      </c>
      <c r="D123" s="366" t="s">
        <v>647</v>
      </c>
    </row>
    <row r="124" spans="1:4" s="366" customFormat="1" ht="16.5" thickBot="1" x14ac:dyDescent="0.3">
      <c r="A124" s="37" t="s">
        <v>528</v>
      </c>
      <c r="B124" s="227">
        <v>6.684036923999999</v>
      </c>
      <c r="C124" s="366">
        <v>2</v>
      </c>
      <c r="D124" s="366" t="s">
        <v>647</v>
      </c>
    </row>
    <row r="125" spans="1:4" s="366" customFormat="1" ht="30.75" thickBot="1" x14ac:dyDescent="0.3">
      <c r="A125" s="444" t="s">
        <v>648</v>
      </c>
      <c r="B125" s="445">
        <v>0.58852629000000001</v>
      </c>
      <c r="C125" s="365">
        <v>40</v>
      </c>
    </row>
    <row r="126" spans="1:4" s="366" customFormat="1" ht="16.5" thickBot="1" x14ac:dyDescent="0.3">
      <c r="A126" s="37" t="s">
        <v>278</v>
      </c>
      <c r="B126" s="231">
        <f>B125/$B$27</f>
        <v>8.6818759162962254E-4</v>
      </c>
    </row>
    <row r="127" spans="1:4" s="366" customFormat="1" ht="16.5" thickBot="1" x14ac:dyDescent="0.3">
      <c r="A127" s="37" t="s">
        <v>527</v>
      </c>
      <c r="B127" s="227">
        <v>0.58852629000000001</v>
      </c>
      <c r="C127" s="366">
        <v>1</v>
      </c>
      <c r="D127" s="366">
        <v>2020</v>
      </c>
    </row>
    <row r="128" spans="1:4" s="366" customFormat="1" ht="16.5" thickBot="1" x14ac:dyDescent="0.3">
      <c r="A128" s="37" t="s">
        <v>528</v>
      </c>
      <c r="B128" s="227">
        <v>0.58852629000000001</v>
      </c>
      <c r="C128" s="366">
        <v>2</v>
      </c>
      <c r="D128" s="366">
        <v>2020</v>
      </c>
    </row>
    <row r="129" spans="1:2" s="366" customFormat="1" ht="16.5" thickBot="1" x14ac:dyDescent="0.3">
      <c r="A129" s="34" t="s">
        <v>285</v>
      </c>
      <c r="B129" s="367">
        <f>B130/$B$27</f>
        <v>1.0000000000059004</v>
      </c>
    </row>
    <row r="130" spans="1:2" s="366" customFormat="1" ht="16.5" thickBot="1" x14ac:dyDescent="0.3">
      <c r="A130" s="34" t="s">
        <v>286</v>
      </c>
      <c r="B130" s="368">
        <f xml:space="preserve"> SUMIF(C33:C128, 1,B33:B128)</f>
        <v>677.87917689399978</v>
      </c>
    </row>
    <row r="131" spans="1:2" s="366" customFormat="1" ht="16.5" thickBot="1" x14ac:dyDescent="0.3">
      <c r="A131" s="34" t="s">
        <v>287</v>
      </c>
      <c r="B131" s="367">
        <f>B132/$B$27</f>
        <v>1.0000000000059004</v>
      </c>
    </row>
    <row r="132" spans="1:2" s="366" customFormat="1" ht="16.5" thickBot="1" x14ac:dyDescent="0.3">
      <c r="A132" s="35" t="s">
        <v>288</v>
      </c>
      <c r="B132" s="368">
        <f xml:space="preserve"> SUMIF(C33:C128, 2,B33:B128)</f>
        <v>677.87917689399978</v>
      </c>
    </row>
    <row r="133" spans="1:2" ht="30" x14ac:dyDescent="0.25">
      <c r="A133" s="36" t="s">
        <v>289</v>
      </c>
      <c r="B133" s="38" t="s">
        <v>624</v>
      </c>
    </row>
    <row r="134" spans="1:2" x14ac:dyDescent="0.25">
      <c r="A134" s="39" t="s">
        <v>290</v>
      </c>
      <c r="B134" s="256" t="s">
        <v>382</v>
      </c>
    </row>
    <row r="135" spans="1:2" ht="75" x14ac:dyDescent="0.25">
      <c r="A135" s="39" t="s">
        <v>291</v>
      </c>
      <c r="B135" s="256" t="s">
        <v>687</v>
      </c>
    </row>
    <row r="136" spans="1:2" ht="30" x14ac:dyDescent="0.25">
      <c r="A136" s="39" t="s">
        <v>292</v>
      </c>
      <c r="B136" s="256" t="s">
        <v>693</v>
      </c>
    </row>
    <row r="137" spans="1:2" ht="90" x14ac:dyDescent="0.25">
      <c r="A137" s="39" t="s">
        <v>293</v>
      </c>
      <c r="B137" s="256" t="s">
        <v>694</v>
      </c>
    </row>
    <row r="138" spans="1:2" ht="16.5" thickBot="1" x14ac:dyDescent="0.3">
      <c r="A138" s="40" t="s">
        <v>294</v>
      </c>
      <c r="B138" s="228"/>
    </row>
    <row r="139" spans="1:2" ht="30.75" thickBot="1" x14ac:dyDescent="0.3">
      <c r="A139" s="38" t="s">
        <v>295</v>
      </c>
      <c r="B139" s="257" t="s">
        <v>515</v>
      </c>
    </row>
    <row r="140" spans="1:2" ht="29.25" thickBot="1" x14ac:dyDescent="0.3">
      <c r="A140" s="34" t="s">
        <v>296</v>
      </c>
      <c r="B140" s="226">
        <v>30</v>
      </c>
    </row>
    <row r="141" spans="1:2" ht="16.5" thickBot="1" x14ac:dyDescent="0.3">
      <c r="A141" s="38" t="s">
        <v>276</v>
      </c>
      <c r="B141" s="404"/>
    </row>
    <row r="142" spans="1:2" ht="16.5" thickBot="1" x14ac:dyDescent="0.3">
      <c r="A142" s="38" t="s">
        <v>297</v>
      </c>
      <c r="B142" s="226" t="s">
        <v>515</v>
      </c>
    </row>
    <row r="143" spans="1:2" ht="16.5" thickBot="1" x14ac:dyDescent="0.3">
      <c r="A143" s="38" t="s">
        <v>298</v>
      </c>
      <c r="B143" s="404" t="s">
        <v>515</v>
      </c>
    </row>
    <row r="144" spans="1:2" ht="60.75" thickBot="1" x14ac:dyDescent="0.3">
      <c r="A144" s="43" t="s">
        <v>299</v>
      </c>
      <c r="B144" s="384" t="s">
        <v>642</v>
      </c>
    </row>
    <row r="145" spans="1:2" ht="16.5" thickBot="1" x14ac:dyDescent="0.3">
      <c r="A145" s="34" t="s">
        <v>300</v>
      </c>
      <c r="B145" s="259"/>
    </row>
    <row r="146" spans="1:2" ht="16.5" thickBot="1" x14ac:dyDescent="0.3">
      <c r="A146" s="39" t="s">
        <v>301</v>
      </c>
      <c r="B146" s="261">
        <f>'6.1. Паспорт сетевой график'!D45</f>
        <v>44089</v>
      </c>
    </row>
    <row r="147" spans="1:2" ht="16.5" thickBot="1" x14ac:dyDescent="0.3">
      <c r="A147" s="39" t="s">
        <v>302</v>
      </c>
      <c r="B147" s="260" t="s">
        <v>512</v>
      </c>
    </row>
    <row r="148" spans="1:2" ht="16.5" thickBot="1" x14ac:dyDescent="0.3">
      <c r="A148" s="39" t="s">
        <v>303</v>
      </c>
      <c r="B148" s="260" t="s">
        <v>512</v>
      </c>
    </row>
    <row r="149" spans="1:2" ht="30.75" thickBot="1" x14ac:dyDescent="0.3">
      <c r="A149" s="44" t="s">
        <v>304</v>
      </c>
      <c r="B149" s="258" t="s">
        <v>675</v>
      </c>
    </row>
    <row r="150" spans="1:2" ht="28.5" customHeight="1" x14ac:dyDescent="0.25">
      <c r="A150" s="36" t="s">
        <v>305</v>
      </c>
      <c r="B150" s="597" t="s">
        <v>512</v>
      </c>
    </row>
    <row r="151" spans="1:2" x14ac:dyDescent="0.25">
      <c r="A151" s="39" t="s">
        <v>306</v>
      </c>
      <c r="B151" s="598"/>
    </row>
    <row r="152" spans="1:2" x14ac:dyDescent="0.25">
      <c r="A152" s="39" t="s">
        <v>307</v>
      </c>
      <c r="B152" s="598"/>
    </row>
    <row r="153" spans="1:2" x14ac:dyDescent="0.25">
      <c r="A153" s="39" t="s">
        <v>308</v>
      </c>
      <c r="B153" s="598"/>
    </row>
    <row r="154" spans="1:2" x14ac:dyDescent="0.25">
      <c r="A154" s="39" t="s">
        <v>309</v>
      </c>
      <c r="B154" s="598"/>
    </row>
    <row r="155" spans="1:2" ht="16.5" thickBot="1" x14ac:dyDescent="0.3">
      <c r="A155" s="403" t="s">
        <v>310</v>
      </c>
      <c r="B155" s="599"/>
    </row>
    <row r="158" spans="1:2" x14ac:dyDescent="0.25">
      <c r="A158" s="45"/>
      <c r="B158" s="46"/>
    </row>
    <row r="159" spans="1:2" x14ac:dyDescent="0.25">
      <c r="B159" s="47"/>
    </row>
    <row r="160" spans="1:2" x14ac:dyDescent="0.25">
      <c r="B160" s="229"/>
    </row>
  </sheetData>
  <mergeCells count="10">
    <mergeCell ref="B150:B155"/>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5" sqref="E35"/>
    </sheetView>
  </sheetViews>
  <sheetFormatPr defaultColWidth="9.140625" defaultRowHeight="15" x14ac:dyDescent="0.25"/>
  <cols>
    <col min="1" max="1" width="7.42578125" style="80" customWidth="1"/>
    <col min="2" max="2" width="35.85546875" style="80" customWidth="1"/>
    <col min="3" max="3" width="31.140625" style="80" customWidth="1"/>
    <col min="4" max="4" width="25" style="80" customWidth="1"/>
    <col min="5" max="5" width="50" style="80" customWidth="1"/>
    <col min="6" max="6" width="57" style="80" customWidth="1"/>
    <col min="7" max="7" width="57.5703125" style="80" customWidth="1"/>
    <col min="8" max="10" width="20.5703125" style="80" customWidth="1"/>
    <col min="11" max="11" width="16" style="80" customWidth="1"/>
    <col min="12" max="12" width="20.5703125" style="80" customWidth="1"/>
    <col min="13" max="13" width="21.28515625" style="80" customWidth="1"/>
    <col min="14" max="14" width="23.85546875" style="80" customWidth="1"/>
    <col min="15" max="15" width="17.85546875" style="80" customWidth="1"/>
    <col min="16" max="16" width="23.85546875" style="80" customWidth="1"/>
    <col min="17" max="17" width="58" style="80" customWidth="1"/>
    <col min="18" max="18" width="27" style="80" customWidth="1"/>
    <col min="19" max="19" width="43" style="80" customWidth="1"/>
    <col min="20" max="16384" width="9.140625" style="80"/>
  </cols>
  <sheetData>
    <row r="1" spans="1:28" s="8" customFormat="1" ht="18.75" x14ac:dyDescent="0.2">
      <c r="S1" s="10" t="s">
        <v>66</v>
      </c>
    </row>
    <row r="2" spans="1:28" s="8" customFormat="1" ht="18.75" customHeight="1" x14ac:dyDescent="0.3">
      <c r="S2" s="5" t="s">
        <v>8</v>
      </c>
    </row>
    <row r="3" spans="1:28" s="8" customFormat="1" ht="18.75" x14ac:dyDescent="0.3">
      <c r="S3" s="5" t="s">
        <v>65</v>
      </c>
    </row>
    <row r="4" spans="1:28" s="8" customFormat="1" ht="18.75" customHeight="1" x14ac:dyDescent="0.2">
      <c r="A4" s="473" t="str">
        <f>CONCATENATE('1. паспорт местоположение'!A5:B5,'1. паспорт местоположение'!C5)</f>
        <v>Год раскрытия информации: 2022 год</v>
      </c>
      <c r="B4" s="473"/>
      <c r="C4" s="473"/>
      <c r="D4" s="473"/>
      <c r="E4" s="473"/>
      <c r="F4" s="473"/>
      <c r="G4" s="473"/>
      <c r="H4" s="473"/>
      <c r="I4" s="473"/>
      <c r="J4" s="473"/>
      <c r="K4" s="473"/>
      <c r="L4" s="473"/>
      <c r="M4" s="473"/>
      <c r="N4" s="473"/>
      <c r="O4" s="473"/>
      <c r="P4" s="473"/>
      <c r="Q4" s="473"/>
      <c r="R4" s="473"/>
      <c r="S4" s="473"/>
    </row>
    <row r="5" spans="1:28" s="8" customFormat="1" ht="15.75" x14ac:dyDescent="0.2">
      <c r="A5" s="82"/>
    </row>
    <row r="6" spans="1:28" s="8" customFormat="1" ht="18.75" x14ac:dyDescent="0.2">
      <c r="A6" s="481" t="s">
        <v>7</v>
      </c>
      <c r="B6" s="481"/>
      <c r="C6" s="481"/>
      <c r="D6" s="481"/>
      <c r="E6" s="481"/>
      <c r="F6" s="481"/>
      <c r="G6" s="481"/>
      <c r="H6" s="481"/>
      <c r="I6" s="481"/>
      <c r="J6" s="481"/>
      <c r="K6" s="481"/>
      <c r="L6" s="481"/>
      <c r="M6" s="481"/>
      <c r="N6" s="481"/>
      <c r="O6" s="481"/>
      <c r="P6" s="481"/>
      <c r="Q6" s="481"/>
      <c r="R6" s="481"/>
      <c r="S6" s="481"/>
      <c r="T6" s="83"/>
      <c r="U6" s="83"/>
      <c r="V6" s="83"/>
      <c r="W6" s="83"/>
      <c r="X6" s="83"/>
      <c r="Y6" s="83"/>
      <c r="Z6" s="83"/>
      <c r="AA6" s="83"/>
      <c r="AB6" s="83"/>
    </row>
    <row r="7" spans="1:28" s="8" customFormat="1" ht="18.75" x14ac:dyDescent="0.2">
      <c r="A7" s="481"/>
      <c r="B7" s="481"/>
      <c r="C7" s="481"/>
      <c r="D7" s="481"/>
      <c r="E7" s="481"/>
      <c r="F7" s="481"/>
      <c r="G7" s="481"/>
      <c r="H7" s="481"/>
      <c r="I7" s="481"/>
      <c r="J7" s="481"/>
      <c r="K7" s="481"/>
      <c r="L7" s="481"/>
      <c r="M7" s="481"/>
      <c r="N7" s="481"/>
      <c r="O7" s="481"/>
      <c r="P7" s="481"/>
      <c r="Q7" s="481"/>
      <c r="R7" s="481"/>
      <c r="S7" s="481"/>
      <c r="T7" s="83"/>
      <c r="U7" s="83"/>
      <c r="V7" s="83"/>
      <c r="W7" s="83"/>
      <c r="X7" s="83"/>
      <c r="Y7" s="83"/>
      <c r="Z7" s="83"/>
      <c r="AA7" s="83"/>
      <c r="AB7" s="83"/>
    </row>
    <row r="8" spans="1:28" s="8" customFormat="1" ht="18.75" x14ac:dyDescent="0.2">
      <c r="A8" s="482" t="str">
        <f>'1. паспорт местоположение'!A9:C9</f>
        <v>Акционерное общество "Янтарьэнерго" ДЗО  ПАО "Россети"</v>
      </c>
      <c r="B8" s="482"/>
      <c r="C8" s="482"/>
      <c r="D8" s="482"/>
      <c r="E8" s="482"/>
      <c r="F8" s="482"/>
      <c r="G8" s="482"/>
      <c r="H8" s="482"/>
      <c r="I8" s="482"/>
      <c r="J8" s="482"/>
      <c r="K8" s="482"/>
      <c r="L8" s="482"/>
      <c r="M8" s="482"/>
      <c r="N8" s="482"/>
      <c r="O8" s="482"/>
      <c r="P8" s="482"/>
      <c r="Q8" s="482"/>
      <c r="R8" s="482"/>
      <c r="S8" s="482"/>
      <c r="T8" s="83"/>
      <c r="U8" s="83"/>
      <c r="V8" s="83"/>
      <c r="W8" s="83"/>
      <c r="X8" s="83"/>
      <c r="Y8" s="83"/>
      <c r="Z8" s="83"/>
      <c r="AA8" s="83"/>
      <c r="AB8" s="83"/>
    </row>
    <row r="9" spans="1:28" s="8" customFormat="1" ht="18.75" x14ac:dyDescent="0.2">
      <c r="A9" s="477" t="s">
        <v>6</v>
      </c>
      <c r="B9" s="477"/>
      <c r="C9" s="477"/>
      <c r="D9" s="477"/>
      <c r="E9" s="477"/>
      <c r="F9" s="477"/>
      <c r="G9" s="477"/>
      <c r="H9" s="477"/>
      <c r="I9" s="477"/>
      <c r="J9" s="477"/>
      <c r="K9" s="477"/>
      <c r="L9" s="477"/>
      <c r="M9" s="477"/>
      <c r="N9" s="477"/>
      <c r="O9" s="477"/>
      <c r="P9" s="477"/>
      <c r="Q9" s="477"/>
      <c r="R9" s="477"/>
      <c r="S9" s="477"/>
      <c r="T9" s="83"/>
      <c r="U9" s="83"/>
      <c r="V9" s="83"/>
      <c r="W9" s="83"/>
      <c r="X9" s="83"/>
      <c r="Y9" s="83"/>
      <c r="Z9" s="83"/>
      <c r="AA9" s="83"/>
      <c r="AB9" s="83"/>
    </row>
    <row r="10" spans="1:28" s="8" customFormat="1" ht="18.75" x14ac:dyDescent="0.2">
      <c r="A10" s="481"/>
      <c r="B10" s="481"/>
      <c r="C10" s="481"/>
      <c r="D10" s="481"/>
      <c r="E10" s="481"/>
      <c r="F10" s="481"/>
      <c r="G10" s="481"/>
      <c r="H10" s="481"/>
      <c r="I10" s="481"/>
      <c r="J10" s="481"/>
      <c r="K10" s="481"/>
      <c r="L10" s="481"/>
      <c r="M10" s="481"/>
      <c r="N10" s="481"/>
      <c r="O10" s="481"/>
      <c r="P10" s="481"/>
      <c r="Q10" s="481"/>
      <c r="R10" s="481"/>
      <c r="S10" s="481"/>
      <c r="T10" s="83"/>
      <c r="U10" s="83"/>
      <c r="V10" s="83"/>
      <c r="W10" s="83"/>
      <c r="X10" s="83"/>
      <c r="Y10" s="83"/>
      <c r="Z10" s="83"/>
      <c r="AA10" s="83"/>
      <c r="AB10" s="83"/>
    </row>
    <row r="11" spans="1:28" s="8" customFormat="1" ht="18.75" x14ac:dyDescent="0.2">
      <c r="A11" s="482" t="str">
        <f>'1. паспорт местоположение'!A12:C12</f>
        <v>H_54</v>
      </c>
      <c r="B11" s="482"/>
      <c r="C11" s="482"/>
      <c r="D11" s="482"/>
      <c r="E11" s="482"/>
      <c r="F11" s="482"/>
      <c r="G11" s="482"/>
      <c r="H11" s="482"/>
      <c r="I11" s="482"/>
      <c r="J11" s="482"/>
      <c r="K11" s="482"/>
      <c r="L11" s="482"/>
      <c r="M11" s="482"/>
      <c r="N11" s="482"/>
      <c r="O11" s="482"/>
      <c r="P11" s="482"/>
      <c r="Q11" s="482"/>
      <c r="R11" s="482"/>
      <c r="S11" s="482"/>
      <c r="T11" s="83"/>
      <c r="U11" s="83"/>
      <c r="V11" s="83"/>
      <c r="W11" s="83"/>
      <c r="X11" s="83"/>
      <c r="Y11" s="83"/>
      <c r="Z11" s="83"/>
      <c r="AA11" s="83"/>
      <c r="AB11" s="83"/>
    </row>
    <row r="12" spans="1:28" s="8" customFormat="1" ht="18.75" x14ac:dyDescent="0.2">
      <c r="A12" s="477" t="s">
        <v>5</v>
      </c>
      <c r="B12" s="477"/>
      <c r="C12" s="477"/>
      <c r="D12" s="477"/>
      <c r="E12" s="477"/>
      <c r="F12" s="477"/>
      <c r="G12" s="477"/>
      <c r="H12" s="477"/>
      <c r="I12" s="477"/>
      <c r="J12" s="477"/>
      <c r="K12" s="477"/>
      <c r="L12" s="477"/>
      <c r="M12" s="477"/>
      <c r="N12" s="477"/>
      <c r="O12" s="477"/>
      <c r="P12" s="477"/>
      <c r="Q12" s="477"/>
      <c r="R12" s="477"/>
      <c r="S12" s="477"/>
      <c r="T12" s="83"/>
      <c r="U12" s="83"/>
      <c r="V12" s="83"/>
      <c r="W12" s="83"/>
      <c r="X12" s="83"/>
      <c r="Y12" s="83"/>
      <c r="Z12" s="83"/>
      <c r="AA12" s="83"/>
      <c r="AB12" s="83"/>
    </row>
    <row r="13" spans="1:28" s="88" customFormat="1" ht="15.75" customHeight="1" x14ac:dyDescent="0.2">
      <c r="A13" s="483"/>
      <c r="B13" s="483"/>
      <c r="C13" s="483"/>
      <c r="D13" s="483"/>
      <c r="E13" s="483"/>
      <c r="F13" s="483"/>
      <c r="G13" s="483"/>
      <c r="H13" s="483"/>
      <c r="I13" s="483"/>
      <c r="J13" s="483"/>
      <c r="K13" s="483"/>
      <c r="L13" s="483"/>
      <c r="M13" s="483"/>
      <c r="N13" s="483"/>
      <c r="O13" s="483"/>
      <c r="P13" s="483"/>
      <c r="Q13" s="483"/>
      <c r="R13" s="483"/>
      <c r="S13" s="483"/>
      <c r="T13" s="87"/>
      <c r="U13" s="87"/>
      <c r="V13" s="87"/>
      <c r="W13" s="87"/>
      <c r="X13" s="87"/>
      <c r="Y13" s="87"/>
      <c r="Z13" s="87"/>
      <c r="AA13" s="87"/>
      <c r="AB13" s="87"/>
    </row>
    <row r="14" spans="1:28" s="89" customFormat="1" ht="15.75" x14ac:dyDescent="0.2">
      <c r="A14" s="476" t="str">
        <f>'1. паспорт местоположение'!A15:C15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4" s="476"/>
      <c r="C14" s="476"/>
      <c r="D14" s="476"/>
      <c r="E14" s="476"/>
      <c r="F14" s="476"/>
      <c r="G14" s="476"/>
      <c r="H14" s="476"/>
      <c r="I14" s="476"/>
      <c r="J14" s="476"/>
      <c r="K14" s="476"/>
      <c r="L14" s="476"/>
      <c r="M14" s="476"/>
      <c r="N14" s="476"/>
      <c r="O14" s="476"/>
      <c r="P14" s="476"/>
      <c r="Q14" s="476"/>
      <c r="R14" s="476"/>
      <c r="S14" s="476"/>
      <c r="T14" s="85"/>
      <c r="U14" s="85"/>
      <c r="V14" s="85"/>
      <c r="W14" s="85"/>
      <c r="X14" s="85"/>
      <c r="Y14" s="85"/>
      <c r="Z14" s="85"/>
      <c r="AA14" s="85"/>
      <c r="AB14" s="85"/>
    </row>
    <row r="15" spans="1:28" s="89" customFormat="1" ht="15" customHeight="1" x14ac:dyDescent="0.2">
      <c r="A15" s="477" t="s">
        <v>4</v>
      </c>
      <c r="B15" s="477"/>
      <c r="C15" s="477"/>
      <c r="D15" s="477"/>
      <c r="E15" s="477"/>
      <c r="F15" s="477"/>
      <c r="G15" s="477"/>
      <c r="H15" s="477"/>
      <c r="I15" s="477"/>
      <c r="J15" s="477"/>
      <c r="K15" s="477"/>
      <c r="L15" s="477"/>
      <c r="M15" s="477"/>
      <c r="N15" s="477"/>
      <c r="O15" s="477"/>
      <c r="P15" s="477"/>
      <c r="Q15" s="477"/>
      <c r="R15" s="477"/>
      <c r="S15" s="477"/>
      <c r="T15" s="86"/>
      <c r="U15" s="86"/>
      <c r="V15" s="86"/>
      <c r="W15" s="86"/>
      <c r="X15" s="86"/>
      <c r="Y15" s="86"/>
      <c r="Z15" s="86"/>
      <c r="AA15" s="86"/>
      <c r="AB15" s="86"/>
    </row>
    <row r="16" spans="1:28" s="89" customFormat="1" ht="15" customHeight="1" x14ac:dyDescent="0.2">
      <c r="A16" s="478"/>
      <c r="B16" s="478"/>
      <c r="C16" s="478"/>
      <c r="D16" s="478"/>
      <c r="E16" s="478"/>
      <c r="F16" s="478"/>
      <c r="G16" s="478"/>
      <c r="H16" s="478"/>
      <c r="I16" s="478"/>
      <c r="J16" s="478"/>
      <c r="K16" s="478"/>
      <c r="L16" s="478"/>
      <c r="M16" s="478"/>
      <c r="N16" s="478"/>
      <c r="O16" s="478"/>
      <c r="P16" s="478"/>
      <c r="Q16" s="478"/>
      <c r="R16" s="478"/>
      <c r="S16" s="478"/>
      <c r="T16" s="90"/>
      <c r="U16" s="90"/>
      <c r="V16" s="90"/>
      <c r="W16" s="90"/>
      <c r="X16" s="90"/>
      <c r="Y16" s="90"/>
    </row>
    <row r="17" spans="1:28" s="89" customFormat="1" ht="45.75" customHeight="1" x14ac:dyDescent="0.2">
      <c r="A17" s="479" t="s">
        <v>341</v>
      </c>
      <c r="B17" s="479"/>
      <c r="C17" s="479"/>
      <c r="D17" s="479"/>
      <c r="E17" s="479"/>
      <c r="F17" s="479"/>
      <c r="G17" s="479"/>
      <c r="H17" s="479"/>
      <c r="I17" s="479"/>
      <c r="J17" s="479"/>
      <c r="K17" s="479"/>
      <c r="L17" s="479"/>
      <c r="M17" s="479"/>
      <c r="N17" s="479"/>
      <c r="O17" s="479"/>
      <c r="P17" s="479"/>
      <c r="Q17" s="479"/>
      <c r="R17" s="479"/>
      <c r="S17" s="479"/>
      <c r="T17" s="91"/>
      <c r="U17" s="91"/>
      <c r="V17" s="91"/>
      <c r="W17" s="91"/>
      <c r="X17" s="91"/>
      <c r="Y17" s="91"/>
      <c r="Z17" s="91"/>
      <c r="AA17" s="91"/>
      <c r="AB17" s="91"/>
    </row>
    <row r="18" spans="1:28" s="89" customFormat="1" ht="15" customHeight="1" x14ac:dyDescent="0.2">
      <c r="A18" s="480"/>
      <c r="B18" s="480"/>
      <c r="C18" s="480"/>
      <c r="D18" s="480"/>
      <c r="E18" s="480"/>
      <c r="F18" s="480"/>
      <c r="G18" s="480"/>
      <c r="H18" s="480"/>
      <c r="I18" s="480"/>
      <c r="J18" s="480"/>
      <c r="K18" s="480"/>
      <c r="L18" s="480"/>
      <c r="M18" s="480"/>
      <c r="N18" s="480"/>
      <c r="O18" s="480"/>
      <c r="P18" s="480"/>
      <c r="Q18" s="480"/>
      <c r="R18" s="480"/>
      <c r="S18" s="480"/>
      <c r="T18" s="90"/>
      <c r="U18" s="90"/>
      <c r="V18" s="90"/>
      <c r="W18" s="90"/>
      <c r="X18" s="90"/>
      <c r="Y18" s="90"/>
    </row>
    <row r="19" spans="1:28" s="89" customFormat="1" ht="54" customHeight="1" x14ac:dyDescent="0.2">
      <c r="A19" s="484" t="s">
        <v>3</v>
      </c>
      <c r="B19" s="484" t="s">
        <v>94</v>
      </c>
      <c r="C19" s="485" t="s">
        <v>269</v>
      </c>
      <c r="D19" s="484" t="s">
        <v>268</v>
      </c>
      <c r="E19" s="484" t="s">
        <v>93</v>
      </c>
      <c r="F19" s="484" t="s">
        <v>92</v>
      </c>
      <c r="G19" s="484" t="s">
        <v>264</v>
      </c>
      <c r="H19" s="484" t="s">
        <v>91</v>
      </c>
      <c r="I19" s="484" t="s">
        <v>90</v>
      </c>
      <c r="J19" s="484" t="s">
        <v>89</v>
      </c>
      <c r="K19" s="484" t="s">
        <v>88</v>
      </c>
      <c r="L19" s="484" t="s">
        <v>87</v>
      </c>
      <c r="M19" s="484" t="s">
        <v>86</v>
      </c>
      <c r="N19" s="484" t="s">
        <v>85</v>
      </c>
      <c r="O19" s="484" t="s">
        <v>84</v>
      </c>
      <c r="P19" s="484" t="s">
        <v>83</v>
      </c>
      <c r="Q19" s="484" t="s">
        <v>267</v>
      </c>
      <c r="R19" s="484"/>
      <c r="S19" s="487" t="s">
        <v>335</v>
      </c>
      <c r="T19" s="90"/>
      <c r="U19" s="90"/>
      <c r="V19" s="90"/>
      <c r="W19" s="90"/>
      <c r="X19" s="90"/>
      <c r="Y19" s="90"/>
    </row>
    <row r="20" spans="1:28" s="89" customFormat="1" ht="180.75" customHeight="1" x14ac:dyDescent="0.2">
      <c r="A20" s="484"/>
      <c r="B20" s="484"/>
      <c r="C20" s="486"/>
      <c r="D20" s="484"/>
      <c r="E20" s="484"/>
      <c r="F20" s="484"/>
      <c r="G20" s="484"/>
      <c r="H20" s="484"/>
      <c r="I20" s="484"/>
      <c r="J20" s="484"/>
      <c r="K20" s="484"/>
      <c r="L20" s="484"/>
      <c r="M20" s="484"/>
      <c r="N20" s="484"/>
      <c r="O20" s="484"/>
      <c r="P20" s="484"/>
      <c r="Q20" s="103" t="s">
        <v>265</v>
      </c>
      <c r="R20" s="104" t="s">
        <v>266</v>
      </c>
      <c r="S20" s="487"/>
      <c r="T20" s="96"/>
      <c r="U20" s="96"/>
      <c r="V20" s="96"/>
      <c r="W20" s="96"/>
      <c r="X20" s="96"/>
      <c r="Y20" s="96"/>
      <c r="Z20" s="97"/>
      <c r="AA20" s="97"/>
      <c r="AB20" s="97"/>
    </row>
    <row r="21" spans="1:28" s="89" customFormat="1" ht="18.75" x14ac:dyDescent="0.2">
      <c r="A21" s="103">
        <v>1</v>
      </c>
      <c r="B21" s="105">
        <v>2</v>
      </c>
      <c r="C21" s="103">
        <v>3</v>
      </c>
      <c r="D21" s="105">
        <v>4</v>
      </c>
      <c r="E21" s="103">
        <v>5</v>
      </c>
      <c r="F21" s="105">
        <v>6</v>
      </c>
      <c r="G21" s="103">
        <v>7</v>
      </c>
      <c r="H21" s="105">
        <v>8</v>
      </c>
      <c r="I21" s="103">
        <v>9</v>
      </c>
      <c r="J21" s="105">
        <v>10</v>
      </c>
      <c r="K21" s="103">
        <v>11</v>
      </c>
      <c r="L21" s="105">
        <v>12</v>
      </c>
      <c r="M21" s="103">
        <v>13</v>
      </c>
      <c r="N21" s="105">
        <v>14</v>
      </c>
      <c r="O21" s="103">
        <v>15</v>
      </c>
      <c r="P21" s="105">
        <v>16</v>
      </c>
      <c r="Q21" s="103">
        <v>17</v>
      </c>
      <c r="R21" s="105">
        <v>18</v>
      </c>
      <c r="S21" s="103">
        <v>19</v>
      </c>
      <c r="T21" s="96"/>
      <c r="U21" s="96"/>
      <c r="V21" s="96"/>
      <c r="W21" s="96"/>
      <c r="X21" s="96"/>
      <c r="Y21" s="96"/>
      <c r="Z21" s="97"/>
      <c r="AA21" s="97"/>
      <c r="AB21" s="97"/>
    </row>
    <row r="22" spans="1:28" s="89" customFormat="1" ht="32.25" customHeight="1" x14ac:dyDescent="0.2">
      <c r="A22" s="103" t="s">
        <v>263</v>
      </c>
      <c r="B22" s="103" t="s">
        <v>263</v>
      </c>
      <c r="C22" s="103" t="s">
        <v>263</v>
      </c>
      <c r="D22" s="103" t="s">
        <v>263</v>
      </c>
      <c r="E22" s="103" t="s">
        <v>263</v>
      </c>
      <c r="F22" s="103" t="s">
        <v>263</v>
      </c>
      <c r="G22" s="103" t="s">
        <v>263</v>
      </c>
      <c r="H22" s="103" t="s">
        <v>263</v>
      </c>
      <c r="I22" s="103" t="s">
        <v>263</v>
      </c>
      <c r="J22" s="103" t="s">
        <v>263</v>
      </c>
      <c r="K22" s="103" t="s">
        <v>263</v>
      </c>
      <c r="L22" s="103" t="s">
        <v>263</v>
      </c>
      <c r="M22" s="103" t="s">
        <v>263</v>
      </c>
      <c r="N22" s="103" t="s">
        <v>263</v>
      </c>
      <c r="O22" s="103" t="s">
        <v>263</v>
      </c>
      <c r="P22" s="103" t="s">
        <v>263</v>
      </c>
      <c r="Q22" s="103" t="s">
        <v>263</v>
      </c>
      <c r="R22" s="103" t="s">
        <v>263</v>
      </c>
      <c r="S22" s="103" t="s">
        <v>263</v>
      </c>
      <c r="T22" s="96"/>
      <c r="U22" s="96"/>
      <c r="V22" s="96"/>
      <c r="W22" s="96"/>
      <c r="X22" s="96"/>
      <c r="Y22" s="96"/>
      <c r="Z22" s="97"/>
      <c r="AA22" s="97"/>
      <c r="AB22" s="97"/>
    </row>
    <row r="23" spans="1:28" s="89" customFormat="1" ht="18.75" x14ac:dyDescent="0.2">
      <c r="A23" s="103"/>
      <c r="B23" s="105"/>
      <c r="C23" s="105"/>
      <c r="D23" s="105"/>
      <c r="E23" s="105"/>
      <c r="F23" s="105"/>
      <c r="G23" s="105"/>
      <c r="H23" s="9"/>
      <c r="I23" s="9"/>
      <c r="J23" s="9"/>
      <c r="K23" s="9"/>
      <c r="L23" s="9"/>
      <c r="M23" s="9"/>
      <c r="N23" s="9"/>
      <c r="O23" s="9"/>
      <c r="P23" s="9"/>
      <c r="Q23" s="9"/>
      <c r="R23" s="106"/>
      <c r="S23" s="106"/>
      <c r="T23" s="96"/>
      <c r="U23" s="96"/>
      <c r="V23" s="96"/>
      <c r="W23" s="96"/>
      <c r="X23" s="97"/>
      <c r="Y23" s="97"/>
      <c r="Z23" s="97"/>
      <c r="AA23" s="97"/>
      <c r="AB23" s="97"/>
    </row>
    <row r="24" spans="1:28" s="89" customFormat="1" ht="18.75" x14ac:dyDescent="0.2">
      <c r="A24" s="103"/>
      <c r="B24" s="105"/>
      <c r="C24" s="105"/>
      <c r="D24" s="105"/>
      <c r="E24" s="105"/>
      <c r="F24" s="105"/>
      <c r="G24" s="105"/>
      <c r="H24" s="9"/>
      <c r="I24" s="9"/>
      <c r="J24" s="9"/>
      <c r="K24" s="9"/>
      <c r="L24" s="9"/>
      <c r="M24" s="9"/>
      <c r="N24" s="9"/>
      <c r="O24" s="9"/>
      <c r="P24" s="9"/>
      <c r="Q24" s="9"/>
      <c r="R24" s="106"/>
      <c r="S24" s="106"/>
      <c r="T24" s="96"/>
      <c r="U24" s="96"/>
      <c r="V24" s="96"/>
      <c r="W24" s="96"/>
      <c r="X24" s="97"/>
      <c r="Y24" s="97"/>
      <c r="Z24" s="97"/>
      <c r="AA24" s="97"/>
      <c r="AB24" s="97"/>
    </row>
    <row r="25" spans="1:28" s="89" customFormat="1" ht="18.75" x14ac:dyDescent="0.2">
      <c r="A25" s="107"/>
      <c r="B25" s="105"/>
      <c r="C25" s="105"/>
      <c r="D25" s="105"/>
      <c r="E25" s="105"/>
      <c r="F25" s="105"/>
      <c r="G25" s="105"/>
      <c r="H25" s="9"/>
      <c r="I25" s="9"/>
      <c r="J25" s="9"/>
      <c r="K25" s="9"/>
      <c r="L25" s="9"/>
      <c r="M25" s="9"/>
      <c r="N25" s="9"/>
      <c r="O25" s="9"/>
      <c r="P25" s="9"/>
      <c r="Q25" s="9"/>
      <c r="R25" s="106"/>
      <c r="S25" s="106"/>
      <c r="T25" s="96"/>
      <c r="U25" s="96"/>
      <c r="V25" s="96"/>
      <c r="W25" s="96"/>
      <c r="X25" s="97"/>
      <c r="Y25" s="97"/>
      <c r="Z25" s="97"/>
      <c r="AA25" s="97"/>
      <c r="AB25" s="97"/>
    </row>
    <row r="26" spans="1:28" s="89" customFormat="1" ht="18.75" x14ac:dyDescent="0.2">
      <c r="A26" s="107"/>
      <c r="B26" s="105"/>
      <c r="C26" s="105"/>
      <c r="D26" s="105"/>
      <c r="E26" s="105"/>
      <c r="F26" s="105"/>
      <c r="G26" s="105"/>
      <c r="H26" s="9"/>
      <c r="I26" s="9"/>
      <c r="J26" s="9"/>
      <c r="K26" s="9"/>
      <c r="L26" s="9"/>
      <c r="M26" s="9"/>
      <c r="N26" s="9"/>
      <c r="O26" s="9"/>
      <c r="P26" s="9"/>
      <c r="Q26" s="9"/>
      <c r="R26" s="106"/>
      <c r="S26" s="106"/>
      <c r="T26" s="96"/>
      <c r="U26" s="96"/>
      <c r="V26" s="96"/>
      <c r="W26" s="96"/>
      <c r="X26" s="97"/>
      <c r="Y26" s="97"/>
      <c r="Z26" s="97"/>
      <c r="AA26" s="97"/>
      <c r="AB26" s="97"/>
    </row>
    <row r="27" spans="1:28" s="89" customFormat="1" ht="18.75" x14ac:dyDescent="0.2">
      <c r="A27" s="107"/>
      <c r="B27" s="105"/>
      <c r="C27" s="105"/>
      <c r="D27" s="105"/>
      <c r="E27" s="105"/>
      <c r="F27" s="105"/>
      <c r="G27" s="105"/>
      <c r="H27" s="9"/>
      <c r="I27" s="9"/>
      <c r="J27" s="9"/>
      <c r="K27" s="9"/>
      <c r="L27" s="9"/>
      <c r="M27" s="9"/>
      <c r="N27" s="9"/>
      <c r="O27" s="9"/>
      <c r="P27" s="9"/>
      <c r="Q27" s="9"/>
      <c r="R27" s="106"/>
      <c r="S27" s="106"/>
      <c r="T27" s="96"/>
      <c r="U27" s="96"/>
      <c r="V27" s="96"/>
      <c r="W27" s="96"/>
      <c r="X27" s="97"/>
      <c r="Y27" s="97"/>
      <c r="Z27" s="97"/>
      <c r="AA27" s="97"/>
      <c r="AB27" s="97"/>
    </row>
    <row r="28" spans="1:28" s="89" customFormat="1" ht="18.75" x14ac:dyDescent="0.2">
      <c r="A28" s="9" t="s">
        <v>0</v>
      </c>
      <c r="B28" s="9"/>
      <c r="C28" s="9"/>
      <c r="D28" s="9"/>
      <c r="E28" s="9"/>
      <c r="F28" s="9"/>
      <c r="G28" s="9"/>
      <c r="H28" s="9" t="s">
        <v>0</v>
      </c>
      <c r="I28" s="9"/>
      <c r="J28" s="9"/>
      <c r="K28" s="9"/>
      <c r="L28" s="9"/>
      <c r="M28" s="9" t="s">
        <v>0</v>
      </c>
      <c r="N28" s="9" t="s">
        <v>0</v>
      </c>
      <c r="O28" s="9" t="s">
        <v>0</v>
      </c>
      <c r="P28" s="9" t="s">
        <v>0</v>
      </c>
      <c r="Q28" s="9" t="s">
        <v>0</v>
      </c>
      <c r="R28" s="106"/>
      <c r="S28" s="106"/>
      <c r="T28" s="96"/>
      <c r="U28" s="96"/>
      <c r="V28" s="96"/>
      <c r="W28" s="96"/>
      <c r="X28" s="97"/>
      <c r="Y28" s="97"/>
      <c r="Z28" s="97"/>
      <c r="AA28" s="97"/>
      <c r="AB28" s="97"/>
    </row>
    <row r="29" spans="1:28" ht="20.25" customHeight="1" x14ac:dyDescent="0.25">
      <c r="A29" s="108"/>
      <c r="B29" s="105"/>
      <c r="C29" s="105"/>
      <c r="D29" s="105"/>
      <c r="E29" s="108"/>
      <c r="F29" s="108"/>
      <c r="G29" s="108"/>
      <c r="H29" s="108"/>
      <c r="I29" s="108"/>
      <c r="J29" s="108"/>
      <c r="K29" s="108"/>
      <c r="L29" s="108"/>
      <c r="M29" s="108"/>
      <c r="N29" s="108"/>
      <c r="O29" s="108"/>
      <c r="P29" s="108"/>
      <c r="Q29" s="109"/>
      <c r="R29" s="110"/>
      <c r="S29" s="110"/>
      <c r="T29" s="102"/>
      <c r="U29" s="102"/>
      <c r="V29" s="102"/>
      <c r="W29" s="102"/>
      <c r="X29" s="102"/>
      <c r="Y29" s="102"/>
      <c r="Z29" s="102"/>
      <c r="AA29" s="102"/>
      <c r="AB29" s="102"/>
    </row>
    <row r="30" spans="1:28"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row>
    <row r="31" spans="1:28"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row>
    <row r="32" spans="1:28"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row>
    <row r="33" spans="1:28"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row>
    <row r="34" spans="1:28"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row>
    <row r="35" spans="1:28"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row>
    <row r="36" spans="1:28"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row>
    <row r="37" spans="1:28"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row>
    <row r="38" spans="1:28"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row>
    <row r="39" spans="1:28"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row>
    <row r="40" spans="1:28"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row>
    <row r="41" spans="1:28"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row>
    <row r="42" spans="1:28"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row>
    <row r="43" spans="1:28"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row>
    <row r="44" spans="1:28"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row>
    <row r="45" spans="1:28"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row>
    <row r="46" spans="1:28"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row>
    <row r="47" spans="1:28"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row>
    <row r="48" spans="1:28"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row>
    <row r="49" spans="1:28"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row>
    <row r="50" spans="1:28"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row>
    <row r="51" spans="1:28"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row>
    <row r="52" spans="1:28"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row>
    <row r="53" spans="1:28"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row>
    <row r="54" spans="1:28"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row>
    <row r="55" spans="1:28"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row>
    <row r="56" spans="1:28"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row>
    <row r="57" spans="1:28"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row>
    <row r="58" spans="1:28"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row>
    <row r="59" spans="1:28"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row>
    <row r="60" spans="1:28"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row>
    <row r="61" spans="1:28"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row>
    <row r="62" spans="1:28"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row>
    <row r="63" spans="1:28"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row>
    <row r="64" spans="1:28"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row>
    <row r="65" spans="1:28"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row>
    <row r="66" spans="1:28"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row>
    <row r="67" spans="1:28"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row>
    <row r="68" spans="1:28"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row>
    <row r="69" spans="1:28"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row>
    <row r="70" spans="1:28"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row>
    <row r="71" spans="1:28"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row>
    <row r="72" spans="1:28"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row>
    <row r="73" spans="1:28"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row>
    <row r="74" spans="1:28"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row>
    <row r="75" spans="1:28"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row>
    <row r="76" spans="1:28"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row>
    <row r="77" spans="1:28"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row>
    <row r="78" spans="1:28"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row>
    <row r="79" spans="1:28"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row>
    <row r="80" spans="1:28"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row>
    <row r="81" spans="1:28"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row>
    <row r="82" spans="1:28"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row>
    <row r="83" spans="1:28"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row>
    <row r="84" spans="1:28"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row>
    <row r="85" spans="1:28"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row>
    <row r="86" spans="1:28"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row>
    <row r="87" spans="1:28"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row>
    <row r="88" spans="1:28"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row>
    <row r="89" spans="1:28"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row>
    <row r="90" spans="1:28"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row>
    <row r="91" spans="1:28"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row>
    <row r="92" spans="1:28"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row>
    <row r="93" spans="1:28"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row>
    <row r="94" spans="1:28"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row>
    <row r="95" spans="1:28"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row>
    <row r="96" spans="1:28"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row>
    <row r="97" spans="1:28"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row>
    <row r="98" spans="1:28"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row>
    <row r="99" spans="1:28"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row>
    <row r="100" spans="1:28"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row>
    <row r="101" spans="1:28"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row>
    <row r="102" spans="1:28"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c r="AA102" s="102"/>
      <c r="AB102" s="102"/>
    </row>
    <row r="103" spans="1:28"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c r="AA103" s="102"/>
      <c r="AB103" s="102"/>
    </row>
    <row r="104" spans="1:28"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c r="AA104" s="102"/>
      <c r="AB104" s="102"/>
    </row>
    <row r="105" spans="1:28"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c r="AA105" s="102"/>
      <c r="AB105" s="102"/>
    </row>
    <row r="106" spans="1:28"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row>
    <row r="107" spans="1:28"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row>
    <row r="108" spans="1:28"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102"/>
    </row>
    <row r="109" spans="1:28"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row>
    <row r="110" spans="1:28"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c r="AA110" s="102"/>
      <c r="AB110" s="102"/>
    </row>
    <row r="111" spans="1:28"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c r="AA111" s="102"/>
      <c r="AB111" s="102"/>
    </row>
    <row r="112" spans="1:28"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row>
    <row r="113" spans="1:28"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row>
    <row r="114" spans="1:28"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c r="AA114" s="102"/>
      <c r="AB114" s="102"/>
    </row>
    <row r="115" spans="1:28"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102"/>
    </row>
    <row r="116" spans="1:28"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c r="AA116" s="102"/>
      <c r="AB116" s="102"/>
    </row>
    <row r="117" spans="1:28"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row>
    <row r="118" spans="1:28"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row>
    <row r="119" spans="1:28"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row>
    <row r="120" spans="1:28"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row>
    <row r="121" spans="1:28"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row>
    <row r="122" spans="1:28"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row>
    <row r="123" spans="1:28"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row>
    <row r="124" spans="1:28"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row>
    <row r="125" spans="1:28"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row>
    <row r="126" spans="1:28"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row>
    <row r="127" spans="1:28"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row>
    <row r="128" spans="1:28"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row>
    <row r="129" spans="1:28"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row>
    <row r="130" spans="1:28"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row>
    <row r="131" spans="1:28"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row>
    <row r="132" spans="1:28"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row>
    <row r="133" spans="1:28"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row>
    <row r="134" spans="1:28"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row>
    <row r="135" spans="1:28"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c r="AA135" s="102"/>
      <c r="AB135" s="102"/>
    </row>
    <row r="136" spans="1:28"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c r="AA136" s="102"/>
      <c r="AB136" s="102"/>
    </row>
    <row r="137" spans="1:28"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2"/>
    </row>
    <row r="138" spans="1:28"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2"/>
    </row>
    <row r="139" spans="1:28"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2"/>
    </row>
    <row r="140" spans="1:28"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c r="AA140" s="102"/>
      <c r="AB140" s="102"/>
    </row>
    <row r="141" spans="1:28"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c r="AA141" s="102"/>
      <c r="AB141" s="102"/>
    </row>
    <row r="142" spans="1:28"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c r="AA142" s="102"/>
      <c r="AB142" s="102"/>
    </row>
    <row r="143" spans="1:28"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2"/>
    </row>
    <row r="144" spans="1:28"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c r="AA144" s="102"/>
      <c r="AB144" s="102"/>
    </row>
    <row r="145" spans="1:28"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c r="AA145" s="102"/>
      <c r="AB145" s="102"/>
    </row>
    <row r="146" spans="1:28"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c r="AA146" s="102"/>
      <c r="AB146" s="102"/>
    </row>
    <row r="147" spans="1:28"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c r="AA147" s="102"/>
      <c r="AB147" s="102"/>
    </row>
    <row r="148" spans="1:28"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2"/>
    </row>
    <row r="149" spans="1:28"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2"/>
    </row>
    <row r="150" spans="1:28"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c r="AA150" s="102"/>
      <c r="AB150" s="102"/>
    </row>
    <row r="151" spans="1:28"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c r="AA151" s="102"/>
      <c r="AB151" s="102"/>
    </row>
    <row r="152" spans="1:28"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row>
    <row r="153" spans="1:28"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row>
    <row r="154" spans="1:28"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c r="AA154" s="102"/>
      <c r="AB154" s="102"/>
    </row>
    <row r="155" spans="1:28"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c r="AA155" s="102"/>
      <c r="AB155" s="102"/>
    </row>
    <row r="156" spans="1:28"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row>
    <row r="157" spans="1:28"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row>
    <row r="158" spans="1:28"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row>
    <row r="159" spans="1:28"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row>
    <row r="160" spans="1:28"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row>
    <row r="161" spans="1:28"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row>
    <row r="162" spans="1:28"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row>
    <row r="163" spans="1:28"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row>
    <row r="164" spans="1:28"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row>
    <row r="165" spans="1:28"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row>
    <row r="166" spans="1:28"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row>
    <row r="167" spans="1:28"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row>
    <row r="168" spans="1:28"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c r="AA168" s="102"/>
      <c r="AB168" s="102"/>
    </row>
    <row r="169" spans="1:28"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c r="AA169" s="102"/>
      <c r="AB169" s="102"/>
    </row>
    <row r="170" spans="1:28"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2"/>
    </row>
    <row r="171" spans="1:28"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c r="AA171" s="102"/>
      <c r="AB171" s="102"/>
    </row>
    <row r="172" spans="1:28"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c r="AA172" s="102"/>
      <c r="AB172" s="102"/>
    </row>
    <row r="173" spans="1:28"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2"/>
    </row>
    <row r="174" spans="1:28"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2"/>
    </row>
    <row r="175" spans="1:28"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c r="AA175" s="102"/>
      <c r="AB175" s="102"/>
    </row>
    <row r="176" spans="1:28"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c r="AA176" s="102"/>
      <c r="AB176" s="102"/>
    </row>
    <row r="177" spans="1:28"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c r="AA177" s="102"/>
      <c r="AB177" s="102"/>
    </row>
    <row r="178" spans="1:28"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c r="AA178" s="102"/>
      <c r="AB178" s="102"/>
    </row>
    <row r="179" spans="1:28"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c r="AA179" s="102"/>
      <c r="AB179" s="102"/>
    </row>
    <row r="180" spans="1:28"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2"/>
    </row>
    <row r="181" spans="1:28"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2"/>
    </row>
    <row r="182" spans="1:28"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2"/>
    </row>
    <row r="183" spans="1:28"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c r="AA183" s="102"/>
      <c r="AB183" s="102"/>
    </row>
    <row r="184" spans="1:28"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c r="AA184" s="102"/>
      <c r="AB184" s="102"/>
    </row>
    <row r="185" spans="1:28"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2"/>
    </row>
    <row r="186" spans="1:28"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2"/>
    </row>
    <row r="187" spans="1:28"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2"/>
    </row>
    <row r="188" spans="1:28"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2"/>
    </row>
    <row r="189" spans="1:28"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2"/>
    </row>
    <row r="190" spans="1:28"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c r="AA190" s="102"/>
      <c r="AB190" s="102"/>
    </row>
    <row r="191" spans="1:28"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c r="AA191" s="102"/>
      <c r="AB191" s="102"/>
    </row>
    <row r="192" spans="1:28"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c r="AA192" s="102"/>
      <c r="AB192" s="102"/>
    </row>
    <row r="193" spans="1:28"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c r="AA193" s="102"/>
      <c r="AB193" s="102"/>
    </row>
    <row r="194" spans="1:28"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c r="AA194" s="102"/>
      <c r="AB194" s="102"/>
    </row>
    <row r="195" spans="1:28"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c r="AA195" s="102"/>
      <c r="AB195" s="102"/>
    </row>
    <row r="196" spans="1:28"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c r="AA196" s="102"/>
      <c r="AB196" s="102"/>
    </row>
    <row r="197" spans="1:28"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c r="AA197" s="102"/>
      <c r="AB197" s="102"/>
    </row>
    <row r="198" spans="1:28"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c r="AA198" s="102"/>
      <c r="AB198" s="102"/>
    </row>
    <row r="199" spans="1:28"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c r="AA199" s="102"/>
      <c r="AB199" s="102"/>
    </row>
    <row r="200" spans="1:28"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c r="AA200" s="102"/>
      <c r="AB200" s="102"/>
    </row>
    <row r="201" spans="1:28"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c r="AA201" s="102"/>
      <c r="AB201" s="102"/>
    </row>
    <row r="202" spans="1:28"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c r="AA202" s="102"/>
      <c r="AB202" s="102"/>
    </row>
    <row r="203" spans="1:28"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c r="AA203" s="102"/>
      <c r="AB203" s="102"/>
    </row>
    <row r="204" spans="1:28"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c r="AA204" s="102"/>
      <c r="AB204" s="102"/>
    </row>
    <row r="205" spans="1:28"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c r="AA205" s="102"/>
      <c r="AB205" s="102"/>
    </row>
    <row r="206" spans="1:28"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c r="AA206" s="102"/>
      <c r="AB206" s="102"/>
    </row>
    <row r="207" spans="1:28"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c r="AA207" s="102"/>
      <c r="AB207" s="102"/>
    </row>
    <row r="208" spans="1:28"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c r="AA208" s="102"/>
      <c r="AB208" s="102"/>
    </row>
    <row r="209" spans="1:28"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c r="AA209" s="102"/>
      <c r="AB209" s="102"/>
    </row>
    <row r="210" spans="1:28"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c r="AA210" s="102"/>
      <c r="AB210" s="102"/>
    </row>
    <row r="211" spans="1:28"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2"/>
    </row>
    <row r="212" spans="1:28"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c r="AA212" s="102"/>
      <c r="AB212" s="102"/>
    </row>
    <row r="213" spans="1:28"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c r="AA213" s="102"/>
      <c r="AB213" s="102"/>
    </row>
    <row r="214" spans="1:28"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c r="AA214" s="102"/>
      <c r="AB214" s="102"/>
    </row>
    <row r="215" spans="1:28"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c r="AA215" s="102"/>
      <c r="AB215" s="102"/>
    </row>
    <row r="216" spans="1:28"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c r="AA216" s="102"/>
      <c r="AB216" s="102"/>
    </row>
    <row r="217" spans="1:28"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2"/>
    </row>
    <row r="218" spans="1:28"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c r="AA218" s="102"/>
      <c r="AB218" s="102"/>
    </row>
    <row r="219" spans="1:28"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c r="AA219" s="102"/>
      <c r="AB219" s="102"/>
    </row>
    <row r="220" spans="1:28"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c r="AA220" s="102"/>
      <c r="AB220" s="102"/>
    </row>
    <row r="221" spans="1:28"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c r="AA221" s="102"/>
      <c r="AB221" s="102"/>
    </row>
    <row r="222" spans="1:28"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c r="AA222" s="102"/>
      <c r="AB222" s="102"/>
    </row>
    <row r="223" spans="1:28"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c r="AA223" s="102"/>
      <c r="AB223" s="102"/>
    </row>
    <row r="224" spans="1:28"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c r="AA224" s="102"/>
      <c r="AB224" s="102"/>
    </row>
    <row r="225" spans="1:28"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c r="AA225" s="102"/>
      <c r="AB225" s="102"/>
    </row>
    <row r="226" spans="1:28"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c r="AA226" s="102"/>
      <c r="AB226" s="102"/>
    </row>
    <row r="227" spans="1:28"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c r="AA227" s="102"/>
      <c r="AB227" s="102"/>
    </row>
    <row r="228" spans="1:28"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2"/>
    </row>
    <row r="229" spans="1:28"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c r="AA229" s="102"/>
      <c r="AB229" s="102"/>
    </row>
    <row r="230" spans="1:28"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c r="AA230" s="102"/>
      <c r="AB230" s="102"/>
    </row>
    <row r="231" spans="1:28"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c r="AA231" s="102"/>
      <c r="AB231" s="102"/>
    </row>
    <row r="232" spans="1:28"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c r="AA232" s="102"/>
      <c r="AB232" s="102"/>
    </row>
    <row r="233" spans="1:28"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c r="AA233" s="102"/>
      <c r="AB233" s="102"/>
    </row>
    <row r="234" spans="1:28"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2"/>
    </row>
    <row r="235" spans="1:28"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c r="AA235" s="102"/>
      <c r="AB235" s="102"/>
    </row>
    <row r="236" spans="1:28"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c r="AA236" s="102"/>
      <c r="AB236" s="102"/>
    </row>
    <row r="237" spans="1:28"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c r="AA237" s="102"/>
      <c r="AB237" s="102"/>
    </row>
    <row r="238" spans="1:28"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c r="AA238" s="102"/>
      <c r="AB238" s="102"/>
    </row>
    <row r="239" spans="1:28"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c r="AA239" s="102"/>
      <c r="AB239" s="102"/>
    </row>
    <row r="240" spans="1:28"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c r="AA240" s="102"/>
      <c r="AB240" s="102"/>
    </row>
    <row r="241" spans="1:28"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c r="AA241" s="102"/>
      <c r="AB241" s="102"/>
    </row>
    <row r="242" spans="1:28"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c r="AA242" s="102"/>
      <c r="AB242" s="102"/>
    </row>
    <row r="243" spans="1:28"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c r="AA243" s="102"/>
      <c r="AB243" s="102"/>
    </row>
    <row r="244" spans="1:28"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c r="AA244" s="102"/>
      <c r="AB244" s="102"/>
    </row>
    <row r="245" spans="1:28"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c r="AA245" s="102"/>
      <c r="AB245" s="102"/>
    </row>
    <row r="246" spans="1:28"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c r="AA246" s="102"/>
      <c r="AB246" s="102"/>
    </row>
    <row r="247" spans="1:28"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c r="AA247" s="102"/>
      <c r="AB247" s="102"/>
    </row>
    <row r="248" spans="1:28"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c r="AA248" s="102"/>
      <c r="AB248" s="102"/>
    </row>
    <row r="249" spans="1:28"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c r="AA249" s="102"/>
      <c r="AB249" s="102"/>
    </row>
    <row r="250" spans="1:28"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c r="AA250" s="102"/>
      <c r="AB250" s="102"/>
    </row>
    <row r="251" spans="1:28"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c r="AA251" s="102"/>
      <c r="AB251" s="102"/>
    </row>
    <row r="252" spans="1:28"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c r="AA252" s="102"/>
      <c r="AB252" s="102"/>
    </row>
    <row r="253" spans="1:28"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c r="AA253" s="102"/>
      <c r="AB253" s="102"/>
    </row>
    <row r="254" spans="1:28"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c r="AA254" s="102"/>
      <c r="AB254" s="102"/>
    </row>
    <row r="255" spans="1:28"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c r="AA255" s="102"/>
      <c r="AB255" s="102"/>
    </row>
    <row r="256" spans="1:28"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c r="AA256" s="102"/>
      <c r="AB256" s="102"/>
    </row>
    <row r="257" spans="1:28"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c r="AA257" s="102"/>
      <c r="AB257" s="102"/>
    </row>
    <row r="258" spans="1:28"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c r="AA258" s="102"/>
      <c r="AB258" s="102"/>
    </row>
    <row r="259" spans="1:28"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c r="AA259" s="102"/>
      <c r="AB259" s="102"/>
    </row>
    <row r="260" spans="1:28"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c r="AA260" s="102"/>
      <c r="AB260" s="102"/>
    </row>
    <row r="261" spans="1:28"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c r="AA261" s="102"/>
      <c r="AB261" s="102"/>
    </row>
    <row r="262" spans="1:28"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c r="AA262" s="102"/>
      <c r="AB262" s="102"/>
    </row>
    <row r="263" spans="1:28"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c r="AA263" s="102"/>
      <c r="AB263" s="102"/>
    </row>
    <row r="264" spans="1:28"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c r="AA264" s="102"/>
      <c r="AB264" s="102"/>
    </row>
    <row r="265" spans="1:28"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c r="AA265" s="102"/>
      <c r="AB265" s="102"/>
    </row>
    <row r="266" spans="1:28"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c r="AA266" s="102"/>
      <c r="AB266" s="102"/>
    </row>
    <row r="267" spans="1:28"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c r="AA267" s="102"/>
      <c r="AB267" s="102"/>
    </row>
    <row r="268" spans="1:28"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c r="AA268" s="102"/>
      <c r="AB268" s="102"/>
    </row>
    <row r="269" spans="1:28"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c r="AA269" s="102"/>
      <c r="AB269" s="102"/>
    </row>
    <row r="270" spans="1:28"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c r="AA270" s="102"/>
      <c r="AB270" s="102"/>
    </row>
    <row r="271" spans="1:28"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c r="AA271" s="102"/>
      <c r="AB271" s="102"/>
    </row>
    <row r="272" spans="1:28"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c r="AA272" s="102"/>
      <c r="AB272" s="102"/>
    </row>
    <row r="273" spans="1:28"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c r="AA273" s="102"/>
      <c r="AB273" s="102"/>
    </row>
    <row r="274" spans="1:28"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c r="AA274" s="102"/>
      <c r="AB274" s="102"/>
    </row>
    <row r="275" spans="1:28"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c r="AA275" s="102"/>
      <c r="AB275" s="102"/>
    </row>
    <row r="276" spans="1:28"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c r="AA276" s="102"/>
      <c r="AB276" s="102"/>
    </row>
    <row r="277" spans="1:28"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c r="AA277" s="102"/>
      <c r="AB277" s="102"/>
    </row>
    <row r="278" spans="1:28"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c r="AA278" s="102"/>
      <c r="AB278" s="102"/>
    </row>
    <row r="279" spans="1:28"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c r="AA279" s="102"/>
      <c r="AB279" s="102"/>
    </row>
    <row r="280" spans="1:28"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c r="AA280" s="102"/>
      <c r="AB280" s="102"/>
    </row>
    <row r="281" spans="1:28"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c r="AA281" s="102"/>
      <c r="AB281" s="102"/>
    </row>
    <row r="282" spans="1:28"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c r="AA282" s="102"/>
      <c r="AB282" s="102"/>
    </row>
    <row r="283" spans="1:28"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c r="AA283" s="102"/>
      <c r="AB283" s="102"/>
    </row>
    <row r="284" spans="1:28"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c r="AA284" s="102"/>
      <c r="AB284" s="102"/>
    </row>
    <row r="285" spans="1:28"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c r="AA285" s="102"/>
      <c r="AB285" s="102"/>
    </row>
    <row r="286" spans="1:28"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c r="AA286" s="102"/>
      <c r="AB286" s="102"/>
    </row>
    <row r="287" spans="1:28"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c r="AA287" s="102"/>
      <c r="AB287" s="102"/>
    </row>
    <row r="288" spans="1:28"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c r="AA288" s="102"/>
      <c r="AB288" s="102"/>
    </row>
    <row r="289" spans="1:28"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c r="AA289" s="102"/>
      <c r="AB289" s="102"/>
    </row>
    <row r="290" spans="1:28"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c r="AA290" s="102"/>
      <c r="AB290" s="102"/>
    </row>
    <row r="291" spans="1:28"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c r="AA291" s="102"/>
      <c r="AB291" s="102"/>
    </row>
    <row r="292" spans="1:28"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c r="AA292" s="102"/>
      <c r="AB292" s="102"/>
    </row>
    <row r="293" spans="1:28"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c r="AA293" s="102"/>
      <c r="AB293" s="102"/>
    </row>
    <row r="294" spans="1:28"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c r="AA294" s="102"/>
      <c r="AB294" s="102"/>
    </row>
    <row r="295" spans="1:28"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c r="AA295" s="102"/>
      <c r="AB295" s="102"/>
    </row>
    <row r="296" spans="1:28"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c r="AA296" s="102"/>
      <c r="AB296" s="102"/>
    </row>
    <row r="297" spans="1:28"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c r="AA297" s="102"/>
      <c r="AB297" s="102"/>
    </row>
    <row r="298" spans="1:28"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c r="AA298" s="102"/>
      <c r="AB298" s="102"/>
    </row>
    <row r="299" spans="1:28"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c r="AA299" s="102"/>
      <c r="AB299" s="102"/>
    </row>
    <row r="300" spans="1:28"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c r="AA300" s="102"/>
      <c r="AB300" s="102"/>
    </row>
    <row r="301" spans="1:28"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c r="AA301" s="102"/>
      <c r="AB301" s="102"/>
    </row>
    <row r="302" spans="1:28"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c r="AA302" s="102"/>
      <c r="AB302" s="102"/>
    </row>
    <row r="303" spans="1:28"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c r="AA303" s="102"/>
      <c r="AB303" s="102"/>
    </row>
    <row r="304" spans="1:28"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c r="AA304" s="102"/>
      <c r="AB304" s="102"/>
    </row>
    <row r="305" spans="1:28"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c r="AA305" s="102"/>
      <c r="AB305" s="102"/>
    </row>
    <row r="306" spans="1:28"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c r="AA306" s="102"/>
      <c r="AB306" s="102"/>
    </row>
    <row r="307" spans="1:28"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c r="AA307" s="102"/>
      <c r="AB307" s="102"/>
    </row>
    <row r="308" spans="1:28"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c r="AA308" s="102"/>
      <c r="AB308" s="102"/>
    </row>
    <row r="309" spans="1:28"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c r="AA309" s="102"/>
      <c r="AB309" s="102"/>
    </row>
    <row r="310" spans="1:28"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c r="AA310" s="102"/>
      <c r="AB310" s="102"/>
    </row>
    <row r="311" spans="1:28"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c r="AA311" s="102"/>
      <c r="AB311" s="102"/>
    </row>
    <row r="312" spans="1:28"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c r="AA312" s="102"/>
      <c r="AB312" s="102"/>
    </row>
    <row r="313" spans="1:28"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c r="AA313" s="102"/>
      <c r="AB313" s="102"/>
    </row>
    <row r="314" spans="1:28"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c r="AA314" s="102"/>
      <c r="AB314" s="102"/>
    </row>
    <row r="315" spans="1:28"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c r="AA315" s="102"/>
      <c r="AB315" s="102"/>
    </row>
    <row r="316" spans="1:28"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c r="AA316" s="102"/>
      <c r="AB316" s="102"/>
    </row>
    <row r="317" spans="1:28"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c r="AA317" s="102"/>
      <c r="AB317" s="102"/>
    </row>
    <row r="318" spans="1:28"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c r="AA318" s="102"/>
      <c r="AB318" s="102"/>
    </row>
    <row r="319" spans="1:28"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c r="AA319" s="102"/>
      <c r="AB319" s="102"/>
    </row>
    <row r="320" spans="1:28"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c r="AA320" s="102"/>
      <c r="AB320" s="102"/>
    </row>
    <row r="321" spans="1:28"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c r="AA321" s="102"/>
      <c r="AB321" s="102"/>
    </row>
    <row r="322" spans="1:28"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c r="AA322" s="102"/>
      <c r="AB322" s="102"/>
    </row>
    <row r="323" spans="1:28"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c r="AA323" s="102"/>
      <c r="AB323" s="102"/>
    </row>
    <row r="324" spans="1:28"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c r="AA324" s="102"/>
      <c r="AB324" s="102"/>
    </row>
    <row r="325" spans="1:28"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c r="AA325" s="102"/>
      <c r="AB325" s="102"/>
    </row>
    <row r="326" spans="1:28"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c r="AA326" s="102"/>
      <c r="AB326" s="102"/>
    </row>
    <row r="327" spans="1:28"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c r="AA327" s="102"/>
      <c r="AB327" s="102"/>
    </row>
    <row r="328" spans="1:28"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c r="AA328" s="102"/>
      <c r="AB328" s="102"/>
    </row>
    <row r="329" spans="1:28"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c r="AA329" s="102"/>
      <c r="AB329" s="102"/>
    </row>
    <row r="330" spans="1:28"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c r="AA330" s="102"/>
      <c r="AB330" s="102"/>
    </row>
    <row r="331" spans="1:28"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c r="AA331" s="102"/>
      <c r="AB331" s="102"/>
    </row>
    <row r="332" spans="1:28"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c r="AA332" s="102"/>
      <c r="AB332" s="102"/>
    </row>
    <row r="333" spans="1:28"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c r="AA333" s="102"/>
      <c r="AB333" s="102"/>
    </row>
    <row r="334" spans="1:28"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c r="AA334" s="102"/>
      <c r="AB334" s="102"/>
    </row>
    <row r="335" spans="1:28"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c r="AA335" s="102"/>
      <c r="AB335" s="102"/>
    </row>
    <row r="336" spans="1:28"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c r="AA336" s="102"/>
      <c r="AB336" s="102"/>
    </row>
    <row r="337" spans="1:28"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c r="AA337" s="102"/>
      <c r="AB337" s="102"/>
    </row>
    <row r="338" spans="1:28"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c r="AA338" s="102"/>
      <c r="AB338" s="102"/>
    </row>
    <row r="339" spans="1:28"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c r="AA339" s="102"/>
      <c r="AB339" s="102"/>
    </row>
    <row r="340" spans="1:28"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c r="AA340" s="102"/>
      <c r="AB340" s="102"/>
    </row>
    <row r="341" spans="1:28"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c r="AA341" s="102"/>
      <c r="AB341" s="102"/>
    </row>
    <row r="342" spans="1:28"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c r="AA342" s="102"/>
      <c r="AB342" s="102"/>
    </row>
    <row r="343" spans="1:28"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c r="AA343" s="102"/>
      <c r="AB343" s="102"/>
    </row>
    <row r="344" spans="1:28"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c r="AA344" s="102"/>
      <c r="AB344" s="102"/>
    </row>
    <row r="345" spans="1:28"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c r="AA345" s="102"/>
      <c r="AB345" s="102"/>
    </row>
    <row r="346" spans="1:28"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c r="AA346" s="102"/>
      <c r="AB346" s="102"/>
    </row>
    <row r="347" spans="1:28"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c r="AA347" s="102"/>
      <c r="AB347" s="102"/>
    </row>
    <row r="348" spans="1:28"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c r="AA348" s="102"/>
      <c r="AB348" s="102"/>
    </row>
    <row r="349" spans="1:28"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c r="AA349" s="102"/>
      <c r="AB349" s="102"/>
    </row>
    <row r="350" spans="1:28"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c r="AA350" s="102"/>
      <c r="AB350" s="102"/>
    </row>
    <row r="351" spans="1:28"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c r="AA351" s="102"/>
      <c r="AB351" s="102"/>
    </row>
    <row r="352" spans="1:28"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c r="AA352" s="102"/>
      <c r="AB352" s="102"/>
    </row>
    <row r="353" spans="1:28"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c r="AA353" s="102"/>
      <c r="AB353" s="102"/>
    </row>
    <row r="354" spans="1:28"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c r="AA354" s="102"/>
      <c r="AB354" s="102"/>
    </row>
    <row r="355" spans="1:28"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c r="AA355" s="102"/>
      <c r="AB355" s="102"/>
    </row>
    <row r="356" spans="1:28"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c r="AA356" s="102"/>
      <c r="AB356" s="102"/>
    </row>
    <row r="357" spans="1:28"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c r="AA357" s="102"/>
      <c r="AB357" s="102"/>
    </row>
    <row r="358" spans="1:28"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c r="AA358" s="102"/>
      <c r="AB358" s="102"/>
    </row>
    <row r="359" spans="1:28" x14ac:dyDescent="0.25">
      <c r="A359" s="102"/>
      <c r="B359" s="102"/>
      <c r="C359" s="102"/>
      <c r="D359" s="102"/>
      <c r="E359" s="102"/>
      <c r="F359" s="102"/>
      <c r="G359" s="102"/>
      <c r="H359" s="102"/>
      <c r="I359" s="102"/>
      <c r="J359" s="102"/>
      <c r="K359" s="102"/>
      <c r="L359" s="102"/>
      <c r="M359" s="102"/>
      <c r="N359" s="102"/>
      <c r="O359" s="102"/>
      <c r="P359" s="102"/>
      <c r="Q359" s="102"/>
      <c r="R359" s="102"/>
      <c r="S359" s="102"/>
      <c r="T359" s="102"/>
      <c r="U359" s="102"/>
      <c r="V359" s="102"/>
      <c r="W359" s="102"/>
      <c r="X359" s="102"/>
      <c r="Y359" s="102"/>
      <c r="Z359" s="102"/>
      <c r="AA359" s="102"/>
      <c r="AB359" s="102"/>
    </row>
    <row r="360" spans="1:28" x14ac:dyDescent="0.25">
      <c r="A360" s="102"/>
      <c r="B360" s="102"/>
      <c r="C360" s="102"/>
      <c r="D360" s="102"/>
      <c r="E360" s="102"/>
      <c r="F360" s="102"/>
      <c r="G360" s="102"/>
      <c r="H360" s="102"/>
      <c r="I360" s="102"/>
      <c r="J360" s="102"/>
      <c r="K360" s="102"/>
      <c r="L360" s="102"/>
      <c r="M360" s="102"/>
      <c r="N360" s="102"/>
      <c r="O360" s="102"/>
      <c r="P360" s="102"/>
      <c r="Q360" s="102"/>
      <c r="R360" s="102"/>
      <c r="S360" s="102"/>
      <c r="T360" s="102"/>
      <c r="U360" s="102"/>
      <c r="V360" s="102"/>
      <c r="W360" s="102"/>
      <c r="X360" s="102"/>
      <c r="Y360" s="102"/>
      <c r="Z360" s="102"/>
      <c r="AA360" s="102"/>
      <c r="AB360" s="102"/>
    </row>
    <row r="361" spans="1:28" x14ac:dyDescent="0.25">
      <c r="A361" s="102"/>
      <c r="B361" s="102"/>
      <c r="C361" s="102"/>
      <c r="D361" s="102"/>
      <c r="E361" s="102"/>
      <c r="F361" s="102"/>
      <c r="G361" s="102"/>
      <c r="H361" s="102"/>
      <c r="I361" s="102"/>
      <c r="J361" s="102"/>
      <c r="K361" s="102"/>
      <c r="L361" s="102"/>
      <c r="M361" s="102"/>
      <c r="N361" s="102"/>
      <c r="O361" s="102"/>
      <c r="P361" s="102"/>
      <c r="Q361" s="102"/>
      <c r="R361" s="102"/>
      <c r="S361" s="102"/>
      <c r="T361" s="102"/>
      <c r="U361" s="102"/>
      <c r="V361" s="102"/>
      <c r="W361" s="102"/>
      <c r="X361" s="102"/>
      <c r="Y361" s="102"/>
      <c r="Z361" s="102"/>
      <c r="AA361" s="102"/>
      <c r="AB361" s="102"/>
    </row>
    <row r="362" spans="1:28" x14ac:dyDescent="0.25">
      <c r="A362" s="102"/>
      <c r="B362" s="102"/>
      <c r="C362" s="102"/>
      <c r="D362" s="102"/>
      <c r="E362" s="102"/>
      <c r="F362" s="102"/>
      <c r="G362" s="102"/>
      <c r="H362" s="102"/>
      <c r="I362" s="102"/>
      <c r="J362" s="102"/>
      <c r="K362" s="102"/>
      <c r="L362" s="102"/>
      <c r="M362" s="102"/>
      <c r="N362" s="102"/>
      <c r="O362" s="102"/>
      <c r="P362" s="102"/>
      <c r="Q362" s="102"/>
      <c r="R362" s="102"/>
      <c r="S362" s="102"/>
      <c r="T362" s="102"/>
      <c r="U362" s="102"/>
      <c r="V362" s="102"/>
      <c r="W362" s="102"/>
      <c r="X362" s="102"/>
      <c r="Y362" s="102"/>
      <c r="Z362" s="102"/>
      <c r="AA362" s="102"/>
      <c r="AB362" s="102"/>
    </row>
    <row r="363" spans="1:28" x14ac:dyDescent="0.25">
      <c r="A363" s="102"/>
      <c r="B363" s="102"/>
      <c r="C363" s="102"/>
      <c r="D363" s="102"/>
      <c r="E363" s="102"/>
      <c r="F363" s="102"/>
      <c r="G363" s="102"/>
      <c r="H363" s="102"/>
      <c r="I363" s="102"/>
      <c r="J363" s="102"/>
      <c r="K363" s="102"/>
      <c r="L363" s="102"/>
      <c r="M363" s="102"/>
      <c r="N363" s="102"/>
      <c r="O363" s="102"/>
      <c r="P363" s="102"/>
      <c r="Q363" s="102"/>
      <c r="R363" s="102"/>
      <c r="S363" s="102"/>
      <c r="T363" s="102"/>
      <c r="U363" s="102"/>
      <c r="V363" s="102"/>
      <c r="W363" s="102"/>
      <c r="X363" s="102"/>
      <c r="Y363" s="102"/>
      <c r="Z363" s="102"/>
      <c r="AA363" s="102"/>
      <c r="AB363" s="102"/>
    </row>
    <row r="364" spans="1:28" x14ac:dyDescent="0.25">
      <c r="A364" s="102"/>
      <c r="B364" s="102"/>
      <c r="C364" s="102"/>
      <c r="D364" s="102"/>
      <c r="E364" s="102"/>
      <c r="F364" s="102"/>
      <c r="G364" s="102"/>
      <c r="H364" s="102"/>
      <c r="I364" s="102"/>
      <c r="J364" s="102"/>
      <c r="K364" s="102"/>
      <c r="L364" s="102"/>
      <c r="M364" s="102"/>
      <c r="N364" s="102"/>
      <c r="O364" s="102"/>
      <c r="P364" s="102"/>
      <c r="Q364" s="102"/>
      <c r="R364" s="102"/>
      <c r="S364" s="102"/>
      <c r="T364" s="102"/>
      <c r="U364" s="102"/>
      <c r="V364" s="102"/>
      <c r="W364" s="102"/>
      <c r="X364" s="102"/>
      <c r="Y364" s="102"/>
      <c r="Z364" s="102"/>
      <c r="AA364" s="102"/>
      <c r="AB364" s="102"/>
    </row>
    <row r="365" spans="1:28" x14ac:dyDescent="0.25">
      <c r="A365" s="102"/>
      <c r="B365" s="102"/>
      <c r="C365" s="102"/>
      <c r="D365" s="102"/>
      <c r="E365" s="102"/>
      <c r="F365" s="102"/>
      <c r="G365" s="102"/>
      <c r="H365" s="102"/>
      <c r="I365" s="102"/>
      <c r="J365" s="102"/>
      <c r="K365" s="102"/>
      <c r="L365" s="102"/>
      <c r="M365" s="102"/>
      <c r="N365" s="102"/>
      <c r="O365" s="102"/>
      <c r="P365" s="102"/>
      <c r="Q365" s="102"/>
      <c r="R365" s="102"/>
      <c r="S365" s="102"/>
      <c r="T365" s="102"/>
      <c r="U365" s="102"/>
      <c r="V365" s="102"/>
      <c r="W365" s="102"/>
      <c r="X365" s="102"/>
      <c r="Y365" s="102"/>
      <c r="Z365" s="102"/>
      <c r="AA365" s="102"/>
      <c r="AB365" s="102"/>
    </row>
    <row r="366" spans="1:28" x14ac:dyDescent="0.25">
      <c r="A366" s="102"/>
      <c r="B366" s="102"/>
      <c r="C366" s="102"/>
      <c r="D366" s="102"/>
      <c r="E366" s="102"/>
      <c r="F366" s="102"/>
      <c r="G366" s="102"/>
      <c r="H366" s="102"/>
      <c r="I366" s="102"/>
      <c r="J366" s="102"/>
      <c r="K366" s="102"/>
      <c r="L366" s="102"/>
      <c r="M366" s="102"/>
      <c r="N366" s="102"/>
      <c r="O366" s="102"/>
      <c r="P366" s="102"/>
      <c r="Q366" s="102"/>
      <c r="R366" s="102"/>
      <c r="S366" s="102"/>
      <c r="T366" s="102"/>
      <c r="U366" s="102"/>
      <c r="V366" s="102"/>
      <c r="W366" s="102"/>
      <c r="X366" s="102"/>
      <c r="Y366" s="102"/>
      <c r="Z366" s="102"/>
      <c r="AA366" s="102"/>
      <c r="AB366" s="10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6" zoomScale="70" zoomScaleNormal="60" zoomScaleSheetLayoutView="70" workbookViewId="0">
      <selection activeCell="E24" sqref="E24"/>
    </sheetView>
  </sheetViews>
  <sheetFormatPr defaultColWidth="10.7109375" defaultRowHeight="15.75" x14ac:dyDescent="0.25"/>
  <cols>
    <col min="1" max="1" width="9.5703125" style="11" customWidth="1"/>
    <col min="2" max="3" width="19.28515625" style="11" customWidth="1"/>
    <col min="4" max="4" width="16.140625" style="11" customWidth="1"/>
    <col min="5" max="6" width="27.7109375" style="11" customWidth="1"/>
    <col min="7" max="8" width="17.5703125" style="11" customWidth="1"/>
    <col min="9" max="9" width="7.28515625" style="11" customWidth="1"/>
    <col min="10" max="10" width="9.28515625" style="11" customWidth="1"/>
    <col min="11" max="11" width="10.28515625" style="11" customWidth="1"/>
    <col min="12" max="15" width="8.7109375" style="11" customWidth="1"/>
    <col min="16" max="16" width="19.42578125" style="11" customWidth="1"/>
    <col min="17" max="17" width="21.7109375" style="11" customWidth="1"/>
    <col min="18" max="18" width="22" style="11" customWidth="1"/>
    <col min="19" max="19" width="19.7109375" style="11" customWidth="1"/>
    <col min="20" max="20" width="18.42578125" style="11" customWidth="1"/>
    <col min="21" max="237" width="10.7109375" style="11"/>
    <col min="238" max="242" width="15.7109375" style="11" customWidth="1"/>
    <col min="243" max="246" width="12.7109375" style="11" customWidth="1"/>
    <col min="247" max="250" width="15.7109375" style="11" customWidth="1"/>
    <col min="251" max="251" width="22.85546875" style="11" customWidth="1"/>
    <col min="252" max="252" width="20.7109375" style="11" customWidth="1"/>
    <col min="253" max="253" width="16.7109375" style="11" customWidth="1"/>
    <col min="254" max="493" width="10.7109375" style="11"/>
    <col min="494" max="498" width="15.7109375" style="11" customWidth="1"/>
    <col min="499" max="502" width="12.7109375" style="11" customWidth="1"/>
    <col min="503" max="506" width="15.7109375" style="11" customWidth="1"/>
    <col min="507" max="507" width="22.85546875" style="11" customWidth="1"/>
    <col min="508" max="508" width="20.7109375" style="11" customWidth="1"/>
    <col min="509" max="509" width="16.7109375" style="11" customWidth="1"/>
    <col min="510" max="749" width="10.7109375" style="11"/>
    <col min="750" max="754" width="15.7109375" style="11" customWidth="1"/>
    <col min="755" max="758" width="12.7109375" style="11" customWidth="1"/>
    <col min="759" max="762" width="15.7109375" style="11" customWidth="1"/>
    <col min="763" max="763" width="22.85546875" style="11" customWidth="1"/>
    <col min="764" max="764" width="20.7109375" style="11" customWidth="1"/>
    <col min="765" max="765" width="16.7109375" style="11" customWidth="1"/>
    <col min="766" max="1005" width="10.7109375" style="11"/>
    <col min="1006" max="1010" width="15.7109375" style="11" customWidth="1"/>
    <col min="1011" max="1014" width="12.7109375" style="11" customWidth="1"/>
    <col min="1015" max="1018" width="15.7109375" style="11" customWidth="1"/>
    <col min="1019" max="1019" width="22.85546875" style="11" customWidth="1"/>
    <col min="1020" max="1020" width="20.7109375" style="11" customWidth="1"/>
    <col min="1021" max="1021" width="16.7109375" style="11" customWidth="1"/>
    <col min="1022" max="1261" width="10.7109375" style="11"/>
    <col min="1262" max="1266" width="15.7109375" style="11" customWidth="1"/>
    <col min="1267" max="1270" width="12.7109375" style="11" customWidth="1"/>
    <col min="1271" max="1274" width="15.7109375" style="11" customWidth="1"/>
    <col min="1275" max="1275" width="22.85546875" style="11" customWidth="1"/>
    <col min="1276" max="1276" width="20.7109375" style="11" customWidth="1"/>
    <col min="1277" max="1277" width="16.7109375" style="11" customWidth="1"/>
    <col min="1278" max="1517" width="10.7109375" style="11"/>
    <col min="1518" max="1522" width="15.7109375" style="11" customWidth="1"/>
    <col min="1523" max="1526" width="12.7109375" style="11" customWidth="1"/>
    <col min="1527" max="1530" width="15.7109375" style="11" customWidth="1"/>
    <col min="1531" max="1531" width="22.85546875" style="11" customWidth="1"/>
    <col min="1532" max="1532" width="20.7109375" style="11" customWidth="1"/>
    <col min="1533" max="1533" width="16.7109375" style="11" customWidth="1"/>
    <col min="1534" max="1773" width="10.7109375" style="11"/>
    <col min="1774" max="1778" width="15.7109375" style="11" customWidth="1"/>
    <col min="1779" max="1782" width="12.7109375" style="11" customWidth="1"/>
    <col min="1783" max="1786" width="15.7109375" style="11" customWidth="1"/>
    <col min="1787" max="1787" width="22.85546875" style="11" customWidth="1"/>
    <col min="1788" max="1788" width="20.7109375" style="11" customWidth="1"/>
    <col min="1789" max="1789" width="16.7109375" style="11" customWidth="1"/>
    <col min="1790" max="2029" width="10.7109375" style="11"/>
    <col min="2030" max="2034" width="15.7109375" style="11" customWidth="1"/>
    <col min="2035" max="2038" width="12.7109375" style="11" customWidth="1"/>
    <col min="2039" max="2042" width="15.7109375" style="11" customWidth="1"/>
    <col min="2043" max="2043" width="22.85546875" style="11" customWidth="1"/>
    <col min="2044" max="2044" width="20.7109375" style="11" customWidth="1"/>
    <col min="2045" max="2045" width="16.7109375" style="11" customWidth="1"/>
    <col min="2046" max="2285" width="10.7109375" style="11"/>
    <col min="2286" max="2290" width="15.7109375" style="11" customWidth="1"/>
    <col min="2291" max="2294" width="12.7109375" style="11" customWidth="1"/>
    <col min="2295" max="2298" width="15.7109375" style="11" customWidth="1"/>
    <col min="2299" max="2299" width="22.85546875" style="11" customWidth="1"/>
    <col min="2300" max="2300" width="20.7109375" style="11" customWidth="1"/>
    <col min="2301" max="2301" width="16.7109375" style="11" customWidth="1"/>
    <col min="2302" max="2541" width="10.7109375" style="11"/>
    <col min="2542" max="2546" width="15.7109375" style="11" customWidth="1"/>
    <col min="2547" max="2550" width="12.7109375" style="11" customWidth="1"/>
    <col min="2551" max="2554" width="15.7109375" style="11" customWidth="1"/>
    <col min="2555" max="2555" width="22.85546875" style="11" customWidth="1"/>
    <col min="2556" max="2556" width="20.7109375" style="11" customWidth="1"/>
    <col min="2557" max="2557" width="16.7109375" style="11" customWidth="1"/>
    <col min="2558" max="2797" width="10.7109375" style="11"/>
    <col min="2798" max="2802" width="15.7109375" style="11" customWidth="1"/>
    <col min="2803" max="2806" width="12.7109375" style="11" customWidth="1"/>
    <col min="2807" max="2810" width="15.7109375" style="11" customWidth="1"/>
    <col min="2811" max="2811" width="22.85546875" style="11" customWidth="1"/>
    <col min="2812" max="2812" width="20.7109375" style="11" customWidth="1"/>
    <col min="2813" max="2813" width="16.7109375" style="11" customWidth="1"/>
    <col min="2814" max="3053" width="10.7109375" style="11"/>
    <col min="3054" max="3058" width="15.7109375" style="11" customWidth="1"/>
    <col min="3059" max="3062" width="12.7109375" style="11" customWidth="1"/>
    <col min="3063" max="3066" width="15.7109375" style="11" customWidth="1"/>
    <col min="3067" max="3067" width="22.85546875" style="11" customWidth="1"/>
    <col min="3068" max="3068" width="20.7109375" style="11" customWidth="1"/>
    <col min="3069" max="3069" width="16.7109375" style="11" customWidth="1"/>
    <col min="3070" max="3309" width="10.7109375" style="11"/>
    <col min="3310" max="3314" width="15.7109375" style="11" customWidth="1"/>
    <col min="3315" max="3318" width="12.7109375" style="11" customWidth="1"/>
    <col min="3319" max="3322" width="15.7109375" style="11" customWidth="1"/>
    <col min="3323" max="3323" width="22.85546875" style="11" customWidth="1"/>
    <col min="3324" max="3324" width="20.7109375" style="11" customWidth="1"/>
    <col min="3325" max="3325" width="16.7109375" style="11" customWidth="1"/>
    <col min="3326" max="3565" width="10.7109375" style="11"/>
    <col min="3566" max="3570" width="15.7109375" style="11" customWidth="1"/>
    <col min="3571" max="3574" width="12.7109375" style="11" customWidth="1"/>
    <col min="3575" max="3578" width="15.7109375" style="11" customWidth="1"/>
    <col min="3579" max="3579" width="22.85546875" style="11" customWidth="1"/>
    <col min="3580" max="3580" width="20.7109375" style="11" customWidth="1"/>
    <col min="3581" max="3581" width="16.7109375" style="11" customWidth="1"/>
    <col min="3582" max="3821" width="10.7109375" style="11"/>
    <col min="3822" max="3826" width="15.7109375" style="11" customWidth="1"/>
    <col min="3827" max="3830" width="12.7109375" style="11" customWidth="1"/>
    <col min="3831" max="3834" width="15.7109375" style="11" customWidth="1"/>
    <col min="3835" max="3835" width="22.85546875" style="11" customWidth="1"/>
    <col min="3836" max="3836" width="20.7109375" style="11" customWidth="1"/>
    <col min="3837" max="3837" width="16.7109375" style="11" customWidth="1"/>
    <col min="3838" max="4077" width="10.7109375" style="11"/>
    <col min="4078" max="4082" width="15.7109375" style="11" customWidth="1"/>
    <col min="4083" max="4086" width="12.7109375" style="11" customWidth="1"/>
    <col min="4087" max="4090" width="15.7109375" style="11" customWidth="1"/>
    <col min="4091" max="4091" width="22.85546875" style="11" customWidth="1"/>
    <col min="4092" max="4092" width="20.7109375" style="11" customWidth="1"/>
    <col min="4093" max="4093" width="16.7109375" style="11" customWidth="1"/>
    <col min="4094" max="4333" width="10.7109375" style="11"/>
    <col min="4334" max="4338" width="15.7109375" style="11" customWidth="1"/>
    <col min="4339" max="4342" width="12.7109375" style="11" customWidth="1"/>
    <col min="4343" max="4346" width="15.7109375" style="11" customWidth="1"/>
    <col min="4347" max="4347" width="22.85546875" style="11" customWidth="1"/>
    <col min="4348" max="4348" width="20.7109375" style="11" customWidth="1"/>
    <col min="4349" max="4349" width="16.7109375" style="11" customWidth="1"/>
    <col min="4350" max="4589" width="10.7109375" style="11"/>
    <col min="4590" max="4594" width="15.7109375" style="11" customWidth="1"/>
    <col min="4595" max="4598" width="12.7109375" style="11" customWidth="1"/>
    <col min="4599" max="4602" width="15.7109375" style="11" customWidth="1"/>
    <col min="4603" max="4603" width="22.85546875" style="11" customWidth="1"/>
    <col min="4604" max="4604" width="20.7109375" style="11" customWidth="1"/>
    <col min="4605" max="4605" width="16.7109375" style="11" customWidth="1"/>
    <col min="4606" max="4845" width="10.7109375" style="11"/>
    <col min="4846" max="4850" width="15.7109375" style="11" customWidth="1"/>
    <col min="4851" max="4854" width="12.7109375" style="11" customWidth="1"/>
    <col min="4855" max="4858" width="15.7109375" style="11" customWidth="1"/>
    <col min="4859" max="4859" width="22.85546875" style="11" customWidth="1"/>
    <col min="4860" max="4860" width="20.7109375" style="11" customWidth="1"/>
    <col min="4861" max="4861" width="16.7109375" style="11" customWidth="1"/>
    <col min="4862" max="5101" width="10.7109375" style="11"/>
    <col min="5102" max="5106" width="15.7109375" style="11" customWidth="1"/>
    <col min="5107" max="5110" width="12.7109375" style="11" customWidth="1"/>
    <col min="5111" max="5114" width="15.7109375" style="11" customWidth="1"/>
    <col min="5115" max="5115" width="22.85546875" style="11" customWidth="1"/>
    <col min="5116" max="5116" width="20.7109375" style="11" customWidth="1"/>
    <col min="5117" max="5117" width="16.7109375" style="11" customWidth="1"/>
    <col min="5118" max="5357" width="10.7109375" style="11"/>
    <col min="5358" max="5362" width="15.7109375" style="11" customWidth="1"/>
    <col min="5363" max="5366" width="12.7109375" style="11" customWidth="1"/>
    <col min="5367" max="5370" width="15.7109375" style="11" customWidth="1"/>
    <col min="5371" max="5371" width="22.85546875" style="11" customWidth="1"/>
    <col min="5372" max="5372" width="20.7109375" style="11" customWidth="1"/>
    <col min="5373" max="5373" width="16.7109375" style="11" customWidth="1"/>
    <col min="5374" max="5613" width="10.7109375" style="11"/>
    <col min="5614" max="5618" width="15.7109375" style="11" customWidth="1"/>
    <col min="5619" max="5622" width="12.7109375" style="11" customWidth="1"/>
    <col min="5623" max="5626" width="15.7109375" style="11" customWidth="1"/>
    <col min="5627" max="5627" width="22.85546875" style="11" customWidth="1"/>
    <col min="5628" max="5628" width="20.7109375" style="11" customWidth="1"/>
    <col min="5629" max="5629" width="16.7109375" style="11" customWidth="1"/>
    <col min="5630" max="5869" width="10.7109375" style="11"/>
    <col min="5870" max="5874" width="15.7109375" style="11" customWidth="1"/>
    <col min="5875" max="5878" width="12.7109375" style="11" customWidth="1"/>
    <col min="5879" max="5882" width="15.7109375" style="11" customWidth="1"/>
    <col min="5883" max="5883" width="22.85546875" style="11" customWidth="1"/>
    <col min="5884" max="5884" width="20.7109375" style="11" customWidth="1"/>
    <col min="5885" max="5885" width="16.7109375" style="11" customWidth="1"/>
    <col min="5886" max="6125" width="10.7109375" style="11"/>
    <col min="6126" max="6130" width="15.7109375" style="11" customWidth="1"/>
    <col min="6131" max="6134" width="12.7109375" style="11" customWidth="1"/>
    <col min="6135" max="6138" width="15.7109375" style="11" customWidth="1"/>
    <col min="6139" max="6139" width="22.85546875" style="11" customWidth="1"/>
    <col min="6140" max="6140" width="20.7109375" style="11" customWidth="1"/>
    <col min="6141" max="6141" width="16.7109375" style="11" customWidth="1"/>
    <col min="6142" max="6381" width="10.7109375" style="11"/>
    <col min="6382" max="6386" width="15.7109375" style="11" customWidth="1"/>
    <col min="6387" max="6390" width="12.7109375" style="11" customWidth="1"/>
    <col min="6391" max="6394" width="15.7109375" style="11" customWidth="1"/>
    <col min="6395" max="6395" width="22.85546875" style="11" customWidth="1"/>
    <col min="6396" max="6396" width="20.7109375" style="11" customWidth="1"/>
    <col min="6397" max="6397" width="16.7109375" style="11" customWidth="1"/>
    <col min="6398" max="6637" width="10.7109375" style="11"/>
    <col min="6638" max="6642" width="15.7109375" style="11" customWidth="1"/>
    <col min="6643" max="6646" width="12.7109375" style="11" customWidth="1"/>
    <col min="6647" max="6650" width="15.7109375" style="11" customWidth="1"/>
    <col min="6651" max="6651" width="22.85546875" style="11" customWidth="1"/>
    <col min="6652" max="6652" width="20.7109375" style="11" customWidth="1"/>
    <col min="6653" max="6653" width="16.7109375" style="11" customWidth="1"/>
    <col min="6654" max="6893" width="10.7109375" style="11"/>
    <col min="6894" max="6898" width="15.7109375" style="11" customWidth="1"/>
    <col min="6899" max="6902" width="12.7109375" style="11" customWidth="1"/>
    <col min="6903" max="6906" width="15.7109375" style="11" customWidth="1"/>
    <col min="6907" max="6907" width="22.85546875" style="11" customWidth="1"/>
    <col min="6908" max="6908" width="20.7109375" style="11" customWidth="1"/>
    <col min="6909" max="6909" width="16.7109375" style="11" customWidth="1"/>
    <col min="6910" max="7149" width="10.7109375" style="11"/>
    <col min="7150" max="7154" width="15.7109375" style="11" customWidth="1"/>
    <col min="7155" max="7158" width="12.7109375" style="11" customWidth="1"/>
    <col min="7159" max="7162" width="15.7109375" style="11" customWidth="1"/>
    <col min="7163" max="7163" width="22.85546875" style="11" customWidth="1"/>
    <col min="7164" max="7164" width="20.7109375" style="11" customWidth="1"/>
    <col min="7165" max="7165" width="16.7109375" style="11" customWidth="1"/>
    <col min="7166" max="7405" width="10.7109375" style="11"/>
    <col min="7406" max="7410" width="15.7109375" style="11" customWidth="1"/>
    <col min="7411" max="7414" width="12.7109375" style="11" customWidth="1"/>
    <col min="7415" max="7418" width="15.7109375" style="11" customWidth="1"/>
    <col min="7419" max="7419" width="22.85546875" style="11" customWidth="1"/>
    <col min="7420" max="7420" width="20.7109375" style="11" customWidth="1"/>
    <col min="7421" max="7421" width="16.7109375" style="11" customWidth="1"/>
    <col min="7422" max="7661" width="10.7109375" style="11"/>
    <col min="7662" max="7666" width="15.7109375" style="11" customWidth="1"/>
    <col min="7667" max="7670" width="12.7109375" style="11" customWidth="1"/>
    <col min="7671" max="7674" width="15.7109375" style="11" customWidth="1"/>
    <col min="7675" max="7675" width="22.85546875" style="11" customWidth="1"/>
    <col min="7676" max="7676" width="20.7109375" style="11" customWidth="1"/>
    <col min="7677" max="7677" width="16.7109375" style="11" customWidth="1"/>
    <col min="7678" max="7917" width="10.7109375" style="11"/>
    <col min="7918" max="7922" width="15.7109375" style="11" customWidth="1"/>
    <col min="7923" max="7926" width="12.7109375" style="11" customWidth="1"/>
    <col min="7927" max="7930" width="15.7109375" style="11" customWidth="1"/>
    <col min="7931" max="7931" width="22.85546875" style="11" customWidth="1"/>
    <col min="7932" max="7932" width="20.7109375" style="11" customWidth="1"/>
    <col min="7933" max="7933" width="16.7109375" style="11" customWidth="1"/>
    <col min="7934" max="8173" width="10.7109375" style="11"/>
    <col min="8174" max="8178" width="15.7109375" style="11" customWidth="1"/>
    <col min="8179" max="8182" width="12.7109375" style="11" customWidth="1"/>
    <col min="8183" max="8186" width="15.7109375" style="11" customWidth="1"/>
    <col min="8187" max="8187" width="22.85546875" style="11" customWidth="1"/>
    <col min="8188" max="8188" width="20.7109375" style="11" customWidth="1"/>
    <col min="8189" max="8189" width="16.7109375" style="11" customWidth="1"/>
    <col min="8190" max="8429" width="10.7109375" style="11"/>
    <col min="8430" max="8434" width="15.7109375" style="11" customWidth="1"/>
    <col min="8435" max="8438" width="12.7109375" style="11" customWidth="1"/>
    <col min="8439" max="8442" width="15.7109375" style="11" customWidth="1"/>
    <col min="8443" max="8443" width="22.85546875" style="11" customWidth="1"/>
    <col min="8444" max="8444" width="20.7109375" style="11" customWidth="1"/>
    <col min="8445" max="8445" width="16.7109375" style="11" customWidth="1"/>
    <col min="8446" max="8685" width="10.7109375" style="11"/>
    <col min="8686" max="8690" width="15.7109375" style="11" customWidth="1"/>
    <col min="8691" max="8694" width="12.7109375" style="11" customWidth="1"/>
    <col min="8695" max="8698" width="15.7109375" style="11" customWidth="1"/>
    <col min="8699" max="8699" width="22.85546875" style="11" customWidth="1"/>
    <col min="8700" max="8700" width="20.7109375" style="11" customWidth="1"/>
    <col min="8701" max="8701" width="16.7109375" style="11" customWidth="1"/>
    <col min="8702" max="8941" width="10.7109375" style="11"/>
    <col min="8942" max="8946" width="15.7109375" style="11" customWidth="1"/>
    <col min="8947" max="8950" width="12.7109375" style="11" customWidth="1"/>
    <col min="8951" max="8954" width="15.7109375" style="11" customWidth="1"/>
    <col min="8955" max="8955" width="22.85546875" style="11" customWidth="1"/>
    <col min="8956" max="8956" width="20.7109375" style="11" customWidth="1"/>
    <col min="8957" max="8957" width="16.7109375" style="11" customWidth="1"/>
    <col min="8958" max="9197" width="10.7109375" style="11"/>
    <col min="9198" max="9202" width="15.7109375" style="11" customWidth="1"/>
    <col min="9203" max="9206" width="12.7109375" style="11" customWidth="1"/>
    <col min="9207" max="9210" width="15.7109375" style="11" customWidth="1"/>
    <col min="9211" max="9211" width="22.85546875" style="11" customWidth="1"/>
    <col min="9212" max="9212" width="20.7109375" style="11" customWidth="1"/>
    <col min="9213" max="9213" width="16.7109375" style="11" customWidth="1"/>
    <col min="9214" max="9453" width="10.7109375" style="11"/>
    <col min="9454" max="9458" width="15.7109375" style="11" customWidth="1"/>
    <col min="9459" max="9462" width="12.7109375" style="11" customWidth="1"/>
    <col min="9463" max="9466" width="15.7109375" style="11" customWidth="1"/>
    <col min="9467" max="9467" width="22.85546875" style="11" customWidth="1"/>
    <col min="9468" max="9468" width="20.7109375" style="11" customWidth="1"/>
    <col min="9469" max="9469" width="16.7109375" style="11" customWidth="1"/>
    <col min="9470" max="9709" width="10.7109375" style="11"/>
    <col min="9710" max="9714" width="15.7109375" style="11" customWidth="1"/>
    <col min="9715" max="9718" width="12.7109375" style="11" customWidth="1"/>
    <col min="9719" max="9722" width="15.7109375" style="11" customWidth="1"/>
    <col min="9723" max="9723" width="22.85546875" style="11" customWidth="1"/>
    <col min="9724" max="9724" width="20.7109375" style="11" customWidth="1"/>
    <col min="9725" max="9725" width="16.7109375" style="11" customWidth="1"/>
    <col min="9726" max="9965" width="10.7109375" style="11"/>
    <col min="9966" max="9970" width="15.7109375" style="11" customWidth="1"/>
    <col min="9971" max="9974" width="12.7109375" style="11" customWidth="1"/>
    <col min="9975" max="9978" width="15.7109375" style="11" customWidth="1"/>
    <col min="9979" max="9979" width="22.85546875" style="11" customWidth="1"/>
    <col min="9980" max="9980" width="20.7109375" style="11" customWidth="1"/>
    <col min="9981" max="9981" width="16.7109375" style="11" customWidth="1"/>
    <col min="9982" max="10221" width="10.7109375" style="11"/>
    <col min="10222" max="10226" width="15.7109375" style="11" customWidth="1"/>
    <col min="10227" max="10230" width="12.7109375" style="11" customWidth="1"/>
    <col min="10231" max="10234" width="15.7109375" style="11" customWidth="1"/>
    <col min="10235" max="10235" width="22.85546875" style="11" customWidth="1"/>
    <col min="10236" max="10236" width="20.7109375" style="11" customWidth="1"/>
    <col min="10237" max="10237" width="16.7109375" style="11" customWidth="1"/>
    <col min="10238" max="10477" width="10.7109375" style="11"/>
    <col min="10478" max="10482" width="15.7109375" style="11" customWidth="1"/>
    <col min="10483" max="10486" width="12.7109375" style="11" customWidth="1"/>
    <col min="10487" max="10490" width="15.7109375" style="11" customWidth="1"/>
    <col min="10491" max="10491" width="22.85546875" style="11" customWidth="1"/>
    <col min="10492" max="10492" width="20.7109375" style="11" customWidth="1"/>
    <col min="10493" max="10493" width="16.7109375" style="11" customWidth="1"/>
    <col min="10494" max="10733" width="10.7109375" style="11"/>
    <col min="10734" max="10738" width="15.7109375" style="11" customWidth="1"/>
    <col min="10739" max="10742" width="12.7109375" style="11" customWidth="1"/>
    <col min="10743" max="10746" width="15.7109375" style="11" customWidth="1"/>
    <col min="10747" max="10747" width="22.85546875" style="11" customWidth="1"/>
    <col min="10748" max="10748" width="20.7109375" style="11" customWidth="1"/>
    <col min="10749" max="10749" width="16.7109375" style="11" customWidth="1"/>
    <col min="10750" max="10989" width="10.7109375" style="11"/>
    <col min="10990" max="10994" width="15.7109375" style="11" customWidth="1"/>
    <col min="10995" max="10998" width="12.7109375" style="11" customWidth="1"/>
    <col min="10999" max="11002" width="15.7109375" style="11" customWidth="1"/>
    <col min="11003" max="11003" width="22.85546875" style="11" customWidth="1"/>
    <col min="11004" max="11004" width="20.7109375" style="11" customWidth="1"/>
    <col min="11005" max="11005" width="16.7109375" style="11" customWidth="1"/>
    <col min="11006" max="11245" width="10.7109375" style="11"/>
    <col min="11246" max="11250" width="15.7109375" style="11" customWidth="1"/>
    <col min="11251" max="11254" width="12.7109375" style="11" customWidth="1"/>
    <col min="11255" max="11258" width="15.7109375" style="11" customWidth="1"/>
    <col min="11259" max="11259" width="22.85546875" style="11" customWidth="1"/>
    <col min="11260" max="11260" width="20.7109375" style="11" customWidth="1"/>
    <col min="11261" max="11261" width="16.7109375" style="11" customWidth="1"/>
    <col min="11262" max="11501" width="10.7109375" style="11"/>
    <col min="11502" max="11506" width="15.7109375" style="11" customWidth="1"/>
    <col min="11507" max="11510" width="12.7109375" style="11" customWidth="1"/>
    <col min="11511" max="11514" width="15.7109375" style="11" customWidth="1"/>
    <col min="11515" max="11515" width="22.85546875" style="11" customWidth="1"/>
    <col min="11516" max="11516" width="20.7109375" style="11" customWidth="1"/>
    <col min="11517" max="11517" width="16.7109375" style="11" customWidth="1"/>
    <col min="11518" max="11757" width="10.7109375" style="11"/>
    <col min="11758" max="11762" width="15.7109375" style="11" customWidth="1"/>
    <col min="11763" max="11766" width="12.7109375" style="11" customWidth="1"/>
    <col min="11767" max="11770" width="15.7109375" style="11" customWidth="1"/>
    <col min="11771" max="11771" width="22.85546875" style="11" customWidth="1"/>
    <col min="11772" max="11772" width="20.7109375" style="11" customWidth="1"/>
    <col min="11773" max="11773" width="16.7109375" style="11" customWidth="1"/>
    <col min="11774" max="12013" width="10.7109375" style="11"/>
    <col min="12014" max="12018" width="15.7109375" style="11" customWidth="1"/>
    <col min="12019" max="12022" width="12.7109375" style="11" customWidth="1"/>
    <col min="12023" max="12026" width="15.7109375" style="11" customWidth="1"/>
    <col min="12027" max="12027" width="22.85546875" style="11" customWidth="1"/>
    <col min="12028" max="12028" width="20.7109375" style="11" customWidth="1"/>
    <col min="12029" max="12029" width="16.7109375" style="11" customWidth="1"/>
    <col min="12030" max="12269" width="10.7109375" style="11"/>
    <col min="12270" max="12274" width="15.7109375" style="11" customWidth="1"/>
    <col min="12275" max="12278" width="12.7109375" style="11" customWidth="1"/>
    <col min="12279" max="12282" width="15.7109375" style="11" customWidth="1"/>
    <col min="12283" max="12283" width="22.85546875" style="11" customWidth="1"/>
    <col min="12284" max="12284" width="20.7109375" style="11" customWidth="1"/>
    <col min="12285" max="12285" width="16.7109375" style="11" customWidth="1"/>
    <col min="12286" max="12525" width="10.7109375" style="11"/>
    <col min="12526" max="12530" width="15.7109375" style="11" customWidth="1"/>
    <col min="12531" max="12534" width="12.7109375" style="11" customWidth="1"/>
    <col min="12535" max="12538" width="15.7109375" style="11" customWidth="1"/>
    <col min="12539" max="12539" width="22.85546875" style="11" customWidth="1"/>
    <col min="12540" max="12540" width="20.7109375" style="11" customWidth="1"/>
    <col min="12541" max="12541" width="16.7109375" style="11" customWidth="1"/>
    <col min="12542" max="12781" width="10.7109375" style="11"/>
    <col min="12782" max="12786" width="15.7109375" style="11" customWidth="1"/>
    <col min="12787" max="12790" width="12.7109375" style="11" customWidth="1"/>
    <col min="12791" max="12794" width="15.7109375" style="11" customWidth="1"/>
    <col min="12795" max="12795" width="22.85546875" style="11" customWidth="1"/>
    <col min="12796" max="12796" width="20.7109375" style="11" customWidth="1"/>
    <col min="12797" max="12797" width="16.7109375" style="11" customWidth="1"/>
    <col min="12798" max="13037" width="10.7109375" style="11"/>
    <col min="13038" max="13042" width="15.7109375" style="11" customWidth="1"/>
    <col min="13043" max="13046" width="12.7109375" style="11" customWidth="1"/>
    <col min="13047" max="13050" width="15.7109375" style="11" customWidth="1"/>
    <col min="13051" max="13051" width="22.85546875" style="11" customWidth="1"/>
    <col min="13052" max="13052" width="20.7109375" style="11" customWidth="1"/>
    <col min="13053" max="13053" width="16.7109375" style="11" customWidth="1"/>
    <col min="13054" max="13293" width="10.7109375" style="11"/>
    <col min="13294" max="13298" width="15.7109375" style="11" customWidth="1"/>
    <col min="13299" max="13302" width="12.7109375" style="11" customWidth="1"/>
    <col min="13303" max="13306" width="15.7109375" style="11" customWidth="1"/>
    <col min="13307" max="13307" width="22.85546875" style="11" customWidth="1"/>
    <col min="13308" max="13308" width="20.7109375" style="11" customWidth="1"/>
    <col min="13309" max="13309" width="16.7109375" style="11" customWidth="1"/>
    <col min="13310" max="13549" width="10.7109375" style="11"/>
    <col min="13550" max="13554" width="15.7109375" style="11" customWidth="1"/>
    <col min="13555" max="13558" width="12.7109375" style="11" customWidth="1"/>
    <col min="13559" max="13562" width="15.7109375" style="11" customWidth="1"/>
    <col min="13563" max="13563" width="22.85546875" style="11" customWidth="1"/>
    <col min="13564" max="13564" width="20.7109375" style="11" customWidth="1"/>
    <col min="13565" max="13565" width="16.7109375" style="11" customWidth="1"/>
    <col min="13566" max="13805" width="10.7109375" style="11"/>
    <col min="13806" max="13810" width="15.7109375" style="11" customWidth="1"/>
    <col min="13811" max="13814" width="12.7109375" style="11" customWidth="1"/>
    <col min="13815" max="13818" width="15.7109375" style="11" customWidth="1"/>
    <col min="13819" max="13819" width="22.85546875" style="11" customWidth="1"/>
    <col min="13820" max="13820" width="20.7109375" style="11" customWidth="1"/>
    <col min="13821" max="13821" width="16.7109375" style="11" customWidth="1"/>
    <col min="13822" max="14061" width="10.7109375" style="11"/>
    <col min="14062" max="14066" width="15.7109375" style="11" customWidth="1"/>
    <col min="14067" max="14070" width="12.7109375" style="11" customWidth="1"/>
    <col min="14071" max="14074" width="15.7109375" style="11" customWidth="1"/>
    <col min="14075" max="14075" width="22.85546875" style="11" customWidth="1"/>
    <col min="14076" max="14076" width="20.7109375" style="11" customWidth="1"/>
    <col min="14077" max="14077" width="16.7109375" style="11" customWidth="1"/>
    <col min="14078" max="14317" width="10.7109375" style="11"/>
    <col min="14318" max="14322" width="15.7109375" style="11" customWidth="1"/>
    <col min="14323" max="14326" width="12.7109375" style="11" customWidth="1"/>
    <col min="14327" max="14330" width="15.7109375" style="11" customWidth="1"/>
    <col min="14331" max="14331" width="22.85546875" style="11" customWidth="1"/>
    <col min="14332" max="14332" width="20.7109375" style="11" customWidth="1"/>
    <col min="14333" max="14333" width="16.7109375" style="11" customWidth="1"/>
    <col min="14334" max="14573" width="10.7109375" style="11"/>
    <col min="14574" max="14578" width="15.7109375" style="11" customWidth="1"/>
    <col min="14579" max="14582" width="12.7109375" style="11" customWidth="1"/>
    <col min="14583" max="14586" width="15.7109375" style="11" customWidth="1"/>
    <col min="14587" max="14587" width="22.85546875" style="11" customWidth="1"/>
    <col min="14588" max="14588" width="20.7109375" style="11" customWidth="1"/>
    <col min="14589" max="14589" width="16.7109375" style="11" customWidth="1"/>
    <col min="14590" max="14829" width="10.7109375" style="11"/>
    <col min="14830" max="14834" width="15.7109375" style="11" customWidth="1"/>
    <col min="14835" max="14838" width="12.7109375" style="11" customWidth="1"/>
    <col min="14839" max="14842" width="15.7109375" style="11" customWidth="1"/>
    <col min="14843" max="14843" width="22.85546875" style="11" customWidth="1"/>
    <col min="14844" max="14844" width="20.7109375" style="11" customWidth="1"/>
    <col min="14845" max="14845" width="16.7109375" style="11" customWidth="1"/>
    <col min="14846" max="15085" width="10.7109375" style="11"/>
    <col min="15086" max="15090" width="15.7109375" style="11" customWidth="1"/>
    <col min="15091" max="15094" width="12.7109375" style="11" customWidth="1"/>
    <col min="15095" max="15098" width="15.7109375" style="11" customWidth="1"/>
    <col min="15099" max="15099" width="22.85546875" style="11" customWidth="1"/>
    <col min="15100" max="15100" width="20.7109375" style="11" customWidth="1"/>
    <col min="15101" max="15101" width="16.7109375" style="11" customWidth="1"/>
    <col min="15102" max="15341" width="10.7109375" style="11"/>
    <col min="15342" max="15346" width="15.7109375" style="11" customWidth="1"/>
    <col min="15347" max="15350" width="12.7109375" style="11" customWidth="1"/>
    <col min="15351" max="15354" width="15.7109375" style="11" customWidth="1"/>
    <col min="15355" max="15355" width="22.85546875" style="11" customWidth="1"/>
    <col min="15356" max="15356" width="20.7109375" style="11" customWidth="1"/>
    <col min="15357" max="15357" width="16.7109375" style="11" customWidth="1"/>
    <col min="15358" max="15597" width="10.7109375" style="11"/>
    <col min="15598" max="15602" width="15.7109375" style="11" customWidth="1"/>
    <col min="15603" max="15606" width="12.7109375" style="11" customWidth="1"/>
    <col min="15607" max="15610" width="15.7109375" style="11" customWidth="1"/>
    <col min="15611" max="15611" width="22.85546875" style="11" customWidth="1"/>
    <col min="15612" max="15612" width="20.7109375" style="11" customWidth="1"/>
    <col min="15613" max="15613" width="16.7109375" style="11" customWidth="1"/>
    <col min="15614" max="15853" width="10.7109375" style="11"/>
    <col min="15854" max="15858" width="15.7109375" style="11" customWidth="1"/>
    <col min="15859" max="15862" width="12.7109375" style="11" customWidth="1"/>
    <col min="15863" max="15866" width="15.7109375" style="11" customWidth="1"/>
    <col min="15867" max="15867" width="22.85546875" style="11" customWidth="1"/>
    <col min="15868" max="15868" width="20.7109375" style="11" customWidth="1"/>
    <col min="15869" max="15869" width="16.7109375" style="11" customWidth="1"/>
    <col min="15870" max="16109" width="10.7109375" style="11"/>
    <col min="16110" max="16114" width="15.7109375" style="11" customWidth="1"/>
    <col min="16115" max="16118" width="12.7109375" style="11" customWidth="1"/>
    <col min="16119" max="16122" width="15.7109375" style="11" customWidth="1"/>
    <col min="16123" max="16123" width="22.85546875" style="11" customWidth="1"/>
    <col min="16124" max="16124" width="20.7109375" style="11" customWidth="1"/>
    <col min="16125" max="16125" width="16.7109375" style="11" customWidth="1"/>
    <col min="16126" max="16384" width="10.7109375" style="11"/>
  </cols>
  <sheetData>
    <row r="1" spans="1:20" ht="18.75" x14ac:dyDescent="0.25">
      <c r="T1" s="10" t="s">
        <v>66</v>
      </c>
    </row>
    <row r="2" spans="1:20" s="8" customFormat="1" ht="18.75" customHeight="1" x14ac:dyDescent="0.3">
      <c r="H2" s="81"/>
      <c r="T2" s="5" t="s">
        <v>8</v>
      </c>
    </row>
    <row r="3" spans="1:20" s="8" customFormat="1" ht="18.75" customHeight="1" x14ac:dyDescent="0.3">
      <c r="H3" s="81"/>
      <c r="T3" s="5" t="s">
        <v>65</v>
      </c>
    </row>
    <row r="4" spans="1:20" s="8" customFormat="1" ht="18.75" customHeight="1" x14ac:dyDescent="0.3">
      <c r="H4" s="81"/>
      <c r="T4" s="5"/>
    </row>
    <row r="5" spans="1:20" s="8" customFormat="1" x14ac:dyDescent="0.2">
      <c r="A5" s="473" t="str">
        <f>'2. паспорт  ТП'!A4</f>
        <v>Год раскрытия информации: 2022 год</v>
      </c>
      <c r="B5" s="473"/>
      <c r="C5" s="473"/>
      <c r="D5" s="473"/>
      <c r="E5" s="473"/>
      <c r="F5" s="473"/>
      <c r="G5" s="473"/>
      <c r="H5" s="473"/>
      <c r="I5" s="473"/>
      <c r="J5" s="473"/>
      <c r="K5" s="473"/>
      <c r="L5" s="473"/>
      <c r="M5" s="473"/>
      <c r="N5" s="473"/>
      <c r="O5" s="473"/>
      <c r="P5" s="473"/>
      <c r="Q5" s="473"/>
      <c r="R5" s="473"/>
      <c r="S5" s="473"/>
      <c r="T5" s="473"/>
    </row>
    <row r="6" spans="1:20" s="8" customFormat="1" x14ac:dyDescent="0.2">
      <c r="A6" s="82"/>
      <c r="H6" s="81"/>
    </row>
    <row r="7" spans="1:20" s="8" customFormat="1" ht="18.75" x14ac:dyDescent="0.2">
      <c r="A7" s="481" t="s">
        <v>7</v>
      </c>
      <c r="B7" s="481"/>
      <c r="C7" s="481"/>
      <c r="D7" s="481"/>
      <c r="E7" s="481"/>
      <c r="F7" s="481"/>
      <c r="G7" s="481"/>
      <c r="H7" s="481"/>
      <c r="I7" s="481"/>
      <c r="J7" s="481"/>
      <c r="K7" s="481"/>
      <c r="L7" s="481"/>
      <c r="M7" s="481"/>
      <c r="N7" s="481"/>
      <c r="O7" s="481"/>
      <c r="P7" s="481"/>
      <c r="Q7" s="481"/>
      <c r="R7" s="481"/>
      <c r="S7" s="481"/>
      <c r="T7" s="481"/>
    </row>
    <row r="8" spans="1:20" s="8" customFormat="1" ht="18.75" x14ac:dyDescent="0.2">
      <c r="A8" s="481"/>
      <c r="B8" s="481"/>
      <c r="C8" s="481"/>
      <c r="D8" s="481"/>
      <c r="E8" s="481"/>
      <c r="F8" s="481"/>
      <c r="G8" s="481"/>
      <c r="H8" s="481"/>
      <c r="I8" s="481"/>
      <c r="J8" s="481"/>
      <c r="K8" s="481"/>
      <c r="L8" s="481"/>
      <c r="M8" s="481"/>
      <c r="N8" s="481"/>
      <c r="O8" s="481"/>
      <c r="P8" s="481"/>
      <c r="Q8" s="481"/>
      <c r="R8" s="481"/>
      <c r="S8" s="481"/>
      <c r="T8" s="481"/>
    </row>
    <row r="9" spans="1:20" s="8" customFormat="1" ht="18.75" customHeight="1" x14ac:dyDescent="0.2">
      <c r="A9" s="482" t="str">
        <f>'2. паспорт  ТП'!A8</f>
        <v>Акционерное общество "Янтарьэнерго" ДЗО  ПАО "Россети"</v>
      </c>
      <c r="B9" s="482"/>
      <c r="C9" s="482"/>
      <c r="D9" s="482"/>
      <c r="E9" s="482"/>
      <c r="F9" s="482"/>
      <c r="G9" s="482"/>
      <c r="H9" s="482"/>
      <c r="I9" s="482"/>
      <c r="J9" s="482"/>
      <c r="K9" s="482"/>
      <c r="L9" s="482"/>
      <c r="M9" s="482"/>
      <c r="N9" s="482"/>
      <c r="O9" s="482"/>
      <c r="P9" s="482"/>
      <c r="Q9" s="482"/>
      <c r="R9" s="482"/>
      <c r="S9" s="482"/>
      <c r="T9" s="482"/>
    </row>
    <row r="10" spans="1:20" s="8" customFormat="1" ht="18.75" customHeight="1" x14ac:dyDescent="0.2">
      <c r="A10" s="477" t="s">
        <v>6</v>
      </c>
      <c r="B10" s="477"/>
      <c r="C10" s="477"/>
      <c r="D10" s="477"/>
      <c r="E10" s="477"/>
      <c r="F10" s="477"/>
      <c r="G10" s="477"/>
      <c r="H10" s="477"/>
      <c r="I10" s="477"/>
      <c r="J10" s="477"/>
      <c r="K10" s="477"/>
      <c r="L10" s="477"/>
      <c r="M10" s="477"/>
      <c r="N10" s="477"/>
      <c r="O10" s="477"/>
      <c r="P10" s="477"/>
      <c r="Q10" s="477"/>
      <c r="R10" s="477"/>
      <c r="S10" s="477"/>
      <c r="T10" s="477"/>
    </row>
    <row r="11" spans="1:20" s="8" customFormat="1" ht="18.75" x14ac:dyDescent="0.2">
      <c r="A11" s="481"/>
      <c r="B11" s="481"/>
      <c r="C11" s="481"/>
      <c r="D11" s="481"/>
      <c r="E11" s="481"/>
      <c r="F11" s="481"/>
      <c r="G11" s="481"/>
      <c r="H11" s="481"/>
      <c r="I11" s="481"/>
      <c r="J11" s="481"/>
      <c r="K11" s="481"/>
      <c r="L11" s="481"/>
      <c r="M11" s="481"/>
      <c r="N11" s="481"/>
      <c r="O11" s="481"/>
      <c r="P11" s="481"/>
      <c r="Q11" s="481"/>
      <c r="R11" s="481"/>
      <c r="S11" s="481"/>
      <c r="T11" s="481"/>
    </row>
    <row r="12" spans="1:20" s="8" customFormat="1" ht="18.75" customHeight="1" x14ac:dyDescent="0.2">
      <c r="A12" s="482" t="str">
        <f>'2. паспорт  ТП'!A11</f>
        <v>H_54</v>
      </c>
      <c r="B12" s="482"/>
      <c r="C12" s="482"/>
      <c r="D12" s="482"/>
      <c r="E12" s="482"/>
      <c r="F12" s="482"/>
      <c r="G12" s="482"/>
      <c r="H12" s="482"/>
      <c r="I12" s="482"/>
      <c r="J12" s="482"/>
      <c r="K12" s="482"/>
      <c r="L12" s="482"/>
      <c r="M12" s="482"/>
      <c r="N12" s="482"/>
      <c r="O12" s="482"/>
      <c r="P12" s="482"/>
      <c r="Q12" s="482"/>
      <c r="R12" s="482"/>
      <c r="S12" s="482"/>
      <c r="T12" s="482"/>
    </row>
    <row r="13" spans="1:20" s="8" customFormat="1" ht="18.75" customHeight="1" x14ac:dyDescent="0.2">
      <c r="A13" s="477" t="s">
        <v>5</v>
      </c>
      <c r="B13" s="477"/>
      <c r="C13" s="477"/>
      <c r="D13" s="477"/>
      <c r="E13" s="477"/>
      <c r="F13" s="477"/>
      <c r="G13" s="477"/>
      <c r="H13" s="477"/>
      <c r="I13" s="477"/>
      <c r="J13" s="477"/>
      <c r="K13" s="477"/>
      <c r="L13" s="477"/>
      <c r="M13" s="477"/>
      <c r="N13" s="477"/>
      <c r="O13" s="477"/>
      <c r="P13" s="477"/>
      <c r="Q13" s="477"/>
      <c r="R13" s="477"/>
      <c r="S13" s="477"/>
      <c r="T13" s="477"/>
    </row>
    <row r="14" spans="1:20" s="88" customFormat="1" ht="15.75" customHeight="1" x14ac:dyDescent="0.2">
      <c r="A14" s="483"/>
      <c r="B14" s="483"/>
      <c r="C14" s="483"/>
      <c r="D14" s="483"/>
      <c r="E14" s="483"/>
      <c r="F14" s="483"/>
      <c r="G14" s="483"/>
      <c r="H14" s="483"/>
      <c r="I14" s="483"/>
      <c r="J14" s="483"/>
      <c r="K14" s="483"/>
      <c r="L14" s="483"/>
      <c r="M14" s="483"/>
      <c r="N14" s="483"/>
      <c r="O14" s="483"/>
      <c r="P14" s="483"/>
      <c r="Q14" s="483"/>
      <c r="R14" s="483"/>
      <c r="S14" s="483"/>
      <c r="T14" s="483"/>
    </row>
    <row r="15" spans="1:20" s="89" customFormat="1" ht="34.5" customHeight="1" x14ac:dyDescent="0.2">
      <c r="A15" s="476" t="str">
        <f>'2. паспорт  ТП'!A14</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5" s="476"/>
      <c r="C15" s="476"/>
      <c r="D15" s="476"/>
      <c r="E15" s="476"/>
      <c r="F15" s="476"/>
      <c r="G15" s="476"/>
      <c r="H15" s="476"/>
      <c r="I15" s="476"/>
      <c r="J15" s="476"/>
      <c r="K15" s="476"/>
      <c r="L15" s="476"/>
      <c r="M15" s="476"/>
      <c r="N15" s="476"/>
      <c r="O15" s="476"/>
      <c r="P15" s="476"/>
      <c r="Q15" s="476"/>
      <c r="R15" s="476"/>
      <c r="S15" s="476"/>
      <c r="T15" s="476"/>
    </row>
    <row r="16" spans="1:20" s="89" customFormat="1" ht="15" customHeight="1" x14ac:dyDescent="0.2">
      <c r="A16" s="477" t="s">
        <v>4</v>
      </c>
      <c r="B16" s="477"/>
      <c r="C16" s="477"/>
      <c r="D16" s="477"/>
      <c r="E16" s="477"/>
      <c r="F16" s="477"/>
      <c r="G16" s="477"/>
      <c r="H16" s="477"/>
      <c r="I16" s="477"/>
      <c r="J16" s="477"/>
      <c r="K16" s="477"/>
      <c r="L16" s="477"/>
      <c r="M16" s="477"/>
      <c r="N16" s="477"/>
      <c r="O16" s="477"/>
      <c r="P16" s="477"/>
      <c r="Q16" s="477"/>
      <c r="R16" s="477"/>
      <c r="S16" s="477"/>
      <c r="T16" s="477"/>
    </row>
    <row r="17" spans="1:113" s="89" customFormat="1" ht="15" customHeight="1" x14ac:dyDescent="0.2">
      <c r="A17" s="478"/>
      <c r="B17" s="478"/>
      <c r="C17" s="478"/>
      <c r="D17" s="478"/>
      <c r="E17" s="478"/>
      <c r="F17" s="478"/>
      <c r="G17" s="478"/>
      <c r="H17" s="478"/>
      <c r="I17" s="478"/>
      <c r="J17" s="478"/>
      <c r="K17" s="478"/>
      <c r="L17" s="478"/>
      <c r="M17" s="478"/>
      <c r="N17" s="478"/>
      <c r="O17" s="478"/>
      <c r="P17" s="478"/>
      <c r="Q17" s="478"/>
      <c r="R17" s="478"/>
      <c r="S17" s="478"/>
      <c r="T17" s="478"/>
    </row>
    <row r="18" spans="1:113" s="89" customFormat="1" ht="15" customHeight="1" x14ac:dyDescent="0.2">
      <c r="A18" s="497" t="s">
        <v>346</v>
      </c>
      <c r="B18" s="497"/>
      <c r="C18" s="497"/>
      <c r="D18" s="497"/>
      <c r="E18" s="497"/>
      <c r="F18" s="497"/>
      <c r="G18" s="497"/>
      <c r="H18" s="497"/>
      <c r="I18" s="497"/>
      <c r="J18" s="497"/>
      <c r="K18" s="497"/>
      <c r="L18" s="497"/>
      <c r="M18" s="497"/>
      <c r="N18" s="497"/>
      <c r="O18" s="497"/>
      <c r="P18" s="497"/>
      <c r="Q18" s="497"/>
      <c r="R18" s="497"/>
      <c r="S18" s="497"/>
      <c r="T18" s="497"/>
    </row>
    <row r="19" spans="1:113" s="18" customFormat="1" ht="21" customHeight="1" x14ac:dyDescent="0.25">
      <c r="A19" s="498"/>
      <c r="B19" s="498"/>
      <c r="C19" s="498"/>
      <c r="D19" s="498"/>
      <c r="E19" s="498"/>
      <c r="F19" s="498"/>
      <c r="G19" s="498"/>
      <c r="H19" s="498"/>
      <c r="I19" s="498"/>
      <c r="J19" s="498"/>
      <c r="K19" s="498"/>
      <c r="L19" s="498"/>
      <c r="M19" s="498"/>
      <c r="N19" s="498"/>
      <c r="O19" s="498"/>
      <c r="P19" s="498"/>
      <c r="Q19" s="498"/>
      <c r="R19" s="498"/>
      <c r="S19" s="498"/>
      <c r="T19" s="498"/>
    </row>
    <row r="20" spans="1:113" ht="46.5" customHeight="1" x14ac:dyDescent="0.25">
      <c r="A20" s="499" t="s">
        <v>3</v>
      </c>
      <c r="B20" s="502" t="s">
        <v>193</v>
      </c>
      <c r="C20" s="503"/>
      <c r="D20" s="506" t="s">
        <v>116</v>
      </c>
      <c r="E20" s="502" t="s">
        <v>374</v>
      </c>
      <c r="F20" s="503"/>
      <c r="G20" s="502" t="s">
        <v>211</v>
      </c>
      <c r="H20" s="503"/>
      <c r="I20" s="502" t="s">
        <v>115</v>
      </c>
      <c r="J20" s="503"/>
      <c r="K20" s="506" t="s">
        <v>114</v>
      </c>
      <c r="L20" s="502" t="s">
        <v>113</v>
      </c>
      <c r="M20" s="503"/>
      <c r="N20" s="502" t="s">
        <v>413</v>
      </c>
      <c r="O20" s="503"/>
      <c r="P20" s="506" t="s">
        <v>112</v>
      </c>
      <c r="Q20" s="494" t="s">
        <v>111</v>
      </c>
      <c r="R20" s="495"/>
      <c r="S20" s="494" t="s">
        <v>110</v>
      </c>
      <c r="T20" s="496"/>
    </row>
    <row r="21" spans="1:113" ht="204.75" customHeight="1" x14ac:dyDescent="0.25">
      <c r="A21" s="500"/>
      <c r="B21" s="504"/>
      <c r="C21" s="505"/>
      <c r="D21" s="509"/>
      <c r="E21" s="504"/>
      <c r="F21" s="505"/>
      <c r="G21" s="504"/>
      <c r="H21" s="505"/>
      <c r="I21" s="504"/>
      <c r="J21" s="505"/>
      <c r="K21" s="507"/>
      <c r="L21" s="504"/>
      <c r="M21" s="505"/>
      <c r="N21" s="504"/>
      <c r="O21" s="505"/>
      <c r="P21" s="507"/>
      <c r="Q21" s="30" t="s">
        <v>109</v>
      </c>
      <c r="R21" s="30" t="s">
        <v>345</v>
      </c>
      <c r="S21" s="30" t="s">
        <v>108</v>
      </c>
      <c r="T21" s="30" t="s">
        <v>107</v>
      </c>
    </row>
    <row r="22" spans="1:113" ht="51.75" customHeight="1" x14ac:dyDescent="0.25">
      <c r="A22" s="501"/>
      <c r="B22" s="52" t="s">
        <v>105</v>
      </c>
      <c r="C22" s="52" t="s">
        <v>106</v>
      </c>
      <c r="D22" s="507"/>
      <c r="E22" s="52" t="s">
        <v>105</v>
      </c>
      <c r="F22" s="52" t="s">
        <v>106</v>
      </c>
      <c r="G22" s="52" t="s">
        <v>105</v>
      </c>
      <c r="H22" s="52" t="s">
        <v>106</v>
      </c>
      <c r="I22" s="52" t="s">
        <v>105</v>
      </c>
      <c r="J22" s="52" t="s">
        <v>106</v>
      </c>
      <c r="K22" s="52" t="s">
        <v>105</v>
      </c>
      <c r="L22" s="52" t="s">
        <v>105</v>
      </c>
      <c r="M22" s="52" t="s">
        <v>106</v>
      </c>
      <c r="N22" s="52" t="s">
        <v>105</v>
      </c>
      <c r="O22" s="52" t="s">
        <v>106</v>
      </c>
      <c r="P22" s="77" t="s">
        <v>105</v>
      </c>
      <c r="Q22" s="30" t="s">
        <v>105</v>
      </c>
      <c r="R22" s="30" t="s">
        <v>105</v>
      </c>
      <c r="S22" s="30" t="s">
        <v>105</v>
      </c>
      <c r="T22" s="30" t="s">
        <v>105</v>
      </c>
    </row>
    <row r="23" spans="1:113" x14ac:dyDescent="0.25">
      <c r="A23" s="19">
        <v>1</v>
      </c>
      <c r="B23" s="19">
        <v>2</v>
      </c>
      <c r="C23" s="19">
        <v>3</v>
      </c>
      <c r="D23" s="19">
        <v>4</v>
      </c>
      <c r="E23" s="19">
        <v>5</v>
      </c>
      <c r="F23" s="19">
        <v>6</v>
      </c>
      <c r="G23" s="19">
        <v>7</v>
      </c>
      <c r="H23" s="19">
        <v>8</v>
      </c>
      <c r="I23" s="19">
        <v>9</v>
      </c>
      <c r="J23" s="19">
        <v>10</v>
      </c>
      <c r="K23" s="19">
        <v>11</v>
      </c>
      <c r="L23" s="19">
        <v>12</v>
      </c>
      <c r="M23" s="19">
        <v>13</v>
      </c>
      <c r="N23" s="19">
        <v>14</v>
      </c>
      <c r="O23" s="19">
        <v>15</v>
      </c>
      <c r="P23" s="19">
        <v>16</v>
      </c>
      <c r="Q23" s="19">
        <v>17</v>
      </c>
      <c r="R23" s="19">
        <v>18</v>
      </c>
      <c r="S23" s="19">
        <v>19</v>
      </c>
      <c r="T23" s="19">
        <v>20</v>
      </c>
    </row>
    <row r="24" spans="1:113" ht="63" customHeight="1" x14ac:dyDescent="0.25">
      <c r="A24" s="488">
        <v>1</v>
      </c>
      <c r="B24" s="491" t="s">
        <v>404</v>
      </c>
      <c r="C24" s="491" t="s">
        <v>404</v>
      </c>
      <c r="D24" s="405" t="s">
        <v>405</v>
      </c>
      <c r="E24" s="406" t="s">
        <v>406</v>
      </c>
      <c r="F24" s="405" t="s">
        <v>651</v>
      </c>
      <c r="G24" s="407" t="s">
        <v>407</v>
      </c>
      <c r="H24" s="407" t="s">
        <v>407</v>
      </c>
      <c r="I24" s="407">
        <v>1983</v>
      </c>
      <c r="J24" s="407">
        <v>2019</v>
      </c>
      <c r="K24" s="407">
        <v>1983</v>
      </c>
      <c r="L24" s="491">
        <v>110</v>
      </c>
      <c r="M24" s="491">
        <v>110</v>
      </c>
      <c r="N24" s="491">
        <v>20</v>
      </c>
      <c r="O24" s="491">
        <v>32</v>
      </c>
      <c r="P24" s="491">
        <v>2015</v>
      </c>
      <c r="Q24" s="491" t="s">
        <v>409</v>
      </c>
      <c r="R24" s="491" t="s">
        <v>410</v>
      </c>
      <c r="S24" s="491" t="s">
        <v>411</v>
      </c>
      <c r="T24" s="491" t="s">
        <v>412</v>
      </c>
    </row>
    <row r="25" spans="1:113" ht="47.25" x14ac:dyDescent="0.25">
      <c r="A25" s="489"/>
      <c r="B25" s="492"/>
      <c r="C25" s="492"/>
      <c r="D25" s="405" t="s">
        <v>639</v>
      </c>
      <c r="E25" s="405" t="s">
        <v>408</v>
      </c>
      <c r="F25" s="405" t="s">
        <v>627</v>
      </c>
      <c r="G25" s="405" t="s">
        <v>510</v>
      </c>
      <c r="H25" s="405" t="s">
        <v>511</v>
      </c>
      <c r="I25" s="407">
        <v>1983</v>
      </c>
      <c r="J25" s="407">
        <v>2019</v>
      </c>
      <c r="K25" s="407">
        <v>1983</v>
      </c>
      <c r="L25" s="492"/>
      <c r="M25" s="492"/>
      <c r="N25" s="492"/>
      <c r="O25" s="492"/>
      <c r="P25" s="492"/>
      <c r="Q25" s="492"/>
      <c r="R25" s="492"/>
      <c r="S25" s="492"/>
      <c r="T25" s="492"/>
    </row>
    <row r="26" spans="1:113" ht="94.5" x14ac:dyDescent="0.25">
      <c r="A26" s="489"/>
      <c r="B26" s="492"/>
      <c r="C26" s="492"/>
      <c r="D26" s="405" t="s">
        <v>640</v>
      </c>
      <c r="E26" s="405" t="s">
        <v>628</v>
      </c>
      <c r="F26" s="405" t="s">
        <v>652</v>
      </c>
      <c r="G26" s="405" t="s">
        <v>653</v>
      </c>
      <c r="H26" s="405" t="s">
        <v>653</v>
      </c>
      <c r="I26" s="408">
        <v>1983</v>
      </c>
      <c r="J26" s="407">
        <v>2019</v>
      </c>
      <c r="K26" s="407">
        <v>1983</v>
      </c>
      <c r="L26" s="492"/>
      <c r="M26" s="492"/>
      <c r="N26" s="492"/>
      <c r="O26" s="492"/>
      <c r="P26" s="492"/>
      <c r="Q26" s="492"/>
      <c r="R26" s="492"/>
      <c r="S26" s="492"/>
      <c r="T26" s="492"/>
    </row>
    <row r="27" spans="1:113" ht="31.5" x14ac:dyDescent="0.25">
      <c r="A27" s="489"/>
      <c r="B27" s="492"/>
      <c r="C27" s="492"/>
      <c r="D27" s="405" t="s">
        <v>629</v>
      </c>
      <c r="E27" s="405" t="s">
        <v>634</v>
      </c>
      <c r="F27" s="405" t="s">
        <v>633</v>
      </c>
      <c r="G27" s="405" t="s">
        <v>630</v>
      </c>
      <c r="H27" s="405" t="s">
        <v>630</v>
      </c>
      <c r="I27" s="407">
        <v>1983</v>
      </c>
      <c r="J27" s="405">
        <v>2019</v>
      </c>
      <c r="K27" s="407">
        <v>1983</v>
      </c>
      <c r="L27" s="492"/>
      <c r="M27" s="492"/>
      <c r="N27" s="492"/>
      <c r="O27" s="492"/>
      <c r="P27" s="492"/>
      <c r="Q27" s="492"/>
      <c r="R27" s="492"/>
      <c r="S27" s="492"/>
      <c r="T27" s="492"/>
    </row>
    <row r="28" spans="1:113" s="18" customFormat="1" ht="31.5" x14ac:dyDescent="0.25">
      <c r="A28" s="490"/>
      <c r="B28" s="493"/>
      <c r="C28" s="493"/>
      <c r="D28" s="405" t="s">
        <v>631</v>
      </c>
      <c r="E28" s="405" t="s">
        <v>635</v>
      </c>
      <c r="F28" s="405" t="s">
        <v>636</v>
      </c>
      <c r="G28" s="405" t="s">
        <v>632</v>
      </c>
      <c r="H28" s="405" t="s">
        <v>632</v>
      </c>
      <c r="I28" s="407">
        <v>1971</v>
      </c>
      <c r="J28" s="405">
        <v>2019</v>
      </c>
      <c r="K28" s="407">
        <v>1971</v>
      </c>
      <c r="L28" s="493"/>
      <c r="M28" s="493"/>
      <c r="N28" s="493"/>
      <c r="O28" s="493"/>
      <c r="P28" s="493"/>
      <c r="Q28" s="493"/>
      <c r="R28" s="493"/>
      <c r="S28" s="493"/>
      <c r="T28" s="493"/>
    </row>
    <row r="29" spans="1:113" s="17" customFormat="1" ht="12.75" x14ac:dyDescent="0.2"/>
    <row r="30" spans="1:113" s="17" customFormat="1" x14ac:dyDescent="0.25">
      <c r="B30" s="15" t="s">
        <v>104</v>
      </c>
      <c r="C30" s="15"/>
      <c r="D30" s="15"/>
      <c r="E30" s="15"/>
      <c r="F30" s="15"/>
      <c r="G30" s="15"/>
      <c r="H30" s="15"/>
      <c r="I30" s="15"/>
      <c r="J30" s="15"/>
      <c r="K30" s="15"/>
      <c r="L30" s="15"/>
      <c r="M30" s="15"/>
      <c r="N30" s="15"/>
      <c r="O30" s="15"/>
      <c r="P30" s="15"/>
      <c r="Q30" s="15"/>
      <c r="R30" s="15"/>
    </row>
    <row r="31" spans="1:113" x14ac:dyDescent="0.25">
      <c r="B31" s="508" t="s">
        <v>380</v>
      </c>
      <c r="C31" s="508"/>
      <c r="D31" s="508"/>
      <c r="E31" s="508"/>
      <c r="F31" s="508"/>
      <c r="G31" s="508"/>
      <c r="H31" s="508"/>
      <c r="I31" s="508"/>
      <c r="J31" s="508"/>
      <c r="K31" s="508"/>
      <c r="L31" s="508"/>
      <c r="M31" s="508"/>
      <c r="N31" s="508"/>
      <c r="O31" s="508"/>
      <c r="P31" s="508"/>
      <c r="Q31" s="508"/>
      <c r="R31" s="508"/>
    </row>
    <row r="32" spans="1:113" x14ac:dyDescent="0.25">
      <c r="B32" s="15"/>
      <c r="C32" s="15"/>
      <c r="D32" s="15"/>
      <c r="E32" s="15"/>
      <c r="F32" s="15"/>
      <c r="G32" s="15"/>
      <c r="H32" s="15"/>
      <c r="I32" s="15"/>
      <c r="J32" s="15"/>
      <c r="K32" s="15"/>
      <c r="L32" s="15"/>
      <c r="M32" s="15"/>
      <c r="N32" s="15"/>
      <c r="O32" s="15"/>
      <c r="P32" s="15"/>
      <c r="Q32" s="15"/>
      <c r="R32" s="15"/>
      <c r="S32" s="15"/>
      <c r="T32" s="15"/>
      <c r="U32" s="15"/>
      <c r="V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row>
    <row r="33" spans="2:113" x14ac:dyDescent="0.25">
      <c r="B33" s="14" t="s">
        <v>344</v>
      </c>
      <c r="C33" s="14"/>
      <c r="D33" s="14"/>
      <c r="E33" s="14"/>
      <c r="F33" s="12"/>
      <c r="G33" s="12"/>
      <c r="H33" s="14"/>
      <c r="I33" s="14"/>
      <c r="J33" s="14"/>
      <c r="K33" s="14"/>
      <c r="L33" s="14"/>
      <c r="M33" s="14"/>
      <c r="N33" s="14"/>
      <c r="O33" s="14"/>
      <c r="P33" s="14"/>
      <c r="Q33" s="14"/>
      <c r="R33" s="14"/>
      <c r="S33" s="16"/>
      <c r="T33" s="16"/>
      <c r="U33" s="16"/>
      <c r="V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row>
    <row r="34" spans="2:113" x14ac:dyDescent="0.25">
      <c r="B34" s="14" t="s">
        <v>103</v>
      </c>
      <c r="C34" s="14"/>
      <c r="D34" s="14"/>
      <c r="E34" s="14"/>
      <c r="F34" s="12"/>
      <c r="G34" s="12"/>
      <c r="H34" s="14"/>
      <c r="I34" s="14"/>
      <c r="J34" s="14"/>
      <c r="K34" s="14"/>
      <c r="L34" s="14"/>
      <c r="M34" s="14"/>
      <c r="N34" s="14"/>
      <c r="O34" s="14"/>
      <c r="P34" s="14"/>
      <c r="Q34" s="14"/>
      <c r="R34" s="14"/>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row>
    <row r="35" spans="2:113" s="12" customFormat="1" x14ac:dyDescent="0.25">
      <c r="B35" s="14" t="s">
        <v>102</v>
      </c>
      <c r="C35" s="14"/>
      <c r="D35" s="14"/>
      <c r="E35" s="14"/>
      <c r="H35" s="14"/>
      <c r="I35" s="14"/>
      <c r="J35" s="14"/>
      <c r="K35" s="14"/>
      <c r="L35" s="14"/>
      <c r="M35" s="14"/>
      <c r="N35" s="14"/>
      <c r="O35" s="14"/>
      <c r="P35" s="14"/>
      <c r="Q35" s="14"/>
      <c r="R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3"/>
      <c r="CU35" s="13"/>
      <c r="CV35" s="13"/>
      <c r="CW35" s="13"/>
      <c r="CX35" s="13"/>
      <c r="CY35" s="13"/>
      <c r="CZ35" s="13"/>
      <c r="DA35" s="13"/>
      <c r="DB35" s="13"/>
      <c r="DC35" s="13"/>
      <c r="DD35" s="13"/>
      <c r="DE35" s="13"/>
      <c r="DF35" s="13"/>
      <c r="DG35" s="13"/>
      <c r="DH35" s="13"/>
      <c r="DI35" s="13"/>
    </row>
    <row r="36" spans="2:113" s="12" customFormat="1" x14ac:dyDescent="0.25">
      <c r="B36" s="14" t="s">
        <v>101</v>
      </c>
      <c r="C36" s="14"/>
      <c r="D36" s="14"/>
      <c r="E36" s="14"/>
      <c r="H36" s="14"/>
      <c r="I36" s="14"/>
      <c r="J36" s="14"/>
      <c r="K36" s="14"/>
      <c r="L36" s="14"/>
      <c r="M36" s="14"/>
      <c r="N36" s="14"/>
      <c r="O36" s="14"/>
      <c r="P36" s="14"/>
      <c r="Q36" s="14"/>
      <c r="R36" s="14"/>
      <c r="S36" s="14"/>
      <c r="T36" s="14"/>
      <c r="U36" s="14"/>
      <c r="V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row>
    <row r="37" spans="2:113" s="12" customFormat="1" x14ac:dyDescent="0.25">
      <c r="B37" s="14" t="s">
        <v>100</v>
      </c>
      <c r="C37" s="14"/>
      <c r="D37" s="14"/>
      <c r="E37" s="14"/>
      <c r="H37" s="14"/>
      <c r="I37" s="14"/>
      <c r="J37" s="14"/>
      <c r="K37" s="14"/>
      <c r="L37" s="14"/>
      <c r="M37" s="14"/>
      <c r="N37" s="14"/>
      <c r="O37" s="14"/>
      <c r="P37" s="14"/>
      <c r="Q37" s="14"/>
      <c r="R37" s="14"/>
      <c r="S37" s="14"/>
      <c r="T37" s="14"/>
      <c r="U37" s="14"/>
      <c r="V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c r="DF37" s="13"/>
      <c r="DG37" s="13"/>
      <c r="DH37" s="13"/>
      <c r="DI37" s="13"/>
    </row>
    <row r="38" spans="2:113" s="12" customFormat="1" x14ac:dyDescent="0.25">
      <c r="B38" s="14" t="s">
        <v>99</v>
      </c>
      <c r="C38" s="14"/>
      <c r="D38" s="14"/>
      <c r="E38" s="14"/>
      <c r="H38" s="14"/>
      <c r="I38" s="14"/>
      <c r="J38" s="14"/>
      <c r="K38" s="14"/>
      <c r="L38" s="14"/>
      <c r="M38" s="14"/>
      <c r="N38" s="14"/>
      <c r="O38" s="14"/>
      <c r="P38" s="14"/>
      <c r="Q38" s="14"/>
      <c r="R38" s="14"/>
      <c r="S38" s="14"/>
      <c r="T38" s="14"/>
      <c r="U38" s="14"/>
      <c r="V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row>
    <row r="39" spans="2:113" s="12" customFormat="1" x14ac:dyDescent="0.25">
      <c r="B39" s="14" t="s">
        <v>98</v>
      </c>
      <c r="C39" s="14"/>
      <c r="D39" s="14"/>
      <c r="E39" s="14"/>
      <c r="H39" s="14"/>
      <c r="I39" s="14"/>
      <c r="J39" s="14"/>
      <c r="K39" s="14"/>
      <c r="L39" s="14"/>
      <c r="M39" s="14"/>
      <c r="N39" s="14"/>
      <c r="O39" s="14"/>
      <c r="P39" s="14"/>
      <c r="Q39" s="14"/>
      <c r="R39" s="14"/>
      <c r="S39" s="14"/>
      <c r="T39" s="14"/>
      <c r="U39" s="14"/>
      <c r="V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row>
    <row r="40" spans="2:113" s="12" customFormat="1" x14ac:dyDescent="0.25">
      <c r="B40" s="14" t="s">
        <v>97</v>
      </c>
      <c r="C40" s="14"/>
      <c r="D40" s="14"/>
      <c r="E40" s="14"/>
      <c r="H40" s="14"/>
      <c r="I40" s="14"/>
      <c r="J40" s="14"/>
      <c r="K40" s="14"/>
      <c r="L40" s="14"/>
      <c r="M40" s="14"/>
      <c r="N40" s="14"/>
      <c r="O40" s="14"/>
      <c r="P40" s="14"/>
      <c r="Q40" s="14"/>
      <c r="R40" s="14"/>
      <c r="S40" s="14"/>
      <c r="T40" s="14"/>
      <c r="U40" s="14"/>
      <c r="V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row>
    <row r="41" spans="2:113" s="12" customFormat="1" x14ac:dyDescent="0.25">
      <c r="B41" s="14" t="s">
        <v>96</v>
      </c>
      <c r="C41" s="14"/>
      <c r="D41" s="14"/>
      <c r="E41" s="14"/>
      <c r="H41" s="14"/>
      <c r="I41" s="14"/>
      <c r="J41" s="14"/>
      <c r="K41" s="14"/>
      <c r="L41" s="14"/>
      <c r="M41" s="14"/>
      <c r="N41" s="14"/>
      <c r="O41" s="14"/>
      <c r="P41" s="14"/>
      <c r="Q41" s="14"/>
      <c r="R41" s="14"/>
      <c r="S41" s="14"/>
      <c r="T41" s="14"/>
      <c r="U41" s="14"/>
      <c r="V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row>
    <row r="42" spans="2:113" s="12" customFormat="1" x14ac:dyDescent="0.25">
      <c r="B42" s="14" t="s">
        <v>95</v>
      </c>
      <c r="C42" s="14"/>
      <c r="D42" s="14"/>
      <c r="E42" s="14"/>
      <c r="H42" s="14"/>
      <c r="I42" s="14"/>
      <c r="J42" s="14"/>
      <c r="K42" s="14"/>
      <c r="L42" s="14"/>
      <c r="M42" s="14"/>
      <c r="N42" s="14"/>
      <c r="O42" s="14"/>
      <c r="P42" s="14"/>
      <c r="Q42" s="14"/>
      <c r="R42" s="14"/>
      <c r="S42" s="14"/>
      <c r="T42" s="14"/>
      <c r="U42" s="14"/>
      <c r="V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row>
    <row r="43" spans="2:113" s="12" customFormat="1" x14ac:dyDescent="0.25">
      <c r="Q43" s="14"/>
      <c r="R43" s="14"/>
      <c r="S43" s="14"/>
      <c r="T43" s="14"/>
      <c r="U43" s="14"/>
      <c r="V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row>
    <row r="44" spans="2:113" s="12" customFormat="1" x14ac:dyDescent="0.25">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row>
  </sheetData>
  <mergeCells count="39">
    <mergeCell ref="B31:R31"/>
    <mergeCell ref="L20:M21"/>
    <mergeCell ref="N20:O21"/>
    <mergeCell ref="P20:P21"/>
    <mergeCell ref="D20:D22"/>
    <mergeCell ref="B20:C21"/>
    <mergeCell ref="B24:B28"/>
    <mergeCell ref="C24:C28"/>
    <mergeCell ref="L24:L28"/>
    <mergeCell ref="M24:M28"/>
    <mergeCell ref="N24:N28"/>
    <mergeCell ref="O24:O28"/>
    <mergeCell ref="P24:P28"/>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4:A28"/>
    <mergeCell ref="Q24:Q28"/>
    <mergeCell ref="R24:R28"/>
    <mergeCell ref="S24:S28"/>
    <mergeCell ref="T24:T28"/>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22" zoomScale="80" zoomScaleSheetLayoutView="80" workbookViewId="0">
      <selection activeCell="R33" sqref="R33"/>
    </sheetView>
  </sheetViews>
  <sheetFormatPr defaultColWidth="10.7109375" defaultRowHeight="15.75" x14ac:dyDescent="0.25"/>
  <cols>
    <col min="1" max="3" width="10.7109375" style="11"/>
    <col min="4" max="4" width="11.5703125" style="11" customWidth="1"/>
    <col min="5" max="5" width="11.85546875" style="11" customWidth="1"/>
    <col min="6" max="6" width="8.7109375" style="11" customWidth="1"/>
    <col min="7" max="7" width="10.28515625" style="11" customWidth="1"/>
    <col min="8" max="8" width="8.7109375" style="11" customWidth="1"/>
    <col min="9" max="9" width="8.28515625" style="11" customWidth="1"/>
    <col min="10" max="10" width="20.140625" style="11" customWidth="1"/>
    <col min="11" max="11" width="11.140625" style="11" customWidth="1"/>
    <col min="12" max="12" width="8.85546875" style="11" customWidth="1"/>
    <col min="13" max="13" width="8.7109375" style="11" customWidth="1"/>
    <col min="14" max="14" width="13.7109375" style="11" customWidth="1"/>
    <col min="15" max="16" width="8.7109375" style="11" customWidth="1"/>
    <col min="17" max="17" width="11.85546875" style="11" customWidth="1"/>
    <col min="18" max="18" width="12" style="11" customWidth="1"/>
    <col min="19" max="19" width="18.28515625" style="11" customWidth="1"/>
    <col min="20" max="20" width="22.42578125" style="11" customWidth="1"/>
    <col min="21" max="21" width="30.7109375" style="11" customWidth="1"/>
    <col min="22" max="23" width="8.7109375" style="11" customWidth="1"/>
    <col min="24" max="24" width="24.5703125" style="11" customWidth="1"/>
    <col min="25" max="25" width="15.28515625" style="11" customWidth="1"/>
    <col min="26" max="26" width="18.5703125" style="11" customWidth="1"/>
    <col min="27" max="27" width="19.140625" style="11" customWidth="1"/>
    <col min="28" max="240" width="10.7109375" style="11"/>
    <col min="241" max="242" width="15.7109375" style="11" customWidth="1"/>
    <col min="243" max="245" width="14.7109375" style="11" customWidth="1"/>
    <col min="246" max="249" width="13.7109375" style="11" customWidth="1"/>
    <col min="250" max="253" width="15.7109375" style="11" customWidth="1"/>
    <col min="254" max="254" width="22.85546875" style="11" customWidth="1"/>
    <col min="255" max="255" width="20.7109375" style="11" customWidth="1"/>
    <col min="256" max="256" width="17.7109375" style="11" customWidth="1"/>
    <col min="257" max="265" width="14.7109375" style="11" customWidth="1"/>
    <col min="266" max="496" width="10.7109375" style="11"/>
    <col min="497" max="498" width="15.7109375" style="11" customWidth="1"/>
    <col min="499" max="501" width="14.7109375" style="11" customWidth="1"/>
    <col min="502" max="505" width="13.7109375" style="11" customWidth="1"/>
    <col min="506" max="509" width="15.7109375" style="11" customWidth="1"/>
    <col min="510" max="510" width="22.85546875" style="11" customWidth="1"/>
    <col min="511" max="511" width="20.7109375" style="11" customWidth="1"/>
    <col min="512" max="512" width="17.7109375" style="11" customWidth="1"/>
    <col min="513" max="521" width="14.7109375" style="11" customWidth="1"/>
    <col min="522" max="752" width="10.7109375" style="11"/>
    <col min="753" max="754" width="15.7109375" style="11" customWidth="1"/>
    <col min="755" max="757" width="14.7109375" style="11" customWidth="1"/>
    <col min="758" max="761" width="13.7109375" style="11" customWidth="1"/>
    <col min="762" max="765" width="15.7109375" style="11" customWidth="1"/>
    <col min="766" max="766" width="22.85546875" style="11" customWidth="1"/>
    <col min="767" max="767" width="20.7109375" style="11" customWidth="1"/>
    <col min="768" max="768" width="17.7109375" style="11" customWidth="1"/>
    <col min="769" max="777" width="14.7109375" style="11" customWidth="1"/>
    <col min="778" max="1008" width="10.7109375" style="11"/>
    <col min="1009" max="1010" width="15.7109375" style="11" customWidth="1"/>
    <col min="1011" max="1013" width="14.7109375" style="11" customWidth="1"/>
    <col min="1014" max="1017" width="13.7109375" style="11" customWidth="1"/>
    <col min="1018" max="1021" width="15.7109375" style="11" customWidth="1"/>
    <col min="1022" max="1022" width="22.85546875" style="11" customWidth="1"/>
    <col min="1023" max="1023" width="20.7109375" style="11" customWidth="1"/>
    <col min="1024" max="1024" width="17.7109375" style="11" customWidth="1"/>
    <col min="1025" max="1033" width="14.7109375" style="11" customWidth="1"/>
    <col min="1034" max="1264" width="10.7109375" style="11"/>
    <col min="1265" max="1266" width="15.7109375" style="11" customWidth="1"/>
    <col min="1267" max="1269" width="14.7109375" style="11" customWidth="1"/>
    <col min="1270" max="1273" width="13.7109375" style="11" customWidth="1"/>
    <col min="1274" max="1277" width="15.7109375" style="11" customWidth="1"/>
    <col min="1278" max="1278" width="22.85546875" style="11" customWidth="1"/>
    <col min="1279" max="1279" width="20.7109375" style="11" customWidth="1"/>
    <col min="1280" max="1280" width="17.7109375" style="11" customWidth="1"/>
    <col min="1281" max="1289" width="14.7109375" style="11" customWidth="1"/>
    <col min="1290" max="1520" width="10.7109375" style="11"/>
    <col min="1521" max="1522" width="15.7109375" style="11" customWidth="1"/>
    <col min="1523" max="1525" width="14.7109375" style="11" customWidth="1"/>
    <col min="1526" max="1529" width="13.7109375" style="11" customWidth="1"/>
    <col min="1530" max="1533" width="15.7109375" style="11" customWidth="1"/>
    <col min="1534" max="1534" width="22.85546875" style="11" customWidth="1"/>
    <col min="1535" max="1535" width="20.7109375" style="11" customWidth="1"/>
    <col min="1536" max="1536" width="17.7109375" style="11" customWidth="1"/>
    <col min="1537" max="1545" width="14.7109375" style="11" customWidth="1"/>
    <col min="1546" max="1776" width="10.7109375" style="11"/>
    <col min="1777" max="1778" width="15.7109375" style="11" customWidth="1"/>
    <col min="1779" max="1781" width="14.7109375" style="11" customWidth="1"/>
    <col min="1782" max="1785" width="13.7109375" style="11" customWidth="1"/>
    <col min="1786" max="1789" width="15.7109375" style="11" customWidth="1"/>
    <col min="1790" max="1790" width="22.85546875" style="11" customWidth="1"/>
    <col min="1791" max="1791" width="20.7109375" style="11" customWidth="1"/>
    <col min="1792" max="1792" width="17.7109375" style="11" customWidth="1"/>
    <col min="1793" max="1801" width="14.7109375" style="11" customWidth="1"/>
    <col min="1802" max="2032" width="10.7109375" style="11"/>
    <col min="2033" max="2034" width="15.7109375" style="11" customWidth="1"/>
    <col min="2035" max="2037" width="14.7109375" style="11" customWidth="1"/>
    <col min="2038" max="2041" width="13.7109375" style="11" customWidth="1"/>
    <col min="2042" max="2045" width="15.7109375" style="11" customWidth="1"/>
    <col min="2046" max="2046" width="22.85546875" style="11" customWidth="1"/>
    <col min="2047" max="2047" width="20.7109375" style="11" customWidth="1"/>
    <col min="2048" max="2048" width="17.7109375" style="11" customWidth="1"/>
    <col min="2049" max="2057" width="14.7109375" style="11" customWidth="1"/>
    <col min="2058" max="2288" width="10.7109375" style="11"/>
    <col min="2289" max="2290" width="15.7109375" style="11" customWidth="1"/>
    <col min="2291" max="2293" width="14.7109375" style="11" customWidth="1"/>
    <col min="2294" max="2297" width="13.7109375" style="11" customWidth="1"/>
    <col min="2298" max="2301" width="15.7109375" style="11" customWidth="1"/>
    <col min="2302" max="2302" width="22.85546875" style="11" customWidth="1"/>
    <col min="2303" max="2303" width="20.7109375" style="11" customWidth="1"/>
    <col min="2304" max="2304" width="17.7109375" style="11" customWidth="1"/>
    <col min="2305" max="2313" width="14.7109375" style="11" customWidth="1"/>
    <col min="2314" max="2544" width="10.7109375" style="11"/>
    <col min="2545" max="2546" width="15.7109375" style="11" customWidth="1"/>
    <col min="2547" max="2549" width="14.7109375" style="11" customWidth="1"/>
    <col min="2550" max="2553" width="13.7109375" style="11" customWidth="1"/>
    <col min="2554" max="2557" width="15.7109375" style="11" customWidth="1"/>
    <col min="2558" max="2558" width="22.85546875" style="11" customWidth="1"/>
    <col min="2559" max="2559" width="20.7109375" style="11" customWidth="1"/>
    <col min="2560" max="2560" width="17.7109375" style="11" customWidth="1"/>
    <col min="2561" max="2569" width="14.7109375" style="11" customWidth="1"/>
    <col min="2570" max="2800" width="10.7109375" style="11"/>
    <col min="2801" max="2802" width="15.7109375" style="11" customWidth="1"/>
    <col min="2803" max="2805" width="14.7109375" style="11" customWidth="1"/>
    <col min="2806" max="2809" width="13.7109375" style="11" customWidth="1"/>
    <col min="2810" max="2813" width="15.7109375" style="11" customWidth="1"/>
    <col min="2814" max="2814" width="22.85546875" style="11" customWidth="1"/>
    <col min="2815" max="2815" width="20.7109375" style="11" customWidth="1"/>
    <col min="2816" max="2816" width="17.7109375" style="11" customWidth="1"/>
    <col min="2817" max="2825" width="14.7109375" style="11" customWidth="1"/>
    <col min="2826" max="3056" width="10.7109375" style="11"/>
    <col min="3057" max="3058" width="15.7109375" style="11" customWidth="1"/>
    <col min="3059" max="3061" width="14.7109375" style="11" customWidth="1"/>
    <col min="3062" max="3065" width="13.7109375" style="11" customWidth="1"/>
    <col min="3066" max="3069" width="15.7109375" style="11" customWidth="1"/>
    <col min="3070" max="3070" width="22.85546875" style="11" customWidth="1"/>
    <col min="3071" max="3071" width="20.7109375" style="11" customWidth="1"/>
    <col min="3072" max="3072" width="17.7109375" style="11" customWidth="1"/>
    <col min="3073" max="3081" width="14.7109375" style="11" customWidth="1"/>
    <col min="3082" max="3312" width="10.7109375" style="11"/>
    <col min="3313" max="3314" width="15.7109375" style="11" customWidth="1"/>
    <col min="3315" max="3317" width="14.7109375" style="11" customWidth="1"/>
    <col min="3318" max="3321" width="13.7109375" style="11" customWidth="1"/>
    <col min="3322" max="3325" width="15.7109375" style="11" customWidth="1"/>
    <col min="3326" max="3326" width="22.85546875" style="11" customWidth="1"/>
    <col min="3327" max="3327" width="20.7109375" style="11" customWidth="1"/>
    <col min="3328" max="3328" width="17.7109375" style="11" customWidth="1"/>
    <col min="3329" max="3337" width="14.7109375" style="11" customWidth="1"/>
    <col min="3338" max="3568" width="10.7109375" style="11"/>
    <col min="3569" max="3570" width="15.7109375" style="11" customWidth="1"/>
    <col min="3571" max="3573" width="14.7109375" style="11" customWidth="1"/>
    <col min="3574" max="3577" width="13.7109375" style="11" customWidth="1"/>
    <col min="3578" max="3581" width="15.7109375" style="11" customWidth="1"/>
    <col min="3582" max="3582" width="22.85546875" style="11" customWidth="1"/>
    <col min="3583" max="3583" width="20.7109375" style="11" customWidth="1"/>
    <col min="3584" max="3584" width="17.7109375" style="11" customWidth="1"/>
    <col min="3585" max="3593" width="14.7109375" style="11" customWidth="1"/>
    <col min="3594" max="3824" width="10.7109375" style="11"/>
    <col min="3825" max="3826" width="15.7109375" style="11" customWidth="1"/>
    <col min="3827" max="3829" width="14.7109375" style="11" customWidth="1"/>
    <col min="3830" max="3833" width="13.7109375" style="11" customWidth="1"/>
    <col min="3834" max="3837" width="15.7109375" style="11" customWidth="1"/>
    <col min="3838" max="3838" width="22.85546875" style="11" customWidth="1"/>
    <col min="3839" max="3839" width="20.7109375" style="11" customWidth="1"/>
    <col min="3840" max="3840" width="17.7109375" style="11" customWidth="1"/>
    <col min="3841" max="3849" width="14.7109375" style="11" customWidth="1"/>
    <col min="3850" max="4080" width="10.7109375" style="11"/>
    <col min="4081" max="4082" width="15.7109375" style="11" customWidth="1"/>
    <col min="4083" max="4085" width="14.7109375" style="11" customWidth="1"/>
    <col min="4086" max="4089" width="13.7109375" style="11" customWidth="1"/>
    <col min="4090" max="4093" width="15.7109375" style="11" customWidth="1"/>
    <col min="4094" max="4094" width="22.85546875" style="11" customWidth="1"/>
    <col min="4095" max="4095" width="20.7109375" style="11" customWidth="1"/>
    <col min="4096" max="4096" width="17.7109375" style="11" customWidth="1"/>
    <col min="4097" max="4105" width="14.7109375" style="11" customWidth="1"/>
    <col min="4106" max="4336" width="10.7109375" style="11"/>
    <col min="4337" max="4338" width="15.7109375" style="11" customWidth="1"/>
    <col min="4339" max="4341" width="14.7109375" style="11" customWidth="1"/>
    <col min="4342" max="4345" width="13.7109375" style="11" customWidth="1"/>
    <col min="4346" max="4349" width="15.7109375" style="11" customWidth="1"/>
    <col min="4350" max="4350" width="22.85546875" style="11" customWidth="1"/>
    <col min="4351" max="4351" width="20.7109375" style="11" customWidth="1"/>
    <col min="4352" max="4352" width="17.7109375" style="11" customWidth="1"/>
    <col min="4353" max="4361" width="14.7109375" style="11" customWidth="1"/>
    <col min="4362" max="4592" width="10.7109375" style="11"/>
    <col min="4593" max="4594" width="15.7109375" style="11" customWidth="1"/>
    <col min="4595" max="4597" width="14.7109375" style="11" customWidth="1"/>
    <col min="4598" max="4601" width="13.7109375" style="11" customWidth="1"/>
    <col min="4602" max="4605" width="15.7109375" style="11" customWidth="1"/>
    <col min="4606" max="4606" width="22.85546875" style="11" customWidth="1"/>
    <col min="4607" max="4607" width="20.7109375" style="11" customWidth="1"/>
    <col min="4608" max="4608" width="17.7109375" style="11" customWidth="1"/>
    <col min="4609" max="4617" width="14.7109375" style="11" customWidth="1"/>
    <col min="4618" max="4848" width="10.7109375" style="11"/>
    <col min="4849" max="4850" width="15.7109375" style="11" customWidth="1"/>
    <col min="4851" max="4853" width="14.7109375" style="11" customWidth="1"/>
    <col min="4854" max="4857" width="13.7109375" style="11" customWidth="1"/>
    <col min="4858" max="4861" width="15.7109375" style="11" customWidth="1"/>
    <col min="4862" max="4862" width="22.85546875" style="11" customWidth="1"/>
    <col min="4863" max="4863" width="20.7109375" style="11" customWidth="1"/>
    <col min="4864" max="4864" width="17.7109375" style="11" customWidth="1"/>
    <col min="4865" max="4873" width="14.7109375" style="11" customWidth="1"/>
    <col min="4874" max="5104" width="10.7109375" style="11"/>
    <col min="5105" max="5106" width="15.7109375" style="11" customWidth="1"/>
    <col min="5107" max="5109" width="14.7109375" style="11" customWidth="1"/>
    <col min="5110" max="5113" width="13.7109375" style="11" customWidth="1"/>
    <col min="5114" max="5117" width="15.7109375" style="11" customWidth="1"/>
    <col min="5118" max="5118" width="22.85546875" style="11" customWidth="1"/>
    <col min="5119" max="5119" width="20.7109375" style="11" customWidth="1"/>
    <col min="5120" max="5120" width="17.7109375" style="11" customWidth="1"/>
    <col min="5121" max="5129" width="14.7109375" style="11" customWidth="1"/>
    <col min="5130" max="5360" width="10.7109375" style="11"/>
    <col min="5361" max="5362" width="15.7109375" style="11" customWidth="1"/>
    <col min="5363" max="5365" width="14.7109375" style="11" customWidth="1"/>
    <col min="5366" max="5369" width="13.7109375" style="11" customWidth="1"/>
    <col min="5370" max="5373" width="15.7109375" style="11" customWidth="1"/>
    <col min="5374" max="5374" width="22.85546875" style="11" customWidth="1"/>
    <col min="5375" max="5375" width="20.7109375" style="11" customWidth="1"/>
    <col min="5376" max="5376" width="17.7109375" style="11" customWidth="1"/>
    <col min="5377" max="5385" width="14.7109375" style="11" customWidth="1"/>
    <col min="5386" max="5616" width="10.7109375" style="11"/>
    <col min="5617" max="5618" width="15.7109375" style="11" customWidth="1"/>
    <col min="5619" max="5621" width="14.7109375" style="11" customWidth="1"/>
    <col min="5622" max="5625" width="13.7109375" style="11" customWidth="1"/>
    <col min="5626" max="5629" width="15.7109375" style="11" customWidth="1"/>
    <col min="5630" max="5630" width="22.85546875" style="11" customWidth="1"/>
    <col min="5631" max="5631" width="20.7109375" style="11" customWidth="1"/>
    <col min="5632" max="5632" width="17.7109375" style="11" customWidth="1"/>
    <col min="5633" max="5641" width="14.7109375" style="11" customWidth="1"/>
    <col min="5642" max="5872" width="10.7109375" style="11"/>
    <col min="5873" max="5874" width="15.7109375" style="11" customWidth="1"/>
    <col min="5875" max="5877" width="14.7109375" style="11" customWidth="1"/>
    <col min="5878" max="5881" width="13.7109375" style="11" customWidth="1"/>
    <col min="5882" max="5885" width="15.7109375" style="11" customWidth="1"/>
    <col min="5886" max="5886" width="22.85546875" style="11" customWidth="1"/>
    <col min="5887" max="5887" width="20.7109375" style="11" customWidth="1"/>
    <col min="5888" max="5888" width="17.7109375" style="11" customWidth="1"/>
    <col min="5889" max="5897" width="14.7109375" style="11" customWidth="1"/>
    <col min="5898" max="6128" width="10.7109375" style="11"/>
    <col min="6129" max="6130" width="15.7109375" style="11" customWidth="1"/>
    <col min="6131" max="6133" width="14.7109375" style="11" customWidth="1"/>
    <col min="6134" max="6137" width="13.7109375" style="11" customWidth="1"/>
    <col min="6138" max="6141" width="15.7109375" style="11" customWidth="1"/>
    <col min="6142" max="6142" width="22.85546875" style="11" customWidth="1"/>
    <col min="6143" max="6143" width="20.7109375" style="11" customWidth="1"/>
    <col min="6144" max="6144" width="17.7109375" style="11" customWidth="1"/>
    <col min="6145" max="6153" width="14.7109375" style="11" customWidth="1"/>
    <col min="6154" max="6384" width="10.7109375" style="11"/>
    <col min="6385" max="6386" width="15.7109375" style="11" customWidth="1"/>
    <col min="6387" max="6389" width="14.7109375" style="11" customWidth="1"/>
    <col min="6390" max="6393" width="13.7109375" style="11" customWidth="1"/>
    <col min="6394" max="6397" width="15.7109375" style="11" customWidth="1"/>
    <col min="6398" max="6398" width="22.85546875" style="11" customWidth="1"/>
    <col min="6399" max="6399" width="20.7109375" style="11" customWidth="1"/>
    <col min="6400" max="6400" width="17.7109375" style="11" customWidth="1"/>
    <col min="6401" max="6409" width="14.7109375" style="11" customWidth="1"/>
    <col min="6410" max="6640" width="10.7109375" style="11"/>
    <col min="6641" max="6642" width="15.7109375" style="11" customWidth="1"/>
    <col min="6643" max="6645" width="14.7109375" style="11" customWidth="1"/>
    <col min="6646" max="6649" width="13.7109375" style="11" customWidth="1"/>
    <col min="6650" max="6653" width="15.7109375" style="11" customWidth="1"/>
    <col min="6654" max="6654" width="22.85546875" style="11" customWidth="1"/>
    <col min="6655" max="6655" width="20.7109375" style="11" customWidth="1"/>
    <col min="6656" max="6656" width="17.7109375" style="11" customWidth="1"/>
    <col min="6657" max="6665" width="14.7109375" style="11" customWidth="1"/>
    <col min="6666" max="6896" width="10.7109375" style="11"/>
    <col min="6897" max="6898" width="15.7109375" style="11" customWidth="1"/>
    <col min="6899" max="6901" width="14.7109375" style="11" customWidth="1"/>
    <col min="6902" max="6905" width="13.7109375" style="11" customWidth="1"/>
    <col min="6906" max="6909" width="15.7109375" style="11" customWidth="1"/>
    <col min="6910" max="6910" width="22.85546875" style="11" customWidth="1"/>
    <col min="6911" max="6911" width="20.7109375" style="11" customWidth="1"/>
    <col min="6912" max="6912" width="17.7109375" style="11" customWidth="1"/>
    <col min="6913" max="6921" width="14.7109375" style="11" customWidth="1"/>
    <col min="6922" max="7152" width="10.7109375" style="11"/>
    <col min="7153" max="7154" width="15.7109375" style="11" customWidth="1"/>
    <col min="7155" max="7157" width="14.7109375" style="11" customWidth="1"/>
    <col min="7158" max="7161" width="13.7109375" style="11" customWidth="1"/>
    <col min="7162" max="7165" width="15.7109375" style="11" customWidth="1"/>
    <col min="7166" max="7166" width="22.85546875" style="11" customWidth="1"/>
    <col min="7167" max="7167" width="20.7109375" style="11" customWidth="1"/>
    <col min="7168" max="7168" width="17.7109375" style="11" customWidth="1"/>
    <col min="7169" max="7177" width="14.7109375" style="11" customWidth="1"/>
    <col min="7178" max="7408" width="10.7109375" style="11"/>
    <col min="7409" max="7410" width="15.7109375" style="11" customWidth="1"/>
    <col min="7411" max="7413" width="14.7109375" style="11" customWidth="1"/>
    <col min="7414" max="7417" width="13.7109375" style="11" customWidth="1"/>
    <col min="7418" max="7421" width="15.7109375" style="11" customWidth="1"/>
    <col min="7422" max="7422" width="22.85546875" style="11" customWidth="1"/>
    <col min="7423" max="7423" width="20.7109375" style="11" customWidth="1"/>
    <col min="7424" max="7424" width="17.7109375" style="11" customWidth="1"/>
    <col min="7425" max="7433" width="14.7109375" style="11" customWidth="1"/>
    <col min="7434" max="7664" width="10.7109375" style="11"/>
    <col min="7665" max="7666" width="15.7109375" style="11" customWidth="1"/>
    <col min="7667" max="7669" width="14.7109375" style="11" customWidth="1"/>
    <col min="7670" max="7673" width="13.7109375" style="11" customWidth="1"/>
    <col min="7674" max="7677" width="15.7109375" style="11" customWidth="1"/>
    <col min="7678" max="7678" width="22.85546875" style="11" customWidth="1"/>
    <col min="7679" max="7679" width="20.7109375" style="11" customWidth="1"/>
    <col min="7680" max="7680" width="17.7109375" style="11" customWidth="1"/>
    <col min="7681" max="7689" width="14.7109375" style="11" customWidth="1"/>
    <col min="7690" max="7920" width="10.7109375" style="11"/>
    <col min="7921" max="7922" width="15.7109375" style="11" customWidth="1"/>
    <col min="7923" max="7925" width="14.7109375" style="11" customWidth="1"/>
    <col min="7926" max="7929" width="13.7109375" style="11" customWidth="1"/>
    <col min="7930" max="7933" width="15.7109375" style="11" customWidth="1"/>
    <col min="7934" max="7934" width="22.85546875" style="11" customWidth="1"/>
    <col min="7935" max="7935" width="20.7109375" style="11" customWidth="1"/>
    <col min="7936" max="7936" width="17.7109375" style="11" customWidth="1"/>
    <col min="7937" max="7945" width="14.7109375" style="11" customWidth="1"/>
    <col min="7946" max="8176" width="10.7109375" style="11"/>
    <col min="8177" max="8178" width="15.7109375" style="11" customWidth="1"/>
    <col min="8179" max="8181" width="14.7109375" style="11" customWidth="1"/>
    <col min="8182" max="8185" width="13.7109375" style="11" customWidth="1"/>
    <col min="8186" max="8189" width="15.7109375" style="11" customWidth="1"/>
    <col min="8190" max="8190" width="22.85546875" style="11" customWidth="1"/>
    <col min="8191" max="8191" width="20.7109375" style="11" customWidth="1"/>
    <col min="8192" max="8192" width="17.7109375" style="11" customWidth="1"/>
    <col min="8193" max="8201" width="14.7109375" style="11" customWidth="1"/>
    <col min="8202" max="8432" width="10.7109375" style="11"/>
    <col min="8433" max="8434" width="15.7109375" style="11" customWidth="1"/>
    <col min="8435" max="8437" width="14.7109375" style="11" customWidth="1"/>
    <col min="8438" max="8441" width="13.7109375" style="11" customWidth="1"/>
    <col min="8442" max="8445" width="15.7109375" style="11" customWidth="1"/>
    <col min="8446" max="8446" width="22.85546875" style="11" customWidth="1"/>
    <col min="8447" max="8447" width="20.7109375" style="11" customWidth="1"/>
    <col min="8448" max="8448" width="17.7109375" style="11" customWidth="1"/>
    <col min="8449" max="8457" width="14.7109375" style="11" customWidth="1"/>
    <col min="8458" max="8688" width="10.7109375" style="11"/>
    <col min="8689" max="8690" width="15.7109375" style="11" customWidth="1"/>
    <col min="8691" max="8693" width="14.7109375" style="11" customWidth="1"/>
    <col min="8694" max="8697" width="13.7109375" style="11" customWidth="1"/>
    <col min="8698" max="8701" width="15.7109375" style="11" customWidth="1"/>
    <col min="8702" max="8702" width="22.85546875" style="11" customWidth="1"/>
    <col min="8703" max="8703" width="20.7109375" style="11" customWidth="1"/>
    <col min="8704" max="8704" width="17.7109375" style="11" customWidth="1"/>
    <col min="8705" max="8713" width="14.7109375" style="11" customWidth="1"/>
    <col min="8714" max="8944" width="10.7109375" style="11"/>
    <col min="8945" max="8946" width="15.7109375" style="11" customWidth="1"/>
    <col min="8947" max="8949" width="14.7109375" style="11" customWidth="1"/>
    <col min="8950" max="8953" width="13.7109375" style="11" customWidth="1"/>
    <col min="8954" max="8957" width="15.7109375" style="11" customWidth="1"/>
    <col min="8958" max="8958" width="22.85546875" style="11" customWidth="1"/>
    <col min="8959" max="8959" width="20.7109375" style="11" customWidth="1"/>
    <col min="8960" max="8960" width="17.7109375" style="11" customWidth="1"/>
    <col min="8961" max="8969" width="14.7109375" style="11" customWidth="1"/>
    <col min="8970" max="9200" width="10.7109375" style="11"/>
    <col min="9201" max="9202" width="15.7109375" style="11" customWidth="1"/>
    <col min="9203" max="9205" width="14.7109375" style="11" customWidth="1"/>
    <col min="9206" max="9209" width="13.7109375" style="11" customWidth="1"/>
    <col min="9210" max="9213" width="15.7109375" style="11" customWidth="1"/>
    <col min="9214" max="9214" width="22.85546875" style="11" customWidth="1"/>
    <col min="9215" max="9215" width="20.7109375" style="11" customWidth="1"/>
    <col min="9216" max="9216" width="17.7109375" style="11" customWidth="1"/>
    <col min="9217" max="9225" width="14.7109375" style="11" customWidth="1"/>
    <col min="9226" max="9456" width="10.7109375" style="11"/>
    <col min="9457" max="9458" width="15.7109375" style="11" customWidth="1"/>
    <col min="9459" max="9461" width="14.7109375" style="11" customWidth="1"/>
    <col min="9462" max="9465" width="13.7109375" style="11" customWidth="1"/>
    <col min="9466" max="9469" width="15.7109375" style="11" customWidth="1"/>
    <col min="9470" max="9470" width="22.85546875" style="11" customWidth="1"/>
    <col min="9471" max="9471" width="20.7109375" style="11" customWidth="1"/>
    <col min="9472" max="9472" width="17.7109375" style="11" customWidth="1"/>
    <col min="9473" max="9481" width="14.7109375" style="11" customWidth="1"/>
    <col min="9482" max="9712" width="10.7109375" style="11"/>
    <col min="9713" max="9714" width="15.7109375" style="11" customWidth="1"/>
    <col min="9715" max="9717" width="14.7109375" style="11" customWidth="1"/>
    <col min="9718" max="9721" width="13.7109375" style="11" customWidth="1"/>
    <col min="9722" max="9725" width="15.7109375" style="11" customWidth="1"/>
    <col min="9726" max="9726" width="22.85546875" style="11" customWidth="1"/>
    <col min="9727" max="9727" width="20.7109375" style="11" customWidth="1"/>
    <col min="9728" max="9728" width="17.7109375" style="11" customWidth="1"/>
    <col min="9729" max="9737" width="14.7109375" style="11" customWidth="1"/>
    <col min="9738" max="9968" width="10.7109375" style="11"/>
    <col min="9969" max="9970" width="15.7109375" style="11" customWidth="1"/>
    <col min="9971" max="9973" width="14.7109375" style="11" customWidth="1"/>
    <col min="9974" max="9977" width="13.7109375" style="11" customWidth="1"/>
    <col min="9978" max="9981" width="15.7109375" style="11" customWidth="1"/>
    <col min="9982" max="9982" width="22.85546875" style="11" customWidth="1"/>
    <col min="9983" max="9983" width="20.7109375" style="11" customWidth="1"/>
    <col min="9984" max="9984" width="17.7109375" style="11" customWidth="1"/>
    <col min="9985" max="9993" width="14.7109375" style="11" customWidth="1"/>
    <col min="9994" max="10224" width="10.7109375" style="11"/>
    <col min="10225" max="10226" width="15.7109375" style="11" customWidth="1"/>
    <col min="10227" max="10229" width="14.7109375" style="11" customWidth="1"/>
    <col min="10230" max="10233" width="13.7109375" style="11" customWidth="1"/>
    <col min="10234" max="10237" width="15.7109375" style="11" customWidth="1"/>
    <col min="10238" max="10238" width="22.85546875" style="11" customWidth="1"/>
    <col min="10239" max="10239" width="20.7109375" style="11" customWidth="1"/>
    <col min="10240" max="10240" width="17.7109375" style="11" customWidth="1"/>
    <col min="10241" max="10249" width="14.7109375" style="11" customWidth="1"/>
    <col min="10250" max="10480" width="10.7109375" style="11"/>
    <col min="10481" max="10482" width="15.7109375" style="11" customWidth="1"/>
    <col min="10483" max="10485" width="14.7109375" style="11" customWidth="1"/>
    <col min="10486" max="10489" width="13.7109375" style="11" customWidth="1"/>
    <col min="10490" max="10493" width="15.7109375" style="11" customWidth="1"/>
    <col min="10494" max="10494" width="22.85546875" style="11" customWidth="1"/>
    <col min="10495" max="10495" width="20.7109375" style="11" customWidth="1"/>
    <col min="10496" max="10496" width="17.7109375" style="11" customWidth="1"/>
    <col min="10497" max="10505" width="14.7109375" style="11" customWidth="1"/>
    <col min="10506" max="10736" width="10.7109375" style="11"/>
    <col min="10737" max="10738" width="15.7109375" style="11" customWidth="1"/>
    <col min="10739" max="10741" width="14.7109375" style="11" customWidth="1"/>
    <col min="10742" max="10745" width="13.7109375" style="11" customWidth="1"/>
    <col min="10746" max="10749" width="15.7109375" style="11" customWidth="1"/>
    <col min="10750" max="10750" width="22.85546875" style="11" customWidth="1"/>
    <col min="10751" max="10751" width="20.7109375" style="11" customWidth="1"/>
    <col min="10752" max="10752" width="17.7109375" style="11" customWidth="1"/>
    <col min="10753" max="10761" width="14.7109375" style="11" customWidth="1"/>
    <col min="10762" max="10992" width="10.7109375" style="11"/>
    <col min="10993" max="10994" width="15.7109375" style="11" customWidth="1"/>
    <col min="10995" max="10997" width="14.7109375" style="11" customWidth="1"/>
    <col min="10998" max="11001" width="13.7109375" style="11" customWidth="1"/>
    <col min="11002" max="11005" width="15.7109375" style="11" customWidth="1"/>
    <col min="11006" max="11006" width="22.85546875" style="11" customWidth="1"/>
    <col min="11007" max="11007" width="20.7109375" style="11" customWidth="1"/>
    <col min="11008" max="11008" width="17.7109375" style="11" customWidth="1"/>
    <col min="11009" max="11017" width="14.7109375" style="11" customWidth="1"/>
    <col min="11018" max="11248" width="10.7109375" style="11"/>
    <col min="11249" max="11250" width="15.7109375" style="11" customWidth="1"/>
    <col min="11251" max="11253" width="14.7109375" style="11" customWidth="1"/>
    <col min="11254" max="11257" width="13.7109375" style="11" customWidth="1"/>
    <col min="11258" max="11261" width="15.7109375" style="11" customWidth="1"/>
    <col min="11262" max="11262" width="22.85546875" style="11" customWidth="1"/>
    <col min="11263" max="11263" width="20.7109375" style="11" customWidth="1"/>
    <col min="11264" max="11264" width="17.7109375" style="11" customWidth="1"/>
    <col min="11265" max="11273" width="14.7109375" style="11" customWidth="1"/>
    <col min="11274" max="11504" width="10.7109375" style="11"/>
    <col min="11505" max="11506" width="15.7109375" style="11" customWidth="1"/>
    <col min="11507" max="11509" width="14.7109375" style="11" customWidth="1"/>
    <col min="11510" max="11513" width="13.7109375" style="11" customWidth="1"/>
    <col min="11514" max="11517" width="15.7109375" style="11" customWidth="1"/>
    <col min="11518" max="11518" width="22.85546875" style="11" customWidth="1"/>
    <col min="11519" max="11519" width="20.7109375" style="11" customWidth="1"/>
    <col min="11520" max="11520" width="17.7109375" style="11" customWidth="1"/>
    <col min="11521" max="11529" width="14.7109375" style="11" customWidth="1"/>
    <col min="11530" max="11760" width="10.7109375" style="11"/>
    <col min="11761" max="11762" width="15.7109375" style="11" customWidth="1"/>
    <col min="11763" max="11765" width="14.7109375" style="11" customWidth="1"/>
    <col min="11766" max="11769" width="13.7109375" style="11" customWidth="1"/>
    <col min="11770" max="11773" width="15.7109375" style="11" customWidth="1"/>
    <col min="11774" max="11774" width="22.85546875" style="11" customWidth="1"/>
    <col min="11775" max="11775" width="20.7109375" style="11" customWidth="1"/>
    <col min="11776" max="11776" width="17.7109375" style="11" customWidth="1"/>
    <col min="11777" max="11785" width="14.7109375" style="11" customWidth="1"/>
    <col min="11786" max="12016" width="10.7109375" style="11"/>
    <col min="12017" max="12018" width="15.7109375" style="11" customWidth="1"/>
    <col min="12019" max="12021" width="14.7109375" style="11" customWidth="1"/>
    <col min="12022" max="12025" width="13.7109375" style="11" customWidth="1"/>
    <col min="12026" max="12029" width="15.7109375" style="11" customWidth="1"/>
    <col min="12030" max="12030" width="22.85546875" style="11" customWidth="1"/>
    <col min="12031" max="12031" width="20.7109375" style="11" customWidth="1"/>
    <col min="12032" max="12032" width="17.7109375" style="11" customWidth="1"/>
    <col min="12033" max="12041" width="14.7109375" style="11" customWidth="1"/>
    <col min="12042" max="12272" width="10.7109375" style="11"/>
    <col min="12273" max="12274" width="15.7109375" style="11" customWidth="1"/>
    <col min="12275" max="12277" width="14.7109375" style="11" customWidth="1"/>
    <col min="12278" max="12281" width="13.7109375" style="11" customWidth="1"/>
    <col min="12282" max="12285" width="15.7109375" style="11" customWidth="1"/>
    <col min="12286" max="12286" width="22.85546875" style="11" customWidth="1"/>
    <col min="12287" max="12287" width="20.7109375" style="11" customWidth="1"/>
    <col min="12288" max="12288" width="17.7109375" style="11" customWidth="1"/>
    <col min="12289" max="12297" width="14.7109375" style="11" customWidth="1"/>
    <col min="12298" max="12528" width="10.7109375" style="11"/>
    <col min="12529" max="12530" width="15.7109375" style="11" customWidth="1"/>
    <col min="12531" max="12533" width="14.7109375" style="11" customWidth="1"/>
    <col min="12534" max="12537" width="13.7109375" style="11" customWidth="1"/>
    <col min="12538" max="12541" width="15.7109375" style="11" customWidth="1"/>
    <col min="12542" max="12542" width="22.85546875" style="11" customWidth="1"/>
    <col min="12543" max="12543" width="20.7109375" style="11" customWidth="1"/>
    <col min="12544" max="12544" width="17.7109375" style="11" customWidth="1"/>
    <col min="12545" max="12553" width="14.7109375" style="11" customWidth="1"/>
    <col min="12554" max="12784" width="10.7109375" style="11"/>
    <col min="12785" max="12786" width="15.7109375" style="11" customWidth="1"/>
    <col min="12787" max="12789" width="14.7109375" style="11" customWidth="1"/>
    <col min="12790" max="12793" width="13.7109375" style="11" customWidth="1"/>
    <col min="12794" max="12797" width="15.7109375" style="11" customWidth="1"/>
    <col min="12798" max="12798" width="22.85546875" style="11" customWidth="1"/>
    <col min="12799" max="12799" width="20.7109375" style="11" customWidth="1"/>
    <col min="12800" max="12800" width="17.7109375" style="11" customWidth="1"/>
    <col min="12801" max="12809" width="14.7109375" style="11" customWidth="1"/>
    <col min="12810" max="13040" width="10.7109375" style="11"/>
    <col min="13041" max="13042" width="15.7109375" style="11" customWidth="1"/>
    <col min="13043" max="13045" width="14.7109375" style="11" customWidth="1"/>
    <col min="13046" max="13049" width="13.7109375" style="11" customWidth="1"/>
    <col min="13050" max="13053" width="15.7109375" style="11" customWidth="1"/>
    <col min="13054" max="13054" width="22.85546875" style="11" customWidth="1"/>
    <col min="13055" max="13055" width="20.7109375" style="11" customWidth="1"/>
    <col min="13056" max="13056" width="17.7109375" style="11" customWidth="1"/>
    <col min="13057" max="13065" width="14.7109375" style="11" customWidth="1"/>
    <col min="13066" max="13296" width="10.7109375" style="11"/>
    <col min="13297" max="13298" width="15.7109375" style="11" customWidth="1"/>
    <col min="13299" max="13301" width="14.7109375" style="11" customWidth="1"/>
    <col min="13302" max="13305" width="13.7109375" style="11" customWidth="1"/>
    <col min="13306" max="13309" width="15.7109375" style="11" customWidth="1"/>
    <col min="13310" max="13310" width="22.85546875" style="11" customWidth="1"/>
    <col min="13311" max="13311" width="20.7109375" style="11" customWidth="1"/>
    <col min="13312" max="13312" width="17.7109375" style="11" customWidth="1"/>
    <col min="13313" max="13321" width="14.7109375" style="11" customWidth="1"/>
    <col min="13322" max="13552" width="10.7109375" style="11"/>
    <col min="13553" max="13554" width="15.7109375" style="11" customWidth="1"/>
    <col min="13555" max="13557" width="14.7109375" style="11" customWidth="1"/>
    <col min="13558" max="13561" width="13.7109375" style="11" customWidth="1"/>
    <col min="13562" max="13565" width="15.7109375" style="11" customWidth="1"/>
    <col min="13566" max="13566" width="22.85546875" style="11" customWidth="1"/>
    <col min="13567" max="13567" width="20.7109375" style="11" customWidth="1"/>
    <col min="13568" max="13568" width="17.7109375" style="11" customWidth="1"/>
    <col min="13569" max="13577" width="14.7109375" style="11" customWidth="1"/>
    <col min="13578" max="13808" width="10.7109375" style="11"/>
    <col min="13809" max="13810" width="15.7109375" style="11" customWidth="1"/>
    <col min="13811" max="13813" width="14.7109375" style="11" customWidth="1"/>
    <col min="13814" max="13817" width="13.7109375" style="11" customWidth="1"/>
    <col min="13818" max="13821" width="15.7109375" style="11" customWidth="1"/>
    <col min="13822" max="13822" width="22.85546875" style="11" customWidth="1"/>
    <col min="13823" max="13823" width="20.7109375" style="11" customWidth="1"/>
    <col min="13824" max="13824" width="17.7109375" style="11" customWidth="1"/>
    <col min="13825" max="13833" width="14.7109375" style="11" customWidth="1"/>
    <col min="13834" max="14064" width="10.7109375" style="11"/>
    <col min="14065" max="14066" width="15.7109375" style="11" customWidth="1"/>
    <col min="14067" max="14069" width="14.7109375" style="11" customWidth="1"/>
    <col min="14070" max="14073" width="13.7109375" style="11" customWidth="1"/>
    <col min="14074" max="14077" width="15.7109375" style="11" customWidth="1"/>
    <col min="14078" max="14078" width="22.85546875" style="11" customWidth="1"/>
    <col min="14079" max="14079" width="20.7109375" style="11" customWidth="1"/>
    <col min="14080" max="14080" width="17.7109375" style="11" customWidth="1"/>
    <col min="14081" max="14089" width="14.7109375" style="11" customWidth="1"/>
    <col min="14090" max="14320" width="10.7109375" style="11"/>
    <col min="14321" max="14322" width="15.7109375" style="11" customWidth="1"/>
    <col min="14323" max="14325" width="14.7109375" style="11" customWidth="1"/>
    <col min="14326" max="14329" width="13.7109375" style="11" customWidth="1"/>
    <col min="14330" max="14333" width="15.7109375" style="11" customWidth="1"/>
    <col min="14334" max="14334" width="22.85546875" style="11" customWidth="1"/>
    <col min="14335" max="14335" width="20.7109375" style="11" customWidth="1"/>
    <col min="14336" max="14336" width="17.7109375" style="11" customWidth="1"/>
    <col min="14337" max="14345" width="14.7109375" style="11" customWidth="1"/>
    <col min="14346" max="14576" width="10.7109375" style="11"/>
    <col min="14577" max="14578" width="15.7109375" style="11" customWidth="1"/>
    <col min="14579" max="14581" width="14.7109375" style="11" customWidth="1"/>
    <col min="14582" max="14585" width="13.7109375" style="11" customWidth="1"/>
    <col min="14586" max="14589" width="15.7109375" style="11" customWidth="1"/>
    <col min="14590" max="14590" width="22.85546875" style="11" customWidth="1"/>
    <col min="14591" max="14591" width="20.7109375" style="11" customWidth="1"/>
    <col min="14592" max="14592" width="17.7109375" style="11" customWidth="1"/>
    <col min="14593" max="14601" width="14.7109375" style="11" customWidth="1"/>
    <col min="14602" max="14832" width="10.7109375" style="11"/>
    <col min="14833" max="14834" width="15.7109375" style="11" customWidth="1"/>
    <col min="14835" max="14837" width="14.7109375" style="11" customWidth="1"/>
    <col min="14838" max="14841" width="13.7109375" style="11" customWidth="1"/>
    <col min="14842" max="14845" width="15.7109375" style="11" customWidth="1"/>
    <col min="14846" max="14846" width="22.85546875" style="11" customWidth="1"/>
    <col min="14847" max="14847" width="20.7109375" style="11" customWidth="1"/>
    <col min="14848" max="14848" width="17.7109375" style="11" customWidth="1"/>
    <col min="14849" max="14857" width="14.7109375" style="11" customWidth="1"/>
    <col min="14858" max="15088" width="10.7109375" style="11"/>
    <col min="15089" max="15090" width="15.7109375" style="11" customWidth="1"/>
    <col min="15091" max="15093" width="14.7109375" style="11" customWidth="1"/>
    <col min="15094" max="15097" width="13.7109375" style="11" customWidth="1"/>
    <col min="15098" max="15101" width="15.7109375" style="11" customWidth="1"/>
    <col min="15102" max="15102" width="22.85546875" style="11" customWidth="1"/>
    <col min="15103" max="15103" width="20.7109375" style="11" customWidth="1"/>
    <col min="15104" max="15104" width="17.7109375" style="11" customWidth="1"/>
    <col min="15105" max="15113" width="14.7109375" style="11" customWidth="1"/>
    <col min="15114" max="15344" width="10.7109375" style="11"/>
    <col min="15345" max="15346" width="15.7109375" style="11" customWidth="1"/>
    <col min="15347" max="15349" width="14.7109375" style="11" customWidth="1"/>
    <col min="15350" max="15353" width="13.7109375" style="11" customWidth="1"/>
    <col min="15354" max="15357" width="15.7109375" style="11" customWidth="1"/>
    <col min="15358" max="15358" width="22.85546875" style="11" customWidth="1"/>
    <col min="15359" max="15359" width="20.7109375" style="11" customWidth="1"/>
    <col min="15360" max="15360" width="17.7109375" style="11" customWidth="1"/>
    <col min="15361" max="15369" width="14.7109375" style="11" customWidth="1"/>
    <col min="15370" max="15600" width="10.7109375" style="11"/>
    <col min="15601" max="15602" width="15.7109375" style="11" customWidth="1"/>
    <col min="15603" max="15605" width="14.7109375" style="11" customWidth="1"/>
    <col min="15606" max="15609" width="13.7109375" style="11" customWidth="1"/>
    <col min="15610" max="15613" width="15.7109375" style="11" customWidth="1"/>
    <col min="15614" max="15614" width="22.85546875" style="11" customWidth="1"/>
    <col min="15615" max="15615" width="20.7109375" style="11" customWidth="1"/>
    <col min="15616" max="15616" width="17.7109375" style="11" customWidth="1"/>
    <col min="15617" max="15625" width="14.7109375" style="11" customWidth="1"/>
    <col min="15626" max="15856" width="10.7109375" style="11"/>
    <col min="15857" max="15858" width="15.7109375" style="11" customWidth="1"/>
    <col min="15859" max="15861" width="14.7109375" style="11" customWidth="1"/>
    <col min="15862" max="15865" width="13.7109375" style="11" customWidth="1"/>
    <col min="15866" max="15869" width="15.7109375" style="11" customWidth="1"/>
    <col min="15870" max="15870" width="22.85546875" style="11" customWidth="1"/>
    <col min="15871" max="15871" width="20.7109375" style="11" customWidth="1"/>
    <col min="15872" max="15872" width="17.7109375" style="11" customWidth="1"/>
    <col min="15873" max="15881" width="14.7109375" style="11" customWidth="1"/>
    <col min="15882" max="16112" width="10.7109375" style="11"/>
    <col min="16113" max="16114" width="15.7109375" style="11" customWidth="1"/>
    <col min="16115" max="16117" width="14.7109375" style="11" customWidth="1"/>
    <col min="16118" max="16121" width="13.7109375" style="11" customWidth="1"/>
    <col min="16122" max="16125" width="15.7109375" style="11" customWidth="1"/>
    <col min="16126" max="16126" width="22.85546875" style="11" customWidth="1"/>
    <col min="16127" max="16127" width="20.7109375" style="11" customWidth="1"/>
    <col min="16128" max="16128" width="17.7109375" style="11" customWidth="1"/>
    <col min="16129" max="16137" width="14.7109375" style="11" customWidth="1"/>
    <col min="16138" max="16384" width="10.7109375" style="11"/>
  </cols>
  <sheetData>
    <row r="1" spans="1:27" ht="18.75" x14ac:dyDescent="0.25">
      <c r="AA1" s="10" t="s">
        <v>66</v>
      </c>
    </row>
    <row r="2" spans="1:27" s="8" customFormat="1" ht="18.75" customHeight="1" x14ac:dyDescent="0.3">
      <c r="Q2" s="81"/>
      <c r="R2" s="81"/>
      <c r="AA2" s="5" t="s">
        <v>8</v>
      </c>
    </row>
    <row r="3" spans="1:27" s="8" customFormat="1" ht="18.75" customHeight="1" x14ac:dyDescent="0.3">
      <c r="Q3" s="81"/>
      <c r="R3" s="81"/>
      <c r="AA3" s="5" t="s">
        <v>65</v>
      </c>
    </row>
    <row r="4" spans="1:27" s="8" customFormat="1" x14ac:dyDescent="0.2">
      <c r="E4" s="82"/>
      <c r="Q4" s="81"/>
      <c r="R4" s="81"/>
    </row>
    <row r="5" spans="1:27" s="8" customFormat="1" x14ac:dyDescent="0.2">
      <c r="A5" s="473" t="str">
        <f>'3.1. паспорт Техсостояние ПС'!A5</f>
        <v>Год раскрытия информации: 2022 год</v>
      </c>
      <c r="B5" s="473"/>
      <c r="C5" s="473"/>
      <c r="D5" s="473"/>
      <c r="E5" s="473"/>
      <c r="F5" s="473"/>
      <c r="G5" s="473"/>
      <c r="H5" s="473"/>
      <c r="I5" s="473"/>
      <c r="J5" s="473"/>
      <c r="K5" s="473"/>
      <c r="L5" s="473"/>
      <c r="M5" s="473"/>
      <c r="N5" s="473"/>
      <c r="O5" s="473"/>
      <c r="P5" s="473"/>
      <c r="Q5" s="473"/>
      <c r="R5" s="473"/>
      <c r="S5" s="473"/>
      <c r="T5" s="473"/>
      <c r="U5" s="473"/>
      <c r="V5" s="473"/>
      <c r="W5" s="473"/>
      <c r="X5" s="473"/>
      <c r="Y5" s="473"/>
      <c r="Z5" s="473"/>
      <c r="AA5" s="473"/>
    </row>
    <row r="6" spans="1:27" s="8" customFormat="1" x14ac:dyDescent="0.2">
      <c r="A6" s="54"/>
      <c r="B6" s="54"/>
      <c r="C6" s="54"/>
      <c r="D6" s="54"/>
      <c r="E6" s="54"/>
      <c r="F6" s="54"/>
      <c r="G6" s="54"/>
      <c r="H6" s="54"/>
      <c r="I6" s="54"/>
      <c r="J6" s="54"/>
      <c r="K6" s="54"/>
      <c r="L6" s="54"/>
      <c r="M6" s="54"/>
      <c r="N6" s="54"/>
      <c r="O6" s="54"/>
      <c r="P6" s="54"/>
      <c r="Q6" s="54"/>
      <c r="R6" s="54"/>
      <c r="S6" s="54"/>
      <c r="T6" s="54"/>
    </row>
    <row r="7" spans="1:27" s="8" customFormat="1" ht="18.75" x14ac:dyDescent="0.2">
      <c r="E7" s="481" t="s">
        <v>7</v>
      </c>
      <c r="F7" s="481"/>
      <c r="G7" s="481"/>
      <c r="H7" s="481"/>
      <c r="I7" s="481"/>
      <c r="J7" s="481"/>
      <c r="K7" s="481"/>
      <c r="L7" s="481"/>
      <c r="M7" s="481"/>
      <c r="N7" s="481"/>
      <c r="O7" s="481"/>
      <c r="P7" s="481"/>
      <c r="Q7" s="481"/>
      <c r="R7" s="481"/>
      <c r="S7" s="481"/>
      <c r="T7" s="481"/>
      <c r="U7" s="481"/>
      <c r="V7" s="481"/>
      <c r="W7" s="481"/>
      <c r="X7" s="481"/>
      <c r="Y7" s="481"/>
    </row>
    <row r="8" spans="1:27" s="8" customFormat="1" ht="18.75" x14ac:dyDescent="0.2">
      <c r="E8" s="84"/>
      <c r="F8" s="84"/>
      <c r="G8" s="84"/>
      <c r="H8" s="84"/>
      <c r="I8" s="84"/>
      <c r="J8" s="84"/>
      <c r="K8" s="84"/>
      <c r="L8" s="84"/>
      <c r="M8" s="84"/>
      <c r="N8" s="84"/>
      <c r="O8" s="84"/>
      <c r="P8" s="84"/>
      <c r="Q8" s="84"/>
      <c r="R8" s="84"/>
      <c r="S8" s="83"/>
      <c r="T8" s="83"/>
      <c r="U8" s="83"/>
      <c r="V8" s="83"/>
      <c r="W8" s="83"/>
    </row>
    <row r="9" spans="1:27" s="8" customFormat="1" ht="18.75" customHeight="1" x14ac:dyDescent="0.2">
      <c r="E9" s="482" t="str">
        <f>'3.1. паспорт Техсостояние ПС'!A9</f>
        <v>Акционерное общество "Янтарьэнерго" ДЗО  ПАО "Россети"</v>
      </c>
      <c r="F9" s="482"/>
      <c r="G9" s="482"/>
      <c r="H9" s="482"/>
      <c r="I9" s="482"/>
      <c r="J9" s="482"/>
      <c r="K9" s="482"/>
      <c r="L9" s="482"/>
      <c r="M9" s="482"/>
      <c r="N9" s="482"/>
      <c r="O9" s="482"/>
      <c r="P9" s="482"/>
      <c r="Q9" s="482"/>
      <c r="R9" s="482"/>
      <c r="S9" s="482"/>
      <c r="T9" s="482"/>
      <c r="U9" s="482"/>
      <c r="V9" s="482"/>
      <c r="W9" s="482"/>
      <c r="X9" s="482"/>
      <c r="Y9" s="482"/>
    </row>
    <row r="10" spans="1:27" s="8" customFormat="1" ht="18.75" customHeight="1" x14ac:dyDescent="0.2">
      <c r="E10" s="477" t="s">
        <v>6</v>
      </c>
      <c r="F10" s="477"/>
      <c r="G10" s="477"/>
      <c r="H10" s="477"/>
      <c r="I10" s="477"/>
      <c r="J10" s="477"/>
      <c r="K10" s="477"/>
      <c r="L10" s="477"/>
      <c r="M10" s="477"/>
      <c r="N10" s="477"/>
      <c r="O10" s="477"/>
      <c r="P10" s="477"/>
      <c r="Q10" s="477"/>
      <c r="R10" s="477"/>
      <c r="S10" s="477"/>
      <c r="T10" s="477"/>
      <c r="U10" s="477"/>
      <c r="V10" s="477"/>
      <c r="W10" s="477"/>
      <c r="X10" s="477"/>
      <c r="Y10" s="477"/>
    </row>
    <row r="11" spans="1:27" s="8" customFormat="1" ht="18.75" x14ac:dyDescent="0.2">
      <c r="E11" s="84"/>
      <c r="F11" s="84"/>
      <c r="G11" s="84"/>
      <c r="H11" s="84"/>
      <c r="I11" s="84"/>
      <c r="J11" s="84"/>
      <c r="K11" s="84"/>
      <c r="L11" s="84"/>
      <c r="M11" s="84"/>
      <c r="N11" s="84"/>
      <c r="O11" s="84"/>
      <c r="P11" s="84"/>
      <c r="Q11" s="84"/>
      <c r="R11" s="84"/>
      <c r="S11" s="83"/>
      <c r="T11" s="83"/>
      <c r="U11" s="83"/>
      <c r="V11" s="83"/>
      <c r="W11" s="83"/>
    </row>
    <row r="12" spans="1:27" s="8" customFormat="1" ht="18.75" customHeight="1" x14ac:dyDescent="0.2">
      <c r="E12" s="482" t="str">
        <f>'1. паспорт местоположение'!A12</f>
        <v>H_54</v>
      </c>
      <c r="F12" s="482"/>
      <c r="G12" s="482"/>
      <c r="H12" s="482"/>
      <c r="I12" s="482"/>
      <c r="J12" s="482"/>
      <c r="K12" s="482"/>
      <c r="L12" s="482"/>
      <c r="M12" s="482"/>
      <c r="N12" s="482"/>
      <c r="O12" s="482"/>
      <c r="P12" s="482"/>
      <c r="Q12" s="482"/>
      <c r="R12" s="482"/>
      <c r="S12" s="482"/>
      <c r="T12" s="482"/>
      <c r="U12" s="482"/>
      <c r="V12" s="482"/>
      <c r="W12" s="482"/>
      <c r="X12" s="482"/>
      <c r="Y12" s="482"/>
    </row>
    <row r="13" spans="1:27" s="8" customFormat="1" ht="18.75" customHeight="1" x14ac:dyDescent="0.2">
      <c r="E13" s="477" t="s">
        <v>5</v>
      </c>
      <c r="F13" s="477"/>
      <c r="G13" s="477"/>
      <c r="H13" s="477"/>
      <c r="I13" s="477"/>
      <c r="J13" s="477"/>
      <c r="K13" s="477"/>
      <c r="L13" s="477"/>
      <c r="M13" s="477"/>
      <c r="N13" s="477"/>
      <c r="O13" s="477"/>
      <c r="P13" s="477"/>
      <c r="Q13" s="477"/>
      <c r="R13" s="477"/>
      <c r="S13" s="477"/>
      <c r="T13" s="477"/>
      <c r="U13" s="477"/>
      <c r="V13" s="477"/>
      <c r="W13" s="477"/>
      <c r="X13" s="477"/>
      <c r="Y13" s="477"/>
    </row>
    <row r="14" spans="1:27" s="88" customFormat="1" ht="15.75" customHeight="1" x14ac:dyDescent="0.2">
      <c r="E14" s="87"/>
      <c r="F14" s="87"/>
      <c r="G14" s="87"/>
      <c r="H14" s="87"/>
      <c r="I14" s="87"/>
      <c r="J14" s="87"/>
      <c r="K14" s="87"/>
      <c r="L14" s="87"/>
      <c r="M14" s="87"/>
      <c r="N14" s="87"/>
      <c r="O14" s="87"/>
      <c r="P14" s="87"/>
      <c r="Q14" s="87"/>
      <c r="R14" s="87"/>
      <c r="S14" s="87"/>
      <c r="T14" s="87"/>
      <c r="U14" s="87"/>
      <c r="V14" s="87"/>
      <c r="W14" s="87"/>
    </row>
    <row r="15" spans="1:27" s="89" customFormat="1" ht="39" customHeight="1" x14ac:dyDescent="0.2">
      <c r="E15" s="476" t="str">
        <f>'3.1. паспорт Техсостояние ПС'!A15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F15" s="476"/>
      <c r="G15" s="476"/>
      <c r="H15" s="476"/>
      <c r="I15" s="476"/>
      <c r="J15" s="476"/>
      <c r="K15" s="476"/>
      <c r="L15" s="476"/>
      <c r="M15" s="476"/>
      <c r="N15" s="476"/>
      <c r="O15" s="476"/>
      <c r="P15" s="476"/>
      <c r="Q15" s="476"/>
      <c r="R15" s="476"/>
      <c r="S15" s="476"/>
      <c r="T15" s="476"/>
      <c r="U15" s="476"/>
      <c r="V15" s="476"/>
      <c r="W15" s="476"/>
      <c r="X15" s="476"/>
      <c r="Y15" s="476"/>
    </row>
    <row r="16" spans="1:27" s="89" customFormat="1" ht="15" customHeight="1" x14ac:dyDescent="0.2">
      <c r="E16" s="477" t="s">
        <v>4</v>
      </c>
      <c r="F16" s="477"/>
      <c r="G16" s="477"/>
      <c r="H16" s="477"/>
      <c r="I16" s="477"/>
      <c r="J16" s="477"/>
      <c r="K16" s="477"/>
      <c r="L16" s="477"/>
      <c r="M16" s="477"/>
      <c r="N16" s="477"/>
      <c r="O16" s="477"/>
      <c r="P16" s="477"/>
      <c r="Q16" s="477"/>
      <c r="R16" s="477"/>
      <c r="S16" s="477"/>
      <c r="T16" s="477"/>
      <c r="U16" s="477"/>
      <c r="V16" s="477"/>
      <c r="W16" s="477"/>
      <c r="X16" s="477"/>
      <c r="Y16" s="477"/>
    </row>
    <row r="17" spans="1:27" s="89" customFormat="1" ht="15" customHeight="1" x14ac:dyDescent="0.2">
      <c r="E17" s="90"/>
      <c r="F17" s="90"/>
      <c r="G17" s="90"/>
      <c r="H17" s="90"/>
      <c r="I17" s="90"/>
      <c r="J17" s="90"/>
      <c r="K17" s="90"/>
      <c r="L17" s="90"/>
      <c r="M17" s="90"/>
      <c r="N17" s="90"/>
      <c r="O17" s="90"/>
      <c r="P17" s="90"/>
      <c r="Q17" s="90"/>
      <c r="R17" s="90"/>
      <c r="S17" s="90"/>
      <c r="T17" s="90"/>
      <c r="U17" s="90"/>
      <c r="V17" s="90"/>
      <c r="W17" s="90"/>
    </row>
    <row r="18" spans="1:27" s="89" customFormat="1" ht="15" customHeight="1" x14ac:dyDescent="0.2">
      <c r="E18" s="497"/>
      <c r="F18" s="497"/>
      <c r="G18" s="497"/>
      <c r="H18" s="497"/>
      <c r="I18" s="497"/>
      <c r="J18" s="497"/>
      <c r="K18" s="497"/>
      <c r="L18" s="497"/>
      <c r="M18" s="497"/>
      <c r="N18" s="497"/>
      <c r="O18" s="497"/>
      <c r="P18" s="497"/>
      <c r="Q18" s="497"/>
      <c r="R18" s="497"/>
      <c r="S18" s="497"/>
      <c r="T18" s="497"/>
      <c r="U18" s="497"/>
      <c r="V18" s="497"/>
      <c r="W18" s="497"/>
      <c r="X18" s="497"/>
      <c r="Y18" s="497"/>
    </row>
    <row r="19" spans="1:27" ht="25.5" customHeight="1" x14ac:dyDescent="0.25">
      <c r="A19" s="497" t="s">
        <v>348</v>
      </c>
      <c r="B19" s="497"/>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row>
    <row r="20" spans="1:27" s="18" customFormat="1" ht="21" customHeight="1" x14ac:dyDescent="0.25"/>
    <row r="21" spans="1:27" ht="15.75" customHeight="1" x14ac:dyDescent="0.25">
      <c r="A21" s="510" t="s">
        <v>3</v>
      </c>
      <c r="B21" s="512" t="s">
        <v>355</v>
      </c>
      <c r="C21" s="513"/>
      <c r="D21" s="512" t="s">
        <v>357</v>
      </c>
      <c r="E21" s="513"/>
      <c r="F21" s="494" t="s">
        <v>88</v>
      </c>
      <c r="G21" s="496"/>
      <c r="H21" s="496"/>
      <c r="I21" s="495"/>
      <c r="J21" s="510" t="s">
        <v>358</v>
      </c>
      <c r="K21" s="512" t="s">
        <v>359</v>
      </c>
      <c r="L21" s="513"/>
      <c r="M21" s="512" t="s">
        <v>360</v>
      </c>
      <c r="N21" s="513"/>
      <c r="O21" s="512" t="s">
        <v>347</v>
      </c>
      <c r="P21" s="513"/>
      <c r="Q21" s="512" t="s">
        <v>121</v>
      </c>
      <c r="R21" s="513"/>
      <c r="S21" s="510" t="s">
        <v>120</v>
      </c>
      <c r="T21" s="510" t="s">
        <v>361</v>
      </c>
      <c r="U21" s="510" t="s">
        <v>356</v>
      </c>
      <c r="V21" s="512" t="s">
        <v>119</v>
      </c>
      <c r="W21" s="513"/>
      <c r="X21" s="494" t="s">
        <v>111</v>
      </c>
      <c r="Y21" s="496"/>
      <c r="Z21" s="494" t="s">
        <v>110</v>
      </c>
      <c r="AA21" s="496"/>
    </row>
    <row r="22" spans="1:27" ht="216" customHeight="1" x14ac:dyDescent="0.25">
      <c r="A22" s="516"/>
      <c r="B22" s="514"/>
      <c r="C22" s="515"/>
      <c r="D22" s="514"/>
      <c r="E22" s="515"/>
      <c r="F22" s="494" t="s">
        <v>118</v>
      </c>
      <c r="G22" s="495"/>
      <c r="H22" s="494" t="s">
        <v>117</v>
      </c>
      <c r="I22" s="495"/>
      <c r="J22" s="511"/>
      <c r="K22" s="514"/>
      <c r="L22" s="515"/>
      <c r="M22" s="514"/>
      <c r="N22" s="515"/>
      <c r="O22" s="514"/>
      <c r="P22" s="515"/>
      <c r="Q22" s="514"/>
      <c r="R22" s="515"/>
      <c r="S22" s="511"/>
      <c r="T22" s="511"/>
      <c r="U22" s="511"/>
      <c r="V22" s="514"/>
      <c r="W22" s="515"/>
      <c r="X22" s="30" t="s">
        <v>109</v>
      </c>
      <c r="Y22" s="30" t="s">
        <v>345</v>
      </c>
      <c r="Z22" s="30" t="s">
        <v>108</v>
      </c>
      <c r="AA22" s="30" t="s">
        <v>107</v>
      </c>
    </row>
    <row r="23" spans="1:27" ht="60" customHeight="1" x14ac:dyDescent="0.25">
      <c r="A23" s="511"/>
      <c r="B23" s="78" t="s">
        <v>105</v>
      </c>
      <c r="C23" s="78" t="s">
        <v>106</v>
      </c>
      <c r="D23" s="78" t="s">
        <v>105</v>
      </c>
      <c r="E23" s="78" t="s">
        <v>106</v>
      </c>
      <c r="F23" s="78" t="s">
        <v>105</v>
      </c>
      <c r="G23" s="78" t="s">
        <v>106</v>
      </c>
      <c r="H23" s="78" t="s">
        <v>105</v>
      </c>
      <c r="I23" s="78" t="s">
        <v>106</v>
      </c>
      <c r="J23" s="78" t="s">
        <v>105</v>
      </c>
      <c r="K23" s="78" t="s">
        <v>105</v>
      </c>
      <c r="L23" s="78" t="s">
        <v>106</v>
      </c>
      <c r="M23" s="78" t="s">
        <v>105</v>
      </c>
      <c r="N23" s="78" t="s">
        <v>106</v>
      </c>
      <c r="O23" s="78" t="s">
        <v>105</v>
      </c>
      <c r="P23" s="78" t="s">
        <v>106</v>
      </c>
      <c r="Q23" s="78" t="s">
        <v>105</v>
      </c>
      <c r="R23" s="78" t="s">
        <v>106</v>
      </c>
      <c r="S23" s="78" t="s">
        <v>105</v>
      </c>
      <c r="T23" s="78" t="s">
        <v>105</v>
      </c>
      <c r="U23" s="78" t="s">
        <v>105</v>
      </c>
      <c r="V23" s="78" t="s">
        <v>105</v>
      </c>
      <c r="W23" s="78" t="s">
        <v>106</v>
      </c>
      <c r="X23" s="78" t="s">
        <v>105</v>
      </c>
      <c r="Y23" s="78" t="s">
        <v>105</v>
      </c>
      <c r="Z23" s="30" t="s">
        <v>105</v>
      </c>
      <c r="AA23" s="30" t="s">
        <v>105</v>
      </c>
    </row>
    <row r="24" spans="1:27"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19</v>
      </c>
      <c r="R24" s="31">
        <v>20</v>
      </c>
      <c r="S24" s="31">
        <v>21</v>
      </c>
      <c r="T24" s="31">
        <v>22</v>
      </c>
      <c r="U24" s="31">
        <v>23</v>
      </c>
      <c r="V24" s="31">
        <v>24</v>
      </c>
      <c r="W24" s="31">
        <v>25</v>
      </c>
      <c r="X24" s="31">
        <v>26</v>
      </c>
      <c r="Y24" s="31">
        <v>27</v>
      </c>
      <c r="Z24" s="31">
        <v>28</v>
      </c>
      <c r="AA24" s="31">
        <v>29</v>
      </c>
    </row>
    <row r="25" spans="1:27" s="18" customFormat="1" ht="24" customHeight="1" x14ac:dyDescent="0.25">
      <c r="A25" s="407">
        <v>1</v>
      </c>
      <c r="B25" s="407" t="s">
        <v>654</v>
      </c>
      <c r="C25" s="407" t="s">
        <v>654</v>
      </c>
      <c r="D25" s="407" t="s">
        <v>654</v>
      </c>
      <c r="E25" s="407" t="s">
        <v>654</v>
      </c>
      <c r="F25" s="407">
        <v>15</v>
      </c>
      <c r="G25" s="407">
        <v>15</v>
      </c>
      <c r="H25" s="407">
        <v>15</v>
      </c>
      <c r="I25" s="407">
        <v>15</v>
      </c>
      <c r="J25" s="407" t="s">
        <v>263</v>
      </c>
      <c r="K25" s="407">
        <v>1</v>
      </c>
      <c r="L25" s="407">
        <v>1</v>
      </c>
      <c r="M25" s="407">
        <v>70</v>
      </c>
      <c r="N25" s="407">
        <v>70</v>
      </c>
      <c r="O25" s="407" t="s">
        <v>655</v>
      </c>
      <c r="P25" s="407" t="s">
        <v>655</v>
      </c>
      <c r="Q25" s="407">
        <v>9.4E-2</v>
      </c>
      <c r="R25" s="407">
        <v>9.4E-2</v>
      </c>
      <c r="S25" s="407" t="s">
        <v>263</v>
      </c>
      <c r="T25" s="407" t="s">
        <v>263</v>
      </c>
      <c r="U25" s="407" t="s">
        <v>263</v>
      </c>
      <c r="V25" s="407" t="s">
        <v>263</v>
      </c>
      <c r="W25" s="407" t="s">
        <v>263</v>
      </c>
      <c r="X25" s="407" t="s">
        <v>263</v>
      </c>
      <c r="Y25" s="407" t="s">
        <v>263</v>
      </c>
      <c r="Z25" s="407" t="s">
        <v>263</v>
      </c>
      <c r="AA25" s="407" t="s">
        <v>263</v>
      </c>
    </row>
    <row r="26" spans="1:27" s="18" customFormat="1" ht="24" customHeight="1" x14ac:dyDescent="0.25">
      <c r="A26" s="407">
        <v>2</v>
      </c>
      <c r="B26" s="407" t="s">
        <v>656</v>
      </c>
      <c r="C26" s="407" t="s">
        <v>656</v>
      </c>
      <c r="D26" s="407" t="s">
        <v>656</v>
      </c>
      <c r="E26" s="407" t="s">
        <v>656</v>
      </c>
      <c r="F26" s="407">
        <v>15</v>
      </c>
      <c r="G26" s="407">
        <v>15</v>
      </c>
      <c r="H26" s="407">
        <v>15</v>
      </c>
      <c r="I26" s="407">
        <v>15</v>
      </c>
      <c r="J26" s="407" t="s">
        <v>263</v>
      </c>
      <c r="K26" s="407">
        <v>1</v>
      </c>
      <c r="L26" s="407">
        <v>1</v>
      </c>
      <c r="M26" s="407">
        <v>120</v>
      </c>
      <c r="N26" s="407">
        <v>120</v>
      </c>
      <c r="O26" s="407" t="s">
        <v>655</v>
      </c>
      <c r="P26" s="407" t="s">
        <v>655</v>
      </c>
      <c r="Q26" s="407">
        <v>8.9499999999999996E-2</v>
      </c>
      <c r="R26" s="407">
        <v>8.9499999999999996E-2</v>
      </c>
      <c r="S26" s="407" t="s">
        <v>263</v>
      </c>
      <c r="T26" s="407" t="s">
        <v>263</v>
      </c>
      <c r="U26" s="407" t="s">
        <v>263</v>
      </c>
      <c r="V26" s="407" t="s">
        <v>263</v>
      </c>
      <c r="W26" s="407" t="s">
        <v>263</v>
      </c>
      <c r="X26" s="407" t="s">
        <v>263</v>
      </c>
      <c r="Y26" s="407" t="s">
        <v>263</v>
      </c>
      <c r="Z26" s="407" t="s">
        <v>263</v>
      </c>
      <c r="AA26" s="407" t="s">
        <v>263</v>
      </c>
    </row>
    <row r="27" spans="1:27" s="18" customFormat="1" ht="24" customHeight="1" x14ac:dyDescent="0.25">
      <c r="A27" s="407">
        <v>3</v>
      </c>
      <c r="B27" s="407" t="s">
        <v>657</v>
      </c>
      <c r="C27" s="407" t="str">
        <f>B27</f>
        <v>15-227</v>
      </c>
      <c r="D27" s="407" t="str">
        <f>C27</f>
        <v>15-227</v>
      </c>
      <c r="E27" s="407" t="str">
        <f>D27</f>
        <v>15-227</v>
      </c>
      <c r="F27" s="407">
        <v>15</v>
      </c>
      <c r="G27" s="407">
        <v>15</v>
      </c>
      <c r="H27" s="407">
        <v>15</v>
      </c>
      <c r="I27" s="407">
        <v>15</v>
      </c>
      <c r="J27" s="407" t="s">
        <v>263</v>
      </c>
      <c r="K27" s="407">
        <v>1</v>
      </c>
      <c r="L27" s="407">
        <v>1</v>
      </c>
      <c r="M27" s="407">
        <v>120</v>
      </c>
      <c r="N27" s="407">
        <v>120</v>
      </c>
      <c r="O27" s="407" t="s">
        <v>655</v>
      </c>
      <c r="P27" s="407" t="s">
        <v>655</v>
      </c>
      <c r="Q27" s="407">
        <v>0.1055</v>
      </c>
      <c r="R27" s="407">
        <v>0.1055</v>
      </c>
      <c r="S27" s="407" t="s">
        <v>263</v>
      </c>
      <c r="T27" s="407" t="s">
        <v>263</v>
      </c>
      <c r="U27" s="407" t="s">
        <v>263</v>
      </c>
      <c r="V27" s="407" t="s">
        <v>263</v>
      </c>
      <c r="W27" s="407" t="s">
        <v>263</v>
      </c>
      <c r="X27" s="407" t="s">
        <v>263</v>
      </c>
      <c r="Y27" s="407" t="s">
        <v>263</v>
      </c>
      <c r="Z27" s="407" t="s">
        <v>263</v>
      </c>
      <c r="AA27" s="407" t="s">
        <v>263</v>
      </c>
    </row>
    <row r="28" spans="1:27" s="18" customFormat="1" ht="24" customHeight="1" x14ac:dyDescent="0.25">
      <c r="A28" s="407">
        <v>4</v>
      </c>
      <c r="B28" s="407" t="s">
        <v>658</v>
      </c>
      <c r="C28" s="407" t="str">
        <f t="shared" ref="C28:E32" si="0">B28</f>
        <v>15-010</v>
      </c>
      <c r="D28" s="407" t="str">
        <f t="shared" si="0"/>
        <v>15-010</v>
      </c>
      <c r="E28" s="407" t="str">
        <f t="shared" si="0"/>
        <v>15-010</v>
      </c>
      <c r="F28" s="407">
        <v>15</v>
      </c>
      <c r="G28" s="407">
        <v>15</v>
      </c>
      <c r="H28" s="407">
        <v>15</v>
      </c>
      <c r="I28" s="407">
        <v>15</v>
      </c>
      <c r="J28" s="407" t="s">
        <v>263</v>
      </c>
      <c r="K28" s="407">
        <v>1</v>
      </c>
      <c r="L28" s="407">
        <v>1</v>
      </c>
      <c r="M28" s="407">
        <v>120</v>
      </c>
      <c r="N28" s="407">
        <v>120</v>
      </c>
      <c r="O28" s="407" t="s">
        <v>655</v>
      </c>
      <c r="P28" s="407" t="s">
        <v>655</v>
      </c>
      <c r="Q28" s="407">
        <v>0.10150000000000001</v>
      </c>
      <c r="R28" s="407">
        <v>0.10150000000000001</v>
      </c>
      <c r="S28" s="407" t="s">
        <v>263</v>
      </c>
      <c r="T28" s="407" t="s">
        <v>263</v>
      </c>
      <c r="U28" s="407" t="s">
        <v>263</v>
      </c>
      <c r="V28" s="407" t="s">
        <v>263</v>
      </c>
      <c r="W28" s="407" t="s">
        <v>263</v>
      </c>
      <c r="X28" s="407" t="s">
        <v>263</v>
      </c>
      <c r="Y28" s="407" t="s">
        <v>263</v>
      </c>
      <c r="Z28" s="407" t="s">
        <v>263</v>
      </c>
      <c r="AA28" s="407" t="s">
        <v>263</v>
      </c>
    </row>
    <row r="29" spans="1:27" s="18" customFormat="1" ht="24" customHeight="1" x14ac:dyDescent="0.25">
      <c r="A29" s="407">
        <v>5</v>
      </c>
      <c r="B29" s="407" t="s">
        <v>659</v>
      </c>
      <c r="C29" s="407" t="str">
        <f t="shared" si="0"/>
        <v>15-226</v>
      </c>
      <c r="D29" s="407" t="str">
        <f t="shared" si="0"/>
        <v>15-226</v>
      </c>
      <c r="E29" s="407" t="str">
        <f t="shared" si="0"/>
        <v>15-226</v>
      </c>
      <c r="F29" s="407">
        <v>15</v>
      </c>
      <c r="G29" s="407">
        <v>15</v>
      </c>
      <c r="H29" s="407">
        <v>15</v>
      </c>
      <c r="I29" s="407">
        <v>15</v>
      </c>
      <c r="J29" s="407" t="s">
        <v>263</v>
      </c>
      <c r="K29" s="407">
        <v>1</v>
      </c>
      <c r="L29" s="407">
        <v>1</v>
      </c>
      <c r="M29" s="407">
        <v>120</v>
      </c>
      <c r="N29" s="407">
        <v>120</v>
      </c>
      <c r="O29" s="407" t="s">
        <v>655</v>
      </c>
      <c r="P29" s="407" t="s">
        <v>655</v>
      </c>
      <c r="Q29" s="407">
        <v>0.1065</v>
      </c>
      <c r="R29" s="407">
        <v>0.1065</v>
      </c>
      <c r="S29" s="407" t="s">
        <v>263</v>
      </c>
      <c r="T29" s="407" t="s">
        <v>263</v>
      </c>
      <c r="U29" s="407" t="s">
        <v>263</v>
      </c>
      <c r="V29" s="407" t="s">
        <v>263</v>
      </c>
      <c r="W29" s="407" t="s">
        <v>263</v>
      </c>
      <c r="X29" s="407" t="s">
        <v>263</v>
      </c>
      <c r="Y29" s="407" t="s">
        <v>263</v>
      </c>
      <c r="Z29" s="407" t="s">
        <v>263</v>
      </c>
      <c r="AA29" s="407" t="s">
        <v>263</v>
      </c>
    </row>
    <row r="30" spans="1:27" s="18" customFormat="1" ht="24" customHeight="1" x14ac:dyDescent="0.25">
      <c r="A30" s="407">
        <v>6</v>
      </c>
      <c r="B30" s="407" t="s">
        <v>654</v>
      </c>
      <c r="C30" s="407" t="str">
        <f t="shared" si="0"/>
        <v>15-014</v>
      </c>
      <c r="D30" s="407" t="str">
        <f t="shared" si="0"/>
        <v>15-014</v>
      </c>
      <c r="E30" s="407" t="str">
        <f t="shared" si="0"/>
        <v>15-014</v>
      </c>
      <c r="F30" s="407">
        <v>15</v>
      </c>
      <c r="G30" s="407">
        <v>15</v>
      </c>
      <c r="H30" s="407">
        <v>15</v>
      </c>
      <c r="I30" s="407">
        <v>15</v>
      </c>
      <c r="J30" s="407" t="s">
        <v>263</v>
      </c>
      <c r="K30" s="407">
        <v>1</v>
      </c>
      <c r="L30" s="407">
        <v>1</v>
      </c>
      <c r="M30" s="407">
        <v>120</v>
      </c>
      <c r="N30" s="407">
        <v>120</v>
      </c>
      <c r="O30" s="407" t="s">
        <v>655</v>
      </c>
      <c r="P30" s="407" t="s">
        <v>655</v>
      </c>
      <c r="Q30" s="407">
        <v>9.7100000000000006E-2</v>
      </c>
      <c r="R30" s="407">
        <v>9.7100000000000006E-2</v>
      </c>
      <c r="S30" s="407" t="s">
        <v>263</v>
      </c>
      <c r="T30" s="407" t="s">
        <v>263</v>
      </c>
      <c r="U30" s="407" t="s">
        <v>263</v>
      </c>
      <c r="V30" s="407" t="s">
        <v>263</v>
      </c>
      <c r="W30" s="407" t="s">
        <v>263</v>
      </c>
      <c r="X30" s="407" t="s">
        <v>263</v>
      </c>
      <c r="Y30" s="407" t="s">
        <v>263</v>
      </c>
      <c r="Z30" s="407" t="s">
        <v>263</v>
      </c>
      <c r="AA30" s="407" t="s">
        <v>263</v>
      </c>
    </row>
    <row r="31" spans="1:27" s="18" customFormat="1" ht="24" customHeight="1" x14ac:dyDescent="0.25">
      <c r="A31" s="407">
        <v>7</v>
      </c>
      <c r="B31" s="407" t="s">
        <v>660</v>
      </c>
      <c r="C31" s="407" t="str">
        <f t="shared" si="0"/>
        <v>15-0283</v>
      </c>
      <c r="D31" s="407" t="str">
        <f t="shared" si="0"/>
        <v>15-0283</v>
      </c>
      <c r="E31" s="407" t="str">
        <f t="shared" si="0"/>
        <v>15-0283</v>
      </c>
      <c r="F31" s="407">
        <v>15</v>
      </c>
      <c r="G31" s="407">
        <v>15</v>
      </c>
      <c r="H31" s="407">
        <v>15</v>
      </c>
      <c r="I31" s="407">
        <v>15</v>
      </c>
      <c r="J31" s="407" t="s">
        <v>263</v>
      </c>
      <c r="K31" s="407">
        <v>1</v>
      </c>
      <c r="L31" s="407">
        <v>1</v>
      </c>
      <c r="M31" s="407">
        <v>120</v>
      </c>
      <c r="N31" s="407">
        <v>120</v>
      </c>
      <c r="O31" s="407" t="s">
        <v>655</v>
      </c>
      <c r="P31" s="407" t="s">
        <v>655</v>
      </c>
      <c r="Q31" s="407">
        <v>8.5099999999999995E-2</v>
      </c>
      <c r="R31" s="407">
        <v>8.5099999999999995E-2</v>
      </c>
      <c r="S31" s="407" t="s">
        <v>263</v>
      </c>
      <c r="T31" s="407" t="s">
        <v>263</v>
      </c>
      <c r="U31" s="407" t="s">
        <v>263</v>
      </c>
      <c r="V31" s="407" t="s">
        <v>263</v>
      </c>
      <c r="W31" s="407" t="s">
        <v>263</v>
      </c>
      <c r="X31" s="407" t="s">
        <v>263</v>
      </c>
      <c r="Y31" s="407" t="s">
        <v>263</v>
      </c>
      <c r="Z31" s="407" t="s">
        <v>263</v>
      </c>
      <c r="AA31" s="407" t="s">
        <v>263</v>
      </c>
    </row>
    <row r="32" spans="1:27" s="18" customFormat="1" ht="24" customHeight="1" x14ac:dyDescent="0.25">
      <c r="A32" s="407">
        <v>8</v>
      </c>
      <c r="B32" s="407" t="s">
        <v>661</v>
      </c>
      <c r="C32" s="407" t="str">
        <f t="shared" si="0"/>
        <v>15-225</v>
      </c>
      <c r="D32" s="407" t="str">
        <f t="shared" si="0"/>
        <v>15-225</v>
      </c>
      <c r="E32" s="407" t="str">
        <f t="shared" si="0"/>
        <v>15-225</v>
      </c>
      <c r="F32" s="407">
        <v>15</v>
      </c>
      <c r="G32" s="407">
        <v>15</v>
      </c>
      <c r="H32" s="407">
        <v>15</v>
      </c>
      <c r="I32" s="407">
        <v>15</v>
      </c>
      <c r="J32" s="407" t="s">
        <v>263</v>
      </c>
      <c r="K32" s="407">
        <v>1</v>
      </c>
      <c r="L32" s="407">
        <v>1</v>
      </c>
      <c r="M32" s="407">
        <v>120</v>
      </c>
      <c r="N32" s="407">
        <v>120</v>
      </c>
      <c r="O32" s="407" t="s">
        <v>655</v>
      </c>
      <c r="P32" s="407" t="s">
        <v>655</v>
      </c>
      <c r="Q32" s="407">
        <v>0.1171</v>
      </c>
      <c r="R32" s="407">
        <v>0.1171</v>
      </c>
      <c r="S32" s="407" t="s">
        <v>263</v>
      </c>
      <c r="T32" s="407" t="s">
        <v>263</v>
      </c>
      <c r="U32" s="407" t="s">
        <v>263</v>
      </c>
      <c r="V32" s="407" t="s">
        <v>263</v>
      </c>
      <c r="W32" s="407" t="s">
        <v>263</v>
      </c>
      <c r="X32" s="407" t="s">
        <v>263</v>
      </c>
      <c r="Y32" s="407" t="s">
        <v>263</v>
      </c>
      <c r="Z32" s="407" t="s">
        <v>263</v>
      </c>
      <c r="AA32" s="407" t="s">
        <v>263</v>
      </c>
    </row>
    <row r="33" spans="17:18" x14ac:dyDescent="0.25">
      <c r="Q33" s="11">
        <f>SUM(Q25:Q32)</f>
        <v>0.7962999999999999</v>
      </c>
      <c r="R33" s="11">
        <f>SUM(R25:R32)</f>
        <v>0.7962999999999999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2" zoomScale="80" zoomScaleSheetLayoutView="80" workbookViewId="0">
      <selection activeCell="C31" sqref="C31"/>
    </sheetView>
  </sheetViews>
  <sheetFormatPr defaultColWidth="9.140625" defaultRowHeight="15" x14ac:dyDescent="0.25"/>
  <cols>
    <col min="1" max="1" width="6.140625" style="80" customWidth="1"/>
    <col min="2" max="2" width="53.5703125" style="80" customWidth="1"/>
    <col min="3" max="3" width="98.28515625" style="80" customWidth="1"/>
    <col min="4" max="4" width="14.42578125" style="80" customWidth="1"/>
    <col min="5" max="5" width="36.5703125" style="80" customWidth="1"/>
    <col min="6" max="6" width="20" style="80" customWidth="1"/>
    <col min="7" max="7" width="25.5703125" style="80" customWidth="1"/>
    <col min="8" max="8" width="16.42578125" style="80" customWidth="1"/>
    <col min="9" max="16384" width="9.140625" style="80"/>
  </cols>
  <sheetData>
    <row r="1" spans="1:29" s="8" customFormat="1" ht="18.75" x14ac:dyDescent="0.2">
      <c r="C1" s="10" t="s">
        <v>66</v>
      </c>
      <c r="E1" s="81"/>
      <c r="F1" s="81"/>
    </row>
    <row r="2" spans="1:29" s="8" customFormat="1" ht="18.75" customHeight="1" x14ac:dyDescent="0.3">
      <c r="C2" s="5" t="s">
        <v>8</v>
      </c>
      <c r="E2" s="81"/>
      <c r="F2" s="81"/>
    </row>
    <row r="3" spans="1:29" s="8" customFormat="1" ht="18.75" x14ac:dyDescent="0.3">
      <c r="A3" s="82"/>
      <c r="C3" s="5" t="s">
        <v>65</v>
      </c>
      <c r="E3" s="81"/>
      <c r="F3" s="81"/>
    </row>
    <row r="4" spans="1:29" s="8" customFormat="1" ht="18.75" x14ac:dyDescent="0.3">
      <c r="A4" s="82"/>
      <c r="C4" s="5"/>
      <c r="E4" s="81"/>
      <c r="F4" s="81"/>
    </row>
    <row r="5" spans="1:29" s="8" customFormat="1" ht="15.75" x14ac:dyDescent="0.2">
      <c r="A5" s="473" t="str">
        <f>'3.2 паспорт Техсостояние ЛЭП'!A5</f>
        <v>Год раскрытия информации: 2022 год</v>
      </c>
      <c r="B5" s="473"/>
      <c r="C5" s="473"/>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8" customFormat="1" ht="18.75" x14ac:dyDescent="0.3">
      <c r="A6" s="82"/>
      <c r="E6" s="81"/>
      <c r="F6" s="81"/>
      <c r="G6" s="5"/>
    </row>
    <row r="7" spans="1:29" s="8" customFormat="1" ht="18.75" x14ac:dyDescent="0.2">
      <c r="A7" s="481" t="s">
        <v>7</v>
      </c>
      <c r="B7" s="481"/>
      <c r="C7" s="481"/>
      <c r="D7" s="83"/>
      <c r="E7" s="83"/>
      <c r="F7" s="83"/>
      <c r="G7" s="83"/>
      <c r="H7" s="83"/>
      <c r="I7" s="83"/>
      <c r="J7" s="83"/>
      <c r="K7" s="83"/>
      <c r="L7" s="83"/>
      <c r="M7" s="83"/>
      <c r="N7" s="83"/>
      <c r="O7" s="83"/>
      <c r="P7" s="83"/>
      <c r="Q7" s="83"/>
      <c r="R7" s="83"/>
      <c r="S7" s="83"/>
      <c r="T7" s="83"/>
      <c r="U7" s="83"/>
    </row>
    <row r="8" spans="1:29" s="8" customFormat="1" ht="18.75" x14ac:dyDescent="0.2">
      <c r="A8" s="481"/>
      <c r="B8" s="481"/>
      <c r="C8" s="481"/>
      <c r="D8" s="84"/>
      <c r="E8" s="84"/>
      <c r="F8" s="84"/>
      <c r="G8" s="84"/>
      <c r="H8" s="83"/>
      <c r="I8" s="83"/>
      <c r="J8" s="83"/>
      <c r="K8" s="83"/>
      <c r="L8" s="83"/>
      <c r="M8" s="83"/>
      <c r="N8" s="83"/>
      <c r="O8" s="83"/>
      <c r="P8" s="83"/>
      <c r="Q8" s="83"/>
      <c r="R8" s="83"/>
      <c r="S8" s="83"/>
      <c r="T8" s="83"/>
      <c r="U8" s="83"/>
    </row>
    <row r="9" spans="1:29" s="8" customFormat="1" ht="18.75" x14ac:dyDescent="0.2">
      <c r="A9" s="482" t="str">
        <f>'3.2 паспорт Техсостояние ЛЭП'!E9</f>
        <v>Акционерное общество "Янтарьэнерго" ДЗО  ПАО "Россети"</v>
      </c>
      <c r="B9" s="482"/>
      <c r="C9" s="482"/>
      <c r="D9" s="85"/>
      <c r="E9" s="85"/>
      <c r="F9" s="85"/>
      <c r="G9" s="85"/>
      <c r="H9" s="83"/>
      <c r="I9" s="83"/>
      <c r="J9" s="83"/>
      <c r="K9" s="83"/>
      <c r="L9" s="83"/>
      <c r="M9" s="83"/>
      <c r="N9" s="83"/>
      <c r="O9" s="83"/>
      <c r="P9" s="83"/>
      <c r="Q9" s="83"/>
      <c r="R9" s="83"/>
      <c r="S9" s="83"/>
      <c r="T9" s="83"/>
      <c r="U9" s="83"/>
    </row>
    <row r="10" spans="1:29" s="8" customFormat="1" ht="18.75" x14ac:dyDescent="0.2">
      <c r="A10" s="477" t="s">
        <v>6</v>
      </c>
      <c r="B10" s="477"/>
      <c r="C10" s="477"/>
      <c r="D10" s="86"/>
      <c r="E10" s="86"/>
      <c r="F10" s="86"/>
      <c r="G10" s="86"/>
      <c r="H10" s="83"/>
      <c r="I10" s="83"/>
      <c r="J10" s="83"/>
      <c r="K10" s="83"/>
      <c r="L10" s="83"/>
      <c r="M10" s="83"/>
      <c r="N10" s="83"/>
      <c r="O10" s="83"/>
      <c r="P10" s="83"/>
      <c r="Q10" s="83"/>
      <c r="R10" s="83"/>
      <c r="S10" s="83"/>
      <c r="T10" s="83"/>
      <c r="U10" s="83"/>
    </row>
    <row r="11" spans="1:29" s="8" customFormat="1" ht="18.75" x14ac:dyDescent="0.2">
      <c r="A11" s="481"/>
      <c r="B11" s="481"/>
      <c r="C11" s="481"/>
      <c r="D11" s="84"/>
      <c r="E11" s="84"/>
      <c r="F11" s="84"/>
      <c r="G11" s="84"/>
      <c r="H11" s="83"/>
      <c r="I11" s="83"/>
      <c r="J11" s="83"/>
      <c r="K11" s="83"/>
      <c r="L11" s="83"/>
      <c r="M11" s="83"/>
      <c r="N11" s="83"/>
      <c r="O11" s="83"/>
      <c r="P11" s="83"/>
      <c r="Q11" s="83"/>
      <c r="R11" s="83"/>
      <c r="S11" s="83"/>
      <c r="T11" s="83"/>
      <c r="U11" s="83"/>
    </row>
    <row r="12" spans="1:29" s="8" customFormat="1" ht="18.75" x14ac:dyDescent="0.2">
      <c r="A12" s="482" t="str">
        <f>'3.2 паспорт Техсостояние ЛЭП'!E12</f>
        <v>H_54</v>
      </c>
      <c r="B12" s="482"/>
      <c r="C12" s="482"/>
      <c r="D12" s="85"/>
      <c r="E12" s="85"/>
      <c r="F12" s="85"/>
      <c r="G12" s="85"/>
      <c r="H12" s="83"/>
      <c r="I12" s="83"/>
      <c r="J12" s="83"/>
      <c r="K12" s="83"/>
      <c r="L12" s="83"/>
      <c r="M12" s="83"/>
      <c r="N12" s="83"/>
      <c r="O12" s="83"/>
      <c r="P12" s="83"/>
      <c r="Q12" s="83"/>
      <c r="R12" s="83"/>
      <c r="S12" s="83"/>
      <c r="T12" s="83"/>
      <c r="U12" s="83"/>
    </row>
    <row r="13" spans="1:29" s="8" customFormat="1" ht="18.75" x14ac:dyDescent="0.2">
      <c r="A13" s="477" t="s">
        <v>5</v>
      </c>
      <c r="B13" s="477"/>
      <c r="C13" s="477"/>
      <c r="D13" s="86"/>
      <c r="E13" s="86"/>
      <c r="F13" s="86"/>
      <c r="G13" s="86"/>
      <c r="H13" s="83"/>
      <c r="I13" s="83"/>
      <c r="J13" s="83"/>
      <c r="K13" s="83"/>
      <c r="L13" s="83"/>
      <c r="M13" s="83"/>
      <c r="N13" s="83"/>
      <c r="O13" s="83"/>
      <c r="P13" s="83"/>
      <c r="Q13" s="83"/>
      <c r="R13" s="83"/>
      <c r="S13" s="83"/>
      <c r="T13" s="83"/>
      <c r="U13" s="83"/>
    </row>
    <row r="14" spans="1:29" s="88" customFormat="1" ht="15.75" customHeight="1" x14ac:dyDescent="0.2">
      <c r="A14" s="483"/>
      <c r="B14" s="483"/>
      <c r="C14" s="483"/>
      <c r="D14" s="87"/>
      <c r="E14" s="87"/>
      <c r="F14" s="87"/>
      <c r="G14" s="87"/>
      <c r="H14" s="87"/>
      <c r="I14" s="87"/>
      <c r="J14" s="87"/>
      <c r="K14" s="87"/>
      <c r="L14" s="87"/>
      <c r="M14" s="87"/>
      <c r="N14" s="87"/>
      <c r="O14" s="87"/>
      <c r="P14" s="87"/>
      <c r="Q14" s="87"/>
      <c r="R14" s="87"/>
      <c r="S14" s="87"/>
      <c r="T14" s="87"/>
      <c r="U14" s="87"/>
    </row>
    <row r="15" spans="1:29" s="89" customFormat="1" ht="55.5" customHeight="1" x14ac:dyDescent="0.2">
      <c r="A15" s="476" t="str">
        <f>'3.2 паспорт Техсостояние ЛЭП'!E15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5" s="476"/>
      <c r="C15" s="476"/>
      <c r="D15" s="85"/>
      <c r="E15" s="85"/>
      <c r="F15" s="85"/>
      <c r="G15" s="85"/>
      <c r="H15" s="85"/>
      <c r="I15" s="85"/>
      <c r="J15" s="85"/>
      <c r="K15" s="85"/>
      <c r="L15" s="85"/>
      <c r="M15" s="85"/>
      <c r="N15" s="85"/>
      <c r="O15" s="85"/>
      <c r="P15" s="85"/>
      <c r="Q15" s="85"/>
      <c r="R15" s="85"/>
      <c r="S15" s="85"/>
      <c r="T15" s="85"/>
      <c r="U15" s="85"/>
    </row>
    <row r="16" spans="1:29" s="89" customFormat="1" ht="15" customHeight="1" x14ac:dyDescent="0.2">
      <c r="A16" s="477" t="s">
        <v>4</v>
      </c>
      <c r="B16" s="477"/>
      <c r="C16" s="477"/>
      <c r="D16" s="86"/>
      <c r="E16" s="86"/>
      <c r="F16" s="86"/>
      <c r="G16" s="86"/>
      <c r="H16" s="86"/>
      <c r="I16" s="86"/>
      <c r="J16" s="86"/>
      <c r="K16" s="86"/>
      <c r="L16" s="86"/>
      <c r="M16" s="86"/>
      <c r="N16" s="86"/>
      <c r="O16" s="86"/>
      <c r="P16" s="86"/>
      <c r="Q16" s="86"/>
      <c r="R16" s="86"/>
      <c r="S16" s="86"/>
      <c r="T16" s="86"/>
      <c r="U16" s="86"/>
    </row>
    <row r="17" spans="1:21" s="89" customFormat="1" ht="15" customHeight="1" x14ac:dyDescent="0.2">
      <c r="A17" s="478"/>
      <c r="B17" s="478"/>
      <c r="C17" s="478"/>
      <c r="D17" s="90"/>
      <c r="E17" s="90"/>
      <c r="F17" s="90"/>
      <c r="G17" s="90"/>
      <c r="H17" s="90"/>
      <c r="I17" s="90"/>
      <c r="J17" s="90"/>
      <c r="K17" s="90"/>
      <c r="L17" s="90"/>
      <c r="M17" s="90"/>
      <c r="N17" s="90"/>
      <c r="O17" s="90"/>
      <c r="P17" s="90"/>
      <c r="Q17" s="90"/>
      <c r="R17" s="90"/>
    </row>
    <row r="18" spans="1:21" s="89" customFormat="1" ht="27.75" customHeight="1" x14ac:dyDescent="0.2">
      <c r="A18" s="479" t="s">
        <v>340</v>
      </c>
      <c r="B18" s="479"/>
      <c r="C18" s="479"/>
      <c r="D18" s="91"/>
      <c r="E18" s="91"/>
      <c r="F18" s="91"/>
      <c r="G18" s="91"/>
      <c r="H18" s="91"/>
      <c r="I18" s="91"/>
      <c r="J18" s="91"/>
      <c r="K18" s="91"/>
      <c r="L18" s="91"/>
      <c r="M18" s="91"/>
      <c r="N18" s="91"/>
      <c r="O18" s="91"/>
      <c r="P18" s="91"/>
      <c r="Q18" s="91"/>
      <c r="R18" s="91"/>
      <c r="S18" s="91"/>
      <c r="T18" s="91"/>
      <c r="U18" s="91"/>
    </row>
    <row r="19" spans="1:21" s="89" customFormat="1" ht="15" customHeight="1" x14ac:dyDescent="0.2">
      <c r="A19" s="86"/>
      <c r="B19" s="86"/>
      <c r="C19" s="86"/>
      <c r="D19" s="86"/>
      <c r="E19" s="86"/>
      <c r="F19" s="86"/>
      <c r="G19" s="86"/>
      <c r="H19" s="90"/>
      <c r="I19" s="90"/>
      <c r="J19" s="90"/>
      <c r="K19" s="90"/>
      <c r="L19" s="90"/>
      <c r="M19" s="90"/>
      <c r="N19" s="90"/>
      <c r="O19" s="90"/>
      <c r="P19" s="90"/>
      <c r="Q19" s="90"/>
      <c r="R19" s="90"/>
    </row>
    <row r="20" spans="1:21" s="89" customFormat="1" ht="39.75" customHeight="1" x14ac:dyDescent="0.2">
      <c r="A20" s="92" t="s">
        <v>3</v>
      </c>
      <c r="B20" s="93" t="s">
        <v>64</v>
      </c>
      <c r="C20" s="94" t="s">
        <v>63</v>
      </c>
      <c r="D20" s="95"/>
      <c r="E20" s="95"/>
      <c r="F20" s="95"/>
      <c r="G20" s="95"/>
      <c r="H20" s="96"/>
      <c r="I20" s="96"/>
      <c r="J20" s="96"/>
      <c r="K20" s="96"/>
      <c r="L20" s="96"/>
      <c r="M20" s="96"/>
      <c r="N20" s="96"/>
      <c r="O20" s="96"/>
      <c r="P20" s="96"/>
      <c r="Q20" s="96"/>
      <c r="R20" s="96"/>
      <c r="S20" s="97"/>
      <c r="T20" s="97"/>
      <c r="U20" s="97"/>
    </row>
    <row r="21" spans="1:21" s="89" customFormat="1" ht="16.5" customHeight="1" x14ac:dyDescent="0.2">
      <c r="A21" s="94">
        <v>1</v>
      </c>
      <c r="B21" s="93">
        <v>2</v>
      </c>
      <c r="C21" s="94">
        <v>3</v>
      </c>
      <c r="D21" s="95"/>
      <c r="E21" s="95"/>
      <c r="F21" s="95"/>
      <c r="G21" s="95"/>
      <c r="H21" s="96"/>
      <c r="I21" s="96"/>
      <c r="J21" s="96"/>
      <c r="K21" s="96"/>
      <c r="L21" s="96"/>
      <c r="M21" s="96"/>
      <c r="N21" s="96"/>
      <c r="O21" s="96"/>
      <c r="P21" s="96"/>
      <c r="Q21" s="96"/>
      <c r="R21" s="96"/>
      <c r="S21" s="97"/>
      <c r="T21" s="97"/>
      <c r="U21" s="97"/>
    </row>
    <row r="22" spans="1:21" s="89" customFormat="1" ht="103.5" customHeight="1" x14ac:dyDescent="0.2">
      <c r="A22" s="98" t="s">
        <v>62</v>
      </c>
      <c r="B22" s="9" t="s">
        <v>353</v>
      </c>
      <c r="C22" s="101" t="s">
        <v>522</v>
      </c>
      <c r="D22" s="95"/>
      <c r="E22" s="95"/>
      <c r="F22" s="96"/>
      <c r="G22" s="96"/>
      <c r="H22" s="96"/>
      <c r="I22" s="96"/>
      <c r="J22" s="96"/>
      <c r="K22" s="96"/>
      <c r="L22" s="96"/>
      <c r="M22" s="96"/>
      <c r="N22" s="96"/>
      <c r="O22" s="96"/>
      <c r="P22" s="96"/>
      <c r="Q22" s="97"/>
      <c r="R22" s="97"/>
      <c r="S22" s="97"/>
      <c r="T22" s="97"/>
      <c r="U22" s="97"/>
    </row>
    <row r="23" spans="1:21" ht="283.5" x14ac:dyDescent="0.25">
      <c r="A23" s="98" t="s">
        <v>61</v>
      </c>
      <c r="B23" s="111" t="s">
        <v>58</v>
      </c>
      <c r="C23" s="101" t="s">
        <v>638</v>
      </c>
      <c r="D23" s="102"/>
      <c r="E23" s="102"/>
      <c r="F23" s="102"/>
      <c r="G23" s="102"/>
      <c r="H23" s="102"/>
      <c r="I23" s="102"/>
      <c r="J23" s="102"/>
      <c r="K23" s="102"/>
      <c r="L23" s="102"/>
      <c r="M23" s="102"/>
      <c r="N23" s="102"/>
      <c r="O23" s="102"/>
      <c r="P23" s="102"/>
      <c r="Q23" s="102"/>
      <c r="R23" s="102"/>
      <c r="S23" s="102"/>
      <c r="T23" s="102"/>
      <c r="U23" s="102"/>
    </row>
    <row r="24" spans="1:21" ht="252" x14ac:dyDescent="0.25">
      <c r="A24" s="98" t="s">
        <v>60</v>
      </c>
      <c r="B24" s="111" t="s">
        <v>372</v>
      </c>
      <c r="C24" s="101" t="s">
        <v>637</v>
      </c>
      <c r="D24" s="102"/>
      <c r="E24" s="102"/>
      <c r="F24" s="102"/>
      <c r="G24" s="102"/>
      <c r="H24" s="102"/>
      <c r="I24" s="102"/>
      <c r="J24" s="102"/>
      <c r="K24" s="102"/>
      <c r="L24" s="102"/>
      <c r="M24" s="102"/>
      <c r="N24" s="102"/>
      <c r="O24" s="102"/>
      <c r="P24" s="102"/>
      <c r="Q24" s="102"/>
      <c r="R24" s="102"/>
      <c r="S24" s="102"/>
      <c r="T24" s="102"/>
      <c r="U24" s="102"/>
    </row>
    <row r="25" spans="1:21" ht="63" customHeight="1" x14ac:dyDescent="0.25">
      <c r="A25" s="98" t="s">
        <v>59</v>
      </c>
      <c r="B25" s="111" t="s">
        <v>373</v>
      </c>
      <c r="C25" s="101" t="s">
        <v>524</v>
      </c>
      <c r="D25" s="102"/>
      <c r="E25" s="102"/>
      <c r="F25" s="102"/>
      <c r="G25" s="102"/>
      <c r="H25" s="102"/>
      <c r="I25" s="102"/>
      <c r="J25" s="102"/>
      <c r="K25" s="102"/>
      <c r="L25" s="102"/>
      <c r="M25" s="102"/>
      <c r="N25" s="102"/>
      <c r="O25" s="102"/>
      <c r="P25" s="102"/>
      <c r="Q25" s="102"/>
      <c r="R25" s="102"/>
      <c r="S25" s="102"/>
      <c r="T25" s="102"/>
      <c r="U25" s="102"/>
    </row>
    <row r="26" spans="1:21" ht="42.75" customHeight="1" x14ac:dyDescent="0.25">
      <c r="A26" s="98" t="s">
        <v>57</v>
      </c>
      <c r="B26" s="111" t="s">
        <v>201</v>
      </c>
      <c r="C26" s="101" t="s">
        <v>398</v>
      </c>
      <c r="D26" s="102"/>
      <c r="E26" s="102"/>
      <c r="F26" s="102"/>
      <c r="G26" s="102"/>
      <c r="H26" s="102"/>
      <c r="I26" s="102"/>
      <c r="J26" s="102"/>
      <c r="K26" s="102"/>
      <c r="L26" s="102"/>
      <c r="M26" s="102"/>
      <c r="N26" s="102"/>
      <c r="O26" s="102"/>
      <c r="P26" s="102"/>
      <c r="Q26" s="102"/>
      <c r="R26" s="102"/>
      <c r="S26" s="102"/>
      <c r="T26" s="102"/>
      <c r="U26" s="102"/>
    </row>
    <row r="27" spans="1:21" ht="141.75" x14ac:dyDescent="0.25">
      <c r="A27" s="98" t="s">
        <v>56</v>
      </c>
      <c r="B27" s="111" t="s">
        <v>354</v>
      </c>
      <c r="C27" s="101" t="s">
        <v>622</v>
      </c>
      <c r="D27" s="102"/>
      <c r="E27" s="102"/>
      <c r="F27" s="102"/>
      <c r="G27" s="102"/>
      <c r="H27" s="102"/>
      <c r="I27" s="102"/>
      <c r="J27" s="102"/>
      <c r="K27" s="102"/>
      <c r="L27" s="102"/>
      <c r="M27" s="102"/>
      <c r="N27" s="102"/>
      <c r="O27" s="102"/>
      <c r="P27" s="102"/>
      <c r="Q27" s="102"/>
      <c r="R27" s="102"/>
      <c r="S27" s="102"/>
      <c r="T27" s="102"/>
      <c r="U27" s="102"/>
    </row>
    <row r="28" spans="1:21" ht="42.75" customHeight="1" x14ac:dyDescent="0.25">
      <c r="A28" s="98" t="s">
        <v>54</v>
      </c>
      <c r="B28" s="111" t="s">
        <v>55</v>
      </c>
      <c r="C28" s="101">
        <v>2017</v>
      </c>
      <c r="D28" s="102"/>
      <c r="E28" s="102"/>
      <c r="F28" s="102"/>
      <c r="G28" s="102"/>
      <c r="H28" s="102"/>
      <c r="I28" s="102"/>
      <c r="J28" s="102"/>
      <c r="K28" s="102"/>
      <c r="L28" s="102"/>
      <c r="M28" s="102"/>
      <c r="N28" s="102"/>
      <c r="O28" s="102"/>
      <c r="P28" s="102"/>
      <c r="Q28" s="102"/>
      <c r="R28" s="102"/>
      <c r="S28" s="102"/>
      <c r="T28" s="102"/>
      <c r="U28" s="102"/>
    </row>
    <row r="29" spans="1:21" ht="42.75" customHeight="1" x14ac:dyDescent="0.25">
      <c r="A29" s="98" t="s">
        <v>52</v>
      </c>
      <c r="B29" s="92" t="s">
        <v>53</v>
      </c>
      <c r="C29" s="101">
        <v>2021</v>
      </c>
      <c r="D29" s="102"/>
      <c r="E29" s="102"/>
      <c r="F29" s="102"/>
      <c r="G29" s="102"/>
      <c r="H29" s="102"/>
      <c r="I29" s="102"/>
      <c r="J29" s="102"/>
      <c r="K29" s="102"/>
      <c r="L29" s="102"/>
      <c r="M29" s="102"/>
      <c r="N29" s="102"/>
      <c r="O29" s="102"/>
      <c r="P29" s="102"/>
      <c r="Q29" s="102"/>
      <c r="R29" s="102"/>
      <c r="S29" s="102"/>
      <c r="T29" s="102"/>
      <c r="U29" s="102"/>
    </row>
    <row r="30" spans="1:21" ht="42.75" customHeight="1" x14ac:dyDescent="0.25">
      <c r="A30" s="98" t="s">
        <v>70</v>
      </c>
      <c r="B30" s="92" t="s">
        <v>51</v>
      </c>
      <c r="C30" s="101" t="s">
        <v>662</v>
      </c>
      <c r="D30" s="102"/>
      <c r="E30" s="102"/>
      <c r="F30" s="102"/>
      <c r="G30" s="102"/>
      <c r="H30" s="102"/>
      <c r="I30" s="102"/>
      <c r="J30" s="102"/>
      <c r="K30" s="102"/>
      <c r="L30" s="102"/>
      <c r="M30" s="102"/>
      <c r="N30" s="102"/>
      <c r="O30" s="102"/>
      <c r="P30" s="102"/>
      <c r="Q30" s="102"/>
      <c r="R30" s="102"/>
      <c r="S30" s="102"/>
      <c r="T30" s="102"/>
      <c r="U30" s="102"/>
    </row>
    <row r="31" spans="1:21" x14ac:dyDescent="0.25">
      <c r="A31" s="102"/>
      <c r="B31" s="102"/>
      <c r="C31" s="102"/>
      <c r="D31" s="102"/>
      <c r="E31" s="102"/>
      <c r="F31" s="102"/>
      <c r="G31" s="102"/>
      <c r="H31" s="102"/>
      <c r="I31" s="102"/>
      <c r="J31" s="102"/>
      <c r="K31" s="102"/>
      <c r="L31" s="102"/>
      <c r="M31" s="102"/>
      <c r="N31" s="102"/>
      <c r="O31" s="102"/>
      <c r="P31" s="102"/>
      <c r="Q31" s="102"/>
      <c r="R31" s="102"/>
      <c r="S31" s="102"/>
      <c r="T31" s="102"/>
      <c r="U31" s="102"/>
    </row>
    <row r="32" spans="1:21" x14ac:dyDescent="0.25">
      <c r="A32" s="102"/>
      <c r="B32" s="102"/>
      <c r="C32" s="102"/>
      <c r="D32" s="102"/>
      <c r="E32" s="102"/>
      <c r="F32" s="102"/>
      <c r="G32" s="102"/>
      <c r="H32" s="102"/>
      <c r="I32" s="102"/>
      <c r="J32" s="102"/>
      <c r="K32" s="102"/>
      <c r="L32" s="102"/>
      <c r="M32" s="102"/>
      <c r="N32" s="102"/>
      <c r="O32" s="102"/>
      <c r="P32" s="102"/>
      <c r="Q32" s="102"/>
      <c r="R32" s="102"/>
      <c r="S32" s="102"/>
      <c r="T32" s="102"/>
      <c r="U32" s="102"/>
    </row>
    <row r="33" spans="1:21" x14ac:dyDescent="0.25">
      <c r="A33" s="102"/>
      <c r="B33" s="102"/>
      <c r="C33" s="102"/>
      <c r="D33" s="102"/>
      <c r="E33" s="102"/>
      <c r="F33" s="102"/>
      <c r="G33" s="102"/>
      <c r="H33" s="102"/>
      <c r="I33" s="102"/>
      <c r="J33" s="102"/>
      <c r="K33" s="102"/>
      <c r="L33" s="102"/>
      <c r="M33" s="102"/>
      <c r="N33" s="102"/>
      <c r="O33" s="102"/>
      <c r="P33" s="102"/>
      <c r="Q33" s="102"/>
      <c r="R33" s="102"/>
      <c r="S33" s="102"/>
      <c r="T33" s="102"/>
      <c r="U33" s="102"/>
    </row>
    <row r="34" spans="1:21" x14ac:dyDescent="0.25">
      <c r="A34" s="102"/>
      <c r="B34" s="102"/>
      <c r="C34" s="102"/>
      <c r="D34" s="102"/>
      <c r="E34" s="102"/>
      <c r="F34" s="102"/>
      <c r="G34" s="102"/>
      <c r="H34" s="102"/>
      <c r="I34" s="102"/>
      <c r="J34" s="102"/>
      <c r="K34" s="102"/>
      <c r="L34" s="102"/>
      <c r="M34" s="102"/>
      <c r="N34" s="102"/>
      <c r="O34" s="102"/>
      <c r="P34" s="102"/>
      <c r="Q34" s="102"/>
      <c r="R34" s="102"/>
      <c r="S34" s="102"/>
      <c r="T34" s="102"/>
      <c r="U34" s="102"/>
    </row>
    <row r="35" spans="1:21" x14ac:dyDescent="0.25">
      <c r="A35" s="102"/>
      <c r="B35" s="102"/>
      <c r="C35" s="102"/>
      <c r="D35" s="102"/>
      <c r="E35" s="102"/>
      <c r="F35" s="102"/>
      <c r="G35" s="102"/>
      <c r="H35" s="102"/>
      <c r="I35" s="102"/>
      <c r="J35" s="102"/>
      <c r="K35" s="102"/>
      <c r="L35" s="102"/>
      <c r="M35" s="102"/>
      <c r="N35" s="102"/>
      <c r="O35" s="102"/>
      <c r="P35" s="102"/>
      <c r="Q35" s="102"/>
      <c r="R35" s="102"/>
      <c r="S35" s="102"/>
      <c r="T35" s="102"/>
      <c r="U35" s="102"/>
    </row>
    <row r="36" spans="1:21" x14ac:dyDescent="0.25">
      <c r="A36" s="102"/>
      <c r="B36" s="102"/>
      <c r="C36" s="102"/>
      <c r="D36" s="102"/>
      <c r="E36" s="102"/>
      <c r="F36" s="102"/>
      <c r="G36" s="102"/>
      <c r="H36" s="102"/>
      <c r="I36" s="102"/>
      <c r="J36" s="102"/>
      <c r="K36" s="102"/>
      <c r="L36" s="102"/>
      <c r="M36" s="102"/>
      <c r="N36" s="102"/>
      <c r="O36" s="102"/>
      <c r="P36" s="102"/>
      <c r="Q36" s="102"/>
      <c r="R36" s="102"/>
      <c r="S36" s="102"/>
      <c r="T36" s="102"/>
      <c r="U36" s="102"/>
    </row>
    <row r="37" spans="1:21" x14ac:dyDescent="0.25">
      <c r="A37" s="102"/>
      <c r="B37" s="102"/>
      <c r="C37" s="102"/>
      <c r="D37" s="102"/>
      <c r="E37" s="102"/>
      <c r="F37" s="102"/>
      <c r="G37" s="102"/>
      <c r="H37" s="102"/>
      <c r="I37" s="102"/>
      <c r="J37" s="102"/>
      <c r="K37" s="102"/>
      <c r="L37" s="102"/>
      <c r="M37" s="102"/>
      <c r="N37" s="102"/>
      <c r="O37" s="102"/>
      <c r="P37" s="102"/>
      <c r="Q37" s="102"/>
      <c r="R37" s="102"/>
      <c r="S37" s="102"/>
      <c r="T37" s="102"/>
      <c r="U37" s="102"/>
    </row>
    <row r="38" spans="1:21" x14ac:dyDescent="0.25">
      <c r="A38" s="102"/>
      <c r="B38" s="102"/>
      <c r="C38" s="102"/>
      <c r="D38" s="102"/>
      <c r="E38" s="102"/>
      <c r="F38" s="102"/>
      <c r="G38" s="102"/>
      <c r="H38" s="102"/>
      <c r="I38" s="102"/>
      <c r="J38" s="102"/>
      <c r="K38" s="102"/>
      <c r="L38" s="102"/>
      <c r="M38" s="102"/>
      <c r="N38" s="102"/>
      <c r="O38" s="102"/>
      <c r="P38" s="102"/>
      <c r="Q38" s="102"/>
      <c r="R38" s="102"/>
      <c r="S38" s="102"/>
      <c r="T38" s="102"/>
      <c r="U38" s="102"/>
    </row>
    <row r="39" spans="1:21" x14ac:dyDescent="0.25">
      <c r="A39" s="102"/>
      <c r="B39" s="102"/>
      <c r="C39" s="102"/>
      <c r="D39" s="102"/>
      <c r="E39" s="102"/>
      <c r="F39" s="102"/>
      <c r="G39" s="102"/>
      <c r="H39" s="102"/>
      <c r="I39" s="102"/>
      <c r="J39" s="102"/>
      <c r="K39" s="102"/>
      <c r="L39" s="102"/>
      <c r="M39" s="102"/>
      <c r="N39" s="102"/>
      <c r="O39" s="102"/>
      <c r="P39" s="102"/>
      <c r="Q39" s="102"/>
      <c r="R39" s="102"/>
      <c r="S39" s="102"/>
      <c r="T39" s="102"/>
      <c r="U39" s="102"/>
    </row>
    <row r="40" spans="1:21" x14ac:dyDescent="0.25">
      <c r="A40" s="102"/>
      <c r="B40" s="102"/>
      <c r="C40" s="102"/>
      <c r="D40" s="102"/>
      <c r="E40" s="102"/>
      <c r="F40" s="102"/>
      <c r="G40" s="102"/>
      <c r="H40" s="102"/>
      <c r="I40" s="102"/>
      <c r="J40" s="102"/>
      <c r="K40" s="102"/>
      <c r="L40" s="102"/>
      <c r="M40" s="102"/>
      <c r="N40" s="102"/>
      <c r="O40" s="102"/>
      <c r="P40" s="102"/>
      <c r="Q40" s="102"/>
      <c r="R40" s="102"/>
      <c r="S40" s="102"/>
      <c r="T40" s="102"/>
      <c r="U40" s="102"/>
    </row>
    <row r="41" spans="1:21" x14ac:dyDescent="0.25">
      <c r="A41" s="102"/>
      <c r="B41" s="102"/>
      <c r="C41" s="102"/>
      <c r="D41" s="102"/>
      <c r="E41" s="102"/>
      <c r="F41" s="102"/>
      <c r="G41" s="102"/>
      <c r="H41" s="102"/>
      <c r="I41" s="102"/>
      <c r="J41" s="102"/>
      <c r="K41" s="102"/>
      <c r="L41" s="102"/>
      <c r="M41" s="102"/>
      <c r="N41" s="102"/>
      <c r="O41" s="102"/>
      <c r="P41" s="102"/>
      <c r="Q41" s="102"/>
      <c r="R41" s="102"/>
      <c r="S41" s="102"/>
      <c r="T41" s="102"/>
      <c r="U41" s="102"/>
    </row>
    <row r="42" spans="1:21" x14ac:dyDescent="0.25">
      <c r="A42" s="102"/>
      <c r="B42" s="102"/>
      <c r="C42" s="102"/>
      <c r="D42" s="102"/>
      <c r="E42" s="102"/>
      <c r="F42" s="102"/>
      <c r="G42" s="102"/>
      <c r="H42" s="102"/>
      <c r="I42" s="102"/>
      <c r="J42" s="102"/>
      <c r="K42" s="102"/>
      <c r="L42" s="102"/>
      <c r="M42" s="102"/>
      <c r="N42" s="102"/>
      <c r="O42" s="102"/>
      <c r="P42" s="102"/>
      <c r="Q42" s="102"/>
      <c r="R42" s="102"/>
      <c r="S42" s="102"/>
      <c r="T42" s="102"/>
      <c r="U42" s="102"/>
    </row>
    <row r="43" spans="1:21" x14ac:dyDescent="0.25">
      <c r="A43" s="102"/>
      <c r="B43" s="102"/>
      <c r="C43" s="102"/>
      <c r="D43" s="102"/>
      <c r="E43" s="102"/>
      <c r="F43" s="102"/>
      <c r="G43" s="102"/>
      <c r="H43" s="102"/>
      <c r="I43" s="102"/>
      <c r="J43" s="102"/>
      <c r="K43" s="102"/>
      <c r="L43" s="102"/>
      <c r="M43" s="102"/>
      <c r="N43" s="102"/>
      <c r="O43" s="102"/>
      <c r="P43" s="102"/>
      <c r="Q43" s="102"/>
      <c r="R43" s="102"/>
      <c r="S43" s="102"/>
      <c r="T43" s="102"/>
      <c r="U43" s="102"/>
    </row>
    <row r="44" spans="1:21" x14ac:dyDescent="0.25">
      <c r="A44" s="102"/>
      <c r="B44" s="102"/>
      <c r="C44" s="102"/>
      <c r="D44" s="102"/>
      <c r="E44" s="102"/>
      <c r="F44" s="102"/>
      <c r="G44" s="102"/>
      <c r="H44" s="102"/>
      <c r="I44" s="102"/>
      <c r="J44" s="102"/>
      <c r="K44" s="102"/>
      <c r="L44" s="102"/>
      <c r="M44" s="102"/>
      <c r="N44" s="102"/>
      <c r="O44" s="102"/>
      <c r="P44" s="102"/>
      <c r="Q44" s="102"/>
      <c r="R44" s="102"/>
      <c r="S44" s="102"/>
      <c r="T44" s="102"/>
      <c r="U44" s="102"/>
    </row>
    <row r="45" spans="1:21" x14ac:dyDescent="0.25">
      <c r="A45" s="102"/>
      <c r="B45" s="102"/>
      <c r="C45" s="102"/>
      <c r="D45" s="102"/>
      <c r="E45" s="102"/>
      <c r="F45" s="102"/>
      <c r="G45" s="102"/>
      <c r="H45" s="102"/>
      <c r="I45" s="102"/>
      <c r="J45" s="102"/>
      <c r="K45" s="102"/>
      <c r="L45" s="102"/>
      <c r="M45" s="102"/>
      <c r="N45" s="102"/>
      <c r="O45" s="102"/>
      <c r="P45" s="102"/>
      <c r="Q45" s="102"/>
      <c r="R45" s="102"/>
      <c r="S45" s="102"/>
      <c r="T45" s="102"/>
      <c r="U45" s="102"/>
    </row>
    <row r="46" spans="1:21" x14ac:dyDescent="0.25">
      <c r="A46" s="102"/>
      <c r="B46" s="102"/>
      <c r="C46" s="102"/>
      <c r="D46" s="102"/>
      <c r="E46" s="102"/>
      <c r="F46" s="102"/>
      <c r="G46" s="102"/>
      <c r="H46" s="102"/>
      <c r="I46" s="102"/>
      <c r="J46" s="102"/>
      <c r="K46" s="102"/>
      <c r="L46" s="102"/>
      <c r="M46" s="102"/>
      <c r="N46" s="102"/>
      <c r="O46" s="102"/>
      <c r="P46" s="102"/>
      <c r="Q46" s="102"/>
      <c r="R46" s="102"/>
      <c r="S46" s="102"/>
      <c r="T46" s="102"/>
      <c r="U46" s="102"/>
    </row>
    <row r="47" spans="1:21" x14ac:dyDescent="0.25">
      <c r="A47" s="102"/>
      <c r="B47" s="102"/>
      <c r="C47" s="102"/>
      <c r="D47" s="102"/>
      <c r="E47" s="102"/>
      <c r="F47" s="102"/>
      <c r="G47" s="102"/>
      <c r="H47" s="102"/>
      <c r="I47" s="102"/>
      <c r="J47" s="102"/>
      <c r="K47" s="102"/>
      <c r="L47" s="102"/>
      <c r="M47" s="102"/>
      <c r="N47" s="102"/>
      <c r="O47" s="102"/>
      <c r="P47" s="102"/>
      <c r="Q47" s="102"/>
      <c r="R47" s="102"/>
      <c r="S47" s="102"/>
      <c r="T47" s="102"/>
      <c r="U47" s="102"/>
    </row>
    <row r="48" spans="1:21" x14ac:dyDescent="0.25">
      <c r="A48" s="102"/>
      <c r="B48" s="102"/>
      <c r="C48" s="102"/>
      <c r="D48" s="102"/>
      <c r="E48" s="102"/>
      <c r="F48" s="102"/>
      <c r="G48" s="102"/>
      <c r="H48" s="102"/>
      <c r="I48" s="102"/>
      <c r="J48" s="102"/>
      <c r="K48" s="102"/>
      <c r="L48" s="102"/>
      <c r="M48" s="102"/>
      <c r="N48" s="102"/>
      <c r="O48" s="102"/>
      <c r="P48" s="102"/>
      <c r="Q48" s="102"/>
      <c r="R48" s="102"/>
      <c r="S48" s="102"/>
      <c r="T48" s="102"/>
      <c r="U48" s="102"/>
    </row>
    <row r="49" spans="1:21" x14ac:dyDescent="0.25">
      <c r="A49" s="102"/>
      <c r="B49" s="102"/>
      <c r="C49" s="102"/>
      <c r="D49" s="102"/>
      <c r="E49" s="102"/>
      <c r="F49" s="102"/>
      <c r="G49" s="102"/>
      <c r="H49" s="102"/>
      <c r="I49" s="102"/>
      <c r="J49" s="102"/>
      <c r="K49" s="102"/>
      <c r="L49" s="102"/>
      <c r="M49" s="102"/>
      <c r="N49" s="102"/>
      <c r="O49" s="102"/>
      <c r="P49" s="102"/>
      <c r="Q49" s="102"/>
      <c r="R49" s="102"/>
      <c r="S49" s="102"/>
      <c r="T49" s="102"/>
      <c r="U49" s="102"/>
    </row>
    <row r="50" spans="1:21" x14ac:dyDescent="0.25">
      <c r="A50" s="102"/>
      <c r="B50" s="102"/>
      <c r="C50" s="102"/>
      <c r="D50" s="102"/>
      <c r="E50" s="102"/>
      <c r="F50" s="102"/>
      <c r="G50" s="102"/>
      <c r="H50" s="102"/>
      <c r="I50" s="102"/>
      <c r="J50" s="102"/>
      <c r="K50" s="102"/>
      <c r="L50" s="102"/>
      <c r="M50" s="102"/>
      <c r="N50" s="102"/>
      <c r="O50" s="102"/>
      <c r="P50" s="102"/>
      <c r="Q50" s="102"/>
      <c r="R50" s="102"/>
      <c r="S50" s="102"/>
      <c r="T50" s="102"/>
      <c r="U50" s="102"/>
    </row>
    <row r="51" spans="1:21" x14ac:dyDescent="0.25">
      <c r="A51" s="102"/>
      <c r="B51" s="102"/>
      <c r="C51" s="102"/>
      <c r="D51" s="102"/>
      <c r="E51" s="102"/>
      <c r="F51" s="102"/>
      <c r="G51" s="102"/>
      <c r="H51" s="102"/>
      <c r="I51" s="102"/>
      <c r="J51" s="102"/>
      <c r="K51" s="102"/>
      <c r="L51" s="102"/>
      <c r="M51" s="102"/>
      <c r="N51" s="102"/>
      <c r="O51" s="102"/>
      <c r="P51" s="102"/>
      <c r="Q51" s="102"/>
      <c r="R51" s="102"/>
      <c r="S51" s="102"/>
      <c r="T51" s="102"/>
      <c r="U51" s="102"/>
    </row>
    <row r="52" spans="1:21" x14ac:dyDescent="0.25">
      <c r="A52" s="102"/>
      <c r="B52" s="102"/>
      <c r="C52" s="102"/>
      <c r="D52" s="102"/>
      <c r="E52" s="102"/>
      <c r="F52" s="102"/>
      <c r="G52" s="102"/>
      <c r="H52" s="102"/>
      <c r="I52" s="102"/>
      <c r="J52" s="102"/>
      <c r="K52" s="102"/>
      <c r="L52" s="102"/>
      <c r="M52" s="102"/>
      <c r="N52" s="102"/>
      <c r="O52" s="102"/>
      <c r="P52" s="102"/>
      <c r="Q52" s="102"/>
      <c r="R52" s="102"/>
      <c r="S52" s="102"/>
      <c r="T52" s="102"/>
      <c r="U52" s="102"/>
    </row>
    <row r="53" spans="1:21" x14ac:dyDescent="0.25">
      <c r="A53" s="102"/>
      <c r="B53" s="102"/>
      <c r="C53" s="102"/>
      <c r="D53" s="102"/>
      <c r="E53" s="102"/>
      <c r="F53" s="102"/>
      <c r="G53" s="102"/>
      <c r="H53" s="102"/>
      <c r="I53" s="102"/>
      <c r="J53" s="102"/>
      <c r="K53" s="102"/>
      <c r="L53" s="102"/>
      <c r="M53" s="102"/>
      <c r="N53" s="102"/>
      <c r="O53" s="102"/>
      <c r="P53" s="102"/>
      <c r="Q53" s="102"/>
      <c r="R53" s="102"/>
      <c r="S53" s="102"/>
      <c r="T53" s="102"/>
      <c r="U53" s="102"/>
    </row>
    <row r="54" spans="1:21" x14ac:dyDescent="0.25">
      <c r="A54" s="102"/>
      <c r="B54" s="102"/>
      <c r="C54" s="102"/>
      <c r="D54" s="102"/>
      <c r="E54" s="102"/>
      <c r="F54" s="102"/>
      <c r="G54" s="102"/>
      <c r="H54" s="102"/>
      <c r="I54" s="102"/>
      <c r="J54" s="102"/>
      <c r="K54" s="102"/>
      <c r="L54" s="102"/>
      <c r="M54" s="102"/>
      <c r="N54" s="102"/>
      <c r="O54" s="102"/>
      <c r="P54" s="102"/>
      <c r="Q54" s="102"/>
      <c r="R54" s="102"/>
      <c r="S54" s="102"/>
      <c r="T54" s="102"/>
      <c r="U54" s="102"/>
    </row>
    <row r="55" spans="1:21" x14ac:dyDescent="0.25">
      <c r="A55" s="102"/>
      <c r="B55" s="102"/>
      <c r="C55" s="102"/>
      <c r="D55" s="102"/>
      <c r="E55" s="102"/>
      <c r="F55" s="102"/>
      <c r="G55" s="102"/>
      <c r="H55" s="102"/>
      <c r="I55" s="102"/>
      <c r="J55" s="102"/>
      <c r="K55" s="102"/>
      <c r="L55" s="102"/>
      <c r="M55" s="102"/>
      <c r="N55" s="102"/>
      <c r="O55" s="102"/>
      <c r="P55" s="102"/>
      <c r="Q55" s="102"/>
      <c r="R55" s="102"/>
      <c r="S55" s="102"/>
      <c r="T55" s="102"/>
      <c r="U55" s="102"/>
    </row>
    <row r="56" spans="1:21" x14ac:dyDescent="0.25">
      <c r="A56" s="102"/>
      <c r="B56" s="102"/>
      <c r="C56" s="102"/>
      <c r="D56" s="102"/>
      <c r="E56" s="102"/>
      <c r="F56" s="102"/>
      <c r="G56" s="102"/>
      <c r="H56" s="102"/>
      <c r="I56" s="102"/>
      <c r="J56" s="102"/>
      <c r="K56" s="102"/>
      <c r="L56" s="102"/>
      <c r="M56" s="102"/>
      <c r="N56" s="102"/>
      <c r="O56" s="102"/>
      <c r="P56" s="102"/>
      <c r="Q56" s="102"/>
      <c r="R56" s="102"/>
      <c r="S56" s="102"/>
      <c r="T56" s="102"/>
      <c r="U56" s="102"/>
    </row>
    <row r="57" spans="1:21" x14ac:dyDescent="0.25">
      <c r="A57" s="102"/>
      <c r="B57" s="102"/>
      <c r="C57" s="102"/>
      <c r="D57" s="102"/>
      <c r="E57" s="102"/>
      <c r="F57" s="102"/>
      <c r="G57" s="102"/>
      <c r="H57" s="102"/>
      <c r="I57" s="102"/>
      <c r="J57" s="102"/>
      <c r="K57" s="102"/>
      <c r="L57" s="102"/>
      <c r="M57" s="102"/>
      <c r="N57" s="102"/>
      <c r="O57" s="102"/>
      <c r="P57" s="102"/>
      <c r="Q57" s="102"/>
      <c r="R57" s="102"/>
      <c r="S57" s="102"/>
      <c r="T57" s="102"/>
      <c r="U57" s="102"/>
    </row>
    <row r="58" spans="1:21" x14ac:dyDescent="0.25">
      <c r="A58" s="102"/>
      <c r="B58" s="102"/>
      <c r="C58" s="102"/>
      <c r="D58" s="102"/>
      <c r="E58" s="102"/>
      <c r="F58" s="102"/>
      <c r="G58" s="102"/>
      <c r="H58" s="102"/>
      <c r="I58" s="102"/>
      <c r="J58" s="102"/>
      <c r="K58" s="102"/>
      <c r="L58" s="102"/>
      <c r="M58" s="102"/>
      <c r="N58" s="102"/>
      <c r="O58" s="102"/>
      <c r="P58" s="102"/>
      <c r="Q58" s="102"/>
      <c r="R58" s="102"/>
      <c r="S58" s="102"/>
      <c r="T58" s="102"/>
      <c r="U58" s="102"/>
    </row>
    <row r="59" spans="1:21" x14ac:dyDescent="0.25">
      <c r="A59" s="102"/>
      <c r="B59" s="102"/>
      <c r="C59" s="102"/>
      <c r="D59" s="102"/>
      <c r="E59" s="102"/>
      <c r="F59" s="102"/>
      <c r="G59" s="102"/>
      <c r="H59" s="102"/>
      <c r="I59" s="102"/>
      <c r="J59" s="102"/>
      <c r="K59" s="102"/>
      <c r="L59" s="102"/>
      <c r="M59" s="102"/>
      <c r="N59" s="102"/>
      <c r="O59" s="102"/>
      <c r="P59" s="102"/>
      <c r="Q59" s="102"/>
      <c r="R59" s="102"/>
      <c r="S59" s="102"/>
      <c r="T59" s="102"/>
      <c r="U59" s="102"/>
    </row>
    <row r="60" spans="1:21" x14ac:dyDescent="0.25">
      <c r="A60" s="102"/>
      <c r="B60" s="102"/>
      <c r="C60" s="102"/>
      <c r="D60" s="102"/>
      <c r="E60" s="102"/>
      <c r="F60" s="102"/>
      <c r="G60" s="102"/>
      <c r="H60" s="102"/>
      <c r="I60" s="102"/>
      <c r="J60" s="102"/>
      <c r="K60" s="102"/>
      <c r="L60" s="102"/>
      <c r="M60" s="102"/>
      <c r="N60" s="102"/>
      <c r="O60" s="102"/>
      <c r="P60" s="102"/>
      <c r="Q60" s="102"/>
      <c r="R60" s="102"/>
      <c r="S60" s="102"/>
      <c r="T60" s="102"/>
      <c r="U60" s="102"/>
    </row>
    <row r="61" spans="1:21" x14ac:dyDescent="0.25">
      <c r="A61" s="102"/>
      <c r="B61" s="102"/>
      <c r="C61" s="102"/>
      <c r="D61" s="102"/>
      <c r="E61" s="102"/>
      <c r="F61" s="102"/>
      <c r="G61" s="102"/>
      <c r="H61" s="102"/>
      <c r="I61" s="102"/>
      <c r="J61" s="102"/>
      <c r="K61" s="102"/>
      <c r="L61" s="102"/>
      <c r="M61" s="102"/>
      <c r="N61" s="102"/>
      <c r="O61" s="102"/>
      <c r="P61" s="102"/>
      <c r="Q61" s="102"/>
      <c r="R61" s="102"/>
      <c r="S61" s="102"/>
      <c r="T61" s="102"/>
      <c r="U61" s="102"/>
    </row>
    <row r="62" spans="1:21" x14ac:dyDescent="0.25">
      <c r="A62" s="102"/>
      <c r="B62" s="102"/>
      <c r="C62" s="102"/>
      <c r="D62" s="102"/>
      <c r="E62" s="102"/>
      <c r="F62" s="102"/>
      <c r="G62" s="102"/>
      <c r="H62" s="102"/>
      <c r="I62" s="102"/>
      <c r="J62" s="102"/>
      <c r="K62" s="102"/>
      <c r="L62" s="102"/>
      <c r="M62" s="102"/>
      <c r="N62" s="102"/>
      <c r="O62" s="102"/>
      <c r="P62" s="102"/>
      <c r="Q62" s="102"/>
      <c r="R62" s="102"/>
      <c r="S62" s="102"/>
      <c r="T62" s="102"/>
      <c r="U62" s="102"/>
    </row>
    <row r="63" spans="1:21" x14ac:dyDescent="0.25">
      <c r="A63" s="102"/>
      <c r="B63" s="102"/>
      <c r="C63" s="102"/>
      <c r="D63" s="102"/>
      <c r="E63" s="102"/>
      <c r="F63" s="102"/>
      <c r="G63" s="102"/>
      <c r="H63" s="102"/>
      <c r="I63" s="102"/>
      <c r="J63" s="102"/>
      <c r="K63" s="102"/>
      <c r="L63" s="102"/>
      <c r="M63" s="102"/>
      <c r="N63" s="102"/>
      <c r="O63" s="102"/>
      <c r="P63" s="102"/>
      <c r="Q63" s="102"/>
      <c r="R63" s="102"/>
      <c r="S63" s="102"/>
      <c r="T63" s="102"/>
      <c r="U63" s="102"/>
    </row>
    <row r="64" spans="1:21" x14ac:dyDescent="0.25">
      <c r="A64" s="102"/>
      <c r="B64" s="102"/>
      <c r="C64" s="102"/>
      <c r="D64" s="102"/>
      <c r="E64" s="102"/>
      <c r="F64" s="102"/>
      <c r="G64" s="102"/>
      <c r="H64" s="102"/>
      <c r="I64" s="102"/>
      <c r="J64" s="102"/>
      <c r="K64" s="102"/>
      <c r="L64" s="102"/>
      <c r="M64" s="102"/>
      <c r="N64" s="102"/>
      <c r="O64" s="102"/>
      <c r="P64" s="102"/>
      <c r="Q64" s="102"/>
      <c r="R64" s="102"/>
      <c r="S64" s="102"/>
      <c r="T64" s="102"/>
      <c r="U64" s="102"/>
    </row>
    <row r="65" spans="1:21" x14ac:dyDescent="0.25">
      <c r="A65" s="102"/>
      <c r="B65" s="102"/>
      <c r="C65" s="102"/>
      <c r="D65" s="102"/>
      <c r="E65" s="102"/>
      <c r="F65" s="102"/>
      <c r="G65" s="102"/>
      <c r="H65" s="102"/>
      <c r="I65" s="102"/>
      <c r="J65" s="102"/>
      <c r="K65" s="102"/>
      <c r="L65" s="102"/>
      <c r="M65" s="102"/>
      <c r="N65" s="102"/>
      <c r="O65" s="102"/>
      <c r="P65" s="102"/>
      <c r="Q65" s="102"/>
      <c r="R65" s="102"/>
      <c r="S65" s="102"/>
      <c r="T65" s="102"/>
      <c r="U65" s="102"/>
    </row>
    <row r="66" spans="1:21" x14ac:dyDescent="0.25">
      <c r="A66" s="102"/>
      <c r="B66" s="102"/>
      <c r="C66" s="102"/>
      <c r="D66" s="102"/>
      <c r="E66" s="102"/>
      <c r="F66" s="102"/>
      <c r="G66" s="102"/>
      <c r="H66" s="102"/>
      <c r="I66" s="102"/>
      <c r="J66" s="102"/>
      <c r="K66" s="102"/>
      <c r="L66" s="102"/>
      <c r="M66" s="102"/>
      <c r="N66" s="102"/>
      <c r="O66" s="102"/>
      <c r="P66" s="102"/>
      <c r="Q66" s="102"/>
      <c r="R66" s="102"/>
      <c r="S66" s="102"/>
      <c r="T66" s="102"/>
      <c r="U66" s="102"/>
    </row>
    <row r="67" spans="1:21" x14ac:dyDescent="0.25">
      <c r="A67" s="102"/>
      <c r="B67" s="102"/>
      <c r="C67" s="102"/>
      <c r="D67" s="102"/>
      <c r="E67" s="102"/>
      <c r="F67" s="102"/>
      <c r="G67" s="102"/>
      <c r="H67" s="102"/>
      <c r="I67" s="102"/>
      <c r="J67" s="102"/>
      <c r="K67" s="102"/>
      <c r="L67" s="102"/>
      <c r="M67" s="102"/>
      <c r="N67" s="102"/>
      <c r="O67" s="102"/>
      <c r="P67" s="102"/>
      <c r="Q67" s="102"/>
      <c r="R67" s="102"/>
      <c r="S67" s="102"/>
      <c r="T67" s="102"/>
      <c r="U67" s="102"/>
    </row>
    <row r="68" spans="1:21" x14ac:dyDescent="0.25">
      <c r="A68" s="102"/>
      <c r="B68" s="102"/>
      <c r="C68" s="102"/>
      <c r="D68" s="102"/>
      <c r="E68" s="102"/>
      <c r="F68" s="102"/>
      <c r="G68" s="102"/>
      <c r="H68" s="102"/>
      <c r="I68" s="102"/>
      <c r="J68" s="102"/>
      <c r="K68" s="102"/>
      <c r="L68" s="102"/>
      <c r="M68" s="102"/>
      <c r="N68" s="102"/>
      <c r="O68" s="102"/>
      <c r="P68" s="102"/>
      <c r="Q68" s="102"/>
      <c r="R68" s="102"/>
      <c r="S68" s="102"/>
      <c r="T68" s="102"/>
      <c r="U68" s="102"/>
    </row>
    <row r="69" spans="1:21" x14ac:dyDescent="0.25">
      <c r="A69" s="102"/>
      <c r="B69" s="102"/>
      <c r="C69" s="102"/>
      <c r="D69" s="102"/>
      <c r="E69" s="102"/>
      <c r="F69" s="102"/>
      <c r="G69" s="102"/>
      <c r="H69" s="102"/>
      <c r="I69" s="102"/>
      <c r="J69" s="102"/>
      <c r="K69" s="102"/>
      <c r="L69" s="102"/>
      <c r="M69" s="102"/>
      <c r="N69" s="102"/>
      <c r="O69" s="102"/>
      <c r="P69" s="102"/>
      <c r="Q69" s="102"/>
      <c r="R69" s="102"/>
      <c r="S69" s="102"/>
      <c r="T69" s="102"/>
      <c r="U69" s="102"/>
    </row>
    <row r="70" spans="1:21" x14ac:dyDescent="0.25">
      <c r="A70" s="102"/>
      <c r="B70" s="102"/>
      <c r="C70" s="102"/>
      <c r="D70" s="102"/>
      <c r="E70" s="102"/>
      <c r="F70" s="102"/>
      <c r="G70" s="102"/>
      <c r="H70" s="102"/>
      <c r="I70" s="102"/>
      <c r="J70" s="102"/>
      <c r="K70" s="102"/>
      <c r="L70" s="102"/>
      <c r="M70" s="102"/>
      <c r="N70" s="102"/>
      <c r="O70" s="102"/>
      <c r="P70" s="102"/>
      <c r="Q70" s="102"/>
      <c r="R70" s="102"/>
      <c r="S70" s="102"/>
      <c r="T70" s="102"/>
      <c r="U70" s="102"/>
    </row>
    <row r="71" spans="1:21" x14ac:dyDescent="0.25">
      <c r="A71" s="102"/>
      <c r="B71" s="102"/>
      <c r="C71" s="102"/>
      <c r="D71" s="102"/>
      <c r="E71" s="102"/>
      <c r="F71" s="102"/>
      <c r="G71" s="102"/>
      <c r="H71" s="102"/>
      <c r="I71" s="102"/>
      <c r="J71" s="102"/>
      <c r="K71" s="102"/>
      <c r="L71" s="102"/>
      <c r="M71" s="102"/>
      <c r="N71" s="102"/>
      <c r="O71" s="102"/>
      <c r="P71" s="102"/>
      <c r="Q71" s="102"/>
      <c r="R71" s="102"/>
      <c r="S71" s="102"/>
      <c r="T71" s="102"/>
      <c r="U71" s="102"/>
    </row>
    <row r="72" spans="1:21" x14ac:dyDescent="0.25">
      <c r="A72" s="102"/>
      <c r="B72" s="102"/>
      <c r="C72" s="102"/>
      <c r="D72" s="102"/>
      <c r="E72" s="102"/>
      <c r="F72" s="102"/>
      <c r="G72" s="102"/>
      <c r="H72" s="102"/>
      <c r="I72" s="102"/>
      <c r="J72" s="102"/>
      <c r="K72" s="102"/>
      <c r="L72" s="102"/>
      <c r="M72" s="102"/>
      <c r="N72" s="102"/>
      <c r="O72" s="102"/>
      <c r="P72" s="102"/>
      <c r="Q72" s="102"/>
      <c r="R72" s="102"/>
      <c r="S72" s="102"/>
      <c r="T72" s="102"/>
      <c r="U72" s="102"/>
    </row>
    <row r="73" spans="1:21" x14ac:dyDescent="0.25">
      <c r="A73" s="102"/>
      <c r="B73" s="102"/>
      <c r="C73" s="102"/>
      <c r="D73" s="102"/>
      <c r="E73" s="102"/>
      <c r="F73" s="102"/>
      <c r="G73" s="102"/>
      <c r="H73" s="102"/>
      <c r="I73" s="102"/>
      <c r="J73" s="102"/>
      <c r="K73" s="102"/>
      <c r="L73" s="102"/>
      <c r="M73" s="102"/>
      <c r="N73" s="102"/>
      <c r="O73" s="102"/>
      <c r="P73" s="102"/>
      <c r="Q73" s="102"/>
      <c r="R73" s="102"/>
      <c r="S73" s="102"/>
      <c r="T73" s="102"/>
      <c r="U73" s="102"/>
    </row>
    <row r="74" spans="1:21" x14ac:dyDescent="0.25">
      <c r="A74" s="102"/>
      <c r="B74" s="102"/>
      <c r="C74" s="102"/>
      <c r="D74" s="102"/>
      <c r="E74" s="102"/>
      <c r="F74" s="102"/>
      <c r="G74" s="102"/>
      <c r="H74" s="102"/>
      <c r="I74" s="102"/>
      <c r="J74" s="102"/>
      <c r="K74" s="102"/>
      <c r="L74" s="102"/>
      <c r="M74" s="102"/>
      <c r="N74" s="102"/>
      <c r="O74" s="102"/>
      <c r="P74" s="102"/>
      <c r="Q74" s="102"/>
      <c r="R74" s="102"/>
      <c r="S74" s="102"/>
      <c r="T74" s="102"/>
      <c r="U74" s="102"/>
    </row>
    <row r="75" spans="1:21" x14ac:dyDescent="0.25">
      <c r="A75" s="102"/>
      <c r="B75" s="102"/>
      <c r="C75" s="102"/>
      <c r="D75" s="102"/>
      <c r="E75" s="102"/>
      <c r="F75" s="102"/>
      <c r="G75" s="102"/>
      <c r="H75" s="102"/>
      <c r="I75" s="102"/>
      <c r="J75" s="102"/>
      <c r="K75" s="102"/>
      <c r="L75" s="102"/>
      <c r="M75" s="102"/>
      <c r="N75" s="102"/>
      <c r="O75" s="102"/>
      <c r="P75" s="102"/>
      <c r="Q75" s="102"/>
      <c r="R75" s="102"/>
      <c r="S75" s="102"/>
      <c r="T75" s="102"/>
      <c r="U75" s="102"/>
    </row>
    <row r="76" spans="1:21" x14ac:dyDescent="0.25">
      <c r="A76" s="102"/>
      <c r="B76" s="102"/>
      <c r="C76" s="102"/>
      <c r="D76" s="102"/>
      <c r="E76" s="102"/>
      <c r="F76" s="102"/>
      <c r="G76" s="102"/>
      <c r="H76" s="102"/>
      <c r="I76" s="102"/>
      <c r="J76" s="102"/>
      <c r="K76" s="102"/>
      <c r="L76" s="102"/>
      <c r="M76" s="102"/>
      <c r="N76" s="102"/>
      <c r="O76" s="102"/>
      <c r="P76" s="102"/>
      <c r="Q76" s="102"/>
      <c r="R76" s="102"/>
      <c r="S76" s="102"/>
      <c r="T76" s="102"/>
      <c r="U76" s="102"/>
    </row>
    <row r="77" spans="1:21" x14ac:dyDescent="0.25">
      <c r="A77" s="102"/>
      <c r="B77" s="102"/>
      <c r="C77" s="102"/>
      <c r="D77" s="102"/>
      <c r="E77" s="102"/>
      <c r="F77" s="102"/>
      <c r="G77" s="102"/>
      <c r="H77" s="102"/>
      <c r="I77" s="102"/>
      <c r="J77" s="102"/>
      <c r="K77" s="102"/>
      <c r="L77" s="102"/>
      <c r="M77" s="102"/>
      <c r="N77" s="102"/>
      <c r="O77" s="102"/>
      <c r="P77" s="102"/>
      <c r="Q77" s="102"/>
      <c r="R77" s="102"/>
      <c r="S77" s="102"/>
      <c r="T77" s="102"/>
      <c r="U77" s="102"/>
    </row>
    <row r="78" spans="1:21" x14ac:dyDescent="0.25">
      <c r="A78" s="102"/>
      <c r="B78" s="102"/>
      <c r="C78" s="102"/>
      <c r="D78" s="102"/>
      <c r="E78" s="102"/>
      <c r="F78" s="102"/>
      <c r="G78" s="102"/>
      <c r="H78" s="102"/>
      <c r="I78" s="102"/>
      <c r="J78" s="102"/>
      <c r="K78" s="102"/>
      <c r="L78" s="102"/>
      <c r="M78" s="102"/>
      <c r="N78" s="102"/>
      <c r="O78" s="102"/>
      <c r="P78" s="102"/>
      <c r="Q78" s="102"/>
      <c r="R78" s="102"/>
      <c r="S78" s="102"/>
      <c r="T78" s="102"/>
      <c r="U78" s="102"/>
    </row>
    <row r="79" spans="1:21" x14ac:dyDescent="0.25">
      <c r="A79" s="102"/>
      <c r="B79" s="102"/>
      <c r="C79" s="102"/>
      <c r="D79" s="102"/>
      <c r="E79" s="102"/>
      <c r="F79" s="102"/>
      <c r="G79" s="102"/>
      <c r="H79" s="102"/>
      <c r="I79" s="102"/>
      <c r="J79" s="102"/>
      <c r="K79" s="102"/>
      <c r="L79" s="102"/>
      <c r="M79" s="102"/>
      <c r="N79" s="102"/>
      <c r="O79" s="102"/>
      <c r="P79" s="102"/>
      <c r="Q79" s="102"/>
      <c r="R79" s="102"/>
      <c r="S79" s="102"/>
      <c r="T79" s="102"/>
      <c r="U79" s="102"/>
    </row>
    <row r="80" spans="1:21" x14ac:dyDescent="0.25">
      <c r="A80" s="102"/>
      <c r="B80" s="102"/>
      <c r="C80" s="102"/>
      <c r="D80" s="102"/>
      <c r="E80" s="102"/>
      <c r="F80" s="102"/>
      <c r="G80" s="102"/>
      <c r="H80" s="102"/>
      <c r="I80" s="102"/>
      <c r="J80" s="102"/>
      <c r="K80" s="102"/>
      <c r="L80" s="102"/>
      <c r="M80" s="102"/>
      <c r="N80" s="102"/>
      <c r="O80" s="102"/>
      <c r="P80" s="102"/>
      <c r="Q80" s="102"/>
      <c r="R80" s="102"/>
      <c r="S80" s="102"/>
      <c r="T80" s="102"/>
      <c r="U80" s="102"/>
    </row>
    <row r="81" spans="1:21" x14ac:dyDescent="0.25">
      <c r="A81" s="102"/>
      <c r="B81" s="102"/>
      <c r="C81" s="102"/>
      <c r="D81" s="102"/>
      <c r="E81" s="102"/>
      <c r="F81" s="102"/>
      <c r="G81" s="102"/>
      <c r="H81" s="102"/>
      <c r="I81" s="102"/>
      <c r="J81" s="102"/>
      <c r="K81" s="102"/>
      <c r="L81" s="102"/>
      <c r="M81" s="102"/>
      <c r="N81" s="102"/>
      <c r="O81" s="102"/>
      <c r="P81" s="102"/>
      <c r="Q81" s="102"/>
      <c r="R81" s="102"/>
      <c r="S81" s="102"/>
      <c r="T81" s="102"/>
      <c r="U81" s="102"/>
    </row>
    <row r="82" spans="1:21" x14ac:dyDescent="0.25">
      <c r="A82" s="102"/>
      <c r="B82" s="102"/>
      <c r="C82" s="102"/>
      <c r="D82" s="102"/>
      <c r="E82" s="102"/>
      <c r="F82" s="102"/>
      <c r="G82" s="102"/>
      <c r="H82" s="102"/>
      <c r="I82" s="102"/>
      <c r="J82" s="102"/>
      <c r="K82" s="102"/>
      <c r="L82" s="102"/>
      <c r="M82" s="102"/>
      <c r="N82" s="102"/>
      <c r="O82" s="102"/>
      <c r="P82" s="102"/>
      <c r="Q82" s="102"/>
      <c r="R82" s="102"/>
      <c r="S82" s="102"/>
      <c r="T82" s="102"/>
      <c r="U82" s="102"/>
    </row>
    <row r="83" spans="1:21" x14ac:dyDescent="0.25">
      <c r="A83" s="102"/>
      <c r="B83" s="102"/>
      <c r="C83" s="102"/>
      <c r="D83" s="102"/>
      <c r="E83" s="102"/>
      <c r="F83" s="102"/>
      <c r="G83" s="102"/>
      <c r="H83" s="102"/>
      <c r="I83" s="102"/>
      <c r="J83" s="102"/>
      <c r="K83" s="102"/>
      <c r="L83" s="102"/>
      <c r="M83" s="102"/>
      <c r="N83" s="102"/>
      <c r="O83" s="102"/>
      <c r="P83" s="102"/>
      <c r="Q83" s="102"/>
      <c r="R83" s="102"/>
      <c r="S83" s="102"/>
      <c r="T83" s="102"/>
      <c r="U83" s="102"/>
    </row>
    <row r="84" spans="1:21" x14ac:dyDescent="0.25">
      <c r="A84" s="102"/>
      <c r="B84" s="102"/>
      <c r="C84" s="102"/>
      <c r="D84" s="102"/>
      <c r="E84" s="102"/>
      <c r="F84" s="102"/>
      <c r="G84" s="102"/>
      <c r="H84" s="102"/>
      <c r="I84" s="102"/>
      <c r="J84" s="102"/>
      <c r="K84" s="102"/>
      <c r="L84" s="102"/>
      <c r="M84" s="102"/>
      <c r="N84" s="102"/>
      <c r="O84" s="102"/>
      <c r="P84" s="102"/>
      <c r="Q84" s="102"/>
      <c r="R84" s="102"/>
      <c r="S84" s="102"/>
      <c r="T84" s="102"/>
      <c r="U84" s="102"/>
    </row>
    <row r="85" spans="1:21" x14ac:dyDescent="0.25">
      <c r="A85" s="102"/>
      <c r="B85" s="102"/>
      <c r="C85" s="102"/>
      <c r="D85" s="102"/>
      <c r="E85" s="102"/>
      <c r="F85" s="102"/>
      <c r="G85" s="102"/>
      <c r="H85" s="102"/>
      <c r="I85" s="102"/>
      <c r="J85" s="102"/>
      <c r="K85" s="102"/>
      <c r="L85" s="102"/>
      <c r="M85" s="102"/>
      <c r="N85" s="102"/>
      <c r="O85" s="102"/>
      <c r="P85" s="102"/>
      <c r="Q85" s="102"/>
      <c r="R85" s="102"/>
      <c r="S85" s="102"/>
      <c r="T85" s="102"/>
      <c r="U85" s="102"/>
    </row>
    <row r="86" spans="1:21" x14ac:dyDescent="0.25">
      <c r="A86" s="102"/>
      <c r="B86" s="102"/>
      <c r="C86" s="102"/>
      <c r="D86" s="102"/>
      <c r="E86" s="102"/>
      <c r="F86" s="102"/>
      <c r="G86" s="102"/>
      <c r="H86" s="102"/>
      <c r="I86" s="102"/>
      <c r="J86" s="102"/>
      <c r="K86" s="102"/>
      <c r="L86" s="102"/>
      <c r="M86" s="102"/>
      <c r="N86" s="102"/>
      <c r="O86" s="102"/>
      <c r="P86" s="102"/>
      <c r="Q86" s="102"/>
      <c r="R86" s="102"/>
      <c r="S86" s="102"/>
      <c r="T86" s="102"/>
      <c r="U86" s="102"/>
    </row>
    <row r="87" spans="1:21" x14ac:dyDescent="0.25">
      <c r="A87" s="102"/>
      <c r="B87" s="102"/>
      <c r="C87" s="102"/>
      <c r="D87" s="102"/>
      <c r="E87" s="102"/>
      <c r="F87" s="102"/>
      <c r="G87" s="102"/>
      <c r="H87" s="102"/>
      <c r="I87" s="102"/>
      <c r="J87" s="102"/>
      <c r="K87" s="102"/>
      <c r="L87" s="102"/>
      <c r="M87" s="102"/>
      <c r="N87" s="102"/>
      <c r="O87" s="102"/>
      <c r="P87" s="102"/>
      <c r="Q87" s="102"/>
      <c r="R87" s="102"/>
      <c r="S87" s="102"/>
      <c r="T87" s="102"/>
      <c r="U87" s="102"/>
    </row>
    <row r="88" spans="1:21" x14ac:dyDescent="0.25">
      <c r="A88" s="102"/>
      <c r="B88" s="102"/>
      <c r="C88" s="102"/>
      <c r="D88" s="102"/>
      <c r="E88" s="102"/>
      <c r="F88" s="102"/>
      <c r="G88" s="102"/>
      <c r="H88" s="102"/>
      <c r="I88" s="102"/>
      <c r="J88" s="102"/>
      <c r="K88" s="102"/>
      <c r="L88" s="102"/>
      <c r="M88" s="102"/>
      <c r="N88" s="102"/>
      <c r="O88" s="102"/>
      <c r="P88" s="102"/>
      <c r="Q88" s="102"/>
      <c r="R88" s="102"/>
      <c r="S88" s="102"/>
      <c r="T88" s="102"/>
      <c r="U88" s="102"/>
    </row>
    <row r="89" spans="1:21" x14ac:dyDescent="0.25">
      <c r="A89" s="102"/>
      <c r="B89" s="102"/>
      <c r="C89" s="102"/>
      <c r="D89" s="102"/>
      <c r="E89" s="102"/>
      <c r="F89" s="102"/>
      <c r="G89" s="102"/>
      <c r="H89" s="102"/>
      <c r="I89" s="102"/>
      <c r="J89" s="102"/>
      <c r="K89" s="102"/>
      <c r="L89" s="102"/>
      <c r="M89" s="102"/>
      <c r="N89" s="102"/>
      <c r="O89" s="102"/>
      <c r="P89" s="102"/>
      <c r="Q89" s="102"/>
      <c r="R89" s="102"/>
      <c r="S89" s="102"/>
      <c r="T89" s="102"/>
      <c r="U89" s="102"/>
    </row>
    <row r="90" spans="1:21" x14ac:dyDescent="0.25">
      <c r="A90" s="102"/>
      <c r="B90" s="102"/>
      <c r="C90" s="102"/>
      <c r="D90" s="102"/>
      <c r="E90" s="102"/>
      <c r="F90" s="102"/>
      <c r="G90" s="102"/>
      <c r="H90" s="102"/>
      <c r="I90" s="102"/>
      <c r="J90" s="102"/>
      <c r="K90" s="102"/>
      <c r="L90" s="102"/>
      <c r="M90" s="102"/>
      <c r="N90" s="102"/>
      <c r="O90" s="102"/>
      <c r="P90" s="102"/>
      <c r="Q90" s="102"/>
      <c r="R90" s="102"/>
      <c r="S90" s="102"/>
      <c r="T90" s="102"/>
      <c r="U90" s="102"/>
    </row>
    <row r="91" spans="1:21" x14ac:dyDescent="0.25">
      <c r="A91" s="102"/>
      <c r="B91" s="102"/>
      <c r="C91" s="102"/>
      <c r="D91" s="102"/>
      <c r="E91" s="102"/>
      <c r="F91" s="102"/>
      <c r="G91" s="102"/>
      <c r="H91" s="102"/>
      <c r="I91" s="102"/>
      <c r="J91" s="102"/>
      <c r="K91" s="102"/>
      <c r="L91" s="102"/>
      <c r="M91" s="102"/>
      <c r="N91" s="102"/>
      <c r="O91" s="102"/>
      <c r="P91" s="102"/>
      <c r="Q91" s="102"/>
      <c r="R91" s="102"/>
      <c r="S91" s="102"/>
      <c r="T91" s="102"/>
      <c r="U91" s="102"/>
    </row>
    <row r="92" spans="1:21" x14ac:dyDescent="0.25">
      <c r="A92" s="102"/>
      <c r="B92" s="102"/>
      <c r="C92" s="102"/>
      <c r="D92" s="102"/>
      <c r="E92" s="102"/>
      <c r="F92" s="102"/>
      <c r="G92" s="102"/>
      <c r="H92" s="102"/>
      <c r="I92" s="102"/>
      <c r="J92" s="102"/>
      <c r="K92" s="102"/>
      <c r="L92" s="102"/>
      <c r="M92" s="102"/>
      <c r="N92" s="102"/>
      <c r="O92" s="102"/>
      <c r="P92" s="102"/>
      <c r="Q92" s="102"/>
      <c r="R92" s="102"/>
      <c r="S92" s="102"/>
      <c r="T92" s="102"/>
      <c r="U92" s="102"/>
    </row>
    <row r="93" spans="1:21" x14ac:dyDescent="0.25">
      <c r="A93" s="102"/>
      <c r="B93" s="102"/>
      <c r="C93" s="102"/>
      <c r="D93" s="102"/>
      <c r="E93" s="102"/>
      <c r="F93" s="102"/>
      <c r="G93" s="102"/>
      <c r="H93" s="102"/>
      <c r="I93" s="102"/>
      <c r="J93" s="102"/>
      <c r="K93" s="102"/>
      <c r="L93" s="102"/>
      <c r="M93" s="102"/>
      <c r="N93" s="102"/>
      <c r="O93" s="102"/>
      <c r="P93" s="102"/>
      <c r="Q93" s="102"/>
      <c r="R93" s="102"/>
      <c r="S93" s="102"/>
      <c r="T93" s="102"/>
      <c r="U93" s="102"/>
    </row>
    <row r="94" spans="1:21" x14ac:dyDescent="0.25">
      <c r="A94" s="102"/>
      <c r="B94" s="102"/>
      <c r="C94" s="102"/>
      <c r="D94" s="102"/>
      <c r="E94" s="102"/>
      <c r="F94" s="102"/>
      <c r="G94" s="102"/>
      <c r="H94" s="102"/>
      <c r="I94" s="102"/>
      <c r="J94" s="102"/>
      <c r="K94" s="102"/>
      <c r="L94" s="102"/>
      <c r="M94" s="102"/>
      <c r="N94" s="102"/>
      <c r="O94" s="102"/>
      <c r="P94" s="102"/>
      <c r="Q94" s="102"/>
      <c r="R94" s="102"/>
      <c r="S94" s="102"/>
      <c r="T94" s="102"/>
      <c r="U94" s="102"/>
    </row>
    <row r="95" spans="1:21" x14ac:dyDescent="0.25">
      <c r="A95" s="102"/>
      <c r="B95" s="102"/>
      <c r="C95" s="102"/>
      <c r="D95" s="102"/>
      <c r="E95" s="102"/>
      <c r="F95" s="102"/>
      <c r="G95" s="102"/>
      <c r="H95" s="102"/>
      <c r="I95" s="102"/>
      <c r="J95" s="102"/>
      <c r="K95" s="102"/>
      <c r="L95" s="102"/>
      <c r="M95" s="102"/>
      <c r="N95" s="102"/>
      <c r="O95" s="102"/>
      <c r="P95" s="102"/>
      <c r="Q95" s="102"/>
      <c r="R95" s="102"/>
      <c r="S95" s="102"/>
      <c r="T95" s="102"/>
      <c r="U95" s="102"/>
    </row>
    <row r="96" spans="1:21" x14ac:dyDescent="0.25">
      <c r="A96" s="102"/>
      <c r="B96" s="102"/>
      <c r="C96" s="102"/>
      <c r="D96" s="102"/>
      <c r="E96" s="102"/>
      <c r="F96" s="102"/>
      <c r="G96" s="102"/>
      <c r="H96" s="102"/>
      <c r="I96" s="102"/>
      <c r="J96" s="102"/>
      <c r="K96" s="102"/>
      <c r="L96" s="102"/>
      <c r="M96" s="102"/>
      <c r="N96" s="102"/>
      <c r="O96" s="102"/>
      <c r="P96" s="102"/>
      <c r="Q96" s="102"/>
      <c r="R96" s="102"/>
      <c r="S96" s="102"/>
      <c r="T96" s="102"/>
      <c r="U96" s="102"/>
    </row>
    <row r="97" spans="1:21" x14ac:dyDescent="0.25">
      <c r="A97" s="102"/>
      <c r="B97" s="102"/>
      <c r="C97" s="102"/>
      <c r="D97" s="102"/>
      <c r="E97" s="102"/>
      <c r="F97" s="102"/>
      <c r="G97" s="102"/>
      <c r="H97" s="102"/>
      <c r="I97" s="102"/>
      <c r="J97" s="102"/>
      <c r="K97" s="102"/>
      <c r="L97" s="102"/>
      <c r="M97" s="102"/>
      <c r="N97" s="102"/>
      <c r="O97" s="102"/>
      <c r="P97" s="102"/>
      <c r="Q97" s="102"/>
      <c r="R97" s="102"/>
      <c r="S97" s="102"/>
      <c r="T97" s="102"/>
      <c r="U97" s="102"/>
    </row>
    <row r="98" spans="1:21" x14ac:dyDescent="0.25">
      <c r="A98" s="102"/>
      <c r="B98" s="102"/>
      <c r="C98" s="102"/>
      <c r="D98" s="102"/>
      <c r="E98" s="102"/>
      <c r="F98" s="102"/>
      <c r="G98" s="102"/>
      <c r="H98" s="102"/>
      <c r="I98" s="102"/>
      <c r="J98" s="102"/>
      <c r="K98" s="102"/>
      <c r="L98" s="102"/>
      <c r="M98" s="102"/>
      <c r="N98" s="102"/>
      <c r="O98" s="102"/>
      <c r="P98" s="102"/>
      <c r="Q98" s="102"/>
      <c r="R98" s="102"/>
      <c r="S98" s="102"/>
      <c r="T98" s="102"/>
      <c r="U98" s="102"/>
    </row>
    <row r="99" spans="1:21" x14ac:dyDescent="0.25">
      <c r="A99" s="102"/>
      <c r="B99" s="102"/>
      <c r="C99" s="102"/>
      <c r="D99" s="102"/>
      <c r="E99" s="102"/>
      <c r="F99" s="102"/>
      <c r="G99" s="102"/>
      <c r="H99" s="102"/>
      <c r="I99" s="102"/>
      <c r="J99" s="102"/>
      <c r="K99" s="102"/>
      <c r="L99" s="102"/>
      <c r="M99" s="102"/>
      <c r="N99" s="102"/>
      <c r="O99" s="102"/>
      <c r="P99" s="102"/>
      <c r="Q99" s="102"/>
      <c r="R99" s="102"/>
      <c r="S99" s="102"/>
      <c r="T99" s="102"/>
      <c r="U99" s="102"/>
    </row>
    <row r="100" spans="1:21"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row>
    <row r="101" spans="1:21"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row>
    <row r="102" spans="1:21"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row>
    <row r="103" spans="1:21"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row>
    <row r="104" spans="1:21"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row>
    <row r="105" spans="1:21"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row>
    <row r="106" spans="1:21"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row>
    <row r="107" spans="1:21"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row>
    <row r="108" spans="1:21"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row>
    <row r="109" spans="1:21"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row>
    <row r="110" spans="1:21"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row>
    <row r="111" spans="1:21"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row>
    <row r="112" spans="1:21"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row>
    <row r="113" spans="1:21"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row>
    <row r="114" spans="1:21"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row>
    <row r="115" spans="1:21"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row>
    <row r="116" spans="1:21"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row>
    <row r="117" spans="1:21"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row>
    <row r="118" spans="1:21"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row>
    <row r="119" spans="1:21"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row>
    <row r="120" spans="1:21"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row>
    <row r="121" spans="1:21"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row>
    <row r="122" spans="1:21"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row>
    <row r="123" spans="1:21"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row>
    <row r="124" spans="1:21"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row>
    <row r="125" spans="1:21"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row>
    <row r="126" spans="1:21"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row>
    <row r="127" spans="1:2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row>
    <row r="128" spans="1:2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row>
    <row r="129" spans="1:2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row>
    <row r="130" spans="1:21"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row>
    <row r="131" spans="1:21"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row>
    <row r="132" spans="1:2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row>
    <row r="133" spans="1:2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row>
    <row r="134" spans="1:2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row>
    <row r="135" spans="1:21"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row>
    <row r="136" spans="1:21"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row>
    <row r="137" spans="1:2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row>
    <row r="138" spans="1:2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row>
    <row r="139" spans="1:2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row>
    <row r="140" spans="1:21"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row>
    <row r="141" spans="1:21"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row>
    <row r="142" spans="1:21"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row>
    <row r="143" spans="1:21"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row>
    <row r="144" spans="1:21"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row>
    <row r="145" spans="1:21"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row>
    <row r="146" spans="1:21"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row>
    <row r="147" spans="1:21"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row>
    <row r="148" spans="1:21"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row>
    <row r="149" spans="1:21"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row>
    <row r="150" spans="1:21"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row>
    <row r="151" spans="1:21"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row>
    <row r="152" spans="1:21"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row>
    <row r="153" spans="1:21"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row>
    <row r="154" spans="1:21"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row>
    <row r="155" spans="1:21"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row>
    <row r="156" spans="1:21"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row>
    <row r="157" spans="1:21"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row>
    <row r="158" spans="1:2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row>
    <row r="159" spans="1:21"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row>
    <row r="160" spans="1:21"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row>
    <row r="161" spans="1:21"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row>
    <row r="162" spans="1:21"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row>
    <row r="163" spans="1:21"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row>
    <row r="164" spans="1:2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row>
    <row r="165" spans="1:21"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row>
    <row r="166" spans="1:21"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row>
    <row r="167" spans="1:21"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row>
    <row r="168" spans="1:21"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row>
    <row r="169" spans="1:21"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row>
    <row r="170" spans="1:2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row>
    <row r="171" spans="1:21"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row>
    <row r="172" spans="1:21"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row>
    <row r="173" spans="1:2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row>
    <row r="174" spans="1:2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row>
    <row r="175" spans="1:21"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row>
    <row r="176" spans="1:21"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row>
    <row r="177" spans="1:21"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row>
    <row r="178" spans="1:21"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row>
    <row r="179" spans="1:21"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row>
    <row r="180" spans="1:21"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row>
    <row r="181" spans="1:21"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row>
    <row r="182" spans="1:21"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row>
    <row r="183" spans="1:21"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row>
    <row r="184" spans="1:21"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row>
    <row r="185" spans="1:21"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row>
    <row r="186" spans="1:21"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row>
    <row r="187" spans="1:21"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row>
    <row r="188" spans="1:21"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row>
    <row r="189" spans="1:21"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row>
    <row r="190" spans="1:21"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row>
    <row r="191" spans="1:21"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row>
    <row r="192" spans="1:21"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row>
    <row r="193" spans="1:21"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row>
    <row r="194" spans="1:21"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row>
    <row r="195" spans="1:21"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row>
    <row r="196" spans="1:21"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row>
    <row r="197" spans="1:21"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row>
    <row r="198" spans="1:21"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row>
    <row r="199" spans="1:21"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row>
    <row r="200" spans="1:21"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row>
    <row r="201" spans="1:21"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row>
    <row r="202" spans="1:21"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row>
    <row r="203" spans="1:21"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row>
    <row r="204" spans="1:21"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row>
    <row r="205" spans="1:21"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row>
    <row r="206" spans="1:21"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row>
    <row r="207" spans="1:21"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row>
    <row r="208" spans="1:21"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row>
    <row r="209" spans="1:21"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row>
    <row r="210" spans="1:21"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row>
    <row r="211" spans="1:21"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row>
    <row r="212" spans="1:21"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row>
    <row r="213" spans="1:21"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row>
    <row r="214" spans="1:21"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row>
    <row r="215" spans="1:21"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row>
    <row r="216" spans="1:21"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row>
    <row r="217" spans="1:21"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row>
    <row r="218" spans="1:21"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row>
    <row r="219" spans="1:21"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row>
    <row r="220" spans="1:21"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row>
    <row r="221" spans="1:21"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row>
    <row r="222" spans="1:21"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row>
    <row r="223" spans="1:21"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row>
    <row r="224" spans="1:21"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row>
    <row r="225" spans="1:21"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row>
    <row r="226" spans="1:21"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row>
    <row r="227" spans="1:21"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row>
    <row r="228" spans="1:21"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row>
    <row r="229" spans="1:21"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row>
    <row r="230" spans="1:21"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row>
    <row r="231" spans="1:21"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row>
    <row r="232" spans="1:21"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row>
    <row r="233" spans="1:21"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row>
    <row r="234" spans="1:21"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row>
    <row r="235" spans="1:21"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row>
    <row r="236" spans="1:21"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row>
    <row r="237" spans="1:21"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row>
    <row r="238" spans="1:21"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row>
    <row r="239" spans="1:21"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row>
    <row r="240" spans="1:21"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row>
    <row r="241" spans="1:21"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row>
    <row r="242" spans="1:21"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row>
    <row r="243" spans="1:21"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row>
    <row r="244" spans="1:21"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row>
    <row r="245" spans="1:21"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row>
    <row r="246" spans="1:21"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row>
    <row r="247" spans="1:21"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row>
    <row r="248" spans="1:21"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row>
    <row r="249" spans="1:21"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row>
    <row r="250" spans="1:21"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row>
    <row r="251" spans="1:21"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row>
    <row r="252" spans="1:21"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row>
    <row r="253" spans="1:21"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row>
    <row r="254" spans="1:21"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row>
    <row r="255" spans="1:21"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row>
    <row r="256" spans="1:21"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row>
    <row r="257" spans="1:21"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row>
    <row r="258" spans="1:21"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row>
    <row r="259" spans="1:21"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row>
    <row r="260" spans="1:21"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row>
    <row r="261" spans="1:21"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row>
    <row r="262" spans="1:21"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row>
    <row r="263" spans="1:21"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row>
    <row r="264" spans="1:21"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row>
    <row r="265" spans="1:21"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row>
    <row r="266" spans="1:21"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row>
    <row r="267" spans="1:21"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row>
    <row r="268" spans="1:21"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row>
    <row r="269" spans="1:21"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row>
    <row r="270" spans="1:21"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row>
    <row r="271" spans="1:21"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row>
    <row r="272" spans="1:21"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row>
    <row r="273" spans="1:21"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row>
    <row r="274" spans="1:21"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row>
    <row r="275" spans="1:21"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row>
    <row r="276" spans="1:21"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row>
    <row r="277" spans="1:21"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row>
    <row r="278" spans="1:21"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row>
    <row r="279" spans="1:21"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row>
    <row r="280" spans="1:21"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row>
    <row r="281" spans="1:21"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row>
    <row r="282" spans="1:21"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row>
    <row r="283" spans="1:21"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row>
    <row r="284" spans="1:21"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row>
    <row r="285" spans="1:21"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row>
    <row r="286" spans="1:21"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row>
    <row r="287" spans="1:21"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row>
    <row r="288" spans="1:21"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row>
    <row r="289" spans="1:21"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row>
    <row r="290" spans="1:21"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row>
    <row r="291" spans="1:21"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row>
    <row r="292" spans="1:21"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row>
    <row r="293" spans="1:21"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row>
    <row r="294" spans="1:21"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row>
    <row r="295" spans="1:21"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row>
    <row r="296" spans="1:21"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row>
    <row r="297" spans="1:21"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row>
    <row r="298" spans="1:21"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row>
    <row r="299" spans="1:21"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row>
    <row r="300" spans="1:21"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row>
    <row r="301" spans="1:21"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row>
    <row r="302" spans="1:21"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row>
    <row r="303" spans="1:21"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row>
    <row r="304" spans="1:21"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row>
    <row r="305" spans="1:21"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row>
    <row r="306" spans="1:21"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row>
    <row r="307" spans="1:21"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row>
    <row r="308" spans="1:21"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row>
    <row r="309" spans="1:21"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row>
    <row r="310" spans="1:21"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row>
    <row r="311" spans="1:21"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row>
    <row r="312" spans="1:21"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row>
    <row r="313" spans="1:21"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row>
    <row r="314" spans="1:21"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row>
    <row r="315" spans="1:21"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row>
    <row r="316" spans="1:21"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row>
    <row r="317" spans="1:21"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row>
    <row r="318" spans="1:21"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row>
    <row r="319" spans="1:21"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row>
    <row r="320" spans="1:21"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row>
    <row r="321" spans="1:21"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row>
    <row r="322" spans="1:21"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row>
    <row r="323" spans="1:21"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row>
    <row r="324" spans="1:21"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row>
    <row r="325" spans="1:21"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row>
    <row r="326" spans="1:21"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row>
    <row r="327" spans="1:21"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row>
    <row r="328" spans="1:21"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row>
    <row r="329" spans="1:21"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row>
    <row r="330" spans="1:21"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row>
    <row r="331" spans="1:21"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row>
    <row r="332" spans="1:21"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row>
    <row r="333" spans="1:21"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row>
    <row r="334" spans="1:21"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row>
    <row r="335" spans="1:21"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row>
    <row r="336" spans="1:21"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row>
    <row r="337" spans="1:21"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row>
    <row r="338" spans="1:21"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row>
    <row r="339" spans="1:21"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row>
    <row r="340" spans="1:21"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row>
    <row r="341" spans="1:21"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row>
    <row r="342" spans="1:21"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row>
    <row r="343" spans="1:21"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row>
    <row r="344" spans="1:21"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row>
    <row r="345" spans="1:21"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row>
    <row r="346" spans="1:21"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row>
    <row r="347" spans="1:21"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row>
    <row r="348" spans="1:21"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row>
    <row r="349" spans="1:21"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row>
    <row r="350" spans="1:21"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row>
    <row r="351" spans="1:21"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row>
    <row r="352" spans="1:21"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row>
    <row r="353" spans="1:21"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row>
    <row r="354" spans="1:21"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row>
    <row r="355" spans="1:21"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row>
    <row r="356" spans="1:21"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row>
    <row r="357" spans="1:21"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row>
    <row r="358" spans="1:21"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row>
    <row r="359" spans="1:21" x14ac:dyDescent="0.25">
      <c r="A359" s="102"/>
      <c r="B359" s="102"/>
      <c r="C359" s="102"/>
      <c r="D359" s="102"/>
      <c r="E359" s="102"/>
      <c r="F359" s="102"/>
      <c r="G359" s="102"/>
      <c r="H359" s="102"/>
      <c r="I359" s="102"/>
      <c r="J359" s="102"/>
      <c r="K359" s="102"/>
      <c r="L359" s="102"/>
      <c r="M359" s="102"/>
      <c r="N359" s="102"/>
      <c r="O359" s="102"/>
      <c r="P359" s="102"/>
      <c r="Q359" s="102"/>
      <c r="R359" s="102"/>
      <c r="S359" s="102"/>
      <c r="T359" s="102"/>
      <c r="U359" s="102"/>
    </row>
    <row r="360" spans="1:21" x14ac:dyDescent="0.25">
      <c r="A360" s="102"/>
      <c r="B360" s="102"/>
      <c r="C360" s="102"/>
      <c r="D360" s="102"/>
      <c r="E360" s="102"/>
      <c r="F360" s="102"/>
      <c r="G360" s="102"/>
      <c r="H360" s="102"/>
      <c r="I360" s="102"/>
      <c r="J360" s="102"/>
      <c r="K360" s="102"/>
      <c r="L360" s="102"/>
      <c r="M360" s="102"/>
      <c r="N360" s="102"/>
      <c r="O360" s="102"/>
      <c r="P360" s="102"/>
      <c r="Q360" s="102"/>
      <c r="R360" s="102"/>
      <c r="S360" s="102"/>
      <c r="T360" s="102"/>
      <c r="U360" s="102"/>
    </row>
    <row r="361" spans="1:21" x14ac:dyDescent="0.25">
      <c r="A361" s="102"/>
      <c r="B361" s="102"/>
      <c r="C361" s="102"/>
      <c r="D361" s="102"/>
      <c r="E361" s="102"/>
      <c r="F361" s="102"/>
      <c r="G361" s="102"/>
      <c r="H361" s="102"/>
      <c r="I361" s="102"/>
      <c r="J361" s="102"/>
      <c r="K361" s="102"/>
      <c r="L361" s="102"/>
      <c r="M361" s="102"/>
      <c r="N361" s="102"/>
      <c r="O361" s="102"/>
      <c r="P361" s="102"/>
      <c r="Q361" s="102"/>
      <c r="R361" s="102"/>
      <c r="S361" s="102"/>
      <c r="T361" s="102"/>
      <c r="U361" s="102"/>
    </row>
    <row r="362" spans="1:21" x14ac:dyDescent="0.25">
      <c r="A362" s="102"/>
      <c r="B362" s="102"/>
      <c r="C362" s="102"/>
      <c r="D362" s="102"/>
      <c r="E362" s="102"/>
      <c r="F362" s="102"/>
      <c r="G362" s="102"/>
      <c r="H362" s="102"/>
      <c r="I362" s="102"/>
      <c r="J362" s="102"/>
      <c r="K362" s="102"/>
      <c r="L362" s="102"/>
      <c r="M362" s="102"/>
      <c r="N362" s="102"/>
      <c r="O362" s="102"/>
      <c r="P362" s="102"/>
      <c r="Q362" s="102"/>
      <c r="R362" s="102"/>
      <c r="S362" s="102"/>
      <c r="T362" s="102"/>
      <c r="U362" s="102"/>
    </row>
    <row r="363" spans="1:21" x14ac:dyDescent="0.25">
      <c r="A363" s="102"/>
      <c r="B363" s="102"/>
      <c r="C363" s="102"/>
      <c r="D363" s="102"/>
      <c r="E363" s="102"/>
      <c r="F363" s="102"/>
      <c r="G363" s="102"/>
      <c r="H363" s="102"/>
      <c r="I363" s="102"/>
      <c r="J363" s="102"/>
      <c r="K363" s="102"/>
      <c r="L363" s="102"/>
      <c r="M363" s="102"/>
      <c r="N363" s="102"/>
      <c r="O363" s="102"/>
      <c r="P363" s="102"/>
      <c r="Q363" s="102"/>
      <c r="R363" s="102"/>
      <c r="S363" s="102"/>
      <c r="T363" s="102"/>
      <c r="U363" s="102"/>
    </row>
    <row r="364" spans="1:21" x14ac:dyDescent="0.25">
      <c r="A364" s="102"/>
      <c r="B364" s="102"/>
      <c r="C364" s="102"/>
      <c r="D364" s="102"/>
      <c r="E364" s="102"/>
      <c r="F364" s="102"/>
      <c r="G364" s="102"/>
      <c r="H364" s="102"/>
      <c r="I364" s="102"/>
      <c r="J364" s="102"/>
      <c r="K364" s="102"/>
      <c r="L364" s="102"/>
      <c r="M364" s="102"/>
      <c r="N364" s="102"/>
      <c r="O364" s="102"/>
      <c r="P364" s="102"/>
      <c r="Q364" s="102"/>
      <c r="R364" s="102"/>
      <c r="S364" s="102"/>
      <c r="T364" s="102"/>
      <c r="U364" s="102"/>
    </row>
    <row r="365" spans="1:21" x14ac:dyDescent="0.25">
      <c r="A365" s="102"/>
      <c r="B365" s="102"/>
      <c r="C365" s="102"/>
      <c r="D365" s="102"/>
      <c r="E365" s="102"/>
      <c r="F365" s="102"/>
      <c r="G365" s="102"/>
      <c r="H365" s="102"/>
      <c r="I365" s="102"/>
      <c r="J365" s="102"/>
      <c r="K365" s="102"/>
      <c r="L365" s="102"/>
      <c r="M365" s="102"/>
      <c r="N365" s="102"/>
      <c r="O365" s="102"/>
      <c r="P365" s="102"/>
      <c r="Q365" s="102"/>
      <c r="R365" s="102"/>
      <c r="S365" s="102"/>
      <c r="T365" s="102"/>
      <c r="U365" s="102"/>
    </row>
    <row r="366" spans="1:21" x14ac:dyDescent="0.25">
      <c r="A366" s="102"/>
      <c r="B366" s="102"/>
      <c r="C366" s="102"/>
      <c r="D366" s="102"/>
      <c r="E366" s="102"/>
      <c r="F366" s="102"/>
      <c r="G366" s="102"/>
      <c r="H366" s="102"/>
      <c r="I366" s="102"/>
      <c r="J366" s="102"/>
      <c r="K366" s="102"/>
      <c r="L366" s="102"/>
      <c r="M366" s="102"/>
      <c r="N366" s="102"/>
      <c r="O366" s="102"/>
      <c r="P366" s="102"/>
      <c r="Q366" s="102"/>
      <c r="R366" s="102"/>
      <c r="S366" s="102"/>
      <c r="T366" s="102"/>
      <c r="U366" s="102"/>
    </row>
    <row r="367" spans="1:21" x14ac:dyDescent="0.25">
      <c r="A367" s="102"/>
      <c r="B367" s="102"/>
      <c r="C367" s="102"/>
      <c r="D367" s="102"/>
      <c r="E367" s="102"/>
      <c r="F367" s="102"/>
      <c r="G367" s="102"/>
      <c r="H367" s="102"/>
      <c r="I367" s="102"/>
      <c r="J367" s="102"/>
      <c r="K367" s="102"/>
      <c r="L367" s="102"/>
      <c r="M367" s="102"/>
      <c r="N367" s="102"/>
      <c r="O367" s="102"/>
      <c r="P367" s="102"/>
      <c r="Q367" s="102"/>
      <c r="R367" s="102"/>
      <c r="S367" s="102"/>
      <c r="T367" s="102"/>
      <c r="U367" s="102"/>
    </row>
    <row r="368" spans="1:21" x14ac:dyDescent="0.25">
      <c r="A368" s="102"/>
      <c r="B368" s="102"/>
      <c r="C368" s="102"/>
      <c r="D368" s="102"/>
      <c r="E368" s="102"/>
      <c r="F368" s="102"/>
      <c r="G368" s="102"/>
      <c r="H368" s="102"/>
      <c r="I368" s="102"/>
      <c r="J368" s="102"/>
      <c r="K368" s="102"/>
      <c r="L368" s="102"/>
      <c r="M368" s="102"/>
      <c r="N368" s="102"/>
      <c r="O368" s="102"/>
      <c r="P368" s="102"/>
      <c r="Q368" s="102"/>
      <c r="R368" s="102"/>
      <c r="S368" s="102"/>
      <c r="T368" s="102"/>
      <c r="U368" s="102"/>
    </row>
    <row r="369" spans="1:21" x14ac:dyDescent="0.25">
      <c r="A369" s="102"/>
      <c r="B369" s="102"/>
      <c r="C369" s="102"/>
      <c r="D369" s="102"/>
      <c r="E369" s="102"/>
      <c r="F369" s="102"/>
      <c r="G369" s="102"/>
      <c r="H369" s="102"/>
      <c r="I369" s="102"/>
      <c r="J369" s="102"/>
      <c r="K369" s="102"/>
      <c r="L369" s="102"/>
      <c r="M369" s="102"/>
      <c r="N369" s="102"/>
      <c r="O369" s="102"/>
      <c r="P369" s="102"/>
      <c r="Q369" s="102"/>
      <c r="R369" s="102"/>
      <c r="S369" s="102"/>
      <c r="T369" s="102"/>
      <c r="U369" s="102"/>
    </row>
    <row r="370" spans="1:21" x14ac:dyDescent="0.25">
      <c r="A370" s="102"/>
      <c r="B370" s="102"/>
      <c r="C370" s="102"/>
      <c r="D370" s="102"/>
      <c r="E370" s="102"/>
      <c r="F370" s="102"/>
      <c r="G370" s="102"/>
      <c r="H370" s="102"/>
      <c r="I370" s="102"/>
      <c r="J370" s="102"/>
      <c r="K370" s="102"/>
      <c r="L370" s="102"/>
      <c r="M370" s="102"/>
      <c r="N370" s="102"/>
      <c r="O370" s="102"/>
      <c r="P370" s="102"/>
      <c r="Q370" s="102"/>
      <c r="R370" s="102"/>
      <c r="S370" s="102"/>
      <c r="T370" s="102"/>
      <c r="U370" s="102"/>
    </row>
    <row r="371" spans="1:21" x14ac:dyDescent="0.25">
      <c r="A371" s="102"/>
      <c r="B371" s="102"/>
      <c r="C371" s="102"/>
      <c r="D371" s="102"/>
      <c r="E371" s="102"/>
      <c r="F371" s="102"/>
      <c r="G371" s="102"/>
      <c r="H371" s="102"/>
      <c r="I371" s="102"/>
      <c r="J371" s="102"/>
      <c r="K371" s="102"/>
      <c r="L371" s="102"/>
      <c r="M371" s="102"/>
      <c r="N371" s="102"/>
      <c r="O371" s="102"/>
      <c r="P371" s="102"/>
      <c r="Q371" s="102"/>
      <c r="R371" s="102"/>
      <c r="S371" s="102"/>
      <c r="T371" s="102"/>
      <c r="U371" s="102"/>
    </row>
    <row r="372" spans="1:21" x14ac:dyDescent="0.25">
      <c r="A372" s="102"/>
      <c r="B372" s="102"/>
      <c r="C372" s="102"/>
      <c r="D372" s="102"/>
      <c r="E372" s="102"/>
      <c r="F372" s="102"/>
      <c r="G372" s="102"/>
      <c r="H372" s="102"/>
      <c r="I372" s="102"/>
      <c r="J372" s="102"/>
      <c r="K372" s="102"/>
      <c r="L372" s="102"/>
      <c r="M372" s="102"/>
      <c r="N372" s="102"/>
      <c r="O372" s="102"/>
      <c r="P372" s="102"/>
      <c r="Q372" s="102"/>
      <c r="R372" s="102"/>
      <c r="S372" s="102"/>
      <c r="T372" s="102"/>
      <c r="U372" s="102"/>
    </row>
    <row r="373" spans="1:21" x14ac:dyDescent="0.25">
      <c r="A373" s="102"/>
      <c r="B373" s="102"/>
      <c r="C373" s="102"/>
      <c r="D373" s="102"/>
      <c r="E373" s="102"/>
      <c r="F373" s="102"/>
      <c r="G373" s="102"/>
      <c r="H373" s="102"/>
      <c r="I373" s="102"/>
      <c r="J373" s="102"/>
      <c r="K373" s="102"/>
      <c r="L373" s="102"/>
      <c r="M373" s="102"/>
      <c r="N373" s="102"/>
      <c r="O373" s="102"/>
      <c r="P373" s="102"/>
      <c r="Q373" s="102"/>
      <c r="R373" s="102"/>
      <c r="S373" s="102"/>
      <c r="T373" s="102"/>
      <c r="U373" s="102"/>
    </row>
    <row r="374" spans="1:21" x14ac:dyDescent="0.25">
      <c r="A374" s="102"/>
      <c r="B374" s="102"/>
      <c r="C374" s="102"/>
      <c r="D374" s="102"/>
      <c r="E374" s="102"/>
      <c r="F374" s="102"/>
      <c r="G374" s="102"/>
      <c r="H374" s="102"/>
      <c r="I374" s="102"/>
      <c r="J374" s="102"/>
      <c r="K374" s="102"/>
      <c r="L374" s="102"/>
      <c r="M374" s="102"/>
      <c r="N374" s="102"/>
      <c r="O374" s="102"/>
      <c r="P374" s="102"/>
      <c r="Q374" s="102"/>
      <c r="R374" s="102"/>
      <c r="S374" s="102"/>
      <c r="T374" s="102"/>
      <c r="U374" s="102"/>
    </row>
    <row r="375" spans="1:21" x14ac:dyDescent="0.25">
      <c r="A375" s="102"/>
      <c r="B375" s="102"/>
      <c r="C375" s="102"/>
      <c r="D375" s="102"/>
      <c r="E375" s="102"/>
      <c r="F375" s="102"/>
      <c r="G375" s="102"/>
      <c r="H375" s="102"/>
      <c r="I375" s="102"/>
      <c r="J375" s="102"/>
      <c r="K375" s="102"/>
      <c r="L375" s="102"/>
      <c r="M375" s="102"/>
      <c r="N375" s="102"/>
      <c r="O375" s="102"/>
      <c r="P375" s="102"/>
      <c r="Q375" s="102"/>
      <c r="R375" s="102"/>
      <c r="S375" s="102"/>
      <c r="T375" s="102"/>
      <c r="U375" s="102"/>
    </row>
    <row r="376" spans="1:21" x14ac:dyDescent="0.25">
      <c r="A376" s="102"/>
      <c r="B376" s="102"/>
      <c r="C376" s="102"/>
      <c r="D376" s="102"/>
      <c r="E376" s="102"/>
      <c r="F376" s="102"/>
      <c r="G376" s="102"/>
      <c r="H376" s="102"/>
      <c r="I376" s="102"/>
      <c r="J376" s="102"/>
      <c r="K376" s="102"/>
      <c r="L376" s="102"/>
      <c r="M376" s="102"/>
      <c r="N376" s="102"/>
      <c r="O376" s="102"/>
      <c r="P376" s="102"/>
      <c r="Q376" s="102"/>
      <c r="R376" s="102"/>
      <c r="S376" s="102"/>
      <c r="T376" s="102"/>
      <c r="U376" s="102"/>
    </row>
    <row r="377" spans="1:21" x14ac:dyDescent="0.25">
      <c r="A377" s="102"/>
      <c r="B377" s="102"/>
      <c r="C377" s="102"/>
      <c r="D377" s="102"/>
      <c r="E377" s="102"/>
      <c r="F377" s="102"/>
      <c r="G377" s="102"/>
      <c r="H377" s="102"/>
      <c r="I377" s="102"/>
      <c r="J377" s="102"/>
      <c r="K377" s="102"/>
      <c r="L377" s="102"/>
      <c r="M377" s="102"/>
      <c r="N377" s="102"/>
      <c r="O377" s="102"/>
      <c r="P377" s="102"/>
      <c r="Q377" s="102"/>
      <c r="R377" s="102"/>
      <c r="S377" s="102"/>
      <c r="T377" s="102"/>
      <c r="U377" s="102"/>
    </row>
    <row r="378" spans="1:21" x14ac:dyDescent="0.25">
      <c r="A378" s="102"/>
      <c r="B378" s="102"/>
      <c r="C378" s="102"/>
      <c r="D378" s="102"/>
      <c r="E378" s="102"/>
      <c r="F378" s="102"/>
      <c r="G378" s="102"/>
      <c r="H378" s="102"/>
      <c r="I378" s="102"/>
      <c r="J378" s="102"/>
      <c r="K378" s="102"/>
      <c r="L378" s="102"/>
      <c r="M378" s="102"/>
      <c r="N378" s="102"/>
      <c r="O378" s="102"/>
      <c r="P378" s="102"/>
      <c r="Q378" s="102"/>
      <c r="R378" s="102"/>
      <c r="S378" s="102"/>
      <c r="T378" s="102"/>
      <c r="U378" s="102"/>
    </row>
    <row r="379" spans="1:21" x14ac:dyDescent="0.25">
      <c r="A379" s="102"/>
      <c r="B379" s="102"/>
      <c r="C379" s="102"/>
      <c r="D379" s="102"/>
      <c r="E379" s="102"/>
      <c r="F379" s="102"/>
      <c r="G379" s="102"/>
      <c r="H379" s="102"/>
      <c r="I379" s="102"/>
      <c r="J379" s="102"/>
      <c r="K379" s="102"/>
      <c r="L379" s="102"/>
      <c r="M379" s="102"/>
      <c r="N379" s="102"/>
      <c r="O379" s="102"/>
      <c r="P379" s="102"/>
      <c r="Q379" s="102"/>
      <c r="R379" s="102"/>
      <c r="S379" s="102"/>
      <c r="T379" s="102"/>
      <c r="U379" s="102"/>
    </row>
    <row r="380" spans="1:21" x14ac:dyDescent="0.25">
      <c r="A380" s="102"/>
      <c r="B380" s="102"/>
      <c r="C380" s="102"/>
      <c r="D380" s="102"/>
      <c r="E380" s="102"/>
      <c r="F380" s="102"/>
      <c r="G380" s="102"/>
      <c r="H380" s="102"/>
      <c r="I380" s="102"/>
      <c r="J380" s="102"/>
      <c r="K380" s="102"/>
      <c r="L380" s="102"/>
      <c r="M380" s="102"/>
      <c r="N380" s="102"/>
      <c r="O380" s="102"/>
      <c r="P380" s="102"/>
      <c r="Q380" s="102"/>
      <c r="R380" s="102"/>
      <c r="S380" s="102"/>
      <c r="T380" s="102"/>
      <c r="U380" s="102"/>
    </row>
    <row r="381" spans="1:21" x14ac:dyDescent="0.25">
      <c r="A381" s="102"/>
      <c r="B381" s="102"/>
      <c r="C381" s="102"/>
      <c r="D381" s="102"/>
      <c r="E381" s="102"/>
      <c r="F381" s="102"/>
      <c r="G381" s="102"/>
      <c r="H381" s="102"/>
      <c r="I381" s="102"/>
      <c r="J381" s="102"/>
      <c r="K381" s="102"/>
      <c r="L381" s="102"/>
      <c r="M381" s="102"/>
      <c r="N381" s="102"/>
      <c r="O381" s="102"/>
      <c r="P381" s="102"/>
      <c r="Q381" s="102"/>
      <c r="R381" s="102"/>
      <c r="S381" s="102"/>
      <c r="T381" s="102"/>
      <c r="U381" s="102"/>
    </row>
    <row r="382" spans="1:21" x14ac:dyDescent="0.25">
      <c r="A382" s="102"/>
      <c r="B382" s="102"/>
      <c r="C382" s="102"/>
      <c r="D382" s="102"/>
      <c r="E382" s="102"/>
      <c r="F382" s="102"/>
      <c r="G382" s="102"/>
      <c r="H382" s="102"/>
      <c r="I382" s="102"/>
      <c r="J382" s="102"/>
      <c r="K382" s="102"/>
      <c r="L382" s="102"/>
      <c r="M382" s="102"/>
      <c r="N382" s="102"/>
      <c r="O382" s="102"/>
      <c r="P382" s="102"/>
      <c r="Q382" s="102"/>
      <c r="R382" s="102"/>
      <c r="S382" s="102"/>
      <c r="T382" s="102"/>
      <c r="U382" s="10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M26" sqref="M26"/>
    </sheetView>
  </sheetViews>
  <sheetFormatPr defaultColWidth="9.140625" defaultRowHeight="15" x14ac:dyDescent="0.25"/>
  <cols>
    <col min="1" max="1" width="17.7109375" style="112" customWidth="1"/>
    <col min="2" max="2" width="30.140625" style="112" customWidth="1"/>
    <col min="3" max="3" width="12.28515625" style="112" customWidth="1"/>
    <col min="4" max="5" width="15" style="112" customWidth="1"/>
    <col min="6" max="7" width="13.28515625" style="112" customWidth="1"/>
    <col min="8" max="8" width="12.28515625" style="112" customWidth="1"/>
    <col min="9" max="9" width="17.85546875" style="112" customWidth="1"/>
    <col min="10" max="10" width="16.7109375" style="112" customWidth="1"/>
    <col min="11" max="11" width="24.5703125" style="112" customWidth="1"/>
    <col min="12" max="12" width="30.85546875" style="112" customWidth="1"/>
    <col min="13" max="13" width="27.140625" style="112" customWidth="1"/>
    <col min="14" max="14" width="32.42578125" style="112" customWidth="1"/>
    <col min="15" max="15" width="13.28515625" style="112" customWidth="1"/>
    <col min="16" max="16" width="8.7109375" style="112" customWidth="1"/>
    <col min="17" max="17" width="12.7109375" style="112" customWidth="1"/>
    <col min="18" max="18" width="9.140625" style="112"/>
    <col min="19" max="19" width="17" style="112" customWidth="1"/>
    <col min="20" max="21" width="12" style="112" customWidth="1"/>
    <col min="22" max="22" width="11" style="112" customWidth="1"/>
    <col min="23" max="25" width="17.7109375" style="112" customWidth="1"/>
    <col min="26" max="26" width="46.5703125" style="112" customWidth="1"/>
    <col min="27" max="28" width="12.28515625" style="112" customWidth="1"/>
    <col min="29" max="16384" width="9.140625" style="112"/>
  </cols>
  <sheetData>
    <row r="1" spans="1:28" ht="18.75" x14ac:dyDescent="0.25">
      <c r="Z1" s="10" t="s">
        <v>66</v>
      </c>
    </row>
    <row r="2" spans="1:28" ht="18.75" x14ac:dyDescent="0.3">
      <c r="Z2" s="5" t="s">
        <v>8</v>
      </c>
    </row>
    <row r="3" spans="1:28" ht="18.75" x14ac:dyDescent="0.3">
      <c r="Z3" s="5" t="s">
        <v>65</v>
      </c>
    </row>
    <row r="4" spans="1:28" ht="18.75" customHeight="1" x14ac:dyDescent="0.25">
      <c r="A4" s="473" t="str">
        <f>'3.3 паспорт описание'!A5</f>
        <v>Год раскрытия информации: 2022 год</v>
      </c>
      <c r="B4" s="473"/>
      <c r="C4" s="473"/>
      <c r="D4" s="473"/>
      <c r="E4" s="473"/>
      <c r="F4" s="473"/>
      <c r="G4" s="473"/>
      <c r="H4" s="473"/>
      <c r="I4" s="473"/>
      <c r="J4" s="473"/>
      <c r="K4" s="473"/>
      <c r="L4" s="473"/>
      <c r="M4" s="473"/>
      <c r="N4" s="473"/>
      <c r="O4" s="473"/>
      <c r="P4" s="473"/>
      <c r="Q4" s="473"/>
      <c r="R4" s="473"/>
      <c r="S4" s="473"/>
      <c r="T4" s="473"/>
      <c r="U4" s="473"/>
      <c r="V4" s="473"/>
      <c r="W4" s="473"/>
      <c r="X4" s="473"/>
      <c r="Y4" s="473"/>
      <c r="Z4" s="473"/>
    </row>
    <row r="6" spans="1:28" ht="18.75" x14ac:dyDescent="0.25">
      <c r="A6" s="481" t="s">
        <v>7</v>
      </c>
      <c r="B6" s="481"/>
      <c r="C6" s="481"/>
      <c r="D6" s="481"/>
      <c r="E6" s="481"/>
      <c r="F6" s="481"/>
      <c r="G6" s="481"/>
      <c r="H6" s="481"/>
      <c r="I6" s="481"/>
      <c r="J6" s="481"/>
      <c r="K6" s="481"/>
      <c r="L6" s="481"/>
      <c r="M6" s="481"/>
      <c r="N6" s="481"/>
      <c r="O6" s="481"/>
      <c r="P6" s="481"/>
      <c r="Q6" s="481"/>
      <c r="R6" s="481"/>
      <c r="S6" s="481"/>
      <c r="T6" s="481"/>
      <c r="U6" s="481"/>
      <c r="V6" s="481"/>
      <c r="W6" s="481"/>
      <c r="X6" s="481"/>
      <c r="Y6" s="481"/>
      <c r="Z6" s="481"/>
      <c r="AA6" s="83"/>
      <c r="AB6" s="83"/>
    </row>
    <row r="7" spans="1:28" ht="18.75" x14ac:dyDescent="0.25">
      <c r="A7" s="481"/>
      <c r="B7" s="481"/>
      <c r="C7" s="481"/>
      <c r="D7" s="481"/>
      <c r="E7" s="481"/>
      <c r="F7" s="481"/>
      <c r="G7" s="481"/>
      <c r="H7" s="481"/>
      <c r="I7" s="481"/>
      <c r="J7" s="481"/>
      <c r="K7" s="481"/>
      <c r="L7" s="481"/>
      <c r="M7" s="481"/>
      <c r="N7" s="481"/>
      <c r="O7" s="481"/>
      <c r="P7" s="481"/>
      <c r="Q7" s="481"/>
      <c r="R7" s="481"/>
      <c r="S7" s="481"/>
      <c r="T7" s="481"/>
      <c r="U7" s="481"/>
      <c r="V7" s="481"/>
      <c r="W7" s="481"/>
      <c r="X7" s="481"/>
      <c r="Y7" s="481"/>
      <c r="Z7" s="481"/>
      <c r="AA7" s="83"/>
      <c r="AB7" s="83"/>
    </row>
    <row r="8" spans="1:28" ht="15.75" x14ac:dyDescent="0.25">
      <c r="A8" s="482" t="str">
        <f>'3.3 паспорт описание'!A9:C9</f>
        <v>Акционерное общество "Янтарьэнерго" ДЗО  ПАО "Россети"</v>
      </c>
      <c r="B8" s="482"/>
      <c r="C8" s="482"/>
      <c r="D8" s="482"/>
      <c r="E8" s="482"/>
      <c r="F8" s="482"/>
      <c r="G8" s="482"/>
      <c r="H8" s="482"/>
      <c r="I8" s="482"/>
      <c r="J8" s="482"/>
      <c r="K8" s="482"/>
      <c r="L8" s="482"/>
      <c r="M8" s="482"/>
      <c r="N8" s="482"/>
      <c r="O8" s="482"/>
      <c r="P8" s="482"/>
      <c r="Q8" s="482"/>
      <c r="R8" s="482"/>
      <c r="S8" s="482"/>
      <c r="T8" s="482"/>
      <c r="U8" s="482"/>
      <c r="V8" s="482"/>
      <c r="W8" s="482"/>
      <c r="X8" s="482"/>
      <c r="Y8" s="482"/>
      <c r="Z8" s="482"/>
      <c r="AA8" s="85"/>
      <c r="AB8" s="85"/>
    </row>
    <row r="9" spans="1:28" ht="15.75" x14ac:dyDescent="0.25">
      <c r="A9" s="477" t="s">
        <v>6</v>
      </c>
      <c r="B9" s="477"/>
      <c r="C9" s="477"/>
      <c r="D9" s="477"/>
      <c r="E9" s="477"/>
      <c r="F9" s="477"/>
      <c r="G9" s="477"/>
      <c r="H9" s="477"/>
      <c r="I9" s="477"/>
      <c r="J9" s="477"/>
      <c r="K9" s="477"/>
      <c r="L9" s="477"/>
      <c r="M9" s="477"/>
      <c r="N9" s="477"/>
      <c r="O9" s="477"/>
      <c r="P9" s="477"/>
      <c r="Q9" s="477"/>
      <c r="R9" s="477"/>
      <c r="S9" s="477"/>
      <c r="T9" s="477"/>
      <c r="U9" s="477"/>
      <c r="V9" s="477"/>
      <c r="W9" s="477"/>
      <c r="X9" s="477"/>
      <c r="Y9" s="477"/>
      <c r="Z9" s="477"/>
      <c r="AA9" s="86"/>
      <c r="AB9" s="86"/>
    </row>
    <row r="10" spans="1:28" ht="18.75" x14ac:dyDescent="0.25">
      <c r="A10" s="481"/>
      <c r="B10" s="481"/>
      <c r="C10" s="481"/>
      <c r="D10" s="481"/>
      <c r="E10" s="481"/>
      <c r="F10" s="481"/>
      <c r="G10" s="481"/>
      <c r="H10" s="481"/>
      <c r="I10" s="481"/>
      <c r="J10" s="481"/>
      <c r="K10" s="481"/>
      <c r="L10" s="481"/>
      <c r="M10" s="481"/>
      <c r="N10" s="481"/>
      <c r="O10" s="481"/>
      <c r="P10" s="481"/>
      <c r="Q10" s="481"/>
      <c r="R10" s="481"/>
      <c r="S10" s="481"/>
      <c r="T10" s="481"/>
      <c r="U10" s="481"/>
      <c r="V10" s="481"/>
      <c r="W10" s="481"/>
      <c r="X10" s="481"/>
      <c r="Y10" s="481"/>
      <c r="Z10" s="481"/>
      <c r="AA10" s="83"/>
      <c r="AB10" s="83"/>
    </row>
    <row r="11" spans="1:28" ht="15.75" x14ac:dyDescent="0.25">
      <c r="A11" s="482" t="str">
        <f>'3.3 паспорт описание'!A12:C12</f>
        <v>H_54</v>
      </c>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85"/>
      <c r="AB11" s="85"/>
    </row>
    <row r="12" spans="1:28" ht="15.75" x14ac:dyDescent="0.25">
      <c r="A12" s="477" t="s">
        <v>5</v>
      </c>
      <c r="B12" s="477"/>
      <c r="C12" s="477"/>
      <c r="D12" s="477"/>
      <c r="E12" s="477"/>
      <c r="F12" s="477"/>
      <c r="G12" s="477"/>
      <c r="H12" s="477"/>
      <c r="I12" s="477"/>
      <c r="J12" s="477"/>
      <c r="K12" s="477"/>
      <c r="L12" s="477"/>
      <c r="M12" s="477"/>
      <c r="N12" s="477"/>
      <c r="O12" s="477"/>
      <c r="P12" s="477"/>
      <c r="Q12" s="477"/>
      <c r="R12" s="477"/>
      <c r="S12" s="477"/>
      <c r="T12" s="477"/>
      <c r="U12" s="477"/>
      <c r="V12" s="477"/>
      <c r="W12" s="477"/>
      <c r="X12" s="477"/>
      <c r="Y12" s="477"/>
      <c r="Z12" s="477"/>
      <c r="AA12" s="86"/>
      <c r="AB12" s="86"/>
    </row>
    <row r="13" spans="1:28" ht="18.75" x14ac:dyDescent="0.25">
      <c r="A13" s="483"/>
      <c r="B13" s="483"/>
      <c r="C13" s="483"/>
      <c r="D13" s="483"/>
      <c r="E13" s="483"/>
      <c r="F13" s="483"/>
      <c r="G13" s="483"/>
      <c r="H13" s="483"/>
      <c r="I13" s="483"/>
      <c r="J13" s="483"/>
      <c r="K13" s="483"/>
      <c r="L13" s="483"/>
      <c r="M13" s="483"/>
      <c r="N13" s="483"/>
      <c r="O13" s="483"/>
      <c r="P13" s="483"/>
      <c r="Q13" s="483"/>
      <c r="R13" s="483"/>
      <c r="S13" s="483"/>
      <c r="T13" s="483"/>
      <c r="U13" s="483"/>
      <c r="V13" s="483"/>
      <c r="W13" s="483"/>
      <c r="X13" s="483"/>
      <c r="Y13" s="483"/>
      <c r="Z13" s="483"/>
      <c r="AA13" s="113"/>
      <c r="AB13" s="113"/>
    </row>
    <row r="14" spans="1:28" ht="24.75" customHeight="1" x14ac:dyDescent="0.25">
      <c r="A14" s="476" t="str">
        <f>'3.3 паспорт описание'!A15:C15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85"/>
      <c r="AB14" s="85"/>
    </row>
    <row r="15" spans="1:28" ht="15.75" x14ac:dyDescent="0.25">
      <c r="A15" s="477" t="s">
        <v>4</v>
      </c>
      <c r="B15" s="477"/>
      <c r="C15" s="477"/>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A15" s="86"/>
      <c r="AB15" s="86"/>
    </row>
    <row r="16" spans="1:28" x14ac:dyDescent="0.25">
      <c r="A16" s="517"/>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114"/>
      <c r="AB16" s="114"/>
    </row>
    <row r="17" spans="1:28" x14ac:dyDescent="0.25">
      <c r="A17" s="517"/>
      <c r="B17" s="517"/>
      <c r="C17" s="517"/>
      <c r="D17" s="517"/>
      <c r="E17" s="517"/>
      <c r="F17" s="517"/>
      <c r="G17" s="517"/>
      <c r="H17" s="517"/>
      <c r="I17" s="517"/>
      <c r="J17" s="517"/>
      <c r="K17" s="517"/>
      <c r="L17" s="517"/>
      <c r="M17" s="517"/>
      <c r="N17" s="517"/>
      <c r="O17" s="517"/>
      <c r="P17" s="517"/>
      <c r="Q17" s="517"/>
      <c r="R17" s="517"/>
      <c r="S17" s="517"/>
      <c r="T17" s="517"/>
      <c r="U17" s="517"/>
      <c r="V17" s="517"/>
      <c r="W17" s="517"/>
      <c r="X17" s="517"/>
      <c r="Y17" s="517"/>
      <c r="Z17" s="517"/>
      <c r="AA17" s="114"/>
      <c r="AB17" s="114"/>
    </row>
    <row r="18" spans="1:28" x14ac:dyDescent="0.25">
      <c r="A18" s="517"/>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114"/>
      <c r="AB18" s="114"/>
    </row>
    <row r="19" spans="1:28" x14ac:dyDescent="0.25">
      <c r="A19" s="517"/>
      <c r="B19" s="517"/>
      <c r="C19" s="517"/>
      <c r="D19" s="517"/>
      <c r="E19" s="517"/>
      <c r="F19" s="517"/>
      <c r="G19" s="517"/>
      <c r="H19" s="517"/>
      <c r="I19" s="517"/>
      <c r="J19" s="517"/>
      <c r="K19" s="517"/>
      <c r="L19" s="517"/>
      <c r="M19" s="517"/>
      <c r="N19" s="517"/>
      <c r="O19" s="517"/>
      <c r="P19" s="517"/>
      <c r="Q19" s="517"/>
      <c r="R19" s="517"/>
      <c r="S19" s="517"/>
      <c r="T19" s="517"/>
      <c r="U19" s="517"/>
      <c r="V19" s="517"/>
      <c r="W19" s="517"/>
      <c r="X19" s="517"/>
      <c r="Y19" s="517"/>
      <c r="Z19" s="517"/>
      <c r="AA19" s="114"/>
      <c r="AB19" s="114"/>
    </row>
    <row r="20" spans="1:28" x14ac:dyDescent="0.25">
      <c r="A20" s="518"/>
      <c r="B20" s="518"/>
      <c r="C20" s="518"/>
      <c r="D20" s="518"/>
      <c r="E20" s="518"/>
      <c r="F20" s="518"/>
      <c r="G20" s="518"/>
      <c r="H20" s="518"/>
      <c r="I20" s="518"/>
      <c r="J20" s="518"/>
      <c r="K20" s="518"/>
      <c r="L20" s="518"/>
      <c r="M20" s="518"/>
      <c r="N20" s="518"/>
      <c r="O20" s="518"/>
      <c r="P20" s="518"/>
      <c r="Q20" s="518"/>
      <c r="R20" s="518"/>
      <c r="S20" s="518"/>
      <c r="T20" s="518"/>
      <c r="U20" s="518"/>
      <c r="V20" s="518"/>
      <c r="W20" s="518"/>
      <c r="X20" s="518"/>
      <c r="Y20" s="518"/>
      <c r="Z20" s="518"/>
      <c r="AA20" s="115"/>
      <c r="AB20" s="115"/>
    </row>
    <row r="21" spans="1:28" x14ac:dyDescent="0.25">
      <c r="A21" s="518"/>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115"/>
      <c r="AB21" s="115"/>
    </row>
    <row r="22" spans="1:28" x14ac:dyDescent="0.25">
      <c r="A22" s="519" t="s">
        <v>371</v>
      </c>
      <c r="B22" s="519"/>
      <c r="C22" s="519"/>
      <c r="D22" s="519"/>
      <c r="E22" s="519"/>
      <c r="F22" s="519"/>
      <c r="G22" s="519"/>
      <c r="H22" s="519"/>
      <c r="I22" s="519"/>
      <c r="J22" s="519"/>
      <c r="K22" s="519"/>
      <c r="L22" s="519"/>
      <c r="M22" s="519"/>
      <c r="N22" s="519"/>
      <c r="O22" s="519"/>
      <c r="P22" s="519"/>
      <c r="Q22" s="519"/>
      <c r="R22" s="519"/>
      <c r="S22" s="519"/>
      <c r="T22" s="519"/>
      <c r="U22" s="519"/>
      <c r="V22" s="519"/>
      <c r="W22" s="519"/>
      <c r="X22" s="519"/>
      <c r="Y22" s="519"/>
      <c r="Z22" s="519"/>
      <c r="AA22" s="116"/>
      <c r="AB22" s="116"/>
    </row>
    <row r="23" spans="1:28" ht="32.25" customHeight="1" x14ac:dyDescent="0.25">
      <c r="A23" s="521" t="s">
        <v>261</v>
      </c>
      <c r="B23" s="522"/>
      <c r="C23" s="522"/>
      <c r="D23" s="522"/>
      <c r="E23" s="522"/>
      <c r="F23" s="522"/>
      <c r="G23" s="522"/>
      <c r="H23" s="522"/>
      <c r="I23" s="522"/>
      <c r="J23" s="522"/>
      <c r="K23" s="522"/>
      <c r="L23" s="523"/>
      <c r="M23" s="520" t="s">
        <v>262</v>
      </c>
      <c r="N23" s="520"/>
      <c r="O23" s="520"/>
      <c r="P23" s="520"/>
      <c r="Q23" s="520"/>
      <c r="R23" s="520"/>
      <c r="S23" s="520"/>
      <c r="T23" s="520"/>
      <c r="U23" s="520"/>
      <c r="V23" s="520"/>
      <c r="W23" s="520"/>
      <c r="X23" s="520"/>
      <c r="Y23" s="520"/>
      <c r="Z23" s="520"/>
    </row>
    <row r="24" spans="1:28" ht="151.5" customHeight="1" x14ac:dyDescent="0.25">
      <c r="A24" s="117" t="s">
        <v>203</v>
      </c>
      <c r="B24" s="118" t="s">
        <v>209</v>
      </c>
      <c r="C24" s="117" t="s">
        <v>259</v>
      </c>
      <c r="D24" s="117" t="s">
        <v>204</v>
      </c>
      <c r="E24" s="117" t="s">
        <v>260</v>
      </c>
      <c r="F24" s="117" t="s">
        <v>414</v>
      </c>
      <c r="G24" s="117" t="s">
        <v>415</v>
      </c>
      <c r="H24" s="117" t="s">
        <v>205</v>
      </c>
      <c r="I24" s="117" t="s">
        <v>416</v>
      </c>
      <c r="J24" s="117" t="s">
        <v>210</v>
      </c>
      <c r="K24" s="118" t="s">
        <v>208</v>
      </c>
      <c r="L24" s="118" t="s">
        <v>206</v>
      </c>
      <c r="M24" s="119" t="s">
        <v>212</v>
      </c>
      <c r="N24" s="118" t="s">
        <v>417</v>
      </c>
      <c r="O24" s="117" t="s">
        <v>418</v>
      </c>
      <c r="P24" s="117" t="s">
        <v>419</v>
      </c>
      <c r="Q24" s="117" t="s">
        <v>420</v>
      </c>
      <c r="R24" s="117" t="s">
        <v>205</v>
      </c>
      <c r="S24" s="117" t="s">
        <v>421</v>
      </c>
      <c r="T24" s="117" t="s">
        <v>422</v>
      </c>
      <c r="U24" s="117" t="s">
        <v>423</v>
      </c>
      <c r="V24" s="117" t="s">
        <v>420</v>
      </c>
      <c r="W24" s="120" t="s">
        <v>424</v>
      </c>
      <c r="X24" s="120" t="s">
        <v>425</v>
      </c>
      <c r="Y24" s="120" t="s">
        <v>426</v>
      </c>
      <c r="Z24" s="121" t="s">
        <v>213</v>
      </c>
    </row>
    <row r="25" spans="1:28" ht="16.5" customHeight="1" x14ac:dyDescent="0.25">
      <c r="A25" s="117">
        <v>1</v>
      </c>
      <c r="B25" s="118">
        <v>2</v>
      </c>
      <c r="C25" s="117">
        <v>3</v>
      </c>
      <c r="D25" s="118">
        <v>4</v>
      </c>
      <c r="E25" s="117">
        <v>5</v>
      </c>
      <c r="F25" s="118">
        <v>6</v>
      </c>
      <c r="G25" s="117">
        <v>7</v>
      </c>
      <c r="H25" s="118">
        <v>8</v>
      </c>
      <c r="I25" s="117">
        <v>9</v>
      </c>
      <c r="J25" s="118">
        <v>10</v>
      </c>
      <c r="K25" s="117">
        <v>11</v>
      </c>
      <c r="L25" s="118">
        <v>12</v>
      </c>
      <c r="M25" s="117">
        <v>13</v>
      </c>
      <c r="N25" s="118">
        <v>14</v>
      </c>
      <c r="O25" s="117">
        <v>15</v>
      </c>
      <c r="P25" s="118">
        <v>16</v>
      </c>
      <c r="Q25" s="117">
        <v>17</v>
      </c>
      <c r="R25" s="118">
        <v>18</v>
      </c>
      <c r="S25" s="117">
        <v>19</v>
      </c>
      <c r="T25" s="118">
        <v>20</v>
      </c>
      <c r="U25" s="117">
        <v>21</v>
      </c>
      <c r="V25" s="118">
        <v>22</v>
      </c>
      <c r="W25" s="117">
        <v>23</v>
      </c>
      <c r="X25" s="118">
        <v>24</v>
      </c>
      <c r="Y25" s="117">
        <v>25</v>
      </c>
      <c r="Z25" s="118">
        <v>26</v>
      </c>
    </row>
    <row r="26" spans="1:28" ht="45.75" customHeight="1" x14ac:dyDescent="0.25">
      <c r="A26" s="122" t="s">
        <v>257</v>
      </c>
      <c r="B26" s="123"/>
      <c r="C26" s="124"/>
      <c r="D26" s="124"/>
      <c r="E26" s="124"/>
      <c r="F26" s="124"/>
      <c r="G26" s="124"/>
      <c r="H26" s="124"/>
      <c r="I26" s="124"/>
      <c r="J26" s="124"/>
      <c r="K26" s="125"/>
      <c r="L26" s="126"/>
      <c r="M26" s="127">
        <v>2020</v>
      </c>
      <c r="N26" s="125"/>
      <c r="O26" s="125"/>
      <c r="P26" s="125"/>
      <c r="Q26" s="125"/>
      <c r="R26" s="125"/>
      <c r="S26" s="125"/>
      <c r="T26" s="125"/>
      <c r="U26" s="125"/>
      <c r="V26" s="125"/>
      <c r="W26" s="125"/>
      <c r="X26" s="125"/>
      <c r="Y26" s="125"/>
      <c r="Z26" s="128"/>
    </row>
    <row r="27" spans="1:28" x14ac:dyDescent="0.25">
      <c r="A27" s="125">
        <v>2016</v>
      </c>
      <c r="B27" s="125" t="s">
        <v>403</v>
      </c>
      <c r="C27" s="125" t="s">
        <v>502</v>
      </c>
      <c r="D27" s="125"/>
      <c r="E27" s="125"/>
      <c r="F27" s="124"/>
      <c r="G27" s="124"/>
      <c r="H27" s="125"/>
      <c r="I27" s="124"/>
      <c r="J27" s="124"/>
      <c r="K27" s="126"/>
      <c r="L27" s="125"/>
      <c r="M27" s="126"/>
      <c r="N27" s="125"/>
      <c r="O27" s="125"/>
      <c r="P27" s="125"/>
      <c r="Q27" s="125"/>
      <c r="R27" s="125"/>
      <c r="S27" s="125"/>
      <c r="T27" s="125"/>
      <c r="U27" s="125"/>
      <c r="V27" s="125"/>
      <c r="W27" s="125"/>
      <c r="X27" s="125"/>
      <c r="Y27" s="125"/>
      <c r="Z27" s="125"/>
    </row>
    <row r="28" spans="1:28" x14ac:dyDescent="0.25">
      <c r="A28" s="125" t="s">
        <v>258</v>
      </c>
      <c r="B28" s="125"/>
      <c r="C28" s="125"/>
      <c r="D28" s="125"/>
      <c r="E28" s="125"/>
      <c r="F28" s="124"/>
      <c r="G28" s="124"/>
      <c r="H28" s="125"/>
      <c r="I28" s="124"/>
      <c r="J28" s="124"/>
      <c r="K28" s="126"/>
      <c r="L28" s="129"/>
      <c r="M28" s="126"/>
      <c r="N28" s="126"/>
      <c r="O28" s="126"/>
      <c r="P28" s="126"/>
      <c r="Q28" s="126"/>
      <c r="R28" s="126"/>
      <c r="S28" s="126"/>
      <c r="T28" s="126"/>
      <c r="U28" s="126"/>
      <c r="V28" s="126"/>
      <c r="W28" s="126"/>
      <c r="X28" s="126"/>
      <c r="Y28" s="126"/>
      <c r="Z28" s="126"/>
    </row>
    <row r="29" spans="1:28" x14ac:dyDescent="0.25">
      <c r="A29" s="125">
        <v>2015</v>
      </c>
      <c r="B29" s="125" t="s">
        <v>403</v>
      </c>
      <c r="C29" s="125" t="s">
        <v>502</v>
      </c>
      <c r="D29" s="125"/>
      <c r="E29" s="125"/>
      <c r="F29" s="124"/>
      <c r="G29" s="124"/>
      <c r="H29" s="125"/>
      <c r="I29" s="124"/>
      <c r="J29" s="124"/>
      <c r="K29" s="126"/>
      <c r="L29" s="129"/>
      <c r="M29" s="125"/>
      <c r="N29" s="125"/>
      <c r="O29" s="125"/>
      <c r="P29" s="125"/>
      <c r="Q29" s="125"/>
      <c r="R29" s="125"/>
      <c r="S29" s="125"/>
      <c r="T29" s="125"/>
      <c r="U29" s="125"/>
      <c r="V29" s="125"/>
      <c r="W29" s="125"/>
      <c r="X29" s="125"/>
      <c r="Y29" s="125"/>
      <c r="Z29" s="125"/>
    </row>
    <row r="30" spans="1:28" x14ac:dyDescent="0.25">
      <c r="A30" s="125"/>
      <c r="B30" s="125"/>
      <c r="C30" s="125"/>
      <c r="D30" s="125"/>
      <c r="E30" s="125"/>
      <c r="F30" s="124"/>
      <c r="G30" s="124"/>
      <c r="H30" s="125"/>
      <c r="I30" s="124"/>
      <c r="J30" s="124"/>
      <c r="K30" s="126"/>
      <c r="L30" s="129"/>
      <c r="M30" s="125"/>
      <c r="N30" s="125"/>
      <c r="O30" s="125"/>
      <c r="P30" s="125"/>
      <c r="Q30" s="125"/>
      <c r="R30" s="125"/>
      <c r="S30" s="125"/>
      <c r="T30" s="125"/>
      <c r="U30" s="125"/>
      <c r="V30" s="125"/>
      <c r="W30" s="125"/>
      <c r="X30" s="125"/>
      <c r="Y30" s="125"/>
      <c r="Z30" s="125"/>
    </row>
    <row r="31" spans="1:28" x14ac:dyDescent="0.25">
      <c r="A31" s="125"/>
      <c r="B31" s="125"/>
      <c r="C31" s="125"/>
      <c r="D31" s="125"/>
      <c r="E31" s="125"/>
      <c r="F31" s="125"/>
      <c r="G31" s="125"/>
      <c r="H31" s="125"/>
      <c r="I31" s="125"/>
      <c r="J31" s="125"/>
      <c r="K31" s="125"/>
      <c r="L31" s="129"/>
      <c r="M31" s="125"/>
      <c r="N31" s="125"/>
      <c r="O31" s="125"/>
      <c r="P31" s="125"/>
      <c r="Q31" s="125"/>
      <c r="R31" s="125"/>
      <c r="S31" s="125"/>
      <c r="T31" s="125"/>
      <c r="U31" s="125"/>
      <c r="V31" s="125"/>
      <c r="W31" s="125"/>
      <c r="X31" s="125"/>
      <c r="Y31" s="125"/>
      <c r="Z31" s="125"/>
    </row>
    <row r="32" spans="1:28" x14ac:dyDescent="0.25">
      <c r="A32" s="123"/>
      <c r="B32" s="123"/>
      <c r="C32" s="124"/>
      <c r="D32" s="124"/>
      <c r="E32" s="124"/>
      <c r="F32" s="124"/>
      <c r="G32" s="124"/>
      <c r="H32" s="124"/>
      <c r="I32" s="124"/>
      <c r="J32" s="124"/>
      <c r="K32" s="125"/>
      <c r="L32" s="125"/>
      <c r="M32" s="125"/>
      <c r="N32" s="125"/>
      <c r="O32" s="125"/>
      <c r="P32" s="125"/>
      <c r="Q32" s="125"/>
      <c r="R32" s="125"/>
      <c r="S32" s="125"/>
      <c r="T32" s="125"/>
      <c r="U32" s="125"/>
      <c r="V32" s="125"/>
      <c r="W32" s="125"/>
      <c r="X32" s="125"/>
      <c r="Y32" s="125"/>
      <c r="Z32" s="125"/>
    </row>
    <row r="33" spans="1:26"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416" customWidth="1"/>
    <col min="2" max="2" width="25.5703125" style="416" customWidth="1"/>
    <col min="3" max="3" width="71.28515625" style="416" customWidth="1"/>
    <col min="4" max="4" width="16.140625" style="416" customWidth="1"/>
    <col min="5" max="5" width="9.42578125" style="416" customWidth="1"/>
    <col min="6" max="6" width="8.7109375" style="416" customWidth="1"/>
    <col min="7" max="7" width="9" style="416" customWidth="1"/>
    <col min="8" max="8" width="8.42578125" style="416" customWidth="1"/>
    <col min="9" max="9" width="33.85546875" style="416" customWidth="1"/>
    <col min="10" max="11" width="19.140625" style="416" customWidth="1"/>
    <col min="12" max="12" width="16" style="416" customWidth="1"/>
    <col min="13" max="13" width="14.85546875" style="416" customWidth="1"/>
    <col min="14" max="16384" width="9.140625" style="416"/>
  </cols>
  <sheetData>
    <row r="1" spans="1:26" s="4" customFormat="1" ht="18.75" customHeight="1" x14ac:dyDescent="0.2">
      <c r="A1" s="8"/>
      <c r="B1" s="8"/>
      <c r="M1" s="10" t="s">
        <v>66</v>
      </c>
    </row>
    <row r="2" spans="1:26" s="4" customFormat="1" ht="18.75" customHeight="1" x14ac:dyDescent="0.3">
      <c r="A2" s="8"/>
      <c r="B2" s="8"/>
      <c r="M2" s="5" t="s">
        <v>8</v>
      </c>
    </row>
    <row r="3" spans="1:26" s="4" customFormat="1" ht="18.75" x14ac:dyDescent="0.3">
      <c r="A3" s="7"/>
      <c r="B3" s="7"/>
      <c r="M3" s="5" t="s">
        <v>65</v>
      </c>
    </row>
    <row r="4" spans="1:26" s="4" customFormat="1" ht="18.75" x14ac:dyDescent="0.3">
      <c r="A4" s="7"/>
      <c r="B4" s="7"/>
      <c r="L4" s="5"/>
    </row>
    <row r="5" spans="1:26" s="4" customFormat="1" ht="15.75" x14ac:dyDescent="0.2">
      <c r="A5" s="473" t="str">
        <f>'1. паспорт местоположение'!A5:C5</f>
        <v>Год раскрытия информации: 2022 год</v>
      </c>
      <c r="B5" s="473"/>
      <c r="C5" s="473"/>
      <c r="D5" s="473"/>
      <c r="E5" s="473"/>
      <c r="F5" s="473"/>
      <c r="G5" s="473"/>
      <c r="H5" s="473"/>
      <c r="I5" s="473"/>
      <c r="J5" s="473"/>
      <c r="K5" s="473"/>
      <c r="L5" s="473"/>
      <c r="M5" s="473"/>
      <c r="N5" s="55"/>
      <c r="O5" s="55"/>
      <c r="P5" s="55"/>
      <c r="Q5" s="55"/>
      <c r="R5" s="55"/>
      <c r="S5" s="55"/>
      <c r="T5" s="55"/>
      <c r="U5" s="55"/>
      <c r="V5" s="55"/>
      <c r="W5" s="55"/>
      <c r="X5" s="55"/>
      <c r="Y5" s="55"/>
      <c r="Z5" s="55"/>
    </row>
    <row r="6" spans="1:26" s="4" customFormat="1" ht="18.75" x14ac:dyDescent="0.3">
      <c r="A6" s="7"/>
      <c r="B6" s="7"/>
      <c r="L6" s="5"/>
    </row>
    <row r="7" spans="1:26" s="4" customFormat="1" ht="18.75" x14ac:dyDescent="0.2">
      <c r="A7" s="524" t="s">
        <v>7</v>
      </c>
      <c r="B7" s="524"/>
      <c r="C7" s="524"/>
      <c r="D7" s="524"/>
      <c r="E7" s="524"/>
      <c r="F7" s="524"/>
      <c r="G7" s="524"/>
      <c r="H7" s="524"/>
      <c r="I7" s="524"/>
      <c r="J7" s="524"/>
      <c r="K7" s="524"/>
      <c r="L7" s="524"/>
      <c r="M7" s="524"/>
      <c r="N7" s="49"/>
      <c r="O7" s="49"/>
      <c r="P7" s="49"/>
      <c r="Q7" s="49"/>
      <c r="R7" s="49"/>
      <c r="S7" s="49"/>
      <c r="T7" s="49"/>
      <c r="U7" s="49"/>
      <c r="V7" s="49"/>
      <c r="W7" s="49"/>
      <c r="X7" s="49"/>
    </row>
    <row r="8" spans="1:26" s="4" customFormat="1" ht="18.75" x14ac:dyDescent="0.2">
      <c r="A8" s="524"/>
      <c r="B8" s="524"/>
      <c r="C8" s="524"/>
      <c r="D8" s="524"/>
      <c r="E8" s="524"/>
      <c r="F8" s="524"/>
      <c r="G8" s="524"/>
      <c r="H8" s="524"/>
      <c r="I8" s="524"/>
      <c r="J8" s="524"/>
      <c r="K8" s="524"/>
      <c r="L8" s="524"/>
      <c r="M8" s="524"/>
      <c r="N8" s="49"/>
      <c r="O8" s="49"/>
      <c r="P8" s="49"/>
      <c r="Q8" s="49"/>
      <c r="R8" s="49"/>
      <c r="S8" s="49"/>
      <c r="T8" s="49"/>
      <c r="U8" s="49"/>
      <c r="V8" s="49"/>
      <c r="W8" s="49"/>
      <c r="X8" s="49"/>
    </row>
    <row r="9" spans="1:26" s="4" customFormat="1" ht="18.75" x14ac:dyDescent="0.2">
      <c r="A9" s="526" t="str">
        <f>'1. паспорт местоположение'!A9:C9</f>
        <v>Акционерное общество "Янтарьэнерго" ДЗО  ПАО "Россети"</v>
      </c>
      <c r="B9" s="526"/>
      <c r="C9" s="526"/>
      <c r="D9" s="526"/>
      <c r="E9" s="526"/>
      <c r="F9" s="526"/>
      <c r="G9" s="526"/>
      <c r="H9" s="526"/>
      <c r="I9" s="526"/>
      <c r="J9" s="526"/>
      <c r="K9" s="526"/>
      <c r="L9" s="526"/>
      <c r="M9" s="526"/>
      <c r="N9" s="49"/>
      <c r="O9" s="49"/>
      <c r="P9" s="49"/>
      <c r="Q9" s="49"/>
      <c r="R9" s="49"/>
      <c r="S9" s="49"/>
      <c r="T9" s="49"/>
      <c r="U9" s="49"/>
      <c r="V9" s="49"/>
      <c r="W9" s="49"/>
      <c r="X9" s="49"/>
    </row>
    <row r="10" spans="1:26" s="4" customFormat="1" ht="18.75" x14ac:dyDescent="0.2">
      <c r="A10" s="528" t="s">
        <v>6</v>
      </c>
      <c r="B10" s="528"/>
      <c r="C10" s="528"/>
      <c r="D10" s="528"/>
      <c r="E10" s="528"/>
      <c r="F10" s="528"/>
      <c r="G10" s="528"/>
      <c r="H10" s="528"/>
      <c r="I10" s="528"/>
      <c r="J10" s="528"/>
      <c r="K10" s="528"/>
      <c r="L10" s="528"/>
      <c r="M10" s="528"/>
      <c r="N10" s="49"/>
      <c r="O10" s="49"/>
      <c r="P10" s="49"/>
      <c r="Q10" s="49"/>
      <c r="R10" s="49"/>
      <c r="S10" s="49"/>
      <c r="T10" s="49"/>
      <c r="U10" s="49"/>
      <c r="V10" s="49"/>
      <c r="W10" s="49"/>
      <c r="X10" s="49"/>
    </row>
    <row r="11" spans="1:26" s="4" customFormat="1" ht="18.75" x14ac:dyDescent="0.2">
      <c r="A11" s="524"/>
      <c r="B11" s="524"/>
      <c r="C11" s="524"/>
      <c r="D11" s="524"/>
      <c r="E11" s="524"/>
      <c r="F11" s="524"/>
      <c r="G11" s="524"/>
      <c r="H11" s="524"/>
      <c r="I11" s="524"/>
      <c r="J11" s="524"/>
      <c r="K11" s="524"/>
      <c r="L11" s="524"/>
      <c r="M11" s="524"/>
      <c r="N11" s="49"/>
      <c r="O11" s="49"/>
      <c r="P11" s="49"/>
      <c r="Q11" s="49"/>
      <c r="R11" s="49"/>
      <c r="S11" s="49"/>
      <c r="T11" s="49"/>
      <c r="U11" s="49"/>
      <c r="V11" s="49"/>
      <c r="W11" s="49"/>
      <c r="X11" s="49"/>
    </row>
    <row r="12" spans="1:26" s="4" customFormat="1" ht="18.75" x14ac:dyDescent="0.2">
      <c r="A12" s="526" t="str">
        <f>'1. паспорт местоположение'!A12:C12</f>
        <v>H_54</v>
      </c>
      <c r="B12" s="526"/>
      <c r="C12" s="526"/>
      <c r="D12" s="526"/>
      <c r="E12" s="526"/>
      <c r="F12" s="526"/>
      <c r="G12" s="526"/>
      <c r="H12" s="526"/>
      <c r="I12" s="526"/>
      <c r="J12" s="526"/>
      <c r="K12" s="526"/>
      <c r="L12" s="526"/>
      <c r="M12" s="526"/>
      <c r="N12" s="49"/>
      <c r="O12" s="49"/>
      <c r="P12" s="49"/>
      <c r="Q12" s="49"/>
      <c r="R12" s="49"/>
      <c r="S12" s="49"/>
      <c r="T12" s="49"/>
      <c r="U12" s="49"/>
      <c r="V12" s="49"/>
      <c r="W12" s="49"/>
      <c r="X12" s="49"/>
    </row>
    <row r="13" spans="1:26" s="4" customFormat="1" ht="18.75" x14ac:dyDescent="0.2">
      <c r="A13" s="528" t="s">
        <v>5</v>
      </c>
      <c r="B13" s="528"/>
      <c r="C13" s="528"/>
      <c r="D13" s="528"/>
      <c r="E13" s="528"/>
      <c r="F13" s="528"/>
      <c r="G13" s="528"/>
      <c r="H13" s="528"/>
      <c r="I13" s="528"/>
      <c r="J13" s="528"/>
      <c r="K13" s="528"/>
      <c r="L13" s="528"/>
      <c r="M13" s="528"/>
      <c r="N13" s="49"/>
      <c r="O13" s="49"/>
      <c r="P13" s="49"/>
      <c r="Q13" s="49"/>
      <c r="R13" s="49"/>
      <c r="S13" s="49"/>
      <c r="T13" s="49"/>
      <c r="U13" s="49"/>
      <c r="V13" s="49"/>
      <c r="W13" s="49"/>
      <c r="X13" s="49"/>
    </row>
    <row r="14" spans="1:26" s="3" customFormat="1" ht="15.75" customHeight="1" x14ac:dyDescent="0.2">
      <c r="A14" s="525"/>
      <c r="B14" s="525"/>
      <c r="C14" s="525"/>
      <c r="D14" s="525"/>
      <c r="E14" s="525"/>
      <c r="F14" s="525"/>
      <c r="G14" s="525"/>
      <c r="H14" s="525"/>
      <c r="I14" s="525"/>
      <c r="J14" s="525"/>
      <c r="K14" s="525"/>
      <c r="L14" s="525"/>
      <c r="M14" s="525"/>
      <c r="N14" s="76"/>
      <c r="O14" s="76"/>
      <c r="P14" s="76"/>
      <c r="Q14" s="76"/>
      <c r="R14" s="76"/>
      <c r="S14" s="76"/>
      <c r="T14" s="76"/>
      <c r="U14" s="76"/>
      <c r="V14" s="76"/>
      <c r="W14" s="76"/>
      <c r="X14" s="76"/>
    </row>
    <row r="15" spans="1:26" s="1" customFormat="1" ht="12" x14ac:dyDescent="0.2">
      <c r="A15" s="526" t="str">
        <f>'1. паспорт местоположение'!A15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5" s="526"/>
      <c r="C15" s="526"/>
      <c r="D15" s="526"/>
      <c r="E15" s="526"/>
      <c r="F15" s="526"/>
      <c r="G15" s="526"/>
      <c r="H15" s="526"/>
      <c r="I15" s="526"/>
      <c r="J15" s="526"/>
      <c r="K15" s="526"/>
      <c r="L15" s="526"/>
      <c r="M15" s="526"/>
      <c r="N15" s="50"/>
      <c r="O15" s="50"/>
      <c r="P15" s="50"/>
      <c r="Q15" s="50"/>
      <c r="R15" s="50"/>
      <c r="S15" s="50"/>
      <c r="T15" s="50"/>
      <c r="U15" s="50"/>
      <c r="V15" s="50"/>
      <c r="W15" s="50"/>
      <c r="X15" s="50"/>
    </row>
    <row r="16" spans="1:26" s="1" customFormat="1" ht="15" customHeight="1" x14ac:dyDescent="0.2">
      <c r="A16" s="528" t="s">
        <v>4</v>
      </c>
      <c r="B16" s="528"/>
      <c r="C16" s="528"/>
      <c r="D16" s="528"/>
      <c r="E16" s="528"/>
      <c r="F16" s="528"/>
      <c r="G16" s="528"/>
      <c r="H16" s="528"/>
      <c r="I16" s="528"/>
      <c r="J16" s="528"/>
      <c r="K16" s="528"/>
      <c r="L16" s="528"/>
      <c r="M16" s="528"/>
      <c r="N16" s="51"/>
      <c r="O16" s="51"/>
      <c r="P16" s="51"/>
      <c r="Q16" s="51"/>
      <c r="R16" s="51"/>
      <c r="S16" s="51"/>
      <c r="T16" s="51"/>
      <c r="U16" s="51"/>
      <c r="V16" s="51"/>
      <c r="W16" s="51"/>
      <c r="X16" s="51"/>
    </row>
    <row r="17" spans="1:24" s="1" customFormat="1" ht="15" customHeight="1" x14ac:dyDescent="0.2">
      <c r="A17" s="529"/>
      <c r="B17" s="529"/>
      <c r="C17" s="529"/>
      <c r="D17" s="529"/>
      <c r="E17" s="529"/>
      <c r="F17" s="529"/>
      <c r="G17" s="529"/>
      <c r="H17" s="529"/>
      <c r="I17" s="529"/>
      <c r="J17" s="529"/>
      <c r="K17" s="529"/>
      <c r="L17" s="529"/>
      <c r="M17" s="529"/>
      <c r="N17" s="75"/>
      <c r="O17" s="75"/>
      <c r="P17" s="75"/>
      <c r="Q17" s="75"/>
      <c r="R17" s="75"/>
      <c r="S17" s="75"/>
      <c r="T17" s="75"/>
      <c r="U17" s="75"/>
    </row>
    <row r="18" spans="1:24" s="1" customFormat="1" ht="91.5" customHeight="1" x14ac:dyDescent="0.2">
      <c r="A18" s="530" t="s">
        <v>349</v>
      </c>
      <c r="B18" s="530"/>
      <c r="C18" s="530"/>
      <c r="D18" s="530"/>
      <c r="E18" s="530"/>
      <c r="F18" s="530"/>
      <c r="G18" s="530"/>
      <c r="H18" s="530"/>
      <c r="I18" s="530"/>
      <c r="J18" s="530"/>
      <c r="K18" s="530"/>
      <c r="L18" s="530"/>
      <c r="M18" s="530"/>
      <c r="N18" s="2"/>
      <c r="O18" s="2"/>
      <c r="P18" s="2"/>
      <c r="Q18" s="2"/>
      <c r="R18" s="2"/>
      <c r="S18" s="2"/>
      <c r="T18" s="2"/>
      <c r="U18" s="2"/>
      <c r="V18" s="2"/>
      <c r="W18" s="2"/>
      <c r="X18" s="2"/>
    </row>
    <row r="19" spans="1:24" s="1" customFormat="1" ht="78" customHeight="1" x14ac:dyDescent="0.2">
      <c r="A19" s="527" t="s">
        <v>3</v>
      </c>
      <c r="B19" s="527" t="s">
        <v>82</v>
      </c>
      <c r="C19" s="527" t="s">
        <v>81</v>
      </c>
      <c r="D19" s="527" t="s">
        <v>73</v>
      </c>
      <c r="E19" s="527" t="s">
        <v>80</v>
      </c>
      <c r="F19" s="527"/>
      <c r="G19" s="527"/>
      <c r="H19" s="527"/>
      <c r="I19" s="527"/>
      <c r="J19" s="527" t="s">
        <v>79</v>
      </c>
      <c r="K19" s="527"/>
      <c r="L19" s="527"/>
      <c r="M19" s="527"/>
      <c r="N19" s="75"/>
      <c r="O19" s="75"/>
      <c r="P19" s="75"/>
      <c r="Q19" s="75"/>
      <c r="R19" s="75"/>
      <c r="S19" s="75"/>
      <c r="T19" s="75"/>
      <c r="U19" s="75"/>
    </row>
    <row r="20" spans="1:24" s="1" customFormat="1" ht="51" customHeight="1" x14ac:dyDescent="0.2">
      <c r="A20" s="527"/>
      <c r="B20" s="527"/>
      <c r="C20" s="527"/>
      <c r="D20" s="527"/>
      <c r="E20" s="409" t="s">
        <v>78</v>
      </c>
      <c r="F20" s="409" t="s">
        <v>77</v>
      </c>
      <c r="G20" s="409" t="s">
        <v>76</v>
      </c>
      <c r="H20" s="409" t="s">
        <v>75</v>
      </c>
      <c r="I20" s="409" t="s">
        <v>74</v>
      </c>
      <c r="J20" s="409">
        <v>2020</v>
      </c>
      <c r="K20" s="409">
        <v>2021</v>
      </c>
      <c r="L20" s="409">
        <v>2022</v>
      </c>
      <c r="M20" s="409">
        <v>2023</v>
      </c>
      <c r="N20" s="410"/>
      <c r="O20" s="410"/>
      <c r="P20" s="410"/>
      <c r="Q20" s="410"/>
      <c r="R20" s="410"/>
      <c r="S20" s="410"/>
      <c r="T20" s="410"/>
      <c r="U20" s="410"/>
      <c r="V20" s="411"/>
      <c r="W20" s="411"/>
      <c r="X20" s="411"/>
    </row>
    <row r="21" spans="1:24" s="1" customFormat="1" ht="16.5" customHeight="1" x14ac:dyDescent="0.2">
      <c r="A21" s="412">
        <v>1</v>
      </c>
      <c r="B21" s="412">
        <v>2</v>
      </c>
      <c r="C21" s="412">
        <v>3</v>
      </c>
      <c r="D21" s="412">
        <v>4</v>
      </c>
      <c r="E21" s="412">
        <v>5</v>
      </c>
      <c r="F21" s="412">
        <v>6</v>
      </c>
      <c r="G21" s="412">
        <v>7</v>
      </c>
      <c r="H21" s="412">
        <v>8</v>
      </c>
      <c r="I21" s="412">
        <v>9</v>
      </c>
      <c r="J21" s="412">
        <v>10</v>
      </c>
      <c r="K21" s="412">
        <v>11</v>
      </c>
      <c r="L21" s="412">
        <v>12</v>
      </c>
      <c r="M21" s="412">
        <v>13</v>
      </c>
      <c r="N21" s="410"/>
      <c r="O21" s="410"/>
      <c r="P21" s="410"/>
      <c r="Q21" s="410"/>
      <c r="R21" s="410"/>
      <c r="S21" s="410"/>
      <c r="T21" s="410"/>
      <c r="U21" s="410"/>
      <c r="V21" s="411"/>
      <c r="W21" s="411"/>
      <c r="X21" s="411"/>
    </row>
    <row r="22" spans="1:24" s="1" customFormat="1" ht="33" customHeight="1" x14ac:dyDescent="0.2">
      <c r="A22" s="413" t="s">
        <v>62</v>
      </c>
      <c r="B22" s="413" t="s">
        <v>663</v>
      </c>
      <c r="C22" s="414">
        <v>0</v>
      </c>
      <c r="D22" s="414">
        <v>0</v>
      </c>
      <c r="E22" s="414">
        <v>0</v>
      </c>
      <c r="F22" s="414">
        <v>0</v>
      </c>
      <c r="G22" s="414">
        <v>0</v>
      </c>
      <c r="H22" s="414">
        <v>0</v>
      </c>
      <c r="I22" s="414">
        <v>0</v>
      </c>
      <c r="J22" s="414">
        <v>0</v>
      </c>
      <c r="K22" s="414">
        <v>0</v>
      </c>
      <c r="L22" s="414">
        <v>0</v>
      </c>
      <c r="M22" s="414">
        <v>0</v>
      </c>
      <c r="N22" s="410"/>
      <c r="O22" s="410"/>
      <c r="P22" s="410"/>
      <c r="Q22" s="410"/>
      <c r="R22" s="410"/>
      <c r="S22" s="410"/>
      <c r="T22" s="411"/>
      <c r="U22" s="411"/>
      <c r="V22" s="411"/>
      <c r="W22" s="411"/>
      <c r="X22" s="411"/>
    </row>
    <row r="23" spans="1:24" x14ac:dyDescent="0.25">
      <c r="A23" s="415"/>
      <c r="B23" s="415"/>
      <c r="C23" s="415"/>
      <c r="D23" s="415"/>
      <c r="E23" s="415"/>
      <c r="F23" s="415"/>
      <c r="G23" s="415"/>
      <c r="H23" s="415"/>
      <c r="I23" s="415"/>
      <c r="J23" s="415"/>
      <c r="K23" s="415"/>
      <c r="L23" s="415"/>
      <c r="M23" s="415"/>
      <c r="N23" s="415"/>
      <c r="O23" s="415"/>
      <c r="P23" s="415"/>
      <c r="Q23" s="415"/>
      <c r="R23" s="415"/>
      <c r="S23" s="415"/>
      <c r="T23" s="415"/>
      <c r="U23" s="415"/>
      <c r="V23" s="415"/>
      <c r="W23" s="415"/>
      <c r="X23" s="415"/>
    </row>
    <row r="24" spans="1:24" x14ac:dyDescent="0.25">
      <c r="A24" s="415"/>
      <c r="B24" s="415"/>
      <c r="C24" s="415"/>
      <c r="D24" s="415"/>
      <c r="E24" s="415"/>
      <c r="F24" s="415"/>
      <c r="G24" s="415"/>
      <c r="H24" s="415"/>
      <c r="I24" s="415"/>
      <c r="J24" s="415"/>
      <c r="K24" s="415"/>
      <c r="L24" s="415"/>
      <c r="M24" s="415"/>
      <c r="N24" s="415"/>
      <c r="O24" s="415"/>
      <c r="P24" s="415"/>
      <c r="Q24" s="415"/>
      <c r="R24" s="415"/>
      <c r="S24" s="415"/>
      <c r="T24" s="415"/>
      <c r="U24" s="415"/>
      <c r="V24" s="415"/>
      <c r="W24" s="415"/>
      <c r="X24" s="415"/>
    </row>
    <row r="25" spans="1:24" x14ac:dyDescent="0.25">
      <c r="A25" s="415"/>
      <c r="B25" s="415"/>
      <c r="C25" s="415"/>
      <c r="D25" s="415"/>
      <c r="E25" s="415"/>
      <c r="F25" s="415"/>
      <c r="G25" s="415"/>
      <c r="H25" s="415"/>
      <c r="I25" s="415"/>
      <c r="J25" s="415"/>
      <c r="K25" s="415"/>
      <c r="L25" s="415"/>
      <c r="M25" s="415"/>
      <c r="N25" s="415"/>
      <c r="O25" s="415"/>
      <c r="P25" s="415"/>
      <c r="Q25" s="415"/>
      <c r="R25" s="415"/>
      <c r="S25" s="415"/>
      <c r="T25" s="415"/>
      <c r="U25" s="415"/>
      <c r="V25" s="415"/>
      <c r="W25" s="415"/>
      <c r="X25" s="415"/>
    </row>
    <row r="26" spans="1:24" x14ac:dyDescent="0.25">
      <c r="A26" s="415"/>
      <c r="B26" s="415"/>
      <c r="C26" s="415"/>
      <c r="D26" s="415"/>
      <c r="E26" s="415"/>
      <c r="F26" s="415"/>
      <c r="G26" s="415"/>
      <c r="H26" s="415"/>
      <c r="I26" s="415"/>
      <c r="J26" s="415"/>
      <c r="K26" s="415"/>
      <c r="L26" s="415"/>
      <c r="M26" s="415"/>
      <c r="N26" s="415"/>
      <c r="O26" s="415"/>
      <c r="P26" s="415"/>
      <c r="Q26" s="415"/>
      <c r="R26" s="415"/>
      <c r="S26" s="415"/>
      <c r="T26" s="415"/>
      <c r="U26" s="415"/>
      <c r="V26" s="415"/>
      <c r="W26" s="415"/>
      <c r="X26" s="415"/>
    </row>
    <row r="27" spans="1:24" x14ac:dyDescent="0.25">
      <c r="A27" s="415"/>
      <c r="B27" s="415"/>
      <c r="C27" s="415"/>
      <c r="D27" s="415"/>
      <c r="E27" s="415"/>
      <c r="F27" s="415"/>
      <c r="G27" s="415"/>
      <c r="H27" s="415"/>
      <c r="I27" s="415"/>
      <c r="J27" s="415"/>
      <c r="K27" s="415"/>
      <c r="L27" s="415"/>
      <c r="M27" s="415"/>
      <c r="N27" s="415"/>
      <c r="O27" s="415"/>
      <c r="P27" s="415"/>
      <c r="Q27" s="415"/>
      <c r="R27" s="415"/>
      <c r="S27" s="415"/>
      <c r="T27" s="415"/>
      <c r="U27" s="415"/>
      <c r="V27" s="415"/>
      <c r="W27" s="415"/>
      <c r="X27" s="415"/>
    </row>
    <row r="28" spans="1:24" x14ac:dyDescent="0.25">
      <c r="A28" s="415"/>
      <c r="B28" s="415"/>
      <c r="C28" s="415"/>
      <c r="D28" s="415"/>
      <c r="E28" s="415"/>
      <c r="F28" s="415"/>
      <c r="G28" s="415"/>
      <c r="H28" s="415"/>
      <c r="I28" s="415"/>
      <c r="J28" s="415"/>
      <c r="K28" s="415"/>
      <c r="L28" s="415"/>
      <c r="M28" s="415"/>
      <c r="N28" s="415"/>
      <c r="O28" s="415"/>
      <c r="P28" s="415"/>
      <c r="Q28" s="415"/>
      <c r="R28" s="415"/>
      <c r="S28" s="415"/>
      <c r="T28" s="415"/>
      <c r="U28" s="415"/>
      <c r="V28" s="415"/>
      <c r="W28" s="415"/>
      <c r="X28" s="415"/>
    </row>
    <row r="29" spans="1:24" x14ac:dyDescent="0.25">
      <c r="A29" s="415"/>
      <c r="B29" s="415"/>
      <c r="C29" s="415"/>
      <c r="D29" s="415"/>
      <c r="E29" s="415"/>
      <c r="F29" s="415"/>
      <c r="G29" s="415"/>
      <c r="H29" s="415"/>
      <c r="I29" s="415"/>
      <c r="J29" s="415"/>
      <c r="K29" s="415"/>
      <c r="L29" s="415"/>
      <c r="M29" s="415"/>
      <c r="N29" s="415"/>
      <c r="O29" s="415"/>
      <c r="P29" s="415"/>
      <c r="Q29" s="415"/>
      <c r="R29" s="415"/>
      <c r="S29" s="415"/>
      <c r="T29" s="415"/>
      <c r="U29" s="415"/>
      <c r="V29" s="415"/>
      <c r="W29" s="415"/>
      <c r="X29" s="415"/>
    </row>
    <row r="30" spans="1:24" x14ac:dyDescent="0.25">
      <c r="A30" s="415"/>
      <c r="B30" s="415"/>
      <c r="C30" s="415"/>
      <c r="D30" s="415"/>
      <c r="E30" s="415"/>
      <c r="F30" s="415"/>
      <c r="G30" s="415"/>
      <c r="H30" s="415"/>
      <c r="I30" s="415"/>
      <c r="J30" s="415"/>
      <c r="K30" s="415"/>
      <c r="L30" s="415"/>
      <c r="M30" s="415"/>
      <c r="N30" s="415"/>
      <c r="O30" s="415"/>
      <c r="P30" s="415"/>
      <c r="Q30" s="415"/>
      <c r="R30" s="415"/>
      <c r="S30" s="415"/>
      <c r="T30" s="415"/>
      <c r="U30" s="415"/>
      <c r="V30" s="415"/>
      <c r="W30" s="415"/>
      <c r="X30" s="415"/>
    </row>
    <row r="31" spans="1:24" x14ac:dyDescent="0.25">
      <c r="A31" s="415"/>
      <c r="B31" s="415"/>
      <c r="C31" s="415"/>
      <c r="D31" s="415"/>
      <c r="E31" s="415"/>
      <c r="F31" s="415"/>
      <c r="G31" s="415"/>
      <c r="H31" s="415"/>
      <c r="I31" s="415"/>
      <c r="J31" s="415"/>
      <c r="K31" s="415"/>
      <c r="L31" s="415"/>
      <c r="M31" s="415"/>
      <c r="N31" s="415"/>
      <c r="O31" s="415"/>
      <c r="P31" s="415"/>
      <c r="Q31" s="415"/>
      <c r="R31" s="415"/>
      <c r="S31" s="415"/>
      <c r="T31" s="415"/>
      <c r="U31" s="415"/>
      <c r="V31" s="415"/>
      <c r="W31" s="415"/>
      <c r="X31" s="415"/>
    </row>
    <row r="32" spans="1:24" x14ac:dyDescent="0.25">
      <c r="A32" s="415"/>
      <c r="B32" s="415"/>
      <c r="C32" s="415"/>
      <c r="D32" s="415"/>
      <c r="E32" s="415"/>
      <c r="F32" s="415"/>
      <c r="G32" s="415"/>
      <c r="H32" s="415"/>
      <c r="I32" s="415"/>
      <c r="J32" s="415"/>
      <c r="K32" s="415"/>
      <c r="L32" s="415"/>
      <c r="M32" s="415"/>
      <c r="N32" s="415"/>
      <c r="O32" s="415"/>
      <c r="P32" s="415"/>
      <c r="Q32" s="415"/>
      <c r="R32" s="415"/>
      <c r="S32" s="415"/>
      <c r="T32" s="415"/>
      <c r="U32" s="415"/>
      <c r="V32" s="415"/>
      <c r="W32" s="415"/>
      <c r="X32" s="415"/>
    </row>
    <row r="33" spans="1:24" x14ac:dyDescent="0.25">
      <c r="A33" s="415"/>
      <c r="B33" s="415"/>
      <c r="C33" s="415"/>
      <c r="D33" s="415"/>
      <c r="E33" s="415"/>
      <c r="F33" s="415"/>
      <c r="G33" s="415"/>
      <c r="H33" s="415"/>
      <c r="I33" s="415"/>
      <c r="J33" s="415"/>
      <c r="K33" s="415"/>
      <c r="L33" s="415"/>
      <c r="M33" s="415"/>
      <c r="N33" s="415"/>
      <c r="O33" s="415"/>
      <c r="P33" s="415"/>
      <c r="Q33" s="415"/>
      <c r="R33" s="415"/>
      <c r="S33" s="415"/>
      <c r="T33" s="415"/>
      <c r="U33" s="415"/>
      <c r="V33" s="415"/>
      <c r="W33" s="415"/>
      <c r="X33" s="415"/>
    </row>
    <row r="34" spans="1:24" x14ac:dyDescent="0.25">
      <c r="A34" s="415"/>
      <c r="B34" s="415"/>
      <c r="C34" s="415"/>
      <c r="D34" s="415"/>
      <c r="E34" s="415"/>
      <c r="F34" s="415"/>
      <c r="G34" s="415"/>
      <c r="H34" s="415"/>
      <c r="I34" s="415"/>
      <c r="J34" s="415"/>
      <c r="K34" s="415"/>
      <c r="L34" s="415"/>
      <c r="M34" s="415"/>
      <c r="N34" s="415"/>
      <c r="O34" s="415"/>
      <c r="P34" s="415"/>
      <c r="Q34" s="415"/>
      <c r="R34" s="415"/>
      <c r="S34" s="415"/>
      <c r="T34" s="415"/>
      <c r="U34" s="415"/>
      <c r="V34" s="415"/>
      <c r="W34" s="415"/>
      <c r="X34" s="415"/>
    </row>
    <row r="35" spans="1:24" x14ac:dyDescent="0.25">
      <c r="A35" s="415"/>
      <c r="B35" s="415"/>
      <c r="C35" s="415"/>
      <c r="D35" s="415"/>
      <c r="E35" s="415"/>
      <c r="F35" s="415"/>
      <c r="G35" s="415"/>
      <c r="H35" s="415"/>
      <c r="I35" s="415"/>
      <c r="J35" s="415"/>
      <c r="K35" s="415"/>
      <c r="L35" s="415"/>
      <c r="M35" s="415"/>
      <c r="N35" s="415"/>
      <c r="O35" s="415"/>
      <c r="P35" s="415"/>
      <c r="Q35" s="415"/>
      <c r="R35" s="415"/>
      <c r="S35" s="415"/>
      <c r="T35" s="415"/>
      <c r="U35" s="415"/>
      <c r="V35" s="415"/>
      <c r="W35" s="415"/>
      <c r="X35" s="415"/>
    </row>
    <row r="36" spans="1:24" x14ac:dyDescent="0.25">
      <c r="A36" s="415"/>
      <c r="B36" s="415"/>
      <c r="C36" s="415"/>
      <c r="D36" s="415"/>
      <c r="E36" s="415"/>
      <c r="F36" s="415"/>
      <c r="G36" s="415"/>
      <c r="H36" s="415"/>
      <c r="I36" s="415"/>
      <c r="J36" s="415"/>
      <c r="K36" s="415"/>
      <c r="L36" s="415"/>
      <c r="M36" s="415"/>
      <c r="N36" s="415"/>
      <c r="O36" s="415"/>
      <c r="P36" s="415"/>
      <c r="Q36" s="415"/>
      <c r="R36" s="415"/>
      <c r="S36" s="415"/>
      <c r="T36" s="415"/>
      <c r="U36" s="415"/>
      <c r="V36" s="415"/>
      <c r="W36" s="415"/>
      <c r="X36" s="415"/>
    </row>
    <row r="37" spans="1:24" x14ac:dyDescent="0.25">
      <c r="A37" s="415"/>
      <c r="B37" s="415"/>
      <c r="C37" s="415"/>
      <c r="D37" s="415"/>
      <c r="E37" s="415"/>
      <c r="F37" s="415"/>
      <c r="G37" s="415"/>
      <c r="H37" s="415"/>
      <c r="I37" s="415"/>
      <c r="J37" s="415"/>
      <c r="K37" s="415"/>
      <c r="L37" s="415"/>
      <c r="M37" s="415"/>
      <c r="N37" s="415"/>
      <c r="O37" s="415"/>
      <c r="P37" s="415"/>
      <c r="Q37" s="415"/>
      <c r="R37" s="415"/>
      <c r="S37" s="415"/>
      <c r="T37" s="415"/>
      <c r="U37" s="415"/>
      <c r="V37" s="415"/>
      <c r="W37" s="415"/>
      <c r="X37" s="415"/>
    </row>
    <row r="38" spans="1:24" x14ac:dyDescent="0.25">
      <c r="A38" s="415"/>
      <c r="B38" s="415"/>
      <c r="C38" s="415"/>
      <c r="D38" s="415"/>
      <c r="E38" s="415"/>
      <c r="F38" s="415"/>
      <c r="G38" s="415"/>
      <c r="H38" s="415"/>
      <c r="I38" s="415"/>
      <c r="J38" s="415"/>
      <c r="K38" s="415"/>
      <c r="L38" s="415"/>
      <c r="M38" s="415"/>
      <c r="N38" s="415"/>
      <c r="O38" s="415"/>
      <c r="P38" s="415"/>
      <c r="Q38" s="415"/>
      <c r="R38" s="415"/>
      <c r="S38" s="415"/>
      <c r="T38" s="415"/>
      <c r="U38" s="415"/>
      <c r="V38" s="415"/>
      <c r="W38" s="415"/>
      <c r="X38" s="415"/>
    </row>
    <row r="39" spans="1:24" x14ac:dyDescent="0.25">
      <c r="A39" s="415"/>
      <c r="B39" s="415"/>
      <c r="C39" s="415"/>
      <c r="D39" s="415"/>
      <c r="E39" s="415"/>
      <c r="F39" s="415"/>
      <c r="G39" s="415"/>
      <c r="H39" s="415"/>
      <c r="I39" s="415"/>
      <c r="J39" s="415"/>
      <c r="K39" s="415"/>
      <c r="L39" s="415"/>
      <c r="M39" s="415"/>
      <c r="N39" s="415"/>
      <c r="O39" s="415"/>
      <c r="P39" s="415"/>
      <c r="Q39" s="415"/>
      <c r="R39" s="415"/>
      <c r="S39" s="415"/>
      <c r="T39" s="415"/>
      <c r="U39" s="415"/>
      <c r="V39" s="415"/>
      <c r="W39" s="415"/>
      <c r="X39" s="415"/>
    </row>
    <row r="40" spans="1:24" x14ac:dyDescent="0.25">
      <c r="A40" s="415"/>
      <c r="B40" s="415"/>
      <c r="C40" s="415"/>
      <c r="D40" s="415"/>
      <c r="E40" s="415"/>
      <c r="F40" s="415"/>
      <c r="G40" s="415"/>
      <c r="H40" s="415"/>
      <c r="I40" s="415"/>
      <c r="J40" s="415"/>
      <c r="K40" s="415"/>
      <c r="L40" s="415"/>
      <c r="M40" s="415"/>
      <c r="N40" s="415"/>
      <c r="O40" s="415"/>
      <c r="P40" s="415"/>
      <c r="Q40" s="415"/>
      <c r="R40" s="415"/>
      <c r="S40" s="415"/>
      <c r="T40" s="415"/>
      <c r="U40" s="415"/>
      <c r="V40" s="415"/>
      <c r="W40" s="415"/>
      <c r="X40" s="415"/>
    </row>
    <row r="41" spans="1:24" x14ac:dyDescent="0.25">
      <c r="A41" s="415"/>
      <c r="B41" s="415"/>
      <c r="C41" s="415"/>
      <c r="D41" s="415"/>
      <c r="E41" s="415"/>
      <c r="F41" s="415"/>
      <c r="G41" s="415"/>
      <c r="H41" s="415"/>
      <c r="I41" s="415"/>
      <c r="J41" s="415"/>
      <c r="K41" s="415"/>
      <c r="L41" s="415"/>
      <c r="M41" s="415"/>
      <c r="N41" s="415"/>
      <c r="O41" s="415"/>
      <c r="P41" s="415"/>
      <c r="Q41" s="415"/>
      <c r="R41" s="415"/>
      <c r="S41" s="415"/>
      <c r="T41" s="415"/>
      <c r="U41" s="415"/>
      <c r="V41" s="415"/>
      <c r="W41" s="415"/>
      <c r="X41" s="415"/>
    </row>
    <row r="42" spans="1:24" x14ac:dyDescent="0.25">
      <c r="A42" s="415"/>
      <c r="B42" s="415"/>
      <c r="C42" s="415"/>
      <c r="D42" s="415"/>
      <c r="E42" s="415"/>
      <c r="F42" s="415"/>
      <c r="G42" s="415"/>
      <c r="H42" s="415"/>
      <c r="I42" s="415"/>
      <c r="J42" s="415"/>
      <c r="K42" s="415"/>
      <c r="L42" s="415"/>
      <c r="M42" s="415"/>
      <c r="N42" s="415"/>
      <c r="O42" s="415"/>
      <c r="P42" s="415"/>
      <c r="Q42" s="415"/>
      <c r="R42" s="415"/>
      <c r="S42" s="415"/>
      <c r="T42" s="415"/>
      <c r="U42" s="415"/>
      <c r="V42" s="415"/>
      <c r="W42" s="415"/>
      <c r="X42" s="415"/>
    </row>
    <row r="43" spans="1:24" x14ac:dyDescent="0.25">
      <c r="A43" s="415"/>
      <c r="B43" s="415"/>
      <c r="C43" s="415"/>
      <c r="D43" s="415"/>
      <c r="E43" s="415"/>
      <c r="F43" s="415"/>
      <c r="G43" s="415"/>
      <c r="H43" s="415"/>
      <c r="I43" s="415"/>
      <c r="J43" s="415"/>
      <c r="K43" s="415"/>
      <c r="L43" s="415"/>
      <c r="M43" s="415"/>
      <c r="N43" s="415"/>
      <c r="O43" s="415"/>
      <c r="P43" s="415"/>
      <c r="Q43" s="415"/>
      <c r="R43" s="415"/>
      <c r="S43" s="415"/>
      <c r="T43" s="415"/>
      <c r="U43" s="415"/>
      <c r="V43" s="415"/>
      <c r="W43" s="415"/>
      <c r="X43" s="415"/>
    </row>
    <row r="44" spans="1:24" x14ac:dyDescent="0.25">
      <c r="A44" s="415"/>
      <c r="B44" s="415"/>
      <c r="C44" s="415"/>
      <c r="D44" s="415"/>
      <c r="E44" s="415"/>
      <c r="F44" s="415"/>
      <c r="G44" s="415"/>
      <c r="H44" s="415"/>
      <c r="I44" s="415"/>
      <c r="J44" s="415"/>
      <c r="K44" s="415"/>
      <c r="L44" s="415"/>
      <c r="M44" s="415"/>
      <c r="N44" s="415"/>
      <c r="O44" s="415"/>
      <c r="P44" s="415"/>
      <c r="Q44" s="415"/>
      <c r="R44" s="415"/>
      <c r="S44" s="415"/>
      <c r="T44" s="415"/>
      <c r="U44" s="415"/>
      <c r="V44" s="415"/>
      <c r="W44" s="415"/>
      <c r="X44" s="415"/>
    </row>
    <row r="45" spans="1:24" x14ac:dyDescent="0.25">
      <c r="A45" s="415"/>
      <c r="B45" s="415"/>
      <c r="C45" s="415"/>
      <c r="D45" s="415"/>
      <c r="E45" s="415"/>
      <c r="F45" s="415"/>
      <c r="G45" s="415"/>
      <c r="H45" s="415"/>
      <c r="I45" s="415"/>
      <c r="J45" s="415"/>
      <c r="K45" s="415"/>
      <c r="L45" s="415"/>
      <c r="M45" s="415"/>
      <c r="N45" s="415"/>
      <c r="O45" s="415"/>
      <c r="P45" s="415"/>
      <c r="Q45" s="415"/>
      <c r="R45" s="415"/>
      <c r="S45" s="415"/>
      <c r="T45" s="415"/>
      <c r="U45" s="415"/>
      <c r="V45" s="415"/>
      <c r="W45" s="415"/>
      <c r="X45" s="415"/>
    </row>
    <row r="46" spans="1:24" x14ac:dyDescent="0.25">
      <c r="A46" s="415"/>
      <c r="B46" s="415"/>
      <c r="C46" s="415"/>
      <c r="D46" s="415"/>
      <c r="E46" s="415"/>
      <c r="F46" s="415"/>
      <c r="G46" s="415"/>
      <c r="H46" s="415"/>
      <c r="I46" s="415"/>
      <c r="J46" s="415"/>
      <c r="K46" s="415"/>
      <c r="L46" s="415"/>
      <c r="M46" s="415"/>
      <c r="N46" s="415"/>
      <c r="O46" s="415"/>
      <c r="P46" s="415"/>
      <c r="Q46" s="415"/>
      <c r="R46" s="415"/>
      <c r="S46" s="415"/>
      <c r="T46" s="415"/>
      <c r="U46" s="415"/>
      <c r="V46" s="415"/>
      <c r="W46" s="415"/>
      <c r="X46" s="415"/>
    </row>
    <row r="47" spans="1:24" x14ac:dyDescent="0.25">
      <c r="A47" s="415"/>
      <c r="B47" s="415"/>
      <c r="C47" s="415"/>
      <c r="D47" s="415"/>
      <c r="E47" s="415"/>
      <c r="F47" s="415"/>
      <c r="G47" s="415"/>
      <c r="H47" s="415"/>
      <c r="I47" s="415"/>
      <c r="J47" s="415"/>
      <c r="K47" s="415"/>
      <c r="L47" s="415"/>
      <c r="M47" s="415"/>
      <c r="N47" s="415"/>
      <c r="O47" s="415"/>
      <c r="P47" s="415"/>
      <c r="Q47" s="415"/>
      <c r="R47" s="415"/>
      <c r="S47" s="415"/>
      <c r="T47" s="415"/>
      <c r="U47" s="415"/>
      <c r="V47" s="415"/>
      <c r="W47" s="415"/>
      <c r="X47" s="415"/>
    </row>
    <row r="48" spans="1:24" x14ac:dyDescent="0.25">
      <c r="A48" s="415"/>
      <c r="B48" s="415"/>
      <c r="C48" s="415"/>
      <c r="D48" s="415"/>
      <c r="E48" s="415"/>
      <c r="F48" s="415"/>
      <c r="G48" s="415"/>
      <c r="H48" s="415"/>
      <c r="I48" s="415"/>
      <c r="J48" s="415"/>
      <c r="K48" s="415"/>
      <c r="L48" s="415"/>
      <c r="M48" s="415"/>
      <c r="N48" s="415"/>
      <c r="O48" s="415"/>
      <c r="P48" s="415"/>
      <c r="Q48" s="415"/>
      <c r="R48" s="415"/>
      <c r="S48" s="415"/>
      <c r="T48" s="415"/>
      <c r="U48" s="415"/>
      <c r="V48" s="415"/>
      <c r="W48" s="415"/>
      <c r="X48" s="415"/>
    </row>
    <row r="49" spans="1:24" x14ac:dyDescent="0.25">
      <c r="A49" s="415"/>
      <c r="B49" s="415"/>
      <c r="C49" s="415"/>
      <c r="D49" s="415"/>
      <c r="E49" s="415"/>
      <c r="F49" s="415"/>
      <c r="G49" s="415"/>
      <c r="H49" s="415"/>
      <c r="I49" s="415"/>
      <c r="J49" s="415"/>
      <c r="K49" s="415"/>
      <c r="L49" s="415"/>
      <c r="M49" s="415"/>
      <c r="N49" s="415"/>
      <c r="O49" s="415"/>
      <c r="P49" s="415"/>
      <c r="Q49" s="415"/>
      <c r="R49" s="415"/>
      <c r="S49" s="415"/>
      <c r="T49" s="415"/>
      <c r="U49" s="415"/>
      <c r="V49" s="415"/>
      <c r="W49" s="415"/>
      <c r="X49" s="415"/>
    </row>
    <row r="50" spans="1:24" x14ac:dyDescent="0.25">
      <c r="A50" s="415"/>
      <c r="B50" s="415"/>
      <c r="C50" s="415"/>
      <c r="D50" s="415"/>
      <c r="E50" s="415"/>
      <c r="F50" s="415"/>
      <c r="G50" s="415"/>
      <c r="H50" s="415"/>
      <c r="I50" s="415"/>
      <c r="J50" s="415"/>
      <c r="K50" s="415"/>
      <c r="L50" s="415"/>
      <c r="M50" s="415"/>
      <c r="N50" s="415"/>
      <c r="O50" s="415"/>
      <c r="P50" s="415"/>
      <c r="Q50" s="415"/>
      <c r="R50" s="415"/>
      <c r="S50" s="415"/>
      <c r="T50" s="415"/>
      <c r="U50" s="415"/>
      <c r="V50" s="415"/>
      <c r="W50" s="415"/>
      <c r="X50" s="415"/>
    </row>
    <row r="51" spans="1:24" x14ac:dyDescent="0.25">
      <c r="A51" s="415"/>
      <c r="B51" s="415"/>
      <c r="C51" s="415"/>
      <c r="D51" s="415"/>
      <c r="E51" s="415"/>
      <c r="F51" s="415"/>
      <c r="G51" s="415"/>
      <c r="H51" s="415"/>
      <c r="I51" s="415"/>
      <c r="J51" s="415"/>
      <c r="K51" s="415"/>
      <c r="L51" s="415"/>
      <c r="M51" s="415"/>
      <c r="N51" s="415"/>
      <c r="O51" s="415"/>
      <c r="P51" s="415"/>
      <c r="Q51" s="415"/>
      <c r="R51" s="415"/>
      <c r="S51" s="415"/>
      <c r="T51" s="415"/>
      <c r="U51" s="415"/>
      <c r="V51" s="415"/>
      <c r="W51" s="415"/>
      <c r="X51" s="415"/>
    </row>
    <row r="52" spans="1:24" x14ac:dyDescent="0.25">
      <c r="A52" s="415"/>
      <c r="B52" s="415"/>
      <c r="C52" s="415"/>
      <c r="D52" s="415"/>
      <c r="E52" s="415"/>
      <c r="F52" s="415"/>
      <c r="G52" s="415"/>
      <c r="H52" s="415"/>
      <c r="I52" s="415"/>
      <c r="J52" s="415"/>
      <c r="K52" s="415"/>
      <c r="L52" s="415"/>
      <c r="M52" s="415"/>
      <c r="N52" s="415"/>
      <c r="O52" s="415"/>
      <c r="P52" s="415"/>
      <c r="Q52" s="415"/>
      <c r="R52" s="415"/>
      <c r="S52" s="415"/>
      <c r="T52" s="415"/>
      <c r="U52" s="415"/>
      <c r="V52" s="415"/>
      <c r="W52" s="415"/>
      <c r="X52" s="415"/>
    </row>
    <row r="53" spans="1:24" x14ac:dyDescent="0.25">
      <c r="A53" s="415"/>
      <c r="B53" s="415"/>
      <c r="C53" s="415"/>
      <c r="D53" s="415"/>
      <c r="E53" s="415"/>
      <c r="F53" s="415"/>
      <c r="G53" s="415"/>
      <c r="H53" s="415"/>
      <c r="I53" s="415"/>
      <c r="J53" s="415"/>
      <c r="K53" s="415"/>
      <c r="L53" s="415"/>
      <c r="M53" s="415"/>
      <c r="N53" s="415"/>
      <c r="O53" s="415"/>
      <c r="P53" s="415"/>
      <c r="Q53" s="415"/>
      <c r="R53" s="415"/>
      <c r="S53" s="415"/>
      <c r="T53" s="415"/>
      <c r="U53" s="415"/>
      <c r="V53" s="415"/>
      <c r="W53" s="415"/>
      <c r="X53" s="415"/>
    </row>
    <row r="54" spans="1:24" x14ac:dyDescent="0.25">
      <c r="A54" s="415"/>
      <c r="B54" s="415"/>
      <c r="C54" s="415"/>
      <c r="D54" s="415"/>
      <c r="E54" s="415"/>
      <c r="F54" s="415"/>
      <c r="G54" s="415"/>
      <c r="H54" s="415"/>
      <c r="I54" s="415"/>
      <c r="J54" s="415"/>
      <c r="K54" s="415"/>
      <c r="L54" s="415"/>
      <c r="M54" s="415"/>
      <c r="N54" s="415"/>
      <c r="O54" s="415"/>
      <c r="P54" s="415"/>
      <c r="Q54" s="415"/>
      <c r="R54" s="415"/>
      <c r="S54" s="415"/>
      <c r="T54" s="415"/>
      <c r="U54" s="415"/>
      <c r="V54" s="415"/>
      <c r="W54" s="415"/>
      <c r="X54" s="415"/>
    </row>
    <row r="55" spans="1:24" x14ac:dyDescent="0.25">
      <c r="A55" s="415"/>
      <c r="B55" s="415"/>
      <c r="C55" s="415"/>
      <c r="D55" s="415"/>
      <c r="E55" s="415"/>
      <c r="F55" s="415"/>
      <c r="G55" s="415"/>
      <c r="H55" s="415"/>
      <c r="I55" s="415"/>
      <c r="J55" s="415"/>
      <c r="K55" s="415"/>
      <c r="L55" s="415"/>
      <c r="M55" s="415"/>
      <c r="N55" s="415"/>
      <c r="O55" s="415"/>
      <c r="P55" s="415"/>
      <c r="Q55" s="415"/>
      <c r="R55" s="415"/>
      <c r="S55" s="415"/>
      <c r="T55" s="415"/>
      <c r="U55" s="415"/>
      <c r="V55" s="415"/>
      <c r="W55" s="415"/>
      <c r="X55" s="415"/>
    </row>
    <row r="56" spans="1:24" x14ac:dyDescent="0.25">
      <c r="A56" s="415"/>
      <c r="B56" s="415"/>
      <c r="C56" s="415"/>
      <c r="D56" s="415"/>
      <c r="E56" s="415"/>
      <c r="F56" s="415"/>
      <c r="G56" s="415"/>
      <c r="H56" s="415"/>
      <c r="I56" s="415"/>
      <c r="J56" s="415"/>
      <c r="K56" s="415"/>
      <c r="L56" s="415"/>
      <c r="M56" s="415"/>
      <c r="N56" s="415"/>
      <c r="O56" s="415"/>
      <c r="P56" s="415"/>
      <c r="Q56" s="415"/>
      <c r="R56" s="415"/>
      <c r="S56" s="415"/>
      <c r="T56" s="415"/>
      <c r="U56" s="415"/>
      <c r="V56" s="415"/>
      <c r="W56" s="415"/>
      <c r="X56" s="415"/>
    </row>
    <row r="57" spans="1:24" x14ac:dyDescent="0.25">
      <c r="A57" s="415"/>
      <c r="B57" s="415"/>
      <c r="C57" s="415"/>
      <c r="D57" s="415"/>
      <c r="E57" s="415"/>
      <c r="F57" s="415"/>
      <c r="G57" s="415"/>
      <c r="H57" s="415"/>
      <c r="I57" s="415"/>
      <c r="J57" s="415"/>
      <c r="K57" s="415"/>
      <c r="L57" s="415"/>
      <c r="M57" s="415"/>
      <c r="N57" s="415"/>
      <c r="O57" s="415"/>
      <c r="P57" s="415"/>
      <c r="Q57" s="415"/>
      <c r="R57" s="415"/>
      <c r="S57" s="415"/>
      <c r="T57" s="415"/>
      <c r="U57" s="415"/>
      <c r="V57" s="415"/>
      <c r="W57" s="415"/>
      <c r="X57" s="415"/>
    </row>
    <row r="58" spans="1:24" x14ac:dyDescent="0.25">
      <c r="A58" s="415"/>
      <c r="B58" s="415"/>
      <c r="C58" s="415"/>
      <c r="D58" s="415"/>
      <c r="E58" s="415"/>
      <c r="F58" s="415"/>
      <c r="G58" s="415"/>
      <c r="H58" s="415"/>
      <c r="I58" s="415"/>
      <c r="J58" s="415"/>
      <c r="K58" s="415"/>
      <c r="L58" s="415"/>
      <c r="M58" s="415"/>
      <c r="N58" s="415"/>
      <c r="O58" s="415"/>
      <c r="P58" s="415"/>
      <c r="Q58" s="415"/>
      <c r="R58" s="415"/>
      <c r="S58" s="415"/>
      <c r="T58" s="415"/>
      <c r="U58" s="415"/>
      <c r="V58" s="415"/>
      <c r="W58" s="415"/>
      <c r="X58" s="415"/>
    </row>
    <row r="59" spans="1:24" x14ac:dyDescent="0.25">
      <c r="A59" s="415"/>
      <c r="B59" s="415"/>
      <c r="C59" s="415"/>
      <c r="D59" s="415"/>
      <c r="E59" s="415"/>
      <c r="F59" s="415"/>
      <c r="G59" s="415"/>
      <c r="H59" s="415"/>
      <c r="I59" s="415"/>
      <c r="J59" s="415"/>
      <c r="K59" s="415"/>
      <c r="L59" s="415"/>
      <c r="M59" s="415"/>
      <c r="N59" s="415"/>
      <c r="O59" s="415"/>
      <c r="P59" s="415"/>
      <c r="Q59" s="415"/>
      <c r="R59" s="415"/>
      <c r="S59" s="415"/>
      <c r="T59" s="415"/>
      <c r="U59" s="415"/>
      <c r="V59" s="415"/>
      <c r="W59" s="415"/>
      <c r="X59" s="415"/>
    </row>
    <row r="60" spans="1:24" x14ac:dyDescent="0.25">
      <c r="A60" s="415"/>
      <c r="B60" s="415"/>
      <c r="C60" s="415"/>
      <c r="D60" s="415"/>
      <c r="E60" s="415"/>
      <c r="F60" s="415"/>
      <c r="G60" s="415"/>
      <c r="H60" s="415"/>
      <c r="I60" s="415"/>
      <c r="J60" s="415"/>
      <c r="K60" s="415"/>
      <c r="L60" s="415"/>
      <c r="M60" s="415"/>
      <c r="N60" s="415"/>
      <c r="O60" s="415"/>
      <c r="P60" s="415"/>
      <c r="Q60" s="415"/>
      <c r="R60" s="415"/>
      <c r="S60" s="415"/>
      <c r="T60" s="415"/>
      <c r="U60" s="415"/>
      <c r="V60" s="415"/>
      <c r="W60" s="415"/>
      <c r="X60" s="415"/>
    </row>
    <row r="61" spans="1:24" x14ac:dyDescent="0.25">
      <c r="A61" s="415"/>
      <c r="B61" s="415"/>
      <c r="C61" s="415"/>
      <c r="D61" s="415"/>
      <c r="E61" s="415"/>
      <c r="F61" s="415"/>
      <c r="G61" s="415"/>
      <c r="H61" s="415"/>
      <c r="I61" s="415"/>
      <c r="J61" s="415"/>
      <c r="K61" s="415"/>
      <c r="L61" s="415"/>
      <c r="M61" s="415"/>
      <c r="N61" s="415"/>
      <c r="O61" s="415"/>
      <c r="P61" s="415"/>
      <c r="Q61" s="415"/>
      <c r="R61" s="415"/>
      <c r="S61" s="415"/>
      <c r="T61" s="415"/>
      <c r="U61" s="415"/>
      <c r="V61" s="415"/>
      <c r="W61" s="415"/>
      <c r="X61" s="415"/>
    </row>
    <row r="62" spans="1:24" x14ac:dyDescent="0.25">
      <c r="A62" s="415"/>
      <c r="B62" s="415"/>
      <c r="C62" s="415"/>
      <c r="D62" s="415"/>
      <c r="E62" s="415"/>
      <c r="F62" s="415"/>
      <c r="G62" s="415"/>
      <c r="H62" s="415"/>
      <c r="I62" s="415"/>
      <c r="J62" s="415"/>
      <c r="K62" s="415"/>
      <c r="L62" s="415"/>
      <c r="M62" s="415"/>
      <c r="N62" s="415"/>
      <c r="O62" s="415"/>
      <c r="P62" s="415"/>
      <c r="Q62" s="415"/>
      <c r="R62" s="415"/>
      <c r="S62" s="415"/>
      <c r="T62" s="415"/>
      <c r="U62" s="415"/>
      <c r="V62" s="415"/>
      <c r="W62" s="415"/>
      <c r="X62" s="415"/>
    </row>
    <row r="63" spans="1:24" x14ac:dyDescent="0.25">
      <c r="A63" s="415"/>
      <c r="B63" s="415"/>
      <c r="C63" s="415"/>
      <c r="D63" s="415"/>
      <c r="E63" s="415"/>
      <c r="F63" s="415"/>
      <c r="G63" s="415"/>
      <c r="H63" s="415"/>
      <c r="I63" s="415"/>
      <c r="J63" s="415"/>
      <c r="K63" s="415"/>
      <c r="L63" s="415"/>
      <c r="M63" s="415"/>
      <c r="N63" s="415"/>
      <c r="O63" s="415"/>
      <c r="P63" s="415"/>
      <c r="Q63" s="415"/>
      <c r="R63" s="415"/>
      <c r="S63" s="415"/>
      <c r="T63" s="415"/>
      <c r="U63" s="415"/>
      <c r="V63" s="415"/>
      <c r="W63" s="415"/>
      <c r="X63" s="415"/>
    </row>
    <row r="64" spans="1:24" x14ac:dyDescent="0.25">
      <c r="A64" s="415"/>
      <c r="B64" s="415"/>
      <c r="C64" s="415"/>
      <c r="D64" s="415"/>
      <c r="E64" s="415"/>
      <c r="F64" s="415"/>
      <c r="G64" s="415"/>
      <c r="H64" s="415"/>
      <c r="I64" s="415"/>
      <c r="J64" s="415"/>
      <c r="K64" s="415"/>
      <c r="L64" s="415"/>
      <c r="M64" s="415"/>
      <c r="N64" s="415"/>
      <c r="O64" s="415"/>
      <c r="P64" s="415"/>
      <c r="Q64" s="415"/>
      <c r="R64" s="415"/>
      <c r="S64" s="415"/>
      <c r="T64" s="415"/>
      <c r="U64" s="415"/>
      <c r="V64" s="415"/>
      <c r="W64" s="415"/>
      <c r="X64" s="415"/>
    </row>
    <row r="65" spans="1:24" x14ac:dyDescent="0.25">
      <c r="A65" s="415"/>
      <c r="B65" s="415"/>
      <c r="C65" s="415"/>
      <c r="D65" s="415"/>
      <c r="E65" s="415"/>
      <c r="F65" s="415"/>
      <c r="G65" s="415"/>
      <c r="H65" s="415"/>
      <c r="I65" s="415"/>
      <c r="J65" s="415"/>
      <c r="K65" s="415"/>
      <c r="L65" s="415"/>
      <c r="M65" s="415"/>
      <c r="N65" s="415"/>
      <c r="O65" s="415"/>
      <c r="P65" s="415"/>
      <c r="Q65" s="415"/>
      <c r="R65" s="415"/>
      <c r="S65" s="415"/>
      <c r="T65" s="415"/>
      <c r="U65" s="415"/>
      <c r="V65" s="415"/>
      <c r="W65" s="415"/>
      <c r="X65" s="415"/>
    </row>
    <row r="66" spans="1:24" x14ac:dyDescent="0.25">
      <c r="A66" s="415"/>
      <c r="B66" s="415"/>
      <c r="C66" s="415"/>
      <c r="D66" s="415"/>
      <c r="E66" s="415"/>
      <c r="F66" s="415"/>
      <c r="G66" s="415"/>
      <c r="H66" s="415"/>
      <c r="I66" s="415"/>
      <c r="J66" s="415"/>
      <c r="K66" s="415"/>
      <c r="L66" s="415"/>
      <c r="M66" s="415"/>
      <c r="N66" s="415"/>
      <c r="O66" s="415"/>
      <c r="P66" s="415"/>
      <c r="Q66" s="415"/>
      <c r="R66" s="415"/>
      <c r="S66" s="415"/>
      <c r="T66" s="415"/>
      <c r="U66" s="415"/>
      <c r="V66" s="415"/>
      <c r="W66" s="415"/>
      <c r="X66" s="415"/>
    </row>
    <row r="67" spans="1:24" x14ac:dyDescent="0.25">
      <c r="A67" s="415"/>
      <c r="B67" s="415"/>
      <c r="C67" s="415"/>
      <c r="D67" s="415"/>
      <c r="E67" s="415"/>
      <c r="F67" s="415"/>
      <c r="G67" s="415"/>
      <c r="H67" s="415"/>
      <c r="I67" s="415"/>
      <c r="J67" s="415"/>
      <c r="K67" s="415"/>
      <c r="L67" s="415"/>
      <c r="M67" s="415"/>
      <c r="N67" s="415"/>
      <c r="O67" s="415"/>
      <c r="P67" s="415"/>
      <c r="Q67" s="415"/>
      <c r="R67" s="415"/>
      <c r="S67" s="415"/>
      <c r="T67" s="415"/>
      <c r="U67" s="415"/>
      <c r="V67" s="415"/>
      <c r="W67" s="415"/>
      <c r="X67" s="415"/>
    </row>
    <row r="68" spans="1:24" x14ac:dyDescent="0.25">
      <c r="A68" s="415"/>
      <c r="B68" s="415"/>
      <c r="C68" s="415"/>
      <c r="D68" s="415"/>
      <c r="E68" s="415"/>
      <c r="F68" s="415"/>
      <c r="G68" s="415"/>
      <c r="H68" s="415"/>
      <c r="I68" s="415"/>
      <c r="J68" s="415"/>
      <c r="K68" s="415"/>
      <c r="L68" s="415"/>
      <c r="M68" s="415"/>
      <c r="N68" s="415"/>
      <c r="O68" s="415"/>
      <c r="P68" s="415"/>
      <c r="Q68" s="415"/>
      <c r="R68" s="415"/>
      <c r="S68" s="415"/>
      <c r="T68" s="415"/>
      <c r="U68" s="415"/>
      <c r="V68" s="415"/>
      <c r="W68" s="415"/>
      <c r="X68" s="415"/>
    </row>
    <row r="69" spans="1:24" x14ac:dyDescent="0.25">
      <c r="A69" s="415"/>
      <c r="B69" s="415"/>
      <c r="C69" s="415"/>
      <c r="D69" s="415"/>
      <c r="E69" s="415"/>
      <c r="F69" s="415"/>
      <c r="G69" s="415"/>
      <c r="H69" s="415"/>
      <c r="I69" s="415"/>
      <c r="J69" s="415"/>
      <c r="K69" s="415"/>
      <c r="L69" s="415"/>
      <c r="M69" s="415"/>
      <c r="N69" s="415"/>
      <c r="O69" s="415"/>
      <c r="P69" s="415"/>
      <c r="Q69" s="415"/>
      <c r="R69" s="415"/>
      <c r="S69" s="415"/>
      <c r="T69" s="415"/>
      <c r="U69" s="415"/>
      <c r="V69" s="415"/>
      <c r="W69" s="415"/>
      <c r="X69" s="415"/>
    </row>
    <row r="70" spans="1:24" x14ac:dyDescent="0.25">
      <c r="A70" s="415"/>
      <c r="B70" s="415"/>
      <c r="C70" s="415"/>
      <c r="D70" s="415"/>
      <c r="E70" s="415"/>
      <c r="F70" s="415"/>
      <c r="G70" s="415"/>
      <c r="H70" s="415"/>
      <c r="I70" s="415"/>
      <c r="J70" s="415"/>
      <c r="K70" s="415"/>
      <c r="L70" s="415"/>
      <c r="M70" s="415"/>
      <c r="N70" s="415"/>
      <c r="O70" s="415"/>
      <c r="P70" s="415"/>
      <c r="Q70" s="415"/>
      <c r="R70" s="415"/>
      <c r="S70" s="415"/>
      <c r="T70" s="415"/>
      <c r="U70" s="415"/>
      <c r="V70" s="415"/>
      <c r="W70" s="415"/>
      <c r="X70" s="415"/>
    </row>
    <row r="71" spans="1:24" x14ac:dyDescent="0.25">
      <c r="A71" s="415"/>
      <c r="B71" s="415"/>
      <c r="C71" s="415"/>
      <c r="D71" s="415"/>
      <c r="E71" s="415"/>
      <c r="F71" s="415"/>
      <c r="G71" s="415"/>
      <c r="H71" s="415"/>
      <c r="I71" s="415"/>
      <c r="J71" s="415"/>
      <c r="K71" s="415"/>
      <c r="L71" s="415"/>
      <c r="M71" s="415"/>
      <c r="N71" s="415"/>
      <c r="O71" s="415"/>
      <c r="P71" s="415"/>
      <c r="Q71" s="415"/>
      <c r="R71" s="415"/>
      <c r="S71" s="415"/>
      <c r="T71" s="415"/>
      <c r="U71" s="415"/>
      <c r="V71" s="415"/>
      <c r="W71" s="415"/>
      <c r="X71" s="415"/>
    </row>
    <row r="72" spans="1:24" x14ac:dyDescent="0.25">
      <c r="A72" s="415"/>
      <c r="B72" s="415"/>
      <c r="C72" s="415"/>
      <c r="D72" s="415"/>
      <c r="E72" s="415"/>
      <c r="F72" s="415"/>
      <c r="G72" s="415"/>
      <c r="H72" s="415"/>
      <c r="I72" s="415"/>
      <c r="J72" s="415"/>
      <c r="K72" s="415"/>
      <c r="L72" s="415"/>
      <c r="M72" s="415"/>
      <c r="N72" s="415"/>
      <c r="O72" s="415"/>
      <c r="P72" s="415"/>
      <c r="Q72" s="415"/>
      <c r="R72" s="415"/>
      <c r="S72" s="415"/>
      <c r="T72" s="415"/>
      <c r="U72" s="415"/>
      <c r="V72" s="415"/>
      <c r="W72" s="415"/>
      <c r="X72" s="415"/>
    </row>
    <row r="73" spans="1:24" x14ac:dyDescent="0.25">
      <c r="A73" s="415"/>
      <c r="B73" s="415"/>
      <c r="C73" s="415"/>
      <c r="D73" s="415"/>
      <c r="E73" s="415"/>
      <c r="F73" s="415"/>
      <c r="G73" s="415"/>
      <c r="H73" s="415"/>
      <c r="I73" s="415"/>
      <c r="J73" s="415"/>
      <c r="K73" s="415"/>
      <c r="L73" s="415"/>
      <c r="M73" s="415"/>
      <c r="N73" s="415"/>
      <c r="O73" s="415"/>
      <c r="P73" s="415"/>
      <c r="Q73" s="415"/>
      <c r="R73" s="415"/>
      <c r="S73" s="415"/>
      <c r="T73" s="415"/>
      <c r="U73" s="415"/>
      <c r="V73" s="415"/>
      <c r="W73" s="415"/>
      <c r="X73" s="415"/>
    </row>
    <row r="74" spans="1:24" x14ac:dyDescent="0.25">
      <c r="A74" s="415"/>
      <c r="B74" s="415"/>
      <c r="C74" s="415"/>
      <c r="D74" s="415"/>
      <c r="E74" s="415"/>
      <c r="F74" s="415"/>
      <c r="G74" s="415"/>
      <c r="H74" s="415"/>
      <c r="I74" s="415"/>
      <c r="J74" s="415"/>
      <c r="K74" s="415"/>
      <c r="L74" s="415"/>
      <c r="M74" s="415"/>
      <c r="N74" s="415"/>
      <c r="O74" s="415"/>
      <c r="P74" s="415"/>
      <c r="Q74" s="415"/>
      <c r="R74" s="415"/>
      <c r="S74" s="415"/>
      <c r="T74" s="415"/>
      <c r="U74" s="415"/>
      <c r="V74" s="415"/>
      <c r="W74" s="415"/>
      <c r="X74" s="415"/>
    </row>
    <row r="75" spans="1:24" x14ac:dyDescent="0.25">
      <c r="A75" s="415"/>
      <c r="B75" s="415"/>
      <c r="C75" s="415"/>
      <c r="D75" s="415"/>
      <c r="E75" s="415"/>
      <c r="F75" s="415"/>
      <c r="G75" s="415"/>
      <c r="H75" s="415"/>
      <c r="I75" s="415"/>
      <c r="J75" s="415"/>
      <c r="K75" s="415"/>
      <c r="L75" s="415"/>
      <c r="M75" s="415"/>
      <c r="N75" s="415"/>
      <c r="O75" s="415"/>
      <c r="P75" s="415"/>
      <c r="Q75" s="415"/>
      <c r="R75" s="415"/>
      <c r="S75" s="415"/>
      <c r="T75" s="415"/>
      <c r="U75" s="415"/>
      <c r="V75" s="415"/>
      <c r="W75" s="415"/>
      <c r="X75" s="415"/>
    </row>
    <row r="76" spans="1:24" x14ac:dyDescent="0.25">
      <c r="A76" s="415"/>
      <c r="B76" s="415"/>
      <c r="C76" s="415"/>
      <c r="D76" s="415"/>
      <c r="E76" s="415"/>
      <c r="F76" s="415"/>
      <c r="G76" s="415"/>
      <c r="H76" s="415"/>
      <c r="I76" s="415"/>
      <c r="J76" s="415"/>
      <c r="K76" s="415"/>
      <c r="L76" s="415"/>
      <c r="M76" s="415"/>
      <c r="N76" s="415"/>
      <c r="O76" s="415"/>
      <c r="P76" s="415"/>
      <c r="Q76" s="415"/>
      <c r="R76" s="415"/>
      <c r="S76" s="415"/>
      <c r="T76" s="415"/>
      <c r="U76" s="415"/>
      <c r="V76" s="415"/>
      <c r="W76" s="415"/>
      <c r="X76" s="415"/>
    </row>
    <row r="77" spans="1:24" x14ac:dyDescent="0.25">
      <c r="A77" s="415"/>
      <c r="B77" s="415"/>
      <c r="C77" s="415"/>
      <c r="D77" s="415"/>
      <c r="E77" s="415"/>
      <c r="F77" s="415"/>
      <c r="G77" s="415"/>
      <c r="H77" s="415"/>
      <c r="I77" s="415"/>
      <c r="J77" s="415"/>
      <c r="K77" s="415"/>
      <c r="L77" s="415"/>
      <c r="M77" s="415"/>
      <c r="N77" s="415"/>
      <c r="O77" s="415"/>
      <c r="P77" s="415"/>
      <c r="Q77" s="415"/>
      <c r="R77" s="415"/>
      <c r="S77" s="415"/>
      <c r="T77" s="415"/>
      <c r="U77" s="415"/>
      <c r="V77" s="415"/>
      <c r="W77" s="415"/>
      <c r="X77" s="415"/>
    </row>
    <row r="78" spans="1:24" x14ac:dyDescent="0.25">
      <c r="A78" s="415"/>
      <c r="B78" s="415"/>
      <c r="C78" s="415"/>
      <c r="D78" s="415"/>
      <c r="E78" s="415"/>
      <c r="F78" s="415"/>
      <c r="G78" s="415"/>
      <c r="H78" s="415"/>
      <c r="I78" s="415"/>
      <c r="J78" s="415"/>
      <c r="K78" s="415"/>
      <c r="L78" s="415"/>
      <c r="M78" s="415"/>
      <c r="N78" s="415"/>
      <c r="O78" s="415"/>
      <c r="P78" s="415"/>
      <c r="Q78" s="415"/>
      <c r="R78" s="415"/>
      <c r="S78" s="415"/>
      <c r="T78" s="415"/>
      <c r="U78" s="415"/>
      <c r="V78" s="415"/>
      <c r="W78" s="415"/>
      <c r="X78" s="415"/>
    </row>
    <row r="79" spans="1:24" x14ac:dyDescent="0.25">
      <c r="A79" s="415"/>
      <c r="B79" s="415"/>
      <c r="C79" s="415"/>
      <c r="D79" s="415"/>
      <c r="E79" s="415"/>
      <c r="F79" s="415"/>
      <c r="G79" s="415"/>
      <c r="H79" s="415"/>
      <c r="I79" s="415"/>
      <c r="J79" s="415"/>
      <c r="K79" s="415"/>
      <c r="L79" s="415"/>
      <c r="M79" s="415"/>
      <c r="N79" s="415"/>
      <c r="O79" s="415"/>
      <c r="P79" s="415"/>
      <c r="Q79" s="415"/>
      <c r="R79" s="415"/>
      <c r="S79" s="415"/>
      <c r="T79" s="415"/>
      <c r="U79" s="415"/>
      <c r="V79" s="415"/>
      <c r="W79" s="415"/>
      <c r="X79" s="415"/>
    </row>
    <row r="80" spans="1:24" x14ac:dyDescent="0.25">
      <c r="A80" s="415"/>
      <c r="B80" s="415"/>
      <c r="C80" s="415"/>
      <c r="D80" s="415"/>
      <c r="E80" s="415"/>
      <c r="F80" s="415"/>
      <c r="G80" s="415"/>
      <c r="H80" s="415"/>
      <c r="I80" s="415"/>
      <c r="J80" s="415"/>
      <c r="K80" s="415"/>
      <c r="L80" s="415"/>
      <c r="M80" s="415"/>
      <c r="N80" s="415"/>
      <c r="O80" s="415"/>
      <c r="P80" s="415"/>
      <c r="Q80" s="415"/>
      <c r="R80" s="415"/>
      <c r="S80" s="415"/>
      <c r="T80" s="415"/>
      <c r="U80" s="415"/>
      <c r="V80" s="415"/>
      <c r="W80" s="415"/>
      <c r="X80" s="415"/>
    </row>
    <row r="81" spans="1:24" x14ac:dyDescent="0.25">
      <c r="A81" s="415"/>
      <c r="B81" s="415"/>
      <c r="C81" s="415"/>
      <c r="D81" s="415"/>
      <c r="E81" s="415"/>
      <c r="F81" s="415"/>
      <c r="G81" s="415"/>
      <c r="H81" s="415"/>
      <c r="I81" s="415"/>
      <c r="J81" s="415"/>
      <c r="K81" s="415"/>
      <c r="L81" s="415"/>
      <c r="M81" s="415"/>
      <c r="N81" s="415"/>
      <c r="O81" s="415"/>
      <c r="P81" s="415"/>
      <c r="Q81" s="415"/>
      <c r="R81" s="415"/>
      <c r="S81" s="415"/>
      <c r="T81" s="415"/>
      <c r="U81" s="415"/>
      <c r="V81" s="415"/>
      <c r="W81" s="415"/>
      <c r="X81" s="415"/>
    </row>
    <row r="82" spans="1:24" x14ac:dyDescent="0.25">
      <c r="A82" s="415"/>
      <c r="B82" s="415"/>
      <c r="C82" s="415"/>
      <c r="D82" s="415"/>
      <c r="E82" s="415"/>
      <c r="F82" s="415"/>
      <c r="G82" s="415"/>
      <c r="H82" s="415"/>
      <c r="I82" s="415"/>
      <c r="J82" s="415"/>
      <c r="K82" s="415"/>
      <c r="L82" s="415"/>
      <c r="M82" s="415"/>
      <c r="N82" s="415"/>
      <c r="O82" s="415"/>
      <c r="P82" s="415"/>
      <c r="Q82" s="415"/>
      <c r="R82" s="415"/>
      <c r="S82" s="415"/>
      <c r="T82" s="415"/>
      <c r="U82" s="415"/>
      <c r="V82" s="415"/>
      <c r="W82" s="415"/>
      <c r="X82" s="415"/>
    </row>
    <row r="83" spans="1:24" x14ac:dyDescent="0.25">
      <c r="A83" s="415"/>
      <c r="B83" s="415"/>
      <c r="C83" s="415"/>
      <c r="D83" s="415"/>
      <c r="E83" s="415"/>
      <c r="F83" s="415"/>
      <c r="G83" s="415"/>
      <c r="H83" s="415"/>
      <c r="I83" s="415"/>
      <c r="J83" s="415"/>
      <c r="K83" s="415"/>
      <c r="L83" s="415"/>
      <c r="M83" s="415"/>
      <c r="N83" s="415"/>
      <c r="O83" s="415"/>
      <c r="P83" s="415"/>
      <c r="Q83" s="415"/>
      <c r="R83" s="415"/>
      <c r="S83" s="415"/>
      <c r="T83" s="415"/>
      <c r="U83" s="415"/>
      <c r="V83" s="415"/>
      <c r="W83" s="415"/>
      <c r="X83" s="415"/>
    </row>
    <row r="84" spans="1:24" x14ac:dyDescent="0.25">
      <c r="A84" s="415"/>
      <c r="B84" s="415"/>
      <c r="C84" s="415"/>
      <c r="D84" s="415"/>
      <c r="E84" s="415"/>
      <c r="F84" s="415"/>
      <c r="G84" s="415"/>
      <c r="H84" s="415"/>
      <c r="I84" s="415"/>
      <c r="J84" s="415"/>
      <c r="K84" s="415"/>
      <c r="L84" s="415"/>
      <c r="M84" s="415"/>
      <c r="N84" s="415"/>
      <c r="O84" s="415"/>
      <c r="P84" s="415"/>
      <c r="Q84" s="415"/>
      <c r="R84" s="415"/>
      <c r="S84" s="415"/>
      <c r="T84" s="415"/>
      <c r="U84" s="415"/>
      <c r="V84" s="415"/>
      <c r="W84" s="415"/>
      <c r="X84" s="415"/>
    </row>
    <row r="85" spans="1:24" x14ac:dyDescent="0.25">
      <c r="A85" s="415"/>
      <c r="B85" s="415"/>
      <c r="C85" s="415"/>
      <c r="D85" s="415"/>
      <c r="E85" s="415"/>
      <c r="F85" s="415"/>
      <c r="G85" s="415"/>
      <c r="H85" s="415"/>
      <c r="I85" s="415"/>
      <c r="J85" s="415"/>
      <c r="K85" s="415"/>
      <c r="L85" s="415"/>
      <c r="M85" s="415"/>
      <c r="N85" s="415"/>
      <c r="O85" s="415"/>
      <c r="P85" s="415"/>
      <c r="Q85" s="415"/>
      <c r="R85" s="415"/>
      <c r="S85" s="415"/>
      <c r="T85" s="415"/>
      <c r="U85" s="415"/>
      <c r="V85" s="415"/>
      <c r="W85" s="415"/>
      <c r="X85" s="415"/>
    </row>
    <row r="86" spans="1:24" x14ac:dyDescent="0.25">
      <c r="A86" s="415"/>
      <c r="B86" s="415"/>
      <c r="C86" s="415"/>
      <c r="D86" s="415"/>
      <c r="E86" s="415"/>
      <c r="F86" s="415"/>
      <c r="G86" s="415"/>
      <c r="H86" s="415"/>
      <c r="I86" s="415"/>
      <c r="J86" s="415"/>
      <c r="K86" s="415"/>
      <c r="L86" s="415"/>
      <c r="M86" s="415"/>
      <c r="N86" s="415"/>
      <c r="O86" s="415"/>
      <c r="P86" s="415"/>
      <c r="Q86" s="415"/>
      <c r="R86" s="415"/>
      <c r="S86" s="415"/>
      <c r="T86" s="415"/>
      <c r="U86" s="415"/>
      <c r="V86" s="415"/>
      <c r="W86" s="415"/>
      <c r="X86" s="415"/>
    </row>
    <row r="87" spans="1:24" x14ac:dyDescent="0.25">
      <c r="A87" s="415"/>
      <c r="B87" s="415"/>
      <c r="C87" s="415"/>
      <c r="D87" s="415"/>
      <c r="E87" s="415"/>
      <c r="F87" s="415"/>
      <c r="G87" s="415"/>
      <c r="H87" s="415"/>
      <c r="I87" s="415"/>
      <c r="J87" s="415"/>
      <c r="K87" s="415"/>
      <c r="L87" s="415"/>
      <c r="M87" s="415"/>
      <c r="N87" s="415"/>
      <c r="O87" s="415"/>
      <c r="P87" s="415"/>
      <c r="Q87" s="415"/>
      <c r="R87" s="415"/>
      <c r="S87" s="415"/>
      <c r="T87" s="415"/>
      <c r="U87" s="415"/>
      <c r="V87" s="415"/>
      <c r="W87" s="415"/>
      <c r="X87" s="415"/>
    </row>
    <row r="88" spans="1:24" x14ac:dyDescent="0.25">
      <c r="A88" s="415"/>
      <c r="B88" s="415"/>
      <c r="C88" s="415"/>
      <c r="D88" s="415"/>
      <c r="E88" s="415"/>
      <c r="F88" s="415"/>
      <c r="G88" s="415"/>
      <c r="H88" s="415"/>
      <c r="I88" s="415"/>
      <c r="J88" s="415"/>
      <c r="K88" s="415"/>
      <c r="L88" s="415"/>
      <c r="M88" s="415"/>
      <c r="N88" s="415"/>
      <c r="O88" s="415"/>
      <c r="P88" s="415"/>
      <c r="Q88" s="415"/>
      <c r="R88" s="415"/>
      <c r="S88" s="415"/>
      <c r="T88" s="415"/>
      <c r="U88" s="415"/>
      <c r="V88" s="415"/>
      <c r="W88" s="415"/>
      <c r="X88" s="415"/>
    </row>
    <row r="89" spans="1:24" x14ac:dyDescent="0.25">
      <c r="A89" s="415"/>
      <c r="B89" s="415"/>
      <c r="C89" s="415"/>
      <c r="D89" s="415"/>
      <c r="E89" s="415"/>
      <c r="F89" s="415"/>
      <c r="G89" s="415"/>
      <c r="H89" s="415"/>
      <c r="I89" s="415"/>
      <c r="J89" s="415"/>
      <c r="K89" s="415"/>
      <c r="L89" s="415"/>
      <c r="M89" s="415"/>
      <c r="N89" s="415"/>
      <c r="O89" s="415"/>
      <c r="P89" s="415"/>
      <c r="Q89" s="415"/>
      <c r="R89" s="415"/>
      <c r="S89" s="415"/>
      <c r="T89" s="415"/>
      <c r="U89" s="415"/>
      <c r="V89" s="415"/>
      <c r="W89" s="415"/>
      <c r="X89" s="415"/>
    </row>
    <row r="90" spans="1:24" x14ac:dyDescent="0.25">
      <c r="A90" s="415"/>
      <c r="B90" s="415"/>
      <c r="C90" s="415"/>
      <c r="D90" s="415"/>
      <c r="E90" s="415"/>
      <c r="F90" s="415"/>
      <c r="G90" s="415"/>
      <c r="H90" s="415"/>
      <c r="I90" s="415"/>
      <c r="J90" s="415"/>
      <c r="K90" s="415"/>
      <c r="L90" s="415"/>
      <c r="M90" s="415"/>
      <c r="N90" s="415"/>
      <c r="O90" s="415"/>
      <c r="P90" s="415"/>
      <c r="Q90" s="415"/>
      <c r="R90" s="415"/>
      <c r="S90" s="415"/>
      <c r="T90" s="415"/>
      <c r="U90" s="415"/>
      <c r="V90" s="415"/>
      <c r="W90" s="415"/>
      <c r="X90" s="415"/>
    </row>
    <row r="91" spans="1:24" x14ac:dyDescent="0.25">
      <c r="A91" s="415"/>
      <c r="B91" s="415"/>
      <c r="C91" s="415"/>
      <c r="D91" s="415"/>
      <c r="E91" s="415"/>
      <c r="F91" s="415"/>
      <c r="G91" s="415"/>
      <c r="H91" s="415"/>
      <c r="I91" s="415"/>
      <c r="J91" s="415"/>
      <c r="K91" s="415"/>
      <c r="L91" s="415"/>
      <c r="M91" s="415"/>
      <c r="N91" s="415"/>
      <c r="O91" s="415"/>
      <c r="P91" s="415"/>
      <c r="Q91" s="415"/>
      <c r="R91" s="415"/>
      <c r="S91" s="415"/>
      <c r="T91" s="415"/>
      <c r="U91" s="415"/>
      <c r="V91" s="415"/>
      <c r="W91" s="415"/>
      <c r="X91" s="415"/>
    </row>
    <row r="92" spans="1:24" x14ac:dyDescent="0.25">
      <c r="A92" s="415"/>
      <c r="B92" s="415"/>
      <c r="C92" s="415"/>
      <c r="D92" s="415"/>
      <c r="E92" s="415"/>
      <c r="F92" s="415"/>
      <c r="G92" s="415"/>
      <c r="H92" s="415"/>
      <c r="I92" s="415"/>
      <c r="J92" s="415"/>
      <c r="K92" s="415"/>
      <c r="L92" s="415"/>
      <c r="M92" s="415"/>
      <c r="N92" s="415"/>
      <c r="O92" s="415"/>
      <c r="P92" s="415"/>
      <c r="Q92" s="415"/>
      <c r="R92" s="415"/>
      <c r="S92" s="415"/>
      <c r="T92" s="415"/>
      <c r="U92" s="415"/>
      <c r="V92" s="415"/>
      <c r="W92" s="415"/>
      <c r="X92" s="415"/>
    </row>
    <row r="93" spans="1:24" x14ac:dyDescent="0.25">
      <c r="A93" s="415"/>
      <c r="B93" s="415"/>
      <c r="C93" s="415"/>
      <c r="D93" s="415"/>
      <c r="E93" s="415"/>
      <c r="F93" s="415"/>
      <c r="G93" s="415"/>
      <c r="H93" s="415"/>
      <c r="I93" s="415"/>
      <c r="J93" s="415"/>
      <c r="K93" s="415"/>
      <c r="L93" s="415"/>
      <c r="M93" s="415"/>
      <c r="N93" s="415"/>
      <c r="O93" s="415"/>
      <c r="P93" s="415"/>
      <c r="Q93" s="415"/>
      <c r="R93" s="415"/>
      <c r="S93" s="415"/>
      <c r="T93" s="415"/>
      <c r="U93" s="415"/>
      <c r="V93" s="415"/>
      <c r="W93" s="415"/>
      <c r="X93" s="415"/>
    </row>
    <row r="94" spans="1:24" x14ac:dyDescent="0.25">
      <c r="A94" s="415"/>
      <c r="B94" s="415"/>
      <c r="C94" s="415"/>
      <c r="D94" s="415"/>
      <c r="E94" s="415"/>
      <c r="F94" s="415"/>
      <c r="G94" s="415"/>
      <c r="H94" s="415"/>
      <c r="I94" s="415"/>
      <c r="J94" s="415"/>
      <c r="K94" s="415"/>
      <c r="L94" s="415"/>
      <c r="M94" s="415"/>
      <c r="N94" s="415"/>
      <c r="O94" s="415"/>
      <c r="P94" s="415"/>
      <c r="Q94" s="415"/>
      <c r="R94" s="415"/>
      <c r="S94" s="415"/>
      <c r="T94" s="415"/>
      <c r="U94" s="415"/>
      <c r="V94" s="415"/>
      <c r="W94" s="415"/>
      <c r="X94" s="415"/>
    </row>
    <row r="95" spans="1:24" x14ac:dyDescent="0.25">
      <c r="A95" s="415"/>
      <c r="B95" s="415"/>
      <c r="C95" s="415"/>
      <c r="D95" s="415"/>
      <c r="E95" s="415"/>
      <c r="F95" s="415"/>
      <c r="G95" s="415"/>
      <c r="H95" s="415"/>
      <c r="I95" s="415"/>
      <c r="J95" s="415"/>
      <c r="K95" s="415"/>
      <c r="L95" s="415"/>
      <c r="M95" s="415"/>
      <c r="N95" s="415"/>
      <c r="O95" s="415"/>
      <c r="P95" s="415"/>
      <c r="Q95" s="415"/>
      <c r="R95" s="415"/>
      <c r="S95" s="415"/>
      <c r="T95" s="415"/>
      <c r="U95" s="415"/>
      <c r="V95" s="415"/>
      <c r="W95" s="415"/>
      <c r="X95" s="415"/>
    </row>
    <row r="96" spans="1:24" x14ac:dyDescent="0.25">
      <c r="A96" s="415"/>
      <c r="B96" s="415"/>
      <c r="C96" s="415"/>
      <c r="D96" s="415"/>
      <c r="E96" s="415"/>
      <c r="F96" s="415"/>
      <c r="G96" s="415"/>
      <c r="H96" s="415"/>
      <c r="I96" s="415"/>
      <c r="J96" s="415"/>
      <c r="K96" s="415"/>
      <c r="L96" s="415"/>
      <c r="M96" s="415"/>
      <c r="N96" s="415"/>
      <c r="O96" s="415"/>
      <c r="P96" s="415"/>
      <c r="Q96" s="415"/>
      <c r="R96" s="415"/>
      <c r="S96" s="415"/>
      <c r="T96" s="415"/>
      <c r="U96" s="415"/>
      <c r="V96" s="415"/>
      <c r="W96" s="415"/>
      <c r="X96" s="415"/>
    </row>
    <row r="97" spans="1:24" x14ac:dyDescent="0.25">
      <c r="A97" s="415"/>
      <c r="B97" s="415"/>
      <c r="C97" s="415"/>
      <c r="D97" s="415"/>
      <c r="E97" s="415"/>
      <c r="F97" s="415"/>
      <c r="G97" s="415"/>
      <c r="H97" s="415"/>
      <c r="I97" s="415"/>
      <c r="J97" s="415"/>
      <c r="K97" s="415"/>
      <c r="L97" s="415"/>
      <c r="M97" s="415"/>
      <c r="N97" s="415"/>
      <c r="O97" s="415"/>
      <c r="P97" s="415"/>
      <c r="Q97" s="415"/>
      <c r="R97" s="415"/>
      <c r="S97" s="415"/>
      <c r="T97" s="415"/>
      <c r="U97" s="415"/>
      <c r="V97" s="415"/>
      <c r="W97" s="415"/>
      <c r="X97" s="415"/>
    </row>
    <row r="98" spans="1:24" x14ac:dyDescent="0.25">
      <c r="A98" s="415"/>
      <c r="B98" s="415"/>
      <c r="C98" s="415"/>
      <c r="D98" s="415"/>
      <c r="E98" s="415"/>
      <c r="F98" s="415"/>
      <c r="G98" s="415"/>
      <c r="H98" s="415"/>
      <c r="I98" s="415"/>
      <c r="J98" s="415"/>
      <c r="K98" s="415"/>
      <c r="L98" s="415"/>
      <c r="M98" s="415"/>
      <c r="N98" s="415"/>
      <c r="O98" s="415"/>
      <c r="P98" s="415"/>
      <c r="Q98" s="415"/>
      <c r="R98" s="415"/>
      <c r="S98" s="415"/>
      <c r="T98" s="415"/>
      <c r="U98" s="415"/>
      <c r="V98" s="415"/>
      <c r="W98" s="415"/>
      <c r="X98" s="415"/>
    </row>
    <row r="99" spans="1:24" x14ac:dyDescent="0.25">
      <c r="A99" s="415"/>
      <c r="B99" s="415"/>
      <c r="C99" s="415"/>
      <c r="D99" s="415"/>
      <c r="E99" s="415"/>
      <c r="F99" s="415"/>
      <c r="G99" s="415"/>
      <c r="H99" s="415"/>
      <c r="I99" s="415"/>
      <c r="J99" s="415"/>
      <c r="K99" s="415"/>
      <c r="L99" s="415"/>
      <c r="M99" s="415"/>
      <c r="N99" s="415"/>
      <c r="O99" s="415"/>
      <c r="P99" s="415"/>
      <c r="Q99" s="415"/>
      <c r="R99" s="415"/>
      <c r="S99" s="415"/>
      <c r="T99" s="415"/>
      <c r="U99" s="415"/>
      <c r="V99" s="415"/>
      <c r="W99" s="415"/>
      <c r="X99" s="415"/>
    </row>
    <row r="100" spans="1:24" x14ac:dyDescent="0.25">
      <c r="A100" s="415"/>
      <c r="B100" s="415"/>
      <c r="C100" s="415"/>
      <c r="D100" s="415"/>
      <c r="E100" s="415"/>
      <c r="F100" s="415"/>
      <c r="G100" s="415"/>
      <c r="H100" s="415"/>
      <c r="I100" s="415"/>
      <c r="J100" s="415"/>
      <c r="K100" s="415"/>
      <c r="L100" s="415"/>
      <c r="M100" s="415"/>
      <c r="N100" s="415"/>
      <c r="O100" s="415"/>
      <c r="P100" s="415"/>
      <c r="Q100" s="415"/>
      <c r="R100" s="415"/>
      <c r="S100" s="415"/>
      <c r="T100" s="415"/>
      <c r="U100" s="415"/>
      <c r="V100" s="415"/>
      <c r="W100" s="415"/>
      <c r="X100" s="415"/>
    </row>
    <row r="101" spans="1:24" x14ac:dyDescent="0.25">
      <c r="A101" s="415"/>
      <c r="B101" s="415"/>
      <c r="C101" s="415"/>
      <c r="D101" s="415"/>
      <c r="E101" s="415"/>
      <c r="F101" s="415"/>
      <c r="G101" s="415"/>
      <c r="H101" s="415"/>
      <c r="I101" s="415"/>
      <c r="J101" s="415"/>
      <c r="K101" s="415"/>
      <c r="L101" s="415"/>
      <c r="M101" s="415"/>
      <c r="N101" s="415"/>
      <c r="O101" s="415"/>
      <c r="P101" s="415"/>
      <c r="Q101" s="415"/>
      <c r="R101" s="415"/>
      <c r="S101" s="415"/>
      <c r="T101" s="415"/>
      <c r="U101" s="415"/>
      <c r="V101" s="415"/>
      <c r="W101" s="415"/>
      <c r="X101" s="415"/>
    </row>
    <row r="102" spans="1:24" x14ac:dyDescent="0.25">
      <c r="A102" s="415"/>
      <c r="B102" s="415"/>
      <c r="C102" s="415"/>
      <c r="D102" s="415"/>
      <c r="E102" s="415"/>
      <c r="F102" s="415"/>
      <c r="G102" s="415"/>
      <c r="H102" s="415"/>
      <c r="I102" s="415"/>
      <c r="J102" s="415"/>
      <c r="K102" s="415"/>
      <c r="L102" s="415"/>
      <c r="M102" s="415"/>
      <c r="N102" s="415"/>
      <c r="O102" s="415"/>
      <c r="P102" s="415"/>
      <c r="Q102" s="415"/>
      <c r="R102" s="415"/>
      <c r="S102" s="415"/>
      <c r="T102" s="415"/>
      <c r="U102" s="415"/>
      <c r="V102" s="415"/>
      <c r="W102" s="415"/>
      <c r="X102" s="415"/>
    </row>
    <row r="103" spans="1:24" x14ac:dyDescent="0.25">
      <c r="A103" s="415"/>
      <c r="B103" s="415"/>
      <c r="C103" s="415"/>
      <c r="D103" s="415"/>
      <c r="E103" s="415"/>
      <c r="F103" s="415"/>
      <c r="G103" s="415"/>
      <c r="H103" s="415"/>
      <c r="I103" s="415"/>
      <c r="J103" s="415"/>
      <c r="K103" s="415"/>
      <c r="L103" s="415"/>
      <c r="M103" s="415"/>
      <c r="N103" s="415"/>
      <c r="O103" s="415"/>
      <c r="P103" s="415"/>
      <c r="Q103" s="415"/>
      <c r="R103" s="415"/>
      <c r="S103" s="415"/>
      <c r="T103" s="415"/>
      <c r="U103" s="415"/>
      <c r="V103" s="415"/>
      <c r="W103" s="415"/>
      <c r="X103" s="415"/>
    </row>
    <row r="104" spans="1:24" x14ac:dyDescent="0.25">
      <c r="A104" s="415"/>
      <c r="B104" s="415"/>
      <c r="C104" s="415"/>
      <c r="D104" s="415"/>
      <c r="E104" s="415"/>
      <c r="F104" s="415"/>
      <c r="G104" s="415"/>
      <c r="H104" s="415"/>
      <c r="I104" s="415"/>
      <c r="J104" s="415"/>
      <c r="K104" s="415"/>
      <c r="L104" s="415"/>
      <c r="M104" s="415"/>
      <c r="N104" s="415"/>
      <c r="O104" s="415"/>
      <c r="P104" s="415"/>
      <c r="Q104" s="415"/>
      <c r="R104" s="415"/>
      <c r="S104" s="415"/>
      <c r="T104" s="415"/>
      <c r="U104" s="415"/>
      <c r="V104" s="415"/>
      <c r="W104" s="415"/>
      <c r="X104" s="415"/>
    </row>
    <row r="105" spans="1:24" x14ac:dyDescent="0.25">
      <c r="A105" s="415"/>
      <c r="B105" s="415"/>
      <c r="C105" s="415"/>
      <c r="D105" s="415"/>
      <c r="E105" s="415"/>
      <c r="F105" s="415"/>
      <c r="G105" s="415"/>
      <c r="H105" s="415"/>
      <c r="I105" s="415"/>
      <c r="J105" s="415"/>
      <c r="K105" s="415"/>
      <c r="L105" s="415"/>
      <c r="M105" s="415"/>
      <c r="N105" s="415"/>
      <c r="O105" s="415"/>
      <c r="P105" s="415"/>
      <c r="Q105" s="415"/>
      <c r="R105" s="415"/>
      <c r="S105" s="415"/>
      <c r="T105" s="415"/>
      <c r="U105" s="415"/>
      <c r="V105" s="415"/>
      <c r="W105" s="415"/>
      <c r="X105" s="415"/>
    </row>
    <row r="106" spans="1:24" x14ac:dyDescent="0.25">
      <c r="A106" s="415"/>
      <c r="B106" s="415"/>
      <c r="C106" s="415"/>
      <c r="D106" s="415"/>
      <c r="E106" s="415"/>
      <c r="F106" s="415"/>
      <c r="G106" s="415"/>
      <c r="H106" s="415"/>
      <c r="I106" s="415"/>
      <c r="J106" s="415"/>
      <c r="K106" s="415"/>
      <c r="L106" s="415"/>
      <c r="M106" s="415"/>
      <c r="N106" s="415"/>
      <c r="O106" s="415"/>
      <c r="P106" s="415"/>
      <c r="Q106" s="415"/>
      <c r="R106" s="415"/>
      <c r="S106" s="415"/>
      <c r="T106" s="415"/>
      <c r="U106" s="415"/>
      <c r="V106" s="415"/>
      <c r="W106" s="415"/>
      <c r="X106" s="415"/>
    </row>
    <row r="107" spans="1:24" x14ac:dyDescent="0.25">
      <c r="A107" s="415"/>
      <c r="B107" s="415"/>
      <c r="C107" s="415"/>
      <c r="D107" s="415"/>
      <c r="E107" s="415"/>
      <c r="F107" s="415"/>
      <c r="G107" s="415"/>
      <c r="H107" s="415"/>
      <c r="I107" s="415"/>
      <c r="J107" s="415"/>
      <c r="K107" s="415"/>
      <c r="L107" s="415"/>
      <c r="M107" s="415"/>
      <c r="N107" s="415"/>
      <c r="O107" s="415"/>
      <c r="P107" s="415"/>
      <c r="Q107" s="415"/>
      <c r="R107" s="415"/>
      <c r="S107" s="415"/>
      <c r="T107" s="415"/>
      <c r="U107" s="415"/>
      <c r="V107" s="415"/>
      <c r="W107" s="415"/>
      <c r="X107" s="415"/>
    </row>
    <row r="108" spans="1:24" x14ac:dyDescent="0.25">
      <c r="A108" s="415"/>
      <c r="B108" s="415"/>
      <c r="C108" s="415"/>
      <c r="D108" s="415"/>
      <c r="E108" s="415"/>
      <c r="F108" s="415"/>
      <c r="G108" s="415"/>
      <c r="H108" s="415"/>
      <c r="I108" s="415"/>
      <c r="J108" s="415"/>
      <c r="K108" s="415"/>
      <c r="L108" s="415"/>
      <c r="M108" s="415"/>
      <c r="N108" s="415"/>
      <c r="O108" s="415"/>
      <c r="P108" s="415"/>
      <c r="Q108" s="415"/>
      <c r="R108" s="415"/>
      <c r="S108" s="415"/>
      <c r="T108" s="415"/>
      <c r="U108" s="415"/>
      <c r="V108" s="415"/>
      <c r="W108" s="415"/>
      <c r="X108" s="415"/>
    </row>
    <row r="109" spans="1:24" x14ac:dyDescent="0.25">
      <c r="A109" s="415"/>
      <c r="B109" s="415"/>
      <c r="C109" s="415"/>
      <c r="D109" s="415"/>
      <c r="E109" s="415"/>
      <c r="F109" s="415"/>
      <c r="G109" s="415"/>
      <c r="H109" s="415"/>
      <c r="I109" s="415"/>
      <c r="J109" s="415"/>
      <c r="K109" s="415"/>
      <c r="L109" s="415"/>
      <c r="M109" s="415"/>
      <c r="N109" s="415"/>
      <c r="O109" s="415"/>
      <c r="P109" s="415"/>
      <c r="Q109" s="415"/>
      <c r="R109" s="415"/>
      <c r="S109" s="415"/>
      <c r="T109" s="415"/>
      <c r="U109" s="415"/>
      <c r="V109" s="415"/>
      <c r="W109" s="415"/>
      <c r="X109" s="415"/>
    </row>
    <row r="110" spans="1:24" x14ac:dyDescent="0.25">
      <c r="A110" s="415"/>
      <c r="B110" s="415"/>
      <c r="C110" s="415"/>
      <c r="D110" s="415"/>
      <c r="E110" s="415"/>
      <c r="F110" s="415"/>
      <c r="G110" s="415"/>
      <c r="H110" s="415"/>
      <c r="I110" s="415"/>
      <c r="J110" s="415"/>
      <c r="K110" s="415"/>
      <c r="L110" s="415"/>
      <c r="M110" s="415"/>
      <c r="N110" s="415"/>
      <c r="O110" s="415"/>
      <c r="P110" s="415"/>
      <c r="Q110" s="415"/>
      <c r="R110" s="415"/>
      <c r="S110" s="415"/>
      <c r="T110" s="415"/>
      <c r="U110" s="415"/>
      <c r="V110" s="415"/>
      <c r="W110" s="415"/>
      <c r="X110" s="415"/>
    </row>
    <row r="111" spans="1:24" x14ac:dyDescent="0.25">
      <c r="A111" s="415"/>
      <c r="B111" s="415"/>
      <c r="C111" s="415"/>
      <c r="D111" s="415"/>
      <c r="E111" s="415"/>
      <c r="F111" s="415"/>
      <c r="G111" s="415"/>
      <c r="H111" s="415"/>
      <c r="I111" s="415"/>
      <c r="J111" s="415"/>
      <c r="K111" s="415"/>
      <c r="L111" s="415"/>
      <c r="M111" s="415"/>
      <c r="N111" s="415"/>
      <c r="O111" s="415"/>
      <c r="P111" s="415"/>
      <c r="Q111" s="415"/>
      <c r="R111" s="415"/>
      <c r="S111" s="415"/>
      <c r="T111" s="415"/>
      <c r="U111" s="415"/>
      <c r="V111" s="415"/>
      <c r="W111" s="415"/>
      <c r="X111" s="415"/>
    </row>
    <row r="112" spans="1:24" x14ac:dyDescent="0.25">
      <c r="A112" s="415"/>
      <c r="B112" s="415"/>
      <c r="C112" s="415"/>
      <c r="D112" s="415"/>
      <c r="E112" s="415"/>
      <c r="F112" s="415"/>
      <c r="G112" s="415"/>
      <c r="H112" s="415"/>
      <c r="I112" s="415"/>
      <c r="J112" s="415"/>
      <c r="K112" s="415"/>
      <c r="L112" s="415"/>
      <c r="M112" s="415"/>
      <c r="N112" s="415"/>
      <c r="O112" s="415"/>
      <c r="P112" s="415"/>
      <c r="Q112" s="415"/>
      <c r="R112" s="415"/>
      <c r="S112" s="415"/>
      <c r="T112" s="415"/>
      <c r="U112" s="415"/>
      <c r="V112" s="415"/>
      <c r="W112" s="415"/>
      <c r="X112" s="415"/>
    </row>
    <row r="113" spans="1:24" x14ac:dyDescent="0.25">
      <c r="A113" s="415"/>
      <c r="B113" s="415"/>
      <c r="C113" s="415"/>
      <c r="D113" s="415"/>
      <c r="E113" s="415"/>
      <c r="F113" s="415"/>
      <c r="G113" s="415"/>
      <c r="H113" s="415"/>
      <c r="I113" s="415"/>
      <c r="J113" s="415"/>
      <c r="K113" s="415"/>
      <c r="L113" s="415"/>
      <c r="M113" s="415"/>
      <c r="N113" s="415"/>
      <c r="O113" s="415"/>
      <c r="P113" s="415"/>
      <c r="Q113" s="415"/>
      <c r="R113" s="415"/>
      <c r="S113" s="415"/>
      <c r="T113" s="415"/>
      <c r="U113" s="415"/>
      <c r="V113" s="415"/>
      <c r="W113" s="415"/>
      <c r="X113" s="415"/>
    </row>
    <row r="114" spans="1:24" x14ac:dyDescent="0.25">
      <c r="A114" s="415"/>
      <c r="B114" s="415"/>
      <c r="C114" s="415"/>
      <c r="D114" s="415"/>
      <c r="E114" s="415"/>
      <c r="F114" s="415"/>
      <c r="G114" s="415"/>
      <c r="H114" s="415"/>
      <c r="I114" s="415"/>
      <c r="J114" s="415"/>
      <c r="K114" s="415"/>
      <c r="L114" s="415"/>
      <c r="M114" s="415"/>
      <c r="N114" s="415"/>
      <c r="O114" s="415"/>
      <c r="P114" s="415"/>
      <c r="Q114" s="415"/>
      <c r="R114" s="415"/>
      <c r="S114" s="415"/>
      <c r="T114" s="415"/>
      <c r="U114" s="415"/>
      <c r="V114" s="415"/>
      <c r="W114" s="415"/>
      <c r="X114" s="415"/>
    </row>
    <row r="115" spans="1:24" x14ac:dyDescent="0.25">
      <c r="A115" s="415"/>
      <c r="B115" s="415"/>
      <c r="C115" s="415"/>
      <c r="D115" s="415"/>
      <c r="E115" s="415"/>
      <c r="F115" s="415"/>
      <c r="G115" s="415"/>
      <c r="H115" s="415"/>
      <c r="I115" s="415"/>
      <c r="J115" s="415"/>
      <c r="K115" s="415"/>
      <c r="L115" s="415"/>
      <c r="M115" s="415"/>
      <c r="N115" s="415"/>
      <c r="O115" s="415"/>
      <c r="P115" s="415"/>
      <c r="Q115" s="415"/>
      <c r="R115" s="415"/>
      <c r="S115" s="415"/>
      <c r="T115" s="415"/>
      <c r="U115" s="415"/>
      <c r="V115" s="415"/>
      <c r="W115" s="415"/>
      <c r="X115" s="415"/>
    </row>
    <row r="116" spans="1:24" x14ac:dyDescent="0.25">
      <c r="A116" s="415"/>
      <c r="B116" s="415"/>
      <c r="C116" s="415"/>
      <c r="D116" s="415"/>
      <c r="E116" s="415"/>
      <c r="F116" s="415"/>
      <c r="G116" s="415"/>
      <c r="H116" s="415"/>
      <c r="I116" s="415"/>
      <c r="J116" s="415"/>
      <c r="K116" s="415"/>
      <c r="L116" s="415"/>
      <c r="M116" s="415"/>
      <c r="N116" s="415"/>
      <c r="O116" s="415"/>
      <c r="P116" s="415"/>
      <c r="Q116" s="415"/>
      <c r="R116" s="415"/>
      <c r="S116" s="415"/>
      <c r="T116" s="415"/>
      <c r="U116" s="415"/>
      <c r="V116" s="415"/>
      <c r="W116" s="415"/>
      <c r="X116" s="415"/>
    </row>
    <row r="117" spans="1:24" x14ac:dyDescent="0.25">
      <c r="A117" s="415"/>
      <c r="B117" s="415"/>
      <c r="C117" s="415"/>
      <c r="D117" s="415"/>
      <c r="E117" s="415"/>
      <c r="F117" s="415"/>
      <c r="G117" s="415"/>
      <c r="H117" s="415"/>
      <c r="I117" s="415"/>
      <c r="J117" s="415"/>
      <c r="K117" s="415"/>
      <c r="L117" s="415"/>
      <c r="M117" s="415"/>
      <c r="N117" s="415"/>
      <c r="O117" s="415"/>
      <c r="P117" s="415"/>
      <c r="Q117" s="415"/>
      <c r="R117" s="415"/>
      <c r="S117" s="415"/>
      <c r="T117" s="415"/>
      <c r="U117" s="415"/>
      <c r="V117" s="415"/>
      <c r="W117" s="415"/>
      <c r="X117" s="415"/>
    </row>
    <row r="118" spans="1:24" x14ac:dyDescent="0.25">
      <c r="A118" s="415"/>
      <c r="B118" s="415"/>
      <c r="C118" s="415"/>
      <c r="D118" s="415"/>
      <c r="E118" s="415"/>
      <c r="F118" s="415"/>
      <c r="G118" s="415"/>
      <c r="H118" s="415"/>
      <c r="I118" s="415"/>
      <c r="J118" s="415"/>
      <c r="K118" s="415"/>
      <c r="L118" s="415"/>
      <c r="M118" s="415"/>
      <c r="N118" s="415"/>
      <c r="O118" s="415"/>
      <c r="P118" s="415"/>
      <c r="Q118" s="415"/>
      <c r="R118" s="415"/>
      <c r="S118" s="415"/>
      <c r="T118" s="415"/>
      <c r="U118" s="415"/>
      <c r="V118" s="415"/>
      <c r="W118" s="415"/>
      <c r="X118" s="415"/>
    </row>
    <row r="119" spans="1:24" x14ac:dyDescent="0.25">
      <c r="A119" s="415"/>
      <c r="B119" s="415"/>
      <c r="C119" s="415"/>
      <c r="D119" s="415"/>
      <c r="E119" s="415"/>
      <c r="F119" s="415"/>
      <c r="G119" s="415"/>
      <c r="H119" s="415"/>
      <c r="I119" s="415"/>
      <c r="J119" s="415"/>
      <c r="K119" s="415"/>
      <c r="L119" s="415"/>
      <c r="M119" s="415"/>
      <c r="N119" s="415"/>
      <c r="O119" s="415"/>
      <c r="P119" s="415"/>
      <c r="Q119" s="415"/>
      <c r="R119" s="415"/>
      <c r="S119" s="415"/>
      <c r="T119" s="415"/>
      <c r="U119" s="415"/>
      <c r="V119" s="415"/>
      <c r="W119" s="415"/>
      <c r="X119" s="415"/>
    </row>
    <row r="120" spans="1:24" x14ac:dyDescent="0.25">
      <c r="A120" s="415"/>
      <c r="B120" s="415"/>
      <c r="C120" s="415"/>
      <c r="D120" s="415"/>
      <c r="E120" s="415"/>
      <c r="F120" s="415"/>
      <c r="G120" s="415"/>
      <c r="H120" s="415"/>
      <c r="I120" s="415"/>
      <c r="J120" s="415"/>
      <c r="K120" s="415"/>
      <c r="L120" s="415"/>
      <c r="M120" s="415"/>
      <c r="N120" s="415"/>
      <c r="O120" s="415"/>
      <c r="P120" s="415"/>
      <c r="Q120" s="415"/>
      <c r="R120" s="415"/>
      <c r="S120" s="415"/>
      <c r="T120" s="415"/>
      <c r="U120" s="415"/>
      <c r="V120" s="415"/>
      <c r="W120" s="415"/>
      <c r="X120" s="415"/>
    </row>
    <row r="121" spans="1:24" x14ac:dyDescent="0.25">
      <c r="A121" s="415"/>
      <c r="B121" s="415"/>
      <c r="C121" s="415"/>
      <c r="D121" s="415"/>
      <c r="E121" s="415"/>
      <c r="F121" s="415"/>
      <c r="G121" s="415"/>
      <c r="H121" s="415"/>
      <c r="I121" s="415"/>
      <c r="J121" s="415"/>
      <c r="K121" s="415"/>
      <c r="L121" s="415"/>
      <c r="M121" s="415"/>
      <c r="N121" s="415"/>
      <c r="O121" s="415"/>
      <c r="P121" s="415"/>
      <c r="Q121" s="415"/>
      <c r="R121" s="415"/>
      <c r="S121" s="415"/>
      <c r="T121" s="415"/>
      <c r="U121" s="415"/>
      <c r="V121" s="415"/>
      <c r="W121" s="415"/>
      <c r="X121" s="415"/>
    </row>
    <row r="122" spans="1:24" x14ac:dyDescent="0.25">
      <c r="A122" s="415"/>
      <c r="B122" s="415"/>
      <c r="C122" s="415"/>
      <c r="D122" s="415"/>
      <c r="E122" s="415"/>
      <c r="F122" s="415"/>
      <c r="G122" s="415"/>
      <c r="H122" s="415"/>
      <c r="I122" s="415"/>
      <c r="J122" s="415"/>
      <c r="K122" s="415"/>
      <c r="L122" s="415"/>
      <c r="M122" s="415"/>
      <c r="N122" s="415"/>
      <c r="O122" s="415"/>
      <c r="P122" s="415"/>
      <c r="Q122" s="415"/>
      <c r="R122" s="415"/>
      <c r="S122" s="415"/>
      <c r="T122" s="415"/>
      <c r="U122" s="415"/>
      <c r="V122" s="415"/>
      <c r="W122" s="415"/>
      <c r="X122" s="415"/>
    </row>
    <row r="123" spans="1:24" x14ac:dyDescent="0.25">
      <c r="A123" s="415"/>
      <c r="B123" s="415"/>
      <c r="C123" s="415"/>
      <c r="D123" s="415"/>
      <c r="E123" s="415"/>
      <c r="F123" s="415"/>
      <c r="G123" s="415"/>
      <c r="H123" s="415"/>
      <c r="I123" s="415"/>
      <c r="J123" s="415"/>
      <c r="K123" s="415"/>
      <c r="L123" s="415"/>
      <c r="M123" s="415"/>
      <c r="N123" s="415"/>
      <c r="O123" s="415"/>
      <c r="P123" s="415"/>
      <c r="Q123" s="415"/>
      <c r="R123" s="415"/>
      <c r="S123" s="415"/>
      <c r="T123" s="415"/>
      <c r="U123" s="415"/>
      <c r="V123" s="415"/>
      <c r="W123" s="415"/>
      <c r="X123" s="415"/>
    </row>
    <row r="124" spans="1:24" x14ac:dyDescent="0.25">
      <c r="A124" s="415"/>
      <c r="B124" s="415"/>
      <c r="C124" s="415"/>
      <c r="D124" s="415"/>
      <c r="E124" s="415"/>
      <c r="F124" s="415"/>
      <c r="G124" s="415"/>
      <c r="H124" s="415"/>
      <c r="I124" s="415"/>
      <c r="J124" s="415"/>
      <c r="K124" s="415"/>
      <c r="L124" s="415"/>
      <c r="M124" s="415"/>
      <c r="N124" s="415"/>
      <c r="O124" s="415"/>
      <c r="P124" s="415"/>
      <c r="Q124" s="415"/>
      <c r="R124" s="415"/>
      <c r="S124" s="415"/>
      <c r="T124" s="415"/>
      <c r="U124" s="415"/>
      <c r="V124" s="415"/>
      <c r="W124" s="415"/>
      <c r="X124" s="415"/>
    </row>
    <row r="125" spans="1:24" x14ac:dyDescent="0.25">
      <c r="A125" s="415"/>
      <c r="B125" s="415"/>
      <c r="C125" s="415"/>
      <c r="D125" s="415"/>
      <c r="E125" s="415"/>
      <c r="F125" s="415"/>
      <c r="G125" s="415"/>
      <c r="H125" s="415"/>
      <c r="I125" s="415"/>
      <c r="J125" s="415"/>
      <c r="K125" s="415"/>
      <c r="L125" s="415"/>
      <c r="M125" s="415"/>
      <c r="N125" s="415"/>
      <c r="O125" s="415"/>
      <c r="P125" s="415"/>
      <c r="Q125" s="415"/>
      <c r="R125" s="415"/>
      <c r="S125" s="415"/>
      <c r="T125" s="415"/>
      <c r="U125" s="415"/>
      <c r="V125" s="415"/>
      <c r="W125" s="415"/>
      <c r="X125" s="415"/>
    </row>
    <row r="126" spans="1:24" x14ac:dyDescent="0.25">
      <c r="A126" s="415"/>
      <c r="B126" s="415"/>
      <c r="C126" s="415"/>
      <c r="D126" s="415"/>
      <c r="E126" s="415"/>
      <c r="F126" s="415"/>
      <c r="G126" s="415"/>
      <c r="H126" s="415"/>
      <c r="I126" s="415"/>
      <c r="J126" s="415"/>
      <c r="K126" s="415"/>
      <c r="L126" s="415"/>
      <c r="M126" s="415"/>
      <c r="N126" s="415"/>
      <c r="O126" s="415"/>
      <c r="P126" s="415"/>
      <c r="Q126" s="415"/>
      <c r="R126" s="415"/>
      <c r="S126" s="415"/>
      <c r="T126" s="415"/>
      <c r="U126" s="415"/>
      <c r="V126" s="415"/>
      <c r="W126" s="415"/>
      <c r="X126" s="415"/>
    </row>
    <row r="127" spans="1:24" x14ac:dyDescent="0.25">
      <c r="A127" s="415"/>
      <c r="B127" s="415"/>
      <c r="C127" s="415"/>
      <c r="D127" s="415"/>
      <c r="E127" s="415"/>
      <c r="F127" s="415"/>
      <c r="G127" s="415"/>
      <c r="H127" s="415"/>
      <c r="I127" s="415"/>
      <c r="J127" s="415"/>
      <c r="K127" s="415"/>
      <c r="L127" s="415"/>
      <c r="M127" s="415"/>
      <c r="N127" s="415"/>
      <c r="O127" s="415"/>
      <c r="P127" s="415"/>
      <c r="Q127" s="415"/>
      <c r="R127" s="415"/>
      <c r="S127" s="415"/>
      <c r="T127" s="415"/>
      <c r="U127" s="415"/>
      <c r="V127" s="415"/>
      <c r="W127" s="415"/>
      <c r="X127" s="415"/>
    </row>
    <row r="128" spans="1:24" x14ac:dyDescent="0.25">
      <c r="A128" s="415"/>
      <c r="B128" s="415"/>
      <c r="C128" s="415"/>
      <c r="D128" s="415"/>
      <c r="E128" s="415"/>
      <c r="F128" s="415"/>
      <c r="G128" s="415"/>
      <c r="H128" s="415"/>
      <c r="I128" s="415"/>
      <c r="J128" s="415"/>
      <c r="K128" s="415"/>
      <c r="L128" s="415"/>
      <c r="M128" s="415"/>
      <c r="N128" s="415"/>
      <c r="O128" s="415"/>
      <c r="P128" s="415"/>
      <c r="Q128" s="415"/>
      <c r="R128" s="415"/>
      <c r="S128" s="415"/>
      <c r="T128" s="415"/>
      <c r="U128" s="415"/>
      <c r="V128" s="415"/>
      <c r="W128" s="415"/>
      <c r="X128" s="415"/>
    </row>
    <row r="129" spans="1:24" x14ac:dyDescent="0.25">
      <c r="A129" s="415"/>
      <c r="B129" s="415"/>
      <c r="C129" s="415"/>
      <c r="D129" s="415"/>
      <c r="E129" s="415"/>
      <c r="F129" s="415"/>
      <c r="G129" s="415"/>
      <c r="H129" s="415"/>
      <c r="I129" s="415"/>
      <c r="J129" s="415"/>
      <c r="K129" s="415"/>
      <c r="L129" s="415"/>
      <c r="M129" s="415"/>
      <c r="N129" s="415"/>
      <c r="O129" s="415"/>
      <c r="P129" s="415"/>
      <c r="Q129" s="415"/>
      <c r="R129" s="415"/>
      <c r="S129" s="415"/>
      <c r="T129" s="415"/>
      <c r="U129" s="415"/>
      <c r="V129" s="415"/>
      <c r="W129" s="415"/>
      <c r="X129" s="415"/>
    </row>
    <row r="130" spans="1:24" x14ac:dyDescent="0.25">
      <c r="A130" s="415"/>
      <c r="B130" s="415"/>
      <c r="C130" s="415"/>
      <c r="D130" s="415"/>
      <c r="E130" s="415"/>
      <c r="F130" s="415"/>
      <c r="G130" s="415"/>
      <c r="H130" s="415"/>
      <c r="I130" s="415"/>
      <c r="J130" s="415"/>
      <c r="K130" s="415"/>
      <c r="L130" s="415"/>
      <c r="M130" s="415"/>
      <c r="N130" s="415"/>
      <c r="O130" s="415"/>
      <c r="P130" s="415"/>
      <c r="Q130" s="415"/>
      <c r="R130" s="415"/>
      <c r="S130" s="415"/>
      <c r="T130" s="415"/>
      <c r="U130" s="415"/>
      <c r="V130" s="415"/>
      <c r="W130" s="415"/>
      <c r="X130" s="415"/>
    </row>
    <row r="131" spans="1:24" x14ac:dyDescent="0.25">
      <c r="A131" s="415"/>
      <c r="B131" s="415"/>
      <c r="C131" s="415"/>
      <c r="D131" s="415"/>
      <c r="E131" s="415"/>
      <c r="F131" s="415"/>
      <c r="G131" s="415"/>
      <c r="H131" s="415"/>
      <c r="I131" s="415"/>
      <c r="J131" s="415"/>
      <c r="K131" s="415"/>
      <c r="L131" s="415"/>
      <c r="M131" s="415"/>
      <c r="N131" s="415"/>
      <c r="O131" s="415"/>
      <c r="P131" s="415"/>
      <c r="Q131" s="415"/>
      <c r="R131" s="415"/>
      <c r="S131" s="415"/>
      <c r="T131" s="415"/>
      <c r="U131" s="415"/>
      <c r="V131" s="415"/>
      <c r="W131" s="415"/>
      <c r="X131" s="415"/>
    </row>
    <row r="132" spans="1:24" x14ac:dyDescent="0.25">
      <c r="A132" s="415"/>
      <c r="B132" s="415"/>
      <c r="C132" s="415"/>
      <c r="D132" s="415"/>
      <c r="E132" s="415"/>
      <c r="F132" s="415"/>
      <c r="G132" s="415"/>
      <c r="H132" s="415"/>
      <c r="I132" s="415"/>
      <c r="J132" s="415"/>
      <c r="K132" s="415"/>
      <c r="L132" s="415"/>
      <c r="M132" s="415"/>
      <c r="N132" s="415"/>
      <c r="O132" s="415"/>
      <c r="P132" s="415"/>
      <c r="Q132" s="415"/>
      <c r="R132" s="415"/>
      <c r="S132" s="415"/>
      <c r="T132" s="415"/>
      <c r="U132" s="415"/>
      <c r="V132" s="415"/>
      <c r="W132" s="415"/>
      <c r="X132" s="415"/>
    </row>
    <row r="133" spans="1:24" x14ac:dyDescent="0.25">
      <c r="A133" s="415"/>
      <c r="B133" s="415"/>
      <c r="C133" s="415"/>
      <c r="D133" s="415"/>
      <c r="E133" s="415"/>
      <c r="F133" s="415"/>
      <c r="G133" s="415"/>
      <c r="H133" s="415"/>
      <c r="I133" s="415"/>
      <c r="J133" s="415"/>
      <c r="K133" s="415"/>
      <c r="L133" s="415"/>
      <c r="M133" s="415"/>
      <c r="N133" s="415"/>
      <c r="O133" s="415"/>
      <c r="P133" s="415"/>
      <c r="Q133" s="415"/>
      <c r="R133" s="415"/>
      <c r="S133" s="415"/>
      <c r="T133" s="415"/>
      <c r="U133" s="415"/>
      <c r="V133" s="415"/>
      <c r="W133" s="415"/>
      <c r="X133" s="415"/>
    </row>
    <row r="134" spans="1:24" x14ac:dyDescent="0.25">
      <c r="A134" s="415"/>
      <c r="B134" s="415"/>
      <c r="C134" s="415"/>
      <c r="D134" s="415"/>
      <c r="E134" s="415"/>
      <c r="F134" s="415"/>
      <c r="G134" s="415"/>
      <c r="H134" s="415"/>
      <c r="I134" s="415"/>
      <c r="J134" s="415"/>
      <c r="K134" s="415"/>
      <c r="L134" s="415"/>
      <c r="M134" s="415"/>
      <c r="N134" s="415"/>
      <c r="O134" s="415"/>
      <c r="P134" s="415"/>
      <c r="Q134" s="415"/>
      <c r="R134" s="415"/>
      <c r="S134" s="415"/>
      <c r="T134" s="415"/>
      <c r="U134" s="415"/>
      <c r="V134" s="415"/>
      <c r="W134" s="415"/>
      <c r="X134" s="415"/>
    </row>
    <row r="135" spans="1:24" x14ac:dyDescent="0.25">
      <c r="A135" s="415"/>
      <c r="B135" s="415"/>
      <c r="C135" s="415"/>
      <c r="D135" s="415"/>
      <c r="E135" s="415"/>
      <c r="F135" s="415"/>
      <c r="G135" s="415"/>
      <c r="H135" s="415"/>
      <c r="I135" s="415"/>
      <c r="J135" s="415"/>
      <c r="K135" s="415"/>
      <c r="L135" s="415"/>
      <c r="M135" s="415"/>
      <c r="N135" s="415"/>
      <c r="O135" s="415"/>
      <c r="P135" s="415"/>
      <c r="Q135" s="415"/>
      <c r="R135" s="415"/>
      <c r="S135" s="415"/>
      <c r="T135" s="415"/>
      <c r="U135" s="415"/>
      <c r="V135" s="415"/>
      <c r="W135" s="415"/>
      <c r="X135" s="415"/>
    </row>
    <row r="136" spans="1:24" x14ac:dyDescent="0.25">
      <c r="A136" s="415"/>
      <c r="B136" s="415"/>
      <c r="C136" s="415"/>
      <c r="D136" s="415"/>
      <c r="E136" s="415"/>
      <c r="F136" s="415"/>
      <c r="G136" s="415"/>
      <c r="H136" s="415"/>
      <c r="I136" s="415"/>
      <c r="J136" s="415"/>
      <c r="K136" s="415"/>
      <c r="L136" s="415"/>
      <c r="M136" s="415"/>
      <c r="N136" s="415"/>
      <c r="O136" s="415"/>
      <c r="P136" s="415"/>
      <c r="Q136" s="415"/>
      <c r="R136" s="415"/>
      <c r="S136" s="415"/>
      <c r="T136" s="415"/>
      <c r="U136" s="415"/>
      <c r="V136" s="415"/>
      <c r="W136" s="415"/>
      <c r="X136" s="415"/>
    </row>
    <row r="137" spans="1:24" x14ac:dyDescent="0.25">
      <c r="A137" s="415"/>
      <c r="B137" s="415"/>
      <c r="C137" s="415"/>
      <c r="D137" s="415"/>
      <c r="E137" s="415"/>
      <c r="F137" s="415"/>
      <c r="G137" s="415"/>
      <c r="H137" s="415"/>
      <c r="I137" s="415"/>
      <c r="J137" s="415"/>
      <c r="K137" s="415"/>
      <c r="L137" s="415"/>
      <c r="M137" s="415"/>
      <c r="N137" s="415"/>
      <c r="O137" s="415"/>
      <c r="P137" s="415"/>
      <c r="Q137" s="415"/>
      <c r="R137" s="415"/>
      <c r="S137" s="415"/>
      <c r="T137" s="415"/>
      <c r="U137" s="415"/>
      <c r="V137" s="415"/>
      <c r="W137" s="415"/>
      <c r="X137" s="415"/>
    </row>
    <row r="138" spans="1:24" x14ac:dyDescent="0.25">
      <c r="A138" s="415"/>
      <c r="B138" s="415"/>
      <c r="C138" s="415"/>
      <c r="D138" s="415"/>
      <c r="E138" s="415"/>
      <c r="F138" s="415"/>
      <c r="G138" s="415"/>
      <c r="H138" s="415"/>
      <c r="I138" s="415"/>
      <c r="J138" s="415"/>
      <c r="K138" s="415"/>
      <c r="L138" s="415"/>
      <c r="M138" s="415"/>
      <c r="N138" s="415"/>
      <c r="O138" s="415"/>
      <c r="P138" s="415"/>
      <c r="Q138" s="415"/>
      <c r="R138" s="415"/>
      <c r="S138" s="415"/>
      <c r="T138" s="415"/>
      <c r="U138" s="415"/>
      <c r="V138" s="415"/>
      <c r="W138" s="415"/>
      <c r="X138" s="415"/>
    </row>
    <row r="139" spans="1:24" x14ac:dyDescent="0.25">
      <c r="A139" s="415"/>
      <c r="B139" s="415"/>
      <c r="C139" s="415"/>
      <c r="D139" s="415"/>
      <c r="E139" s="415"/>
      <c r="F139" s="415"/>
      <c r="G139" s="415"/>
      <c r="H139" s="415"/>
      <c r="I139" s="415"/>
      <c r="J139" s="415"/>
      <c r="K139" s="415"/>
      <c r="L139" s="415"/>
      <c r="M139" s="415"/>
      <c r="N139" s="415"/>
      <c r="O139" s="415"/>
      <c r="P139" s="415"/>
      <c r="Q139" s="415"/>
      <c r="R139" s="415"/>
      <c r="S139" s="415"/>
      <c r="T139" s="415"/>
      <c r="U139" s="415"/>
      <c r="V139" s="415"/>
      <c r="W139" s="415"/>
      <c r="X139" s="415"/>
    </row>
    <row r="140" spans="1:24" x14ac:dyDescent="0.25">
      <c r="A140" s="415"/>
      <c r="B140" s="415"/>
      <c r="C140" s="415"/>
      <c r="D140" s="415"/>
      <c r="E140" s="415"/>
      <c r="F140" s="415"/>
      <c r="G140" s="415"/>
      <c r="H140" s="415"/>
      <c r="I140" s="415"/>
      <c r="J140" s="415"/>
      <c r="K140" s="415"/>
      <c r="L140" s="415"/>
      <c r="M140" s="415"/>
      <c r="N140" s="415"/>
      <c r="O140" s="415"/>
      <c r="P140" s="415"/>
      <c r="Q140" s="415"/>
      <c r="R140" s="415"/>
      <c r="S140" s="415"/>
      <c r="T140" s="415"/>
      <c r="U140" s="415"/>
      <c r="V140" s="415"/>
      <c r="W140" s="415"/>
      <c r="X140" s="415"/>
    </row>
    <row r="141" spans="1:24" x14ac:dyDescent="0.25">
      <c r="A141" s="415"/>
      <c r="B141" s="415"/>
      <c r="C141" s="415"/>
      <c r="D141" s="415"/>
      <c r="E141" s="415"/>
      <c r="F141" s="415"/>
      <c r="G141" s="415"/>
      <c r="H141" s="415"/>
      <c r="I141" s="415"/>
      <c r="J141" s="415"/>
      <c r="K141" s="415"/>
      <c r="L141" s="415"/>
      <c r="M141" s="415"/>
      <c r="N141" s="415"/>
      <c r="O141" s="415"/>
      <c r="P141" s="415"/>
      <c r="Q141" s="415"/>
      <c r="R141" s="415"/>
      <c r="S141" s="415"/>
      <c r="T141" s="415"/>
      <c r="U141" s="415"/>
      <c r="V141" s="415"/>
      <c r="W141" s="415"/>
      <c r="X141" s="415"/>
    </row>
    <row r="142" spans="1:24" x14ac:dyDescent="0.25">
      <c r="A142" s="415"/>
      <c r="B142" s="415"/>
      <c r="C142" s="415"/>
      <c r="D142" s="415"/>
      <c r="E142" s="415"/>
      <c r="F142" s="415"/>
      <c r="G142" s="415"/>
      <c r="H142" s="415"/>
      <c r="I142" s="415"/>
      <c r="J142" s="415"/>
      <c r="K142" s="415"/>
      <c r="L142" s="415"/>
      <c r="M142" s="415"/>
      <c r="N142" s="415"/>
      <c r="O142" s="415"/>
      <c r="P142" s="415"/>
      <c r="Q142" s="415"/>
      <c r="R142" s="415"/>
      <c r="S142" s="415"/>
      <c r="T142" s="415"/>
      <c r="U142" s="415"/>
      <c r="V142" s="415"/>
      <c r="W142" s="415"/>
      <c r="X142" s="415"/>
    </row>
    <row r="143" spans="1:24" x14ac:dyDescent="0.25">
      <c r="A143" s="415"/>
      <c r="B143" s="415"/>
      <c r="C143" s="415"/>
      <c r="D143" s="415"/>
      <c r="E143" s="415"/>
      <c r="F143" s="415"/>
      <c r="G143" s="415"/>
      <c r="H143" s="415"/>
      <c r="I143" s="415"/>
      <c r="J143" s="415"/>
      <c r="K143" s="415"/>
      <c r="L143" s="415"/>
      <c r="M143" s="415"/>
      <c r="N143" s="415"/>
      <c r="O143" s="415"/>
      <c r="P143" s="415"/>
      <c r="Q143" s="415"/>
      <c r="R143" s="415"/>
      <c r="S143" s="415"/>
      <c r="T143" s="415"/>
      <c r="U143" s="415"/>
      <c r="V143" s="415"/>
      <c r="W143" s="415"/>
      <c r="X143" s="415"/>
    </row>
    <row r="144" spans="1:24" x14ac:dyDescent="0.25">
      <c r="A144" s="415"/>
      <c r="B144" s="415"/>
      <c r="C144" s="415"/>
      <c r="D144" s="415"/>
      <c r="E144" s="415"/>
      <c r="F144" s="415"/>
      <c r="G144" s="415"/>
      <c r="H144" s="415"/>
      <c r="I144" s="415"/>
      <c r="J144" s="415"/>
      <c r="K144" s="415"/>
      <c r="L144" s="415"/>
      <c r="M144" s="415"/>
      <c r="N144" s="415"/>
      <c r="O144" s="415"/>
      <c r="P144" s="415"/>
      <c r="Q144" s="415"/>
      <c r="R144" s="415"/>
      <c r="S144" s="415"/>
      <c r="T144" s="415"/>
      <c r="U144" s="415"/>
      <c r="V144" s="415"/>
      <c r="W144" s="415"/>
      <c r="X144" s="415"/>
    </row>
    <row r="145" spans="1:24" x14ac:dyDescent="0.25">
      <c r="A145" s="415"/>
      <c r="B145" s="415"/>
      <c r="C145" s="415"/>
      <c r="D145" s="415"/>
      <c r="E145" s="415"/>
      <c r="F145" s="415"/>
      <c r="G145" s="415"/>
      <c r="H145" s="415"/>
      <c r="I145" s="415"/>
      <c r="J145" s="415"/>
      <c r="K145" s="415"/>
      <c r="L145" s="415"/>
      <c r="M145" s="415"/>
      <c r="N145" s="415"/>
      <c r="O145" s="415"/>
      <c r="P145" s="415"/>
      <c r="Q145" s="415"/>
      <c r="R145" s="415"/>
      <c r="S145" s="415"/>
      <c r="T145" s="415"/>
      <c r="U145" s="415"/>
      <c r="V145" s="415"/>
      <c r="W145" s="415"/>
      <c r="X145" s="415"/>
    </row>
    <row r="146" spans="1:24" x14ac:dyDescent="0.25">
      <c r="A146" s="415"/>
      <c r="B146" s="415"/>
      <c r="C146" s="415"/>
      <c r="D146" s="415"/>
      <c r="E146" s="415"/>
      <c r="F146" s="415"/>
      <c r="G146" s="415"/>
      <c r="H146" s="415"/>
      <c r="I146" s="415"/>
      <c r="J146" s="415"/>
      <c r="K146" s="415"/>
      <c r="L146" s="415"/>
      <c r="M146" s="415"/>
      <c r="N146" s="415"/>
      <c r="O146" s="415"/>
      <c r="P146" s="415"/>
      <c r="Q146" s="415"/>
      <c r="R146" s="415"/>
      <c r="S146" s="415"/>
      <c r="T146" s="415"/>
      <c r="U146" s="415"/>
      <c r="V146" s="415"/>
      <c r="W146" s="415"/>
      <c r="X146" s="415"/>
    </row>
    <row r="147" spans="1:24" x14ac:dyDescent="0.25">
      <c r="A147" s="415"/>
      <c r="B147" s="415"/>
      <c r="C147" s="415"/>
      <c r="D147" s="415"/>
      <c r="E147" s="415"/>
      <c r="F147" s="415"/>
      <c r="G147" s="415"/>
      <c r="H147" s="415"/>
      <c r="I147" s="415"/>
      <c r="J147" s="415"/>
      <c r="K147" s="415"/>
      <c r="L147" s="415"/>
      <c r="M147" s="415"/>
      <c r="N147" s="415"/>
      <c r="O147" s="415"/>
      <c r="P147" s="415"/>
      <c r="Q147" s="415"/>
      <c r="R147" s="415"/>
      <c r="S147" s="415"/>
      <c r="T147" s="415"/>
      <c r="U147" s="415"/>
      <c r="V147" s="415"/>
      <c r="W147" s="415"/>
      <c r="X147" s="415"/>
    </row>
    <row r="148" spans="1:24" x14ac:dyDescent="0.25">
      <c r="A148" s="415"/>
      <c r="B148" s="415"/>
      <c r="C148" s="415"/>
      <c r="D148" s="415"/>
      <c r="E148" s="415"/>
      <c r="F148" s="415"/>
      <c r="G148" s="415"/>
      <c r="H148" s="415"/>
      <c r="I148" s="415"/>
      <c r="J148" s="415"/>
      <c r="K148" s="415"/>
      <c r="L148" s="415"/>
      <c r="M148" s="415"/>
      <c r="N148" s="415"/>
      <c r="O148" s="415"/>
      <c r="P148" s="415"/>
      <c r="Q148" s="415"/>
      <c r="R148" s="415"/>
      <c r="S148" s="415"/>
      <c r="T148" s="415"/>
      <c r="U148" s="415"/>
      <c r="V148" s="415"/>
      <c r="W148" s="415"/>
      <c r="X148" s="415"/>
    </row>
    <row r="149" spans="1:24" x14ac:dyDescent="0.25">
      <c r="A149" s="415"/>
      <c r="B149" s="415"/>
      <c r="C149" s="415"/>
      <c r="D149" s="415"/>
      <c r="E149" s="415"/>
      <c r="F149" s="415"/>
      <c r="G149" s="415"/>
      <c r="H149" s="415"/>
      <c r="I149" s="415"/>
      <c r="J149" s="415"/>
      <c r="K149" s="415"/>
      <c r="L149" s="415"/>
      <c r="M149" s="415"/>
      <c r="N149" s="415"/>
      <c r="O149" s="415"/>
      <c r="P149" s="415"/>
      <c r="Q149" s="415"/>
      <c r="R149" s="415"/>
      <c r="S149" s="415"/>
      <c r="T149" s="415"/>
      <c r="U149" s="415"/>
      <c r="V149" s="415"/>
      <c r="W149" s="415"/>
      <c r="X149" s="415"/>
    </row>
    <row r="150" spans="1:24" x14ac:dyDescent="0.25">
      <c r="A150" s="415"/>
      <c r="B150" s="415"/>
      <c r="C150" s="415"/>
      <c r="D150" s="415"/>
      <c r="E150" s="415"/>
      <c r="F150" s="415"/>
      <c r="G150" s="415"/>
      <c r="H150" s="415"/>
      <c r="I150" s="415"/>
      <c r="J150" s="415"/>
      <c r="K150" s="415"/>
      <c r="L150" s="415"/>
      <c r="M150" s="415"/>
      <c r="N150" s="415"/>
      <c r="O150" s="415"/>
      <c r="P150" s="415"/>
      <c r="Q150" s="415"/>
      <c r="R150" s="415"/>
      <c r="S150" s="415"/>
      <c r="T150" s="415"/>
      <c r="U150" s="415"/>
      <c r="V150" s="415"/>
      <c r="W150" s="415"/>
      <c r="X150" s="415"/>
    </row>
    <row r="151" spans="1:24" x14ac:dyDescent="0.25">
      <c r="A151" s="415"/>
      <c r="B151" s="415"/>
      <c r="C151" s="415"/>
      <c r="D151" s="415"/>
      <c r="E151" s="415"/>
      <c r="F151" s="415"/>
      <c r="G151" s="415"/>
      <c r="H151" s="415"/>
      <c r="I151" s="415"/>
      <c r="J151" s="415"/>
      <c r="K151" s="415"/>
      <c r="L151" s="415"/>
      <c r="M151" s="415"/>
      <c r="N151" s="415"/>
      <c r="O151" s="415"/>
      <c r="P151" s="415"/>
      <c r="Q151" s="415"/>
      <c r="R151" s="415"/>
      <c r="S151" s="415"/>
      <c r="T151" s="415"/>
      <c r="U151" s="415"/>
      <c r="V151" s="415"/>
      <c r="W151" s="415"/>
      <c r="X151" s="415"/>
    </row>
    <row r="152" spans="1:24" x14ac:dyDescent="0.25">
      <c r="A152" s="415"/>
      <c r="B152" s="415"/>
      <c r="C152" s="415"/>
      <c r="D152" s="415"/>
      <c r="E152" s="415"/>
      <c r="F152" s="415"/>
      <c r="G152" s="415"/>
      <c r="H152" s="415"/>
      <c r="I152" s="415"/>
      <c r="J152" s="415"/>
      <c r="K152" s="415"/>
      <c r="L152" s="415"/>
      <c r="M152" s="415"/>
      <c r="N152" s="415"/>
      <c r="O152" s="415"/>
      <c r="P152" s="415"/>
      <c r="Q152" s="415"/>
      <c r="R152" s="415"/>
      <c r="S152" s="415"/>
      <c r="T152" s="415"/>
      <c r="U152" s="415"/>
      <c r="V152" s="415"/>
      <c r="W152" s="415"/>
      <c r="X152" s="415"/>
    </row>
    <row r="153" spans="1:24" x14ac:dyDescent="0.25">
      <c r="A153" s="415"/>
      <c r="B153" s="415"/>
      <c r="C153" s="415"/>
      <c r="D153" s="415"/>
      <c r="E153" s="415"/>
      <c r="F153" s="415"/>
      <c r="G153" s="415"/>
      <c r="H153" s="415"/>
      <c r="I153" s="415"/>
      <c r="J153" s="415"/>
      <c r="K153" s="415"/>
      <c r="L153" s="415"/>
      <c r="M153" s="415"/>
      <c r="N153" s="415"/>
      <c r="O153" s="415"/>
      <c r="P153" s="415"/>
      <c r="Q153" s="415"/>
      <c r="R153" s="415"/>
      <c r="S153" s="415"/>
      <c r="T153" s="415"/>
      <c r="U153" s="415"/>
      <c r="V153" s="415"/>
      <c r="W153" s="415"/>
      <c r="X153" s="415"/>
    </row>
    <row r="154" spans="1:24" x14ac:dyDescent="0.25">
      <c r="A154" s="415"/>
      <c r="B154" s="415"/>
      <c r="C154" s="415"/>
      <c r="D154" s="415"/>
      <c r="E154" s="415"/>
      <c r="F154" s="415"/>
      <c r="G154" s="415"/>
      <c r="H154" s="415"/>
      <c r="I154" s="415"/>
      <c r="J154" s="415"/>
      <c r="K154" s="415"/>
      <c r="L154" s="415"/>
      <c r="M154" s="415"/>
      <c r="N154" s="415"/>
      <c r="O154" s="415"/>
      <c r="P154" s="415"/>
      <c r="Q154" s="415"/>
      <c r="R154" s="415"/>
      <c r="S154" s="415"/>
      <c r="T154" s="415"/>
      <c r="U154" s="415"/>
      <c r="V154" s="415"/>
      <c r="W154" s="415"/>
      <c r="X154" s="415"/>
    </row>
    <row r="155" spans="1:24" x14ac:dyDescent="0.25">
      <c r="A155" s="415"/>
      <c r="B155" s="415"/>
      <c r="C155" s="415"/>
      <c r="D155" s="415"/>
      <c r="E155" s="415"/>
      <c r="F155" s="415"/>
      <c r="G155" s="415"/>
      <c r="H155" s="415"/>
      <c r="I155" s="415"/>
      <c r="J155" s="415"/>
      <c r="K155" s="415"/>
      <c r="L155" s="415"/>
      <c r="M155" s="415"/>
      <c r="N155" s="415"/>
      <c r="O155" s="415"/>
      <c r="P155" s="415"/>
      <c r="Q155" s="415"/>
      <c r="R155" s="415"/>
      <c r="S155" s="415"/>
      <c r="T155" s="415"/>
      <c r="U155" s="415"/>
      <c r="V155" s="415"/>
      <c r="W155" s="415"/>
      <c r="X155" s="415"/>
    </row>
    <row r="156" spans="1:24" x14ac:dyDescent="0.25">
      <c r="A156" s="415"/>
      <c r="B156" s="415"/>
      <c r="C156" s="415"/>
      <c r="D156" s="415"/>
      <c r="E156" s="415"/>
      <c r="F156" s="415"/>
      <c r="G156" s="415"/>
      <c r="H156" s="415"/>
      <c r="I156" s="415"/>
      <c r="J156" s="415"/>
      <c r="K156" s="415"/>
      <c r="L156" s="415"/>
      <c r="M156" s="415"/>
      <c r="N156" s="415"/>
      <c r="O156" s="415"/>
      <c r="P156" s="415"/>
      <c r="Q156" s="415"/>
      <c r="R156" s="415"/>
      <c r="S156" s="415"/>
      <c r="T156" s="415"/>
      <c r="U156" s="415"/>
      <c r="V156" s="415"/>
      <c r="W156" s="415"/>
      <c r="X156" s="415"/>
    </row>
    <row r="157" spans="1:24" x14ac:dyDescent="0.25">
      <c r="A157" s="415"/>
      <c r="B157" s="415"/>
      <c r="C157" s="415"/>
      <c r="D157" s="415"/>
      <c r="E157" s="415"/>
      <c r="F157" s="415"/>
      <c r="G157" s="415"/>
      <c r="H157" s="415"/>
      <c r="I157" s="415"/>
      <c r="J157" s="415"/>
      <c r="K157" s="415"/>
      <c r="L157" s="415"/>
      <c r="M157" s="415"/>
      <c r="N157" s="415"/>
      <c r="O157" s="415"/>
      <c r="P157" s="415"/>
      <c r="Q157" s="415"/>
      <c r="R157" s="415"/>
      <c r="S157" s="415"/>
      <c r="T157" s="415"/>
      <c r="U157" s="415"/>
      <c r="V157" s="415"/>
      <c r="W157" s="415"/>
      <c r="X157" s="415"/>
    </row>
    <row r="158" spans="1:24" x14ac:dyDescent="0.25">
      <c r="A158" s="415"/>
      <c r="B158" s="415"/>
      <c r="C158" s="415"/>
      <c r="D158" s="415"/>
      <c r="E158" s="415"/>
      <c r="F158" s="415"/>
      <c r="G158" s="415"/>
      <c r="H158" s="415"/>
      <c r="I158" s="415"/>
      <c r="J158" s="415"/>
      <c r="K158" s="415"/>
      <c r="L158" s="415"/>
      <c r="M158" s="415"/>
      <c r="N158" s="415"/>
      <c r="O158" s="415"/>
      <c r="P158" s="415"/>
      <c r="Q158" s="415"/>
      <c r="R158" s="415"/>
      <c r="S158" s="415"/>
      <c r="T158" s="415"/>
      <c r="U158" s="415"/>
      <c r="V158" s="415"/>
      <c r="W158" s="415"/>
      <c r="X158" s="415"/>
    </row>
    <row r="159" spans="1:24" x14ac:dyDescent="0.25">
      <c r="A159" s="415"/>
      <c r="B159" s="415"/>
      <c r="C159" s="415"/>
      <c r="D159" s="415"/>
      <c r="E159" s="415"/>
      <c r="F159" s="415"/>
      <c r="G159" s="415"/>
      <c r="H159" s="415"/>
      <c r="I159" s="415"/>
      <c r="J159" s="415"/>
      <c r="K159" s="415"/>
      <c r="L159" s="415"/>
      <c r="M159" s="415"/>
      <c r="N159" s="415"/>
      <c r="O159" s="415"/>
      <c r="P159" s="415"/>
      <c r="Q159" s="415"/>
      <c r="R159" s="415"/>
      <c r="S159" s="415"/>
      <c r="T159" s="415"/>
      <c r="U159" s="415"/>
      <c r="V159" s="415"/>
      <c r="W159" s="415"/>
      <c r="X159" s="415"/>
    </row>
    <row r="160" spans="1:24" x14ac:dyDescent="0.25">
      <c r="A160" s="415"/>
      <c r="B160" s="415"/>
      <c r="C160" s="415"/>
      <c r="D160" s="415"/>
      <c r="E160" s="415"/>
      <c r="F160" s="415"/>
      <c r="G160" s="415"/>
      <c r="H160" s="415"/>
      <c r="I160" s="415"/>
      <c r="J160" s="415"/>
      <c r="K160" s="415"/>
      <c r="L160" s="415"/>
      <c r="M160" s="415"/>
      <c r="N160" s="415"/>
      <c r="O160" s="415"/>
      <c r="P160" s="415"/>
      <c r="Q160" s="415"/>
      <c r="R160" s="415"/>
      <c r="S160" s="415"/>
      <c r="T160" s="415"/>
      <c r="U160" s="415"/>
      <c r="V160" s="415"/>
      <c r="W160" s="415"/>
      <c r="X160" s="415"/>
    </row>
    <row r="161" spans="1:24" x14ac:dyDescent="0.25">
      <c r="A161" s="415"/>
      <c r="B161" s="415"/>
      <c r="C161" s="415"/>
      <c r="D161" s="415"/>
      <c r="E161" s="415"/>
      <c r="F161" s="415"/>
      <c r="G161" s="415"/>
      <c r="H161" s="415"/>
      <c r="I161" s="415"/>
      <c r="J161" s="415"/>
      <c r="K161" s="415"/>
      <c r="L161" s="415"/>
      <c r="M161" s="415"/>
      <c r="N161" s="415"/>
      <c r="O161" s="415"/>
      <c r="P161" s="415"/>
      <c r="Q161" s="415"/>
      <c r="R161" s="415"/>
      <c r="S161" s="415"/>
      <c r="T161" s="415"/>
      <c r="U161" s="415"/>
      <c r="V161" s="415"/>
      <c r="W161" s="415"/>
      <c r="X161" s="415"/>
    </row>
    <row r="162" spans="1:24" x14ac:dyDescent="0.25">
      <c r="A162" s="415"/>
      <c r="B162" s="415"/>
      <c r="C162" s="415"/>
      <c r="D162" s="415"/>
      <c r="E162" s="415"/>
      <c r="F162" s="415"/>
      <c r="G162" s="415"/>
      <c r="H162" s="415"/>
      <c r="I162" s="415"/>
      <c r="J162" s="415"/>
      <c r="K162" s="415"/>
      <c r="L162" s="415"/>
      <c r="M162" s="415"/>
      <c r="N162" s="415"/>
      <c r="O162" s="415"/>
      <c r="P162" s="415"/>
      <c r="Q162" s="415"/>
      <c r="R162" s="415"/>
      <c r="S162" s="415"/>
      <c r="T162" s="415"/>
      <c r="U162" s="415"/>
      <c r="V162" s="415"/>
      <c r="W162" s="415"/>
      <c r="X162" s="415"/>
    </row>
    <row r="163" spans="1:24" x14ac:dyDescent="0.25">
      <c r="A163" s="415"/>
      <c r="B163" s="415"/>
      <c r="C163" s="415"/>
      <c r="D163" s="415"/>
      <c r="E163" s="415"/>
      <c r="F163" s="415"/>
      <c r="G163" s="415"/>
      <c r="H163" s="415"/>
      <c r="I163" s="415"/>
      <c r="J163" s="415"/>
      <c r="K163" s="415"/>
      <c r="L163" s="415"/>
      <c r="M163" s="415"/>
      <c r="N163" s="415"/>
      <c r="O163" s="415"/>
      <c r="P163" s="415"/>
      <c r="Q163" s="415"/>
      <c r="R163" s="415"/>
      <c r="S163" s="415"/>
      <c r="T163" s="415"/>
      <c r="U163" s="415"/>
      <c r="V163" s="415"/>
      <c r="W163" s="415"/>
      <c r="X163" s="415"/>
    </row>
    <row r="164" spans="1:24" x14ac:dyDescent="0.25">
      <c r="A164" s="415"/>
      <c r="B164" s="415"/>
      <c r="C164" s="415"/>
      <c r="D164" s="415"/>
      <c r="E164" s="415"/>
      <c r="F164" s="415"/>
      <c r="G164" s="415"/>
      <c r="H164" s="415"/>
      <c r="I164" s="415"/>
      <c r="J164" s="415"/>
      <c r="K164" s="415"/>
      <c r="L164" s="415"/>
      <c r="M164" s="415"/>
      <c r="N164" s="415"/>
      <c r="O164" s="415"/>
      <c r="P164" s="415"/>
      <c r="Q164" s="415"/>
      <c r="R164" s="415"/>
      <c r="S164" s="415"/>
      <c r="T164" s="415"/>
      <c r="U164" s="415"/>
      <c r="V164" s="415"/>
      <c r="W164" s="415"/>
      <c r="X164" s="415"/>
    </row>
    <row r="165" spans="1:24" x14ac:dyDescent="0.25">
      <c r="A165" s="415"/>
      <c r="B165" s="415"/>
      <c r="C165" s="415"/>
      <c r="D165" s="415"/>
      <c r="E165" s="415"/>
      <c r="F165" s="415"/>
      <c r="G165" s="415"/>
      <c r="H165" s="415"/>
      <c r="I165" s="415"/>
      <c r="J165" s="415"/>
      <c r="K165" s="415"/>
      <c r="L165" s="415"/>
      <c r="M165" s="415"/>
      <c r="N165" s="415"/>
      <c r="O165" s="415"/>
      <c r="P165" s="415"/>
      <c r="Q165" s="415"/>
      <c r="R165" s="415"/>
      <c r="S165" s="415"/>
      <c r="T165" s="415"/>
      <c r="U165" s="415"/>
      <c r="V165" s="415"/>
      <c r="W165" s="415"/>
      <c r="X165" s="415"/>
    </row>
    <row r="166" spans="1:24" x14ac:dyDescent="0.25">
      <c r="A166" s="415"/>
      <c r="B166" s="415"/>
      <c r="C166" s="415"/>
      <c r="D166" s="415"/>
      <c r="E166" s="415"/>
      <c r="F166" s="415"/>
      <c r="G166" s="415"/>
      <c r="H166" s="415"/>
      <c r="I166" s="415"/>
      <c r="J166" s="415"/>
      <c r="K166" s="415"/>
      <c r="L166" s="415"/>
      <c r="M166" s="415"/>
      <c r="N166" s="415"/>
      <c r="O166" s="415"/>
      <c r="P166" s="415"/>
      <c r="Q166" s="415"/>
      <c r="R166" s="415"/>
      <c r="S166" s="415"/>
      <c r="T166" s="415"/>
      <c r="U166" s="415"/>
      <c r="V166" s="415"/>
      <c r="W166" s="415"/>
      <c r="X166" s="415"/>
    </row>
    <row r="167" spans="1:24" x14ac:dyDescent="0.25">
      <c r="A167" s="415"/>
      <c r="B167" s="415"/>
      <c r="C167" s="415"/>
      <c r="D167" s="415"/>
      <c r="E167" s="415"/>
      <c r="F167" s="415"/>
      <c r="G167" s="415"/>
      <c r="H167" s="415"/>
      <c r="I167" s="415"/>
      <c r="J167" s="415"/>
      <c r="K167" s="415"/>
      <c r="L167" s="415"/>
      <c r="M167" s="415"/>
      <c r="N167" s="415"/>
      <c r="O167" s="415"/>
      <c r="P167" s="415"/>
      <c r="Q167" s="415"/>
      <c r="R167" s="415"/>
      <c r="S167" s="415"/>
      <c r="T167" s="415"/>
      <c r="U167" s="415"/>
      <c r="V167" s="415"/>
      <c r="W167" s="415"/>
      <c r="X167" s="415"/>
    </row>
    <row r="168" spans="1:24" x14ac:dyDescent="0.25">
      <c r="A168" s="415"/>
      <c r="B168" s="415"/>
      <c r="C168" s="415"/>
      <c r="D168" s="415"/>
      <c r="E168" s="415"/>
      <c r="F168" s="415"/>
      <c r="G168" s="415"/>
      <c r="H168" s="415"/>
      <c r="I168" s="415"/>
      <c r="J168" s="415"/>
      <c r="K168" s="415"/>
      <c r="L168" s="415"/>
      <c r="M168" s="415"/>
      <c r="N168" s="415"/>
      <c r="O168" s="415"/>
      <c r="P168" s="415"/>
      <c r="Q168" s="415"/>
      <c r="R168" s="415"/>
      <c r="S168" s="415"/>
      <c r="T168" s="415"/>
      <c r="U168" s="415"/>
      <c r="V168" s="415"/>
      <c r="W168" s="415"/>
      <c r="X168" s="415"/>
    </row>
    <row r="169" spans="1:24" x14ac:dyDescent="0.25">
      <c r="A169" s="415"/>
      <c r="B169" s="415"/>
      <c r="C169" s="415"/>
      <c r="D169" s="415"/>
      <c r="E169" s="415"/>
      <c r="F169" s="415"/>
      <c r="G169" s="415"/>
      <c r="H169" s="415"/>
      <c r="I169" s="415"/>
      <c r="J169" s="415"/>
      <c r="K169" s="415"/>
      <c r="L169" s="415"/>
      <c r="M169" s="415"/>
      <c r="N169" s="415"/>
      <c r="O169" s="415"/>
      <c r="P169" s="415"/>
      <c r="Q169" s="415"/>
      <c r="R169" s="415"/>
      <c r="S169" s="415"/>
      <c r="T169" s="415"/>
      <c r="U169" s="415"/>
      <c r="V169" s="415"/>
      <c r="W169" s="415"/>
      <c r="X169" s="415"/>
    </row>
    <row r="170" spans="1:24" x14ac:dyDescent="0.25">
      <c r="A170" s="415"/>
      <c r="B170" s="415"/>
      <c r="C170" s="415"/>
      <c r="D170" s="415"/>
      <c r="E170" s="415"/>
      <c r="F170" s="415"/>
      <c r="G170" s="415"/>
      <c r="H170" s="415"/>
      <c r="I170" s="415"/>
      <c r="J170" s="415"/>
      <c r="K170" s="415"/>
      <c r="L170" s="415"/>
      <c r="M170" s="415"/>
      <c r="N170" s="415"/>
      <c r="O170" s="415"/>
      <c r="P170" s="415"/>
      <c r="Q170" s="415"/>
      <c r="R170" s="415"/>
      <c r="S170" s="415"/>
      <c r="T170" s="415"/>
      <c r="U170" s="415"/>
      <c r="V170" s="415"/>
      <c r="W170" s="415"/>
      <c r="X170" s="415"/>
    </row>
    <row r="171" spans="1:24" x14ac:dyDescent="0.25">
      <c r="A171" s="415"/>
      <c r="B171" s="415"/>
      <c r="C171" s="415"/>
      <c r="D171" s="415"/>
      <c r="E171" s="415"/>
      <c r="F171" s="415"/>
      <c r="G171" s="415"/>
      <c r="H171" s="415"/>
      <c r="I171" s="415"/>
      <c r="J171" s="415"/>
      <c r="K171" s="415"/>
      <c r="L171" s="415"/>
      <c r="M171" s="415"/>
      <c r="N171" s="415"/>
      <c r="O171" s="415"/>
      <c r="P171" s="415"/>
      <c r="Q171" s="415"/>
      <c r="R171" s="415"/>
      <c r="S171" s="415"/>
      <c r="T171" s="415"/>
      <c r="U171" s="415"/>
      <c r="V171" s="415"/>
      <c r="W171" s="415"/>
      <c r="X171" s="415"/>
    </row>
    <row r="172" spans="1:24" x14ac:dyDescent="0.25">
      <c r="A172" s="415"/>
      <c r="B172" s="415"/>
      <c r="C172" s="415"/>
      <c r="D172" s="415"/>
      <c r="E172" s="415"/>
      <c r="F172" s="415"/>
      <c r="G172" s="415"/>
      <c r="H172" s="415"/>
      <c r="I172" s="415"/>
      <c r="J172" s="415"/>
      <c r="K172" s="415"/>
      <c r="L172" s="415"/>
      <c r="M172" s="415"/>
      <c r="N172" s="415"/>
      <c r="O172" s="415"/>
      <c r="P172" s="415"/>
      <c r="Q172" s="415"/>
      <c r="R172" s="415"/>
      <c r="S172" s="415"/>
      <c r="T172" s="415"/>
      <c r="U172" s="415"/>
      <c r="V172" s="415"/>
      <c r="W172" s="415"/>
      <c r="X172" s="415"/>
    </row>
    <row r="173" spans="1:24" x14ac:dyDescent="0.25">
      <c r="A173" s="415"/>
      <c r="B173" s="415"/>
      <c r="C173" s="415"/>
      <c r="D173" s="415"/>
      <c r="E173" s="415"/>
      <c r="F173" s="415"/>
      <c r="G173" s="415"/>
      <c r="H173" s="415"/>
      <c r="I173" s="415"/>
      <c r="J173" s="415"/>
      <c r="K173" s="415"/>
      <c r="L173" s="415"/>
      <c r="M173" s="415"/>
      <c r="N173" s="415"/>
      <c r="O173" s="415"/>
      <c r="P173" s="415"/>
      <c r="Q173" s="415"/>
      <c r="R173" s="415"/>
      <c r="S173" s="415"/>
      <c r="T173" s="415"/>
      <c r="U173" s="415"/>
      <c r="V173" s="415"/>
      <c r="W173" s="415"/>
      <c r="X173" s="415"/>
    </row>
    <row r="174" spans="1:24" x14ac:dyDescent="0.25">
      <c r="A174" s="415"/>
      <c r="B174" s="415"/>
      <c r="C174" s="415"/>
      <c r="D174" s="415"/>
      <c r="E174" s="415"/>
      <c r="F174" s="415"/>
      <c r="G174" s="415"/>
      <c r="H174" s="415"/>
      <c r="I174" s="415"/>
      <c r="J174" s="415"/>
      <c r="K174" s="415"/>
      <c r="L174" s="415"/>
      <c r="M174" s="415"/>
      <c r="N174" s="415"/>
      <c r="O174" s="415"/>
      <c r="P174" s="415"/>
      <c r="Q174" s="415"/>
      <c r="R174" s="415"/>
      <c r="S174" s="415"/>
      <c r="T174" s="415"/>
      <c r="U174" s="415"/>
      <c r="V174" s="415"/>
      <c r="W174" s="415"/>
      <c r="X174" s="415"/>
    </row>
    <row r="175" spans="1:24" x14ac:dyDescent="0.25">
      <c r="A175" s="415"/>
      <c r="B175" s="415"/>
      <c r="C175" s="415"/>
      <c r="D175" s="415"/>
      <c r="E175" s="415"/>
      <c r="F175" s="415"/>
      <c r="G175" s="415"/>
      <c r="H175" s="415"/>
      <c r="I175" s="415"/>
      <c r="J175" s="415"/>
      <c r="K175" s="415"/>
      <c r="L175" s="415"/>
      <c r="M175" s="415"/>
      <c r="N175" s="415"/>
      <c r="O175" s="415"/>
      <c r="P175" s="415"/>
      <c r="Q175" s="415"/>
      <c r="R175" s="415"/>
      <c r="S175" s="415"/>
      <c r="T175" s="415"/>
      <c r="U175" s="415"/>
      <c r="V175" s="415"/>
      <c r="W175" s="415"/>
      <c r="X175" s="415"/>
    </row>
    <row r="176" spans="1:24" x14ac:dyDescent="0.25">
      <c r="A176" s="415"/>
      <c r="B176" s="415"/>
      <c r="C176" s="415"/>
      <c r="D176" s="415"/>
      <c r="E176" s="415"/>
      <c r="F176" s="415"/>
      <c r="G176" s="415"/>
      <c r="H176" s="415"/>
      <c r="I176" s="415"/>
      <c r="J176" s="415"/>
      <c r="K176" s="415"/>
      <c r="L176" s="415"/>
      <c r="M176" s="415"/>
      <c r="N176" s="415"/>
      <c r="O176" s="415"/>
      <c r="P176" s="415"/>
      <c r="Q176" s="415"/>
      <c r="R176" s="415"/>
      <c r="S176" s="415"/>
      <c r="T176" s="415"/>
      <c r="U176" s="415"/>
      <c r="V176" s="415"/>
      <c r="W176" s="415"/>
      <c r="X176" s="415"/>
    </row>
    <row r="177" spans="1:24" x14ac:dyDescent="0.25">
      <c r="A177" s="415"/>
      <c r="B177" s="415"/>
      <c r="C177" s="415"/>
      <c r="D177" s="415"/>
      <c r="E177" s="415"/>
      <c r="F177" s="415"/>
      <c r="G177" s="415"/>
      <c r="H177" s="415"/>
      <c r="I177" s="415"/>
      <c r="J177" s="415"/>
      <c r="K177" s="415"/>
      <c r="L177" s="415"/>
      <c r="M177" s="415"/>
      <c r="N177" s="415"/>
      <c r="O177" s="415"/>
      <c r="P177" s="415"/>
      <c r="Q177" s="415"/>
      <c r="R177" s="415"/>
      <c r="S177" s="415"/>
      <c r="T177" s="415"/>
      <c r="U177" s="415"/>
      <c r="V177" s="415"/>
      <c r="W177" s="415"/>
      <c r="X177" s="415"/>
    </row>
    <row r="178" spans="1:24" x14ac:dyDescent="0.25">
      <c r="A178" s="415"/>
      <c r="B178" s="415"/>
      <c r="C178" s="415"/>
      <c r="D178" s="415"/>
      <c r="E178" s="415"/>
      <c r="F178" s="415"/>
      <c r="G178" s="415"/>
      <c r="H178" s="415"/>
      <c r="I178" s="415"/>
      <c r="J178" s="415"/>
      <c r="K178" s="415"/>
      <c r="L178" s="415"/>
      <c r="M178" s="415"/>
      <c r="N178" s="415"/>
      <c r="O178" s="415"/>
      <c r="P178" s="415"/>
      <c r="Q178" s="415"/>
      <c r="R178" s="415"/>
      <c r="S178" s="415"/>
      <c r="T178" s="415"/>
      <c r="U178" s="415"/>
      <c r="V178" s="415"/>
      <c r="W178" s="415"/>
      <c r="X178" s="415"/>
    </row>
    <row r="179" spans="1:24" x14ac:dyDescent="0.25">
      <c r="A179" s="415"/>
      <c r="B179" s="415"/>
      <c r="C179" s="415"/>
      <c r="D179" s="415"/>
      <c r="E179" s="415"/>
      <c r="F179" s="415"/>
      <c r="G179" s="415"/>
      <c r="H179" s="415"/>
      <c r="I179" s="415"/>
      <c r="J179" s="415"/>
      <c r="K179" s="415"/>
      <c r="L179" s="415"/>
      <c r="M179" s="415"/>
      <c r="N179" s="415"/>
      <c r="O179" s="415"/>
      <c r="P179" s="415"/>
      <c r="Q179" s="415"/>
      <c r="R179" s="415"/>
      <c r="S179" s="415"/>
      <c r="T179" s="415"/>
      <c r="U179" s="415"/>
      <c r="V179" s="415"/>
      <c r="W179" s="415"/>
      <c r="X179" s="415"/>
    </row>
    <row r="180" spans="1:24" x14ac:dyDescent="0.25">
      <c r="A180" s="415"/>
      <c r="B180" s="415"/>
      <c r="C180" s="415"/>
      <c r="D180" s="415"/>
      <c r="E180" s="415"/>
      <c r="F180" s="415"/>
      <c r="G180" s="415"/>
      <c r="H180" s="415"/>
      <c r="I180" s="415"/>
      <c r="J180" s="415"/>
      <c r="K180" s="415"/>
      <c r="L180" s="415"/>
      <c r="M180" s="415"/>
      <c r="N180" s="415"/>
      <c r="O180" s="415"/>
      <c r="P180" s="415"/>
      <c r="Q180" s="415"/>
      <c r="R180" s="415"/>
      <c r="S180" s="415"/>
      <c r="T180" s="415"/>
      <c r="U180" s="415"/>
      <c r="V180" s="415"/>
      <c r="W180" s="415"/>
      <c r="X180" s="415"/>
    </row>
    <row r="181" spans="1:24" x14ac:dyDescent="0.25">
      <c r="A181" s="415"/>
      <c r="B181" s="415"/>
      <c r="C181" s="415"/>
      <c r="D181" s="415"/>
      <c r="E181" s="415"/>
      <c r="F181" s="415"/>
      <c r="G181" s="415"/>
      <c r="H181" s="415"/>
      <c r="I181" s="415"/>
      <c r="J181" s="415"/>
      <c r="K181" s="415"/>
      <c r="L181" s="415"/>
      <c r="M181" s="415"/>
      <c r="N181" s="415"/>
      <c r="O181" s="415"/>
      <c r="P181" s="415"/>
      <c r="Q181" s="415"/>
      <c r="R181" s="415"/>
      <c r="S181" s="415"/>
      <c r="T181" s="415"/>
      <c r="U181" s="415"/>
      <c r="V181" s="415"/>
      <c r="W181" s="415"/>
      <c r="X181" s="415"/>
    </row>
    <row r="182" spans="1:24" x14ac:dyDescent="0.25">
      <c r="A182" s="415"/>
      <c r="B182" s="415"/>
      <c r="C182" s="415"/>
      <c r="D182" s="415"/>
      <c r="E182" s="415"/>
      <c r="F182" s="415"/>
      <c r="G182" s="415"/>
      <c r="H182" s="415"/>
      <c r="I182" s="415"/>
      <c r="J182" s="415"/>
      <c r="K182" s="415"/>
      <c r="L182" s="415"/>
      <c r="M182" s="415"/>
      <c r="N182" s="415"/>
      <c r="O182" s="415"/>
      <c r="P182" s="415"/>
      <c r="Q182" s="415"/>
      <c r="R182" s="415"/>
      <c r="S182" s="415"/>
      <c r="T182" s="415"/>
      <c r="U182" s="415"/>
      <c r="V182" s="415"/>
      <c r="W182" s="415"/>
      <c r="X182" s="415"/>
    </row>
    <row r="183" spans="1:24" x14ac:dyDescent="0.25">
      <c r="A183" s="415"/>
      <c r="B183" s="415"/>
      <c r="C183" s="415"/>
      <c r="D183" s="415"/>
      <c r="E183" s="415"/>
      <c r="F183" s="415"/>
      <c r="G183" s="415"/>
      <c r="H183" s="415"/>
      <c r="I183" s="415"/>
      <c r="J183" s="415"/>
      <c r="K183" s="415"/>
      <c r="L183" s="415"/>
      <c r="M183" s="415"/>
      <c r="N183" s="415"/>
      <c r="O183" s="415"/>
      <c r="P183" s="415"/>
      <c r="Q183" s="415"/>
      <c r="R183" s="415"/>
      <c r="S183" s="415"/>
      <c r="T183" s="415"/>
      <c r="U183" s="415"/>
      <c r="V183" s="415"/>
      <c r="W183" s="415"/>
      <c r="X183" s="415"/>
    </row>
    <row r="184" spans="1:24" x14ac:dyDescent="0.25">
      <c r="A184" s="415"/>
      <c r="B184" s="415"/>
      <c r="C184" s="415"/>
      <c r="D184" s="415"/>
      <c r="E184" s="415"/>
      <c r="F184" s="415"/>
      <c r="G184" s="415"/>
      <c r="H184" s="415"/>
      <c r="I184" s="415"/>
      <c r="J184" s="415"/>
      <c r="K184" s="415"/>
      <c r="L184" s="415"/>
      <c r="M184" s="415"/>
      <c r="N184" s="415"/>
      <c r="O184" s="415"/>
      <c r="P184" s="415"/>
      <c r="Q184" s="415"/>
      <c r="R184" s="415"/>
      <c r="S184" s="415"/>
      <c r="T184" s="415"/>
      <c r="U184" s="415"/>
      <c r="V184" s="415"/>
      <c r="W184" s="415"/>
      <c r="X184" s="415"/>
    </row>
    <row r="185" spans="1:24" x14ac:dyDescent="0.25">
      <c r="A185" s="415"/>
      <c r="B185" s="415"/>
      <c r="C185" s="415"/>
      <c r="D185" s="415"/>
      <c r="E185" s="415"/>
      <c r="F185" s="415"/>
      <c r="G185" s="415"/>
      <c r="H185" s="415"/>
      <c r="I185" s="415"/>
      <c r="J185" s="415"/>
      <c r="K185" s="415"/>
      <c r="L185" s="415"/>
      <c r="M185" s="415"/>
      <c r="N185" s="415"/>
      <c r="O185" s="415"/>
      <c r="P185" s="415"/>
      <c r="Q185" s="415"/>
      <c r="R185" s="415"/>
      <c r="S185" s="415"/>
      <c r="T185" s="415"/>
      <c r="U185" s="415"/>
      <c r="V185" s="415"/>
      <c r="W185" s="415"/>
      <c r="X185" s="415"/>
    </row>
    <row r="186" spans="1:24" x14ac:dyDescent="0.25">
      <c r="A186" s="415"/>
      <c r="B186" s="415"/>
      <c r="C186" s="415"/>
      <c r="D186" s="415"/>
      <c r="E186" s="415"/>
      <c r="F186" s="415"/>
      <c r="G186" s="415"/>
      <c r="H186" s="415"/>
      <c r="I186" s="415"/>
      <c r="J186" s="415"/>
      <c r="K186" s="415"/>
      <c r="L186" s="415"/>
      <c r="M186" s="415"/>
      <c r="N186" s="415"/>
      <c r="O186" s="415"/>
      <c r="P186" s="415"/>
      <c r="Q186" s="415"/>
      <c r="R186" s="415"/>
      <c r="S186" s="415"/>
      <c r="T186" s="415"/>
      <c r="U186" s="415"/>
      <c r="V186" s="415"/>
      <c r="W186" s="415"/>
      <c r="X186" s="415"/>
    </row>
    <row r="187" spans="1:24" x14ac:dyDescent="0.25">
      <c r="A187" s="415"/>
      <c r="B187" s="415"/>
      <c r="C187" s="415"/>
      <c r="D187" s="415"/>
      <c r="E187" s="415"/>
      <c r="F187" s="415"/>
      <c r="G187" s="415"/>
      <c r="H187" s="415"/>
      <c r="I187" s="415"/>
      <c r="J187" s="415"/>
      <c r="K187" s="415"/>
      <c r="L187" s="415"/>
      <c r="M187" s="415"/>
      <c r="N187" s="415"/>
      <c r="O187" s="415"/>
      <c r="P187" s="415"/>
      <c r="Q187" s="415"/>
      <c r="R187" s="415"/>
      <c r="S187" s="415"/>
      <c r="T187" s="415"/>
      <c r="U187" s="415"/>
      <c r="V187" s="415"/>
      <c r="W187" s="415"/>
      <c r="X187" s="415"/>
    </row>
    <row r="188" spans="1:24" x14ac:dyDescent="0.25">
      <c r="A188" s="415"/>
      <c r="B188" s="415"/>
      <c r="C188" s="415"/>
      <c r="D188" s="415"/>
      <c r="E188" s="415"/>
      <c r="F188" s="415"/>
      <c r="G188" s="415"/>
      <c r="H188" s="415"/>
      <c r="I188" s="415"/>
      <c r="J188" s="415"/>
      <c r="K188" s="415"/>
      <c r="L188" s="415"/>
      <c r="M188" s="415"/>
      <c r="N188" s="415"/>
      <c r="O188" s="415"/>
      <c r="P188" s="415"/>
      <c r="Q188" s="415"/>
      <c r="R188" s="415"/>
      <c r="S188" s="415"/>
      <c r="T188" s="415"/>
      <c r="U188" s="415"/>
      <c r="V188" s="415"/>
      <c r="W188" s="415"/>
      <c r="X188" s="415"/>
    </row>
    <row r="189" spans="1:24" x14ac:dyDescent="0.25">
      <c r="A189" s="415"/>
      <c r="B189" s="415"/>
      <c r="C189" s="415"/>
      <c r="D189" s="415"/>
      <c r="E189" s="415"/>
      <c r="F189" s="415"/>
      <c r="G189" s="415"/>
      <c r="H189" s="415"/>
      <c r="I189" s="415"/>
      <c r="J189" s="415"/>
      <c r="K189" s="415"/>
      <c r="L189" s="415"/>
      <c r="M189" s="415"/>
      <c r="N189" s="415"/>
      <c r="O189" s="415"/>
      <c r="P189" s="415"/>
      <c r="Q189" s="415"/>
      <c r="R189" s="415"/>
      <c r="S189" s="415"/>
      <c r="T189" s="415"/>
      <c r="U189" s="415"/>
      <c r="V189" s="415"/>
      <c r="W189" s="415"/>
      <c r="X189" s="415"/>
    </row>
    <row r="190" spans="1:24" x14ac:dyDescent="0.25">
      <c r="A190" s="415"/>
      <c r="B190" s="415"/>
      <c r="C190" s="415"/>
      <c r="D190" s="415"/>
      <c r="E190" s="415"/>
      <c r="F190" s="415"/>
      <c r="G190" s="415"/>
      <c r="H190" s="415"/>
      <c r="I190" s="415"/>
      <c r="J190" s="415"/>
      <c r="K190" s="415"/>
      <c r="L190" s="415"/>
      <c r="M190" s="415"/>
      <c r="N190" s="415"/>
      <c r="O190" s="415"/>
      <c r="P190" s="415"/>
      <c r="Q190" s="415"/>
      <c r="R190" s="415"/>
      <c r="S190" s="415"/>
      <c r="T190" s="415"/>
      <c r="U190" s="415"/>
      <c r="V190" s="415"/>
      <c r="W190" s="415"/>
      <c r="X190" s="415"/>
    </row>
    <row r="191" spans="1:24" x14ac:dyDescent="0.25">
      <c r="A191" s="415"/>
      <c r="B191" s="415"/>
      <c r="C191" s="415"/>
      <c r="D191" s="415"/>
      <c r="E191" s="415"/>
      <c r="F191" s="415"/>
      <c r="G191" s="415"/>
      <c r="H191" s="415"/>
      <c r="I191" s="415"/>
      <c r="J191" s="415"/>
      <c r="K191" s="415"/>
      <c r="L191" s="415"/>
      <c r="M191" s="415"/>
      <c r="N191" s="415"/>
      <c r="O191" s="415"/>
      <c r="P191" s="415"/>
      <c r="Q191" s="415"/>
      <c r="R191" s="415"/>
      <c r="S191" s="415"/>
      <c r="T191" s="415"/>
      <c r="U191" s="415"/>
      <c r="V191" s="415"/>
      <c r="W191" s="415"/>
      <c r="X191" s="415"/>
    </row>
    <row r="192" spans="1:24" x14ac:dyDescent="0.25">
      <c r="A192" s="415"/>
      <c r="B192" s="415"/>
      <c r="C192" s="415"/>
      <c r="D192" s="415"/>
      <c r="E192" s="415"/>
      <c r="F192" s="415"/>
      <c r="G192" s="415"/>
      <c r="H192" s="415"/>
      <c r="I192" s="415"/>
      <c r="J192" s="415"/>
      <c r="K192" s="415"/>
      <c r="L192" s="415"/>
      <c r="M192" s="415"/>
      <c r="N192" s="415"/>
      <c r="O192" s="415"/>
      <c r="P192" s="415"/>
      <c r="Q192" s="415"/>
      <c r="R192" s="415"/>
      <c r="S192" s="415"/>
      <c r="T192" s="415"/>
      <c r="U192" s="415"/>
      <c r="V192" s="415"/>
      <c r="W192" s="415"/>
      <c r="X192" s="415"/>
    </row>
    <row r="193" spans="1:24" x14ac:dyDescent="0.25">
      <c r="A193" s="415"/>
      <c r="B193" s="415"/>
      <c r="C193" s="415"/>
      <c r="D193" s="415"/>
      <c r="E193" s="415"/>
      <c r="F193" s="415"/>
      <c r="G193" s="415"/>
      <c r="H193" s="415"/>
      <c r="I193" s="415"/>
      <c r="J193" s="415"/>
      <c r="K193" s="415"/>
      <c r="L193" s="415"/>
      <c r="M193" s="415"/>
      <c r="N193" s="415"/>
      <c r="O193" s="415"/>
      <c r="P193" s="415"/>
      <c r="Q193" s="415"/>
      <c r="R193" s="415"/>
      <c r="S193" s="415"/>
      <c r="T193" s="415"/>
      <c r="U193" s="415"/>
      <c r="V193" s="415"/>
      <c r="W193" s="415"/>
      <c r="X193" s="415"/>
    </row>
    <row r="194" spans="1:24" x14ac:dyDescent="0.25">
      <c r="A194" s="415"/>
      <c r="B194" s="415"/>
      <c r="C194" s="415"/>
      <c r="D194" s="415"/>
      <c r="E194" s="415"/>
      <c r="F194" s="415"/>
      <c r="G194" s="415"/>
      <c r="H194" s="415"/>
      <c r="I194" s="415"/>
      <c r="J194" s="415"/>
      <c r="K194" s="415"/>
      <c r="L194" s="415"/>
      <c r="M194" s="415"/>
      <c r="N194" s="415"/>
      <c r="O194" s="415"/>
      <c r="P194" s="415"/>
      <c r="Q194" s="415"/>
      <c r="R194" s="415"/>
      <c r="S194" s="415"/>
      <c r="T194" s="415"/>
      <c r="U194" s="415"/>
      <c r="V194" s="415"/>
      <c r="W194" s="415"/>
      <c r="X194" s="415"/>
    </row>
    <row r="195" spans="1:24" x14ac:dyDescent="0.25">
      <c r="A195" s="415"/>
      <c r="B195" s="415"/>
      <c r="C195" s="415"/>
      <c r="D195" s="415"/>
      <c r="E195" s="415"/>
      <c r="F195" s="415"/>
      <c r="G195" s="415"/>
      <c r="H195" s="415"/>
      <c r="I195" s="415"/>
      <c r="J195" s="415"/>
      <c r="K195" s="415"/>
      <c r="L195" s="415"/>
      <c r="M195" s="415"/>
      <c r="N195" s="415"/>
      <c r="O195" s="415"/>
      <c r="P195" s="415"/>
      <c r="Q195" s="415"/>
      <c r="R195" s="415"/>
      <c r="S195" s="415"/>
      <c r="T195" s="415"/>
      <c r="U195" s="415"/>
      <c r="V195" s="415"/>
      <c r="W195" s="415"/>
      <c r="X195" s="415"/>
    </row>
    <row r="196" spans="1:24" x14ac:dyDescent="0.25">
      <c r="A196" s="415"/>
      <c r="B196" s="415"/>
      <c r="C196" s="415"/>
      <c r="D196" s="415"/>
      <c r="E196" s="415"/>
      <c r="F196" s="415"/>
      <c r="G196" s="415"/>
      <c r="H196" s="415"/>
      <c r="I196" s="415"/>
      <c r="J196" s="415"/>
      <c r="K196" s="415"/>
      <c r="L196" s="415"/>
      <c r="M196" s="415"/>
      <c r="N196" s="415"/>
      <c r="O196" s="415"/>
      <c r="P196" s="415"/>
      <c r="Q196" s="415"/>
      <c r="R196" s="415"/>
      <c r="S196" s="415"/>
      <c r="T196" s="415"/>
      <c r="U196" s="415"/>
      <c r="V196" s="415"/>
      <c r="W196" s="415"/>
      <c r="X196" s="415"/>
    </row>
    <row r="197" spans="1:24" x14ac:dyDescent="0.25">
      <c r="A197" s="415"/>
      <c r="B197" s="415"/>
      <c r="C197" s="415"/>
      <c r="D197" s="415"/>
      <c r="E197" s="415"/>
      <c r="F197" s="415"/>
      <c r="G197" s="415"/>
      <c r="H197" s="415"/>
      <c r="I197" s="415"/>
      <c r="J197" s="415"/>
      <c r="K197" s="415"/>
      <c r="L197" s="415"/>
      <c r="M197" s="415"/>
      <c r="N197" s="415"/>
      <c r="O197" s="415"/>
      <c r="P197" s="415"/>
      <c r="Q197" s="415"/>
      <c r="R197" s="415"/>
      <c r="S197" s="415"/>
      <c r="T197" s="415"/>
      <c r="U197" s="415"/>
      <c r="V197" s="415"/>
      <c r="W197" s="415"/>
      <c r="X197" s="415"/>
    </row>
    <row r="198" spans="1:24" x14ac:dyDescent="0.25">
      <c r="A198" s="415"/>
      <c r="B198" s="415"/>
      <c r="C198" s="415"/>
      <c r="D198" s="415"/>
      <c r="E198" s="415"/>
      <c r="F198" s="415"/>
      <c r="G198" s="415"/>
      <c r="H198" s="415"/>
      <c r="I198" s="415"/>
      <c r="J198" s="415"/>
      <c r="K198" s="415"/>
      <c r="L198" s="415"/>
      <c r="M198" s="415"/>
      <c r="N198" s="415"/>
      <c r="O198" s="415"/>
      <c r="P198" s="415"/>
      <c r="Q198" s="415"/>
      <c r="R198" s="415"/>
      <c r="S198" s="415"/>
      <c r="T198" s="415"/>
      <c r="U198" s="415"/>
      <c r="V198" s="415"/>
      <c r="W198" s="415"/>
      <c r="X198" s="415"/>
    </row>
    <row r="199" spans="1:24" x14ac:dyDescent="0.25">
      <c r="A199" s="415"/>
      <c r="B199" s="415"/>
      <c r="C199" s="415"/>
      <c r="D199" s="415"/>
      <c r="E199" s="415"/>
      <c r="F199" s="415"/>
      <c r="G199" s="415"/>
      <c r="H199" s="415"/>
      <c r="I199" s="415"/>
      <c r="J199" s="415"/>
      <c r="K199" s="415"/>
      <c r="L199" s="415"/>
      <c r="M199" s="415"/>
      <c r="N199" s="415"/>
      <c r="O199" s="415"/>
      <c r="P199" s="415"/>
      <c r="Q199" s="415"/>
      <c r="R199" s="415"/>
      <c r="S199" s="415"/>
      <c r="T199" s="415"/>
      <c r="U199" s="415"/>
      <c r="V199" s="415"/>
      <c r="W199" s="415"/>
      <c r="X199" s="415"/>
    </row>
    <row r="200" spans="1:24" x14ac:dyDescent="0.25">
      <c r="A200" s="415"/>
      <c r="B200" s="415"/>
      <c r="C200" s="415"/>
      <c r="D200" s="415"/>
      <c r="E200" s="415"/>
      <c r="F200" s="415"/>
      <c r="G200" s="415"/>
      <c r="H200" s="415"/>
      <c r="I200" s="415"/>
      <c r="J200" s="415"/>
      <c r="K200" s="415"/>
      <c r="L200" s="415"/>
      <c r="M200" s="415"/>
      <c r="N200" s="415"/>
      <c r="O200" s="415"/>
      <c r="P200" s="415"/>
      <c r="Q200" s="415"/>
      <c r="R200" s="415"/>
      <c r="S200" s="415"/>
      <c r="T200" s="415"/>
      <c r="U200" s="415"/>
      <c r="V200" s="415"/>
      <c r="W200" s="415"/>
      <c r="X200" s="415"/>
    </row>
    <row r="201" spans="1:24" x14ac:dyDescent="0.25">
      <c r="A201" s="415"/>
      <c r="B201" s="415"/>
      <c r="C201" s="415"/>
      <c r="D201" s="415"/>
      <c r="E201" s="415"/>
      <c r="F201" s="415"/>
      <c r="G201" s="415"/>
      <c r="H201" s="415"/>
      <c r="I201" s="415"/>
      <c r="J201" s="415"/>
      <c r="K201" s="415"/>
      <c r="L201" s="415"/>
      <c r="M201" s="415"/>
      <c r="N201" s="415"/>
      <c r="O201" s="415"/>
      <c r="P201" s="415"/>
      <c r="Q201" s="415"/>
      <c r="R201" s="415"/>
      <c r="S201" s="415"/>
      <c r="T201" s="415"/>
      <c r="U201" s="415"/>
      <c r="V201" s="415"/>
      <c r="W201" s="415"/>
      <c r="X201" s="415"/>
    </row>
    <row r="202" spans="1:24" x14ac:dyDescent="0.25">
      <c r="A202" s="415"/>
      <c r="B202" s="415"/>
      <c r="C202" s="415"/>
      <c r="D202" s="415"/>
      <c r="E202" s="415"/>
      <c r="F202" s="415"/>
      <c r="G202" s="415"/>
      <c r="H202" s="415"/>
      <c r="I202" s="415"/>
      <c r="J202" s="415"/>
      <c r="K202" s="415"/>
      <c r="L202" s="415"/>
      <c r="M202" s="415"/>
      <c r="N202" s="415"/>
      <c r="O202" s="415"/>
      <c r="P202" s="415"/>
      <c r="Q202" s="415"/>
      <c r="R202" s="415"/>
      <c r="S202" s="415"/>
      <c r="T202" s="415"/>
      <c r="U202" s="415"/>
      <c r="V202" s="415"/>
      <c r="W202" s="415"/>
      <c r="X202" s="415"/>
    </row>
    <row r="203" spans="1:24" x14ac:dyDescent="0.25">
      <c r="A203" s="415"/>
      <c r="B203" s="415"/>
      <c r="C203" s="415"/>
      <c r="D203" s="415"/>
      <c r="E203" s="415"/>
      <c r="F203" s="415"/>
      <c r="G203" s="415"/>
      <c r="H203" s="415"/>
      <c r="I203" s="415"/>
      <c r="J203" s="415"/>
      <c r="K203" s="415"/>
      <c r="L203" s="415"/>
      <c r="M203" s="415"/>
      <c r="N203" s="415"/>
      <c r="O203" s="415"/>
      <c r="P203" s="415"/>
      <c r="Q203" s="415"/>
      <c r="R203" s="415"/>
      <c r="S203" s="415"/>
      <c r="T203" s="415"/>
      <c r="U203" s="415"/>
      <c r="V203" s="415"/>
      <c r="W203" s="415"/>
      <c r="X203" s="415"/>
    </row>
    <row r="204" spans="1:24" x14ac:dyDescent="0.25">
      <c r="A204" s="415"/>
      <c r="B204" s="415"/>
      <c r="C204" s="415"/>
      <c r="D204" s="415"/>
      <c r="E204" s="415"/>
      <c r="F204" s="415"/>
      <c r="G204" s="415"/>
      <c r="H204" s="415"/>
      <c r="I204" s="415"/>
      <c r="J204" s="415"/>
      <c r="K204" s="415"/>
      <c r="L204" s="415"/>
      <c r="M204" s="415"/>
      <c r="N204" s="415"/>
      <c r="O204" s="415"/>
      <c r="P204" s="415"/>
      <c r="Q204" s="415"/>
      <c r="R204" s="415"/>
      <c r="S204" s="415"/>
      <c r="T204" s="415"/>
      <c r="U204" s="415"/>
      <c r="V204" s="415"/>
      <c r="W204" s="415"/>
      <c r="X204" s="415"/>
    </row>
    <row r="205" spans="1:24" x14ac:dyDescent="0.25">
      <c r="A205" s="415"/>
      <c r="B205" s="415"/>
      <c r="C205" s="415"/>
      <c r="D205" s="415"/>
      <c r="E205" s="415"/>
      <c r="F205" s="415"/>
      <c r="G205" s="415"/>
      <c r="H205" s="415"/>
      <c r="I205" s="415"/>
      <c r="J205" s="415"/>
      <c r="K205" s="415"/>
      <c r="L205" s="415"/>
      <c r="M205" s="415"/>
      <c r="N205" s="415"/>
      <c r="O205" s="415"/>
      <c r="P205" s="415"/>
      <c r="Q205" s="415"/>
      <c r="R205" s="415"/>
      <c r="S205" s="415"/>
      <c r="T205" s="415"/>
      <c r="U205" s="415"/>
      <c r="V205" s="415"/>
      <c r="W205" s="415"/>
      <c r="X205" s="415"/>
    </row>
    <row r="206" spans="1:24" x14ac:dyDescent="0.25">
      <c r="A206" s="415"/>
      <c r="B206" s="415"/>
      <c r="C206" s="415"/>
      <c r="D206" s="415"/>
      <c r="E206" s="415"/>
      <c r="F206" s="415"/>
      <c r="G206" s="415"/>
      <c r="H206" s="415"/>
      <c r="I206" s="415"/>
      <c r="J206" s="415"/>
      <c r="K206" s="415"/>
      <c r="L206" s="415"/>
      <c r="M206" s="415"/>
      <c r="N206" s="415"/>
      <c r="O206" s="415"/>
      <c r="P206" s="415"/>
      <c r="Q206" s="415"/>
      <c r="R206" s="415"/>
      <c r="S206" s="415"/>
      <c r="T206" s="415"/>
      <c r="U206" s="415"/>
      <c r="V206" s="415"/>
      <c r="W206" s="415"/>
      <c r="X206" s="415"/>
    </row>
    <row r="207" spans="1:24" x14ac:dyDescent="0.25">
      <c r="A207" s="415"/>
      <c r="B207" s="415"/>
      <c r="C207" s="415"/>
      <c r="D207" s="415"/>
      <c r="E207" s="415"/>
      <c r="F207" s="415"/>
      <c r="G207" s="415"/>
      <c r="H207" s="415"/>
      <c r="I207" s="415"/>
      <c r="J207" s="415"/>
      <c r="K207" s="415"/>
      <c r="L207" s="415"/>
      <c r="M207" s="415"/>
      <c r="N207" s="415"/>
      <c r="O207" s="415"/>
      <c r="P207" s="415"/>
      <c r="Q207" s="415"/>
      <c r="R207" s="415"/>
      <c r="S207" s="415"/>
      <c r="T207" s="415"/>
      <c r="U207" s="415"/>
      <c r="V207" s="415"/>
      <c r="W207" s="415"/>
      <c r="X207" s="415"/>
    </row>
    <row r="208" spans="1:24" x14ac:dyDescent="0.25">
      <c r="A208" s="415"/>
      <c r="B208" s="415"/>
      <c r="C208" s="415"/>
      <c r="D208" s="415"/>
      <c r="E208" s="415"/>
      <c r="F208" s="415"/>
      <c r="G208" s="415"/>
      <c r="H208" s="415"/>
      <c r="I208" s="415"/>
      <c r="J208" s="415"/>
      <c r="K208" s="415"/>
      <c r="L208" s="415"/>
      <c r="M208" s="415"/>
      <c r="N208" s="415"/>
      <c r="O208" s="415"/>
      <c r="P208" s="415"/>
      <c r="Q208" s="415"/>
      <c r="R208" s="415"/>
      <c r="S208" s="415"/>
      <c r="T208" s="415"/>
      <c r="U208" s="415"/>
      <c r="V208" s="415"/>
      <c r="W208" s="415"/>
      <c r="X208" s="415"/>
    </row>
    <row r="209" spans="1:24" x14ac:dyDescent="0.25">
      <c r="A209" s="415"/>
      <c r="B209" s="415"/>
      <c r="C209" s="415"/>
      <c r="D209" s="415"/>
      <c r="E209" s="415"/>
      <c r="F209" s="415"/>
      <c r="G209" s="415"/>
      <c r="H209" s="415"/>
      <c r="I209" s="415"/>
      <c r="J209" s="415"/>
      <c r="K209" s="415"/>
      <c r="L209" s="415"/>
      <c r="M209" s="415"/>
      <c r="N209" s="415"/>
      <c r="O209" s="415"/>
      <c r="P209" s="415"/>
      <c r="Q209" s="415"/>
      <c r="R209" s="415"/>
      <c r="S209" s="415"/>
      <c r="T209" s="415"/>
      <c r="U209" s="415"/>
      <c r="V209" s="415"/>
      <c r="W209" s="415"/>
      <c r="X209" s="415"/>
    </row>
    <row r="210" spans="1:24" x14ac:dyDescent="0.25">
      <c r="A210" s="415"/>
      <c r="B210" s="415"/>
      <c r="C210" s="415"/>
      <c r="D210" s="415"/>
      <c r="E210" s="415"/>
      <c r="F210" s="415"/>
      <c r="G210" s="415"/>
      <c r="H210" s="415"/>
      <c r="I210" s="415"/>
      <c r="J210" s="415"/>
      <c r="K210" s="415"/>
      <c r="L210" s="415"/>
      <c r="M210" s="415"/>
      <c r="N210" s="415"/>
      <c r="O210" s="415"/>
      <c r="P210" s="415"/>
      <c r="Q210" s="415"/>
      <c r="R210" s="415"/>
      <c r="S210" s="415"/>
      <c r="T210" s="415"/>
      <c r="U210" s="415"/>
      <c r="V210" s="415"/>
      <c r="W210" s="415"/>
      <c r="X210" s="415"/>
    </row>
    <row r="211" spans="1:24" x14ac:dyDescent="0.25">
      <c r="A211" s="415"/>
      <c r="B211" s="415"/>
      <c r="C211" s="415"/>
      <c r="D211" s="415"/>
      <c r="E211" s="415"/>
      <c r="F211" s="415"/>
      <c r="G211" s="415"/>
      <c r="H211" s="415"/>
      <c r="I211" s="415"/>
      <c r="J211" s="415"/>
      <c r="K211" s="415"/>
      <c r="L211" s="415"/>
      <c r="M211" s="415"/>
      <c r="N211" s="415"/>
      <c r="O211" s="415"/>
      <c r="P211" s="415"/>
      <c r="Q211" s="415"/>
      <c r="R211" s="415"/>
      <c r="S211" s="415"/>
      <c r="T211" s="415"/>
      <c r="U211" s="415"/>
      <c r="V211" s="415"/>
      <c r="W211" s="415"/>
      <c r="X211" s="415"/>
    </row>
    <row r="212" spans="1:24" x14ac:dyDescent="0.25">
      <c r="A212" s="415"/>
      <c r="B212" s="415"/>
      <c r="C212" s="415"/>
      <c r="D212" s="415"/>
      <c r="E212" s="415"/>
      <c r="F212" s="415"/>
      <c r="G212" s="415"/>
      <c r="H212" s="415"/>
      <c r="I212" s="415"/>
      <c r="J212" s="415"/>
      <c r="K212" s="415"/>
      <c r="L212" s="415"/>
      <c r="M212" s="415"/>
      <c r="N212" s="415"/>
      <c r="O212" s="415"/>
      <c r="P212" s="415"/>
      <c r="Q212" s="415"/>
      <c r="R212" s="415"/>
      <c r="S212" s="415"/>
      <c r="T212" s="415"/>
      <c r="U212" s="415"/>
      <c r="V212" s="415"/>
      <c r="W212" s="415"/>
      <c r="X212" s="415"/>
    </row>
    <row r="213" spans="1:24" x14ac:dyDescent="0.25">
      <c r="A213" s="415"/>
      <c r="B213" s="415"/>
      <c r="C213" s="415"/>
      <c r="D213" s="415"/>
      <c r="E213" s="415"/>
      <c r="F213" s="415"/>
      <c r="G213" s="415"/>
      <c r="H213" s="415"/>
      <c r="I213" s="415"/>
      <c r="J213" s="415"/>
      <c r="K213" s="415"/>
      <c r="L213" s="415"/>
      <c r="M213" s="415"/>
      <c r="N213" s="415"/>
      <c r="O213" s="415"/>
      <c r="P213" s="415"/>
      <c r="Q213" s="415"/>
      <c r="R213" s="415"/>
      <c r="S213" s="415"/>
      <c r="T213" s="415"/>
      <c r="U213" s="415"/>
      <c r="V213" s="415"/>
      <c r="W213" s="415"/>
      <c r="X213" s="415"/>
    </row>
    <row r="214" spans="1:24" x14ac:dyDescent="0.25">
      <c r="A214" s="415"/>
      <c r="B214" s="415"/>
      <c r="C214" s="415"/>
      <c r="D214" s="415"/>
      <c r="E214" s="415"/>
      <c r="F214" s="415"/>
      <c r="G214" s="415"/>
      <c r="H214" s="415"/>
      <c r="I214" s="415"/>
      <c r="J214" s="415"/>
      <c r="K214" s="415"/>
      <c r="L214" s="415"/>
      <c r="M214" s="415"/>
      <c r="N214" s="415"/>
      <c r="O214" s="415"/>
      <c r="P214" s="415"/>
      <c r="Q214" s="415"/>
      <c r="R214" s="415"/>
      <c r="S214" s="415"/>
      <c r="T214" s="415"/>
      <c r="U214" s="415"/>
      <c r="V214" s="415"/>
      <c r="W214" s="415"/>
      <c r="X214" s="415"/>
    </row>
    <row r="215" spans="1:24" x14ac:dyDescent="0.25">
      <c r="A215" s="415"/>
      <c r="B215" s="415"/>
      <c r="C215" s="415"/>
      <c r="D215" s="415"/>
      <c r="E215" s="415"/>
      <c r="F215" s="415"/>
      <c r="G215" s="415"/>
      <c r="H215" s="415"/>
      <c r="I215" s="415"/>
      <c r="J215" s="415"/>
      <c r="K215" s="415"/>
      <c r="L215" s="415"/>
      <c r="M215" s="415"/>
      <c r="N215" s="415"/>
      <c r="O215" s="415"/>
      <c r="P215" s="415"/>
      <c r="Q215" s="415"/>
      <c r="R215" s="415"/>
      <c r="S215" s="415"/>
      <c r="T215" s="415"/>
      <c r="U215" s="415"/>
      <c r="V215" s="415"/>
      <c r="W215" s="415"/>
      <c r="X215" s="415"/>
    </row>
    <row r="216" spans="1:24" x14ac:dyDescent="0.25">
      <c r="A216" s="415"/>
      <c r="B216" s="415"/>
      <c r="C216" s="415"/>
      <c r="D216" s="415"/>
      <c r="E216" s="415"/>
      <c r="F216" s="415"/>
      <c r="G216" s="415"/>
      <c r="H216" s="415"/>
      <c r="I216" s="415"/>
      <c r="J216" s="415"/>
      <c r="K216" s="415"/>
      <c r="L216" s="415"/>
      <c r="M216" s="415"/>
      <c r="N216" s="415"/>
      <c r="O216" s="415"/>
      <c r="P216" s="415"/>
      <c r="Q216" s="415"/>
      <c r="R216" s="415"/>
      <c r="S216" s="415"/>
      <c r="T216" s="415"/>
      <c r="U216" s="415"/>
      <c r="V216" s="415"/>
      <c r="W216" s="415"/>
      <c r="X216" s="415"/>
    </row>
    <row r="217" spans="1:24" x14ac:dyDescent="0.25">
      <c r="A217" s="415"/>
      <c r="B217" s="415"/>
      <c r="C217" s="415"/>
      <c r="D217" s="415"/>
      <c r="E217" s="415"/>
      <c r="F217" s="415"/>
      <c r="G217" s="415"/>
      <c r="H217" s="415"/>
      <c r="I217" s="415"/>
      <c r="J217" s="415"/>
      <c r="K217" s="415"/>
      <c r="L217" s="415"/>
      <c r="M217" s="415"/>
      <c r="N217" s="415"/>
      <c r="O217" s="415"/>
      <c r="P217" s="415"/>
      <c r="Q217" s="415"/>
      <c r="R217" s="415"/>
      <c r="S217" s="415"/>
      <c r="T217" s="415"/>
      <c r="U217" s="415"/>
      <c r="V217" s="415"/>
      <c r="W217" s="415"/>
      <c r="X217" s="415"/>
    </row>
    <row r="218" spans="1:24" x14ac:dyDescent="0.25">
      <c r="A218" s="415"/>
      <c r="B218" s="415"/>
      <c r="C218" s="415"/>
      <c r="D218" s="415"/>
      <c r="E218" s="415"/>
      <c r="F218" s="415"/>
      <c r="G218" s="415"/>
      <c r="H218" s="415"/>
      <c r="I218" s="415"/>
      <c r="J218" s="415"/>
      <c r="K218" s="415"/>
      <c r="L218" s="415"/>
      <c r="M218" s="415"/>
      <c r="N218" s="415"/>
      <c r="O218" s="415"/>
      <c r="P218" s="415"/>
      <c r="Q218" s="415"/>
      <c r="R218" s="415"/>
      <c r="S218" s="415"/>
      <c r="T218" s="415"/>
      <c r="U218" s="415"/>
      <c r="V218" s="415"/>
      <c r="W218" s="415"/>
      <c r="X218" s="415"/>
    </row>
    <row r="219" spans="1:24" x14ac:dyDescent="0.25">
      <c r="A219" s="415"/>
      <c r="B219" s="415"/>
      <c r="C219" s="415"/>
      <c r="D219" s="415"/>
      <c r="E219" s="415"/>
      <c r="F219" s="415"/>
      <c r="G219" s="415"/>
      <c r="H219" s="415"/>
      <c r="I219" s="415"/>
      <c r="J219" s="415"/>
      <c r="K219" s="415"/>
      <c r="L219" s="415"/>
      <c r="M219" s="415"/>
      <c r="N219" s="415"/>
      <c r="O219" s="415"/>
      <c r="P219" s="415"/>
      <c r="Q219" s="415"/>
      <c r="R219" s="415"/>
      <c r="S219" s="415"/>
      <c r="T219" s="415"/>
      <c r="U219" s="415"/>
      <c r="V219" s="415"/>
      <c r="W219" s="415"/>
      <c r="X219" s="415"/>
    </row>
    <row r="220" spans="1:24" x14ac:dyDescent="0.25">
      <c r="A220" s="415"/>
      <c r="B220" s="415"/>
      <c r="C220" s="415"/>
      <c r="D220" s="415"/>
      <c r="E220" s="415"/>
      <c r="F220" s="415"/>
      <c r="G220" s="415"/>
      <c r="H220" s="415"/>
      <c r="I220" s="415"/>
      <c r="J220" s="415"/>
      <c r="K220" s="415"/>
      <c r="L220" s="415"/>
      <c r="M220" s="415"/>
      <c r="N220" s="415"/>
      <c r="O220" s="415"/>
      <c r="P220" s="415"/>
      <c r="Q220" s="415"/>
      <c r="R220" s="415"/>
      <c r="S220" s="415"/>
      <c r="T220" s="415"/>
      <c r="U220" s="415"/>
      <c r="V220" s="415"/>
      <c r="W220" s="415"/>
      <c r="X220" s="415"/>
    </row>
    <row r="221" spans="1:24" x14ac:dyDescent="0.25">
      <c r="A221" s="415"/>
      <c r="B221" s="415"/>
      <c r="C221" s="415"/>
      <c r="D221" s="415"/>
      <c r="E221" s="415"/>
      <c r="F221" s="415"/>
      <c r="G221" s="415"/>
      <c r="H221" s="415"/>
      <c r="I221" s="415"/>
      <c r="J221" s="415"/>
      <c r="K221" s="415"/>
      <c r="L221" s="415"/>
      <c r="M221" s="415"/>
      <c r="N221" s="415"/>
      <c r="O221" s="415"/>
      <c r="P221" s="415"/>
      <c r="Q221" s="415"/>
      <c r="R221" s="415"/>
      <c r="S221" s="415"/>
      <c r="T221" s="415"/>
      <c r="U221" s="415"/>
      <c r="V221" s="415"/>
      <c r="W221" s="415"/>
      <c r="X221" s="415"/>
    </row>
    <row r="222" spans="1:24" x14ac:dyDescent="0.25">
      <c r="A222" s="415"/>
      <c r="B222" s="415"/>
      <c r="C222" s="415"/>
      <c r="D222" s="415"/>
      <c r="E222" s="415"/>
      <c r="F222" s="415"/>
      <c r="G222" s="415"/>
      <c r="H222" s="415"/>
      <c r="I222" s="415"/>
      <c r="J222" s="415"/>
      <c r="K222" s="415"/>
      <c r="L222" s="415"/>
      <c r="M222" s="415"/>
      <c r="N222" s="415"/>
      <c r="O222" s="415"/>
      <c r="P222" s="415"/>
      <c r="Q222" s="415"/>
      <c r="R222" s="415"/>
      <c r="S222" s="415"/>
      <c r="T222" s="415"/>
      <c r="U222" s="415"/>
      <c r="V222" s="415"/>
      <c r="W222" s="415"/>
      <c r="X222" s="415"/>
    </row>
    <row r="223" spans="1:24" x14ac:dyDescent="0.25">
      <c r="A223" s="415"/>
      <c r="B223" s="415"/>
      <c r="C223" s="415"/>
      <c r="D223" s="415"/>
      <c r="E223" s="415"/>
      <c r="F223" s="415"/>
      <c r="G223" s="415"/>
      <c r="H223" s="415"/>
      <c r="I223" s="415"/>
      <c r="J223" s="415"/>
      <c r="K223" s="415"/>
      <c r="L223" s="415"/>
      <c r="M223" s="415"/>
      <c r="N223" s="415"/>
      <c r="O223" s="415"/>
      <c r="P223" s="415"/>
      <c r="Q223" s="415"/>
      <c r="R223" s="415"/>
      <c r="S223" s="415"/>
      <c r="T223" s="415"/>
      <c r="U223" s="415"/>
      <c r="V223" s="415"/>
      <c r="W223" s="415"/>
      <c r="X223" s="415"/>
    </row>
    <row r="224" spans="1:24" x14ac:dyDescent="0.25">
      <c r="A224" s="415"/>
      <c r="B224" s="415"/>
      <c r="C224" s="415"/>
      <c r="D224" s="415"/>
      <c r="E224" s="415"/>
      <c r="F224" s="415"/>
      <c r="G224" s="415"/>
      <c r="H224" s="415"/>
      <c r="I224" s="415"/>
      <c r="J224" s="415"/>
      <c r="K224" s="415"/>
      <c r="L224" s="415"/>
      <c r="M224" s="415"/>
      <c r="N224" s="415"/>
      <c r="O224" s="415"/>
      <c r="P224" s="415"/>
      <c r="Q224" s="415"/>
      <c r="R224" s="415"/>
      <c r="S224" s="415"/>
      <c r="T224" s="415"/>
      <c r="U224" s="415"/>
      <c r="V224" s="415"/>
      <c r="W224" s="415"/>
      <c r="X224" s="415"/>
    </row>
    <row r="225" spans="1:24" x14ac:dyDescent="0.25">
      <c r="A225" s="415"/>
      <c r="B225" s="415"/>
      <c r="C225" s="415"/>
      <c r="D225" s="415"/>
      <c r="E225" s="415"/>
      <c r="F225" s="415"/>
      <c r="G225" s="415"/>
      <c r="H225" s="415"/>
      <c r="I225" s="415"/>
      <c r="J225" s="415"/>
      <c r="K225" s="415"/>
      <c r="L225" s="415"/>
      <c r="M225" s="415"/>
      <c r="N225" s="415"/>
      <c r="O225" s="415"/>
      <c r="P225" s="415"/>
      <c r="Q225" s="415"/>
      <c r="R225" s="415"/>
      <c r="S225" s="415"/>
      <c r="T225" s="415"/>
      <c r="U225" s="415"/>
      <c r="V225" s="415"/>
      <c r="W225" s="415"/>
      <c r="X225" s="415"/>
    </row>
    <row r="226" spans="1:24" x14ac:dyDescent="0.25">
      <c r="A226" s="415"/>
      <c r="B226" s="415"/>
      <c r="C226" s="415"/>
      <c r="D226" s="415"/>
      <c r="E226" s="415"/>
      <c r="F226" s="415"/>
      <c r="G226" s="415"/>
      <c r="H226" s="415"/>
      <c r="I226" s="415"/>
      <c r="J226" s="415"/>
      <c r="K226" s="415"/>
      <c r="L226" s="415"/>
      <c r="M226" s="415"/>
      <c r="N226" s="415"/>
      <c r="O226" s="415"/>
      <c r="P226" s="415"/>
      <c r="Q226" s="415"/>
      <c r="R226" s="415"/>
      <c r="S226" s="415"/>
      <c r="T226" s="415"/>
      <c r="U226" s="415"/>
      <c r="V226" s="415"/>
      <c r="W226" s="415"/>
      <c r="X226" s="415"/>
    </row>
    <row r="227" spans="1:24" x14ac:dyDescent="0.25">
      <c r="A227" s="415"/>
      <c r="B227" s="415"/>
      <c r="C227" s="415"/>
      <c r="D227" s="415"/>
      <c r="E227" s="415"/>
      <c r="F227" s="415"/>
      <c r="G227" s="415"/>
      <c r="H227" s="415"/>
      <c r="I227" s="415"/>
      <c r="J227" s="415"/>
      <c r="K227" s="415"/>
      <c r="L227" s="415"/>
      <c r="M227" s="415"/>
      <c r="N227" s="415"/>
      <c r="O227" s="415"/>
      <c r="P227" s="415"/>
      <c r="Q227" s="415"/>
      <c r="R227" s="415"/>
      <c r="S227" s="415"/>
      <c r="T227" s="415"/>
      <c r="U227" s="415"/>
      <c r="V227" s="415"/>
      <c r="W227" s="415"/>
      <c r="X227" s="415"/>
    </row>
    <row r="228" spans="1:24" x14ac:dyDescent="0.25">
      <c r="A228" s="415"/>
      <c r="B228" s="415"/>
      <c r="C228" s="415"/>
      <c r="D228" s="415"/>
      <c r="E228" s="415"/>
      <c r="F228" s="415"/>
      <c r="G228" s="415"/>
      <c r="H228" s="415"/>
      <c r="I228" s="415"/>
      <c r="J228" s="415"/>
      <c r="K228" s="415"/>
      <c r="L228" s="415"/>
      <c r="M228" s="415"/>
      <c r="N228" s="415"/>
      <c r="O228" s="415"/>
      <c r="P228" s="415"/>
      <c r="Q228" s="415"/>
      <c r="R228" s="415"/>
      <c r="S228" s="415"/>
      <c r="T228" s="415"/>
      <c r="U228" s="415"/>
      <c r="V228" s="415"/>
      <c r="W228" s="415"/>
      <c r="X228" s="415"/>
    </row>
    <row r="229" spans="1:24" x14ac:dyDescent="0.25">
      <c r="A229" s="415"/>
      <c r="B229" s="415"/>
      <c r="C229" s="415"/>
      <c r="D229" s="415"/>
      <c r="E229" s="415"/>
      <c r="F229" s="415"/>
      <c r="G229" s="415"/>
      <c r="H229" s="415"/>
      <c r="I229" s="415"/>
      <c r="J229" s="415"/>
      <c r="K229" s="415"/>
      <c r="L229" s="415"/>
      <c r="M229" s="415"/>
      <c r="N229" s="415"/>
      <c r="O229" s="415"/>
      <c r="P229" s="415"/>
      <c r="Q229" s="415"/>
      <c r="R229" s="415"/>
      <c r="S229" s="415"/>
      <c r="T229" s="415"/>
      <c r="U229" s="415"/>
      <c r="V229" s="415"/>
      <c r="W229" s="415"/>
      <c r="X229" s="415"/>
    </row>
    <row r="230" spans="1:24" x14ac:dyDescent="0.25">
      <c r="A230" s="415"/>
      <c r="B230" s="415"/>
      <c r="C230" s="415"/>
      <c r="D230" s="415"/>
      <c r="E230" s="415"/>
      <c r="F230" s="415"/>
      <c r="G230" s="415"/>
      <c r="H230" s="415"/>
      <c r="I230" s="415"/>
      <c r="J230" s="415"/>
      <c r="K230" s="415"/>
      <c r="L230" s="415"/>
      <c r="M230" s="415"/>
      <c r="N230" s="415"/>
      <c r="O230" s="415"/>
      <c r="P230" s="415"/>
      <c r="Q230" s="415"/>
      <c r="R230" s="415"/>
      <c r="S230" s="415"/>
      <c r="T230" s="415"/>
      <c r="U230" s="415"/>
      <c r="V230" s="415"/>
      <c r="W230" s="415"/>
      <c r="X230" s="415"/>
    </row>
    <row r="231" spans="1:24" x14ac:dyDescent="0.25">
      <c r="A231" s="415"/>
      <c r="B231" s="415"/>
      <c r="C231" s="415"/>
      <c r="D231" s="415"/>
      <c r="E231" s="415"/>
      <c r="F231" s="415"/>
      <c r="G231" s="415"/>
      <c r="H231" s="415"/>
      <c r="I231" s="415"/>
      <c r="J231" s="415"/>
      <c r="K231" s="415"/>
      <c r="L231" s="415"/>
      <c r="M231" s="415"/>
      <c r="N231" s="415"/>
      <c r="O231" s="415"/>
      <c r="P231" s="415"/>
      <c r="Q231" s="415"/>
      <c r="R231" s="415"/>
      <c r="S231" s="415"/>
      <c r="T231" s="415"/>
      <c r="U231" s="415"/>
      <c r="V231" s="415"/>
      <c r="W231" s="415"/>
      <c r="X231" s="415"/>
    </row>
    <row r="232" spans="1:24" x14ac:dyDescent="0.25">
      <c r="A232" s="415"/>
      <c r="B232" s="415"/>
      <c r="C232" s="415"/>
      <c r="D232" s="415"/>
      <c r="E232" s="415"/>
      <c r="F232" s="415"/>
      <c r="G232" s="415"/>
      <c r="H232" s="415"/>
      <c r="I232" s="415"/>
      <c r="J232" s="415"/>
      <c r="K232" s="415"/>
      <c r="L232" s="415"/>
      <c r="M232" s="415"/>
      <c r="N232" s="415"/>
      <c r="O232" s="415"/>
      <c r="P232" s="415"/>
      <c r="Q232" s="415"/>
      <c r="R232" s="415"/>
      <c r="S232" s="415"/>
      <c r="T232" s="415"/>
      <c r="U232" s="415"/>
      <c r="V232" s="415"/>
      <c r="W232" s="415"/>
      <c r="X232" s="415"/>
    </row>
    <row r="233" spans="1:24" x14ac:dyDescent="0.25">
      <c r="A233" s="415"/>
      <c r="B233" s="415"/>
      <c r="C233" s="415"/>
      <c r="D233" s="415"/>
      <c r="E233" s="415"/>
      <c r="F233" s="415"/>
      <c r="G233" s="415"/>
      <c r="H233" s="415"/>
      <c r="I233" s="415"/>
      <c r="J233" s="415"/>
      <c r="K233" s="415"/>
      <c r="L233" s="415"/>
      <c r="M233" s="415"/>
      <c r="N233" s="415"/>
      <c r="O233" s="415"/>
      <c r="P233" s="415"/>
      <c r="Q233" s="415"/>
      <c r="R233" s="415"/>
      <c r="S233" s="415"/>
      <c r="T233" s="415"/>
      <c r="U233" s="415"/>
      <c r="V233" s="415"/>
      <c r="W233" s="415"/>
      <c r="X233" s="415"/>
    </row>
    <row r="234" spans="1:24" x14ac:dyDescent="0.25">
      <c r="A234" s="415"/>
      <c r="B234" s="415"/>
      <c r="C234" s="415"/>
      <c r="D234" s="415"/>
      <c r="E234" s="415"/>
      <c r="F234" s="415"/>
      <c r="G234" s="415"/>
      <c r="H234" s="415"/>
      <c r="I234" s="415"/>
      <c r="J234" s="415"/>
      <c r="K234" s="415"/>
      <c r="L234" s="415"/>
      <c r="M234" s="415"/>
      <c r="N234" s="415"/>
      <c r="O234" s="415"/>
      <c r="P234" s="415"/>
      <c r="Q234" s="415"/>
      <c r="R234" s="415"/>
      <c r="S234" s="415"/>
      <c r="T234" s="415"/>
      <c r="U234" s="415"/>
      <c r="V234" s="415"/>
      <c r="W234" s="415"/>
      <c r="X234" s="415"/>
    </row>
    <row r="235" spans="1:24" x14ac:dyDescent="0.25">
      <c r="A235" s="415"/>
      <c r="B235" s="415"/>
      <c r="C235" s="415"/>
      <c r="D235" s="415"/>
      <c r="E235" s="415"/>
      <c r="F235" s="415"/>
      <c r="G235" s="415"/>
      <c r="H235" s="415"/>
      <c r="I235" s="415"/>
      <c r="J235" s="415"/>
      <c r="K235" s="415"/>
      <c r="L235" s="415"/>
      <c r="M235" s="415"/>
      <c r="N235" s="415"/>
      <c r="O235" s="415"/>
      <c r="P235" s="415"/>
      <c r="Q235" s="415"/>
      <c r="R235" s="415"/>
      <c r="S235" s="415"/>
      <c r="T235" s="415"/>
      <c r="U235" s="415"/>
      <c r="V235" s="415"/>
      <c r="W235" s="415"/>
      <c r="X235" s="415"/>
    </row>
    <row r="236" spans="1:24" x14ac:dyDescent="0.25">
      <c r="A236" s="415"/>
      <c r="B236" s="415"/>
      <c r="C236" s="415"/>
      <c r="D236" s="415"/>
      <c r="E236" s="415"/>
      <c r="F236" s="415"/>
      <c r="G236" s="415"/>
      <c r="H236" s="415"/>
      <c r="I236" s="415"/>
      <c r="J236" s="415"/>
      <c r="K236" s="415"/>
      <c r="L236" s="415"/>
      <c r="M236" s="415"/>
      <c r="N236" s="415"/>
      <c r="O236" s="415"/>
      <c r="P236" s="415"/>
      <c r="Q236" s="415"/>
      <c r="R236" s="415"/>
      <c r="S236" s="415"/>
      <c r="T236" s="415"/>
      <c r="U236" s="415"/>
      <c r="V236" s="415"/>
      <c r="W236" s="415"/>
      <c r="X236" s="415"/>
    </row>
    <row r="237" spans="1:24" x14ac:dyDescent="0.25">
      <c r="A237" s="415"/>
      <c r="B237" s="415"/>
      <c r="C237" s="415"/>
      <c r="D237" s="415"/>
      <c r="E237" s="415"/>
      <c r="F237" s="415"/>
      <c r="G237" s="415"/>
      <c r="H237" s="415"/>
      <c r="I237" s="415"/>
      <c r="J237" s="415"/>
      <c r="K237" s="415"/>
      <c r="L237" s="415"/>
      <c r="M237" s="415"/>
      <c r="N237" s="415"/>
      <c r="O237" s="415"/>
      <c r="P237" s="415"/>
      <c r="Q237" s="415"/>
      <c r="R237" s="415"/>
      <c r="S237" s="415"/>
      <c r="T237" s="415"/>
      <c r="U237" s="415"/>
      <c r="V237" s="415"/>
      <c r="W237" s="415"/>
      <c r="X237" s="415"/>
    </row>
    <row r="238" spans="1:24" x14ac:dyDescent="0.25">
      <c r="A238" s="415"/>
      <c r="B238" s="415"/>
      <c r="C238" s="415"/>
      <c r="D238" s="415"/>
      <c r="E238" s="415"/>
      <c r="F238" s="415"/>
      <c r="G238" s="415"/>
      <c r="H238" s="415"/>
      <c r="I238" s="415"/>
      <c r="J238" s="415"/>
      <c r="K238" s="415"/>
      <c r="L238" s="415"/>
      <c r="M238" s="415"/>
      <c r="N238" s="415"/>
      <c r="O238" s="415"/>
      <c r="P238" s="415"/>
      <c r="Q238" s="415"/>
      <c r="R238" s="415"/>
      <c r="S238" s="415"/>
      <c r="T238" s="415"/>
      <c r="U238" s="415"/>
      <c r="V238" s="415"/>
      <c r="W238" s="415"/>
      <c r="X238" s="415"/>
    </row>
    <row r="239" spans="1:24" x14ac:dyDescent="0.25">
      <c r="A239" s="415"/>
      <c r="B239" s="415"/>
      <c r="C239" s="415"/>
      <c r="D239" s="415"/>
      <c r="E239" s="415"/>
      <c r="F239" s="415"/>
      <c r="G239" s="415"/>
      <c r="H239" s="415"/>
      <c r="I239" s="415"/>
      <c r="J239" s="415"/>
      <c r="K239" s="415"/>
      <c r="L239" s="415"/>
      <c r="M239" s="415"/>
      <c r="N239" s="415"/>
      <c r="O239" s="415"/>
      <c r="P239" s="415"/>
      <c r="Q239" s="415"/>
      <c r="R239" s="415"/>
      <c r="S239" s="415"/>
      <c r="T239" s="415"/>
      <c r="U239" s="415"/>
      <c r="V239" s="415"/>
      <c r="W239" s="415"/>
      <c r="X239" s="415"/>
    </row>
    <row r="240" spans="1:24" x14ac:dyDescent="0.25">
      <c r="A240" s="415"/>
      <c r="B240" s="415"/>
      <c r="C240" s="415"/>
      <c r="D240" s="415"/>
      <c r="E240" s="415"/>
      <c r="F240" s="415"/>
      <c r="G240" s="415"/>
      <c r="H240" s="415"/>
      <c r="I240" s="415"/>
      <c r="J240" s="415"/>
      <c r="K240" s="415"/>
      <c r="L240" s="415"/>
      <c r="M240" s="415"/>
      <c r="N240" s="415"/>
      <c r="O240" s="415"/>
      <c r="P240" s="415"/>
      <c r="Q240" s="415"/>
      <c r="R240" s="415"/>
      <c r="S240" s="415"/>
      <c r="T240" s="415"/>
      <c r="U240" s="415"/>
      <c r="V240" s="415"/>
      <c r="W240" s="415"/>
      <c r="X240" s="415"/>
    </row>
    <row r="241" spans="1:24" x14ac:dyDescent="0.25">
      <c r="A241" s="415"/>
      <c r="B241" s="415"/>
      <c r="C241" s="415"/>
      <c r="D241" s="415"/>
      <c r="E241" s="415"/>
      <c r="F241" s="415"/>
      <c r="G241" s="415"/>
      <c r="H241" s="415"/>
      <c r="I241" s="415"/>
      <c r="J241" s="415"/>
      <c r="K241" s="415"/>
      <c r="L241" s="415"/>
      <c r="M241" s="415"/>
      <c r="N241" s="415"/>
      <c r="O241" s="415"/>
      <c r="P241" s="415"/>
      <c r="Q241" s="415"/>
      <c r="R241" s="415"/>
      <c r="S241" s="415"/>
      <c r="T241" s="415"/>
      <c r="U241" s="415"/>
      <c r="V241" s="415"/>
      <c r="W241" s="415"/>
      <c r="X241" s="415"/>
    </row>
    <row r="242" spans="1:24" x14ac:dyDescent="0.25">
      <c r="A242" s="415"/>
      <c r="B242" s="415"/>
      <c r="C242" s="415"/>
      <c r="D242" s="415"/>
      <c r="E242" s="415"/>
      <c r="F242" s="415"/>
      <c r="G242" s="415"/>
      <c r="H242" s="415"/>
      <c r="I242" s="415"/>
      <c r="J242" s="415"/>
      <c r="K242" s="415"/>
      <c r="L242" s="415"/>
      <c r="M242" s="415"/>
      <c r="N242" s="415"/>
      <c r="O242" s="415"/>
      <c r="P242" s="415"/>
      <c r="Q242" s="415"/>
      <c r="R242" s="415"/>
      <c r="S242" s="415"/>
      <c r="T242" s="415"/>
      <c r="U242" s="415"/>
      <c r="V242" s="415"/>
      <c r="W242" s="415"/>
      <c r="X242" s="415"/>
    </row>
    <row r="243" spans="1:24" x14ac:dyDescent="0.25">
      <c r="A243" s="415"/>
      <c r="B243" s="415"/>
      <c r="C243" s="415"/>
      <c r="D243" s="415"/>
      <c r="E243" s="415"/>
      <c r="F243" s="415"/>
      <c r="G243" s="415"/>
      <c r="H243" s="415"/>
      <c r="I243" s="415"/>
      <c r="J243" s="415"/>
      <c r="K243" s="415"/>
      <c r="L243" s="415"/>
      <c r="M243" s="415"/>
      <c r="N243" s="415"/>
      <c r="O243" s="415"/>
      <c r="P243" s="415"/>
      <c r="Q243" s="415"/>
      <c r="R243" s="415"/>
      <c r="S243" s="415"/>
      <c r="T243" s="415"/>
      <c r="U243" s="415"/>
      <c r="V243" s="415"/>
      <c r="W243" s="415"/>
      <c r="X243" s="415"/>
    </row>
    <row r="244" spans="1:24" x14ac:dyDescent="0.25">
      <c r="A244" s="415"/>
      <c r="B244" s="415"/>
      <c r="C244" s="415"/>
      <c r="D244" s="415"/>
      <c r="E244" s="415"/>
      <c r="F244" s="415"/>
      <c r="G244" s="415"/>
      <c r="H244" s="415"/>
      <c r="I244" s="415"/>
      <c r="J244" s="415"/>
      <c r="K244" s="415"/>
      <c r="L244" s="415"/>
      <c r="M244" s="415"/>
      <c r="N244" s="415"/>
      <c r="O244" s="415"/>
      <c r="P244" s="415"/>
      <c r="Q244" s="415"/>
      <c r="R244" s="415"/>
      <c r="S244" s="415"/>
      <c r="T244" s="415"/>
      <c r="U244" s="415"/>
      <c r="V244" s="415"/>
      <c r="W244" s="415"/>
      <c r="X244" s="415"/>
    </row>
    <row r="245" spans="1:24" x14ac:dyDescent="0.25">
      <c r="A245" s="415"/>
      <c r="B245" s="415"/>
      <c r="C245" s="415"/>
      <c r="D245" s="415"/>
      <c r="E245" s="415"/>
      <c r="F245" s="415"/>
      <c r="G245" s="415"/>
      <c r="H245" s="415"/>
      <c r="I245" s="415"/>
      <c r="J245" s="415"/>
      <c r="K245" s="415"/>
      <c r="L245" s="415"/>
      <c r="M245" s="415"/>
      <c r="N245" s="415"/>
      <c r="O245" s="415"/>
      <c r="P245" s="415"/>
      <c r="Q245" s="415"/>
      <c r="R245" s="415"/>
      <c r="S245" s="415"/>
      <c r="T245" s="415"/>
      <c r="U245" s="415"/>
      <c r="V245" s="415"/>
      <c r="W245" s="415"/>
      <c r="X245" s="415"/>
    </row>
    <row r="246" spans="1:24" x14ac:dyDescent="0.25">
      <c r="A246" s="415"/>
      <c r="B246" s="415"/>
      <c r="C246" s="415"/>
      <c r="D246" s="415"/>
      <c r="E246" s="415"/>
      <c r="F246" s="415"/>
      <c r="G246" s="415"/>
      <c r="H246" s="415"/>
      <c r="I246" s="415"/>
      <c r="J246" s="415"/>
      <c r="K246" s="415"/>
      <c r="L246" s="415"/>
      <c r="M246" s="415"/>
      <c r="N246" s="415"/>
      <c r="O246" s="415"/>
      <c r="P246" s="415"/>
      <c r="Q246" s="415"/>
      <c r="R246" s="415"/>
      <c r="S246" s="415"/>
      <c r="T246" s="415"/>
      <c r="U246" s="415"/>
      <c r="V246" s="415"/>
      <c r="W246" s="415"/>
      <c r="X246" s="415"/>
    </row>
    <row r="247" spans="1:24" x14ac:dyDescent="0.25">
      <c r="A247" s="415"/>
      <c r="B247" s="415"/>
      <c r="C247" s="415"/>
      <c r="D247" s="415"/>
      <c r="E247" s="415"/>
      <c r="F247" s="415"/>
      <c r="G247" s="415"/>
      <c r="H247" s="415"/>
      <c r="I247" s="415"/>
      <c r="J247" s="415"/>
      <c r="K247" s="415"/>
      <c r="L247" s="415"/>
      <c r="M247" s="415"/>
      <c r="N247" s="415"/>
      <c r="O247" s="415"/>
      <c r="P247" s="415"/>
      <c r="Q247" s="415"/>
      <c r="R247" s="415"/>
      <c r="S247" s="415"/>
      <c r="T247" s="415"/>
      <c r="U247" s="415"/>
      <c r="V247" s="415"/>
      <c r="W247" s="415"/>
      <c r="X247" s="415"/>
    </row>
    <row r="248" spans="1:24" x14ac:dyDescent="0.25">
      <c r="A248" s="415"/>
      <c r="B248" s="415"/>
      <c r="C248" s="415"/>
      <c r="D248" s="415"/>
      <c r="E248" s="415"/>
      <c r="F248" s="415"/>
      <c r="G248" s="415"/>
      <c r="H248" s="415"/>
      <c r="I248" s="415"/>
      <c r="J248" s="415"/>
      <c r="K248" s="415"/>
      <c r="L248" s="415"/>
      <c r="M248" s="415"/>
      <c r="N248" s="415"/>
      <c r="O248" s="415"/>
      <c r="P248" s="415"/>
      <c r="Q248" s="415"/>
      <c r="R248" s="415"/>
      <c r="S248" s="415"/>
      <c r="T248" s="415"/>
      <c r="U248" s="415"/>
      <c r="V248" s="415"/>
      <c r="W248" s="415"/>
      <c r="X248" s="415"/>
    </row>
    <row r="249" spans="1:24" x14ac:dyDescent="0.25">
      <c r="A249" s="415"/>
      <c r="B249" s="415"/>
      <c r="C249" s="415"/>
      <c r="D249" s="415"/>
      <c r="E249" s="415"/>
      <c r="F249" s="415"/>
      <c r="G249" s="415"/>
      <c r="H249" s="415"/>
      <c r="I249" s="415"/>
      <c r="J249" s="415"/>
      <c r="K249" s="415"/>
      <c r="L249" s="415"/>
      <c r="M249" s="415"/>
      <c r="N249" s="415"/>
      <c r="O249" s="415"/>
      <c r="P249" s="415"/>
      <c r="Q249" s="415"/>
      <c r="R249" s="415"/>
      <c r="S249" s="415"/>
      <c r="T249" s="415"/>
      <c r="U249" s="415"/>
      <c r="V249" s="415"/>
      <c r="W249" s="415"/>
      <c r="X249" s="415"/>
    </row>
    <row r="250" spans="1:24" x14ac:dyDescent="0.25">
      <c r="A250" s="415"/>
      <c r="B250" s="415"/>
      <c r="C250" s="415"/>
      <c r="D250" s="415"/>
      <c r="E250" s="415"/>
      <c r="F250" s="415"/>
      <c r="G250" s="415"/>
      <c r="H250" s="415"/>
      <c r="I250" s="415"/>
      <c r="J250" s="415"/>
      <c r="K250" s="415"/>
      <c r="L250" s="415"/>
      <c r="M250" s="415"/>
      <c r="N250" s="415"/>
      <c r="O250" s="415"/>
      <c r="P250" s="415"/>
      <c r="Q250" s="415"/>
      <c r="R250" s="415"/>
      <c r="S250" s="415"/>
      <c r="T250" s="415"/>
      <c r="U250" s="415"/>
      <c r="V250" s="415"/>
      <c r="W250" s="415"/>
      <c r="X250" s="415"/>
    </row>
    <row r="251" spans="1:24" x14ac:dyDescent="0.25">
      <c r="A251" s="415"/>
      <c r="B251" s="415"/>
      <c r="C251" s="415"/>
      <c r="D251" s="415"/>
      <c r="E251" s="415"/>
      <c r="F251" s="415"/>
      <c r="G251" s="415"/>
      <c r="H251" s="415"/>
      <c r="I251" s="415"/>
      <c r="J251" s="415"/>
      <c r="K251" s="415"/>
      <c r="L251" s="415"/>
      <c r="M251" s="415"/>
      <c r="N251" s="415"/>
      <c r="O251" s="415"/>
      <c r="P251" s="415"/>
      <c r="Q251" s="415"/>
      <c r="R251" s="415"/>
      <c r="S251" s="415"/>
      <c r="T251" s="415"/>
      <c r="U251" s="415"/>
      <c r="V251" s="415"/>
      <c r="W251" s="415"/>
      <c r="X251" s="415"/>
    </row>
    <row r="252" spans="1:24" x14ac:dyDescent="0.25">
      <c r="A252" s="415"/>
      <c r="B252" s="415"/>
      <c r="C252" s="415"/>
      <c r="D252" s="415"/>
      <c r="E252" s="415"/>
      <c r="F252" s="415"/>
      <c r="G252" s="415"/>
      <c r="H252" s="415"/>
      <c r="I252" s="415"/>
      <c r="J252" s="415"/>
      <c r="K252" s="415"/>
      <c r="L252" s="415"/>
      <c r="M252" s="415"/>
      <c r="N252" s="415"/>
      <c r="O252" s="415"/>
      <c r="P252" s="415"/>
      <c r="Q252" s="415"/>
      <c r="R252" s="415"/>
      <c r="S252" s="415"/>
      <c r="T252" s="415"/>
      <c r="U252" s="415"/>
      <c r="V252" s="415"/>
      <c r="W252" s="415"/>
      <c r="X252" s="415"/>
    </row>
    <row r="253" spans="1:24" x14ac:dyDescent="0.25">
      <c r="A253" s="415"/>
      <c r="B253" s="415"/>
      <c r="C253" s="415"/>
      <c r="D253" s="415"/>
      <c r="E253" s="415"/>
      <c r="F253" s="415"/>
      <c r="G253" s="415"/>
      <c r="H253" s="415"/>
      <c r="I253" s="415"/>
      <c r="J253" s="415"/>
      <c r="K253" s="415"/>
      <c r="L253" s="415"/>
      <c r="M253" s="415"/>
      <c r="N253" s="415"/>
      <c r="O253" s="415"/>
      <c r="P253" s="415"/>
      <c r="Q253" s="415"/>
      <c r="R253" s="415"/>
      <c r="S253" s="415"/>
      <c r="T253" s="415"/>
      <c r="U253" s="415"/>
      <c r="V253" s="415"/>
      <c r="W253" s="415"/>
      <c r="X253" s="415"/>
    </row>
    <row r="254" spans="1:24" x14ac:dyDescent="0.25">
      <c r="A254" s="415"/>
      <c r="B254" s="415"/>
      <c r="C254" s="415"/>
      <c r="D254" s="415"/>
      <c r="E254" s="415"/>
      <c r="F254" s="415"/>
      <c r="G254" s="415"/>
      <c r="H254" s="415"/>
      <c r="I254" s="415"/>
      <c r="J254" s="415"/>
      <c r="K254" s="415"/>
      <c r="L254" s="415"/>
      <c r="M254" s="415"/>
      <c r="N254" s="415"/>
      <c r="O254" s="415"/>
      <c r="P254" s="415"/>
      <c r="Q254" s="415"/>
      <c r="R254" s="415"/>
      <c r="S254" s="415"/>
      <c r="T254" s="415"/>
      <c r="U254" s="415"/>
      <c r="V254" s="415"/>
      <c r="W254" s="415"/>
      <c r="X254" s="415"/>
    </row>
    <row r="255" spans="1:24" x14ac:dyDescent="0.25">
      <c r="A255" s="415"/>
      <c r="B255" s="415"/>
      <c r="C255" s="415"/>
      <c r="D255" s="415"/>
      <c r="E255" s="415"/>
      <c r="F255" s="415"/>
      <c r="G255" s="415"/>
      <c r="H255" s="415"/>
      <c r="I255" s="415"/>
      <c r="J255" s="415"/>
      <c r="K255" s="415"/>
      <c r="L255" s="415"/>
      <c r="M255" s="415"/>
      <c r="N255" s="415"/>
      <c r="O255" s="415"/>
      <c r="P255" s="415"/>
      <c r="Q255" s="415"/>
      <c r="R255" s="415"/>
      <c r="S255" s="415"/>
      <c r="T255" s="415"/>
      <c r="U255" s="415"/>
      <c r="V255" s="415"/>
      <c r="W255" s="415"/>
      <c r="X255" s="415"/>
    </row>
    <row r="256" spans="1:24" x14ac:dyDescent="0.25">
      <c r="A256" s="415"/>
      <c r="B256" s="415"/>
      <c r="C256" s="415"/>
      <c r="D256" s="415"/>
      <c r="E256" s="415"/>
      <c r="F256" s="415"/>
      <c r="G256" s="415"/>
      <c r="H256" s="415"/>
      <c r="I256" s="415"/>
      <c r="J256" s="415"/>
      <c r="K256" s="415"/>
      <c r="L256" s="415"/>
      <c r="M256" s="415"/>
      <c r="N256" s="415"/>
      <c r="O256" s="415"/>
      <c r="P256" s="415"/>
      <c r="Q256" s="415"/>
      <c r="R256" s="415"/>
      <c r="S256" s="415"/>
      <c r="T256" s="415"/>
      <c r="U256" s="415"/>
      <c r="V256" s="415"/>
      <c r="W256" s="415"/>
      <c r="X256" s="415"/>
    </row>
    <row r="257" spans="1:24" x14ac:dyDescent="0.25">
      <c r="A257" s="415"/>
      <c r="B257" s="415"/>
      <c r="C257" s="415"/>
      <c r="D257" s="415"/>
      <c r="E257" s="415"/>
      <c r="F257" s="415"/>
      <c r="G257" s="415"/>
      <c r="H257" s="415"/>
      <c r="I257" s="415"/>
      <c r="J257" s="415"/>
      <c r="K257" s="415"/>
      <c r="L257" s="415"/>
      <c r="M257" s="415"/>
      <c r="N257" s="415"/>
      <c r="O257" s="415"/>
      <c r="P257" s="415"/>
      <c r="Q257" s="415"/>
      <c r="R257" s="415"/>
      <c r="S257" s="415"/>
      <c r="T257" s="415"/>
      <c r="U257" s="415"/>
      <c r="V257" s="415"/>
      <c r="W257" s="415"/>
      <c r="X257" s="415"/>
    </row>
    <row r="258" spans="1:24" x14ac:dyDescent="0.25">
      <c r="A258" s="415"/>
      <c r="B258" s="415"/>
      <c r="C258" s="415"/>
      <c r="D258" s="415"/>
      <c r="E258" s="415"/>
      <c r="F258" s="415"/>
      <c r="G258" s="415"/>
      <c r="H258" s="415"/>
      <c r="I258" s="415"/>
      <c r="J258" s="415"/>
      <c r="K258" s="415"/>
      <c r="L258" s="415"/>
      <c r="M258" s="415"/>
      <c r="N258" s="415"/>
      <c r="O258" s="415"/>
      <c r="P258" s="415"/>
      <c r="Q258" s="415"/>
      <c r="R258" s="415"/>
      <c r="S258" s="415"/>
      <c r="T258" s="415"/>
      <c r="U258" s="415"/>
      <c r="V258" s="415"/>
      <c r="W258" s="415"/>
      <c r="X258" s="415"/>
    </row>
    <row r="259" spans="1:24" x14ac:dyDescent="0.25">
      <c r="A259" s="415"/>
      <c r="B259" s="415"/>
      <c r="C259" s="415"/>
      <c r="D259" s="415"/>
      <c r="E259" s="415"/>
      <c r="F259" s="415"/>
      <c r="G259" s="415"/>
      <c r="H259" s="415"/>
      <c r="I259" s="415"/>
      <c r="J259" s="415"/>
      <c r="K259" s="415"/>
      <c r="L259" s="415"/>
      <c r="M259" s="415"/>
      <c r="N259" s="415"/>
      <c r="O259" s="415"/>
      <c r="P259" s="415"/>
      <c r="Q259" s="415"/>
      <c r="R259" s="415"/>
      <c r="S259" s="415"/>
      <c r="T259" s="415"/>
      <c r="U259" s="415"/>
      <c r="V259" s="415"/>
      <c r="W259" s="415"/>
      <c r="X259" s="415"/>
    </row>
    <row r="260" spans="1:24" x14ac:dyDescent="0.25">
      <c r="A260" s="415"/>
      <c r="B260" s="415"/>
      <c r="C260" s="415"/>
      <c r="D260" s="415"/>
      <c r="E260" s="415"/>
      <c r="F260" s="415"/>
      <c r="G260" s="415"/>
      <c r="H260" s="415"/>
      <c r="I260" s="415"/>
      <c r="J260" s="415"/>
      <c r="K260" s="415"/>
      <c r="L260" s="415"/>
      <c r="M260" s="415"/>
      <c r="N260" s="415"/>
      <c r="O260" s="415"/>
      <c r="P260" s="415"/>
      <c r="Q260" s="415"/>
      <c r="R260" s="415"/>
      <c r="S260" s="415"/>
      <c r="T260" s="415"/>
      <c r="U260" s="415"/>
      <c r="V260" s="415"/>
      <c r="W260" s="415"/>
      <c r="X260" s="415"/>
    </row>
    <row r="261" spans="1:24" x14ac:dyDescent="0.25">
      <c r="A261" s="415"/>
      <c r="B261" s="415"/>
      <c r="C261" s="415"/>
      <c r="D261" s="415"/>
      <c r="E261" s="415"/>
      <c r="F261" s="415"/>
      <c r="G261" s="415"/>
      <c r="H261" s="415"/>
      <c r="I261" s="415"/>
      <c r="J261" s="415"/>
      <c r="K261" s="415"/>
      <c r="L261" s="415"/>
      <c r="M261" s="415"/>
      <c r="N261" s="415"/>
      <c r="O261" s="415"/>
      <c r="P261" s="415"/>
      <c r="Q261" s="415"/>
      <c r="R261" s="415"/>
      <c r="S261" s="415"/>
      <c r="T261" s="415"/>
      <c r="U261" s="415"/>
      <c r="V261" s="415"/>
      <c r="W261" s="415"/>
      <c r="X261" s="415"/>
    </row>
    <row r="262" spans="1:24" x14ac:dyDescent="0.25">
      <c r="A262" s="415"/>
      <c r="B262" s="415"/>
      <c r="C262" s="415"/>
      <c r="D262" s="415"/>
      <c r="E262" s="415"/>
      <c r="F262" s="415"/>
      <c r="G262" s="415"/>
      <c r="H262" s="415"/>
      <c r="I262" s="415"/>
      <c r="J262" s="415"/>
      <c r="K262" s="415"/>
      <c r="L262" s="415"/>
      <c r="M262" s="415"/>
      <c r="N262" s="415"/>
      <c r="O262" s="415"/>
      <c r="P262" s="415"/>
      <c r="Q262" s="415"/>
      <c r="R262" s="415"/>
      <c r="S262" s="415"/>
      <c r="T262" s="415"/>
      <c r="U262" s="415"/>
      <c r="V262" s="415"/>
      <c r="W262" s="415"/>
      <c r="X262" s="415"/>
    </row>
    <row r="263" spans="1:24" x14ac:dyDescent="0.25">
      <c r="A263" s="415"/>
      <c r="B263" s="415"/>
      <c r="C263" s="415"/>
      <c r="D263" s="415"/>
      <c r="E263" s="415"/>
      <c r="F263" s="415"/>
      <c r="G263" s="415"/>
      <c r="H263" s="415"/>
      <c r="I263" s="415"/>
      <c r="J263" s="415"/>
      <c r="K263" s="415"/>
      <c r="L263" s="415"/>
      <c r="M263" s="415"/>
      <c r="N263" s="415"/>
      <c r="O263" s="415"/>
      <c r="P263" s="415"/>
      <c r="Q263" s="415"/>
      <c r="R263" s="415"/>
      <c r="S263" s="415"/>
      <c r="T263" s="415"/>
      <c r="U263" s="415"/>
      <c r="V263" s="415"/>
      <c r="W263" s="415"/>
      <c r="X263" s="415"/>
    </row>
    <row r="264" spans="1:24" x14ac:dyDescent="0.25">
      <c r="A264" s="415"/>
      <c r="B264" s="415"/>
      <c r="C264" s="415"/>
      <c r="D264" s="415"/>
      <c r="E264" s="415"/>
      <c r="F264" s="415"/>
      <c r="G264" s="415"/>
      <c r="H264" s="415"/>
      <c r="I264" s="415"/>
      <c r="J264" s="415"/>
      <c r="K264" s="415"/>
      <c r="L264" s="415"/>
      <c r="M264" s="415"/>
      <c r="N264" s="415"/>
      <c r="O264" s="415"/>
      <c r="P264" s="415"/>
      <c r="Q264" s="415"/>
      <c r="R264" s="415"/>
      <c r="S264" s="415"/>
      <c r="T264" s="415"/>
      <c r="U264" s="415"/>
      <c r="V264" s="415"/>
      <c r="W264" s="415"/>
      <c r="X264" s="415"/>
    </row>
    <row r="265" spans="1:24" x14ac:dyDescent="0.25">
      <c r="A265" s="415"/>
      <c r="B265" s="415"/>
      <c r="C265" s="415"/>
      <c r="D265" s="415"/>
      <c r="E265" s="415"/>
      <c r="F265" s="415"/>
      <c r="G265" s="415"/>
      <c r="H265" s="415"/>
      <c r="I265" s="415"/>
      <c r="J265" s="415"/>
      <c r="K265" s="415"/>
      <c r="L265" s="415"/>
      <c r="M265" s="415"/>
      <c r="N265" s="415"/>
      <c r="O265" s="415"/>
      <c r="P265" s="415"/>
      <c r="Q265" s="415"/>
      <c r="R265" s="415"/>
      <c r="S265" s="415"/>
      <c r="T265" s="415"/>
      <c r="U265" s="415"/>
      <c r="V265" s="415"/>
      <c r="W265" s="415"/>
      <c r="X265" s="415"/>
    </row>
    <row r="266" spans="1:24" x14ac:dyDescent="0.25">
      <c r="A266" s="415"/>
      <c r="B266" s="415"/>
      <c r="C266" s="415"/>
      <c r="D266" s="415"/>
      <c r="E266" s="415"/>
      <c r="F266" s="415"/>
      <c r="G266" s="415"/>
      <c r="H266" s="415"/>
      <c r="I266" s="415"/>
      <c r="J266" s="415"/>
      <c r="K266" s="415"/>
      <c r="L266" s="415"/>
      <c r="M266" s="415"/>
      <c r="N266" s="415"/>
      <c r="O266" s="415"/>
      <c r="P266" s="415"/>
      <c r="Q266" s="415"/>
      <c r="R266" s="415"/>
      <c r="S266" s="415"/>
      <c r="T266" s="415"/>
      <c r="U266" s="415"/>
      <c r="V266" s="415"/>
      <c r="W266" s="415"/>
      <c r="X266" s="415"/>
    </row>
    <row r="267" spans="1:24" x14ac:dyDescent="0.25">
      <c r="A267" s="415"/>
      <c r="B267" s="415"/>
      <c r="C267" s="415"/>
      <c r="D267" s="415"/>
      <c r="E267" s="415"/>
      <c r="F267" s="415"/>
      <c r="G267" s="415"/>
      <c r="H267" s="415"/>
      <c r="I267" s="415"/>
      <c r="J267" s="415"/>
      <c r="K267" s="415"/>
      <c r="L267" s="415"/>
      <c r="M267" s="415"/>
      <c r="N267" s="415"/>
      <c r="O267" s="415"/>
      <c r="P267" s="415"/>
      <c r="Q267" s="415"/>
      <c r="R267" s="415"/>
      <c r="S267" s="415"/>
      <c r="T267" s="415"/>
      <c r="U267" s="415"/>
      <c r="V267" s="415"/>
      <c r="W267" s="415"/>
      <c r="X267" s="415"/>
    </row>
    <row r="268" spans="1:24" x14ac:dyDescent="0.25">
      <c r="A268" s="415"/>
      <c r="B268" s="415"/>
      <c r="C268" s="415"/>
      <c r="D268" s="415"/>
      <c r="E268" s="415"/>
      <c r="F268" s="415"/>
      <c r="G268" s="415"/>
      <c r="H268" s="415"/>
      <c r="I268" s="415"/>
      <c r="J268" s="415"/>
      <c r="K268" s="415"/>
      <c r="L268" s="415"/>
      <c r="M268" s="415"/>
      <c r="N268" s="415"/>
      <c r="O268" s="415"/>
      <c r="P268" s="415"/>
      <c r="Q268" s="415"/>
      <c r="R268" s="415"/>
      <c r="S268" s="415"/>
      <c r="T268" s="415"/>
      <c r="U268" s="415"/>
      <c r="V268" s="415"/>
      <c r="W268" s="415"/>
      <c r="X268" s="415"/>
    </row>
    <row r="269" spans="1:24" x14ac:dyDescent="0.25">
      <c r="A269" s="415"/>
      <c r="B269" s="415"/>
      <c r="C269" s="415"/>
      <c r="D269" s="415"/>
      <c r="E269" s="415"/>
      <c r="F269" s="415"/>
      <c r="G269" s="415"/>
      <c r="H269" s="415"/>
      <c r="I269" s="415"/>
      <c r="J269" s="415"/>
      <c r="K269" s="415"/>
      <c r="L269" s="415"/>
      <c r="M269" s="415"/>
      <c r="N269" s="415"/>
      <c r="O269" s="415"/>
      <c r="P269" s="415"/>
      <c r="Q269" s="415"/>
      <c r="R269" s="415"/>
      <c r="S269" s="415"/>
      <c r="T269" s="415"/>
      <c r="U269" s="415"/>
      <c r="V269" s="415"/>
      <c r="W269" s="415"/>
      <c r="X269" s="415"/>
    </row>
    <row r="270" spans="1:24" x14ac:dyDescent="0.25">
      <c r="A270" s="415"/>
      <c r="B270" s="415"/>
      <c r="C270" s="415"/>
      <c r="D270" s="415"/>
      <c r="E270" s="415"/>
      <c r="F270" s="415"/>
      <c r="G270" s="415"/>
      <c r="H270" s="415"/>
      <c r="I270" s="415"/>
      <c r="J270" s="415"/>
      <c r="K270" s="415"/>
      <c r="L270" s="415"/>
      <c r="M270" s="415"/>
      <c r="N270" s="415"/>
      <c r="O270" s="415"/>
      <c r="P270" s="415"/>
      <c r="Q270" s="415"/>
      <c r="R270" s="415"/>
      <c r="S270" s="415"/>
      <c r="T270" s="415"/>
      <c r="U270" s="415"/>
      <c r="V270" s="415"/>
      <c r="W270" s="415"/>
      <c r="X270" s="415"/>
    </row>
    <row r="271" spans="1:24" x14ac:dyDescent="0.25">
      <c r="A271" s="415"/>
      <c r="B271" s="415"/>
      <c r="C271" s="415"/>
      <c r="D271" s="415"/>
      <c r="E271" s="415"/>
      <c r="F271" s="415"/>
      <c r="G271" s="415"/>
      <c r="H271" s="415"/>
      <c r="I271" s="415"/>
      <c r="J271" s="415"/>
      <c r="K271" s="415"/>
      <c r="L271" s="415"/>
      <c r="M271" s="415"/>
      <c r="N271" s="415"/>
      <c r="O271" s="415"/>
      <c r="P271" s="415"/>
      <c r="Q271" s="415"/>
      <c r="R271" s="415"/>
      <c r="S271" s="415"/>
      <c r="T271" s="415"/>
      <c r="U271" s="415"/>
      <c r="V271" s="415"/>
      <c r="W271" s="415"/>
      <c r="X271" s="415"/>
    </row>
    <row r="272" spans="1:24" x14ac:dyDescent="0.25">
      <c r="A272" s="415"/>
      <c r="B272" s="415"/>
      <c r="C272" s="415"/>
      <c r="D272" s="415"/>
      <c r="E272" s="415"/>
      <c r="F272" s="415"/>
      <c r="G272" s="415"/>
      <c r="H272" s="415"/>
      <c r="I272" s="415"/>
      <c r="J272" s="415"/>
      <c r="K272" s="415"/>
      <c r="L272" s="415"/>
      <c r="M272" s="415"/>
      <c r="N272" s="415"/>
      <c r="O272" s="415"/>
      <c r="P272" s="415"/>
      <c r="Q272" s="415"/>
      <c r="R272" s="415"/>
      <c r="S272" s="415"/>
      <c r="T272" s="415"/>
      <c r="U272" s="415"/>
      <c r="V272" s="415"/>
      <c r="W272" s="415"/>
      <c r="X272" s="415"/>
    </row>
    <row r="273" spans="1:24" x14ac:dyDescent="0.25">
      <c r="A273" s="415"/>
      <c r="B273" s="415"/>
      <c r="C273" s="415"/>
      <c r="D273" s="415"/>
      <c r="E273" s="415"/>
      <c r="F273" s="415"/>
      <c r="G273" s="415"/>
      <c r="H273" s="415"/>
      <c r="I273" s="415"/>
      <c r="J273" s="415"/>
      <c r="K273" s="415"/>
      <c r="L273" s="415"/>
      <c r="M273" s="415"/>
      <c r="N273" s="415"/>
      <c r="O273" s="415"/>
      <c r="P273" s="415"/>
      <c r="Q273" s="415"/>
      <c r="R273" s="415"/>
      <c r="S273" s="415"/>
      <c r="T273" s="415"/>
      <c r="U273" s="415"/>
      <c r="V273" s="415"/>
      <c r="W273" s="415"/>
      <c r="X273" s="415"/>
    </row>
    <row r="274" spans="1:24" x14ac:dyDescent="0.25">
      <c r="A274" s="415"/>
      <c r="B274" s="415"/>
      <c r="C274" s="415"/>
      <c r="D274" s="415"/>
      <c r="E274" s="415"/>
      <c r="F274" s="415"/>
      <c r="G274" s="415"/>
      <c r="H274" s="415"/>
      <c r="I274" s="415"/>
      <c r="J274" s="415"/>
      <c r="K274" s="415"/>
      <c r="L274" s="415"/>
      <c r="M274" s="415"/>
      <c r="N274" s="415"/>
      <c r="O274" s="415"/>
      <c r="P274" s="415"/>
      <c r="Q274" s="415"/>
      <c r="R274" s="415"/>
      <c r="S274" s="415"/>
      <c r="T274" s="415"/>
      <c r="U274" s="415"/>
      <c r="V274" s="415"/>
      <c r="W274" s="415"/>
      <c r="X274" s="415"/>
    </row>
    <row r="275" spans="1:24" x14ac:dyDescent="0.25">
      <c r="A275" s="415"/>
      <c r="B275" s="415"/>
      <c r="C275" s="415"/>
      <c r="D275" s="415"/>
      <c r="E275" s="415"/>
      <c r="F275" s="415"/>
      <c r="G275" s="415"/>
      <c r="H275" s="415"/>
      <c r="I275" s="415"/>
      <c r="J275" s="415"/>
      <c r="K275" s="415"/>
      <c r="L275" s="415"/>
      <c r="M275" s="415"/>
      <c r="N275" s="415"/>
      <c r="O275" s="415"/>
      <c r="P275" s="415"/>
      <c r="Q275" s="415"/>
      <c r="R275" s="415"/>
      <c r="S275" s="415"/>
      <c r="T275" s="415"/>
      <c r="U275" s="415"/>
      <c r="V275" s="415"/>
      <c r="W275" s="415"/>
      <c r="X275" s="415"/>
    </row>
    <row r="276" spans="1:24" x14ac:dyDescent="0.25">
      <c r="A276" s="415"/>
      <c r="B276" s="415"/>
      <c r="C276" s="415"/>
      <c r="D276" s="415"/>
      <c r="E276" s="415"/>
      <c r="F276" s="415"/>
      <c r="G276" s="415"/>
      <c r="H276" s="415"/>
      <c r="I276" s="415"/>
      <c r="J276" s="415"/>
      <c r="K276" s="415"/>
      <c r="L276" s="415"/>
      <c r="M276" s="415"/>
      <c r="N276" s="415"/>
      <c r="O276" s="415"/>
      <c r="P276" s="415"/>
      <c r="Q276" s="415"/>
      <c r="R276" s="415"/>
      <c r="S276" s="415"/>
      <c r="T276" s="415"/>
      <c r="U276" s="415"/>
      <c r="V276" s="415"/>
      <c r="W276" s="415"/>
      <c r="X276" s="415"/>
    </row>
    <row r="277" spans="1:24" x14ac:dyDescent="0.25">
      <c r="A277" s="415"/>
      <c r="B277" s="415"/>
      <c r="C277" s="415"/>
      <c r="D277" s="415"/>
      <c r="E277" s="415"/>
      <c r="F277" s="415"/>
      <c r="G277" s="415"/>
      <c r="H277" s="415"/>
      <c r="I277" s="415"/>
      <c r="J277" s="415"/>
      <c r="K277" s="415"/>
      <c r="L277" s="415"/>
      <c r="M277" s="415"/>
      <c r="N277" s="415"/>
      <c r="O277" s="415"/>
      <c r="P277" s="415"/>
      <c r="Q277" s="415"/>
      <c r="R277" s="415"/>
      <c r="S277" s="415"/>
      <c r="T277" s="415"/>
      <c r="U277" s="415"/>
      <c r="V277" s="415"/>
      <c r="W277" s="415"/>
      <c r="X277" s="415"/>
    </row>
    <row r="278" spans="1:24" x14ac:dyDescent="0.25">
      <c r="A278" s="415"/>
      <c r="B278" s="415"/>
      <c r="C278" s="415"/>
      <c r="D278" s="415"/>
      <c r="E278" s="415"/>
      <c r="F278" s="415"/>
      <c r="G278" s="415"/>
      <c r="H278" s="415"/>
      <c r="I278" s="415"/>
      <c r="J278" s="415"/>
      <c r="K278" s="415"/>
      <c r="L278" s="415"/>
      <c r="M278" s="415"/>
      <c r="N278" s="415"/>
      <c r="O278" s="415"/>
      <c r="P278" s="415"/>
      <c r="Q278" s="415"/>
      <c r="R278" s="415"/>
      <c r="S278" s="415"/>
      <c r="T278" s="415"/>
      <c r="U278" s="415"/>
      <c r="V278" s="415"/>
      <c r="W278" s="415"/>
      <c r="X278" s="415"/>
    </row>
    <row r="279" spans="1:24" x14ac:dyDescent="0.25">
      <c r="A279" s="415"/>
      <c r="B279" s="415"/>
      <c r="C279" s="415"/>
      <c r="D279" s="415"/>
      <c r="E279" s="415"/>
      <c r="F279" s="415"/>
      <c r="G279" s="415"/>
      <c r="H279" s="415"/>
      <c r="I279" s="415"/>
      <c r="J279" s="415"/>
      <c r="K279" s="415"/>
      <c r="L279" s="415"/>
      <c r="M279" s="415"/>
      <c r="N279" s="415"/>
      <c r="O279" s="415"/>
      <c r="P279" s="415"/>
      <c r="Q279" s="415"/>
      <c r="R279" s="415"/>
      <c r="S279" s="415"/>
      <c r="T279" s="415"/>
      <c r="U279" s="415"/>
      <c r="V279" s="415"/>
      <c r="W279" s="415"/>
      <c r="X279" s="415"/>
    </row>
    <row r="280" spans="1:24" x14ac:dyDescent="0.25">
      <c r="A280" s="415"/>
      <c r="B280" s="415"/>
      <c r="C280" s="415"/>
      <c r="D280" s="415"/>
      <c r="E280" s="415"/>
      <c r="F280" s="415"/>
      <c r="G280" s="415"/>
      <c r="H280" s="415"/>
      <c r="I280" s="415"/>
      <c r="J280" s="415"/>
      <c r="K280" s="415"/>
      <c r="L280" s="415"/>
      <c r="M280" s="415"/>
      <c r="N280" s="415"/>
      <c r="O280" s="415"/>
      <c r="P280" s="415"/>
      <c r="Q280" s="415"/>
      <c r="R280" s="415"/>
      <c r="S280" s="415"/>
      <c r="T280" s="415"/>
      <c r="U280" s="415"/>
      <c r="V280" s="415"/>
      <c r="W280" s="415"/>
      <c r="X280" s="415"/>
    </row>
    <row r="281" spans="1:24" x14ac:dyDescent="0.25">
      <c r="A281" s="415"/>
      <c r="B281" s="415"/>
      <c r="C281" s="415"/>
      <c r="D281" s="415"/>
      <c r="E281" s="415"/>
      <c r="F281" s="415"/>
      <c r="G281" s="415"/>
      <c r="H281" s="415"/>
      <c r="I281" s="415"/>
      <c r="J281" s="415"/>
      <c r="K281" s="415"/>
      <c r="L281" s="415"/>
      <c r="M281" s="415"/>
      <c r="N281" s="415"/>
      <c r="O281" s="415"/>
      <c r="P281" s="415"/>
      <c r="Q281" s="415"/>
      <c r="R281" s="415"/>
      <c r="S281" s="415"/>
      <c r="T281" s="415"/>
      <c r="U281" s="415"/>
      <c r="V281" s="415"/>
      <c r="W281" s="415"/>
      <c r="X281" s="415"/>
    </row>
    <row r="282" spans="1:24" x14ac:dyDescent="0.25">
      <c r="A282" s="415"/>
      <c r="B282" s="415"/>
      <c r="C282" s="415"/>
      <c r="D282" s="415"/>
      <c r="E282" s="415"/>
      <c r="F282" s="415"/>
      <c r="G282" s="415"/>
      <c r="H282" s="415"/>
      <c r="I282" s="415"/>
      <c r="J282" s="415"/>
      <c r="K282" s="415"/>
      <c r="L282" s="415"/>
      <c r="M282" s="415"/>
      <c r="N282" s="415"/>
      <c r="O282" s="415"/>
      <c r="P282" s="415"/>
      <c r="Q282" s="415"/>
      <c r="R282" s="415"/>
      <c r="S282" s="415"/>
      <c r="T282" s="415"/>
      <c r="U282" s="415"/>
      <c r="V282" s="415"/>
      <c r="W282" s="415"/>
      <c r="X282" s="415"/>
    </row>
    <row r="283" spans="1:24" x14ac:dyDescent="0.25">
      <c r="A283" s="415"/>
      <c r="B283" s="415"/>
      <c r="C283" s="415"/>
      <c r="D283" s="415"/>
      <c r="E283" s="415"/>
      <c r="F283" s="415"/>
      <c r="G283" s="415"/>
      <c r="H283" s="415"/>
      <c r="I283" s="415"/>
      <c r="J283" s="415"/>
      <c r="K283" s="415"/>
      <c r="L283" s="415"/>
      <c r="M283" s="415"/>
      <c r="N283" s="415"/>
      <c r="O283" s="415"/>
      <c r="P283" s="415"/>
      <c r="Q283" s="415"/>
      <c r="R283" s="415"/>
      <c r="S283" s="415"/>
      <c r="T283" s="415"/>
      <c r="U283" s="415"/>
      <c r="V283" s="415"/>
      <c r="W283" s="415"/>
      <c r="X283" s="415"/>
    </row>
    <row r="284" spans="1:24" x14ac:dyDescent="0.25">
      <c r="A284" s="415"/>
      <c r="B284" s="415"/>
      <c r="C284" s="415"/>
      <c r="D284" s="415"/>
      <c r="E284" s="415"/>
      <c r="F284" s="415"/>
      <c r="G284" s="415"/>
      <c r="H284" s="415"/>
      <c r="I284" s="415"/>
      <c r="J284" s="415"/>
      <c r="K284" s="415"/>
      <c r="L284" s="415"/>
      <c r="M284" s="415"/>
      <c r="N284" s="415"/>
      <c r="O284" s="415"/>
      <c r="P284" s="415"/>
      <c r="Q284" s="415"/>
      <c r="R284" s="415"/>
      <c r="S284" s="415"/>
      <c r="T284" s="415"/>
      <c r="U284" s="415"/>
      <c r="V284" s="415"/>
      <c r="W284" s="415"/>
      <c r="X284" s="415"/>
    </row>
    <row r="285" spans="1:24" x14ac:dyDescent="0.25">
      <c r="A285" s="415"/>
      <c r="B285" s="415"/>
      <c r="C285" s="415"/>
      <c r="D285" s="415"/>
      <c r="E285" s="415"/>
      <c r="F285" s="415"/>
      <c r="G285" s="415"/>
      <c r="H285" s="415"/>
      <c r="I285" s="415"/>
      <c r="J285" s="415"/>
      <c r="K285" s="415"/>
      <c r="L285" s="415"/>
      <c r="M285" s="415"/>
      <c r="N285" s="415"/>
      <c r="O285" s="415"/>
      <c r="P285" s="415"/>
      <c r="Q285" s="415"/>
      <c r="R285" s="415"/>
      <c r="S285" s="415"/>
      <c r="T285" s="415"/>
      <c r="U285" s="415"/>
      <c r="V285" s="415"/>
      <c r="W285" s="415"/>
      <c r="X285" s="415"/>
    </row>
    <row r="286" spans="1:24" x14ac:dyDescent="0.25">
      <c r="A286" s="415"/>
      <c r="B286" s="415"/>
      <c r="C286" s="415"/>
      <c r="D286" s="415"/>
      <c r="E286" s="415"/>
      <c r="F286" s="415"/>
      <c r="G286" s="415"/>
      <c r="H286" s="415"/>
      <c r="I286" s="415"/>
      <c r="J286" s="415"/>
      <c r="K286" s="415"/>
      <c r="L286" s="415"/>
      <c r="M286" s="415"/>
      <c r="N286" s="415"/>
      <c r="O286" s="415"/>
      <c r="P286" s="415"/>
      <c r="Q286" s="415"/>
      <c r="R286" s="415"/>
      <c r="S286" s="415"/>
      <c r="T286" s="415"/>
      <c r="U286" s="415"/>
      <c r="V286" s="415"/>
      <c r="W286" s="415"/>
      <c r="X286" s="415"/>
    </row>
    <row r="287" spans="1:24" x14ac:dyDescent="0.25">
      <c r="A287" s="415"/>
      <c r="B287" s="415"/>
      <c r="C287" s="415"/>
      <c r="D287" s="415"/>
      <c r="E287" s="415"/>
      <c r="F287" s="415"/>
      <c r="G287" s="415"/>
      <c r="H287" s="415"/>
      <c r="I287" s="415"/>
      <c r="J287" s="415"/>
      <c r="K287" s="415"/>
      <c r="L287" s="415"/>
      <c r="M287" s="415"/>
      <c r="N287" s="415"/>
      <c r="O287" s="415"/>
      <c r="P287" s="415"/>
      <c r="Q287" s="415"/>
      <c r="R287" s="415"/>
      <c r="S287" s="415"/>
      <c r="T287" s="415"/>
      <c r="U287" s="415"/>
      <c r="V287" s="415"/>
      <c r="W287" s="415"/>
      <c r="X287" s="415"/>
    </row>
    <row r="288" spans="1:24" x14ac:dyDescent="0.25">
      <c r="A288" s="415"/>
      <c r="B288" s="415"/>
      <c r="C288" s="415"/>
      <c r="D288" s="415"/>
      <c r="E288" s="415"/>
      <c r="F288" s="415"/>
      <c r="G288" s="415"/>
      <c r="H288" s="415"/>
      <c r="I288" s="415"/>
      <c r="J288" s="415"/>
      <c r="K288" s="415"/>
      <c r="L288" s="415"/>
      <c r="M288" s="415"/>
      <c r="N288" s="415"/>
      <c r="O288" s="415"/>
      <c r="P288" s="415"/>
      <c r="Q288" s="415"/>
      <c r="R288" s="415"/>
      <c r="S288" s="415"/>
      <c r="T288" s="415"/>
      <c r="U288" s="415"/>
      <c r="V288" s="415"/>
      <c r="W288" s="415"/>
      <c r="X288" s="415"/>
    </row>
    <row r="289" spans="1:24" x14ac:dyDescent="0.25">
      <c r="A289" s="415"/>
      <c r="B289" s="415"/>
      <c r="C289" s="415"/>
      <c r="D289" s="415"/>
      <c r="E289" s="415"/>
      <c r="F289" s="415"/>
      <c r="G289" s="415"/>
      <c r="H289" s="415"/>
      <c r="I289" s="415"/>
      <c r="J289" s="415"/>
      <c r="K289" s="415"/>
      <c r="L289" s="415"/>
      <c r="M289" s="415"/>
      <c r="N289" s="415"/>
      <c r="O289" s="415"/>
      <c r="P289" s="415"/>
      <c r="Q289" s="415"/>
      <c r="R289" s="415"/>
      <c r="S289" s="415"/>
      <c r="T289" s="415"/>
      <c r="U289" s="415"/>
      <c r="V289" s="415"/>
      <c r="W289" s="415"/>
      <c r="X289" s="415"/>
    </row>
    <row r="290" spans="1:24" x14ac:dyDescent="0.25">
      <c r="A290" s="415"/>
      <c r="B290" s="415"/>
      <c r="C290" s="415"/>
      <c r="D290" s="415"/>
      <c r="E290" s="415"/>
      <c r="F290" s="415"/>
      <c r="G290" s="415"/>
      <c r="H290" s="415"/>
      <c r="I290" s="415"/>
      <c r="J290" s="415"/>
      <c r="K290" s="415"/>
      <c r="L290" s="415"/>
      <c r="M290" s="415"/>
      <c r="N290" s="415"/>
      <c r="O290" s="415"/>
      <c r="P290" s="415"/>
      <c r="Q290" s="415"/>
      <c r="R290" s="415"/>
      <c r="S290" s="415"/>
      <c r="T290" s="415"/>
      <c r="U290" s="415"/>
      <c r="V290" s="415"/>
      <c r="W290" s="415"/>
      <c r="X290" s="415"/>
    </row>
    <row r="291" spans="1:24" x14ac:dyDescent="0.25">
      <c r="A291" s="415"/>
      <c r="B291" s="415"/>
      <c r="C291" s="415"/>
      <c r="D291" s="415"/>
      <c r="E291" s="415"/>
      <c r="F291" s="415"/>
      <c r="G291" s="415"/>
      <c r="H291" s="415"/>
      <c r="I291" s="415"/>
      <c r="J291" s="415"/>
      <c r="K291" s="415"/>
      <c r="L291" s="415"/>
      <c r="M291" s="415"/>
      <c r="N291" s="415"/>
      <c r="O291" s="415"/>
      <c r="P291" s="415"/>
      <c r="Q291" s="415"/>
      <c r="R291" s="415"/>
      <c r="S291" s="415"/>
      <c r="T291" s="415"/>
      <c r="U291" s="415"/>
      <c r="V291" s="415"/>
      <c r="W291" s="415"/>
      <c r="X291" s="415"/>
    </row>
    <row r="292" spans="1:24" x14ac:dyDescent="0.25">
      <c r="A292" s="415"/>
      <c r="B292" s="415"/>
      <c r="C292" s="415"/>
      <c r="D292" s="415"/>
      <c r="E292" s="415"/>
      <c r="F292" s="415"/>
      <c r="G292" s="415"/>
      <c r="H292" s="415"/>
      <c r="I292" s="415"/>
      <c r="J292" s="415"/>
      <c r="K292" s="415"/>
      <c r="L292" s="415"/>
      <c r="M292" s="415"/>
      <c r="N292" s="415"/>
      <c r="O292" s="415"/>
      <c r="P292" s="415"/>
      <c r="Q292" s="415"/>
      <c r="R292" s="415"/>
      <c r="S292" s="415"/>
      <c r="T292" s="415"/>
      <c r="U292" s="415"/>
      <c r="V292" s="415"/>
      <c r="W292" s="415"/>
      <c r="X292" s="415"/>
    </row>
    <row r="293" spans="1:24" x14ac:dyDescent="0.25">
      <c r="A293" s="415"/>
      <c r="B293" s="415"/>
      <c r="C293" s="415"/>
      <c r="D293" s="415"/>
      <c r="E293" s="415"/>
      <c r="F293" s="415"/>
      <c r="G293" s="415"/>
      <c r="H293" s="415"/>
      <c r="I293" s="415"/>
      <c r="J293" s="415"/>
      <c r="K293" s="415"/>
      <c r="L293" s="415"/>
      <c r="M293" s="415"/>
      <c r="N293" s="415"/>
      <c r="O293" s="415"/>
      <c r="P293" s="415"/>
      <c r="Q293" s="415"/>
      <c r="R293" s="415"/>
      <c r="S293" s="415"/>
      <c r="T293" s="415"/>
      <c r="U293" s="415"/>
      <c r="V293" s="415"/>
      <c r="W293" s="415"/>
      <c r="X293" s="415"/>
    </row>
    <row r="294" spans="1:24" x14ac:dyDescent="0.25">
      <c r="A294" s="415"/>
      <c r="B294" s="415"/>
      <c r="C294" s="415"/>
      <c r="D294" s="415"/>
      <c r="E294" s="415"/>
      <c r="F294" s="415"/>
      <c r="G294" s="415"/>
      <c r="H294" s="415"/>
      <c r="I294" s="415"/>
      <c r="J294" s="415"/>
      <c r="K294" s="415"/>
      <c r="L294" s="415"/>
      <c r="M294" s="415"/>
      <c r="N294" s="415"/>
      <c r="O294" s="415"/>
      <c r="P294" s="415"/>
      <c r="Q294" s="415"/>
      <c r="R294" s="415"/>
      <c r="S294" s="415"/>
      <c r="T294" s="415"/>
      <c r="U294" s="415"/>
      <c r="V294" s="415"/>
      <c r="W294" s="415"/>
      <c r="X294" s="415"/>
    </row>
    <row r="295" spans="1:24" x14ac:dyDescent="0.25">
      <c r="A295" s="415"/>
      <c r="B295" s="415"/>
      <c r="C295" s="415"/>
      <c r="D295" s="415"/>
      <c r="E295" s="415"/>
      <c r="F295" s="415"/>
      <c r="G295" s="415"/>
      <c r="H295" s="415"/>
      <c r="I295" s="415"/>
      <c r="J295" s="415"/>
      <c r="K295" s="415"/>
      <c r="L295" s="415"/>
      <c r="M295" s="415"/>
      <c r="N295" s="415"/>
      <c r="O295" s="415"/>
      <c r="P295" s="415"/>
      <c r="Q295" s="415"/>
      <c r="R295" s="415"/>
      <c r="S295" s="415"/>
      <c r="T295" s="415"/>
      <c r="U295" s="415"/>
      <c r="V295" s="415"/>
      <c r="W295" s="415"/>
      <c r="X295" s="415"/>
    </row>
    <row r="296" spans="1:24" x14ac:dyDescent="0.25">
      <c r="A296" s="415"/>
      <c r="B296" s="415"/>
      <c r="C296" s="415"/>
      <c r="D296" s="415"/>
      <c r="E296" s="415"/>
      <c r="F296" s="415"/>
      <c r="G296" s="415"/>
      <c r="H296" s="415"/>
      <c r="I296" s="415"/>
      <c r="J296" s="415"/>
      <c r="K296" s="415"/>
      <c r="L296" s="415"/>
      <c r="M296" s="415"/>
      <c r="N296" s="415"/>
      <c r="O296" s="415"/>
      <c r="P296" s="415"/>
      <c r="Q296" s="415"/>
      <c r="R296" s="415"/>
      <c r="S296" s="415"/>
      <c r="T296" s="415"/>
      <c r="U296" s="415"/>
      <c r="V296" s="415"/>
      <c r="W296" s="415"/>
      <c r="X296" s="415"/>
    </row>
    <row r="297" spans="1:24" x14ac:dyDescent="0.25">
      <c r="A297" s="415"/>
      <c r="B297" s="415"/>
      <c r="C297" s="415"/>
      <c r="D297" s="415"/>
      <c r="E297" s="415"/>
      <c r="F297" s="415"/>
      <c r="G297" s="415"/>
      <c r="H297" s="415"/>
      <c r="I297" s="415"/>
      <c r="J297" s="415"/>
      <c r="K297" s="415"/>
      <c r="L297" s="415"/>
      <c r="M297" s="415"/>
      <c r="N297" s="415"/>
      <c r="O297" s="415"/>
      <c r="P297" s="415"/>
      <c r="Q297" s="415"/>
      <c r="R297" s="415"/>
      <c r="S297" s="415"/>
      <c r="T297" s="415"/>
      <c r="U297" s="415"/>
      <c r="V297" s="415"/>
      <c r="W297" s="415"/>
      <c r="X297" s="415"/>
    </row>
    <row r="298" spans="1:24" x14ac:dyDescent="0.25">
      <c r="A298" s="415"/>
      <c r="B298" s="415"/>
      <c r="C298" s="415"/>
      <c r="D298" s="415"/>
      <c r="E298" s="415"/>
      <c r="F298" s="415"/>
      <c r="G298" s="415"/>
      <c r="H298" s="415"/>
      <c r="I298" s="415"/>
      <c r="J298" s="415"/>
      <c r="K298" s="415"/>
      <c r="L298" s="415"/>
      <c r="M298" s="415"/>
      <c r="N298" s="415"/>
      <c r="O298" s="415"/>
      <c r="P298" s="415"/>
      <c r="Q298" s="415"/>
      <c r="R298" s="415"/>
      <c r="S298" s="415"/>
      <c r="T298" s="415"/>
      <c r="U298" s="415"/>
      <c r="V298" s="415"/>
      <c r="W298" s="415"/>
      <c r="X298" s="415"/>
    </row>
    <row r="299" spans="1:24" x14ac:dyDescent="0.25">
      <c r="A299" s="415"/>
      <c r="B299" s="415"/>
      <c r="C299" s="415"/>
      <c r="D299" s="415"/>
      <c r="E299" s="415"/>
      <c r="F299" s="415"/>
      <c r="G299" s="415"/>
      <c r="H299" s="415"/>
      <c r="I299" s="415"/>
      <c r="J299" s="415"/>
      <c r="K299" s="415"/>
      <c r="L299" s="415"/>
      <c r="M299" s="415"/>
      <c r="N299" s="415"/>
      <c r="O299" s="415"/>
      <c r="P299" s="415"/>
      <c r="Q299" s="415"/>
      <c r="R299" s="415"/>
      <c r="S299" s="415"/>
      <c r="T299" s="415"/>
      <c r="U299" s="415"/>
      <c r="V299" s="415"/>
      <c r="W299" s="415"/>
      <c r="X299" s="415"/>
    </row>
    <row r="300" spans="1:24" x14ac:dyDescent="0.25">
      <c r="A300" s="415"/>
      <c r="B300" s="415"/>
      <c r="C300" s="415"/>
      <c r="D300" s="415"/>
      <c r="E300" s="415"/>
      <c r="F300" s="415"/>
      <c r="G300" s="415"/>
      <c r="H300" s="415"/>
      <c r="I300" s="415"/>
      <c r="J300" s="415"/>
      <c r="K300" s="415"/>
      <c r="L300" s="415"/>
      <c r="M300" s="415"/>
      <c r="N300" s="415"/>
      <c r="O300" s="415"/>
      <c r="P300" s="415"/>
      <c r="Q300" s="415"/>
      <c r="R300" s="415"/>
      <c r="S300" s="415"/>
      <c r="T300" s="415"/>
      <c r="U300" s="415"/>
      <c r="V300" s="415"/>
      <c r="W300" s="415"/>
      <c r="X300" s="415"/>
    </row>
    <row r="301" spans="1:24" x14ac:dyDescent="0.25">
      <c r="A301" s="415"/>
      <c r="B301" s="415"/>
      <c r="C301" s="415"/>
      <c r="D301" s="415"/>
      <c r="E301" s="415"/>
      <c r="F301" s="415"/>
      <c r="G301" s="415"/>
      <c r="H301" s="415"/>
      <c r="I301" s="415"/>
      <c r="J301" s="415"/>
      <c r="K301" s="415"/>
      <c r="L301" s="415"/>
      <c r="M301" s="415"/>
      <c r="N301" s="415"/>
      <c r="O301" s="415"/>
      <c r="P301" s="415"/>
      <c r="Q301" s="415"/>
      <c r="R301" s="415"/>
      <c r="S301" s="415"/>
      <c r="T301" s="415"/>
      <c r="U301" s="415"/>
      <c r="V301" s="415"/>
      <c r="W301" s="415"/>
      <c r="X301" s="415"/>
    </row>
    <row r="302" spans="1:24" x14ac:dyDescent="0.25">
      <c r="A302" s="415"/>
      <c r="B302" s="415"/>
      <c r="C302" s="415"/>
      <c r="D302" s="415"/>
      <c r="E302" s="415"/>
      <c r="F302" s="415"/>
      <c r="G302" s="415"/>
      <c r="H302" s="415"/>
      <c r="I302" s="415"/>
      <c r="J302" s="415"/>
      <c r="K302" s="415"/>
      <c r="L302" s="415"/>
      <c r="M302" s="415"/>
      <c r="N302" s="415"/>
      <c r="O302" s="415"/>
      <c r="P302" s="415"/>
      <c r="Q302" s="415"/>
      <c r="R302" s="415"/>
      <c r="S302" s="415"/>
      <c r="T302" s="415"/>
      <c r="U302" s="415"/>
      <c r="V302" s="415"/>
      <c r="W302" s="415"/>
      <c r="X302" s="415"/>
    </row>
    <row r="303" spans="1:24" x14ac:dyDescent="0.25">
      <c r="A303" s="415"/>
      <c r="B303" s="415"/>
      <c r="C303" s="415"/>
      <c r="D303" s="415"/>
      <c r="E303" s="415"/>
      <c r="F303" s="415"/>
      <c r="G303" s="415"/>
      <c r="H303" s="415"/>
      <c r="I303" s="415"/>
      <c r="J303" s="415"/>
      <c r="K303" s="415"/>
      <c r="L303" s="415"/>
      <c r="M303" s="415"/>
      <c r="N303" s="415"/>
      <c r="O303" s="415"/>
      <c r="P303" s="415"/>
      <c r="Q303" s="415"/>
      <c r="R303" s="415"/>
      <c r="S303" s="415"/>
      <c r="T303" s="415"/>
      <c r="U303" s="415"/>
      <c r="V303" s="415"/>
      <c r="W303" s="415"/>
      <c r="X303" s="415"/>
    </row>
    <row r="304" spans="1:24" x14ac:dyDescent="0.25">
      <c r="A304" s="415"/>
      <c r="B304" s="415"/>
      <c r="C304" s="415"/>
      <c r="D304" s="415"/>
      <c r="E304" s="415"/>
      <c r="F304" s="415"/>
      <c r="G304" s="415"/>
      <c r="H304" s="415"/>
      <c r="I304" s="415"/>
      <c r="J304" s="415"/>
      <c r="K304" s="415"/>
      <c r="L304" s="415"/>
      <c r="M304" s="415"/>
      <c r="N304" s="415"/>
      <c r="O304" s="415"/>
      <c r="P304" s="415"/>
      <c r="Q304" s="415"/>
      <c r="R304" s="415"/>
      <c r="S304" s="415"/>
      <c r="T304" s="415"/>
      <c r="U304" s="415"/>
      <c r="V304" s="415"/>
      <c r="W304" s="415"/>
      <c r="X304" s="415"/>
    </row>
    <row r="305" spans="1:24" x14ac:dyDescent="0.25">
      <c r="A305" s="415"/>
      <c r="B305" s="415"/>
      <c r="C305" s="415"/>
      <c r="D305" s="415"/>
      <c r="E305" s="415"/>
      <c r="F305" s="415"/>
      <c r="G305" s="415"/>
      <c r="H305" s="415"/>
      <c r="I305" s="415"/>
      <c r="J305" s="415"/>
      <c r="K305" s="415"/>
      <c r="L305" s="415"/>
      <c r="M305" s="415"/>
      <c r="N305" s="415"/>
      <c r="O305" s="415"/>
      <c r="P305" s="415"/>
      <c r="Q305" s="415"/>
      <c r="R305" s="415"/>
      <c r="S305" s="415"/>
      <c r="T305" s="415"/>
      <c r="U305" s="415"/>
      <c r="V305" s="415"/>
      <c r="W305" s="415"/>
      <c r="X305" s="415"/>
    </row>
    <row r="306" spans="1:24" x14ac:dyDescent="0.25">
      <c r="A306" s="415"/>
      <c r="B306" s="415"/>
      <c r="C306" s="415"/>
      <c r="D306" s="415"/>
      <c r="E306" s="415"/>
      <c r="F306" s="415"/>
      <c r="G306" s="415"/>
      <c r="H306" s="415"/>
      <c r="I306" s="415"/>
      <c r="J306" s="415"/>
      <c r="K306" s="415"/>
      <c r="L306" s="415"/>
      <c r="M306" s="415"/>
      <c r="N306" s="415"/>
      <c r="O306" s="415"/>
      <c r="P306" s="415"/>
      <c r="Q306" s="415"/>
      <c r="R306" s="415"/>
      <c r="S306" s="415"/>
      <c r="T306" s="415"/>
      <c r="U306" s="415"/>
      <c r="V306" s="415"/>
      <c r="W306" s="415"/>
      <c r="X306" s="415"/>
    </row>
    <row r="307" spans="1:24" x14ac:dyDescent="0.25">
      <c r="A307" s="415"/>
      <c r="B307" s="415"/>
      <c r="C307" s="415"/>
      <c r="D307" s="415"/>
      <c r="E307" s="415"/>
      <c r="F307" s="415"/>
      <c r="G307" s="415"/>
      <c r="H307" s="415"/>
      <c r="I307" s="415"/>
      <c r="J307" s="415"/>
      <c r="K307" s="415"/>
      <c r="L307" s="415"/>
      <c r="M307" s="415"/>
      <c r="N307" s="415"/>
      <c r="O307" s="415"/>
      <c r="P307" s="415"/>
      <c r="Q307" s="415"/>
      <c r="R307" s="415"/>
      <c r="S307" s="415"/>
      <c r="T307" s="415"/>
      <c r="U307" s="415"/>
      <c r="V307" s="415"/>
      <c r="W307" s="415"/>
      <c r="X307" s="415"/>
    </row>
    <row r="308" spans="1:24" x14ac:dyDescent="0.25">
      <c r="A308" s="415"/>
      <c r="B308" s="415"/>
      <c r="C308" s="415"/>
      <c r="D308" s="415"/>
      <c r="E308" s="415"/>
      <c r="F308" s="415"/>
      <c r="G308" s="415"/>
      <c r="H308" s="415"/>
      <c r="I308" s="415"/>
      <c r="J308" s="415"/>
      <c r="K308" s="415"/>
      <c r="L308" s="415"/>
      <c r="M308" s="415"/>
      <c r="N308" s="415"/>
      <c r="O308" s="415"/>
      <c r="P308" s="415"/>
      <c r="Q308" s="415"/>
      <c r="R308" s="415"/>
      <c r="S308" s="415"/>
      <c r="T308" s="415"/>
      <c r="U308" s="415"/>
      <c r="V308" s="415"/>
      <c r="W308" s="415"/>
      <c r="X308" s="415"/>
    </row>
    <row r="309" spans="1:24" x14ac:dyDescent="0.25">
      <c r="A309" s="415"/>
      <c r="B309" s="415"/>
      <c r="C309" s="415"/>
      <c r="D309" s="415"/>
      <c r="E309" s="415"/>
      <c r="F309" s="415"/>
      <c r="G309" s="415"/>
      <c r="H309" s="415"/>
      <c r="I309" s="415"/>
      <c r="J309" s="415"/>
      <c r="K309" s="415"/>
      <c r="L309" s="415"/>
      <c r="M309" s="415"/>
      <c r="N309" s="415"/>
      <c r="O309" s="415"/>
      <c r="P309" s="415"/>
      <c r="Q309" s="415"/>
      <c r="R309" s="415"/>
      <c r="S309" s="415"/>
      <c r="T309" s="415"/>
      <c r="U309" s="415"/>
      <c r="V309" s="415"/>
      <c r="W309" s="415"/>
      <c r="X309" s="415"/>
    </row>
    <row r="310" spans="1:24" x14ac:dyDescent="0.25">
      <c r="A310" s="415"/>
      <c r="B310" s="415"/>
      <c r="C310" s="415"/>
      <c r="D310" s="415"/>
      <c r="E310" s="415"/>
      <c r="F310" s="415"/>
      <c r="G310" s="415"/>
      <c r="H310" s="415"/>
      <c r="I310" s="415"/>
      <c r="J310" s="415"/>
      <c r="K310" s="415"/>
      <c r="L310" s="415"/>
      <c r="M310" s="415"/>
      <c r="N310" s="415"/>
      <c r="O310" s="415"/>
      <c r="P310" s="415"/>
      <c r="Q310" s="415"/>
      <c r="R310" s="415"/>
      <c r="S310" s="415"/>
      <c r="T310" s="415"/>
      <c r="U310" s="415"/>
      <c r="V310" s="415"/>
      <c r="W310" s="415"/>
      <c r="X310" s="415"/>
    </row>
    <row r="311" spans="1:24" x14ac:dyDescent="0.25">
      <c r="A311" s="415"/>
      <c r="B311" s="415"/>
      <c r="C311" s="415"/>
      <c r="D311" s="415"/>
      <c r="E311" s="415"/>
      <c r="F311" s="415"/>
      <c r="G311" s="415"/>
      <c r="H311" s="415"/>
      <c r="I311" s="415"/>
      <c r="J311" s="415"/>
      <c r="K311" s="415"/>
      <c r="L311" s="415"/>
      <c r="M311" s="415"/>
      <c r="N311" s="415"/>
      <c r="O311" s="415"/>
      <c r="P311" s="415"/>
      <c r="Q311" s="415"/>
      <c r="R311" s="415"/>
      <c r="S311" s="415"/>
      <c r="T311" s="415"/>
      <c r="U311" s="415"/>
      <c r="V311" s="415"/>
      <c r="W311" s="415"/>
      <c r="X311" s="415"/>
    </row>
    <row r="312" spans="1:24" x14ac:dyDescent="0.25">
      <c r="A312" s="415"/>
      <c r="B312" s="415"/>
      <c r="C312" s="415"/>
      <c r="D312" s="415"/>
      <c r="E312" s="415"/>
      <c r="F312" s="415"/>
      <c r="G312" s="415"/>
      <c r="H312" s="415"/>
      <c r="I312" s="415"/>
      <c r="J312" s="415"/>
      <c r="K312" s="415"/>
      <c r="L312" s="415"/>
      <c r="M312" s="415"/>
      <c r="N312" s="415"/>
      <c r="O312" s="415"/>
      <c r="P312" s="415"/>
      <c r="Q312" s="415"/>
      <c r="R312" s="415"/>
      <c r="S312" s="415"/>
      <c r="T312" s="415"/>
      <c r="U312" s="415"/>
      <c r="V312" s="415"/>
      <c r="W312" s="415"/>
      <c r="X312" s="415"/>
    </row>
    <row r="313" spans="1:24" x14ac:dyDescent="0.25">
      <c r="A313" s="415"/>
      <c r="B313" s="415"/>
      <c r="C313" s="415"/>
      <c r="D313" s="415"/>
      <c r="E313" s="415"/>
      <c r="F313" s="415"/>
      <c r="G313" s="415"/>
      <c r="H313" s="415"/>
      <c r="I313" s="415"/>
      <c r="J313" s="415"/>
      <c r="K313" s="415"/>
      <c r="L313" s="415"/>
      <c r="M313" s="415"/>
      <c r="N313" s="415"/>
      <c r="O313" s="415"/>
      <c r="P313" s="415"/>
      <c r="Q313" s="415"/>
      <c r="R313" s="415"/>
      <c r="S313" s="415"/>
      <c r="T313" s="415"/>
      <c r="U313" s="415"/>
      <c r="V313" s="415"/>
      <c r="W313" s="415"/>
      <c r="X313" s="415"/>
    </row>
    <row r="314" spans="1:24" x14ac:dyDescent="0.25">
      <c r="A314" s="415"/>
      <c r="B314" s="415"/>
      <c r="C314" s="415"/>
      <c r="D314" s="415"/>
      <c r="E314" s="415"/>
      <c r="F314" s="415"/>
      <c r="G314" s="415"/>
      <c r="H314" s="415"/>
      <c r="I314" s="415"/>
      <c r="J314" s="415"/>
      <c r="K314" s="415"/>
      <c r="L314" s="415"/>
      <c r="M314" s="415"/>
      <c r="N314" s="415"/>
      <c r="O314" s="415"/>
      <c r="P314" s="415"/>
      <c r="Q314" s="415"/>
      <c r="R314" s="415"/>
      <c r="S314" s="415"/>
      <c r="T314" s="415"/>
      <c r="U314" s="415"/>
      <c r="V314" s="415"/>
      <c r="W314" s="415"/>
      <c r="X314" s="415"/>
    </row>
    <row r="315" spans="1:24" x14ac:dyDescent="0.25">
      <c r="A315" s="415"/>
      <c r="B315" s="415"/>
      <c r="C315" s="415"/>
      <c r="D315" s="415"/>
      <c r="E315" s="415"/>
      <c r="F315" s="415"/>
      <c r="G315" s="415"/>
      <c r="H315" s="415"/>
      <c r="I315" s="415"/>
      <c r="J315" s="415"/>
      <c r="K315" s="415"/>
      <c r="L315" s="415"/>
      <c r="M315" s="415"/>
      <c r="N315" s="415"/>
      <c r="O315" s="415"/>
      <c r="P315" s="415"/>
      <c r="Q315" s="415"/>
      <c r="R315" s="415"/>
      <c r="S315" s="415"/>
      <c r="T315" s="415"/>
      <c r="U315" s="415"/>
      <c r="V315" s="415"/>
      <c r="W315" s="415"/>
      <c r="X315" s="415"/>
    </row>
    <row r="316" spans="1:24" x14ac:dyDescent="0.25">
      <c r="A316" s="415"/>
      <c r="B316" s="415"/>
      <c r="C316" s="415"/>
      <c r="D316" s="415"/>
      <c r="E316" s="415"/>
      <c r="F316" s="415"/>
      <c r="G316" s="415"/>
      <c r="H316" s="415"/>
      <c r="I316" s="415"/>
      <c r="J316" s="415"/>
      <c r="K316" s="415"/>
      <c r="L316" s="415"/>
      <c r="M316" s="415"/>
      <c r="N316" s="415"/>
      <c r="O316" s="415"/>
      <c r="P316" s="415"/>
      <c r="Q316" s="415"/>
      <c r="R316" s="415"/>
      <c r="S316" s="415"/>
      <c r="T316" s="415"/>
      <c r="U316" s="415"/>
      <c r="V316" s="415"/>
      <c r="W316" s="415"/>
      <c r="X316" s="415"/>
    </row>
    <row r="317" spans="1:24" x14ac:dyDescent="0.25">
      <c r="A317" s="415"/>
      <c r="B317" s="415"/>
      <c r="C317" s="415"/>
      <c r="D317" s="415"/>
      <c r="E317" s="415"/>
      <c r="F317" s="415"/>
      <c r="G317" s="415"/>
      <c r="H317" s="415"/>
      <c r="I317" s="415"/>
      <c r="J317" s="415"/>
      <c r="K317" s="415"/>
      <c r="L317" s="415"/>
      <c r="M317" s="415"/>
      <c r="N317" s="415"/>
      <c r="O317" s="415"/>
      <c r="P317" s="415"/>
      <c r="Q317" s="415"/>
      <c r="R317" s="415"/>
      <c r="S317" s="415"/>
      <c r="T317" s="415"/>
      <c r="U317" s="415"/>
      <c r="V317" s="415"/>
      <c r="W317" s="415"/>
      <c r="X317" s="415"/>
    </row>
    <row r="318" spans="1:24" x14ac:dyDescent="0.25">
      <c r="A318" s="415"/>
      <c r="B318" s="415"/>
      <c r="C318" s="415"/>
      <c r="D318" s="415"/>
      <c r="E318" s="415"/>
      <c r="F318" s="415"/>
      <c r="G318" s="415"/>
      <c r="H318" s="415"/>
      <c r="I318" s="415"/>
      <c r="J318" s="415"/>
      <c r="K318" s="415"/>
      <c r="L318" s="415"/>
      <c r="M318" s="415"/>
      <c r="N318" s="415"/>
      <c r="O318" s="415"/>
      <c r="P318" s="415"/>
      <c r="Q318" s="415"/>
      <c r="R318" s="415"/>
      <c r="S318" s="415"/>
      <c r="T318" s="415"/>
      <c r="U318" s="415"/>
      <c r="V318" s="415"/>
      <c r="W318" s="415"/>
      <c r="X318" s="415"/>
    </row>
    <row r="319" spans="1:24" x14ac:dyDescent="0.25">
      <c r="A319" s="415"/>
      <c r="B319" s="415"/>
      <c r="C319" s="415"/>
      <c r="D319" s="415"/>
      <c r="E319" s="415"/>
      <c r="F319" s="415"/>
      <c r="G319" s="415"/>
      <c r="H319" s="415"/>
      <c r="I319" s="415"/>
      <c r="J319" s="415"/>
      <c r="K319" s="415"/>
      <c r="L319" s="415"/>
      <c r="M319" s="415"/>
      <c r="N319" s="415"/>
      <c r="O319" s="415"/>
      <c r="P319" s="415"/>
      <c r="Q319" s="415"/>
      <c r="R319" s="415"/>
      <c r="S319" s="415"/>
      <c r="T319" s="415"/>
      <c r="U319" s="415"/>
      <c r="V319" s="415"/>
      <c r="W319" s="415"/>
      <c r="X319" s="415"/>
    </row>
    <row r="320" spans="1:24" x14ac:dyDescent="0.25">
      <c r="A320" s="415"/>
      <c r="B320" s="415"/>
      <c r="C320" s="415"/>
      <c r="D320" s="415"/>
      <c r="E320" s="415"/>
      <c r="F320" s="415"/>
      <c r="G320" s="415"/>
      <c r="H320" s="415"/>
      <c r="I320" s="415"/>
      <c r="J320" s="415"/>
      <c r="K320" s="415"/>
      <c r="L320" s="415"/>
      <c r="M320" s="415"/>
      <c r="N320" s="415"/>
      <c r="O320" s="415"/>
      <c r="P320" s="415"/>
      <c r="Q320" s="415"/>
      <c r="R320" s="415"/>
      <c r="S320" s="415"/>
      <c r="T320" s="415"/>
      <c r="U320" s="415"/>
      <c r="V320" s="415"/>
      <c r="W320" s="415"/>
      <c r="X320" s="415"/>
    </row>
    <row r="321" spans="1:24" x14ac:dyDescent="0.25">
      <c r="A321" s="415"/>
      <c r="B321" s="415"/>
      <c r="C321" s="415"/>
      <c r="D321" s="415"/>
      <c r="E321" s="415"/>
      <c r="F321" s="415"/>
      <c r="G321" s="415"/>
      <c r="H321" s="415"/>
      <c r="I321" s="415"/>
      <c r="J321" s="415"/>
      <c r="K321" s="415"/>
      <c r="L321" s="415"/>
      <c r="M321" s="415"/>
      <c r="N321" s="415"/>
      <c r="O321" s="415"/>
      <c r="P321" s="415"/>
      <c r="Q321" s="415"/>
      <c r="R321" s="415"/>
      <c r="S321" s="415"/>
      <c r="T321" s="415"/>
      <c r="U321" s="415"/>
      <c r="V321" s="415"/>
      <c r="W321" s="415"/>
      <c r="X321" s="415"/>
    </row>
    <row r="322" spans="1:24" x14ac:dyDescent="0.25">
      <c r="A322" s="415"/>
      <c r="B322" s="415"/>
      <c r="C322" s="415"/>
      <c r="D322" s="415"/>
      <c r="E322" s="415"/>
      <c r="F322" s="415"/>
      <c r="G322" s="415"/>
      <c r="H322" s="415"/>
      <c r="I322" s="415"/>
      <c r="J322" s="415"/>
      <c r="K322" s="415"/>
      <c r="L322" s="415"/>
      <c r="M322" s="415"/>
      <c r="N322" s="415"/>
      <c r="O322" s="415"/>
      <c r="P322" s="415"/>
      <c r="Q322" s="415"/>
      <c r="R322" s="415"/>
      <c r="S322" s="415"/>
      <c r="T322" s="415"/>
      <c r="U322" s="415"/>
      <c r="V322" s="415"/>
      <c r="W322" s="415"/>
      <c r="X322" s="415"/>
    </row>
    <row r="323" spans="1:24" x14ac:dyDescent="0.25">
      <c r="A323" s="415"/>
      <c r="B323" s="415"/>
      <c r="C323" s="415"/>
      <c r="D323" s="415"/>
      <c r="E323" s="415"/>
      <c r="F323" s="415"/>
      <c r="G323" s="415"/>
      <c r="H323" s="415"/>
      <c r="I323" s="415"/>
      <c r="J323" s="415"/>
      <c r="K323" s="415"/>
      <c r="L323" s="415"/>
      <c r="M323" s="415"/>
      <c r="N323" s="415"/>
      <c r="O323" s="415"/>
      <c r="P323" s="415"/>
      <c r="Q323" s="415"/>
      <c r="R323" s="415"/>
      <c r="S323" s="415"/>
      <c r="T323" s="415"/>
      <c r="U323" s="415"/>
      <c r="V323" s="415"/>
      <c r="W323" s="415"/>
      <c r="X323" s="415"/>
    </row>
    <row r="324" spans="1:24" x14ac:dyDescent="0.25">
      <c r="A324" s="415"/>
      <c r="B324" s="415"/>
      <c r="C324" s="415"/>
      <c r="D324" s="415"/>
      <c r="E324" s="415"/>
      <c r="F324" s="415"/>
      <c r="G324" s="415"/>
      <c r="H324" s="415"/>
      <c r="I324" s="415"/>
      <c r="J324" s="415"/>
      <c r="K324" s="415"/>
      <c r="L324" s="415"/>
      <c r="M324" s="415"/>
      <c r="N324" s="415"/>
      <c r="O324" s="415"/>
      <c r="P324" s="415"/>
      <c r="Q324" s="415"/>
      <c r="R324" s="415"/>
      <c r="S324" s="415"/>
      <c r="T324" s="415"/>
      <c r="U324" s="415"/>
      <c r="V324" s="415"/>
      <c r="W324" s="415"/>
      <c r="X324" s="415"/>
    </row>
    <row r="325" spans="1:24" x14ac:dyDescent="0.25">
      <c r="A325" s="415"/>
      <c r="B325" s="415"/>
      <c r="C325" s="415"/>
      <c r="D325" s="415"/>
      <c r="E325" s="415"/>
      <c r="F325" s="415"/>
      <c r="G325" s="415"/>
      <c r="H325" s="415"/>
      <c r="I325" s="415"/>
      <c r="J325" s="415"/>
      <c r="K325" s="415"/>
      <c r="L325" s="415"/>
      <c r="M325" s="415"/>
      <c r="N325" s="415"/>
      <c r="O325" s="415"/>
      <c r="P325" s="415"/>
      <c r="Q325" s="415"/>
      <c r="R325" s="415"/>
      <c r="S325" s="415"/>
      <c r="T325" s="415"/>
      <c r="U325" s="415"/>
      <c r="V325" s="415"/>
      <c r="W325" s="415"/>
      <c r="X325" s="415"/>
    </row>
    <row r="326" spans="1:24" x14ac:dyDescent="0.25">
      <c r="A326" s="415"/>
      <c r="B326" s="415"/>
      <c r="C326" s="415"/>
      <c r="D326" s="415"/>
      <c r="E326" s="415"/>
      <c r="F326" s="415"/>
      <c r="G326" s="415"/>
      <c r="H326" s="415"/>
      <c r="I326" s="415"/>
      <c r="J326" s="415"/>
      <c r="K326" s="415"/>
      <c r="L326" s="415"/>
      <c r="M326" s="415"/>
      <c r="N326" s="415"/>
      <c r="O326" s="415"/>
      <c r="P326" s="415"/>
      <c r="Q326" s="415"/>
      <c r="R326" s="415"/>
      <c r="S326" s="415"/>
      <c r="T326" s="415"/>
      <c r="U326" s="415"/>
      <c r="V326" s="415"/>
      <c r="W326" s="415"/>
      <c r="X326" s="415"/>
    </row>
    <row r="327" spans="1:24" x14ac:dyDescent="0.25">
      <c r="A327" s="415"/>
      <c r="B327" s="415"/>
      <c r="C327" s="415"/>
      <c r="D327" s="415"/>
      <c r="E327" s="415"/>
      <c r="F327" s="415"/>
      <c r="G327" s="415"/>
      <c r="H327" s="415"/>
      <c r="I327" s="415"/>
      <c r="J327" s="415"/>
      <c r="K327" s="415"/>
      <c r="L327" s="415"/>
      <c r="M327" s="415"/>
      <c r="N327" s="415"/>
      <c r="O327" s="415"/>
      <c r="P327" s="415"/>
      <c r="Q327" s="415"/>
      <c r="R327" s="415"/>
      <c r="S327" s="415"/>
      <c r="T327" s="415"/>
      <c r="U327" s="415"/>
      <c r="V327" s="415"/>
      <c r="W327" s="415"/>
      <c r="X327" s="415"/>
    </row>
    <row r="328" spans="1:24" x14ac:dyDescent="0.25">
      <c r="A328" s="415"/>
      <c r="B328" s="415"/>
      <c r="C328" s="415"/>
      <c r="D328" s="415"/>
      <c r="E328" s="415"/>
      <c r="F328" s="415"/>
      <c r="G328" s="415"/>
      <c r="H328" s="415"/>
      <c r="I328" s="415"/>
      <c r="J328" s="415"/>
      <c r="K328" s="415"/>
      <c r="L328" s="415"/>
      <c r="M328" s="415"/>
      <c r="N328" s="415"/>
      <c r="O328" s="415"/>
      <c r="P328" s="415"/>
      <c r="Q328" s="415"/>
      <c r="R328" s="415"/>
      <c r="S328" s="415"/>
      <c r="T328" s="415"/>
      <c r="U328" s="415"/>
      <c r="V328" s="415"/>
      <c r="W328" s="415"/>
      <c r="X328" s="415"/>
    </row>
    <row r="329" spans="1:24" x14ac:dyDescent="0.25">
      <c r="A329" s="415"/>
      <c r="B329" s="415"/>
      <c r="C329" s="415"/>
      <c r="D329" s="415"/>
      <c r="E329" s="415"/>
      <c r="F329" s="415"/>
      <c r="G329" s="415"/>
      <c r="H329" s="415"/>
      <c r="I329" s="415"/>
      <c r="J329" s="415"/>
      <c r="K329" s="415"/>
      <c r="L329" s="415"/>
      <c r="M329" s="415"/>
      <c r="N329" s="415"/>
      <c r="O329" s="415"/>
      <c r="P329" s="415"/>
      <c r="Q329" s="415"/>
      <c r="R329" s="415"/>
      <c r="S329" s="415"/>
      <c r="T329" s="415"/>
      <c r="U329" s="415"/>
      <c r="V329" s="415"/>
      <c r="W329" s="415"/>
      <c r="X329" s="415"/>
    </row>
    <row r="330" spans="1:24" x14ac:dyDescent="0.25">
      <c r="A330" s="415"/>
      <c r="B330" s="415"/>
      <c r="C330" s="415"/>
      <c r="D330" s="415"/>
      <c r="E330" s="415"/>
      <c r="F330" s="415"/>
      <c r="G330" s="415"/>
      <c r="H330" s="415"/>
      <c r="I330" s="415"/>
      <c r="J330" s="415"/>
      <c r="K330" s="415"/>
      <c r="L330" s="415"/>
      <c r="M330" s="415"/>
      <c r="N330" s="415"/>
      <c r="O330" s="415"/>
      <c r="P330" s="415"/>
      <c r="Q330" s="415"/>
      <c r="R330" s="415"/>
      <c r="S330" s="415"/>
      <c r="T330" s="415"/>
      <c r="U330" s="415"/>
      <c r="V330" s="415"/>
      <c r="W330" s="415"/>
      <c r="X330" s="415"/>
    </row>
    <row r="331" spans="1:24" x14ac:dyDescent="0.25">
      <c r="A331" s="415"/>
      <c r="B331" s="415"/>
      <c r="C331" s="415"/>
      <c r="D331" s="415"/>
      <c r="E331" s="415"/>
      <c r="F331" s="415"/>
      <c r="G331" s="415"/>
      <c r="H331" s="415"/>
      <c r="I331" s="415"/>
      <c r="J331" s="415"/>
      <c r="K331" s="415"/>
      <c r="L331" s="415"/>
      <c r="M331" s="415"/>
      <c r="N331" s="415"/>
      <c r="O331" s="415"/>
      <c r="P331" s="415"/>
      <c r="Q331" s="415"/>
      <c r="R331" s="415"/>
      <c r="S331" s="415"/>
      <c r="T331" s="415"/>
      <c r="U331" s="415"/>
      <c r="V331" s="415"/>
      <c r="W331" s="415"/>
      <c r="X331" s="415"/>
    </row>
    <row r="332" spans="1:24" x14ac:dyDescent="0.25">
      <c r="A332" s="415"/>
      <c r="B332" s="415"/>
      <c r="C332" s="415"/>
      <c r="D332" s="415"/>
      <c r="E332" s="415"/>
      <c r="F332" s="415"/>
      <c r="G332" s="415"/>
      <c r="H332" s="415"/>
      <c r="I332" s="415"/>
      <c r="J332" s="415"/>
      <c r="K332" s="415"/>
      <c r="L332" s="415"/>
      <c r="M332" s="415"/>
      <c r="N332" s="415"/>
      <c r="O332" s="415"/>
      <c r="P332" s="415"/>
      <c r="Q332" s="415"/>
      <c r="R332" s="415"/>
      <c r="S332" s="415"/>
      <c r="T332" s="415"/>
      <c r="U332" s="415"/>
      <c r="V332" s="415"/>
      <c r="W332" s="415"/>
      <c r="X332" s="415"/>
    </row>
    <row r="333" spans="1:24" x14ac:dyDescent="0.25">
      <c r="A333" s="415"/>
      <c r="B333" s="415"/>
      <c r="C333" s="415"/>
      <c r="D333" s="415"/>
      <c r="E333" s="415"/>
      <c r="F333" s="415"/>
      <c r="G333" s="415"/>
      <c r="H333" s="415"/>
      <c r="I333" s="415"/>
      <c r="J333" s="415"/>
      <c r="K333" s="415"/>
      <c r="L333" s="415"/>
      <c r="M333" s="415"/>
      <c r="N333" s="415"/>
      <c r="O333" s="415"/>
      <c r="P333" s="415"/>
      <c r="Q333" s="415"/>
      <c r="R333" s="415"/>
      <c r="S333" s="415"/>
      <c r="T333" s="415"/>
      <c r="U333" s="415"/>
      <c r="V333" s="415"/>
      <c r="W333" s="415"/>
      <c r="X333" s="415"/>
    </row>
    <row r="334" spans="1:24" x14ac:dyDescent="0.25">
      <c r="A334" s="415"/>
      <c r="B334" s="415"/>
      <c r="C334" s="415"/>
      <c r="D334" s="415"/>
      <c r="E334" s="415"/>
      <c r="F334" s="415"/>
      <c r="G334" s="415"/>
      <c r="H334" s="415"/>
      <c r="I334" s="415"/>
      <c r="J334" s="415"/>
      <c r="K334" s="415"/>
      <c r="L334" s="415"/>
      <c r="M334" s="415"/>
      <c r="N334" s="415"/>
      <c r="O334" s="415"/>
      <c r="P334" s="415"/>
      <c r="Q334" s="415"/>
      <c r="R334" s="415"/>
      <c r="S334" s="415"/>
      <c r="T334" s="415"/>
      <c r="U334" s="415"/>
      <c r="V334" s="415"/>
      <c r="W334" s="415"/>
      <c r="X334" s="415"/>
    </row>
    <row r="335" spans="1:24" x14ac:dyDescent="0.25">
      <c r="A335" s="415"/>
      <c r="B335" s="415"/>
      <c r="C335" s="415"/>
      <c r="D335" s="415"/>
      <c r="E335" s="415"/>
      <c r="F335" s="415"/>
      <c r="G335" s="415"/>
      <c r="H335" s="415"/>
      <c r="I335" s="415"/>
      <c r="J335" s="415"/>
      <c r="K335" s="415"/>
      <c r="L335" s="415"/>
      <c r="M335" s="415"/>
      <c r="N335" s="415"/>
      <c r="O335" s="415"/>
      <c r="P335" s="415"/>
      <c r="Q335" s="415"/>
      <c r="R335" s="415"/>
      <c r="S335" s="415"/>
      <c r="T335" s="415"/>
      <c r="U335" s="415"/>
      <c r="V335" s="415"/>
      <c r="W335" s="415"/>
      <c r="X335" s="415"/>
    </row>
    <row r="336" spans="1:24" x14ac:dyDescent="0.25">
      <c r="A336" s="415"/>
      <c r="B336" s="415"/>
      <c r="C336" s="415"/>
      <c r="D336" s="415"/>
      <c r="E336" s="415"/>
      <c r="F336" s="415"/>
      <c r="G336" s="415"/>
      <c r="H336" s="415"/>
      <c r="I336" s="415"/>
      <c r="J336" s="415"/>
      <c r="K336" s="415"/>
      <c r="L336" s="415"/>
      <c r="M336" s="415"/>
      <c r="N336" s="415"/>
      <c r="O336" s="415"/>
      <c r="P336" s="415"/>
      <c r="Q336" s="415"/>
      <c r="R336" s="415"/>
      <c r="S336" s="415"/>
      <c r="T336" s="415"/>
      <c r="U336" s="415"/>
      <c r="V336" s="415"/>
      <c r="W336" s="415"/>
      <c r="X336" s="415"/>
    </row>
    <row r="337" spans="1:24" x14ac:dyDescent="0.25">
      <c r="A337" s="415"/>
      <c r="B337" s="415"/>
      <c r="C337" s="415"/>
      <c r="D337" s="415"/>
      <c r="E337" s="415"/>
      <c r="F337" s="415"/>
      <c r="G337" s="415"/>
      <c r="H337" s="415"/>
      <c r="I337" s="415"/>
      <c r="J337" s="415"/>
      <c r="K337" s="415"/>
      <c r="L337" s="415"/>
      <c r="M337" s="415"/>
      <c r="N337" s="415"/>
      <c r="O337" s="415"/>
      <c r="P337" s="415"/>
      <c r="Q337" s="415"/>
      <c r="R337" s="415"/>
      <c r="S337" s="415"/>
      <c r="T337" s="415"/>
      <c r="U337" s="415"/>
      <c r="V337" s="415"/>
      <c r="W337" s="415"/>
      <c r="X337" s="415"/>
    </row>
    <row r="338" spans="1:24" x14ac:dyDescent="0.25">
      <c r="A338" s="415"/>
      <c r="B338" s="415"/>
      <c r="C338" s="415"/>
      <c r="D338" s="415"/>
      <c r="E338" s="415"/>
      <c r="F338" s="415"/>
      <c r="G338" s="415"/>
      <c r="H338" s="415"/>
      <c r="I338" s="415"/>
      <c r="J338" s="415"/>
      <c r="K338" s="415"/>
      <c r="L338" s="415"/>
      <c r="M338" s="415"/>
      <c r="N338" s="415"/>
      <c r="O338" s="415"/>
      <c r="P338" s="415"/>
      <c r="Q338" s="415"/>
      <c r="R338" s="415"/>
      <c r="S338" s="415"/>
      <c r="T338" s="415"/>
      <c r="U338" s="415"/>
      <c r="V338" s="415"/>
      <c r="W338" s="415"/>
      <c r="X338" s="415"/>
    </row>
    <row r="339" spans="1:24" x14ac:dyDescent="0.25">
      <c r="A339" s="415"/>
      <c r="B339" s="415"/>
      <c r="C339" s="415"/>
      <c r="D339" s="415"/>
      <c r="E339" s="415"/>
      <c r="F339" s="415"/>
      <c r="G339" s="415"/>
      <c r="H339" s="415"/>
      <c r="I339" s="415"/>
      <c r="J339" s="415"/>
      <c r="K339" s="415"/>
      <c r="L339" s="415"/>
      <c r="M339" s="415"/>
      <c r="N339" s="415"/>
      <c r="O339" s="415"/>
      <c r="P339" s="415"/>
      <c r="Q339" s="415"/>
      <c r="R339" s="415"/>
      <c r="S339" s="415"/>
      <c r="T339" s="415"/>
      <c r="U339" s="415"/>
      <c r="V339" s="415"/>
      <c r="W339" s="415"/>
      <c r="X339" s="415"/>
    </row>
    <row r="340" spans="1:24" x14ac:dyDescent="0.25">
      <c r="A340" s="415"/>
      <c r="B340" s="415"/>
      <c r="C340" s="415"/>
      <c r="D340" s="415"/>
      <c r="E340" s="415"/>
      <c r="F340" s="415"/>
      <c r="G340" s="415"/>
      <c r="H340" s="415"/>
      <c r="I340" s="415"/>
      <c r="J340" s="415"/>
      <c r="K340" s="415"/>
      <c r="L340" s="415"/>
      <c r="M340" s="415"/>
      <c r="N340" s="415"/>
      <c r="O340" s="415"/>
      <c r="P340" s="415"/>
      <c r="Q340" s="415"/>
      <c r="R340" s="415"/>
      <c r="S340" s="415"/>
      <c r="T340" s="415"/>
      <c r="U340" s="415"/>
      <c r="V340" s="415"/>
      <c r="W340" s="415"/>
      <c r="X340" s="415"/>
    </row>
    <row r="341" spans="1:24" x14ac:dyDescent="0.25">
      <c r="A341" s="415"/>
      <c r="B341" s="415"/>
      <c r="C341" s="415"/>
      <c r="D341" s="415"/>
      <c r="E341" s="415"/>
      <c r="F341" s="415"/>
      <c r="G341" s="415"/>
      <c r="H341" s="415"/>
      <c r="I341" s="415"/>
      <c r="J341" s="415"/>
      <c r="K341" s="415"/>
      <c r="L341" s="415"/>
      <c r="M341" s="415"/>
      <c r="N341" s="415"/>
      <c r="O341" s="415"/>
      <c r="P341" s="415"/>
      <c r="Q341" s="415"/>
      <c r="R341" s="415"/>
      <c r="S341" s="415"/>
      <c r="T341" s="415"/>
      <c r="U341" s="415"/>
      <c r="V341" s="415"/>
      <c r="W341" s="415"/>
      <c r="X341" s="415"/>
    </row>
    <row r="342" spans="1:24" x14ac:dyDescent="0.25">
      <c r="A342" s="415"/>
      <c r="B342" s="415"/>
      <c r="C342" s="415"/>
      <c r="D342" s="415"/>
      <c r="E342" s="415"/>
      <c r="F342" s="415"/>
      <c r="G342" s="415"/>
      <c r="H342" s="415"/>
      <c r="I342" s="415"/>
      <c r="J342" s="415"/>
      <c r="K342" s="415"/>
      <c r="L342" s="415"/>
      <c r="M342" s="415"/>
      <c r="N342" s="415"/>
      <c r="O342" s="415"/>
      <c r="P342" s="415"/>
      <c r="Q342" s="415"/>
      <c r="R342" s="415"/>
      <c r="S342" s="415"/>
      <c r="T342" s="415"/>
      <c r="U342" s="415"/>
      <c r="V342" s="415"/>
      <c r="W342" s="415"/>
      <c r="X342" s="415"/>
    </row>
    <row r="343" spans="1:24" x14ac:dyDescent="0.25">
      <c r="A343" s="415"/>
      <c r="B343" s="415"/>
      <c r="C343" s="415"/>
      <c r="D343" s="415"/>
      <c r="E343" s="415"/>
      <c r="F343" s="415"/>
      <c r="G343" s="415"/>
      <c r="H343" s="415"/>
      <c r="I343" s="415"/>
      <c r="J343" s="415"/>
      <c r="K343" s="415"/>
      <c r="L343" s="415"/>
      <c r="M343" s="415"/>
      <c r="N343" s="415"/>
      <c r="O343" s="415"/>
      <c r="P343" s="415"/>
      <c r="Q343" s="415"/>
      <c r="R343" s="415"/>
      <c r="S343" s="415"/>
      <c r="T343" s="415"/>
      <c r="U343" s="415"/>
      <c r="V343" s="415"/>
      <c r="W343" s="415"/>
      <c r="X343" s="415"/>
    </row>
    <row r="344" spans="1:24" x14ac:dyDescent="0.25">
      <c r="A344" s="415"/>
      <c r="B344" s="415"/>
      <c r="C344" s="415"/>
      <c r="D344" s="415"/>
      <c r="E344" s="415"/>
      <c r="F344" s="415"/>
      <c r="G344" s="415"/>
      <c r="H344" s="415"/>
      <c r="I344" s="415"/>
      <c r="J344" s="415"/>
      <c r="K344" s="415"/>
      <c r="L344" s="415"/>
      <c r="M344" s="415"/>
      <c r="N344" s="415"/>
      <c r="O344" s="415"/>
      <c r="P344" s="415"/>
      <c r="Q344" s="415"/>
      <c r="R344" s="415"/>
      <c r="S344" s="415"/>
      <c r="T344" s="415"/>
      <c r="U344" s="415"/>
      <c r="V344" s="415"/>
      <c r="W344" s="415"/>
      <c r="X344" s="415"/>
    </row>
    <row r="345" spans="1:24" x14ac:dyDescent="0.25">
      <c r="A345" s="415"/>
      <c r="B345" s="415"/>
      <c r="C345" s="415"/>
      <c r="D345" s="415"/>
      <c r="E345" s="415"/>
      <c r="F345" s="415"/>
      <c r="G345" s="415"/>
      <c r="H345" s="415"/>
      <c r="I345" s="415"/>
      <c r="J345" s="415"/>
      <c r="K345" s="415"/>
      <c r="L345" s="415"/>
      <c r="M345" s="415"/>
      <c r="N345" s="415"/>
      <c r="O345" s="415"/>
      <c r="P345" s="415"/>
      <c r="Q345" s="415"/>
      <c r="R345" s="415"/>
      <c r="S345" s="415"/>
      <c r="T345" s="415"/>
      <c r="U345" s="415"/>
      <c r="V345" s="415"/>
      <c r="W345" s="415"/>
      <c r="X345" s="415"/>
    </row>
    <row r="346" spans="1:24" x14ac:dyDescent="0.25">
      <c r="A346" s="415"/>
      <c r="B346" s="415"/>
      <c r="C346" s="415"/>
      <c r="D346" s="415"/>
      <c r="E346" s="415"/>
      <c r="F346" s="415"/>
      <c r="G346" s="415"/>
      <c r="H346" s="415"/>
      <c r="I346" s="415"/>
      <c r="J346" s="415"/>
      <c r="K346" s="415"/>
      <c r="L346" s="415"/>
      <c r="M346" s="415"/>
      <c r="N346" s="415"/>
      <c r="O346" s="415"/>
      <c r="P346" s="415"/>
      <c r="Q346" s="415"/>
      <c r="R346" s="415"/>
      <c r="S346" s="415"/>
      <c r="T346" s="415"/>
      <c r="U346" s="415"/>
      <c r="V346" s="415"/>
      <c r="W346" s="415"/>
      <c r="X346" s="415"/>
    </row>
    <row r="347" spans="1:24" x14ac:dyDescent="0.25">
      <c r="A347" s="415"/>
      <c r="B347" s="415"/>
      <c r="C347" s="415"/>
      <c r="D347" s="415"/>
      <c r="E347" s="415"/>
      <c r="F347" s="415"/>
      <c r="G347" s="415"/>
      <c r="H347" s="415"/>
      <c r="I347" s="415"/>
      <c r="J347" s="415"/>
      <c r="K347" s="415"/>
      <c r="L347" s="415"/>
      <c r="M347" s="415"/>
      <c r="N347" s="415"/>
      <c r="O347" s="415"/>
      <c r="P347" s="415"/>
      <c r="Q347" s="415"/>
      <c r="R347" s="415"/>
      <c r="S347" s="415"/>
      <c r="T347" s="415"/>
      <c r="U347" s="415"/>
      <c r="V347" s="415"/>
      <c r="W347" s="415"/>
      <c r="X347" s="415"/>
    </row>
    <row r="348" spans="1:24" x14ac:dyDescent="0.25">
      <c r="A348" s="415"/>
      <c r="B348" s="415"/>
      <c r="C348" s="415"/>
      <c r="D348" s="415"/>
      <c r="E348" s="415"/>
      <c r="F348" s="415"/>
      <c r="G348" s="415"/>
      <c r="H348" s="415"/>
      <c r="I348" s="415"/>
      <c r="J348" s="415"/>
      <c r="K348" s="415"/>
      <c r="L348" s="415"/>
      <c r="M348" s="415"/>
      <c r="N348" s="415"/>
      <c r="O348" s="415"/>
      <c r="P348" s="415"/>
      <c r="Q348" s="415"/>
      <c r="R348" s="415"/>
      <c r="S348" s="415"/>
      <c r="T348" s="415"/>
      <c r="U348" s="415"/>
      <c r="V348" s="415"/>
      <c r="W348" s="415"/>
      <c r="X348" s="415"/>
    </row>
    <row r="349" spans="1:24" x14ac:dyDescent="0.25">
      <c r="A349" s="415"/>
      <c r="B349" s="415"/>
      <c r="C349" s="415"/>
      <c r="D349" s="415"/>
      <c r="E349" s="415"/>
      <c r="F349" s="415"/>
      <c r="G349" s="415"/>
      <c r="H349" s="415"/>
      <c r="I349" s="415"/>
      <c r="J349" s="415"/>
      <c r="K349" s="415"/>
      <c r="L349" s="415"/>
      <c r="M349" s="415"/>
      <c r="N349" s="415"/>
      <c r="O349" s="415"/>
      <c r="P349" s="415"/>
      <c r="Q349" s="415"/>
      <c r="R349" s="415"/>
      <c r="S349" s="415"/>
      <c r="T349" s="415"/>
      <c r="U349" s="415"/>
      <c r="V349" s="415"/>
      <c r="W349" s="415"/>
      <c r="X349" s="415"/>
    </row>
    <row r="350" spans="1:24" x14ac:dyDescent="0.25">
      <c r="A350" s="415"/>
      <c r="B350" s="415"/>
      <c r="C350" s="415"/>
      <c r="D350" s="415"/>
      <c r="E350" s="415"/>
      <c r="F350" s="415"/>
      <c r="G350" s="415"/>
      <c r="H350" s="415"/>
      <c r="I350" s="415"/>
      <c r="J350" s="415"/>
      <c r="K350" s="415"/>
      <c r="L350" s="415"/>
      <c r="M350" s="415"/>
      <c r="N350" s="415"/>
      <c r="O350" s="415"/>
      <c r="P350" s="415"/>
      <c r="Q350" s="415"/>
      <c r="R350" s="415"/>
      <c r="S350" s="415"/>
      <c r="T350" s="415"/>
      <c r="U350" s="415"/>
      <c r="V350" s="415"/>
      <c r="W350" s="415"/>
      <c r="X350" s="415"/>
    </row>
    <row r="351" spans="1:24" x14ac:dyDescent="0.25">
      <c r="A351" s="415"/>
      <c r="B351" s="415"/>
      <c r="C351" s="415"/>
      <c r="D351" s="415"/>
      <c r="E351" s="415"/>
      <c r="F351" s="415"/>
      <c r="G351" s="415"/>
      <c r="H351" s="415"/>
      <c r="I351" s="415"/>
      <c r="J351" s="415"/>
      <c r="K351" s="415"/>
      <c r="L351" s="415"/>
      <c r="M351" s="415"/>
      <c r="N351" s="415"/>
      <c r="O351" s="415"/>
      <c r="P351" s="415"/>
      <c r="Q351" s="415"/>
      <c r="R351" s="415"/>
      <c r="S351" s="415"/>
      <c r="T351" s="415"/>
      <c r="U351" s="415"/>
      <c r="V351" s="415"/>
      <c r="W351" s="415"/>
      <c r="X351" s="415"/>
    </row>
    <row r="352" spans="1:24" x14ac:dyDescent="0.25">
      <c r="A352" s="415"/>
      <c r="B352" s="415"/>
      <c r="C352" s="415"/>
      <c r="D352" s="415"/>
      <c r="E352" s="415"/>
      <c r="F352" s="415"/>
      <c r="G352" s="415"/>
      <c r="H352" s="415"/>
      <c r="I352" s="415"/>
      <c r="J352" s="415"/>
      <c r="K352" s="415"/>
      <c r="L352" s="415"/>
      <c r="M352" s="415"/>
      <c r="N352" s="415"/>
      <c r="O352" s="415"/>
      <c r="P352" s="415"/>
      <c r="Q352" s="415"/>
      <c r="R352" s="415"/>
      <c r="S352" s="415"/>
      <c r="T352" s="415"/>
      <c r="U352" s="415"/>
      <c r="V352" s="415"/>
      <c r="W352" s="415"/>
      <c r="X352" s="415"/>
    </row>
    <row r="353" spans="1:24" x14ac:dyDescent="0.25">
      <c r="A353" s="415"/>
      <c r="B353" s="415"/>
      <c r="C353" s="415"/>
      <c r="D353" s="415"/>
      <c r="E353" s="415"/>
      <c r="F353" s="415"/>
      <c r="G353" s="415"/>
      <c r="H353" s="415"/>
      <c r="I353" s="415"/>
      <c r="J353" s="415"/>
      <c r="K353" s="415"/>
      <c r="L353" s="415"/>
      <c r="M353" s="415"/>
      <c r="N353" s="415"/>
      <c r="O353" s="415"/>
      <c r="P353" s="415"/>
      <c r="Q353" s="415"/>
      <c r="R353" s="415"/>
      <c r="S353" s="415"/>
      <c r="T353" s="415"/>
      <c r="U353" s="415"/>
      <c r="V353" s="415"/>
      <c r="W353" s="415"/>
      <c r="X353" s="415"/>
    </row>
    <row r="354" spans="1:24" x14ac:dyDescent="0.25">
      <c r="A354" s="415"/>
      <c r="B354" s="415"/>
      <c r="C354" s="415"/>
      <c r="D354" s="415"/>
      <c r="E354" s="415"/>
      <c r="F354" s="415"/>
      <c r="G354" s="415"/>
      <c r="H354" s="415"/>
      <c r="I354" s="415"/>
      <c r="J354" s="415"/>
      <c r="K354" s="415"/>
      <c r="L354" s="415"/>
      <c r="M354" s="415"/>
      <c r="N354" s="415"/>
      <c r="O354" s="415"/>
      <c r="P354" s="415"/>
      <c r="Q354" s="415"/>
      <c r="R354" s="415"/>
      <c r="S354" s="415"/>
      <c r="T354" s="415"/>
      <c r="U354" s="415"/>
      <c r="V354" s="415"/>
      <c r="W354" s="415"/>
      <c r="X354" s="415"/>
    </row>
    <row r="355" spans="1:24" x14ac:dyDescent="0.25">
      <c r="A355" s="415"/>
      <c r="B355" s="415"/>
      <c r="C355" s="415"/>
      <c r="D355" s="415"/>
      <c r="E355" s="415"/>
      <c r="F355" s="415"/>
      <c r="G355" s="415"/>
      <c r="H355" s="415"/>
      <c r="I355" s="415"/>
      <c r="J355" s="415"/>
      <c r="K355" s="415"/>
      <c r="L355" s="415"/>
      <c r="M355" s="415"/>
      <c r="N355" s="415"/>
      <c r="O355" s="415"/>
      <c r="P355" s="415"/>
      <c r="Q355" s="415"/>
      <c r="R355" s="415"/>
      <c r="S355" s="415"/>
      <c r="T355" s="415"/>
      <c r="U355" s="415"/>
      <c r="V355" s="415"/>
      <c r="W355" s="415"/>
      <c r="X355" s="415"/>
    </row>
    <row r="356" spans="1:24" x14ac:dyDescent="0.25">
      <c r="A356" s="415"/>
      <c r="B356" s="415"/>
      <c r="C356" s="415"/>
      <c r="D356" s="415"/>
      <c r="E356" s="415"/>
      <c r="F356" s="415"/>
      <c r="G356" s="415"/>
      <c r="H356" s="415"/>
      <c r="I356" s="415"/>
      <c r="J356" s="415"/>
      <c r="K356" s="415"/>
      <c r="L356" s="415"/>
      <c r="M356" s="415"/>
      <c r="N356" s="415"/>
      <c r="O356" s="415"/>
      <c r="P356" s="415"/>
      <c r="Q356" s="415"/>
      <c r="R356" s="415"/>
      <c r="S356" s="415"/>
      <c r="T356" s="415"/>
      <c r="U356" s="415"/>
      <c r="V356" s="415"/>
      <c r="W356" s="415"/>
      <c r="X356" s="415"/>
    </row>
    <row r="357" spans="1:24" x14ac:dyDescent="0.25">
      <c r="A357" s="415"/>
      <c r="B357" s="415"/>
      <c r="C357" s="415"/>
      <c r="D357" s="415"/>
      <c r="E357" s="415"/>
      <c r="F357" s="415"/>
      <c r="G357" s="415"/>
      <c r="H357" s="415"/>
      <c r="I357" s="415"/>
      <c r="J357" s="415"/>
      <c r="K357" s="415"/>
      <c r="L357" s="415"/>
      <c r="M357" s="415"/>
      <c r="N357" s="415"/>
      <c r="O357" s="415"/>
      <c r="P357" s="415"/>
      <c r="Q357" s="415"/>
      <c r="R357" s="415"/>
      <c r="S357" s="415"/>
      <c r="T357" s="415"/>
      <c r="U357" s="415"/>
      <c r="V357" s="415"/>
      <c r="W357" s="415"/>
      <c r="X357" s="415"/>
    </row>
    <row r="358" spans="1:24" x14ac:dyDescent="0.25">
      <c r="A358" s="415"/>
      <c r="B358" s="415"/>
      <c r="C358" s="415"/>
      <c r="D358" s="415"/>
      <c r="E358" s="415"/>
      <c r="F358" s="415"/>
      <c r="G358" s="415"/>
      <c r="H358" s="415"/>
      <c r="I358" s="415"/>
      <c r="J358" s="415"/>
      <c r="K358" s="415"/>
      <c r="L358" s="415"/>
      <c r="M358" s="415"/>
      <c r="N358" s="415"/>
      <c r="O358" s="415"/>
      <c r="P358" s="415"/>
      <c r="Q358" s="415"/>
      <c r="R358" s="415"/>
      <c r="S358" s="415"/>
      <c r="T358" s="415"/>
      <c r="U358" s="415"/>
      <c r="V358" s="415"/>
      <c r="W358" s="415"/>
      <c r="X358" s="415"/>
    </row>
    <row r="359" spans="1:24" x14ac:dyDescent="0.25">
      <c r="A359" s="415"/>
      <c r="B359" s="415"/>
      <c r="C359" s="415"/>
      <c r="D359" s="415"/>
      <c r="E359" s="415"/>
      <c r="F359" s="415"/>
      <c r="G359" s="415"/>
      <c r="H359" s="415"/>
      <c r="I359" s="415"/>
      <c r="J359" s="415"/>
      <c r="K359" s="415"/>
      <c r="L359" s="415"/>
      <c r="M359" s="415"/>
      <c r="N359" s="415"/>
      <c r="O359" s="415"/>
      <c r="P359" s="415"/>
      <c r="Q359" s="415"/>
      <c r="R359" s="415"/>
      <c r="S359" s="415"/>
      <c r="T359" s="415"/>
      <c r="U359" s="415"/>
      <c r="V359" s="415"/>
      <c r="W359" s="415"/>
      <c r="X359" s="415"/>
    </row>
    <row r="360" spans="1:24" x14ac:dyDescent="0.25">
      <c r="A360" s="415"/>
      <c r="B360" s="415"/>
      <c r="C360" s="415"/>
      <c r="D360" s="415"/>
      <c r="E360" s="415"/>
      <c r="F360" s="415"/>
      <c r="G360" s="415"/>
      <c r="H360" s="415"/>
      <c r="I360" s="415"/>
      <c r="J360" s="415"/>
      <c r="K360" s="415"/>
      <c r="L360" s="415"/>
      <c r="M360" s="415"/>
      <c r="N360" s="415"/>
      <c r="O360" s="415"/>
      <c r="P360" s="415"/>
      <c r="Q360" s="415"/>
      <c r="R360" s="415"/>
      <c r="S360" s="415"/>
      <c r="T360" s="415"/>
      <c r="U360" s="415"/>
      <c r="V360" s="415"/>
      <c r="W360" s="415"/>
      <c r="X360" s="415"/>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24"/>
  <sheetViews>
    <sheetView topLeftCell="A16" zoomScale="80" zoomScaleNormal="80" workbookViewId="0">
      <selection activeCell="C25" sqref="C25"/>
    </sheetView>
  </sheetViews>
  <sheetFormatPr defaultRowHeight="15.75" x14ac:dyDescent="0.2"/>
  <cols>
    <col min="1" max="1" width="61.7109375" style="56" customWidth="1"/>
    <col min="2" max="2" width="18.5703125" style="56" customWidth="1"/>
    <col min="3" max="9" width="16.85546875" style="56" customWidth="1"/>
    <col min="10" max="10" width="18.7109375" style="56" customWidth="1"/>
    <col min="11" max="15" width="16.85546875" style="56" customWidth="1"/>
    <col min="16" max="28" width="16.85546875" style="56" hidden="1" customWidth="1"/>
    <col min="29" max="29" width="16.7109375" style="56" hidden="1" customWidth="1"/>
    <col min="30" max="35" width="16.7109375" style="156" hidden="1" customWidth="1"/>
    <col min="36" max="44" width="16.7109375" style="156" customWidth="1"/>
    <col min="45" max="45" width="13.28515625" style="157" bestFit="1" customWidth="1"/>
    <col min="46" max="46" width="14.7109375" style="157" customWidth="1"/>
    <col min="47" max="48" width="9.140625" style="157"/>
    <col min="49" max="256" width="9.140625" style="156"/>
    <col min="257" max="257" width="61.7109375" style="156" customWidth="1"/>
    <col min="258" max="258" width="18.5703125" style="156" customWidth="1"/>
    <col min="259" max="265" width="16.85546875" style="156" customWidth="1"/>
    <col min="266" max="266" width="18.7109375" style="156" customWidth="1"/>
    <col min="267" max="284" width="16.85546875" style="156" customWidth="1"/>
    <col min="285" max="300" width="16.7109375" style="156" customWidth="1"/>
    <col min="301" max="301" width="13.28515625" style="156" bestFit="1" customWidth="1"/>
    <col min="302" max="302" width="14.7109375" style="156" customWidth="1"/>
    <col min="303" max="512" width="9.140625" style="156"/>
    <col min="513" max="513" width="61.7109375" style="156" customWidth="1"/>
    <col min="514" max="514" width="18.5703125" style="156" customWidth="1"/>
    <col min="515" max="521" width="16.85546875" style="156" customWidth="1"/>
    <col min="522" max="522" width="18.7109375" style="156" customWidth="1"/>
    <col min="523" max="540" width="16.85546875" style="156" customWidth="1"/>
    <col min="541" max="556" width="16.7109375" style="156" customWidth="1"/>
    <col min="557" max="557" width="13.28515625" style="156" bestFit="1" customWidth="1"/>
    <col min="558" max="558" width="14.7109375" style="156" customWidth="1"/>
    <col min="559" max="768" width="9.140625" style="156"/>
    <col min="769" max="769" width="61.7109375" style="156" customWidth="1"/>
    <col min="770" max="770" width="18.5703125" style="156" customWidth="1"/>
    <col min="771" max="777" width="16.85546875" style="156" customWidth="1"/>
    <col min="778" max="778" width="18.7109375" style="156" customWidth="1"/>
    <col min="779" max="796" width="16.85546875" style="156" customWidth="1"/>
    <col min="797" max="812" width="16.7109375" style="156" customWidth="1"/>
    <col min="813" max="813" width="13.28515625" style="156" bestFit="1" customWidth="1"/>
    <col min="814" max="814" width="14.7109375" style="156" customWidth="1"/>
    <col min="815" max="1024" width="9.140625" style="156"/>
    <col min="1025" max="1025" width="61.7109375" style="156" customWidth="1"/>
    <col min="1026" max="1026" width="18.5703125" style="156" customWidth="1"/>
    <col min="1027" max="1033" width="16.85546875" style="156" customWidth="1"/>
    <col min="1034" max="1034" width="18.7109375" style="156" customWidth="1"/>
    <col min="1035" max="1052" width="16.85546875" style="156" customWidth="1"/>
    <col min="1053" max="1068" width="16.7109375" style="156" customWidth="1"/>
    <col min="1069" max="1069" width="13.28515625" style="156" bestFit="1" customWidth="1"/>
    <col min="1070" max="1070" width="14.7109375" style="156" customWidth="1"/>
    <col min="1071" max="1280" width="9.140625" style="156"/>
    <col min="1281" max="1281" width="61.7109375" style="156" customWidth="1"/>
    <col min="1282" max="1282" width="18.5703125" style="156" customWidth="1"/>
    <col min="1283" max="1289" width="16.85546875" style="156" customWidth="1"/>
    <col min="1290" max="1290" width="18.7109375" style="156" customWidth="1"/>
    <col min="1291" max="1308" width="16.85546875" style="156" customWidth="1"/>
    <col min="1309" max="1324" width="16.7109375" style="156" customWidth="1"/>
    <col min="1325" max="1325" width="13.28515625" style="156" bestFit="1" customWidth="1"/>
    <col min="1326" max="1326" width="14.7109375" style="156" customWidth="1"/>
    <col min="1327" max="1536" width="9.140625" style="156"/>
    <col min="1537" max="1537" width="61.7109375" style="156" customWidth="1"/>
    <col min="1538" max="1538" width="18.5703125" style="156" customWidth="1"/>
    <col min="1539" max="1545" width="16.85546875" style="156" customWidth="1"/>
    <col min="1546" max="1546" width="18.7109375" style="156" customWidth="1"/>
    <col min="1547" max="1564" width="16.85546875" style="156" customWidth="1"/>
    <col min="1565" max="1580" width="16.7109375" style="156" customWidth="1"/>
    <col min="1581" max="1581" width="13.28515625" style="156" bestFit="1" customWidth="1"/>
    <col min="1582" max="1582" width="14.7109375" style="156" customWidth="1"/>
    <col min="1583" max="1792" width="9.140625" style="156"/>
    <col min="1793" max="1793" width="61.7109375" style="156" customWidth="1"/>
    <col min="1794" max="1794" width="18.5703125" style="156" customWidth="1"/>
    <col min="1795" max="1801" width="16.85546875" style="156" customWidth="1"/>
    <col min="1802" max="1802" width="18.7109375" style="156" customWidth="1"/>
    <col min="1803" max="1820" width="16.85546875" style="156" customWidth="1"/>
    <col min="1821" max="1836" width="16.7109375" style="156" customWidth="1"/>
    <col min="1837" max="1837" width="13.28515625" style="156" bestFit="1" customWidth="1"/>
    <col min="1838" max="1838" width="14.7109375" style="156" customWidth="1"/>
    <col min="1839" max="2048" width="9.140625" style="156"/>
    <col min="2049" max="2049" width="61.7109375" style="156" customWidth="1"/>
    <col min="2050" max="2050" width="18.5703125" style="156" customWidth="1"/>
    <col min="2051" max="2057" width="16.85546875" style="156" customWidth="1"/>
    <col min="2058" max="2058" width="18.7109375" style="156" customWidth="1"/>
    <col min="2059" max="2076" width="16.85546875" style="156" customWidth="1"/>
    <col min="2077" max="2092" width="16.7109375" style="156" customWidth="1"/>
    <col min="2093" max="2093" width="13.28515625" style="156" bestFit="1" customWidth="1"/>
    <col min="2094" max="2094" width="14.7109375" style="156" customWidth="1"/>
    <col min="2095" max="2304" width="9.140625" style="156"/>
    <col min="2305" max="2305" width="61.7109375" style="156" customWidth="1"/>
    <col min="2306" max="2306" width="18.5703125" style="156" customWidth="1"/>
    <col min="2307" max="2313" width="16.85546875" style="156" customWidth="1"/>
    <col min="2314" max="2314" width="18.7109375" style="156" customWidth="1"/>
    <col min="2315" max="2332" width="16.85546875" style="156" customWidth="1"/>
    <col min="2333" max="2348" width="16.7109375" style="156" customWidth="1"/>
    <col min="2349" max="2349" width="13.28515625" style="156" bestFit="1" customWidth="1"/>
    <col min="2350" max="2350" width="14.7109375" style="156" customWidth="1"/>
    <col min="2351" max="2560" width="9.140625" style="156"/>
    <col min="2561" max="2561" width="61.7109375" style="156" customWidth="1"/>
    <col min="2562" max="2562" width="18.5703125" style="156" customWidth="1"/>
    <col min="2563" max="2569" width="16.85546875" style="156" customWidth="1"/>
    <col min="2570" max="2570" width="18.7109375" style="156" customWidth="1"/>
    <col min="2571" max="2588" width="16.85546875" style="156" customWidth="1"/>
    <col min="2589" max="2604" width="16.7109375" style="156" customWidth="1"/>
    <col min="2605" max="2605" width="13.28515625" style="156" bestFit="1" customWidth="1"/>
    <col min="2606" max="2606" width="14.7109375" style="156" customWidth="1"/>
    <col min="2607" max="2816" width="9.140625" style="156"/>
    <col min="2817" max="2817" width="61.7109375" style="156" customWidth="1"/>
    <col min="2818" max="2818" width="18.5703125" style="156" customWidth="1"/>
    <col min="2819" max="2825" width="16.85546875" style="156" customWidth="1"/>
    <col min="2826" max="2826" width="18.7109375" style="156" customWidth="1"/>
    <col min="2827" max="2844" width="16.85546875" style="156" customWidth="1"/>
    <col min="2845" max="2860" width="16.7109375" style="156" customWidth="1"/>
    <col min="2861" max="2861" width="13.28515625" style="156" bestFit="1" customWidth="1"/>
    <col min="2862" max="2862" width="14.7109375" style="156" customWidth="1"/>
    <col min="2863" max="3072" width="9.140625" style="156"/>
    <col min="3073" max="3073" width="61.7109375" style="156" customWidth="1"/>
    <col min="3074" max="3074" width="18.5703125" style="156" customWidth="1"/>
    <col min="3075" max="3081" width="16.85546875" style="156" customWidth="1"/>
    <col min="3082" max="3082" width="18.7109375" style="156" customWidth="1"/>
    <col min="3083" max="3100" width="16.85546875" style="156" customWidth="1"/>
    <col min="3101" max="3116" width="16.7109375" style="156" customWidth="1"/>
    <col min="3117" max="3117" width="13.28515625" style="156" bestFit="1" customWidth="1"/>
    <col min="3118" max="3118" width="14.7109375" style="156" customWidth="1"/>
    <col min="3119" max="3328" width="9.140625" style="156"/>
    <col min="3329" max="3329" width="61.7109375" style="156" customWidth="1"/>
    <col min="3330" max="3330" width="18.5703125" style="156" customWidth="1"/>
    <col min="3331" max="3337" width="16.85546875" style="156" customWidth="1"/>
    <col min="3338" max="3338" width="18.7109375" style="156" customWidth="1"/>
    <col min="3339" max="3356" width="16.85546875" style="156" customWidth="1"/>
    <col min="3357" max="3372" width="16.7109375" style="156" customWidth="1"/>
    <col min="3373" max="3373" width="13.28515625" style="156" bestFit="1" customWidth="1"/>
    <col min="3374" max="3374" width="14.7109375" style="156" customWidth="1"/>
    <col min="3375" max="3584" width="9.140625" style="156"/>
    <col min="3585" max="3585" width="61.7109375" style="156" customWidth="1"/>
    <col min="3586" max="3586" width="18.5703125" style="156" customWidth="1"/>
    <col min="3587" max="3593" width="16.85546875" style="156" customWidth="1"/>
    <col min="3594" max="3594" width="18.7109375" style="156" customWidth="1"/>
    <col min="3595" max="3612" width="16.85546875" style="156" customWidth="1"/>
    <col min="3613" max="3628" width="16.7109375" style="156" customWidth="1"/>
    <col min="3629" max="3629" width="13.28515625" style="156" bestFit="1" customWidth="1"/>
    <col min="3630" max="3630" width="14.7109375" style="156" customWidth="1"/>
    <col min="3631" max="3840" width="9.140625" style="156"/>
    <col min="3841" max="3841" width="61.7109375" style="156" customWidth="1"/>
    <col min="3842" max="3842" width="18.5703125" style="156" customWidth="1"/>
    <col min="3843" max="3849" width="16.85546875" style="156" customWidth="1"/>
    <col min="3850" max="3850" width="18.7109375" style="156" customWidth="1"/>
    <col min="3851" max="3868" width="16.85546875" style="156" customWidth="1"/>
    <col min="3869" max="3884" width="16.7109375" style="156" customWidth="1"/>
    <col min="3885" max="3885" width="13.28515625" style="156" bestFit="1" customWidth="1"/>
    <col min="3886" max="3886" width="14.7109375" style="156" customWidth="1"/>
    <col min="3887" max="4096" width="9.140625" style="156"/>
    <col min="4097" max="4097" width="61.7109375" style="156" customWidth="1"/>
    <col min="4098" max="4098" width="18.5703125" style="156" customWidth="1"/>
    <col min="4099" max="4105" width="16.85546875" style="156" customWidth="1"/>
    <col min="4106" max="4106" width="18.7109375" style="156" customWidth="1"/>
    <col min="4107" max="4124" width="16.85546875" style="156" customWidth="1"/>
    <col min="4125" max="4140" width="16.7109375" style="156" customWidth="1"/>
    <col min="4141" max="4141" width="13.28515625" style="156" bestFit="1" customWidth="1"/>
    <col min="4142" max="4142" width="14.7109375" style="156" customWidth="1"/>
    <col min="4143" max="4352" width="9.140625" style="156"/>
    <col min="4353" max="4353" width="61.7109375" style="156" customWidth="1"/>
    <col min="4354" max="4354" width="18.5703125" style="156" customWidth="1"/>
    <col min="4355" max="4361" width="16.85546875" style="156" customWidth="1"/>
    <col min="4362" max="4362" width="18.7109375" style="156" customWidth="1"/>
    <col min="4363" max="4380" width="16.85546875" style="156" customWidth="1"/>
    <col min="4381" max="4396" width="16.7109375" style="156" customWidth="1"/>
    <col min="4397" max="4397" width="13.28515625" style="156" bestFit="1" customWidth="1"/>
    <col min="4398" max="4398" width="14.7109375" style="156" customWidth="1"/>
    <col min="4399" max="4608" width="9.140625" style="156"/>
    <col min="4609" max="4609" width="61.7109375" style="156" customWidth="1"/>
    <col min="4610" max="4610" width="18.5703125" style="156" customWidth="1"/>
    <col min="4611" max="4617" width="16.85546875" style="156" customWidth="1"/>
    <col min="4618" max="4618" width="18.7109375" style="156" customWidth="1"/>
    <col min="4619" max="4636" width="16.85546875" style="156" customWidth="1"/>
    <col min="4637" max="4652" width="16.7109375" style="156" customWidth="1"/>
    <col min="4653" max="4653" width="13.28515625" style="156" bestFit="1" customWidth="1"/>
    <col min="4654" max="4654" width="14.7109375" style="156" customWidth="1"/>
    <col min="4655" max="4864" width="9.140625" style="156"/>
    <col min="4865" max="4865" width="61.7109375" style="156" customWidth="1"/>
    <col min="4866" max="4866" width="18.5703125" style="156" customWidth="1"/>
    <col min="4867" max="4873" width="16.85546875" style="156" customWidth="1"/>
    <col min="4874" max="4874" width="18.7109375" style="156" customWidth="1"/>
    <col min="4875" max="4892" width="16.85546875" style="156" customWidth="1"/>
    <col min="4893" max="4908" width="16.7109375" style="156" customWidth="1"/>
    <col min="4909" max="4909" width="13.28515625" style="156" bestFit="1" customWidth="1"/>
    <col min="4910" max="4910" width="14.7109375" style="156" customWidth="1"/>
    <col min="4911" max="5120" width="9.140625" style="156"/>
    <col min="5121" max="5121" width="61.7109375" style="156" customWidth="1"/>
    <col min="5122" max="5122" width="18.5703125" style="156" customWidth="1"/>
    <col min="5123" max="5129" width="16.85546875" style="156" customWidth="1"/>
    <col min="5130" max="5130" width="18.7109375" style="156" customWidth="1"/>
    <col min="5131" max="5148" width="16.85546875" style="156" customWidth="1"/>
    <col min="5149" max="5164" width="16.7109375" style="156" customWidth="1"/>
    <col min="5165" max="5165" width="13.28515625" style="156" bestFit="1" customWidth="1"/>
    <col min="5166" max="5166" width="14.7109375" style="156" customWidth="1"/>
    <col min="5167" max="5376" width="9.140625" style="156"/>
    <col min="5377" max="5377" width="61.7109375" style="156" customWidth="1"/>
    <col min="5378" max="5378" width="18.5703125" style="156" customWidth="1"/>
    <col min="5379" max="5385" width="16.85546875" style="156" customWidth="1"/>
    <col min="5386" max="5386" width="18.7109375" style="156" customWidth="1"/>
    <col min="5387" max="5404" width="16.85546875" style="156" customWidth="1"/>
    <col min="5405" max="5420" width="16.7109375" style="156" customWidth="1"/>
    <col min="5421" max="5421" width="13.28515625" style="156" bestFit="1" customWidth="1"/>
    <col min="5422" max="5422" width="14.7109375" style="156" customWidth="1"/>
    <col min="5423" max="5632" width="9.140625" style="156"/>
    <col min="5633" max="5633" width="61.7109375" style="156" customWidth="1"/>
    <col min="5634" max="5634" width="18.5703125" style="156" customWidth="1"/>
    <col min="5635" max="5641" width="16.85546875" style="156" customWidth="1"/>
    <col min="5642" max="5642" width="18.7109375" style="156" customWidth="1"/>
    <col min="5643" max="5660" width="16.85546875" style="156" customWidth="1"/>
    <col min="5661" max="5676" width="16.7109375" style="156" customWidth="1"/>
    <col min="5677" max="5677" width="13.28515625" style="156" bestFit="1" customWidth="1"/>
    <col min="5678" max="5678" width="14.7109375" style="156" customWidth="1"/>
    <col min="5679" max="5888" width="9.140625" style="156"/>
    <col min="5889" max="5889" width="61.7109375" style="156" customWidth="1"/>
    <col min="5890" max="5890" width="18.5703125" style="156" customWidth="1"/>
    <col min="5891" max="5897" width="16.85546875" style="156" customWidth="1"/>
    <col min="5898" max="5898" width="18.7109375" style="156" customWidth="1"/>
    <col min="5899" max="5916" width="16.85546875" style="156" customWidth="1"/>
    <col min="5917" max="5932" width="16.7109375" style="156" customWidth="1"/>
    <col min="5933" max="5933" width="13.28515625" style="156" bestFit="1" customWidth="1"/>
    <col min="5934" max="5934" width="14.7109375" style="156" customWidth="1"/>
    <col min="5935" max="6144" width="9.140625" style="156"/>
    <col min="6145" max="6145" width="61.7109375" style="156" customWidth="1"/>
    <col min="6146" max="6146" width="18.5703125" style="156" customWidth="1"/>
    <col min="6147" max="6153" width="16.85546875" style="156" customWidth="1"/>
    <col min="6154" max="6154" width="18.7109375" style="156" customWidth="1"/>
    <col min="6155" max="6172" width="16.85546875" style="156" customWidth="1"/>
    <col min="6173" max="6188" width="16.7109375" style="156" customWidth="1"/>
    <col min="6189" max="6189" width="13.28515625" style="156" bestFit="1" customWidth="1"/>
    <col min="6190" max="6190" width="14.7109375" style="156" customWidth="1"/>
    <col min="6191" max="6400" width="9.140625" style="156"/>
    <col min="6401" max="6401" width="61.7109375" style="156" customWidth="1"/>
    <col min="6402" max="6402" width="18.5703125" style="156" customWidth="1"/>
    <col min="6403" max="6409" width="16.85546875" style="156" customWidth="1"/>
    <col min="6410" max="6410" width="18.7109375" style="156" customWidth="1"/>
    <col min="6411" max="6428" width="16.85546875" style="156" customWidth="1"/>
    <col min="6429" max="6444" width="16.7109375" style="156" customWidth="1"/>
    <col min="6445" max="6445" width="13.28515625" style="156" bestFit="1" customWidth="1"/>
    <col min="6446" max="6446" width="14.7109375" style="156" customWidth="1"/>
    <col min="6447" max="6656" width="9.140625" style="156"/>
    <col min="6657" max="6657" width="61.7109375" style="156" customWidth="1"/>
    <col min="6658" max="6658" width="18.5703125" style="156" customWidth="1"/>
    <col min="6659" max="6665" width="16.85546875" style="156" customWidth="1"/>
    <col min="6666" max="6666" width="18.7109375" style="156" customWidth="1"/>
    <col min="6667" max="6684" width="16.85546875" style="156" customWidth="1"/>
    <col min="6685" max="6700" width="16.7109375" style="156" customWidth="1"/>
    <col min="6701" max="6701" width="13.28515625" style="156" bestFit="1" customWidth="1"/>
    <col min="6702" max="6702" width="14.7109375" style="156" customWidth="1"/>
    <col min="6703" max="6912" width="9.140625" style="156"/>
    <col min="6913" max="6913" width="61.7109375" style="156" customWidth="1"/>
    <col min="6914" max="6914" width="18.5703125" style="156" customWidth="1"/>
    <col min="6915" max="6921" width="16.85546875" style="156" customWidth="1"/>
    <col min="6922" max="6922" width="18.7109375" style="156" customWidth="1"/>
    <col min="6923" max="6940" width="16.85546875" style="156" customWidth="1"/>
    <col min="6941" max="6956" width="16.7109375" style="156" customWidth="1"/>
    <col min="6957" max="6957" width="13.28515625" style="156" bestFit="1" customWidth="1"/>
    <col min="6958" max="6958" width="14.7109375" style="156" customWidth="1"/>
    <col min="6959" max="7168" width="9.140625" style="156"/>
    <col min="7169" max="7169" width="61.7109375" style="156" customWidth="1"/>
    <col min="7170" max="7170" width="18.5703125" style="156" customWidth="1"/>
    <col min="7171" max="7177" width="16.85546875" style="156" customWidth="1"/>
    <col min="7178" max="7178" width="18.7109375" style="156" customWidth="1"/>
    <col min="7179" max="7196" width="16.85546875" style="156" customWidth="1"/>
    <col min="7197" max="7212" width="16.7109375" style="156" customWidth="1"/>
    <col min="7213" max="7213" width="13.28515625" style="156" bestFit="1" customWidth="1"/>
    <col min="7214" max="7214" width="14.7109375" style="156" customWidth="1"/>
    <col min="7215" max="7424" width="9.140625" style="156"/>
    <col min="7425" max="7425" width="61.7109375" style="156" customWidth="1"/>
    <col min="7426" max="7426" width="18.5703125" style="156" customWidth="1"/>
    <col min="7427" max="7433" width="16.85546875" style="156" customWidth="1"/>
    <col min="7434" max="7434" width="18.7109375" style="156" customWidth="1"/>
    <col min="7435" max="7452" width="16.85546875" style="156" customWidth="1"/>
    <col min="7453" max="7468" width="16.7109375" style="156" customWidth="1"/>
    <col min="7469" max="7469" width="13.28515625" style="156" bestFit="1" customWidth="1"/>
    <col min="7470" max="7470" width="14.7109375" style="156" customWidth="1"/>
    <col min="7471" max="7680" width="9.140625" style="156"/>
    <col min="7681" max="7681" width="61.7109375" style="156" customWidth="1"/>
    <col min="7682" max="7682" width="18.5703125" style="156" customWidth="1"/>
    <col min="7683" max="7689" width="16.85546875" style="156" customWidth="1"/>
    <col min="7690" max="7690" width="18.7109375" style="156" customWidth="1"/>
    <col min="7691" max="7708" width="16.85546875" style="156" customWidth="1"/>
    <col min="7709" max="7724" width="16.7109375" style="156" customWidth="1"/>
    <col min="7725" max="7725" width="13.28515625" style="156" bestFit="1" customWidth="1"/>
    <col min="7726" max="7726" width="14.7109375" style="156" customWidth="1"/>
    <col min="7727" max="7936" width="9.140625" style="156"/>
    <col min="7937" max="7937" width="61.7109375" style="156" customWidth="1"/>
    <col min="7938" max="7938" width="18.5703125" style="156" customWidth="1"/>
    <col min="7939" max="7945" width="16.85546875" style="156" customWidth="1"/>
    <col min="7946" max="7946" width="18.7109375" style="156" customWidth="1"/>
    <col min="7947" max="7964" width="16.85546875" style="156" customWidth="1"/>
    <col min="7965" max="7980" width="16.7109375" style="156" customWidth="1"/>
    <col min="7981" max="7981" width="13.28515625" style="156" bestFit="1" customWidth="1"/>
    <col min="7982" max="7982" width="14.7109375" style="156" customWidth="1"/>
    <col min="7983" max="8192" width="9.140625" style="156"/>
    <col min="8193" max="8193" width="61.7109375" style="156" customWidth="1"/>
    <col min="8194" max="8194" width="18.5703125" style="156" customWidth="1"/>
    <col min="8195" max="8201" width="16.85546875" style="156" customWidth="1"/>
    <col min="8202" max="8202" width="18.7109375" style="156" customWidth="1"/>
    <col min="8203" max="8220" width="16.85546875" style="156" customWidth="1"/>
    <col min="8221" max="8236" width="16.7109375" style="156" customWidth="1"/>
    <col min="8237" max="8237" width="13.28515625" style="156" bestFit="1" customWidth="1"/>
    <col min="8238" max="8238" width="14.7109375" style="156" customWidth="1"/>
    <col min="8239" max="8448" width="9.140625" style="156"/>
    <col min="8449" max="8449" width="61.7109375" style="156" customWidth="1"/>
    <col min="8450" max="8450" width="18.5703125" style="156" customWidth="1"/>
    <col min="8451" max="8457" width="16.85546875" style="156" customWidth="1"/>
    <col min="8458" max="8458" width="18.7109375" style="156" customWidth="1"/>
    <col min="8459" max="8476" width="16.85546875" style="156" customWidth="1"/>
    <col min="8477" max="8492" width="16.7109375" style="156" customWidth="1"/>
    <col min="8493" max="8493" width="13.28515625" style="156" bestFit="1" customWidth="1"/>
    <col min="8494" max="8494" width="14.7109375" style="156" customWidth="1"/>
    <col min="8495" max="8704" width="9.140625" style="156"/>
    <col min="8705" max="8705" width="61.7109375" style="156" customWidth="1"/>
    <col min="8706" max="8706" width="18.5703125" style="156" customWidth="1"/>
    <col min="8707" max="8713" width="16.85546875" style="156" customWidth="1"/>
    <col min="8714" max="8714" width="18.7109375" style="156" customWidth="1"/>
    <col min="8715" max="8732" width="16.85546875" style="156" customWidth="1"/>
    <col min="8733" max="8748" width="16.7109375" style="156" customWidth="1"/>
    <col min="8749" max="8749" width="13.28515625" style="156" bestFit="1" customWidth="1"/>
    <col min="8750" max="8750" width="14.7109375" style="156" customWidth="1"/>
    <col min="8751" max="8960" width="9.140625" style="156"/>
    <col min="8961" max="8961" width="61.7109375" style="156" customWidth="1"/>
    <col min="8962" max="8962" width="18.5703125" style="156" customWidth="1"/>
    <col min="8963" max="8969" width="16.85546875" style="156" customWidth="1"/>
    <col min="8970" max="8970" width="18.7109375" style="156" customWidth="1"/>
    <col min="8971" max="8988" width="16.85546875" style="156" customWidth="1"/>
    <col min="8989" max="9004" width="16.7109375" style="156" customWidth="1"/>
    <col min="9005" max="9005" width="13.28515625" style="156" bestFit="1" customWidth="1"/>
    <col min="9006" max="9006" width="14.7109375" style="156" customWidth="1"/>
    <col min="9007" max="9216" width="9.140625" style="156"/>
    <col min="9217" max="9217" width="61.7109375" style="156" customWidth="1"/>
    <col min="9218" max="9218" width="18.5703125" style="156" customWidth="1"/>
    <col min="9219" max="9225" width="16.85546875" style="156" customWidth="1"/>
    <col min="9226" max="9226" width="18.7109375" style="156" customWidth="1"/>
    <col min="9227" max="9244" width="16.85546875" style="156" customWidth="1"/>
    <col min="9245" max="9260" width="16.7109375" style="156" customWidth="1"/>
    <col min="9261" max="9261" width="13.28515625" style="156" bestFit="1" customWidth="1"/>
    <col min="9262" max="9262" width="14.7109375" style="156" customWidth="1"/>
    <col min="9263" max="9472" width="9.140625" style="156"/>
    <col min="9473" max="9473" width="61.7109375" style="156" customWidth="1"/>
    <col min="9474" max="9474" width="18.5703125" style="156" customWidth="1"/>
    <col min="9475" max="9481" width="16.85546875" style="156" customWidth="1"/>
    <col min="9482" max="9482" width="18.7109375" style="156" customWidth="1"/>
    <col min="9483" max="9500" width="16.85546875" style="156" customWidth="1"/>
    <col min="9501" max="9516" width="16.7109375" style="156" customWidth="1"/>
    <col min="9517" max="9517" width="13.28515625" style="156" bestFit="1" customWidth="1"/>
    <col min="9518" max="9518" width="14.7109375" style="156" customWidth="1"/>
    <col min="9519" max="9728" width="9.140625" style="156"/>
    <col min="9729" max="9729" width="61.7109375" style="156" customWidth="1"/>
    <col min="9730" max="9730" width="18.5703125" style="156" customWidth="1"/>
    <col min="9731" max="9737" width="16.85546875" style="156" customWidth="1"/>
    <col min="9738" max="9738" width="18.7109375" style="156" customWidth="1"/>
    <col min="9739" max="9756" width="16.85546875" style="156" customWidth="1"/>
    <col min="9757" max="9772" width="16.7109375" style="156" customWidth="1"/>
    <col min="9773" max="9773" width="13.28515625" style="156" bestFit="1" customWidth="1"/>
    <col min="9774" max="9774" width="14.7109375" style="156" customWidth="1"/>
    <col min="9775" max="9984" width="9.140625" style="156"/>
    <col min="9985" max="9985" width="61.7109375" style="156" customWidth="1"/>
    <col min="9986" max="9986" width="18.5703125" style="156" customWidth="1"/>
    <col min="9987" max="9993" width="16.85546875" style="156" customWidth="1"/>
    <col min="9994" max="9994" width="18.7109375" style="156" customWidth="1"/>
    <col min="9995" max="10012" width="16.85546875" style="156" customWidth="1"/>
    <col min="10013" max="10028" width="16.7109375" style="156" customWidth="1"/>
    <col min="10029" max="10029" width="13.28515625" style="156" bestFit="1" customWidth="1"/>
    <col min="10030" max="10030" width="14.7109375" style="156" customWidth="1"/>
    <col min="10031" max="10240" width="9.140625" style="156"/>
    <col min="10241" max="10241" width="61.7109375" style="156" customWidth="1"/>
    <col min="10242" max="10242" width="18.5703125" style="156" customWidth="1"/>
    <col min="10243" max="10249" width="16.85546875" style="156" customWidth="1"/>
    <col min="10250" max="10250" width="18.7109375" style="156" customWidth="1"/>
    <col min="10251" max="10268" width="16.85546875" style="156" customWidth="1"/>
    <col min="10269" max="10284" width="16.7109375" style="156" customWidth="1"/>
    <col min="10285" max="10285" width="13.28515625" style="156" bestFit="1" customWidth="1"/>
    <col min="10286" max="10286" width="14.7109375" style="156" customWidth="1"/>
    <col min="10287" max="10496" width="9.140625" style="156"/>
    <col min="10497" max="10497" width="61.7109375" style="156" customWidth="1"/>
    <col min="10498" max="10498" width="18.5703125" style="156" customWidth="1"/>
    <col min="10499" max="10505" width="16.85546875" style="156" customWidth="1"/>
    <col min="10506" max="10506" width="18.7109375" style="156" customWidth="1"/>
    <col min="10507" max="10524" width="16.85546875" style="156" customWidth="1"/>
    <col min="10525" max="10540" width="16.7109375" style="156" customWidth="1"/>
    <col min="10541" max="10541" width="13.28515625" style="156" bestFit="1" customWidth="1"/>
    <col min="10542" max="10542" width="14.7109375" style="156" customWidth="1"/>
    <col min="10543" max="10752" width="9.140625" style="156"/>
    <col min="10753" max="10753" width="61.7109375" style="156" customWidth="1"/>
    <col min="10754" max="10754" width="18.5703125" style="156" customWidth="1"/>
    <col min="10755" max="10761" width="16.85546875" style="156" customWidth="1"/>
    <col min="10762" max="10762" width="18.7109375" style="156" customWidth="1"/>
    <col min="10763" max="10780" width="16.85546875" style="156" customWidth="1"/>
    <col min="10781" max="10796" width="16.7109375" style="156" customWidth="1"/>
    <col min="10797" max="10797" width="13.28515625" style="156" bestFit="1" customWidth="1"/>
    <col min="10798" max="10798" width="14.7109375" style="156" customWidth="1"/>
    <col min="10799" max="11008" width="9.140625" style="156"/>
    <col min="11009" max="11009" width="61.7109375" style="156" customWidth="1"/>
    <col min="11010" max="11010" width="18.5703125" style="156" customWidth="1"/>
    <col min="11011" max="11017" width="16.85546875" style="156" customWidth="1"/>
    <col min="11018" max="11018" width="18.7109375" style="156" customWidth="1"/>
    <col min="11019" max="11036" width="16.85546875" style="156" customWidth="1"/>
    <col min="11037" max="11052" width="16.7109375" style="156" customWidth="1"/>
    <col min="11053" max="11053" width="13.28515625" style="156" bestFit="1" customWidth="1"/>
    <col min="11054" max="11054" width="14.7109375" style="156" customWidth="1"/>
    <col min="11055" max="11264" width="9.140625" style="156"/>
    <col min="11265" max="11265" width="61.7109375" style="156" customWidth="1"/>
    <col min="11266" max="11266" width="18.5703125" style="156" customWidth="1"/>
    <col min="11267" max="11273" width="16.85546875" style="156" customWidth="1"/>
    <col min="11274" max="11274" width="18.7109375" style="156" customWidth="1"/>
    <col min="11275" max="11292" width="16.85546875" style="156" customWidth="1"/>
    <col min="11293" max="11308" width="16.7109375" style="156" customWidth="1"/>
    <col min="11309" max="11309" width="13.28515625" style="156" bestFit="1" customWidth="1"/>
    <col min="11310" max="11310" width="14.7109375" style="156" customWidth="1"/>
    <col min="11311" max="11520" width="9.140625" style="156"/>
    <col min="11521" max="11521" width="61.7109375" style="156" customWidth="1"/>
    <col min="11522" max="11522" width="18.5703125" style="156" customWidth="1"/>
    <col min="11523" max="11529" width="16.85546875" style="156" customWidth="1"/>
    <col min="11530" max="11530" width="18.7109375" style="156" customWidth="1"/>
    <col min="11531" max="11548" width="16.85546875" style="156" customWidth="1"/>
    <col min="11549" max="11564" width="16.7109375" style="156" customWidth="1"/>
    <col min="11565" max="11565" width="13.28515625" style="156" bestFit="1" customWidth="1"/>
    <col min="11566" max="11566" width="14.7109375" style="156" customWidth="1"/>
    <col min="11567" max="11776" width="9.140625" style="156"/>
    <col min="11777" max="11777" width="61.7109375" style="156" customWidth="1"/>
    <col min="11778" max="11778" width="18.5703125" style="156" customWidth="1"/>
    <col min="11779" max="11785" width="16.85546875" style="156" customWidth="1"/>
    <col min="11786" max="11786" width="18.7109375" style="156" customWidth="1"/>
    <col min="11787" max="11804" width="16.85546875" style="156" customWidth="1"/>
    <col min="11805" max="11820" width="16.7109375" style="156" customWidth="1"/>
    <col min="11821" max="11821" width="13.28515625" style="156" bestFit="1" customWidth="1"/>
    <col min="11822" max="11822" width="14.7109375" style="156" customWidth="1"/>
    <col min="11823" max="12032" width="9.140625" style="156"/>
    <col min="12033" max="12033" width="61.7109375" style="156" customWidth="1"/>
    <col min="12034" max="12034" width="18.5703125" style="156" customWidth="1"/>
    <col min="12035" max="12041" width="16.85546875" style="156" customWidth="1"/>
    <col min="12042" max="12042" width="18.7109375" style="156" customWidth="1"/>
    <col min="12043" max="12060" width="16.85546875" style="156" customWidth="1"/>
    <col min="12061" max="12076" width="16.7109375" style="156" customWidth="1"/>
    <col min="12077" max="12077" width="13.28515625" style="156" bestFit="1" customWidth="1"/>
    <col min="12078" max="12078" width="14.7109375" style="156" customWidth="1"/>
    <col min="12079" max="12288" width="9.140625" style="156"/>
    <col min="12289" max="12289" width="61.7109375" style="156" customWidth="1"/>
    <col min="12290" max="12290" width="18.5703125" style="156" customWidth="1"/>
    <col min="12291" max="12297" width="16.85546875" style="156" customWidth="1"/>
    <col min="12298" max="12298" width="18.7109375" style="156" customWidth="1"/>
    <col min="12299" max="12316" width="16.85546875" style="156" customWidth="1"/>
    <col min="12317" max="12332" width="16.7109375" style="156" customWidth="1"/>
    <col min="12333" max="12333" width="13.28515625" style="156" bestFit="1" customWidth="1"/>
    <col min="12334" max="12334" width="14.7109375" style="156" customWidth="1"/>
    <col min="12335" max="12544" width="9.140625" style="156"/>
    <col min="12545" max="12545" width="61.7109375" style="156" customWidth="1"/>
    <col min="12546" max="12546" width="18.5703125" style="156" customWidth="1"/>
    <col min="12547" max="12553" width="16.85546875" style="156" customWidth="1"/>
    <col min="12554" max="12554" width="18.7109375" style="156" customWidth="1"/>
    <col min="12555" max="12572" width="16.85546875" style="156" customWidth="1"/>
    <col min="12573" max="12588" width="16.7109375" style="156" customWidth="1"/>
    <col min="12589" max="12589" width="13.28515625" style="156" bestFit="1" customWidth="1"/>
    <col min="12590" max="12590" width="14.7109375" style="156" customWidth="1"/>
    <col min="12591" max="12800" width="9.140625" style="156"/>
    <col min="12801" max="12801" width="61.7109375" style="156" customWidth="1"/>
    <col min="12802" max="12802" width="18.5703125" style="156" customWidth="1"/>
    <col min="12803" max="12809" width="16.85546875" style="156" customWidth="1"/>
    <col min="12810" max="12810" width="18.7109375" style="156" customWidth="1"/>
    <col min="12811" max="12828" width="16.85546875" style="156" customWidth="1"/>
    <col min="12829" max="12844" width="16.7109375" style="156" customWidth="1"/>
    <col min="12845" max="12845" width="13.28515625" style="156" bestFit="1" customWidth="1"/>
    <col min="12846" max="12846" width="14.7109375" style="156" customWidth="1"/>
    <col min="12847" max="13056" width="9.140625" style="156"/>
    <col min="13057" max="13057" width="61.7109375" style="156" customWidth="1"/>
    <col min="13058" max="13058" width="18.5703125" style="156" customWidth="1"/>
    <col min="13059" max="13065" width="16.85546875" style="156" customWidth="1"/>
    <col min="13066" max="13066" width="18.7109375" style="156" customWidth="1"/>
    <col min="13067" max="13084" width="16.85546875" style="156" customWidth="1"/>
    <col min="13085" max="13100" width="16.7109375" style="156" customWidth="1"/>
    <col min="13101" max="13101" width="13.28515625" style="156" bestFit="1" customWidth="1"/>
    <col min="13102" max="13102" width="14.7109375" style="156" customWidth="1"/>
    <col min="13103" max="13312" width="9.140625" style="156"/>
    <col min="13313" max="13313" width="61.7109375" style="156" customWidth="1"/>
    <col min="13314" max="13314" width="18.5703125" style="156" customWidth="1"/>
    <col min="13315" max="13321" width="16.85546875" style="156" customWidth="1"/>
    <col min="13322" max="13322" width="18.7109375" style="156" customWidth="1"/>
    <col min="13323" max="13340" width="16.85546875" style="156" customWidth="1"/>
    <col min="13341" max="13356" width="16.7109375" style="156" customWidth="1"/>
    <col min="13357" max="13357" width="13.28515625" style="156" bestFit="1" customWidth="1"/>
    <col min="13358" max="13358" width="14.7109375" style="156" customWidth="1"/>
    <col min="13359" max="13568" width="9.140625" style="156"/>
    <col min="13569" max="13569" width="61.7109375" style="156" customWidth="1"/>
    <col min="13570" max="13570" width="18.5703125" style="156" customWidth="1"/>
    <col min="13571" max="13577" width="16.85546875" style="156" customWidth="1"/>
    <col min="13578" max="13578" width="18.7109375" style="156" customWidth="1"/>
    <col min="13579" max="13596" width="16.85546875" style="156" customWidth="1"/>
    <col min="13597" max="13612" width="16.7109375" style="156" customWidth="1"/>
    <col min="13613" max="13613" width="13.28515625" style="156" bestFit="1" customWidth="1"/>
    <col min="13614" max="13614" width="14.7109375" style="156" customWidth="1"/>
    <col min="13615" max="13824" width="9.140625" style="156"/>
    <col min="13825" max="13825" width="61.7109375" style="156" customWidth="1"/>
    <col min="13826" max="13826" width="18.5703125" style="156" customWidth="1"/>
    <col min="13827" max="13833" width="16.85546875" style="156" customWidth="1"/>
    <col min="13834" max="13834" width="18.7109375" style="156" customWidth="1"/>
    <col min="13835" max="13852" width="16.85546875" style="156" customWidth="1"/>
    <col min="13853" max="13868" width="16.7109375" style="156" customWidth="1"/>
    <col min="13869" max="13869" width="13.28515625" style="156" bestFit="1" customWidth="1"/>
    <col min="13870" max="13870" width="14.7109375" style="156" customWidth="1"/>
    <col min="13871" max="14080" width="9.140625" style="156"/>
    <col min="14081" max="14081" width="61.7109375" style="156" customWidth="1"/>
    <col min="14082" max="14082" width="18.5703125" style="156" customWidth="1"/>
    <col min="14083" max="14089" width="16.85546875" style="156" customWidth="1"/>
    <col min="14090" max="14090" width="18.7109375" style="156" customWidth="1"/>
    <col min="14091" max="14108" width="16.85546875" style="156" customWidth="1"/>
    <col min="14109" max="14124" width="16.7109375" style="156" customWidth="1"/>
    <col min="14125" max="14125" width="13.28515625" style="156" bestFit="1" customWidth="1"/>
    <col min="14126" max="14126" width="14.7109375" style="156" customWidth="1"/>
    <col min="14127" max="14336" width="9.140625" style="156"/>
    <col min="14337" max="14337" width="61.7109375" style="156" customWidth="1"/>
    <col min="14338" max="14338" width="18.5703125" style="156" customWidth="1"/>
    <col min="14339" max="14345" width="16.85546875" style="156" customWidth="1"/>
    <col min="14346" max="14346" width="18.7109375" style="156" customWidth="1"/>
    <col min="14347" max="14364" width="16.85546875" style="156" customWidth="1"/>
    <col min="14365" max="14380" width="16.7109375" style="156" customWidth="1"/>
    <col min="14381" max="14381" width="13.28515625" style="156" bestFit="1" customWidth="1"/>
    <col min="14382" max="14382" width="14.7109375" style="156" customWidth="1"/>
    <col min="14383" max="14592" width="9.140625" style="156"/>
    <col min="14593" max="14593" width="61.7109375" style="156" customWidth="1"/>
    <col min="14594" max="14594" width="18.5703125" style="156" customWidth="1"/>
    <col min="14595" max="14601" width="16.85546875" style="156" customWidth="1"/>
    <col min="14602" max="14602" width="18.7109375" style="156" customWidth="1"/>
    <col min="14603" max="14620" width="16.85546875" style="156" customWidth="1"/>
    <col min="14621" max="14636" width="16.7109375" style="156" customWidth="1"/>
    <col min="14637" max="14637" width="13.28515625" style="156" bestFit="1" customWidth="1"/>
    <col min="14638" max="14638" width="14.7109375" style="156" customWidth="1"/>
    <col min="14639" max="14848" width="9.140625" style="156"/>
    <col min="14849" max="14849" width="61.7109375" style="156" customWidth="1"/>
    <col min="14850" max="14850" width="18.5703125" style="156" customWidth="1"/>
    <col min="14851" max="14857" width="16.85546875" style="156" customWidth="1"/>
    <col min="14858" max="14858" width="18.7109375" style="156" customWidth="1"/>
    <col min="14859" max="14876" width="16.85546875" style="156" customWidth="1"/>
    <col min="14877" max="14892" width="16.7109375" style="156" customWidth="1"/>
    <col min="14893" max="14893" width="13.28515625" style="156" bestFit="1" customWidth="1"/>
    <col min="14894" max="14894" width="14.7109375" style="156" customWidth="1"/>
    <col min="14895" max="15104" width="9.140625" style="156"/>
    <col min="15105" max="15105" width="61.7109375" style="156" customWidth="1"/>
    <col min="15106" max="15106" width="18.5703125" style="156" customWidth="1"/>
    <col min="15107" max="15113" width="16.85546875" style="156" customWidth="1"/>
    <col min="15114" max="15114" width="18.7109375" style="156" customWidth="1"/>
    <col min="15115" max="15132" width="16.85546875" style="156" customWidth="1"/>
    <col min="15133" max="15148" width="16.7109375" style="156" customWidth="1"/>
    <col min="15149" max="15149" width="13.28515625" style="156" bestFit="1" customWidth="1"/>
    <col min="15150" max="15150" width="14.7109375" style="156" customWidth="1"/>
    <col min="15151" max="15360" width="9.140625" style="156"/>
    <col min="15361" max="15361" width="61.7109375" style="156" customWidth="1"/>
    <col min="15362" max="15362" width="18.5703125" style="156" customWidth="1"/>
    <col min="15363" max="15369" width="16.85546875" style="156" customWidth="1"/>
    <col min="15370" max="15370" width="18.7109375" style="156" customWidth="1"/>
    <col min="15371" max="15388" width="16.85546875" style="156" customWidth="1"/>
    <col min="15389" max="15404" width="16.7109375" style="156" customWidth="1"/>
    <col min="15405" max="15405" width="13.28515625" style="156" bestFit="1" customWidth="1"/>
    <col min="15406" max="15406" width="14.7109375" style="156" customWidth="1"/>
    <col min="15407" max="15616" width="9.140625" style="156"/>
    <col min="15617" max="15617" width="61.7109375" style="156" customWidth="1"/>
    <col min="15618" max="15618" width="18.5703125" style="156" customWidth="1"/>
    <col min="15619" max="15625" width="16.85546875" style="156" customWidth="1"/>
    <col min="15626" max="15626" width="18.7109375" style="156" customWidth="1"/>
    <col min="15627" max="15644" width="16.85546875" style="156" customWidth="1"/>
    <col min="15645" max="15660" width="16.7109375" style="156" customWidth="1"/>
    <col min="15661" max="15661" width="13.28515625" style="156" bestFit="1" customWidth="1"/>
    <col min="15662" max="15662" width="14.7109375" style="156" customWidth="1"/>
    <col min="15663" max="15872" width="9.140625" style="156"/>
    <col min="15873" max="15873" width="61.7109375" style="156" customWidth="1"/>
    <col min="15874" max="15874" width="18.5703125" style="156" customWidth="1"/>
    <col min="15875" max="15881" width="16.85546875" style="156" customWidth="1"/>
    <col min="15882" max="15882" width="18.7109375" style="156" customWidth="1"/>
    <col min="15883" max="15900" width="16.85546875" style="156" customWidth="1"/>
    <col min="15901" max="15916" width="16.7109375" style="156" customWidth="1"/>
    <col min="15917" max="15917" width="13.28515625" style="156" bestFit="1" customWidth="1"/>
    <col min="15918" max="15918" width="14.7109375" style="156" customWidth="1"/>
    <col min="15919" max="16128" width="9.140625" style="156"/>
    <col min="16129" max="16129" width="61.7109375" style="156" customWidth="1"/>
    <col min="16130" max="16130" width="18.5703125" style="156" customWidth="1"/>
    <col min="16131" max="16137" width="16.85546875" style="156" customWidth="1"/>
    <col min="16138" max="16138" width="18.7109375" style="156" customWidth="1"/>
    <col min="16139" max="16156" width="16.85546875" style="156" customWidth="1"/>
    <col min="16157" max="16172" width="16.7109375" style="156" customWidth="1"/>
    <col min="16173" max="16173" width="13.28515625" style="156" bestFit="1" customWidth="1"/>
    <col min="16174" max="16174" width="14.7109375" style="156" customWidth="1"/>
    <col min="16175" max="16384" width="9.140625" style="156"/>
  </cols>
  <sheetData>
    <row r="1" spans="1:256" ht="18.75" x14ac:dyDescent="0.2">
      <c r="A1" s="8"/>
      <c r="B1" s="4"/>
      <c r="C1" s="4"/>
      <c r="D1" s="4"/>
      <c r="G1" s="4"/>
      <c r="H1" s="10" t="s">
        <v>66</v>
      </c>
      <c r="I1" s="6"/>
      <c r="J1" s="6"/>
      <c r="K1" s="10"/>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141"/>
      <c r="AR1" s="141"/>
      <c r="AS1" s="141"/>
      <c r="AT1" s="57"/>
      <c r="AU1" s="57"/>
      <c r="AV1" s="57"/>
      <c r="AW1" s="57"/>
      <c r="AX1" s="57"/>
      <c r="AY1" s="57"/>
      <c r="AZ1" s="57"/>
      <c r="BA1" s="57"/>
      <c r="BB1" s="57"/>
      <c r="BC1" s="57"/>
      <c r="BD1" s="57"/>
      <c r="BE1" s="57"/>
      <c r="BF1" s="57"/>
      <c r="BG1" s="57"/>
      <c r="BH1" s="57"/>
      <c r="BI1" s="57"/>
      <c r="BJ1" s="57"/>
      <c r="BK1" s="57"/>
      <c r="BL1" s="57"/>
      <c r="BM1" s="57"/>
      <c r="BN1" s="57"/>
      <c r="BO1" s="57"/>
      <c r="BP1" s="57"/>
      <c r="BQ1" s="57"/>
      <c r="BR1" s="57"/>
      <c r="BS1" s="57"/>
      <c r="BT1" s="57"/>
      <c r="BU1" s="57"/>
      <c r="BV1" s="57"/>
      <c r="BW1" s="57"/>
      <c r="BX1" s="57"/>
      <c r="BY1" s="57"/>
      <c r="BZ1" s="57"/>
      <c r="CA1" s="57"/>
      <c r="CB1" s="57"/>
      <c r="CC1" s="57"/>
      <c r="CD1" s="57"/>
      <c r="CE1" s="57"/>
      <c r="CF1" s="57"/>
      <c r="CG1" s="57"/>
      <c r="CH1" s="57"/>
      <c r="CI1" s="57"/>
      <c r="CJ1" s="57"/>
      <c r="CK1" s="57"/>
      <c r="CL1" s="57"/>
      <c r="CM1" s="57"/>
      <c r="CN1" s="57"/>
      <c r="CO1" s="57"/>
      <c r="CP1" s="57"/>
      <c r="CQ1" s="57"/>
      <c r="CR1" s="57"/>
      <c r="CS1" s="57"/>
      <c r="CT1" s="57"/>
      <c r="CU1" s="57"/>
      <c r="CV1" s="57"/>
      <c r="CW1" s="57"/>
      <c r="CX1" s="57"/>
      <c r="CY1" s="57"/>
      <c r="CZ1" s="57"/>
      <c r="DA1" s="57"/>
      <c r="DB1" s="57"/>
      <c r="DC1" s="57"/>
      <c r="DD1" s="57"/>
      <c r="DE1" s="57"/>
      <c r="DF1" s="57"/>
      <c r="DG1" s="57"/>
      <c r="DH1" s="57"/>
      <c r="DI1" s="57"/>
      <c r="DJ1" s="57"/>
      <c r="DK1" s="57"/>
      <c r="DL1" s="57"/>
      <c r="DM1" s="57"/>
      <c r="DN1" s="57"/>
      <c r="DO1" s="57"/>
      <c r="DP1" s="57"/>
      <c r="DQ1" s="57"/>
      <c r="DR1" s="57"/>
      <c r="DS1" s="57"/>
      <c r="DT1" s="57"/>
      <c r="DU1" s="57"/>
      <c r="DV1" s="57"/>
      <c r="DW1" s="57"/>
      <c r="DX1" s="57"/>
      <c r="DY1" s="57"/>
      <c r="DZ1" s="57"/>
      <c r="EA1" s="57"/>
      <c r="EB1" s="57"/>
      <c r="EC1" s="57"/>
      <c r="ED1" s="57"/>
      <c r="EE1" s="57"/>
      <c r="EF1" s="57"/>
      <c r="EG1" s="57"/>
      <c r="EH1" s="57"/>
      <c r="EI1" s="57"/>
      <c r="EJ1" s="57"/>
      <c r="EK1" s="57"/>
      <c r="EL1" s="57"/>
      <c r="EM1" s="57"/>
      <c r="EN1" s="57"/>
      <c r="EO1" s="57"/>
      <c r="EP1" s="57"/>
      <c r="EQ1" s="57"/>
      <c r="ER1" s="57"/>
      <c r="ES1" s="57"/>
      <c r="ET1" s="57"/>
      <c r="EU1" s="57"/>
      <c r="EV1" s="57"/>
      <c r="EW1" s="57"/>
      <c r="EX1" s="57"/>
      <c r="EY1" s="57"/>
      <c r="EZ1" s="57"/>
      <c r="FA1" s="57"/>
      <c r="FB1" s="57"/>
      <c r="FC1" s="57"/>
      <c r="FD1" s="57"/>
      <c r="FE1" s="57"/>
      <c r="FF1" s="57"/>
      <c r="FG1" s="57"/>
      <c r="FH1" s="57"/>
      <c r="FI1" s="57"/>
      <c r="FJ1" s="57"/>
      <c r="FK1" s="57"/>
      <c r="FL1" s="57"/>
      <c r="FM1" s="57"/>
      <c r="FN1" s="57"/>
      <c r="FO1" s="57"/>
      <c r="FP1" s="57"/>
      <c r="FQ1" s="57"/>
      <c r="FR1" s="57"/>
      <c r="FS1" s="57"/>
      <c r="FT1" s="57"/>
      <c r="FU1" s="57"/>
      <c r="FV1" s="57"/>
      <c r="FW1" s="57"/>
      <c r="FX1" s="57"/>
      <c r="FY1" s="57"/>
      <c r="FZ1" s="57"/>
      <c r="GA1" s="57"/>
      <c r="GB1" s="57"/>
      <c r="GC1" s="57"/>
      <c r="GD1" s="57"/>
      <c r="GE1" s="57"/>
      <c r="GF1" s="57"/>
      <c r="GG1" s="57"/>
      <c r="GH1" s="57"/>
      <c r="GI1" s="57"/>
      <c r="GJ1" s="57"/>
      <c r="GK1" s="57"/>
      <c r="GL1" s="57"/>
      <c r="GM1" s="57"/>
      <c r="GN1" s="57"/>
      <c r="GO1" s="57"/>
      <c r="GP1" s="57"/>
      <c r="GQ1" s="57"/>
      <c r="GR1" s="57"/>
      <c r="GS1" s="57"/>
      <c r="GT1" s="57"/>
      <c r="GU1" s="57"/>
      <c r="GV1" s="57"/>
      <c r="GW1" s="57"/>
      <c r="GX1" s="57"/>
      <c r="GY1" s="57"/>
      <c r="GZ1" s="57"/>
      <c r="HA1" s="57"/>
      <c r="HB1" s="57"/>
      <c r="HC1" s="57"/>
      <c r="HD1" s="57"/>
      <c r="HE1" s="57"/>
      <c r="HF1" s="57"/>
      <c r="HG1" s="57"/>
      <c r="HH1" s="57"/>
      <c r="HI1" s="57"/>
      <c r="HJ1" s="57"/>
      <c r="HK1" s="57"/>
      <c r="HL1" s="57"/>
      <c r="HM1" s="57"/>
      <c r="HN1" s="57"/>
      <c r="HO1" s="57"/>
      <c r="HP1" s="57"/>
      <c r="HQ1" s="57"/>
      <c r="HR1" s="57"/>
      <c r="HS1" s="57"/>
      <c r="HT1" s="57"/>
      <c r="HU1" s="57"/>
      <c r="HV1" s="57"/>
      <c r="HW1" s="57"/>
      <c r="HX1" s="57"/>
      <c r="HY1" s="57"/>
      <c r="HZ1" s="57"/>
      <c r="IA1" s="57"/>
      <c r="IB1" s="57"/>
      <c r="IC1" s="57"/>
      <c r="ID1" s="57"/>
      <c r="IE1" s="57"/>
      <c r="IF1" s="57"/>
      <c r="IG1" s="57"/>
      <c r="IH1" s="57"/>
      <c r="II1" s="57"/>
      <c r="IJ1" s="57"/>
      <c r="IK1" s="57"/>
      <c r="IL1" s="57"/>
      <c r="IM1" s="57"/>
      <c r="IN1" s="57"/>
      <c r="IO1" s="57"/>
      <c r="IP1" s="57"/>
      <c r="IQ1" s="57"/>
      <c r="IR1" s="57"/>
      <c r="IS1" s="57"/>
      <c r="IT1" s="57"/>
      <c r="IU1" s="57"/>
      <c r="IV1" s="57"/>
    </row>
    <row r="2" spans="1:256" ht="18.75" x14ac:dyDescent="0.3">
      <c r="A2" s="8"/>
      <c r="B2" s="4"/>
      <c r="C2" s="4"/>
      <c r="D2" s="4"/>
      <c r="E2" s="57"/>
      <c r="F2" s="57"/>
      <c r="G2" s="4"/>
      <c r="H2" s="5" t="s">
        <v>8</v>
      </c>
      <c r="I2" s="6"/>
      <c r="J2" s="6"/>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142"/>
      <c r="AR2" s="142"/>
      <c r="AS2" s="141"/>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c r="BT2" s="57"/>
      <c r="BU2" s="57"/>
      <c r="BV2" s="57"/>
      <c r="BW2" s="57"/>
      <c r="BX2" s="57"/>
      <c r="BY2" s="57"/>
      <c r="BZ2" s="57"/>
      <c r="CA2" s="57"/>
      <c r="CB2" s="57"/>
      <c r="CC2" s="57"/>
      <c r="CD2" s="57"/>
      <c r="CE2" s="57"/>
      <c r="CF2" s="57"/>
      <c r="CG2" s="57"/>
      <c r="CH2" s="57"/>
      <c r="CI2" s="57"/>
      <c r="CJ2" s="57"/>
      <c r="CK2" s="57"/>
      <c r="CL2" s="57"/>
      <c r="CM2" s="57"/>
      <c r="CN2" s="57"/>
      <c r="CO2" s="57"/>
      <c r="CP2" s="57"/>
      <c r="CQ2" s="57"/>
      <c r="CR2" s="57"/>
      <c r="CS2" s="57"/>
      <c r="CT2" s="57"/>
      <c r="CU2" s="57"/>
      <c r="CV2" s="57"/>
      <c r="CW2" s="57"/>
      <c r="CX2" s="57"/>
      <c r="CY2" s="57"/>
      <c r="CZ2" s="57"/>
      <c r="DA2" s="57"/>
      <c r="DB2" s="57"/>
      <c r="DC2" s="57"/>
      <c r="DD2" s="57"/>
      <c r="DE2" s="57"/>
      <c r="DF2" s="57"/>
      <c r="DG2" s="57"/>
      <c r="DH2" s="57"/>
      <c r="DI2" s="57"/>
      <c r="DJ2" s="57"/>
      <c r="DK2" s="57"/>
      <c r="DL2" s="57"/>
      <c r="DM2" s="57"/>
      <c r="DN2" s="57"/>
      <c r="DO2" s="57"/>
      <c r="DP2" s="57"/>
      <c r="DQ2" s="57"/>
      <c r="DR2" s="57"/>
      <c r="DS2" s="57"/>
      <c r="DT2" s="57"/>
      <c r="DU2" s="57"/>
      <c r="DV2" s="57"/>
      <c r="DW2" s="57"/>
      <c r="DX2" s="57"/>
      <c r="DY2" s="57"/>
      <c r="DZ2" s="57"/>
      <c r="EA2" s="57"/>
      <c r="EB2" s="57"/>
      <c r="EC2" s="57"/>
      <c r="ED2" s="57"/>
      <c r="EE2" s="57"/>
      <c r="EF2" s="57"/>
      <c r="EG2" s="57"/>
      <c r="EH2" s="57"/>
      <c r="EI2" s="57"/>
      <c r="EJ2" s="57"/>
      <c r="EK2" s="57"/>
      <c r="EL2" s="57"/>
      <c r="EM2" s="57"/>
      <c r="EN2" s="57"/>
      <c r="EO2" s="57"/>
      <c r="EP2" s="57"/>
      <c r="EQ2" s="57"/>
      <c r="ER2" s="57"/>
      <c r="ES2" s="57"/>
      <c r="ET2" s="57"/>
      <c r="EU2" s="57"/>
      <c r="EV2" s="57"/>
      <c r="EW2" s="57"/>
      <c r="EX2" s="57"/>
      <c r="EY2" s="57"/>
      <c r="EZ2" s="57"/>
      <c r="FA2" s="57"/>
      <c r="FB2" s="57"/>
      <c r="FC2" s="57"/>
      <c r="FD2" s="57"/>
      <c r="FE2" s="57"/>
      <c r="FF2" s="57"/>
      <c r="FG2" s="57"/>
      <c r="FH2" s="57"/>
      <c r="FI2" s="57"/>
      <c r="FJ2" s="57"/>
      <c r="FK2" s="57"/>
      <c r="FL2" s="57"/>
      <c r="FM2" s="57"/>
      <c r="FN2" s="57"/>
      <c r="FO2" s="57"/>
      <c r="FP2" s="57"/>
      <c r="FQ2" s="57"/>
      <c r="FR2" s="57"/>
      <c r="FS2" s="57"/>
      <c r="FT2" s="57"/>
      <c r="FU2" s="57"/>
      <c r="FV2" s="57"/>
      <c r="FW2" s="57"/>
      <c r="FX2" s="57"/>
      <c r="FY2" s="57"/>
      <c r="FZ2" s="57"/>
      <c r="GA2" s="57"/>
      <c r="GB2" s="57"/>
      <c r="GC2" s="57"/>
      <c r="GD2" s="57"/>
      <c r="GE2" s="57"/>
      <c r="GF2" s="57"/>
      <c r="GG2" s="57"/>
      <c r="GH2" s="57"/>
      <c r="GI2" s="57"/>
      <c r="GJ2" s="57"/>
      <c r="GK2" s="57"/>
      <c r="GL2" s="57"/>
      <c r="GM2" s="57"/>
      <c r="GN2" s="57"/>
      <c r="GO2" s="57"/>
      <c r="GP2" s="57"/>
      <c r="GQ2" s="57"/>
      <c r="GR2" s="57"/>
      <c r="GS2" s="57"/>
      <c r="GT2" s="57"/>
      <c r="GU2" s="57"/>
      <c r="GV2" s="57"/>
      <c r="GW2" s="57"/>
      <c r="GX2" s="57"/>
      <c r="GY2" s="57"/>
      <c r="GZ2" s="57"/>
      <c r="HA2" s="57"/>
      <c r="HB2" s="57"/>
      <c r="HC2" s="57"/>
      <c r="HD2" s="57"/>
      <c r="HE2" s="57"/>
      <c r="HF2" s="57"/>
      <c r="HG2" s="57"/>
      <c r="HH2" s="57"/>
      <c r="HI2" s="57"/>
      <c r="HJ2" s="57"/>
      <c r="HK2" s="57"/>
      <c r="HL2" s="57"/>
      <c r="HM2" s="57"/>
      <c r="HN2" s="57"/>
      <c r="HO2" s="57"/>
      <c r="HP2" s="57"/>
      <c r="HQ2" s="57"/>
      <c r="HR2" s="57"/>
      <c r="HS2" s="57"/>
      <c r="HT2" s="57"/>
      <c r="HU2" s="57"/>
      <c r="HV2" s="57"/>
      <c r="HW2" s="57"/>
      <c r="HX2" s="57"/>
      <c r="HY2" s="57"/>
      <c r="HZ2" s="57"/>
      <c r="IA2" s="57"/>
      <c r="IB2" s="57"/>
      <c r="IC2" s="57"/>
      <c r="ID2" s="57"/>
      <c r="IE2" s="57"/>
      <c r="IF2" s="57"/>
      <c r="IG2" s="57"/>
      <c r="IH2" s="57"/>
      <c r="II2" s="57"/>
      <c r="IJ2" s="57"/>
      <c r="IK2" s="57"/>
      <c r="IL2" s="57"/>
      <c r="IM2" s="57"/>
      <c r="IN2" s="57"/>
      <c r="IO2" s="57"/>
      <c r="IP2" s="57"/>
      <c r="IQ2" s="57"/>
      <c r="IR2" s="57"/>
      <c r="IS2" s="57"/>
      <c r="IT2" s="57"/>
      <c r="IU2" s="57"/>
      <c r="IV2" s="57"/>
    </row>
    <row r="3" spans="1:256" ht="18.75" x14ac:dyDescent="0.3">
      <c r="A3" s="7"/>
      <c r="B3" s="4"/>
      <c r="C3" s="4"/>
      <c r="D3" s="4"/>
      <c r="E3" s="57"/>
      <c r="F3" s="57"/>
      <c r="G3" s="4"/>
      <c r="H3" s="5" t="s">
        <v>254</v>
      </c>
      <c r="I3" s="6"/>
      <c r="J3" s="6"/>
      <c r="K3" s="5"/>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142"/>
      <c r="AR3" s="142"/>
      <c r="AS3" s="141"/>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c r="EV3" s="57"/>
      <c r="EW3" s="57"/>
      <c r="EX3" s="57"/>
      <c r="EY3" s="57"/>
      <c r="EZ3" s="57"/>
      <c r="FA3" s="57"/>
      <c r="FB3" s="57"/>
      <c r="FC3" s="57"/>
      <c r="FD3" s="57"/>
      <c r="FE3" s="57"/>
      <c r="FF3" s="57"/>
      <c r="FG3" s="57"/>
      <c r="FH3" s="57"/>
      <c r="FI3" s="57"/>
      <c r="FJ3" s="57"/>
      <c r="FK3" s="57"/>
      <c r="FL3" s="57"/>
      <c r="FM3" s="57"/>
      <c r="FN3" s="57"/>
      <c r="FO3" s="57"/>
      <c r="FP3" s="57"/>
      <c r="FQ3" s="57"/>
      <c r="FR3" s="57"/>
      <c r="FS3" s="57"/>
      <c r="FT3" s="57"/>
      <c r="FU3" s="57"/>
      <c r="FV3" s="57"/>
      <c r="FW3" s="57"/>
      <c r="FX3" s="57"/>
      <c r="FY3" s="57"/>
      <c r="FZ3" s="57"/>
      <c r="GA3" s="57"/>
      <c r="GB3" s="57"/>
      <c r="GC3" s="57"/>
      <c r="GD3" s="57"/>
      <c r="GE3" s="57"/>
      <c r="GF3" s="57"/>
      <c r="GG3" s="57"/>
      <c r="GH3" s="57"/>
      <c r="GI3" s="57"/>
      <c r="GJ3" s="57"/>
      <c r="GK3" s="57"/>
      <c r="GL3" s="57"/>
      <c r="GM3" s="57"/>
      <c r="GN3" s="57"/>
      <c r="GO3" s="57"/>
      <c r="GP3" s="57"/>
      <c r="GQ3" s="57"/>
      <c r="GR3" s="57"/>
      <c r="GS3" s="57"/>
      <c r="GT3" s="57"/>
      <c r="GU3" s="57"/>
      <c r="GV3" s="57"/>
      <c r="GW3" s="57"/>
      <c r="GX3" s="57"/>
      <c r="GY3" s="57"/>
      <c r="GZ3" s="57"/>
      <c r="HA3" s="57"/>
      <c r="HB3" s="57"/>
      <c r="HC3" s="57"/>
      <c r="HD3" s="57"/>
      <c r="HE3" s="57"/>
      <c r="HF3" s="57"/>
      <c r="HG3" s="57"/>
      <c r="HH3" s="57"/>
      <c r="HI3" s="57"/>
      <c r="HJ3" s="57"/>
      <c r="HK3" s="57"/>
      <c r="HL3" s="57"/>
      <c r="HM3" s="57"/>
      <c r="HN3" s="57"/>
      <c r="HO3" s="57"/>
      <c r="HP3" s="57"/>
      <c r="HQ3" s="57"/>
      <c r="HR3" s="57"/>
      <c r="HS3" s="57"/>
      <c r="HT3" s="57"/>
      <c r="HU3" s="57"/>
      <c r="HV3" s="57"/>
      <c r="HW3" s="57"/>
      <c r="HX3" s="57"/>
      <c r="HY3" s="57"/>
      <c r="HZ3" s="57"/>
      <c r="IA3" s="57"/>
      <c r="IB3" s="57"/>
      <c r="IC3" s="57"/>
      <c r="ID3" s="57"/>
      <c r="IE3" s="57"/>
      <c r="IF3" s="57"/>
      <c r="IG3" s="57"/>
      <c r="IH3" s="57"/>
      <c r="II3" s="57"/>
      <c r="IJ3" s="57"/>
      <c r="IK3" s="57"/>
      <c r="IL3" s="57"/>
      <c r="IM3" s="57"/>
      <c r="IN3" s="57"/>
      <c r="IO3" s="57"/>
      <c r="IP3" s="57"/>
      <c r="IQ3" s="57"/>
      <c r="IR3" s="57"/>
      <c r="IS3" s="57"/>
      <c r="IT3" s="57"/>
      <c r="IU3" s="57"/>
      <c r="IV3" s="57"/>
    </row>
    <row r="4" spans="1:256"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143"/>
      <c r="AR4" s="143"/>
      <c r="AS4" s="141"/>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c r="BW4" s="57"/>
      <c r="BX4" s="57"/>
      <c r="BY4" s="57"/>
      <c r="BZ4" s="57"/>
      <c r="CA4" s="57"/>
      <c r="CB4" s="57"/>
      <c r="CC4" s="57"/>
      <c r="CD4" s="57"/>
      <c r="CE4" s="57"/>
      <c r="CF4" s="57"/>
      <c r="CG4" s="57"/>
      <c r="CH4" s="57"/>
      <c r="CI4" s="57"/>
      <c r="CJ4" s="57"/>
      <c r="CK4" s="57"/>
      <c r="CL4" s="57"/>
      <c r="CM4" s="57"/>
      <c r="CN4" s="57"/>
      <c r="CO4" s="57"/>
      <c r="CP4" s="57"/>
      <c r="CQ4" s="57"/>
      <c r="CR4" s="57"/>
      <c r="CS4" s="57"/>
      <c r="CT4" s="57"/>
      <c r="CU4" s="57"/>
      <c r="CV4" s="57"/>
      <c r="CW4" s="57"/>
      <c r="CX4" s="57"/>
      <c r="CY4" s="57"/>
      <c r="CZ4" s="57"/>
      <c r="DA4" s="57"/>
      <c r="DB4" s="57"/>
      <c r="DC4" s="57"/>
      <c r="DD4" s="57"/>
      <c r="DE4" s="57"/>
      <c r="DF4" s="57"/>
      <c r="DG4" s="57"/>
      <c r="DH4" s="57"/>
      <c r="DI4" s="57"/>
      <c r="DJ4" s="57"/>
      <c r="DK4" s="57"/>
      <c r="DL4" s="57"/>
      <c r="DM4" s="57"/>
      <c r="DN4" s="57"/>
      <c r="DO4" s="57"/>
      <c r="DP4" s="57"/>
      <c r="DQ4" s="57"/>
      <c r="DR4" s="57"/>
      <c r="DS4" s="57"/>
      <c r="DT4" s="57"/>
      <c r="DU4" s="57"/>
      <c r="DV4" s="57"/>
      <c r="DW4" s="57"/>
      <c r="DX4" s="57"/>
      <c r="DY4" s="57"/>
      <c r="DZ4" s="57"/>
      <c r="EA4" s="57"/>
      <c r="EB4" s="57"/>
      <c r="EC4" s="57"/>
      <c r="ED4" s="57"/>
      <c r="EE4" s="57"/>
      <c r="EF4" s="57"/>
      <c r="EG4" s="57"/>
      <c r="EH4" s="57"/>
      <c r="EI4" s="57"/>
      <c r="EJ4" s="57"/>
      <c r="EK4" s="57"/>
      <c r="EL4" s="57"/>
      <c r="EM4" s="57"/>
      <c r="EN4" s="57"/>
      <c r="EO4" s="57"/>
      <c r="EP4" s="57"/>
      <c r="EQ4" s="57"/>
      <c r="ER4" s="57"/>
      <c r="ES4" s="57"/>
      <c r="ET4" s="57"/>
      <c r="EU4" s="57"/>
      <c r="EV4" s="57"/>
      <c r="EW4" s="57"/>
      <c r="EX4" s="57"/>
      <c r="EY4" s="57"/>
      <c r="EZ4" s="57"/>
      <c r="FA4" s="57"/>
      <c r="FB4" s="57"/>
      <c r="FC4" s="57"/>
      <c r="FD4" s="57"/>
      <c r="FE4" s="57"/>
      <c r="FF4" s="57"/>
      <c r="FG4" s="57"/>
      <c r="FH4" s="57"/>
      <c r="FI4" s="57"/>
      <c r="FJ4" s="57"/>
      <c r="FK4" s="57"/>
      <c r="FL4" s="57"/>
      <c r="FM4" s="57"/>
      <c r="FN4" s="57"/>
      <c r="FO4" s="57"/>
      <c r="FP4" s="57"/>
      <c r="FQ4" s="57"/>
      <c r="FR4" s="57"/>
      <c r="FS4" s="57"/>
      <c r="FT4" s="57"/>
      <c r="FU4" s="57"/>
      <c r="FV4" s="57"/>
      <c r="FW4" s="57"/>
      <c r="FX4" s="57"/>
      <c r="FY4" s="57"/>
      <c r="FZ4" s="57"/>
      <c r="GA4" s="57"/>
      <c r="GB4" s="57"/>
      <c r="GC4" s="57"/>
      <c r="GD4" s="57"/>
      <c r="GE4" s="57"/>
      <c r="GF4" s="57"/>
      <c r="GG4" s="57"/>
      <c r="GH4" s="57"/>
      <c r="GI4" s="57"/>
      <c r="GJ4" s="57"/>
      <c r="GK4" s="57"/>
      <c r="GL4" s="57"/>
      <c r="GM4" s="57"/>
      <c r="GN4" s="57"/>
      <c r="GO4" s="57"/>
      <c r="GP4" s="57"/>
      <c r="GQ4" s="57"/>
      <c r="GR4" s="57"/>
      <c r="GS4" s="57"/>
      <c r="GT4" s="57"/>
      <c r="GU4" s="57"/>
      <c r="GV4" s="57"/>
      <c r="GW4" s="57"/>
      <c r="GX4" s="57"/>
      <c r="GY4" s="57"/>
      <c r="GZ4" s="57"/>
      <c r="HA4" s="57"/>
      <c r="HB4" s="57"/>
      <c r="HC4" s="57"/>
      <c r="HD4" s="57"/>
      <c r="HE4" s="57"/>
      <c r="HF4" s="57"/>
      <c r="HG4" s="57"/>
      <c r="HH4" s="57"/>
      <c r="HI4" s="57"/>
      <c r="HJ4" s="57"/>
      <c r="HK4" s="57"/>
      <c r="HL4" s="57"/>
      <c r="HM4" s="57"/>
      <c r="HN4" s="57"/>
      <c r="HO4" s="57"/>
      <c r="HP4" s="57"/>
      <c r="HQ4" s="57"/>
      <c r="HR4" s="57"/>
      <c r="HS4" s="57"/>
      <c r="HT4" s="57"/>
      <c r="HU4" s="57"/>
      <c r="HV4" s="57"/>
      <c r="HW4" s="57"/>
      <c r="HX4" s="57"/>
      <c r="HY4" s="57"/>
      <c r="HZ4" s="57"/>
      <c r="IA4" s="57"/>
      <c r="IB4" s="57"/>
      <c r="IC4" s="57"/>
      <c r="ID4" s="57"/>
      <c r="IE4" s="57"/>
      <c r="IF4" s="57"/>
      <c r="IG4" s="57"/>
      <c r="IH4" s="57"/>
      <c r="II4" s="57"/>
      <c r="IJ4" s="57"/>
      <c r="IK4" s="57"/>
      <c r="IL4" s="57"/>
      <c r="IM4" s="57"/>
      <c r="IN4" s="57"/>
      <c r="IO4" s="57"/>
      <c r="IP4" s="57"/>
      <c r="IQ4" s="57"/>
      <c r="IR4" s="57"/>
      <c r="IS4" s="57"/>
      <c r="IT4" s="57"/>
      <c r="IU4" s="57"/>
      <c r="IV4" s="57"/>
    </row>
    <row r="5" spans="1:256" x14ac:dyDescent="0.2">
      <c r="A5" s="535" t="str">
        <f>'2. паспорт  ТП'!A4:S4</f>
        <v>Год раскрытия информации: 2022 год</v>
      </c>
      <c r="B5" s="535"/>
      <c r="C5" s="535"/>
      <c r="D5" s="535"/>
      <c r="E5" s="535"/>
      <c r="F5" s="535"/>
      <c r="G5" s="535"/>
      <c r="H5" s="535"/>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5"/>
      <c r="AR5" s="145"/>
      <c r="AS5" s="141"/>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c r="HQ5" s="57"/>
      <c r="HR5" s="57"/>
      <c r="HS5" s="57"/>
      <c r="HT5" s="57"/>
      <c r="HU5" s="57"/>
      <c r="HV5" s="57"/>
      <c r="HW5" s="57"/>
      <c r="HX5" s="57"/>
      <c r="HY5" s="57"/>
      <c r="HZ5" s="57"/>
      <c r="IA5" s="57"/>
      <c r="IB5" s="57"/>
      <c r="IC5" s="57"/>
      <c r="ID5" s="57"/>
      <c r="IE5" s="57"/>
      <c r="IF5" s="57"/>
      <c r="IG5" s="57"/>
      <c r="IH5" s="57"/>
      <c r="II5" s="57"/>
      <c r="IJ5" s="57"/>
      <c r="IK5" s="57"/>
      <c r="IL5" s="57"/>
      <c r="IM5" s="57"/>
      <c r="IN5" s="57"/>
      <c r="IO5" s="57"/>
      <c r="IP5" s="57"/>
      <c r="IQ5" s="57"/>
      <c r="IR5" s="57"/>
      <c r="IS5" s="57"/>
      <c r="IT5" s="57"/>
      <c r="IU5" s="57"/>
      <c r="IV5" s="57"/>
    </row>
    <row r="6" spans="1:256" ht="18.75" x14ac:dyDescent="0.3">
      <c r="A6" s="7"/>
      <c r="B6" s="4"/>
      <c r="C6" s="4"/>
      <c r="D6" s="4"/>
      <c r="E6" s="4"/>
      <c r="F6" s="4"/>
      <c r="G6" s="4"/>
      <c r="H6" s="4"/>
      <c r="I6" s="6"/>
      <c r="J6" s="6"/>
      <c r="K6" s="5"/>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143"/>
      <c r="AR6" s="143"/>
      <c r="AS6" s="141"/>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57"/>
      <c r="HR6" s="57"/>
      <c r="HS6" s="57"/>
      <c r="HT6" s="57"/>
      <c r="HU6" s="57"/>
      <c r="HV6" s="57"/>
      <c r="HW6" s="57"/>
      <c r="HX6" s="57"/>
      <c r="HY6" s="57"/>
      <c r="HZ6" s="57"/>
      <c r="IA6" s="57"/>
      <c r="IB6" s="57"/>
      <c r="IC6" s="57"/>
      <c r="ID6" s="57"/>
      <c r="IE6" s="57"/>
      <c r="IF6" s="57"/>
      <c r="IG6" s="57"/>
      <c r="IH6" s="57"/>
      <c r="II6" s="57"/>
      <c r="IJ6" s="57"/>
      <c r="IK6" s="57"/>
      <c r="IL6" s="57"/>
      <c r="IM6" s="57"/>
      <c r="IN6" s="57"/>
      <c r="IO6" s="57"/>
      <c r="IP6" s="57"/>
      <c r="IQ6" s="57"/>
      <c r="IR6" s="57"/>
      <c r="IS6" s="57"/>
      <c r="IT6" s="57"/>
      <c r="IU6" s="57"/>
      <c r="IV6" s="57"/>
    </row>
    <row r="7" spans="1:256" ht="18.75" x14ac:dyDescent="0.2">
      <c r="A7" s="524" t="s">
        <v>7</v>
      </c>
      <c r="B7" s="524"/>
      <c r="C7" s="524"/>
      <c r="D7" s="524"/>
      <c r="E7" s="524"/>
      <c r="F7" s="524"/>
      <c r="G7" s="524"/>
      <c r="H7" s="524"/>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146"/>
      <c r="AR7" s="146"/>
      <c r="AS7" s="141"/>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O7" s="57"/>
      <c r="IP7" s="57"/>
      <c r="IQ7" s="57"/>
      <c r="IR7" s="57"/>
      <c r="IS7" s="57"/>
      <c r="IT7" s="57"/>
      <c r="IU7" s="57"/>
      <c r="IV7" s="57"/>
    </row>
    <row r="8" spans="1:256" ht="18.75" x14ac:dyDescent="0.2">
      <c r="A8" s="155"/>
      <c r="B8" s="155"/>
      <c r="C8" s="155"/>
      <c r="D8" s="155"/>
      <c r="E8" s="155"/>
      <c r="F8" s="155"/>
      <c r="G8" s="155"/>
      <c r="H8" s="155"/>
      <c r="I8" s="155"/>
      <c r="J8" s="155"/>
      <c r="K8" s="155"/>
      <c r="L8" s="49"/>
      <c r="M8" s="49"/>
      <c r="N8" s="49"/>
      <c r="O8" s="49"/>
      <c r="P8" s="49"/>
      <c r="Q8" s="49"/>
      <c r="R8" s="49"/>
      <c r="S8" s="49"/>
      <c r="T8" s="49"/>
      <c r="U8" s="49"/>
      <c r="V8" s="49"/>
      <c r="W8" s="49"/>
      <c r="X8" s="49"/>
      <c r="Y8" s="49"/>
      <c r="Z8" s="4"/>
      <c r="AA8" s="4"/>
      <c r="AB8" s="4"/>
      <c r="AC8" s="4"/>
      <c r="AD8" s="4"/>
      <c r="AE8" s="4"/>
      <c r="AF8" s="4"/>
      <c r="AG8" s="4"/>
      <c r="AH8" s="4"/>
      <c r="AI8" s="4"/>
      <c r="AJ8" s="4"/>
      <c r="AK8" s="4"/>
      <c r="AL8" s="4"/>
      <c r="AM8" s="4"/>
      <c r="AN8" s="4"/>
      <c r="AO8" s="4"/>
      <c r="AP8" s="4"/>
      <c r="AQ8" s="143"/>
      <c r="AR8" s="143"/>
      <c r="AS8" s="141"/>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c r="II8" s="57"/>
      <c r="IJ8" s="57"/>
      <c r="IK8" s="57"/>
      <c r="IL8" s="57"/>
      <c r="IM8" s="57"/>
      <c r="IN8" s="57"/>
      <c r="IO8" s="57"/>
      <c r="IP8" s="57"/>
      <c r="IQ8" s="57"/>
      <c r="IR8" s="57"/>
      <c r="IS8" s="57"/>
      <c r="IT8" s="57"/>
      <c r="IU8" s="57"/>
      <c r="IV8" s="57"/>
    </row>
    <row r="9" spans="1:256" ht="18.75" x14ac:dyDescent="0.2">
      <c r="A9" s="536" t="str">
        <f>'2. паспорт  ТП'!A8:S8</f>
        <v>Акционерное общество "Янтарьэнерго" ДЗО  ПАО "Россети"</v>
      </c>
      <c r="B9" s="536"/>
      <c r="C9" s="536"/>
      <c r="D9" s="536"/>
      <c r="E9" s="536"/>
      <c r="F9" s="536"/>
      <c r="G9" s="536"/>
      <c r="H9" s="536"/>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147"/>
      <c r="AR9" s="147"/>
      <c r="AS9" s="141"/>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O9" s="57"/>
      <c r="IP9" s="57"/>
      <c r="IQ9" s="57"/>
      <c r="IR9" s="57"/>
      <c r="IS9" s="57"/>
      <c r="IT9" s="57"/>
      <c r="IU9" s="57"/>
      <c r="IV9" s="57"/>
    </row>
    <row r="10" spans="1:256" x14ac:dyDescent="0.2">
      <c r="A10" s="528" t="s">
        <v>6</v>
      </c>
      <c r="B10" s="528"/>
      <c r="C10" s="528"/>
      <c r="D10" s="528"/>
      <c r="E10" s="528"/>
      <c r="F10" s="528"/>
      <c r="G10" s="528"/>
      <c r="H10" s="528"/>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148"/>
      <c r="AR10" s="148"/>
      <c r="AS10" s="141"/>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c r="FO10" s="57"/>
      <c r="FP10" s="57"/>
      <c r="FQ10" s="57"/>
      <c r="FR10" s="57"/>
      <c r="FS10" s="57"/>
      <c r="FT10" s="57"/>
      <c r="FU10" s="57"/>
      <c r="FV10" s="57"/>
      <c r="FW10" s="57"/>
      <c r="FX10" s="57"/>
      <c r="FY10" s="57"/>
      <c r="FZ10" s="57"/>
      <c r="GA10" s="57"/>
      <c r="GB10" s="57"/>
      <c r="GC10" s="57"/>
      <c r="GD10" s="57"/>
      <c r="GE10" s="57"/>
      <c r="GF10" s="57"/>
      <c r="GG10" s="57"/>
      <c r="GH10" s="57"/>
      <c r="GI10" s="57"/>
      <c r="GJ10" s="57"/>
      <c r="GK10" s="57"/>
      <c r="GL10" s="57"/>
      <c r="GM10" s="57"/>
      <c r="GN10" s="57"/>
      <c r="GO10" s="57"/>
      <c r="GP10" s="57"/>
      <c r="GQ10" s="57"/>
      <c r="GR10" s="57"/>
      <c r="GS10" s="57"/>
      <c r="GT10" s="57"/>
      <c r="GU10" s="57"/>
      <c r="GV10" s="57"/>
      <c r="GW10" s="57"/>
      <c r="GX10" s="57"/>
      <c r="GY10" s="57"/>
      <c r="GZ10" s="57"/>
      <c r="HA10" s="57"/>
      <c r="HB10" s="57"/>
      <c r="HC10" s="57"/>
      <c r="HD10" s="57"/>
      <c r="HE10" s="57"/>
      <c r="HF10" s="57"/>
      <c r="HG10" s="57"/>
      <c r="HH10" s="57"/>
      <c r="HI10" s="57"/>
      <c r="HJ10" s="57"/>
      <c r="HK10" s="57"/>
      <c r="HL10" s="57"/>
      <c r="HM10" s="57"/>
      <c r="HN10" s="57"/>
      <c r="HO10" s="57"/>
      <c r="HP10" s="57"/>
      <c r="HQ10" s="57"/>
      <c r="HR10" s="57"/>
      <c r="HS10" s="57"/>
      <c r="HT10" s="57"/>
      <c r="HU10" s="57"/>
      <c r="HV10" s="57"/>
      <c r="HW10" s="57"/>
      <c r="HX10" s="57"/>
      <c r="HY10" s="57"/>
      <c r="HZ10" s="57"/>
      <c r="IA10" s="57"/>
      <c r="IB10" s="57"/>
      <c r="IC10" s="57"/>
      <c r="ID10" s="57"/>
      <c r="IE10" s="57"/>
      <c r="IF10" s="57"/>
      <c r="IG10" s="57"/>
      <c r="IH10" s="57"/>
      <c r="II10" s="57"/>
      <c r="IJ10" s="57"/>
      <c r="IK10" s="57"/>
      <c r="IL10" s="57"/>
      <c r="IM10" s="57"/>
      <c r="IN10" s="57"/>
      <c r="IO10" s="57"/>
      <c r="IP10" s="57"/>
      <c r="IQ10" s="57"/>
      <c r="IR10" s="57"/>
      <c r="IS10" s="57"/>
      <c r="IT10" s="57"/>
      <c r="IU10" s="57"/>
      <c r="IV10" s="57"/>
    </row>
    <row r="11" spans="1:256" ht="18.75" x14ac:dyDescent="0.2">
      <c r="A11" s="155"/>
      <c r="B11" s="155"/>
      <c r="C11" s="155"/>
      <c r="D11" s="155"/>
      <c r="E11" s="155"/>
      <c r="F11" s="155"/>
      <c r="G11" s="155"/>
      <c r="H11" s="155"/>
      <c r="I11" s="155"/>
      <c r="J11" s="155"/>
      <c r="K11" s="155"/>
      <c r="L11" s="49"/>
      <c r="M11" s="49"/>
      <c r="N11" s="49"/>
      <c r="O11" s="49"/>
      <c r="P11" s="49"/>
      <c r="Q11" s="49"/>
      <c r="R11" s="49"/>
      <c r="S11" s="49"/>
      <c r="T11" s="49"/>
      <c r="U11" s="49"/>
      <c r="V11" s="49"/>
      <c r="W11" s="49"/>
      <c r="X11" s="49"/>
      <c r="Y11" s="49"/>
      <c r="Z11" s="4"/>
      <c r="AA11" s="4"/>
      <c r="AB11" s="4"/>
      <c r="AC11" s="4"/>
      <c r="AD11" s="4"/>
      <c r="AE11" s="4"/>
      <c r="AF11" s="4"/>
      <c r="AG11" s="4"/>
      <c r="AH11" s="4"/>
      <c r="AI11" s="4"/>
      <c r="AJ11" s="4"/>
      <c r="AK11" s="4"/>
      <c r="AL11" s="4"/>
      <c r="AM11" s="4"/>
      <c r="AN11" s="4"/>
      <c r="AO11" s="4"/>
      <c r="AP11" s="4"/>
      <c r="AQ11" s="143"/>
      <c r="AR11" s="143"/>
      <c r="AS11" s="141"/>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c r="CR11" s="57"/>
      <c r="CS11" s="57"/>
      <c r="CT11" s="57"/>
      <c r="CU11" s="57"/>
      <c r="CV11" s="57"/>
      <c r="CW11" s="57"/>
      <c r="CX11" s="57"/>
      <c r="CY11" s="57"/>
      <c r="CZ11" s="57"/>
      <c r="DA11" s="57"/>
      <c r="DB11" s="57"/>
      <c r="DC11" s="57"/>
      <c r="DD11" s="57"/>
      <c r="DE11" s="57"/>
      <c r="DF11" s="57"/>
      <c r="DG11" s="57"/>
      <c r="DH11" s="57"/>
      <c r="DI11" s="57"/>
      <c r="DJ11" s="57"/>
      <c r="DK11" s="57"/>
      <c r="DL11" s="57"/>
      <c r="DM11" s="57"/>
      <c r="DN11" s="57"/>
      <c r="DO11" s="57"/>
      <c r="DP11" s="57"/>
      <c r="DQ11" s="57"/>
      <c r="DR11" s="57"/>
      <c r="DS11" s="57"/>
      <c r="DT11" s="57"/>
      <c r="DU11" s="57"/>
      <c r="DV11" s="57"/>
      <c r="DW11" s="57"/>
      <c r="DX11" s="57"/>
      <c r="DY11" s="57"/>
      <c r="DZ11" s="57"/>
      <c r="EA11" s="57"/>
      <c r="EB11" s="57"/>
      <c r="EC11" s="57"/>
      <c r="ED11" s="57"/>
      <c r="EE11" s="57"/>
      <c r="EF11" s="57"/>
      <c r="EG11" s="57"/>
      <c r="EH11" s="57"/>
      <c r="EI11" s="57"/>
      <c r="EJ11" s="57"/>
      <c r="EK11" s="57"/>
      <c r="EL11" s="57"/>
      <c r="EM11" s="57"/>
      <c r="EN11" s="57"/>
      <c r="EO11" s="57"/>
      <c r="EP11" s="57"/>
      <c r="EQ11" s="57"/>
      <c r="ER11" s="57"/>
      <c r="ES11" s="57"/>
      <c r="ET11" s="57"/>
      <c r="EU11" s="57"/>
      <c r="EV11" s="57"/>
      <c r="EW11" s="57"/>
      <c r="EX11" s="57"/>
      <c r="EY11" s="57"/>
      <c r="EZ11" s="57"/>
      <c r="FA11" s="57"/>
      <c r="FB11" s="57"/>
      <c r="FC11" s="57"/>
      <c r="FD11" s="57"/>
      <c r="FE11" s="57"/>
      <c r="FF11" s="57"/>
      <c r="FG11" s="57"/>
      <c r="FH11" s="57"/>
      <c r="FI11" s="57"/>
      <c r="FJ11" s="57"/>
      <c r="FK11" s="57"/>
      <c r="FL11" s="57"/>
      <c r="FM11" s="57"/>
      <c r="FN11" s="57"/>
      <c r="FO11" s="57"/>
      <c r="FP11" s="57"/>
      <c r="FQ11" s="57"/>
      <c r="FR11" s="57"/>
      <c r="FS11" s="57"/>
      <c r="FT11" s="57"/>
      <c r="FU11" s="57"/>
      <c r="FV11" s="57"/>
      <c r="FW11" s="57"/>
      <c r="FX11" s="57"/>
      <c r="FY11" s="57"/>
      <c r="FZ11" s="57"/>
      <c r="GA11" s="57"/>
      <c r="GB11" s="57"/>
      <c r="GC11" s="57"/>
      <c r="GD11" s="57"/>
      <c r="GE11" s="57"/>
      <c r="GF11" s="57"/>
      <c r="GG11" s="57"/>
      <c r="GH11" s="57"/>
      <c r="GI11" s="57"/>
      <c r="GJ11" s="57"/>
      <c r="GK11" s="57"/>
      <c r="GL11" s="57"/>
      <c r="GM11" s="57"/>
      <c r="GN11" s="57"/>
      <c r="GO11" s="57"/>
      <c r="GP11" s="57"/>
      <c r="GQ11" s="57"/>
      <c r="GR11" s="57"/>
      <c r="GS11" s="57"/>
      <c r="GT11" s="57"/>
      <c r="GU11" s="57"/>
      <c r="GV11" s="57"/>
      <c r="GW11" s="57"/>
      <c r="GX11" s="57"/>
      <c r="GY11" s="57"/>
      <c r="GZ11" s="57"/>
      <c r="HA11" s="57"/>
      <c r="HB11" s="57"/>
      <c r="HC11" s="57"/>
      <c r="HD11" s="57"/>
      <c r="HE11" s="57"/>
      <c r="HF11" s="57"/>
      <c r="HG11" s="57"/>
      <c r="HH11" s="57"/>
      <c r="HI11" s="57"/>
      <c r="HJ11" s="57"/>
      <c r="HK11" s="57"/>
      <c r="HL11" s="57"/>
      <c r="HM11" s="57"/>
      <c r="HN11" s="57"/>
      <c r="HO11" s="57"/>
      <c r="HP11" s="57"/>
      <c r="HQ11" s="57"/>
      <c r="HR11" s="57"/>
      <c r="HS11" s="57"/>
      <c r="HT11" s="57"/>
      <c r="HU11" s="57"/>
      <c r="HV11" s="57"/>
      <c r="HW11" s="57"/>
      <c r="HX11" s="57"/>
      <c r="HY11" s="57"/>
      <c r="HZ11" s="57"/>
      <c r="IA11" s="57"/>
      <c r="IB11" s="57"/>
      <c r="IC11" s="57"/>
      <c r="ID11" s="57"/>
      <c r="IE11" s="57"/>
      <c r="IF11" s="57"/>
      <c r="IG11" s="57"/>
      <c r="IH11" s="57"/>
      <c r="II11" s="57"/>
      <c r="IJ11" s="57"/>
      <c r="IK11" s="57"/>
      <c r="IL11" s="57"/>
      <c r="IM11" s="57"/>
      <c r="IN11" s="57"/>
      <c r="IO11" s="57"/>
      <c r="IP11" s="57"/>
      <c r="IQ11" s="57"/>
      <c r="IR11" s="57"/>
      <c r="IS11" s="57"/>
      <c r="IT11" s="57"/>
      <c r="IU11" s="57"/>
      <c r="IV11" s="57"/>
    </row>
    <row r="12" spans="1:256" ht="18.75" x14ac:dyDescent="0.2">
      <c r="A12" s="536" t="str">
        <f>'2. паспорт  ТП'!A11:S11</f>
        <v>H_54</v>
      </c>
      <c r="B12" s="536"/>
      <c r="C12" s="536"/>
      <c r="D12" s="536"/>
      <c r="E12" s="536"/>
      <c r="F12" s="536"/>
      <c r="G12" s="536"/>
      <c r="H12" s="536"/>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147"/>
      <c r="AR12" s="147"/>
      <c r="AS12" s="141"/>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c r="II12" s="57"/>
      <c r="IJ12" s="57"/>
      <c r="IK12" s="57"/>
      <c r="IL12" s="57"/>
      <c r="IM12" s="57"/>
      <c r="IN12" s="57"/>
      <c r="IO12" s="57"/>
      <c r="IP12" s="57"/>
      <c r="IQ12" s="57"/>
      <c r="IR12" s="57"/>
      <c r="IS12" s="57"/>
      <c r="IT12" s="57"/>
      <c r="IU12" s="57"/>
      <c r="IV12" s="57"/>
    </row>
    <row r="13" spans="1:256" x14ac:dyDescent="0.2">
      <c r="A13" s="528" t="s">
        <v>5</v>
      </c>
      <c r="B13" s="528"/>
      <c r="C13" s="528"/>
      <c r="D13" s="528"/>
      <c r="E13" s="528"/>
      <c r="F13" s="528"/>
      <c r="G13" s="528"/>
      <c r="H13" s="528"/>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148"/>
      <c r="AR13" s="148"/>
      <c r="AS13" s="141"/>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c r="CQ13" s="57"/>
      <c r="CR13" s="57"/>
      <c r="CS13" s="57"/>
      <c r="CT13" s="57"/>
      <c r="CU13" s="57"/>
      <c r="CV13" s="57"/>
      <c r="CW13" s="57"/>
      <c r="CX13" s="57"/>
      <c r="CY13" s="57"/>
      <c r="CZ13" s="57"/>
      <c r="DA13" s="57"/>
      <c r="DB13" s="57"/>
      <c r="DC13" s="57"/>
      <c r="DD13" s="57"/>
      <c r="DE13" s="57"/>
      <c r="DF13" s="57"/>
      <c r="DG13" s="57"/>
      <c r="DH13" s="57"/>
      <c r="DI13" s="57"/>
      <c r="DJ13" s="57"/>
      <c r="DK13" s="57"/>
      <c r="DL13" s="57"/>
      <c r="DM13" s="57"/>
      <c r="DN13" s="57"/>
      <c r="DO13" s="57"/>
      <c r="DP13" s="57"/>
      <c r="DQ13" s="57"/>
      <c r="DR13" s="57"/>
      <c r="DS13" s="57"/>
      <c r="DT13" s="57"/>
      <c r="DU13" s="57"/>
      <c r="DV13" s="57"/>
      <c r="DW13" s="57"/>
      <c r="DX13" s="57"/>
      <c r="DY13" s="57"/>
      <c r="DZ13" s="57"/>
      <c r="EA13" s="57"/>
      <c r="EB13" s="57"/>
      <c r="EC13" s="57"/>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W13" s="57"/>
      <c r="HX13" s="57"/>
      <c r="HY13" s="57"/>
      <c r="HZ13" s="57"/>
      <c r="IA13" s="57"/>
      <c r="IB13" s="57"/>
      <c r="IC13" s="57"/>
      <c r="ID13" s="57"/>
      <c r="IE13" s="57"/>
      <c r="IF13" s="57"/>
      <c r="IG13" s="57"/>
      <c r="IH13" s="57"/>
      <c r="II13" s="57"/>
      <c r="IJ13" s="57"/>
      <c r="IK13" s="57"/>
      <c r="IL13" s="57"/>
      <c r="IM13" s="57"/>
      <c r="IN13" s="57"/>
      <c r="IO13" s="57"/>
      <c r="IP13" s="57"/>
      <c r="IQ13" s="57"/>
      <c r="IR13" s="57"/>
      <c r="IS13" s="57"/>
      <c r="IT13" s="57"/>
      <c r="IU13" s="57"/>
      <c r="IV13" s="57"/>
    </row>
    <row r="14" spans="1:256" ht="18.75" x14ac:dyDescent="0.2">
      <c r="A14" s="76"/>
      <c r="B14" s="76"/>
      <c r="C14" s="76"/>
      <c r="D14" s="76"/>
      <c r="E14" s="76"/>
      <c r="F14" s="76"/>
      <c r="G14" s="76"/>
      <c r="H14" s="76"/>
      <c r="I14" s="76"/>
      <c r="J14" s="76"/>
      <c r="K14" s="76"/>
      <c r="L14" s="76"/>
      <c r="M14" s="76"/>
      <c r="N14" s="76"/>
      <c r="O14" s="76"/>
      <c r="P14" s="76"/>
      <c r="Q14" s="76"/>
      <c r="R14" s="76"/>
      <c r="S14" s="76"/>
      <c r="T14" s="76"/>
      <c r="U14" s="76"/>
      <c r="V14" s="76"/>
      <c r="W14" s="76"/>
      <c r="X14" s="76"/>
      <c r="Y14" s="76"/>
      <c r="Z14" s="3"/>
      <c r="AA14" s="3"/>
      <c r="AB14" s="3"/>
      <c r="AC14" s="3"/>
      <c r="AD14" s="3"/>
      <c r="AE14" s="3"/>
      <c r="AF14" s="3"/>
      <c r="AG14" s="3"/>
      <c r="AH14" s="3"/>
      <c r="AI14" s="3"/>
      <c r="AJ14" s="3"/>
      <c r="AK14" s="3"/>
      <c r="AL14" s="3"/>
      <c r="AM14" s="3"/>
      <c r="AN14" s="3"/>
      <c r="AO14" s="3"/>
      <c r="AP14" s="3"/>
      <c r="AQ14" s="149"/>
      <c r="AR14" s="149"/>
      <c r="AS14" s="141"/>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c r="CQ14" s="57"/>
      <c r="CR14" s="57"/>
      <c r="CS14" s="57"/>
      <c r="CT14" s="57"/>
      <c r="CU14" s="57"/>
      <c r="CV14" s="57"/>
      <c r="CW14" s="57"/>
      <c r="CX14" s="57"/>
      <c r="CY14" s="57"/>
      <c r="CZ14" s="57"/>
      <c r="DA14" s="57"/>
      <c r="DB14" s="57"/>
      <c r="DC14" s="57"/>
      <c r="DD14" s="57"/>
      <c r="DE14" s="57"/>
      <c r="DF14" s="57"/>
      <c r="DG14" s="57"/>
      <c r="DH14" s="57"/>
      <c r="DI14" s="57"/>
      <c r="DJ14" s="57"/>
      <c r="DK14" s="57"/>
      <c r="DL14" s="57"/>
      <c r="DM14" s="57"/>
      <c r="DN14" s="57"/>
      <c r="DO14" s="57"/>
      <c r="DP14" s="57"/>
      <c r="DQ14" s="57"/>
      <c r="DR14" s="57"/>
      <c r="DS14" s="57"/>
      <c r="DT14" s="57"/>
      <c r="DU14" s="57"/>
      <c r="DV14" s="57"/>
      <c r="DW14" s="57"/>
      <c r="DX14" s="57"/>
      <c r="DY14" s="57"/>
      <c r="DZ14" s="57"/>
      <c r="EA14" s="57"/>
      <c r="EB14" s="57"/>
      <c r="EC14" s="57"/>
      <c r="ED14" s="57"/>
      <c r="EE14" s="57"/>
      <c r="EF14" s="57"/>
      <c r="EG14" s="57"/>
      <c r="EH14" s="57"/>
      <c r="EI14" s="57"/>
      <c r="EJ14" s="57"/>
      <c r="EK14" s="57"/>
      <c r="EL14" s="57"/>
      <c r="EM14" s="57"/>
      <c r="EN14" s="57"/>
      <c r="EO14" s="57"/>
      <c r="EP14" s="57"/>
      <c r="EQ14" s="57"/>
      <c r="ER14" s="57"/>
      <c r="ES14" s="57"/>
      <c r="ET14" s="57"/>
      <c r="EU14" s="57"/>
      <c r="EV14" s="57"/>
      <c r="EW14" s="57"/>
      <c r="EX14" s="57"/>
      <c r="EY14" s="57"/>
      <c r="EZ14" s="57"/>
      <c r="FA14" s="57"/>
      <c r="FB14" s="57"/>
      <c r="FC14" s="57"/>
      <c r="FD14" s="57"/>
      <c r="FE14" s="57"/>
      <c r="FF14" s="57"/>
      <c r="FG14" s="57"/>
      <c r="FH14" s="57"/>
      <c r="FI14" s="57"/>
      <c r="FJ14" s="57"/>
      <c r="FK14" s="57"/>
      <c r="FL14" s="57"/>
      <c r="FM14" s="57"/>
      <c r="FN14" s="57"/>
      <c r="FO14" s="57"/>
      <c r="FP14" s="57"/>
      <c r="FQ14" s="57"/>
      <c r="FR14" s="57"/>
      <c r="FS14" s="57"/>
      <c r="FT14" s="57"/>
      <c r="FU14" s="57"/>
      <c r="FV14" s="57"/>
      <c r="FW14" s="57"/>
      <c r="FX14" s="57"/>
      <c r="FY14" s="57"/>
      <c r="FZ14" s="57"/>
      <c r="GA14" s="57"/>
      <c r="GB14" s="57"/>
      <c r="GC14" s="57"/>
      <c r="GD14" s="57"/>
      <c r="GE14" s="57"/>
      <c r="GF14" s="57"/>
      <c r="GG14" s="57"/>
      <c r="GH14" s="57"/>
      <c r="GI14" s="57"/>
      <c r="GJ14" s="57"/>
      <c r="GK14" s="57"/>
      <c r="GL14" s="57"/>
      <c r="GM14" s="57"/>
      <c r="GN14" s="57"/>
      <c r="GO14" s="57"/>
      <c r="GP14" s="57"/>
      <c r="GQ14" s="57"/>
      <c r="GR14" s="57"/>
      <c r="GS14" s="57"/>
      <c r="GT14" s="57"/>
      <c r="GU14" s="57"/>
      <c r="GV14" s="57"/>
      <c r="GW14" s="57"/>
      <c r="GX14" s="57"/>
      <c r="GY14" s="57"/>
      <c r="GZ14" s="57"/>
      <c r="HA14" s="57"/>
      <c r="HB14" s="57"/>
      <c r="HC14" s="57"/>
      <c r="HD14" s="57"/>
      <c r="HE14" s="57"/>
      <c r="HF14" s="57"/>
      <c r="HG14" s="57"/>
      <c r="HH14" s="57"/>
      <c r="HI14" s="57"/>
      <c r="HJ14" s="57"/>
      <c r="HK14" s="57"/>
      <c r="HL14" s="57"/>
      <c r="HM14" s="57"/>
      <c r="HN14" s="57"/>
      <c r="HO14" s="57"/>
      <c r="HP14" s="57"/>
      <c r="HQ14" s="57"/>
      <c r="HR14" s="57"/>
      <c r="HS14" s="57"/>
      <c r="HT14" s="57"/>
      <c r="HU14" s="57"/>
      <c r="HV14" s="57"/>
      <c r="HW14" s="57"/>
      <c r="HX14" s="57"/>
      <c r="HY14" s="57"/>
      <c r="HZ14" s="57"/>
      <c r="IA14" s="57"/>
      <c r="IB14" s="57"/>
      <c r="IC14" s="57"/>
      <c r="ID14" s="57"/>
      <c r="IE14" s="57"/>
      <c r="IF14" s="57"/>
      <c r="IG14" s="57"/>
      <c r="IH14" s="57"/>
      <c r="II14" s="57"/>
      <c r="IJ14" s="57"/>
      <c r="IK14" s="57"/>
      <c r="IL14" s="57"/>
      <c r="IM14" s="57"/>
      <c r="IN14" s="57"/>
      <c r="IO14" s="57"/>
      <c r="IP14" s="57"/>
      <c r="IQ14" s="57"/>
      <c r="IR14" s="57"/>
      <c r="IS14" s="57"/>
      <c r="IT14" s="57"/>
      <c r="IU14" s="57"/>
      <c r="IV14" s="57"/>
    </row>
    <row r="15" spans="1:256" ht="18.75" x14ac:dyDescent="0.2">
      <c r="A15" s="537" t="str">
        <f>'2. паспорт  ТП'!A14:S14</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5" s="537"/>
      <c r="C15" s="537"/>
      <c r="D15" s="537"/>
      <c r="E15" s="537"/>
      <c r="F15" s="537"/>
      <c r="G15" s="537"/>
      <c r="H15" s="537"/>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147"/>
      <c r="AR15" s="147"/>
      <c r="AS15" s="141"/>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row>
    <row r="16" spans="1:256" x14ac:dyDescent="0.2">
      <c r="A16" s="528" t="s">
        <v>4</v>
      </c>
      <c r="B16" s="528"/>
      <c r="C16" s="528"/>
      <c r="D16" s="528"/>
      <c r="E16" s="528"/>
      <c r="F16" s="528"/>
      <c r="G16" s="528"/>
      <c r="H16" s="528"/>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148"/>
      <c r="AR16" s="148"/>
      <c r="AS16" s="141"/>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c r="II16" s="57"/>
      <c r="IJ16" s="57"/>
      <c r="IK16" s="57"/>
      <c r="IL16" s="57"/>
      <c r="IM16" s="57"/>
      <c r="IN16" s="57"/>
      <c r="IO16" s="57"/>
      <c r="IP16" s="57"/>
      <c r="IQ16" s="57"/>
      <c r="IR16" s="57"/>
      <c r="IS16" s="57"/>
      <c r="IT16" s="57"/>
      <c r="IU16" s="57"/>
      <c r="IV16" s="57"/>
    </row>
    <row r="17" spans="1:256" ht="18.75" x14ac:dyDescent="0.2">
      <c r="A17" s="75"/>
      <c r="B17" s="75"/>
      <c r="C17" s="75"/>
      <c r="D17" s="75"/>
      <c r="E17" s="75"/>
      <c r="F17" s="75"/>
      <c r="G17" s="75"/>
      <c r="H17" s="75"/>
      <c r="I17" s="75"/>
      <c r="J17" s="75"/>
      <c r="K17" s="75"/>
      <c r="L17" s="75"/>
      <c r="M17" s="75"/>
      <c r="N17" s="75"/>
      <c r="O17" s="75"/>
      <c r="P17" s="75"/>
      <c r="Q17" s="75"/>
      <c r="R17" s="75"/>
      <c r="S17" s="75"/>
      <c r="T17" s="75"/>
      <c r="U17" s="75"/>
      <c r="V17" s="75"/>
      <c r="W17" s="1"/>
      <c r="X17" s="1"/>
      <c r="Y17" s="1"/>
      <c r="Z17" s="1"/>
      <c r="AA17" s="1"/>
      <c r="AB17" s="1"/>
      <c r="AC17" s="1"/>
      <c r="AD17" s="1"/>
      <c r="AE17" s="1"/>
      <c r="AF17" s="1"/>
      <c r="AG17" s="1"/>
      <c r="AH17" s="1"/>
      <c r="AI17" s="1"/>
      <c r="AJ17" s="1"/>
      <c r="AK17" s="1"/>
      <c r="AL17" s="1"/>
      <c r="AM17" s="1"/>
      <c r="AN17" s="1"/>
      <c r="AO17" s="1"/>
      <c r="AP17" s="1"/>
      <c r="AQ17" s="150"/>
      <c r="AR17" s="150"/>
      <c r="AS17" s="141"/>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c r="II17" s="57"/>
      <c r="IJ17" s="57"/>
      <c r="IK17" s="57"/>
      <c r="IL17" s="57"/>
      <c r="IM17" s="57"/>
      <c r="IN17" s="57"/>
      <c r="IO17" s="57"/>
      <c r="IP17" s="57"/>
      <c r="IQ17" s="57"/>
      <c r="IR17" s="57"/>
      <c r="IS17" s="57"/>
      <c r="IT17" s="57"/>
      <c r="IU17" s="57"/>
      <c r="IV17" s="57"/>
    </row>
    <row r="18" spans="1:256" ht="18.75" x14ac:dyDescent="0.2">
      <c r="A18" s="536" t="s">
        <v>350</v>
      </c>
      <c r="B18" s="536"/>
      <c r="C18" s="536"/>
      <c r="D18" s="536"/>
      <c r="E18" s="536"/>
      <c r="F18" s="536"/>
      <c r="G18" s="536"/>
      <c r="H18" s="536"/>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151"/>
      <c r="AR18" s="151"/>
      <c r="AS18" s="141"/>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c r="II18" s="57"/>
      <c r="IJ18" s="57"/>
      <c r="IK18" s="57"/>
      <c r="IL18" s="57"/>
      <c r="IM18" s="57"/>
      <c r="IN18" s="57"/>
      <c r="IO18" s="57"/>
      <c r="IP18" s="57"/>
      <c r="IQ18" s="57"/>
      <c r="IR18" s="57"/>
      <c r="IS18" s="57"/>
      <c r="IT18" s="57"/>
      <c r="IU18" s="57"/>
      <c r="IV18" s="57"/>
    </row>
    <row r="19" spans="1:256" x14ac:dyDescent="0.2">
      <c r="A19" s="58"/>
      <c r="Q19" s="152"/>
      <c r="AD19" s="56"/>
      <c r="AE19" s="56"/>
      <c r="AF19" s="56"/>
      <c r="AG19" s="56"/>
      <c r="AH19" s="56"/>
      <c r="AI19" s="56"/>
      <c r="AJ19" s="56"/>
      <c r="AK19" s="56"/>
      <c r="AL19" s="56"/>
      <c r="AM19" s="56"/>
      <c r="AN19" s="56"/>
      <c r="AO19" s="56"/>
      <c r="AP19" s="56"/>
      <c r="AQ19" s="141"/>
      <c r="AR19" s="141"/>
      <c r="AS19" s="141"/>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c r="FC19" s="57"/>
      <c r="FD19" s="57"/>
      <c r="FE19" s="57"/>
      <c r="FF19" s="57"/>
      <c r="FG19" s="57"/>
      <c r="FH19" s="57"/>
      <c r="FI19" s="57"/>
      <c r="FJ19" s="57"/>
      <c r="FK19" s="57"/>
      <c r="FL19" s="57"/>
      <c r="FM19" s="57"/>
      <c r="FN19" s="57"/>
      <c r="FO19" s="57"/>
      <c r="FP19" s="57"/>
      <c r="FQ19" s="57"/>
      <c r="FR19" s="57"/>
      <c r="FS19" s="57"/>
      <c r="FT19" s="57"/>
      <c r="FU19" s="57"/>
      <c r="FV19" s="57"/>
      <c r="FW19" s="57"/>
      <c r="FX19" s="57"/>
      <c r="FY19" s="57"/>
      <c r="FZ19" s="57"/>
      <c r="GA19" s="57"/>
      <c r="GB19" s="57"/>
      <c r="GC19" s="57"/>
      <c r="GD19" s="57"/>
      <c r="GE19" s="57"/>
      <c r="GF19" s="57"/>
      <c r="GG19" s="57"/>
      <c r="GH19" s="57"/>
      <c r="GI19" s="57"/>
      <c r="GJ19" s="57"/>
      <c r="GK19" s="57"/>
      <c r="GL19" s="57"/>
      <c r="GM19" s="57"/>
      <c r="GN19" s="57"/>
      <c r="GO19" s="57"/>
      <c r="GP19" s="57"/>
      <c r="GQ19" s="57"/>
      <c r="GR19" s="57"/>
      <c r="GS19" s="57"/>
      <c r="GT19" s="57"/>
      <c r="GU19" s="57"/>
      <c r="GV19" s="57"/>
      <c r="GW19" s="57"/>
      <c r="GX19" s="57"/>
      <c r="GY19" s="57"/>
      <c r="GZ19" s="57"/>
      <c r="HA19" s="57"/>
      <c r="HB19" s="57"/>
      <c r="HC19" s="57"/>
      <c r="HD19" s="57"/>
      <c r="HE19" s="57"/>
      <c r="HF19" s="57"/>
      <c r="HG19" s="57"/>
      <c r="HH19" s="57"/>
      <c r="HI19" s="57"/>
      <c r="HJ19" s="57"/>
      <c r="HK19" s="57"/>
      <c r="HL19" s="57"/>
      <c r="HM19" s="57"/>
      <c r="HN19" s="57"/>
      <c r="HO19" s="57"/>
      <c r="HP19" s="57"/>
      <c r="HQ19" s="57"/>
      <c r="HR19" s="57"/>
      <c r="HS19" s="57"/>
      <c r="HT19" s="57"/>
      <c r="HU19" s="57"/>
      <c r="HV19" s="57"/>
      <c r="HW19" s="57"/>
      <c r="HX19" s="57"/>
      <c r="HY19" s="57"/>
      <c r="HZ19" s="57"/>
      <c r="IA19" s="57"/>
      <c r="IB19" s="57"/>
      <c r="IC19" s="57"/>
      <c r="ID19" s="57"/>
      <c r="IE19" s="57"/>
      <c r="IF19" s="57"/>
      <c r="IG19" s="57"/>
      <c r="IH19" s="57"/>
      <c r="II19" s="57"/>
      <c r="IJ19" s="57"/>
      <c r="IK19" s="57"/>
      <c r="IL19" s="57"/>
      <c r="IM19" s="57"/>
      <c r="IN19" s="57"/>
      <c r="IO19" s="57"/>
      <c r="IP19" s="57"/>
      <c r="IQ19" s="57"/>
      <c r="IR19" s="57"/>
      <c r="IS19" s="57"/>
      <c r="IT19" s="57"/>
      <c r="IU19" s="57"/>
      <c r="IV19" s="57"/>
    </row>
    <row r="20" spans="1:256" x14ac:dyDescent="0.2">
      <c r="A20" s="59"/>
      <c r="Q20" s="152"/>
    </row>
    <row r="21" spans="1:256" x14ac:dyDescent="0.2">
      <c r="A21" s="59"/>
      <c r="Q21" s="158"/>
    </row>
    <row r="22" spans="1:256" x14ac:dyDescent="0.2">
      <c r="A22" s="59"/>
      <c r="Q22" s="152"/>
    </row>
    <row r="23" spans="1:256" ht="20.25" x14ac:dyDescent="0.2">
      <c r="A23" s="159"/>
      <c r="D23" s="59" t="s">
        <v>384</v>
      </c>
      <c r="Q23" s="152"/>
    </row>
    <row r="24" spans="1:256" ht="16.5" thickBot="1" x14ac:dyDescent="0.25">
      <c r="A24" s="160" t="s">
        <v>253</v>
      </c>
      <c r="B24" s="160" t="s">
        <v>1</v>
      </c>
      <c r="C24" s="161"/>
      <c r="D24" s="162"/>
      <c r="E24" s="163"/>
      <c r="F24" s="163"/>
      <c r="G24" s="163"/>
      <c r="H24" s="163"/>
      <c r="I24" s="161"/>
      <c r="J24" s="161"/>
      <c r="K24" s="161"/>
      <c r="L24" s="161"/>
      <c r="M24" s="161"/>
      <c r="N24" s="161"/>
      <c r="O24" s="161"/>
      <c r="P24" s="161"/>
      <c r="Q24" s="161"/>
      <c r="R24" s="161"/>
      <c r="S24" s="161"/>
      <c r="T24" s="161"/>
      <c r="U24" s="161"/>
      <c r="V24" s="161"/>
      <c r="W24" s="161"/>
      <c r="X24" s="161"/>
      <c r="Y24" s="161"/>
      <c r="Z24" s="161"/>
      <c r="AA24" s="161"/>
      <c r="AB24" s="161"/>
      <c r="AC24" s="161"/>
      <c r="AD24" s="164"/>
      <c r="AE24" s="164"/>
      <c r="AF24" s="164"/>
      <c r="AG24" s="164"/>
      <c r="AH24" s="164"/>
      <c r="AI24" s="164"/>
      <c r="AJ24" s="164"/>
      <c r="AK24" s="164"/>
      <c r="AL24" s="164"/>
      <c r="AM24" s="164"/>
      <c r="AN24" s="164"/>
      <c r="AO24" s="164"/>
      <c r="AP24" s="164"/>
      <c r="AQ24" s="164"/>
    </row>
    <row r="25" spans="1:256" x14ac:dyDescent="0.2">
      <c r="A25" s="165" t="s">
        <v>385</v>
      </c>
      <c r="B25" s="73">
        <f>'6.2. Паспорт фин осв ввод'!C30*1000000</f>
        <v>566767006.51999998</v>
      </c>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4"/>
      <c r="AE25" s="164"/>
      <c r="AF25" s="164"/>
      <c r="AG25" s="164"/>
      <c r="AH25" s="164"/>
      <c r="AI25" s="164"/>
      <c r="AJ25" s="164"/>
      <c r="AK25" s="164"/>
      <c r="AL25" s="164"/>
      <c r="AM25" s="164"/>
      <c r="AN25" s="164"/>
      <c r="AO25" s="164"/>
      <c r="AP25" s="164"/>
      <c r="AQ25" s="164"/>
    </row>
    <row r="26" spans="1:256" x14ac:dyDescent="0.2">
      <c r="A26" s="166" t="s">
        <v>251</v>
      </c>
      <c r="B26" s="153">
        <v>0</v>
      </c>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4"/>
      <c r="AE26" s="164"/>
      <c r="AF26" s="164"/>
      <c r="AG26" s="164"/>
      <c r="AH26" s="164"/>
      <c r="AI26" s="164"/>
      <c r="AJ26" s="164"/>
      <c r="AK26" s="164"/>
      <c r="AL26" s="164"/>
      <c r="AM26" s="164"/>
      <c r="AN26" s="164"/>
      <c r="AO26" s="164"/>
      <c r="AP26" s="164"/>
      <c r="AQ26" s="164"/>
    </row>
    <row r="27" spans="1:256" x14ac:dyDescent="0.2">
      <c r="A27" s="166" t="s">
        <v>249</v>
      </c>
      <c r="B27" s="153">
        <v>30</v>
      </c>
      <c r="C27" s="161"/>
      <c r="D27" s="167" t="s">
        <v>252</v>
      </c>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4"/>
      <c r="AE27" s="164"/>
      <c r="AF27" s="164"/>
      <c r="AG27" s="164"/>
      <c r="AH27" s="164"/>
      <c r="AI27" s="164"/>
      <c r="AJ27" s="164"/>
      <c r="AK27" s="164"/>
      <c r="AL27" s="164"/>
      <c r="AM27" s="164"/>
      <c r="AN27" s="164"/>
      <c r="AO27" s="164"/>
      <c r="AP27" s="164"/>
      <c r="AQ27" s="164"/>
    </row>
    <row r="28" spans="1:256" ht="16.5" thickBot="1" x14ac:dyDescent="0.25">
      <c r="A28" s="168" t="s">
        <v>247</v>
      </c>
      <c r="B28" s="60">
        <v>1</v>
      </c>
      <c r="C28" s="161"/>
      <c r="D28" s="531" t="s">
        <v>250</v>
      </c>
      <c r="E28" s="532"/>
      <c r="F28" s="533"/>
      <c r="G28" s="272">
        <f>IF(SUM(B90:AA90)=0,"не окупается",SUM(B90:AA90))</f>
        <v>17.561415855687507</v>
      </c>
      <c r="H28" s="169">
        <v>6.6478639780357298</v>
      </c>
      <c r="I28" s="161"/>
      <c r="J28" s="161"/>
      <c r="K28" s="161"/>
      <c r="L28" s="161"/>
      <c r="M28" s="161"/>
      <c r="N28" s="161"/>
      <c r="O28" s="161"/>
      <c r="P28" s="161"/>
      <c r="Q28" s="161"/>
      <c r="R28" s="161"/>
      <c r="S28" s="161"/>
      <c r="T28" s="161"/>
      <c r="U28" s="161"/>
      <c r="V28" s="161"/>
      <c r="W28" s="161"/>
      <c r="X28" s="161"/>
      <c r="Y28" s="161"/>
      <c r="Z28" s="161"/>
      <c r="AA28" s="161"/>
      <c r="AB28" s="161"/>
      <c r="AC28" s="161"/>
      <c r="AD28" s="164"/>
      <c r="AE28" s="164"/>
      <c r="AF28" s="164"/>
      <c r="AG28" s="164"/>
      <c r="AH28" s="164"/>
      <c r="AI28" s="164"/>
      <c r="AJ28" s="164"/>
      <c r="AK28" s="164"/>
      <c r="AL28" s="164"/>
      <c r="AM28" s="164"/>
      <c r="AN28" s="164"/>
      <c r="AO28" s="164"/>
      <c r="AP28" s="164"/>
      <c r="AQ28" s="164"/>
    </row>
    <row r="29" spans="1:256" x14ac:dyDescent="0.2">
      <c r="A29" s="165" t="s">
        <v>246</v>
      </c>
      <c r="B29" s="73">
        <v>400000</v>
      </c>
      <c r="C29" s="161"/>
      <c r="D29" s="531" t="s">
        <v>248</v>
      </c>
      <c r="E29" s="532"/>
      <c r="F29" s="533"/>
      <c r="G29" s="272" t="str">
        <f>IF(SUM(B91:AA91)=0,"не окупается",SUM(B91:AA91))</f>
        <v>не окупается</v>
      </c>
      <c r="H29" s="169">
        <v>10.424205982303897</v>
      </c>
      <c r="I29" s="161"/>
      <c r="J29" s="161"/>
      <c r="K29" s="161"/>
      <c r="L29" s="161"/>
      <c r="M29" s="161"/>
      <c r="N29" s="161"/>
      <c r="O29" s="161"/>
      <c r="P29" s="161"/>
      <c r="Q29" s="161"/>
      <c r="R29" s="161"/>
      <c r="S29" s="161"/>
      <c r="T29" s="161"/>
      <c r="U29" s="161"/>
      <c r="V29" s="161"/>
      <c r="W29" s="161"/>
      <c r="X29" s="161"/>
      <c r="Y29" s="161"/>
      <c r="Z29" s="161"/>
      <c r="AA29" s="161"/>
      <c r="AB29" s="161"/>
      <c r="AC29" s="161"/>
      <c r="AD29" s="164"/>
      <c r="AE29" s="164"/>
      <c r="AF29" s="164"/>
      <c r="AG29" s="164"/>
      <c r="AH29" s="164"/>
      <c r="AI29" s="164"/>
      <c r="AJ29" s="164"/>
      <c r="AK29" s="164"/>
      <c r="AL29" s="164"/>
      <c r="AM29" s="164"/>
      <c r="AN29" s="164"/>
      <c r="AO29" s="164"/>
      <c r="AP29" s="164"/>
      <c r="AQ29" s="164"/>
    </row>
    <row r="30" spans="1:256" x14ac:dyDescent="0.2">
      <c r="A30" s="166" t="s">
        <v>386</v>
      </c>
      <c r="B30" s="153">
        <v>3</v>
      </c>
      <c r="C30" s="161"/>
      <c r="D30" s="531" t="s">
        <v>485</v>
      </c>
      <c r="E30" s="532"/>
      <c r="F30" s="533"/>
      <c r="G30" s="273">
        <f>O88</f>
        <v>-383212277.55472058</v>
      </c>
      <c r="H30" s="170">
        <v>10352623.805936186</v>
      </c>
      <c r="I30" s="161"/>
      <c r="J30" s="161"/>
      <c r="K30" s="161"/>
      <c r="L30" s="161"/>
      <c r="M30" s="161"/>
      <c r="N30" s="161"/>
      <c r="O30" s="161"/>
      <c r="P30" s="161"/>
      <c r="Q30" s="161"/>
      <c r="R30" s="161"/>
      <c r="S30" s="161"/>
      <c r="T30" s="161"/>
      <c r="U30" s="161"/>
      <c r="V30" s="161"/>
      <c r="W30" s="161"/>
      <c r="X30" s="161"/>
      <c r="Y30" s="161"/>
      <c r="Z30" s="161"/>
      <c r="AA30" s="161"/>
      <c r="AB30" s="161"/>
      <c r="AC30" s="161"/>
      <c r="AD30" s="164"/>
      <c r="AE30" s="164"/>
      <c r="AF30" s="164"/>
      <c r="AG30" s="164"/>
      <c r="AH30" s="164"/>
      <c r="AI30" s="164"/>
      <c r="AJ30" s="164"/>
      <c r="AK30" s="164"/>
      <c r="AL30" s="164"/>
      <c r="AM30" s="164"/>
      <c r="AN30" s="164"/>
      <c r="AO30" s="164"/>
      <c r="AP30" s="164"/>
      <c r="AQ30" s="164"/>
    </row>
    <row r="31" spans="1:256" x14ac:dyDescent="0.2">
      <c r="A31" s="166" t="s">
        <v>245</v>
      </c>
      <c r="B31" s="153">
        <v>3</v>
      </c>
      <c r="C31" s="161"/>
      <c r="D31" s="531" t="s">
        <v>486</v>
      </c>
      <c r="E31" s="532"/>
      <c r="F31" s="533"/>
      <c r="G31" s="171" t="s">
        <v>487</v>
      </c>
      <c r="H31" s="172" t="s">
        <v>487</v>
      </c>
      <c r="I31" s="161"/>
      <c r="J31" s="161"/>
      <c r="K31" s="161"/>
      <c r="L31" s="161"/>
      <c r="M31" s="161"/>
      <c r="N31" s="161"/>
      <c r="O31" s="161"/>
      <c r="P31" s="161"/>
      <c r="Q31" s="161"/>
      <c r="R31" s="161"/>
      <c r="S31" s="161"/>
      <c r="T31" s="161"/>
      <c r="U31" s="161"/>
      <c r="V31" s="161"/>
      <c r="W31" s="161"/>
      <c r="X31" s="161"/>
      <c r="Y31" s="161"/>
      <c r="Z31" s="161"/>
      <c r="AA31" s="161"/>
      <c r="AB31" s="161"/>
      <c r="AC31" s="161"/>
      <c r="AD31" s="164"/>
      <c r="AE31" s="164"/>
      <c r="AF31" s="164"/>
      <c r="AG31" s="164"/>
      <c r="AH31" s="164"/>
      <c r="AI31" s="164"/>
      <c r="AJ31" s="164"/>
      <c r="AK31" s="164"/>
      <c r="AL31" s="164"/>
      <c r="AM31" s="164"/>
      <c r="AN31" s="164"/>
      <c r="AO31" s="164"/>
      <c r="AP31" s="164"/>
      <c r="AQ31" s="164"/>
    </row>
    <row r="32" spans="1:256" x14ac:dyDescent="0.2">
      <c r="A32" s="166" t="s">
        <v>224</v>
      </c>
      <c r="B32" s="153">
        <v>200000</v>
      </c>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4"/>
      <c r="AE32" s="164"/>
      <c r="AF32" s="164"/>
      <c r="AG32" s="164"/>
      <c r="AH32" s="164"/>
      <c r="AI32" s="164"/>
      <c r="AJ32" s="164"/>
      <c r="AK32" s="164"/>
      <c r="AL32" s="164"/>
      <c r="AM32" s="164"/>
      <c r="AN32" s="164"/>
      <c r="AO32" s="164"/>
      <c r="AP32" s="164"/>
      <c r="AQ32" s="164"/>
    </row>
    <row r="33" spans="1:44" x14ac:dyDescent="0.2">
      <c r="A33" s="166" t="s">
        <v>244</v>
      </c>
      <c r="B33" s="153">
        <v>1</v>
      </c>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4"/>
      <c r="AE33" s="164"/>
      <c r="AF33" s="164"/>
      <c r="AG33" s="164"/>
      <c r="AH33" s="164"/>
      <c r="AI33" s="164"/>
      <c r="AJ33" s="164"/>
      <c r="AK33" s="164"/>
      <c r="AL33" s="164"/>
      <c r="AM33" s="164"/>
      <c r="AN33" s="164"/>
      <c r="AO33" s="164"/>
      <c r="AP33" s="164"/>
      <c r="AQ33" s="164"/>
    </row>
    <row r="34" spans="1:44" x14ac:dyDescent="0.2">
      <c r="A34" s="166" t="s">
        <v>243</v>
      </c>
      <c r="B34" s="153">
        <v>1</v>
      </c>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4"/>
      <c r="AE34" s="164"/>
      <c r="AF34" s="164"/>
      <c r="AG34" s="164"/>
      <c r="AH34" s="164"/>
      <c r="AI34" s="164"/>
      <c r="AJ34" s="164"/>
      <c r="AK34" s="164"/>
      <c r="AL34" s="164"/>
      <c r="AM34" s="164"/>
      <c r="AN34" s="164"/>
      <c r="AO34" s="164"/>
      <c r="AP34" s="164"/>
      <c r="AQ34" s="164"/>
    </row>
    <row r="35" spans="1:44" x14ac:dyDescent="0.2">
      <c r="A35" s="173" t="s">
        <v>488</v>
      </c>
      <c r="B35" s="153">
        <v>1000000</v>
      </c>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4"/>
      <c r="AE35" s="164"/>
      <c r="AF35" s="164"/>
      <c r="AG35" s="164"/>
      <c r="AH35" s="164"/>
      <c r="AI35" s="164"/>
      <c r="AJ35" s="164"/>
      <c r="AK35" s="164"/>
      <c r="AL35" s="164"/>
      <c r="AM35" s="164"/>
      <c r="AN35" s="164"/>
      <c r="AO35" s="164"/>
      <c r="AP35" s="164"/>
      <c r="AQ35" s="164"/>
    </row>
    <row r="36" spans="1:44" ht="16.5" thickBot="1" x14ac:dyDescent="0.25">
      <c r="A36" s="168" t="s">
        <v>218</v>
      </c>
      <c r="B36" s="61">
        <v>0.2</v>
      </c>
      <c r="C36" s="161"/>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4"/>
      <c r="AE36" s="164"/>
      <c r="AF36" s="164"/>
      <c r="AG36" s="164"/>
      <c r="AH36" s="164"/>
      <c r="AI36" s="164"/>
      <c r="AJ36" s="164"/>
      <c r="AK36" s="164"/>
      <c r="AL36" s="164"/>
      <c r="AM36" s="164"/>
      <c r="AN36" s="164"/>
      <c r="AO36" s="164"/>
      <c r="AP36" s="164"/>
      <c r="AQ36" s="164"/>
    </row>
    <row r="37" spans="1:44" x14ac:dyDescent="0.2">
      <c r="A37" s="165" t="s">
        <v>384</v>
      </c>
      <c r="B37" s="73">
        <v>0</v>
      </c>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4"/>
      <c r="AE37" s="164"/>
      <c r="AF37" s="164"/>
      <c r="AG37" s="164"/>
      <c r="AH37" s="164"/>
      <c r="AI37" s="164"/>
      <c r="AJ37" s="164"/>
      <c r="AK37" s="164"/>
      <c r="AL37" s="164"/>
      <c r="AM37" s="164"/>
      <c r="AN37" s="164"/>
      <c r="AO37" s="164"/>
      <c r="AP37" s="164"/>
      <c r="AQ37" s="164"/>
    </row>
    <row r="38" spans="1:44" x14ac:dyDescent="0.2">
      <c r="A38" s="166" t="s">
        <v>242</v>
      </c>
      <c r="B38" s="153"/>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4"/>
      <c r="AE38" s="164"/>
      <c r="AF38" s="164"/>
      <c r="AG38" s="164"/>
      <c r="AH38" s="164"/>
      <c r="AI38" s="164"/>
      <c r="AJ38" s="164"/>
      <c r="AK38" s="164"/>
      <c r="AL38" s="164"/>
      <c r="AM38" s="164"/>
      <c r="AN38" s="164"/>
      <c r="AO38" s="164"/>
      <c r="AP38" s="164"/>
      <c r="AQ38" s="164"/>
    </row>
    <row r="39" spans="1:44" ht="16.5" thickBot="1" x14ac:dyDescent="0.25">
      <c r="A39" s="173" t="s">
        <v>241</v>
      </c>
      <c r="B39" s="154"/>
      <c r="C39" s="161"/>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4"/>
      <c r="AE39" s="164"/>
      <c r="AF39" s="164"/>
      <c r="AG39" s="164"/>
      <c r="AH39" s="164"/>
      <c r="AI39" s="164"/>
      <c r="AJ39" s="164"/>
      <c r="AK39" s="164"/>
      <c r="AL39" s="164"/>
      <c r="AM39" s="164"/>
      <c r="AN39" s="164"/>
      <c r="AO39" s="164"/>
      <c r="AP39" s="164"/>
      <c r="AQ39" s="164"/>
    </row>
    <row r="40" spans="1:44" x14ac:dyDescent="0.2">
      <c r="A40" s="174" t="s">
        <v>387</v>
      </c>
      <c r="B40" s="62">
        <v>1</v>
      </c>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4"/>
      <c r="AE40" s="164"/>
      <c r="AF40" s="164"/>
      <c r="AG40" s="164"/>
      <c r="AH40" s="164"/>
      <c r="AI40" s="164"/>
      <c r="AJ40" s="164"/>
      <c r="AK40" s="164"/>
      <c r="AL40" s="164"/>
      <c r="AM40" s="164"/>
      <c r="AN40" s="164"/>
      <c r="AO40" s="164"/>
      <c r="AP40" s="164"/>
      <c r="AQ40" s="164"/>
    </row>
    <row r="41" spans="1:44" x14ac:dyDescent="0.2">
      <c r="A41" s="175" t="s">
        <v>240</v>
      </c>
      <c r="B41" s="63"/>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4"/>
      <c r="AE41" s="164"/>
      <c r="AF41" s="164"/>
      <c r="AG41" s="164"/>
      <c r="AH41" s="164"/>
      <c r="AI41" s="164"/>
      <c r="AJ41" s="164"/>
      <c r="AK41" s="164"/>
      <c r="AL41" s="164"/>
      <c r="AM41" s="164"/>
      <c r="AN41" s="164"/>
      <c r="AO41" s="164"/>
      <c r="AP41" s="164"/>
      <c r="AQ41" s="164"/>
    </row>
    <row r="42" spans="1:44" x14ac:dyDescent="0.2">
      <c r="A42" s="175" t="s">
        <v>239</v>
      </c>
      <c r="B42" s="64"/>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4"/>
      <c r="AE42" s="164"/>
      <c r="AF42" s="164"/>
      <c r="AG42" s="164"/>
      <c r="AH42" s="164"/>
      <c r="AI42" s="164"/>
      <c r="AJ42" s="164"/>
      <c r="AK42" s="164"/>
      <c r="AL42" s="164"/>
      <c r="AM42" s="164"/>
      <c r="AN42" s="164"/>
      <c r="AO42" s="164"/>
      <c r="AP42" s="164"/>
      <c r="AQ42" s="164"/>
    </row>
    <row r="43" spans="1:44" x14ac:dyDescent="0.2">
      <c r="A43" s="175" t="s">
        <v>238</v>
      </c>
      <c r="B43" s="64">
        <v>0</v>
      </c>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4"/>
      <c r="AE43" s="164"/>
      <c r="AF43" s="164"/>
      <c r="AG43" s="164"/>
      <c r="AH43" s="164"/>
      <c r="AI43" s="164"/>
      <c r="AJ43" s="164"/>
      <c r="AK43" s="164"/>
      <c r="AL43" s="164"/>
      <c r="AM43" s="164"/>
      <c r="AN43" s="164"/>
      <c r="AO43" s="164"/>
      <c r="AP43" s="164"/>
      <c r="AQ43" s="164"/>
    </row>
    <row r="44" spans="1:44" x14ac:dyDescent="0.2">
      <c r="A44" s="175" t="s">
        <v>237</v>
      </c>
      <c r="B44" s="64">
        <v>0.13</v>
      </c>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4"/>
      <c r="AE44" s="164"/>
      <c r="AF44" s="164"/>
      <c r="AG44" s="164"/>
      <c r="AH44" s="164"/>
      <c r="AI44" s="164"/>
      <c r="AJ44" s="164"/>
      <c r="AK44" s="164"/>
      <c r="AL44" s="164"/>
      <c r="AM44" s="164"/>
      <c r="AN44" s="164"/>
      <c r="AO44" s="164"/>
      <c r="AP44" s="164"/>
      <c r="AQ44" s="164"/>
    </row>
    <row r="45" spans="1:44" x14ac:dyDescent="0.2">
      <c r="A45" s="175" t="s">
        <v>236</v>
      </c>
      <c r="B45" s="64">
        <v>1</v>
      </c>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4"/>
      <c r="AE45" s="164"/>
      <c r="AF45" s="164"/>
      <c r="AG45" s="164"/>
      <c r="AH45" s="164"/>
      <c r="AI45" s="164"/>
      <c r="AJ45" s="164"/>
      <c r="AK45" s="164"/>
      <c r="AL45" s="164"/>
      <c r="AM45" s="164"/>
      <c r="AN45" s="164"/>
      <c r="AO45" s="164"/>
      <c r="AP45" s="164"/>
      <c r="AQ45" s="164"/>
    </row>
    <row r="46" spans="1:44" ht="16.5" thickBot="1" x14ac:dyDescent="0.25">
      <c r="A46" s="176" t="s">
        <v>489</v>
      </c>
      <c r="B46" s="285">
        <f>B45*B44+B43*B42*(1-B36)</f>
        <v>0.13</v>
      </c>
      <c r="C46" s="177"/>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c r="AD46" s="164"/>
      <c r="AE46" s="164"/>
      <c r="AF46" s="164"/>
      <c r="AG46" s="164"/>
      <c r="AH46" s="164"/>
      <c r="AI46" s="164"/>
      <c r="AJ46" s="164"/>
      <c r="AK46" s="164"/>
      <c r="AL46" s="164"/>
      <c r="AM46" s="164"/>
      <c r="AN46" s="164"/>
      <c r="AO46" s="164"/>
      <c r="AP46" s="164"/>
      <c r="AQ46" s="164"/>
    </row>
    <row r="47" spans="1:44" x14ac:dyDescent="0.2">
      <c r="A47" s="178" t="s">
        <v>235</v>
      </c>
      <c r="B47" s="65">
        <v>1</v>
      </c>
      <c r="C47" s="65">
        <v>2</v>
      </c>
      <c r="D47" s="65">
        <v>3</v>
      </c>
      <c r="E47" s="65">
        <v>4</v>
      </c>
      <c r="F47" s="65">
        <v>5</v>
      </c>
      <c r="G47" s="65">
        <v>6</v>
      </c>
      <c r="H47" s="65">
        <v>7</v>
      </c>
      <c r="I47" s="65">
        <v>8</v>
      </c>
      <c r="J47" s="65">
        <v>9</v>
      </c>
      <c r="K47" s="65">
        <v>10</v>
      </c>
      <c r="L47" s="65">
        <v>11</v>
      </c>
      <c r="M47" s="65">
        <v>12</v>
      </c>
      <c r="N47" s="65">
        <v>13</v>
      </c>
      <c r="O47" s="65">
        <v>14</v>
      </c>
      <c r="P47" s="65">
        <v>15</v>
      </c>
      <c r="Q47" s="65">
        <v>16</v>
      </c>
      <c r="R47" s="65">
        <v>17</v>
      </c>
      <c r="S47" s="65">
        <v>18</v>
      </c>
      <c r="T47" s="65">
        <v>19</v>
      </c>
      <c r="U47" s="65">
        <v>20</v>
      </c>
      <c r="V47" s="65">
        <v>21</v>
      </c>
      <c r="W47" s="65">
        <v>22</v>
      </c>
      <c r="X47" s="65">
        <v>23</v>
      </c>
      <c r="Y47" s="65">
        <v>24</v>
      </c>
      <c r="Z47" s="65">
        <v>25</v>
      </c>
      <c r="AA47" s="65">
        <v>26</v>
      </c>
      <c r="AB47" s="65">
        <v>27</v>
      </c>
      <c r="AC47" s="65">
        <v>28</v>
      </c>
      <c r="AD47" s="65">
        <v>29</v>
      </c>
      <c r="AE47" s="65">
        <v>30</v>
      </c>
      <c r="AF47" s="65">
        <v>31</v>
      </c>
      <c r="AG47" s="65">
        <v>32</v>
      </c>
      <c r="AH47" s="65">
        <v>33</v>
      </c>
      <c r="AI47" s="65">
        <v>34</v>
      </c>
      <c r="AJ47" s="179"/>
      <c r="AK47" s="179"/>
      <c r="AL47" s="179"/>
      <c r="AM47" s="179"/>
      <c r="AN47" s="179"/>
      <c r="AO47" s="179"/>
      <c r="AP47" s="179"/>
      <c r="AQ47" s="179"/>
      <c r="AR47" s="179"/>
    </row>
    <row r="48" spans="1:44" x14ac:dyDescent="0.2">
      <c r="A48" s="180" t="s">
        <v>234</v>
      </c>
      <c r="B48" s="181">
        <v>0</v>
      </c>
      <c r="C48" s="181">
        <v>0</v>
      </c>
      <c r="D48" s="274">
        <v>0.05</v>
      </c>
      <c r="E48" s="274">
        <v>4.3999999999999997E-2</v>
      </c>
      <c r="F48" s="274">
        <v>4.2000000000000003E-2</v>
      </c>
      <c r="G48" s="274">
        <v>4.2999999999999997E-2</v>
      </c>
      <c r="H48" s="274">
        <v>4.3999999999999997E-2</v>
      </c>
      <c r="I48" s="274">
        <v>4.3999999999999997E-2</v>
      </c>
      <c r="J48" s="274">
        <v>4.2999999999999997E-2</v>
      </c>
      <c r="K48" s="274">
        <v>4.2000000000000003E-2</v>
      </c>
      <c r="L48" s="274">
        <v>4.1000000000000002E-2</v>
      </c>
      <c r="M48" s="274">
        <v>0.04</v>
      </c>
      <c r="N48" s="274">
        <f>M48</f>
        <v>0.04</v>
      </c>
      <c r="O48" s="274">
        <f t="shared" ref="O48:AB48" si="0">N48</f>
        <v>0.04</v>
      </c>
      <c r="P48" s="274">
        <f t="shared" si="0"/>
        <v>0.04</v>
      </c>
      <c r="Q48" s="274">
        <f t="shared" si="0"/>
        <v>0.04</v>
      </c>
      <c r="R48" s="274">
        <f t="shared" si="0"/>
        <v>0.04</v>
      </c>
      <c r="S48" s="274">
        <f t="shared" si="0"/>
        <v>0.04</v>
      </c>
      <c r="T48" s="274">
        <f t="shared" si="0"/>
        <v>0.04</v>
      </c>
      <c r="U48" s="274">
        <f t="shared" si="0"/>
        <v>0.04</v>
      </c>
      <c r="V48" s="274">
        <f t="shared" si="0"/>
        <v>0.04</v>
      </c>
      <c r="W48" s="274">
        <f t="shared" si="0"/>
        <v>0.04</v>
      </c>
      <c r="X48" s="274">
        <f t="shared" si="0"/>
        <v>0.04</v>
      </c>
      <c r="Y48" s="274">
        <f t="shared" si="0"/>
        <v>0.04</v>
      </c>
      <c r="Z48" s="274">
        <f t="shared" si="0"/>
        <v>0.04</v>
      </c>
      <c r="AA48" s="274">
        <f t="shared" si="0"/>
        <v>0.04</v>
      </c>
      <c r="AB48" s="274">
        <f t="shared" si="0"/>
        <v>0.04</v>
      </c>
      <c r="AC48" s="274">
        <f t="shared" ref="AC48:AI48" si="1">AB48</f>
        <v>0.04</v>
      </c>
      <c r="AD48" s="274">
        <f t="shared" si="1"/>
        <v>0.04</v>
      </c>
      <c r="AE48" s="274">
        <f t="shared" si="1"/>
        <v>0.04</v>
      </c>
      <c r="AF48" s="274">
        <f t="shared" si="1"/>
        <v>0.04</v>
      </c>
      <c r="AG48" s="274">
        <f t="shared" si="1"/>
        <v>0.04</v>
      </c>
      <c r="AH48" s="274">
        <f t="shared" si="1"/>
        <v>0.04</v>
      </c>
      <c r="AI48" s="274">
        <f t="shared" si="1"/>
        <v>0.04</v>
      </c>
      <c r="AJ48" s="182"/>
      <c r="AK48" s="182"/>
      <c r="AL48" s="182"/>
      <c r="AM48" s="182"/>
      <c r="AN48" s="182"/>
      <c r="AO48" s="182"/>
      <c r="AP48" s="182"/>
      <c r="AQ48" s="182"/>
      <c r="AR48" s="182"/>
    </row>
    <row r="49" spans="1:44" x14ac:dyDescent="0.2">
      <c r="A49" s="180" t="s">
        <v>233</v>
      </c>
      <c r="B49" s="181">
        <v>0</v>
      </c>
      <c r="C49" s="181">
        <v>0</v>
      </c>
      <c r="D49" s="274">
        <f>D48</f>
        <v>0.05</v>
      </c>
      <c r="E49" s="274">
        <f>(1+D49)*(1+E48)-1</f>
        <v>9.6200000000000063E-2</v>
      </c>
      <c r="F49" s="274">
        <f t="shared" ref="F49:AB49" si="2">(1+E49)*(1+F48)-1</f>
        <v>0.14224040000000016</v>
      </c>
      <c r="G49" s="274">
        <f t="shared" si="2"/>
        <v>0.19135673720000002</v>
      </c>
      <c r="H49" s="274">
        <f t="shared" si="2"/>
        <v>0.24377643363680002</v>
      </c>
      <c r="I49" s="274">
        <f t="shared" si="2"/>
        <v>0.29850259671681934</v>
      </c>
      <c r="J49" s="274">
        <f t="shared" si="2"/>
        <v>0.35433820837564256</v>
      </c>
      <c r="K49" s="274">
        <f t="shared" si="2"/>
        <v>0.41122041312741953</v>
      </c>
      <c r="L49" s="274">
        <f t="shared" si="2"/>
        <v>0.46908045006564358</v>
      </c>
      <c r="M49" s="274">
        <f t="shared" si="2"/>
        <v>0.52784366806826943</v>
      </c>
      <c r="N49" s="274">
        <f t="shared" si="2"/>
        <v>0.58895741479100017</v>
      </c>
      <c r="O49" s="274">
        <f t="shared" si="2"/>
        <v>0.65251571138264031</v>
      </c>
      <c r="P49" s="274">
        <f t="shared" si="2"/>
        <v>0.71861633983794593</v>
      </c>
      <c r="Q49" s="274">
        <f t="shared" si="2"/>
        <v>0.78736099343146382</v>
      </c>
      <c r="R49" s="274">
        <f t="shared" si="2"/>
        <v>0.85885543316872237</v>
      </c>
      <c r="S49" s="274">
        <f t="shared" si="2"/>
        <v>0.93320965049547122</v>
      </c>
      <c r="T49" s="274">
        <f t="shared" si="2"/>
        <v>1.0105380365152903</v>
      </c>
      <c r="U49" s="274">
        <f t="shared" si="2"/>
        <v>1.0909595579759022</v>
      </c>
      <c r="V49" s="274">
        <f t="shared" si="2"/>
        <v>1.1745979402949382</v>
      </c>
      <c r="W49" s="274">
        <f t="shared" si="2"/>
        <v>1.2615818579067359</v>
      </c>
      <c r="X49" s="274">
        <f t="shared" si="2"/>
        <v>1.3520451322230054</v>
      </c>
      <c r="Y49" s="274">
        <f t="shared" si="2"/>
        <v>1.4461269375119259</v>
      </c>
      <c r="Z49" s="274">
        <f t="shared" si="2"/>
        <v>1.543972015012403</v>
      </c>
      <c r="AA49" s="274">
        <f t="shared" si="2"/>
        <v>1.6457308956128993</v>
      </c>
      <c r="AB49" s="274">
        <f t="shared" si="2"/>
        <v>1.7515601314374152</v>
      </c>
      <c r="AC49" s="274">
        <f t="shared" ref="AC49" si="3">(1+AB49)*(1+AC48)-1</f>
        <v>1.8616225366949117</v>
      </c>
      <c r="AD49" s="274">
        <f t="shared" ref="AD49" si="4">(1+AC49)*(1+AD48)-1</f>
        <v>1.9760874381627085</v>
      </c>
      <c r="AE49" s="274">
        <f t="shared" ref="AE49" si="5">(1+AD49)*(1+AE48)-1</f>
        <v>2.0951309356892169</v>
      </c>
      <c r="AF49" s="274">
        <f t="shared" ref="AF49" si="6">(1+AE49)*(1+AF48)-1</f>
        <v>2.2189361731167856</v>
      </c>
      <c r="AG49" s="274">
        <f t="shared" ref="AG49" si="7">(1+AF49)*(1+AG48)-1</f>
        <v>2.3476936200414573</v>
      </c>
      <c r="AH49" s="274">
        <f t="shared" ref="AH49:AI49" si="8">(1+AG49)*(1+AH48)-1</f>
        <v>2.4816013648431157</v>
      </c>
      <c r="AI49" s="274">
        <f t="shared" si="8"/>
        <v>2.6208654194368406</v>
      </c>
      <c r="AJ49" s="182"/>
      <c r="AK49" s="182"/>
      <c r="AL49" s="182"/>
      <c r="AM49" s="182"/>
      <c r="AN49" s="182"/>
      <c r="AO49" s="182"/>
      <c r="AP49" s="182"/>
      <c r="AQ49" s="182"/>
      <c r="AR49" s="182"/>
    </row>
    <row r="50" spans="1:44" ht="16.5" thickBot="1" x14ac:dyDescent="0.3">
      <c r="A50" s="183" t="s">
        <v>388</v>
      </c>
      <c r="B50" s="66"/>
      <c r="C50" s="66"/>
      <c r="D50" s="66"/>
      <c r="E50" s="311">
        <f t="shared" ref="E50:AI50" si="9">E112*(1+E49)</f>
        <v>5162806.3696915861</v>
      </c>
      <c r="F50" s="311">
        <f t="shared" si="9"/>
        <v>10759288.474437267</v>
      </c>
      <c r="G50" s="311">
        <f t="shared" si="9"/>
        <v>17002936.180057675</v>
      </c>
      <c r="H50" s="311">
        <f t="shared" si="9"/>
        <v>20289167.801069681</v>
      </c>
      <c r="I50" s="311">
        <f t="shared" si="9"/>
        <v>24714929.765609287</v>
      </c>
      <c r="J50" s="311">
        <f t="shared" si="9"/>
        <v>29462630.985818602</v>
      </c>
      <c r="K50" s="311">
        <f t="shared" si="9"/>
        <v>34539789.0156032</v>
      </c>
      <c r="L50" s="311">
        <f t="shared" si="9"/>
        <v>39953076.722286731</v>
      </c>
      <c r="M50" s="311">
        <f t="shared" si="9"/>
        <v>45708242.402503759</v>
      </c>
      <c r="N50" s="311">
        <f t="shared" si="9"/>
        <v>51859896.414382495</v>
      </c>
      <c r="O50" s="311">
        <f t="shared" si="9"/>
        <v>58430549.559367537</v>
      </c>
      <c r="P50" s="311">
        <f t="shared" si="9"/>
        <v>65443879.121688351</v>
      </c>
      <c r="Q50" s="311">
        <f t="shared" si="9"/>
        <v>71234840.890307322</v>
      </c>
      <c r="R50" s="311">
        <f t="shared" si="9"/>
        <v>74084234.525919616</v>
      </c>
      <c r="S50" s="311">
        <f t="shared" si="9"/>
        <v>77047603.90695639</v>
      </c>
      <c r="T50" s="311">
        <f t="shared" si="9"/>
        <v>80129508.063234657</v>
      </c>
      <c r="U50" s="311">
        <f t="shared" si="9"/>
        <v>83334688.385764048</v>
      </c>
      <c r="V50" s="311">
        <f t="shared" si="9"/>
        <v>86668075.921194613</v>
      </c>
      <c r="W50" s="311">
        <f t="shared" si="9"/>
        <v>90134798.958042413</v>
      </c>
      <c r="X50" s="311">
        <f t="shared" si="9"/>
        <v>93740190.916364104</v>
      </c>
      <c r="Y50" s="311">
        <f t="shared" si="9"/>
        <v>97489798.553018674</v>
      </c>
      <c r="Z50" s="311">
        <f t="shared" si="9"/>
        <v>101389390.49513943</v>
      </c>
      <c r="AA50" s="311">
        <f t="shared" si="9"/>
        <v>105444966.11494501</v>
      </c>
      <c r="AB50" s="311">
        <f t="shared" si="9"/>
        <v>109662764.75954281</v>
      </c>
      <c r="AC50" s="311">
        <f t="shared" si="9"/>
        <v>114049275.34992452</v>
      </c>
      <c r="AD50" s="311">
        <f t="shared" si="9"/>
        <v>118611246.36392151</v>
      </c>
      <c r="AE50" s="311">
        <f t="shared" si="9"/>
        <v>123355696.21847838</v>
      </c>
      <c r="AF50" s="311">
        <f t="shared" si="9"/>
        <v>128289924.06721751</v>
      </c>
      <c r="AG50" s="311">
        <f t="shared" si="9"/>
        <v>133421521.02990623</v>
      </c>
      <c r="AH50" s="311">
        <f t="shared" si="9"/>
        <v>138758381.87110248</v>
      </c>
      <c r="AI50" s="311">
        <f t="shared" si="9"/>
        <v>144308717.14594659</v>
      </c>
      <c r="AJ50" s="184"/>
      <c r="AK50" s="184"/>
      <c r="AL50" s="184"/>
      <c r="AM50" s="184"/>
      <c r="AN50" s="184"/>
      <c r="AO50" s="184"/>
      <c r="AP50" s="184"/>
      <c r="AQ50" s="184"/>
      <c r="AR50" s="184"/>
    </row>
    <row r="51" spans="1:44" ht="16.5" thickBot="1" x14ac:dyDescent="0.25">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row>
    <row r="52" spans="1:44" x14ac:dyDescent="0.2">
      <c r="A52" s="185" t="s">
        <v>232</v>
      </c>
      <c r="B52" s="65">
        <v>1</v>
      </c>
      <c r="C52" s="65">
        <v>2</v>
      </c>
      <c r="D52" s="65">
        <v>3</v>
      </c>
      <c r="E52" s="65">
        <v>4</v>
      </c>
      <c r="F52" s="65">
        <v>5</v>
      </c>
      <c r="G52" s="65">
        <v>6</v>
      </c>
      <c r="H52" s="65">
        <v>7</v>
      </c>
      <c r="I52" s="65">
        <v>8</v>
      </c>
      <c r="J52" s="65">
        <v>9</v>
      </c>
      <c r="K52" s="65">
        <v>10</v>
      </c>
      <c r="L52" s="65">
        <v>11</v>
      </c>
      <c r="M52" s="65">
        <v>12</v>
      </c>
      <c r="N52" s="65">
        <v>13</v>
      </c>
      <c r="O52" s="65">
        <v>14</v>
      </c>
      <c r="P52" s="65">
        <v>15</v>
      </c>
      <c r="Q52" s="65">
        <v>16</v>
      </c>
      <c r="R52" s="65">
        <v>17</v>
      </c>
      <c r="S52" s="65">
        <v>18</v>
      </c>
      <c r="T52" s="65">
        <v>19</v>
      </c>
      <c r="U52" s="65">
        <v>20</v>
      </c>
      <c r="V52" s="65">
        <v>21</v>
      </c>
      <c r="W52" s="65">
        <v>22</v>
      </c>
      <c r="X52" s="65">
        <v>23</v>
      </c>
      <c r="Y52" s="65">
        <v>24</v>
      </c>
      <c r="Z52" s="65">
        <v>25</v>
      </c>
      <c r="AA52" s="65">
        <v>26</v>
      </c>
      <c r="AB52" s="65">
        <v>27</v>
      </c>
      <c r="AC52" s="65">
        <v>27</v>
      </c>
      <c r="AD52" s="65">
        <v>27</v>
      </c>
      <c r="AE52" s="65">
        <v>27</v>
      </c>
      <c r="AF52" s="65">
        <v>27</v>
      </c>
      <c r="AG52" s="65">
        <v>27</v>
      </c>
      <c r="AH52" s="65">
        <v>27</v>
      </c>
      <c r="AI52" s="65">
        <v>27</v>
      </c>
      <c r="AJ52" s="179"/>
      <c r="AK52" s="179"/>
      <c r="AL52" s="179"/>
      <c r="AM52" s="179"/>
      <c r="AN52" s="179"/>
      <c r="AO52" s="179"/>
      <c r="AP52" s="179"/>
      <c r="AQ52" s="179"/>
      <c r="AR52" s="179"/>
    </row>
    <row r="53" spans="1:44" x14ac:dyDescent="0.2">
      <c r="A53" s="180" t="s">
        <v>231</v>
      </c>
      <c r="B53" s="186">
        <v>0</v>
      </c>
      <c r="C53" s="186">
        <v>0</v>
      </c>
      <c r="D53" s="186">
        <v>0</v>
      </c>
      <c r="E53" s="186">
        <v>0</v>
      </c>
      <c r="F53" s="186">
        <v>0</v>
      </c>
      <c r="G53" s="186">
        <v>0</v>
      </c>
      <c r="H53" s="186">
        <v>0</v>
      </c>
      <c r="I53" s="186">
        <v>0</v>
      </c>
      <c r="J53" s="186">
        <v>0</v>
      </c>
      <c r="K53" s="186">
        <v>0</v>
      </c>
      <c r="L53" s="186">
        <v>0</v>
      </c>
      <c r="M53" s="186">
        <v>0</v>
      </c>
      <c r="N53" s="186">
        <v>0</v>
      </c>
      <c r="O53" s="186">
        <v>0</v>
      </c>
      <c r="P53" s="186">
        <v>0</v>
      </c>
      <c r="Q53" s="186">
        <v>0</v>
      </c>
      <c r="R53" s="186">
        <v>0</v>
      </c>
      <c r="S53" s="186">
        <v>0</v>
      </c>
      <c r="T53" s="186">
        <v>0</v>
      </c>
      <c r="U53" s="186">
        <v>0</v>
      </c>
      <c r="V53" s="186">
        <v>0</v>
      </c>
      <c r="W53" s="186">
        <v>0</v>
      </c>
      <c r="X53" s="186">
        <v>0</v>
      </c>
      <c r="Y53" s="186">
        <v>0</v>
      </c>
      <c r="Z53" s="186">
        <v>0</v>
      </c>
      <c r="AA53" s="186">
        <v>0</v>
      </c>
      <c r="AB53" s="186">
        <v>0</v>
      </c>
      <c r="AC53" s="186">
        <v>0</v>
      </c>
      <c r="AD53" s="186">
        <v>0</v>
      </c>
      <c r="AE53" s="186">
        <v>0</v>
      </c>
      <c r="AF53" s="186">
        <v>0</v>
      </c>
      <c r="AG53" s="186">
        <v>0</v>
      </c>
      <c r="AH53" s="186">
        <v>0</v>
      </c>
      <c r="AI53" s="186">
        <v>0</v>
      </c>
      <c r="AJ53" s="184"/>
      <c r="AK53" s="184"/>
      <c r="AL53" s="184"/>
      <c r="AM53" s="184"/>
      <c r="AN53" s="184"/>
      <c r="AO53" s="184"/>
      <c r="AP53" s="184"/>
      <c r="AQ53" s="184"/>
      <c r="AR53" s="184"/>
    </row>
    <row r="54" spans="1:44" x14ac:dyDescent="0.2">
      <c r="A54" s="180" t="s">
        <v>230</v>
      </c>
      <c r="B54" s="186">
        <v>0</v>
      </c>
      <c r="C54" s="186">
        <v>0</v>
      </c>
      <c r="D54" s="186">
        <v>0</v>
      </c>
      <c r="E54" s="186">
        <v>0</v>
      </c>
      <c r="F54" s="186">
        <v>0</v>
      </c>
      <c r="G54" s="186">
        <v>0</v>
      </c>
      <c r="H54" s="186">
        <v>0</v>
      </c>
      <c r="I54" s="186">
        <v>0</v>
      </c>
      <c r="J54" s="186">
        <v>0</v>
      </c>
      <c r="K54" s="186">
        <v>0</v>
      </c>
      <c r="L54" s="186">
        <v>0</v>
      </c>
      <c r="M54" s="186">
        <v>0</v>
      </c>
      <c r="N54" s="186">
        <v>0</v>
      </c>
      <c r="O54" s="186">
        <v>0</v>
      </c>
      <c r="P54" s="186">
        <v>0</v>
      </c>
      <c r="Q54" s="186">
        <v>0</v>
      </c>
      <c r="R54" s="186">
        <v>0</v>
      </c>
      <c r="S54" s="186">
        <v>0</v>
      </c>
      <c r="T54" s="186">
        <v>0</v>
      </c>
      <c r="U54" s="186">
        <v>0</v>
      </c>
      <c r="V54" s="186">
        <v>0</v>
      </c>
      <c r="W54" s="186">
        <v>0</v>
      </c>
      <c r="X54" s="186">
        <v>0</v>
      </c>
      <c r="Y54" s="186">
        <v>0</v>
      </c>
      <c r="Z54" s="186">
        <v>0</v>
      </c>
      <c r="AA54" s="186">
        <v>0</v>
      </c>
      <c r="AB54" s="186">
        <v>0</v>
      </c>
      <c r="AC54" s="186">
        <v>0</v>
      </c>
      <c r="AD54" s="186">
        <v>0</v>
      </c>
      <c r="AE54" s="186">
        <v>0</v>
      </c>
      <c r="AF54" s="186">
        <v>0</v>
      </c>
      <c r="AG54" s="186">
        <v>0</v>
      </c>
      <c r="AH54" s="186">
        <v>0</v>
      </c>
      <c r="AI54" s="186">
        <v>0</v>
      </c>
      <c r="AJ54" s="184"/>
      <c r="AK54" s="184"/>
      <c r="AL54" s="184"/>
      <c r="AM54" s="184"/>
      <c r="AN54" s="184"/>
      <c r="AO54" s="184"/>
      <c r="AP54" s="184"/>
      <c r="AQ54" s="184"/>
      <c r="AR54" s="184"/>
    </row>
    <row r="55" spans="1:44" x14ac:dyDescent="0.2">
      <c r="A55" s="180" t="s">
        <v>229</v>
      </c>
      <c r="B55" s="186">
        <v>0</v>
      </c>
      <c r="C55" s="186">
        <v>0</v>
      </c>
      <c r="D55" s="186">
        <v>0</v>
      </c>
      <c r="E55" s="186">
        <v>0</v>
      </c>
      <c r="F55" s="186">
        <v>0</v>
      </c>
      <c r="G55" s="186">
        <v>0</v>
      </c>
      <c r="H55" s="186">
        <v>0</v>
      </c>
      <c r="I55" s="186">
        <v>0</v>
      </c>
      <c r="J55" s="186">
        <v>0</v>
      </c>
      <c r="K55" s="186">
        <v>0</v>
      </c>
      <c r="L55" s="186">
        <v>0</v>
      </c>
      <c r="M55" s="186">
        <v>0</v>
      </c>
      <c r="N55" s="186">
        <v>0</v>
      </c>
      <c r="O55" s="186">
        <v>0</v>
      </c>
      <c r="P55" s="186">
        <v>0</v>
      </c>
      <c r="Q55" s="186">
        <v>0</v>
      </c>
      <c r="R55" s="186">
        <v>0</v>
      </c>
      <c r="S55" s="186">
        <v>0</v>
      </c>
      <c r="T55" s="186">
        <v>0</v>
      </c>
      <c r="U55" s="186">
        <v>0</v>
      </c>
      <c r="V55" s="186">
        <v>0</v>
      </c>
      <c r="W55" s="186">
        <v>0</v>
      </c>
      <c r="X55" s="186">
        <v>0</v>
      </c>
      <c r="Y55" s="186">
        <v>0</v>
      </c>
      <c r="Z55" s="186">
        <v>0</v>
      </c>
      <c r="AA55" s="186">
        <v>0</v>
      </c>
      <c r="AB55" s="186">
        <v>0</v>
      </c>
      <c r="AC55" s="186">
        <v>0</v>
      </c>
      <c r="AD55" s="186">
        <v>0</v>
      </c>
      <c r="AE55" s="186">
        <v>0</v>
      </c>
      <c r="AF55" s="186">
        <v>0</v>
      </c>
      <c r="AG55" s="186">
        <v>0</v>
      </c>
      <c r="AH55" s="186">
        <v>0</v>
      </c>
      <c r="AI55" s="186">
        <v>0</v>
      </c>
      <c r="AJ55" s="184"/>
      <c r="AK55" s="184"/>
      <c r="AL55" s="184"/>
      <c r="AM55" s="184"/>
      <c r="AN55" s="184"/>
      <c r="AO55" s="184"/>
      <c r="AP55" s="184"/>
      <c r="AQ55" s="184"/>
      <c r="AR55" s="184"/>
    </row>
    <row r="56" spans="1:44" ht="16.5" thickBot="1" x14ac:dyDescent="0.25">
      <c r="A56" s="183" t="s">
        <v>228</v>
      </c>
      <c r="B56" s="66">
        <v>0</v>
      </c>
      <c r="C56" s="66">
        <v>0</v>
      </c>
      <c r="D56" s="66">
        <v>0</v>
      </c>
      <c r="E56" s="66">
        <v>0</v>
      </c>
      <c r="F56" s="66">
        <v>0</v>
      </c>
      <c r="G56" s="66">
        <v>0</v>
      </c>
      <c r="H56" s="66">
        <v>0</v>
      </c>
      <c r="I56" s="66">
        <v>0</v>
      </c>
      <c r="J56" s="66">
        <v>0</v>
      </c>
      <c r="K56" s="66">
        <v>0</v>
      </c>
      <c r="L56" s="66">
        <v>0</v>
      </c>
      <c r="M56" s="66">
        <v>0</v>
      </c>
      <c r="N56" s="66">
        <v>0</v>
      </c>
      <c r="O56" s="66">
        <v>0</v>
      </c>
      <c r="P56" s="66">
        <v>0</v>
      </c>
      <c r="Q56" s="66">
        <v>0</v>
      </c>
      <c r="R56" s="66">
        <v>0</v>
      </c>
      <c r="S56" s="66">
        <v>0</v>
      </c>
      <c r="T56" s="66">
        <v>0</v>
      </c>
      <c r="U56" s="66">
        <v>0</v>
      </c>
      <c r="V56" s="66">
        <v>0</v>
      </c>
      <c r="W56" s="66">
        <v>0</v>
      </c>
      <c r="X56" s="66">
        <v>0</v>
      </c>
      <c r="Y56" s="66">
        <v>0</v>
      </c>
      <c r="Z56" s="66">
        <v>0</v>
      </c>
      <c r="AA56" s="66">
        <v>0</v>
      </c>
      <c r="AB56" s="66">
        <v>0</v>
      </c>
      <c r="AC56" s="66">
        <v>0</v>
      </c>
      <c r="AD56" s="66">
        <v>0</v>
      </c>
      <c r="AE56" s="66">
        <v>0</v>
      </c>
      <c r="AF56" s="66">
        <v>0</v>
      </c>
      <c r="AG56" s="66">
        <v>0</v>
      </c>
      <c r="AH56" s="66">
        <v>0</v>
      </c>
      <c r="AI56" s="66">
        <v>0</v>
      </c>
      <c r="AJ56" s="184"/>
      <c r="AK56" s="184"/>
      <c r="AL56" s="184"/>
      <c r="AM56" s="184"/>
      <c r="AN56" s="184"/>
      <c r="AO56" s="184"/>
      <c r="AP56" s="184"/>
      <c r="AQ56" s="184"/>
      <c r="AR56" s="184"/>
    </row>
    <row r="57" spans="1:44" ht="16.5" thickBot="1" x14ac:dyDescent="0.25">
      <c r="A57" s="161"/>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row>
    <row r="58" spans="1:44" x14ac:dyDescent="0.2">
      <c r="A58" s="185" t="s">
        <v>389</v>
      </c>
      <c r="B58" s="65">
        <v>1</v>
      </c>
      <c r="C58" s="65">
        <v>2</v>
      </c>
      <c r="D58" s="65">
        <v>3</v>
      </c>
      <c r="E58" s="65">
        <v>4</v>
      </c>
      <c r="F58" s="65">
        <v>5</v>
      </c>
      <c r="G58" s="65">
        <v>6</v>
      </c>
      <c r="H58" s="65">
        <v>7</v>
      </c>
      <c r="I58" s="65">
        <v>8</v>
      </c>
      <c r="J58" s="65">
        <v>9</v>
      </c>
      <c r="K58" s="65">
        <v>10</v>
      </c>
      <c r="L58" s="65">
        <v>11</v>
      </c>
      <c r="M58" s="65">
        <v>12</v>
      </c>
      <c r="N58" s="65">
        <v>13</v>
      </c>
      <c r="O58" s="65">
        <v>14</v>
      </c>
      <c r="P58" s="65">
        <v>15</v>
      </c>
      <c r="Q58" s="65">
        <v>16</v>
      </c>
      <c r="R58" s="65">
        <v>17</v>
      </c>
      <c r="S58" s="65">
        <v>18</v>
      </c>
      <c r="T58" s="65">
        <v>19</v>
      </c>
      <c r="U58" s="65">
        <v>20</v>
      </c>
      <c r="V58" s="65">
        <v>21</v>
      </c>
      <c r="W58" s="65">
        <v>22</v>
      </c>
      <c r="X58" s="65">
        <v>23</v>
      </c>
      <c r="Y58" s="65">
        <v>24</v>
      </c>
      <c r="Z58" s="65">
        <v>25</v>
      </c>
      <c r="AA58" s="65">
        <v>26</v>
      </c>
      <c r="AB58" s="65">
        <v>27</v>
      </c>
      <c r="AC58" s="65">
        <v>27</v>
      </c>
      <c r="AD58" s="65">
        <v>27</v>
      </c>
      <c r="AE58" s="65">
        <v>27</v>
      </c>
      <c r="AF58" s="65">
        <v>27</v>
      </c>
      <c r="AG58" s="65">
        <v>27</v>
      </c>
      <c r="AH58" s="65">
        <v>27</v>
      </c>
      <c r="AI58" s="65">
        <v>28</v>
      </c>
      <c r="AJ58" s="179"/>
      <c r="AK58" s="179"/>
      <c r="AL58" s="179"/>
      <c r="AM58" s="179"/>
      <c r="AN58" s="179"/>
      <c r="AO58" s="179"/>
      <c r="AP58" s="179"/>
      <c r="AQ58" s="179"/>
      <c r="AR58" s="179"/>
    </row>
    <row r="59" spans="1:44" ht="14.25" x14ac:dyDescent="0.2">
      <c r="A59" s="188" t="s">
        <v>227</v>
      </c>
      <c r="B59" s="275">
        <f t="shared" ref="B59:AH59" si="10">B50*$B$28</f>
        <v>0</v>
      </c>
      <c r="C59" s="275">
        <f t="shared" si="10"/>
        <v>0</v>
      </c>
      <c r="D59" s="275">
        <f t="shared" si="10"/>
        <v>0</v>
      </c>
      <c r="E59" s="275">
        <f t="shared" si="10"/>
        <v>5162806.3696915861</v>
      </c>
      <c r="F59" s="275">
        <f t="shared" si="10"/>
        <v>10759288.474437267</v>
      </c>
      <c r="G59" s="275">
        <f t="shared" si="10"/>
        <v>17002936.180057675</v>
      </c>
      <c r="H59" s="275">
        <f t="shared" si="10"/>
        <v>20289167.801069681</v>
      </c>
      <c r="I59" s="275">
        <f t="shared" si="10"/>
        <v>24714929.765609287</v>
      </c>
      <c r="J59" s="275">
        <f t="shared" si="10"/>
        <v>29462630.985818602</v>
      </c>
      <c r="K59" s="275">
        <f t="shared" si="10"/>
        <v>34539789.0156032</v>
      </c>
      <c r="L59" s="275">
        <f t="shared" si="10"/>
        <v>39953076.722286731</v>
      </c>
      <c r="M59" s="275">
        <f t="shared" si="10"/>
        <v>45708242.402503759</v>
      </c>
      <c r="N59" s="275">
        <f t="shared" si="10"/>
        <v>51859896.414382495</v>
      </c>
      <c r="O59" s="275">
        <f t="shared" si="10"/>
        <v>58430549.559367537</v>
      </c>
      <c r="P59" s="275">
        <f t="shared" si="10"/>
        <v>65443879.121688351</v>
      </c>
      <c r="Q59" s="275">
        <f t="shared" si="10"/>
        <v>71234840.890307322</v>
      </c>
      <c r="R59" s="275">
        <f t="shared" si="10"/>
        <v>74084234.525919616</v>
      </c>
      <c r="S59" s="275">
        <f t="shared" si="10"/>
        <v>77047603.90695639</v>
      </c>
      <c r="T59" s="275">
        <f t="shared" si="10"/>
        <v>80129508.063234657</v>
      </c>
      <c r="U59" s="275">
        <f t="shared" si="10"/>
        <v>83334688.385764048</v>
      </c>
      <c r="V59" s="275">
        <f t="shared" si="10"/>
        <v>86668075.921194613</v>
      </c>
      <c r="W59" s="275">
        <f t="shared" si="10"/>
        <v>90134798.958042413</v>
      </c>
      <c r="X59" s="275">
        <f t="shared" si="10"/>
        <v>93740190.916364104</v>
      </c>
      <c r="Y59" s="275">
        <f t="shared" si="10"/>
        <v>97489798.553018674</v>
      </c>
      <c r="Z59" s="275">
        <f t="shared" si="10"/>
        <v>101389390.49513943</v>
      </c>
      <c r="AA59" s="275">
        <f t="shared" si="10"/>
        <v>105444966.11494501</v>
      </c>
      <c r="AB59" s="275">
        <f t="shared" si="10"/>
        <v>109662764.75954281</v>
      </c>
      <c r="AC59" s="275">
        <f t="shared" si="10"/>
        <v>114049275.34992452</v>
      </c>
      <c r="AD59" s="275">
        <f t="shared" si="10"/>
        <v>118611246.36392151</v>
      </c>
      <c r="AE59" s="275">
        <f t="shared" si="10"/>
        <v>123355696.21847838</v>
      </c>
      <c r="AF59" s="275">
        <f t="shared" si="10"/>
        <v>128289924.06721751</v>
      </c>
      <c r="AG59" s="275">
        <f t="shared" si="10"/>
        <v>133421521.02990623</v>
      </c>
      <c r="AH59" s="275">
        <f t="shared" si="10"/>
        <v>138758381.87110248</v>
      </c>
      <c r="AI59" s="275">
        <f t="shared" ref="AI59" si="11">AI50*$B$28</f>
        <v>144308717.14594659</v>
      </c>
      <c r="AJ59" s="189"/>
      <c r="AK59" s="189"/>
      <c r="AL59" s="189"/>
      <c r="AM59" s="189"/>
      <c r="AN59" s="189"/>
      <c r="AO59" s="189"/>
      <c r="AP59" s="189"/>
      <c r="AQ59" s="189"/>
      <c r="AR59" s="189"/>
    </row>
    <row r="60" spans="1:44" x14ac:dyDescent="0.2">
      <c r="A60" s="180" t="s">
        <v>226</v>
      </c>
      <c r="B60" s="283">
        <f t="shared" ref="B60:AG60" si="12">SUM(B61:B66)</f>
        <v>0</v>
      </c>
      <c r="C60" s="283">
        <f t="shared" si="12"/>
        <v>0</v>
      </c>
      <c r="D60" s="283">
        <f t="shared" si="12"/>
        <v>0</v>
      </c>
      <c r="E60" s="283">
        <f>SUM(E61:E66)</f>
        <v>0</v>
      </c>
      <c r="F60" s="283">
        <f t="shared" si="12"/>
        <v>-228448.08000000005</v>
      </c>
      <c r="G60" s="283">
        <f t="shared" si="12"/>
        <v>-238271.34744000001</v>
      </c>
      <c r="H60" s="283">
        <f t="shared" si="12"/>
        <v>-746265.86018208007</v>
      </c>
      <c r="I60" s="283">
        <f t="shared" si="12"/>
        <v>-259700.51934336388</v>
      </c>
      <c r="J60" s="283">
        <f t="shared" si="12"/>
        <v>-270867.64167512849</v>
      </c>
      <c r="K60" s="283">
        <f t="shared" si="12"/>
        <v>-846732.24787645182</v>
      </c>
      <c r="L60" s="283">
        <f t="shared" si="12"/>
        <v>-293816.09001312871</v>
      </c>
      <c r="M60" s="283">
        <f t="shared" si="12"/>
        <v>-1345568.7336136538</v>
      </c>
      <c r="N60" s="283">
        <f t="shared" si="12"/>
        <v>-953374.44887460012</v>
      </c>
      <c r="O60" s="283">
        <f t="shared" si="12"/>
        <v>-330503.14227652806</v>
      </c>
      <c r="P60" s="283">
        <f t="shared" si="12"/>
        <v>-343723.2679675892</v>
      </c>
      <c r="Q60" s="283">
        <f t="shared" si="12"/>
        <v>-1072416.5960588781</v>
      </c>
      <c r="R60" s="283">
        <f t="shared" si="12"/>
        <v>-371771.08663374447</v>
      </c>
      <c r="S60" s="283">
        <f t="shared" si="12"/>
        <v>-386641.93009909423</v>
      </c>
      <c r="T60" s="283">
        <f t="shared" si="12"/>
        <v>-1206322.8219091741</v>
      </c>
      <c r="U60" s="283">
        <f t="shared" si="12"/>
        <v>-1458191.9115951804</v>
      </c>
      <c r="V60" s="283">
        <f t="shared" si="12"/>
        <v>-434919.58805898763</v>
      </c>
      <c r="W60" s="283">
        <f t="shared" si="12"/>
        <v>-1356949.1147440416</v>
      </c>
      <c r="X60" s="283">
        <f t="shared" si="12"/>
        <v>-470409.02644460107</v>
      </c>
      <c r="Y60" s="283">
        <f t="shared" si="12"/>
        <v>-489225.38750238519</v>
      </c>
      <c r="Z60" s="283">
        <f t="shared" si="12"/>
        <v>-1526383.209007442</v>
      </c>
      <c r="AA60" s="283">
        <f t="shared" si="12"/>
        <v>-529146.17912257987</v>
      </c>
      <c r="AB60" s="283">
        <f t="shared" si="12"/>
        <v>-550312.02628748305</v>
      </c>
      <c r="AC60" s="283">
        <f t="shared" si="12"/>
        <v>-2756973.5220169472</v>
      </c>
      <c r="AD60" s="283">
        <f t="shared" si="12"/>
        <v>-595217.48763254168</v>
      </c>
      <c r="AE60" s="283">
        <f t="shared" si="12"/>
        <v>-619026.18713784334</v>
      </c>
      <c r="AF60" s="283">
        <f t="shared" si="12"/>
        <v>-1931361.7038700711</v>
      </c>
      <c r="AG60" s="283">
        <f t="shared" si="12"/>
        <v>-669538.72400829149</v>
      </c>
      <c r="AH60" s="283">
        <f t="shared" ref="AH60:AI60" si="13">SUM(AH61:AH66)</f>
        <v>-696320.27296862309</v>
      </c>
      <c r="AI60" s="283">
        <f t="shared" si="13"/>
        <v>-724173.08388736809</v>
      </c>
      <c r="AJ60" s="184"/>
      <c r="AK60" s="184"/>
      <c r="AL60" s="184"/>
      <c r="AM60" s="184"/>
      <c r="AN60" s="184"/>
      <c r="AO60" s="184"/>
      <c r="AP60" s="184"/>
      <c r="AQ60" s="184"/>
      <c r="AR60" s="184"/>
    </row>
    <row r="61" spans="1:44" x14ac:dyDescent="0.25">
      <c r="A61" s="190" t="s">
        <v>225</v>
      </c>
      <c r="B61" s="276"/>
      <c r="C61" s="276"/>
      <c r="D61" s="276"/>
      <c r="E61" s="276"/>
      <c r="F61" s="276"/>
      <c r="G61" s="276"/>
      <c r="H61" s="276">
        <f t="shared" ref="H61:AF61" si="14">-IF(H$47&lt;=$B$30,0,$B$29*(1+H$49)*$B$28)</f>
        <v>-497510.57345472003</v>
      </c>
      <c r="I61" s="276"/>
      <c r="J61" s="276"/>
      <c r="K61" s="276">
        <f t="shared" si="14"/>
        <v>-564488.16525096784</v>
      </c>
      <c r="L61" s="276"/>
      <c r="M61" s="276"/>
      <c r="N61" s="276">
        <f t="shared" si="14"/>
        <v>-635582.96591640008</v>
      </c>
      <c r="O61" s="276"/>
      <c r="P61" s="276"/>
      <c r="Q61" s="276">
        <f t="shared" si="14"/>
        <v>-714944.39737258549</v>
      </c>
      <c r="R61" s="276"/>
      <c r="S61" s="276"/>
      <c r="T61" s="276">
        <f t="shared" si="14"/>
        <v>-804215.21460611606</v>
      </c>
      <c r="U61" s="276"/>
      <c r="V61" s="276"/>
      <c r="W61" s="276">
        <f t="shared" si="14"/>
        <v>-904632.74316269439</v>
      </c>
      <c r="X61" s="276"/>
      <c r="Y61" s="276"/>
      <c r="Z61" s="276">
        <f t="shared" si="14"/>
        <v>-1017588.8060049613</v>
      </c>
      <c r="AA61" s="276"/>
      <c r="AB61" s="276"/>
      <c r="AC61" s="276">
        <f t="shared" si="14"/>
        <v>-1144649.0146779646</v>
      </c>
      <c r="AD61" s="276"/>
      <c r="AE61" s="276"/>
      <c r="AF61" s="276">
        <f t="shared" si="14"/>
        <v>-1287574.4692467141</v>
      </c>
      <c r="AG61" s="276"/>
      <c r="AH61" s="276"/>
      <c r="AI61" s="276"/>
      <c r="AJ61" s="184"/>
      <c r="AK61" s="184"/>
      <c r="AL61" s="184"/>
      <c r="AM61" s="184"/>
      <c r="AN61" s="184"/>
      <c r="AO61" s="184"/>
      <c r="AP61" s="184"/>
      <c r="AQ61" s="184"/>
      <c r="AR61" s="184"/>
    </row>
    <row r="62" spans="1:44" x14ac:dyDescent="0.2">
      <c r="A62" s="190" t="s">
        <v>224</v>
      </c>
      <c r="B62" s="277"/>
      <c r="C62" s="277"/>
      <c r="D62" s="283"/>
      <c r="E62" s="283"/>
      <c r="F62" s="283">
        <f t="shared" ref="F62:AI62" si="15">-IF(F$47&lt;=$B$33,0,$B$32*(1+F$49)*$B$28)</f>
        <v>-228448.08000000005</v>
      </c>
      <c r="G62" s="283">
        <f t="shared" si="15"/>
        <v>-238271.34744000001</v>
      </c>
      <c r="H62" s="283">
        <f t="shared" si="15"/>
        <v>-248755.28672736001</v>
      </c>
      <c r="I62" s="283">
        <f t="shared" si="15"/>
        <v>-259700.51934336388</v>
      </c>
      <c r="J62" s="283">
        <f t="shared" si="15"/>
        <v>-270867.64167512849</v>
      </c>
      <c r="K62" s="283">
        <f t="shared" si="15"/>
        <v>-282244.08262548392</v>
      </c>
      <c r="L62" s="283">
        <f t="shared" si="15"/>
        <v>-293816.09001312871</v>
      </c>
      <c r="M62" s="283">
        <f t="shared" si="15"/>
        <v>-305568.73361365387</v>
      </c>
      <c r="N62" s="283">
        <f t="shared" si="15"/>
        <v>-317791.48295820004</v>
      </c>
      <c r="O62" s="283">
        <f t="shared" si="15"/>
        <v>-330503.14227652806</v>
      </c>
      <c r="P62" s="283">
        <f t="shared" si="15"/>
        <v>-343723.2679675892</v>
      </c>
      <c r="Q62" s="283">
        <f t="shared" si="15"/>
        <v>-357472.19868629274</v>
      </c>
      <c r="R62" s="283">
        <f t="shared" si="15"/>
        <v>-371771.08663374447</v>
      </c>
      <c r="S62" s="283">
        <f t="shared" si="15"/>
        <v>-386641.93009909423</v>
      </c>
      <c r="T62" s="283">
        <f t="shared" si="15"/>
        <v>-402107.60730305803</v>
      </c>
      <c r="U62" s="283">
        <f t="shared" si="15"/>
        <v>-418191.91159518046</v>
      </c>
      <c r="V62" s="283">
        <f t="shared" si="15"/>
        <v>-434919.58805898763</v>
      </c>
      <c r="W62" s="283">
        <f t="shared" si="15"/>
        <v>-452316.37158134719</v>
      </c>
      <c r="X62" s="283">
        <f t="shared" si="15"/>
        <v>-470409.02644460107</v>
      </c>
      <c r="Y62" s="283">
        <f t="shared" si="15"/>
        <v>-489225.38750238519</v>
      </c>
      <c r="Z62" s="283">
        <f t="shared" si="15"/>
        <v>-508794.40300248063</v>
      </c>
      <c r="AA62" s="283">
        <f t="shared" si="15"/>
        <v>-529146.17912257987</v>
      </c>
      <c r="AB62" s="283">
        <f t="shared" si="15"/>
        <v>-550312.02628748305</v>
      </c>
      <c r="AC62" s="283">
        <f t="shared" si="15"/>
        <v>-572324.50733898231</v>
      </c>
      <c r="AD62" s="283">
        <f t="shared" si="15"/>
        <v>-595217.48763254168</v>
      </c>
      <c r="AE62" s="283">
        <f t="shared" si="15"/>
        <v>-619026.18713784334</v>
      </c>
      <c r="AF62" s="283">
        <f t="shared" si="15"/>
        <v>-643787.23462335707</v>
      </c>
      <c r="AG62" s="283">
        <f t="shared" si="15"/>
        <v>-669538.72400829149</v>
      </c>
      <c r="AH62" s="283">
        <f t="shared" si="15"/>
        <v>-696320.27296862309</v>
      </c>
      <c r="AI62" s="283">
        <f t="shared" si="15"/>
        <v>-724173.08388736809</v>
      </c>
      <c r="AJ62" s="184"/>
      <c r="AK62" s="184"/>
      <c r="AL62" s="184"/>
      <c r="AM62" s="184"/>
      <c r="AN62" s="184"/>
      <c r="AO62" s="184"/>
      <c r="AP62" s="184"/>
      <c r="AQ62" s="184"/>
      <c r="AR62" s="184"/>
    </row>
    <row r="63" spans="1:44" x14ac:dyDescent="0.2">
      <c r="A63" s="190" t="s">
        <v>488</v>
      </c>
      <c r="B63" s="277"/>
      <c r="C63" s="277"/>
      <c r="D63" s="277"/>
      <c r="E63" s="277"/>
      <c r="F63" s="277"/>
      <c r="G63" s="277"/>
      <c r="H63" s="277"/>
      <c r="I63" s="277"/>
      <c r="J63" s="277"/>
      <c r="K63" s="283"/>
      <c r="L63" s="283"/>
      <c r="M63" s="283">
        <f t="shared" ref="M63:AC63" si="16">-IF(M$47&lt;=$B$30,0,$B$35*(1+M$48)*$B$28)</f>
        <v>-1040000</v>
      </c>
      <c r="N63" s="283"/>
      <c r="O63" s="283"/>
      <c r="P63" s="283"/>
      <c r="Q63" s="283"/>
      <c r="R63" s="283"/>
      <c r="S63" s="283"/>
      <c r="T63" s="283"/>
      <c r="U63" s="283">
        <f t="shared" si="16"/>
        <v>-1040000</v>
      </c>
      <c r="V63" s="283"/>
      <c r="W63" s="283"/>
      <c r="X63" s="283"/>
      <c r="Y63" s="283"/>
      <c r="Z63" s="283"/>
      <c r="AA63" s="283"/>
      <c r="AB63" s="283"/>
      <c r="AC63" s="283">
        <f t="shared" si="16"/>
        <v>-1040000</v>
      </c>
      <c r="AD63" s="283"/>
      <c r="AE63" s="283"/>
      <c r="AF63" s="283"/>
      <c r="AG63" s="283"/>
      <c r="AH63" s="283"/>
      <c r="AI63" s="283"/>
      <c r="AJ63" s="184"/>
      <c r="AK63" s="184"/>
      <c r="AL63" s="184"/>
      <c r="AM63" s="184"/>
      <c r="AN63" s="184"/>
      <c r="AO63" s="184"/>
      <c r="AP63" s="184"/>
      <c r="AQ63" s="184"/>
      <c r="AR63" s="184"/>
    </row>
    <row r="64" spans="1:44" x14ac:dyDescent="0.25">
      <c r="A64" s="190" t="s">
        <v>384</v>
      </c>
      <c r="B64" s="276">
        <v>0</v>
      </c>
      <c r="C64" s="276">
        <v>0</v>
      </c>
      <c r="D64" s="276">
        <v>0</v>
      </c>
      <c r="E64" s="276">
        <v>0</v>
      </c>
      <c r="F64" s="276">
        <v>0</v>
      </c>
      <c r="G64" s="276">
        <v>0</v>
      </c>
      <c r="H64" s="276">
        <v>0</v>
      </c>
      <c r="I64" s="276">
        <v>0</v>
      </c>
      <c r="J64" s="276">
        <v>0</v>
      </c>
      <c r="K64" s="276">
        <v>0</v>
      </c>
      <c r="L64" s="276">
        <v>0</v>
      </c>
      <c r="M64" s="276">
        <v>0</v>
      </c>
      <c r="N64" s="276">
        <v>0</v>
      </c>
      <c r="O64" s="276">
        <v>0</v>
      </c>
      <c r="P64" s="276">
        <v>0</v>
      </c>
      <c r="Q64" s="276">
        <v>0</v>
      </c>
      <c r="R64" s="276">
        <v>0</v>
      </c>
      <c r="S64" s="276">
        <v>0</v>
      </c>
      <c r="T64" s="276">
        <v>0</v>
      </c>
      <c r="U64" s="276">
        <v>0</v>
      </c>
      <c r="V64" s="276">
        <v>0</v>
      </c>
      <c r="W64" s="276">
        <v>0</v>
      </c>
      <c r="X64" s="276">
        <v>0</v>
      </c>
      <c r="Y64" s="276">
        <v>0</v>
      </c>
      <c r="Z64" s="276">
        <v>0</v>
      </c>
      <c r="AA64" s="276">
        <v>0</v>
      </c>
      <c r="AB64" s="276">
        <v>0</v>
      </c>
      <c r="AC64" s="276">
        <v>0</v>
      </c>
      <c r="AD64" s="276">
        <v>0</v>
      </c>
      <c r="AE64" s="276">
        <v>0</v>
      </c>
      <c r="AF64" s="276">
        <v>0</v>
      </c>
      <c r="AG64" s="276">
        <v>0</v>
      </c>
      <c r="AH64" s="276">
        <v>0</v>
      </c>
      <c r="AI64" s="276">
        <v>0</v>
      </c>
      <c r="AJ64" s="184"/>
      <c r="AK64" s="184"/>
      <c r="AL64" s="184"/>
      <c r="AM64" s="184"/>
      <c r="AN64" s="184"/>
      <c r="AO64" s="184"/>
      <c r="AP64" s="184"/>
      <c r="AQ64" s="184"/>
      <c r="AR64" s="184"/>
    </row>
    <row r="65" spans="1:46" x14ac:dyDescent="0.25">
      <c r="A65" s="190" t="s">
        <v>384</v>
      </c>
      <c r="B65" s="276">
        <v>0</v>
      </c>
      <c r="C65" s="276">
        <v>0</v>
      </c>
      <c r="D65" s="276">
        <v>0</v>
      </c>
      <c r="E65" s="276">
        <v>0</v>
      </c>
      <c r="F65" s="276">
        <v>0</v>
      </c>
      <c r="G65" s="276">
        <v>0</v>
      </c>
      <c r="H65" s="276">
        <v>0</v>
      </c>
      <c r="I65" s="276">
        <v>0</v>
      </c>
      <c r="J65" s="276">
        <v>0</v>
      </c>
      <c r="K65" s="276">
        <v>0</v>
      </c>
      <c r="L65" s="276">
        <v>0</v>
      </c>
      <c r="M65" s="276">
        <v>0</v>
      </c>
      <c r="N65" s="276">
        <v>0</v>
      </c>
      <c r="O65" s="276">
        <v>0</v>
      </c>
      <c r="P65" s="276">
        <v>0</v>
      </c>
      <c r="Q65" s="276">
        <v>0</v>
      </c>
      <c r="R65" s="276">
        <v>0</v>
      </c>
      <c r="S65" s="276">
        <v>0</v>
      </c>
      <c r="T65" s="276">
        <v>0</v>
      </c>
      <c r="U65" s="276">
        <v>0</v>
      </c>
      <c r="V65" s="276">
        <v>0</v>
      </c>
      <c r="W65" s="276">
        <v>0</v>
      </c>
      <c r="X65" s="276">
        <v>0</v>
      </c>
      <c r="Y65" s="276">
        <v>0</v>
      </c>
      <c r="Z65" s="276">
        <v>0</v>
      </c>
      <c r="AA65" s="276">
        <v>0</v>
      </c>
      <c r="AB65" s="276">
        <v>0</v>
      </c>
      <c r="AC65" s="276">
        <v>0</v>
      </c>
      <c r="AD65" s="276">
        <v>0</v>
      </c>
      <c r="AE65" s="276">
        <v>0</v>
      </c>
      <c r="AF65" s="276">
        <v>0</v>
      </c>
      <c r="AG65" s="276">
        <v>0</v>
      </c>
      <c r="AH65" s="276">
        <v>0</v>
      </c>
      <c r="AI65" s="276">
        <v>0</v>
      </c>
      <c r="AJ65" s="184"/>
      <c r="AK65" s="184"/>
      <c r="AL65" s="184"/>
      <c r="AM65" s="184"/>
      <c r="AN65" s="184"/>
      <c r="AO65" s="184"/>
      <c r="AP65" s="184"/>
      <c r="AQ65" s="184"/>
      <c r="AR65" s="184"/>
    </row>
    <row r="66" spans="1:46" x14ac:dyDescent="0.25">
      <c r="A66" s="190" t="s">
        <v>490</v>
      </c>
      <c r="B66" s="276">
        <v>0</v>
      </c>
      <c r="C66" s="276">
        <v>0</v>
      </c>
      <c r="D66" s="276">
        <v>0</v>
      </c>
      <c r="E66" s="276">
        <v>0</v>
      </c>
      <c r="F66" s="276">
        <v>0</v>
      </c>
      <c r="G66" s="276">
        <v>0</v>
      </c>
      <c r="H66" s="276">
        <v>0</v>
      </c>
      <c r="I66" s="276">
        <v>0</v>
      </c>
      <c r="J66" s="276">
        <v>0</v>
      </c>
      <c r="K66" s="276">
        <v>0</v>
      </c>
      <c r="L66" s="276">
        <v>0</v>
      </c>
      <c r="M66" s="276">
        <v>0</v>
      </c>
      <c r="N66" s="276">
        <v>0</v>
      </c>
      <c r="O66" s="276">
        <v>0</v>
      </c>
      <c r="P66" s="276">
        <v>0</v>
      </c>
      <c r="Q66" s="276">
        <v>0</v>
      </c>
      <c r="R66" s="276">
        <v>0</v>
      </c>
      <c r="S66" s="276">
        <v>0</v>
      </c>
      <c r="T66" s="276">
        <v>0</v>
      </c>
      <c r="U66" s="276">
        <v>0</v>
      </c>
      <c r="V66" s="276">
        <v>0</v>
      </c>
      <c r="W66" s="276">
        <v>0</v>
      </c>
      <c r="X66" s="276">
        <v>0</v>
      </c>
      <c r="Y66" s="276">
        <v>0</v>
      </c>
      <c r="Z66" s="276">
        <v>0</v>
      </c>
      <c r="AA66" s="276">
        <v>0</v>
      </c>
      <c r="AB66" s="276">
        <v>0</v>
      </c>
      <c r="AC66" s="276">
        <v>0</v>
      </c>
      <c r="AD66" s="276">
        <v>0</v>
      </c>
      <c r="AE66" s="276">
        <v>0</v>
      </c>
      <c r="AF66" s="276">
        <v>0</v>
      </c>
      <c r="AG66" s="276">
        <v>0</v>
      </c>
      <c r="AH66" s="276">
        <v>0</v>
      </c>
      <c r="AI66" s="276">
        <v>0</v>
      </c>
      <c r="AJ66" s="184"/>
      <c r="AK66" s="184"/>
      <c r="AL66" s="184"/>
      <c r="AM66" s="184"/>
      <c r="AN66" s="184"/>
      <c r="AO66" s="184"/>
      <c r="AP66" s="184"/>
      <c r="AQ66" s="184"/>
      <c r="AR66" s="184"/>
    </row>
    <row r="67" spans="1:46" ht="14.25" x14ac:dyDescent="0.2">
      <c r="A67" s="191" t="s">
        <v>491</v>
      </c>
      <c r="B67" s="275">
        <f t="shared" ref="B67:AH67" si="17">B59+B60</f>
        <v>0</v>
      </c>
      <c r="C67" s="275">
        <f t="shared" si="17"/>
        <v>0</v>
      </c>
      <c r="D67" s="275">
        <f t="shared" si="17"/>
        <v>0</v>
      </c>
      <c r="E67" s="275">
        <f t="shared" si="17"/>
        <v>5162806.3696915861</v>
      </c>
      <c r="F67" s="275">
        <f t="shared" si="17"/>
        <v>10530840.394437267</v>
      </c>
      <c r="G67" s="275">
        <f t="shared" si="17"/>
        <v>16764664.832617674</v>
      </c>
      <c r="H67" s="275">
        <f t="shared" si="17"/>
        <v>19542901.9408876</v>
      </c>
      <c r="I67" s="275">
        <f t="shared" si="17"/>
        <v>24455229.246265922</v>
      </c>
      <c r="J67" s="275">
        <f t="shared" si="17"/>
        <v>29191763.344143473</v>
      </c>
      <c r="K67" s="275">
        <f t="shared" si="17"/>
        <v>33693056.767726749</v>
      </c>
      <c r="L67" s="275">
        <f t="shared" si="17"/>
        <v>39659260.6322736</v>
      </c>
      <c r="M67" s="275">
        <f t="shared" si="17"/>
        <v>44362673.668890104</v>
      </c>
      <c r="N67" s="275">
        <f t="shared" si="17"/>
        <v>50906521.965507895</v>
      </c>
      <c r="O67" s="275">
        <f t="shared" si="17"/>
        <v>58100046.417091012</v>
      </c>
      <c r="P67" s="275">
        <f t="shared" si="17"/>
        <v>65100155.853720762</v>
      </c>
      <c r="Q67" s="275">
        <f t="shared" si="17"/>
        <v>70162424.294248447</v>
      </c>
      <c r="R67" s="275">
        <f t="shared" si="17"/>
        <v>73712463.439285874</v>
      </c>
      <c r="S67" s="275">
        <f t="shared" si="17"/>
        <v>76660961.97685729</v>
      </c>
      <c r="T67" s="275">
        <f t="shared" si="17"/>
        <v>78923185.241325483</v>
      </c>
      <c r="U67" s="275">
        <f t="shared" si="17"/>
        <v>81876496.474168867</v>
      </c>
      <c r="V67" s="275">
        <f t="shared" si="17"/>
        <v>86233156.33313562</v>
      </c>
      <c r="W67" s="275">
        <f t="shared" si="17"/>
        <v>88777849.843298376</v>
      </c>
      <c r="X67" s="275">
        <f t="shared" si="17"/>
        <v>93269781.889919505</v>
      </c>
      <c r="Y67" s="275">
        <f t="shared" si="17"/>
        <v>97000573.165516287</v>
      </c>
      <c r="Z67" s="275">
        <f t="shared" si="17"/>
        <v>99863007.286131993</v>
      </c>
      <c r="AA67" s="275">
        <f t="shared" si="17"/>
        <v>104915819.93582243</v>
      </c>
      <c r="AB67" s="275">
        <f t="shared" si="17"/>
        <v>109112452.73325533</v>
      </c>
      <c r="AC67" s="275">
        <f t="shared" si="17"/>
        <v>111292301.82790758</v>
      </c>
      <c r="AD67" s="275">
        <f t="shared" si="17"/>
        <v>118016028.87628897</v>
      </c>
      <c r="AE67" s="275">
        <f t="shared" si="17"/>
        <v>122736670.03134054</v>
      </c>
      <c r="AF67" s="275">
        <f t="shared" si="17"/>
        <v>126358562.36334744</v>
      </c>
      <c r="AG67" s="275">
        <f t="shared" si="17"/>
        <v>132751982.30589794</v>
      </c>
      <c r="AH67" s="275">
        <f t="shared" si="17"/>
        <v>138062061.59813386</v>
      </c>
      <c r="AI67" s="275">
        <f t="shared" ref="AI67" si="18">AI59+AI60</f>
        <v>143584544.06205922</v>
      </c>
      <c r="AJ67" s="189"/>
      <c r="AK67" s="189"/>
      <c r="AL67" s="189"/>
      <c r="AM67" s="189"/>
      <c r="AN67" s="189"/>
      <c r="AO67" s="189"/>
      <c r="AP67" s="189"/>
      <c r="AQ67" s="189"/>
      <c r="AR67" s="189"/>
    </row>
    <row r="68" spans="1:46" x14ac:dyDescent="0.2">
      <c r="A68" s="190" t="s">
        <v>220</v>
      </c>
      <c r="B68" s="277"/>
      <c r="C68" s="277"/>
      <c r="D68" s="277"/>
      <c r="E68" s="277"/>
      <c r="F68" s="277">
        <f>(B82+C82+D82+E82)*$B$28/$B$27</f>
        <v>-17132499.355599999</v>
      </c>
      <c r="G68" s="277">
        <f t="shared" ref="G68:AI68" si="19">F68</f>
        <v>-17132499.355599999</v>
      </c>
      <c r="H68" s="277">
        <f t="shared" si="19"/>
        <v>-17132499.355599999</v>
      </c>
      <c r="I68" s="277">
        <f t="shared" si="19"/>
        <v>-17132499.355599999</v>
      </c>
      <c r="J68" s="277">
        <f t="shared" si="19"/>
        <v>-17132499.355599999</v>
      </c>
      <c r="K68" s="277">
        <f t="shared" si="19"/>
        <v>-17132499.355599999</v>
      </c>
      <c r="L68" s="277">
        <f t="shared" si="19"/>
        <v>-17132499.355599999</v>
      </c>
      <c r="M68" s="277">
        <f t="shared" si="19"/>
        <v>-17132499.355599999</v>
      </c>
      <c r="N68" s="277">
        <f t="shared" si="19"/>
        <v>-17132499.355599999</v>
      </c>
      <c r="O68" s="277">
        <f t="shared" si="19"/>
        <v>-17132499.355599999</v>
      </c>
      <c r="P68" s="277">
        <f t="shared" si="19"/>
        <v>-17132499.355599999</v>
      </c>
      <c r="Q68" s="277">
        <f t="shared" si="19"/>
        <v>-17132499.355599999</v>
      </c>
      <c r="R68" s="277">
        <f t="shared" si="19"/>
        <v>-17132499.355599999</v>
      </c>
      <c r="S68" s="277">
        <f t="shared" si="19"/>
        <v>-17132499.355599999</v>
      </c>
      <c r="T68" s="277">
        <f t="shared" si="19"/>
        <v>-17132499.355599999</v>
      </c>
      <c r="U68" s="277">
        <f t="shared" si="19"/>
        <v>-17132499.355599999</v>
      </c>
      <c r="V68" s="277">
        <f t="shared" si="19"/>
        <v>-17132499.355599999</v>
      </c>
      <c r="W68" s="277">
        <f t="shared" si="19"/>
        <v>-17132499.355599999</v>
      </c>
      <c r="X68" s="277">
        <f t="shared" si="19"/>
        <v>-17132499.355599999</v>
      </c>
      <c r="Y68" s="277">
        <f t="shared" si="19"/>
        <v>-17132499.355599999</v>
      </c>
      <c r="Z68" s="277">
        <f t="shared" si="19"/>
        <v>-17132499.355599999</v>
      </c>
      <c r="AA68" s="277">
        <f t="shared" si="19"/>
        <v>-17132499.355599999</v>
      </c>
      <c r="AB68" s="277">
        <f t="shared" si="19"/>
        <v>-17132499.355599999</v>
      </c>
      <c r="AC68" s="277">
        <f t="shared" si="19"/>
        <v>-17132499.355599999</v>
      </c>
      <c r="AD68" s="277">
        <f t="shared" si="19"/>
        <v>-17132499.355599999</v>
      </c>
      <c r="AE68" s="277">
        <f t="shared" si="19"/>
        <v>-17132499.355599999</v>
      </c>
      <c r="AF68" s="277">
        <f t="shared" si="19"/>
        <v>-17132499.355599999</v>
      </c>
      <c r="AG68" s="277">
        <f t="shared" si="19"/>
        <v>-17132499.355599999</v>
      </c>
      <c r="AH68" s="277">
        <f t="shared" si="19"/>
        <v>-17132499.355599999</v>
      </c>
      <c r="AI68" s="277">
        <f t="shared" si="19"/>
        <v>-17132499.355599999</v>
      </c>
      <c r="AJ68" s="184"/>
      <c r="AK68" s="184"/>
      <c r="AL68" s="184"/>
      <c r="AM68" s="184"/>
      <c r="AN68" s="184"/>
      <c r="AO68" s="184"/>
      <c r="AP68" s="184"/>
      <c r="AQ68" s="184"/>
      <c r="AR68" s="184"/>
      <c r="AS68" s="192"/>
      <c r="AT68" s="193"/>
    </row>
    <row r="69" spans="1:46" ht="14.25" x14ac:dyDescent="0.2">
      <c r="A69" s="191" t="s">
        <v>492</v>
      </c>
      <c r="B69" s="275">
        <f t="shared" ref="B69:AH69" si="20">B67+B68</f>
        <v>0</v>
      </c>
      <c r="C69" s="275">
        <f t="shared" si="20"/>
        <v>0</v>
      </c>
      <c r="D69" s="275">
        <f t="shared" si="20"/>
        <v>0</v>
      </c>
      <c r="E69" s="275">
        <f t="shared" si="20"/>
        <v>5162806.3696915861</v>
      </c>
      <c r="F69" s="275">
        <f t="shared" si="20"/>
        <v>-6601658.9611627329</v>
      </c>
      <c r="G69" s="275">
        <f t="shared" si="20"/>
        <v>-367834.5229823254</v>
      </c>
      <c r="H69" s="275">
        <f t="shared" si="20"/>
        <v>2410402.5852876008</v>
      </c>
      <c r="I69" s="275">
        <f t="shared" si="20"/>
        <v>7322729.8906659223</v>
      </c>
      <c r="J69" s="275">
        <f t="shared" si="20"/>
        <v>12059263.988543473</v>
      </c>
      <c r="K69" s="275">
        <f t="shared" si="20"/>
        <v>16560557.41212675</v>
      </c>
      <c r="L69" s="275">
        <f t="shared" si="20"/>
        <v>22526761.2766736</v>
      </c>
      <c r="M69" s="275">
        <f t="shared" si="20"/>
        <v>27230174.313290104</v>
      </c>
      <c r="N69" s="275">
        <f t="shared" si="20"/>
        <v>33774022.609907895</v>
      </c>
      <c r="O69" s="275">
        <f t="shared" si="20"/>
        <v>40967547.061491013</v>
      </c>
      <c r="P69" s="275">
        <f t="shared" si="20"/>
        <v>47967656.498120762</v>
      </c>
      <c r="Q69" s="275">
        <f t="shared" si="20"/>
        <v>53029924.938648447</v>
      </c>
      <c r="R69" s="275">
        <f t="shared" si="20"/>
        <v>56579964.083685875</v>
      </c>
      <c r="S69" s="275">
        <f t="shared" si="20"/>
        <v>59528462.62125729</v>
      </c>
      <c r="T69" s="275">
        <f t="shared" si="20"/>
        <v>61790685.885725483</v>
      </c>
      <c r="U69" s="275">
        <f t="shared" si="20"/>
        <v>64743997.118568867</v>
      </c>
      <c r="V69" s="275">
        <f t="shared" si="20"/>
        <v>69100656.97753562</v>
      </c>
      <c r="W69" s="275">
        <f t="shared" si="20"/>
        <v>71645350.487698376</v>
      </c>
      <c r="X69" s="275">
        <f t="shared" si="20"/>
        <v>76137282.534319505</v>
      </c>
      <c r="Y69" s="275">
        <f t="shared" si="20"/>
        <v>79868073.809916288</v>
      </c>
      <c r="Z69" s="275">
        <f t="shared" si="20"/>
        <v>82730507.930531994</v>
      </c>
      <c r="AA69" s="275">
        <f t="shared" si="20"/>
        <v>87783320.580222428</v>
      </c>
      <c r="AB69" s="275">
        <f t="shared" si="20"/>
        <v>91979953.377655327</v>
      </c>
      <c r="AC69" s="275">
        <f t="shared" si="20"/>
        <v>94159802.472307578</v>
      </c>
      <c r="AD69" s="275">
        <f t="shared" si="20"/>
        <v>100883529.52068897</v>
      </c>
      <c r="AE69" s="275">
        <f t="shared" si="20"/>
        <v>105604170.67574054</v>
      </c>
      <c r="AF69" s="275">
        <f t="shared" si="20"/>
        <v>109226063.00774744</v>
      </c>
      <c r="AG69" s="275">
        <f t="shared" si="20"/>
        <v>115619482.95029794</v>
      </c>
      <c r="AH69" s="275">
        <f t="shared" si="20"/>
        <v>120929562.24253386</v>
      </c>
      <c r="AI69" s="275">
        <f t="shared" ref="AI69" si="21">AI67+AI68</f>
        <v>126452044.70645922</v>
      </c>
      <c r="AJ69" s="189"/>
      <c r="AK69" s="189"/>
      <c r="AL69" s="189"/>
      <c r="AM69" s="189"/>
      <c r="AN69" s="189"/>
      <c r="AO69" s="189"/>
      <c r="AP69" s="189"/>
      <c r="AQ69" s="189"/>
      <c r="AR69" s="189"/>
    </row>
    <row r="70" spans="1:46" x14ac:dyDescent="0.25">
      <c r="A70" s="190" t="s">
        <v>219</v>
      </c>
      <c r="B70" s="276">
        <v>0</v>
      </c>
      <c r="C70" s="276">
        <v>0</v>
      </c>
      <c r="D70" s="276">
        <v>0</v>
      </c>
      <c r="E70" s="276">
        <v>0</v>
      </c>
      <c r="F70" s="276">
        <v>0</v>
      </c>
      <c r="G70" s="276">
        <v>0</v>
      </c>
      <c r="H70" s="276">
        <v>0</v>
      </c>
      <c r="I70" s="276">
        <v>0</v>
      </c>
      <c r="J70" s="276">
        <v>0</v>
      </c>
      <c r="K70" s="276">
        <v>0</v>
      </c>
      <c r="L70" s="276">
        <v>0</v>
      </c>
      <c r="M70" s="276">
        <v>0</v>
      </c>
      <c r="N70" s="276">
        <v>0</v>
      </c>
      <c r="O70" s="276">
        <v>0</v>
      </c>
      <c r="P70" s="276">
        <v>0</v>
      </c>
      <c r="Q70" s="276">
        <v>0</v>
      </c>
      <c r="R70" s="276">
        <v>0</v>
      </c>
      <c r="S70" s="276">
        <v>0</v>
      </c>
      <c r="T70" s="276">
        <v>0</v>
      </c>
      <c r="U70" s="276">
        <v>0</v>
      </c>
      <c r="V70" s="276">
        <v>0</v>
      </c>
      <c r="W70" s="276">
        <v>0</v>
      </c>
      <c r="X70" s="276">
        <v>0</v>
      </c>
      <c r="Y70" s="276">
        <v>0</v>
      </c>
      <c r="Z70" s="276">
        <v>0</v>
      </c>
      <c r="AA70" s="276">
        <v>0</v>
      </c>
      <c r="AB70" s="276">
        <v>0</v>
      </c>
      <c r="AC70" s="276">
        <v>0</v>
      </c>
      <c r="AD70" s="276">
        <v>0</v>
      </c>
      <c r="AE70" s="276">
        <v>0</v>
      </c>
      <c r="AF70" s="276">
        <v>0</v>
      </c>
      <c r="AG70" s="276">
        <v>0</v>
      </c>
      <c r="AH70" s="276">
        <v>0</v>
      </c>
      <c r="AI70" s="276">
        <v>0</v>
      </c>
      <c r="AJ70" s="184"/>
      <c r="AK70" s="184"/>
      <c r="AL70" s="184"/>
      <c r="AM70" s="184"/>
      <c r="AN70" s="184"/>
      <c r="AO70" s="184"/>
      <c r="AP70" s="184"/>
      <c r="AQ70" s="184"/>
      <c r="AR70" s="184"/>
    </row>
    <row r="71" spans="1:46" ht="14.25" x14ac:dyDescent="0.2">
      <c r="A71" s="191" t="s">
        <v>223</v>
      </c>
      <c r="B71" s="275">
        <f t="shared" ref="B71:AH71" si="22">B69+B70</f>
        <v>0</v>
      </c>
      <c r="C71" s="275">
        <f t="shared" si="22"/>
        <v>0</v>
      </c>
      <c r="D71" s="275">
        <f t="shared" si="22"/>
        <v>0</v>
      </c>
      <c r="E71" s="275">
        <f t="shared" si="22"/>
        <v>5162806.3696915861</v>
      </c>
      <c r="F71" s="275">
        <f t="shared" si="22"/>
        <v>-6601658.9611627329</v>
      </c>
      <c r="G71" s="275">
        <f t="shared" si="22"/>
        <v>-367834.5229823254</v>
      </c>
      <c r="H71" s="275">
        <f t="shared" si="22"/>
        <v>2410402.5852876008</v>
      </c>
      <c r="I71" s="275">
        <f t="shared" si="22"/>
        <v>7322729.8906659223</v>
      </c>
      <c r="J71" s="275">
        <f t="shared" si="22"/>
        <v>12059263.988543473</v>
      </c>
      <c r="K71" s="275">
        <f t="shared" si="22"/>
        <v>16560557.41212675</v>
      </c>
      <c r="L71" s="275">
        <f t="shared" si="22"/>
        <v>22526761.2766736</v>
      </c>
      <c r="M71" s="275">
        <f t="shared" si="22"/>
        <v>27230174.313290104</v>
      </c>
      <c r="N71" s="275">
        <f t="shared" si="22"/>
        <v>33774022.609907895</v>
      </c>
      <c r="O71" s="275">
        <f t="shared" si="22"/>
        <v>40967547.061491013</v>
      </c>
      <c r="P71" s="275">
        <f t="shared" si="22"/>
        <v>47967656.498120762</v>
      </c>
      <c r="Q71" s="275">
        <f t="shared" si="22"/>
        <v>53029924.938648447</v>
      </c>
      <c r="R71" s="275">
        <f t="shared" si="22"/>
        <v>56579964.083685875</v>
      </c>
      <c r="S71" s="275">
        <f t="shared" si="22"/>
        <v>59528462.62125729</v>
      </c>
      <c r="T71" s="275">
        <f t="shared" si="22"/>
        <v>61790685.885725483</v>
      </c>
      <c r="U71" s="275">
        <f t="shared" si="22"/>
        <v>64743997.118568867</v>
      </c>
      <c r="V71" s="275">
        <f t="shared" si="22"/>
        <v>69100656.97753562</v>
      </c>
      <c r="W71" s="275">
        <f t="shared" si="22"/>
        <v>71645350.487698376</v>
      </c>
      <c r="X71" s="275">
        <f t="shared" si="22"/>
        <v>76137282.534319505</v>
      </c>
      <c r="Y71" s="275">
        <f t="shared" si="22"/>
        <v>79868073.809916288</v>
      </c>
      <c r="Z71" s="275">
        <f t="shared" si="22"/>
        <v>82730507.930531994</v>
      </c>
      <c r="AA71" s="275">
        <f t="shared" si="22"/>
        <v>87783320.580222428</v>
      </c>
      <c r="AB71" s="275">
        <f t="shared" si="22"/>
        <v>91979953.377655327</v>
      </c>
      <c r="AC71" s="275">
        <f t="shared" si="22"/>
        <v>94159802.472307578</v>
      </c>
      <c r="AD71" s="275">
        <f t="shared" si="22"/>
        <v>100883529.52068897</v>
      </c>
      <c r="AE71" s="275">
        <f t="shared" si="22"/>
        <v>105604170.67574054</v>
      </c>
      <c r="AF71" s="275">
        <f t="shared" si="22"/>
        <v>109226063.00774744</v>
      </c>
      <c r="AG71" s="275">
        <f t="shared" si="22"/>
        <v>115619482.95029794</v>
      </c>
      <c r="AH71" s="275">
        <f t="shared" si="22"/>
        <v>120929562.24253386</v>
      </c>
      <c r="AI71" s="275">
        <f t="shared" ref="AI71" si="23">AI69+AI70</f>
        <v>126452044.70645922</v>
      </c>
      <c r="AJ71" s="189"/>
      <c r="AK71" s="189"/>
      <c r="AL71" s="189"/>
      <c r="AM71" s="189"/>
      <c r="AN71" s="189"/>
      <c r="AO71" s="189"/>
      <c r="AP71" s="189"/>
      <c r="AQ71" s="189"/>
      <c r="AR71" s="189"/>
    </row>
    <row r="72" spans="1:46" x14ac:dyDescent="0.25">
      <c r="A72" s="190" t="s">
        <v>218</v>
      </c>
      <c r="B72" s="276">
        <f t="shared" ref="B72:AH72" si="24">-B71*$B$36</f>
        <v>0</v>
      </c>
      <c r="C72" s="276">
        <f t="shared" si="24"/>
        <v>0</v>
      </c>
      <c r="D72" s="276">
        <f t="shared" si="24"/>
        <v>0</v>
      </c>
      <c r="E72" s="276">
        <f t="shared" si="24"/>
        <v>-1032561.2739383173</v>
      </c>
      <c r="F72" s="276">
        <f t="shared" si="24"/>
        <v>1320331.7922325467</v>
      </c>
      <c r="G72" s="276">
        <f t="shared" si="24"/>
        <v>73566.904596465087</v>
      </c>
      <c r="H72" s="276">
        <f t="shared" si="24"/>
        <v>-482080.51705752016</v>
      </c>
      <c r="I72" s="276">
        <f t="shared" si="24"/>
        <v>-1464545.9781331846</v>
      </c>
      <c r="J72" s="276">
        <f t="shared" si="24"/>
        <v>-2411852.7977086948</v>
      </c>
      <c r="K72" s="276">
        <f t="shared" si="24"/>
        <v>-3312111.4824253502</v>
      </c>
      <c r="L72" s="276">
        <f t="shared" si="24"/>
        <v>-4505352.25533472</v>
      </c>
      <c r="M72" s="276">
        <f t="shared" si="24"/>
        <v>-5446034.862658021</v>
      </c>
      <c r="N72" s="276">
        <f t="shared" si="24"/>
        <v>-6754804.5219815793</v>
      </c>
      <c r="O72" s="276">
        <f t="shared" si="24"/>
        <v>-8193509.4122982025</v>
      </c>
      <c r="P72" s="276">
        <f t="shared" si="24"/>
        <v>-9593531.2996241525</v>
      </c>
      <c r="Q72" s="276">
        <f t="shared" si="24"/>
        <v>-10605984.987729691</v>
      </c>
      <c r="R72" s="276">
        <f t="shared" si="24"/>
        <v>-11315992.816737175</v>
      </c>
      <c r="S72" s="276">
        <f t="shared" si="24"/>
        <v>-11905692.524251459</v>
      </c>
      <c r="T72" s="276">
        <f t="shared" si="24"/>
        <v>-12358137.177145097</v>
      </c>
      <c r="U72" s="276">
        <f t="shared" si="24"/>
        <v>-12948799.423713773</v>
      </c>
      <c r="V72" s="276">
        <f t="shared" si="24"/>
        <v>-13820131.395507125</v>
      </c>
      <c r="W72" s="276">
        <f t="shared" si="24"/>
        <v>-14329070.097539676</v>
      </c>
      <c r="X72" s="276">
        <f t="shared" si="24"/>
        <v>-15227456.506863901</v>
      </c>
      <c r="Y72" s="276">
        <f t="shared" si="24"/>
        <v>-15973614.761983259</v>
      </c>
      <c r="Z72" s="276">
        <f t="shared" si="24"/>
        <v>-16546101.586106399</v>
      </c>
      <c r="AA72" s="276">
        <f t="shared" si="24"/>
        <v>-17556664.116044488</v>
      </c>
      <c r="AB72" s="276">
        <f t="shared" si="24"/>
        <v>-18395990.675531067</v>
      </c>
      <c r="AC72" s="276">
        <f t="shared" si="24"/>
        <v>-18831960.494461518</v>
      </c>
      <c r="AD72" s="276">
        <f t="shared" si="24"/>
        <v>-20176705.904137794</v>
      </c>
      <c r="AE72" s="276">
        <f t="shared" si="24"/>
        <v>-21120834.135148108</v>
      </c>
      <c r="AF72" s="276">
        <f t="shared" si="24"/>
        <v>-21845212.601549491</v>
      </c>
      <c r="AG72" s="276">
        <f t="shared" si="24"/>
        <v>-23123896.59005959</v>
      </c>
      <c r="AH72" s="276">
        <f t="shared" si="24"/>
        <v>-24185912.448506773</v>
      </c>
      <c r="AI72" s="276">
        <f t="shared" ref="AI72" si="25">-AI71*$B$36</f>
        <v>-25290408.941291846</v>
      </c>
      <c r="AJ72" s="184"/>
      <c r="AK72" s="184"/>
      <c r="AL72" s="184"/>
      <c r="AM72" s="184"/>
      <c r="AN72" s="184"/>
      <c r="AO72" s="184"/>
      <c r="AP72" s="184"/>
      <c r="AQ72" s="184"/>
      <c r="AR72" s="184"/>
    </row>
    <row r="73" spans="1:46" ht="15" thickBot="1" x14ac:dyDescent="0.25">
      <c r="A73" s="194" t="s">
        <v>222</v>
      </c>
      <c r="B73" s="284">
        <f t="shared" ref="B73:AH73" si="26">B71+B72</f>
        <v>0</v>
      </c>
      <c r="C73" s="284">
        <f t="shared" si="26"/>
        <v>0</v>
      </c>
      <c r="D73" s="284">
        <f t="shared" si="26"/>
        <v>0</v>
      </c>
      <c r="E73" s="284">
        <f t="shared" si="26"/>
        <v>4130245.0957532688</v>
      </c>
      <c r="F73" s="284">
        <f t="shared" si="26"/>
        <v>-5281327.168930186</v>
      </c>
      <c r="G73" s="284">
        <f t="shared" si="26"/>
        <v>-294267.61838586035</v>
      </c>
      <c r="H73" s="284">
        <f t="shared" si="26"/>
        <v>1928322.0682300807</v>
      </c>
      <c r="I73" s="284">
        <f t="shared" si="26"/>
        <v>5858183.9125327375</v>
      </c>
      <c r="J73" s="284">
        <f t="shared" si="26"/>
        <v>9647411.1908347793</v>
      </c>
      <c r="K73" s="284">
        <f t="shared" si="26"/>
        <v>13248445.929701399</v>
      </c>
      <c r="L73" s="284">
        <f t="shared" si="26"/>
        <v>18021409.02133888</v>
      </c>
      <c r="M73" s="284">
        <f t="shared" si="26"/>
        <v>21784139.450632084</v>
      </c>
      <c r="N73" s="284">
        <f t="shared" si="26"/>
        <v>27019218.087926317</v>
      </c>
      <c r="O73" s="284">
        <f t="shared" si="26"/>
        <v>32774037.64919281</v>
      </c>
      <c r="P73" s="284">
        <f t="shared" si="26"/>
        <v>38374125.19849661</v>
      </c>
      <c r="Q73" s="284">
        <f t="shared" si="26"/>
        <v>42423939.950918756</v>
      </c>
      <c r="R73" s="284">
        <f t="shared" si="26"/>
        <v>45263971.2669487</v>
      </c>
      <c r="S73" s="284">
        <f t="shared" si="26"/>
        <v>47622770.097005829</v>
      </c>
      <c r="T73" s="284">
        <f t="shared" si="26"/>
        <v>49432548.70858039</v>
      </c>
      <c r="U73" s="284">
        <f t="shared" si="26"/>
        <v>51795197.694855094</v>
      </c>
      <c r="V73" s="284">
        <f t="shared" si="26"/>
        <v>55280525.582028493</v>
      </c>
      <c r="W73" s="284">
        <f t="shared" si="26"/>
        <v>57316280.390158698</v>
      </c>
      <c r="X73" s="284">
        <f t="shared" si="26"/>
        <v>60909826.027455606</v>
      </c>
      <c r="Y73" s="284">
        <f t="shared" si="26"/>
        <v>63894459.047933027</v>
      </c>
      <c r="Z73" s="284">
        <f t="shared" si="26"/>
        <v>66184406.344425596</v>
      </c>
      <c r="AA73" s="284">
        <f t="shared" si="26"/>
        <v>70226656.464177936</v>
      </c>
      <c r="AB73" s="284">
        <f t="shared" si="26"/>
        <v>73583962.702124268</v>
      </c>
      <c r="AC73" s="284">
        <f t="shared" si="26"/>
        <v>75327841.977846056</v>
      </c>
      <c r="AD73" s="284">
        <f t="shared" si="26"/>
        <v>80706823.616551176</v>
      </c>
      <c r="AE73" s="284">
        <f t="shared" si="26"/>
        <v>84483336.540592432</v>
      </c>
      <c r="AF73" s="284">
        <f t="shared" si="26"/>
        <v>87380850.40619795</v>
      </c>
      <c r="AG73" s="284">
        <f t="shared" si="26"/>
        <v>92495586.360238343</v>
      </c>
      <c r="AH73" s="284">
        <f t="shared" si="26"/>
        <v>96743649.79402709</v>
      </c>
      <c r="AI73" s="284">
        <f t="shared" ref="AI73" si="27">AI71+AI72</f>
        <v>101161635.76516739</v>
      </c>
      <c r="AJ73" s="189"/>
      <c r="AK73" s="189"/>
      <c r="AL73" s="189"/>
      <c r="AM73" s="189"/>
      <c r="AN73" s="189"/>
      <c r="AO73" s="189"/>
      <c r="AP73" s="189"/>
      <c r="AQ73" s="189"/>
      <c r="AR73" s="189"/>
    </row>
    <row r="74" spans="1:46" ht="16.5" thickBot="1" x14ac:dyDescent="0.25">
      <c r="A74" s="161"/>
      <c r="B74" s="195">
        <v>0</v>
      </c>
      <c r="C74" s="195">
        <v>0</v>
      </c>
      <c r="D74" s="195">
        <v>0.5</v>
      </c>
      <c r="E74" s="195">
        <v>1.5</v>
      </c>
      <c r="F74" s="195">
        <v>2.5</v>
      </c>
      <c r="G74" s="195">
        <v>3.5</v>
      </c>
      <c r="H74" s="195">
        <v>4.5</v>
      </c>
      <c r="I74" s="195">
        <v>5.5</v>
      </c>
      <c r="J74" s="195">
        <v>6.5</v>
      </c>
      <c r="K74" s="195">
        <v>7.5</v>
      </c>
      <c r="L74" s="195">
        <v>8.5</v>
      </c>
      <c r="M74" s="195">
        <v>9.5</v>
      </c>
      <c r="N74" s="195">
        <v>10.5</v>
      </c>
      <c r="O74" s="195">
        <v>11.5</v>
      </c>
      <c r="P74" s="195">
        <v>12.5</v>
      </c>
      <c r="Q74" s="195">
        <v>13.5</v>
      </c>
      <c r="R74" s="195">
        <v>14.5</v>
      </c>
      <c r="S74" s="195">
        <v>15.5</v>
      </c>
      <c r="T74" s="195">
        <v>16.5</v>
      </c>
      <c r="U74" s="195">
        <v>17.5</v>
      </c>
      <c r="V74" s="195">
        <v>18.5</v>
      </c>
      <c r="W74" s="195">
        <v>19.5</v>
      </c>
      <c r="X74" s="195">
        <v>20.5</v>
      </c>
      <c r="Y74" s="195">
        <v>21.5</v>
      </c>
      <c r="Z74" s="195">
        <v>22.5</v>
      </c>
      <c r="AA74" s="195">
        <v>23.5</v>
      </c>
      <c r="AB74" s="195">
        <v>24.5</v>
      </c>
      <c r="AC74" s="195">
        <v>25.5</v>
      </c>
      <c r="AD74" s="195">
        <v>26.5</v>
      </c>
      <c r="AE74" s="195">
        <v>27.5</v>
      </c>
      <c r="AF74" s="195">
        <v>28.5</v>
      </c>
      <c r="AG74" s="195">
        <v>29.5</v>
      </c>
      <c r="AH74" s="195">
        <v>30.5</v>
      </c>
      <c r="AI74" s="195">
        <v>31.5</v>
      </c>
      <c r="AJ74" s="195"/>
      <c r="AK74" s="195"/>
      <c r="AL74" s="195"/>
      <c r="AM74" s="195"/>
      <c r="AN74" s="195"/>
      <c r="AO74" s="195"/>
      <c r="AP74" s="195"/>
      <c r="AQ74" s="195"/>
      <c r="AR74" s="195"/>
    </row>
    <row r="75" spans="1:46" x14ac:dyDescent="0.2">
      <c r="A75" s="185" t="s">
        <v>221</v>
      </c>
      <c r="B75" s="65">
        <v>1</v>
      </c>
      <c r="C75" s="65">
        <v>2</v>
      </c>
      <c r="D75" s="65">
        <v>3</v>
      </c>
      <c r="E75" s="65">
        <v>4</v>
      </c>
      <c r="F75" s="65">
        <v>5</v>
      </c>
      <c r="G75" s="65">
        <v>6</v>
      </c>
      <c r="H75" s="65">
        <v>7</v>
      </c>
      <c r="I75" s="65">
        <v>8</v>
      </c>
      <c r="J75" s="65">
        <v>9</v>
      </c>
      <c r="K75" s="65">
        <v>10</v>
      </c>
      <c r="L75" s="65">
        <v>11</v>
      </c>
      <c r="M75" s="65">
        <v>12</v>
      </c>
      <c r="N75" s="65">
        <v>13</v>
      </c>
      <c r="O75" s="65">
        <v>14</v>
      </c>
      <c r="P75" s="65">
        <v>15</v>
      </c>
      <c r="Q75" s="65">
        <v>16</v>
      </c>
      <c r="R75" s="65">
        <v>17</v>
      </c>
      <c r="S75" s="65">
        <v>18</v>
      </c>
      <c r="T75" s="65">
        <v>19</v>
      </c>
      <c r="U75" s="65">
        <v>20</v>
      </c>
      <c r="V75" s="65">
        <v>21</v>
      </c>
      <c r="W75" s="65">
        <v>22</v>
      </c>
      <c r="X75" s="65">
        <v>23</v>
      </c>
      <c r="Y75" s="65">
        <v>24</v>
      </c>
      <c r="Z75" s="65">
        <v>25</v>
      </c>
      <c r="AA75" s="65">
        <v>26</v>
      </c>
      <c r="AB75" s="65">
        <v>27</v>
      </c>
      <c r="AC75" s="65">
        <v>28</v>
      </c>
      <c r="AD75" s="65">
        <v>29</v>
      </c>
      <c r="AE75" s="65">
        <v>30</v>
      </c>
      <c r="AF75" s="65">
        <v>31</v>
      </c>
      <c r="AG75" s="65">
        <v>32</v>
      </c>
      <c r="AH75" s="65">
        <v>33</v>
      </c>
      <c r="AI75" s="65">
        <v>34</v>
      </c>
      <c r="AJ75" s="179"/>
      <c r="AK75" s="179"/>
      <c r="AL75" s="179"/>
      <c r="AM75" s="179"/>
      <c r="AN75" s="179"/>
      <c r="AO75" s="179"/>
      <c r="AP75" s="179"/>
      <c r="AQ75" s="179"/>
      <c r="AR75" s="179"/>
    </row>
    <row r="76" spans="1:46" ht="14.25" x14ac:dyDescent="0.2">
      <c r="A76" s="188" t="s">
        <v>492</v>
      </c>
      <c r="B76" s="275">
        <f t="shared" ref="B76:AA76" si="28">B69</f>
        <v>0</v>
      </c>
      <c r="C76" s="275">
        <f t="shared" si="28"/>
        <v>0</v>
      </c>
      <c r="D76" s="275">
        <f t="shared" si="28"/>
        <v>0</v>
      </c>
      <c r="E76" s="275">
        <f>E69</f>
        <v>5162806.3696915861</v>
      </c>
      <c r="F76" s="275">
        <f t="shared" si="28"/>
        <v>-6601658.9611627329</v>
      </c>
      <c r="G76" s="275">
        <f t="shared" si="28"/>
        <v>-367834.5229823254</v>
      </c>
      <c r="H76" s="275">
        <f t="shared" si="28"/>
        <v>2410402.5852876008</v>
      </c>
      <c r="I76" s="275">
        <f t="shared" si="28"/>
        <v>7322729.8906659223</v>
      </c>
      <c r="J76" s="275">
        <f t="shared" si="28"/>
        <v>12059263.988543473</v>
      </c>
      <c r="K76" s="275">
        <f t="shared" si="28"/>
        <v>16560557.41212675</v>
      </c>
      <c r="L76" s="275">
        <f t="shared" si="28"/>
        <v>22526761.2766736</v>
      </c>
      <c r="M76" s="275">
        <f t="shared" si="28"/>
        <v>27230174.313290104</v>
      </c>
      <c r="N76" s="275">
        <f t="shared" si="28"/>
        <v>33774022.609907895</v>
      </c>
      <c r="O76" s="275">
        <f t="shared" si="28"/>
        <v>40967547.061491013</v>
      </c>
      <c r="P76" s="275">
        <f t="shared" si="28"/>
        <v>47967656.498120762</v>
      </c>
      <c r="Q76" s="275">
        <f t="shared" si="28"/>
        <v>53029924.938648447</v>
      </c>
      <c r="R76" s="275">
        <f t="shared" si="28"/>
        <v>56579964.083685875</v>
      </c>
      <c r="S76" s="275">
        <f t="shared" si="28"/>
        <v>59528462.62125729</v>
      </c>
      <c r="T76" s="275">
        <f t="shared" si="28"/>
        <v>61790685.885725483</v>
      </c>
      <c r="U76" s="275">
        <f t="shared" si="28"/>
        <v>64743997.118568867</v>
      </c>
      <c r="V76" s="275">
        <f t="shared" si="28"/>
        <v>69100656.97753562</v>
      </c>
      <c r="W76" s="275">
        <f t="shared" si="28"/>
        <v>71645350.487698376</v>
      </c>
      <c r="X76" s="275">
        <f t="shared" si="28"/>
        <v>76137282.534319505</v>
      </c>
      <c r="Y76" s="275">
        <f t="shared" si="28"/>
        <v>79868073.809916288</v>
      </c>
      <c r="Z76" s="275">
        <f t="shared" si="28"/>
        <v>82730507.930531994</v>
      </c>
      <c r="AA76" s="275">
        <f t="shared" si="28"/>
        <v>87783320.580222428</v>
      </c>
      <c r="AB76" s="275">
        <f>AB69</f>
        <v>91979953.377655327</v>
      </c>
      <c r="AC76" s="275">
        <f t="shared" ref="AC76:AH76" si="29">AC69</f>
        <v>94159802.472307578</v>
      </c>
      <c r="AD76" s="275">
        <f t="shared" si="29"/>
        <v>100883529.52068897</v>
      </c>
      <c r="AE76" s="275">
        <f t="shared" si="29"/>
        <v>105604170.67574054</v>
      </c>
      <c r="AF76" s="275">
        <f t="shared" si="29"/>
        <v>109226063.00774744</v>
      </c>
      <c r="AG76" s="275">
        <f t="shared" si="29"/>
        <v>115619482.95029794</v>
      </c>
      <c r="AH76" s="275">
        <f t="shared" si="29"/>
        <v>120929562.24253386</v>
      </c>
      <c r="AI76" s="275">
        <f t="shared" ref="AI76" si="30">AI69</f>
        <v>126452044.70645922</v>
      </c>
      <c r="AJ76" s="189"/>
      <c r="AK76" s="189"/>
      <c r="AL76" s="189"/>
      <c r="AM76" s="189"/>
      <c r="AN76" s="189"/>
      <c r="AO76" s="189"/>
      <c r="AP76" s="189"/>
      <c r="AQ76" s="189"/>
      <c r="AR76" s="189"/>
    </row>
    <row r="77" spans="1:46" x14ac:dyDescent="0.25">
      <c r="A77" s="190" t="s">
        <v>220</v>
      </c>
      <c r="B77" s="276">
        <f t="shared" ref="B77:AH77" si="31">-B68</f>
        <v>0</v>
      </c>
      <c r="C77" s="276">
        <f t="shared" si="31"/>
        <v>0</v>
      </c>
      <c r="D77" s="276">
        <f t="shared" si="31"/>
        <v>0</v>
      </c>
      <c r="E77" s="276">
        <f>-E68</f>
        <v>0</v>
      </c>
      <c r="F77" s="276">
        <f t="shared" si="31"/>
        <v>17132499.355599999</v>
      </c>
      <c r="G77" s="276">
        <f t="shared" si="31"/>
        <v>17132499.355599999</v>
      </c>
      <c r="H77" s="276">
        <f t="shared" si="31"/>
        <v>17132499.355599999</v>
      </c>
      <c r="I77" s="276">
        <f t="shared" si="31"/>
        <v>17132499.355599999</v>
      </c>
      <c r="J77" s="276">
        <f t="shared" si="31"/>
        <v>17132499.355599999</v>
      </c>
      <c r="K77" s="276">
        <f t="shared" si="31"/>
        <v>17132499.355599999</v>
      </c>
      <c r="L77" s="276">
        <f t="shared" si="31"/>
        <v>17132499.355599999</v>
      </c>
      <c r="M77" s="276">
        <f t="shared" si="31"/>
        <v>17132499.355599999</v>
      </c>
      <c r="N77" s="276">
        <f t="shared" si="31"/>
        <v>17132499.355599999</v>
      </c>
      <c r="O77" s="276">
        <f t="shared" si="31"/>
        <v>17132499.355599999</v>
      </c>
      <c r="P77" s="276">
        <f t="shared" si="31"/>
        <v>17132499.355599999</v>
      </c>
      <c r="Q77" s="276">
        <f t="shared" si="31"/>
        <v>17132499.355599999</v>
      </c>
      <c r="R77" s="276">
        <f t="shared" si="31"/>
        <v>17132499.355599999</v>
      </c>
      <c r="S77" s="276">
        <f t="shared" si="31"/>
        <v>17132499.355599999</v>
      </c>
      <c r="T77" s="276">
        <f t="shared" si="31"/>
        <v>17132499.355599999</v>
      </c>
      <c r="U77" s="276">
        <f t="shared" si="31"/>
        <v>17132499.355599999</v>
      </c>
      <c r="V77" s="276">
        <f t="shared" si="31"/>
        <v>17132499.355599999</v>
      </c>
      <c r="W77" s="276">
        <f t="shared" si="31"/>
        <v>17132499.355599999</v>
      </c>
      <c r="X77" s="276">
        <f t="shared" si="31"/>
        <v>17132499.355599999</v>
      </c>
      <c r="Y77" s="276">
        <f t="shared" si="31"/>
        <v>17132499.355599999</v>
      </c>
      <c r="Z77" s="276">
        <f t="shared" si="31"/>
        <v>17132499.355599999</v>
      </c>
      <c r="AA77" s="276">
        <f t="shared" si="31"/>
        <v>17132499.355599999</v>
      </c>
      <c r="AB77" s="276">
        <f t="shared" si="31"/>
        <v>17132499.355599999</v>
      </c>
      <c r="AC77" s="276">
        <f t="shared" si="31"/>
        <v>17132499.355599999</v>
      </c>
      <c r="AD77" s="276">
        <f t="shared" si="31"/>
        <v>17132499.355599999</v>
      </c>
      <c r="AE77" s="276">
        <f t="shared" si="31"/>
        <v>17132499.355599999</v>
      </c>
      <c r="AF77" s="276">
        <f t="shared" si="31"/>
        <v>17132499.355599999</v>
      </c>
      <c r="AG77" s="276">
        <f t="shared" si="31"/>
        <v>17132499.355599999</v>
      </c>
      <c r="AH77" s="276">
        <f t="shared" si="31"/>
        <v>17132499.355599999</v>
      </c>
      <c r="AI77" s="276">
        <f t="shared" ref="AI77" si="32">-AI68</f>
        <v>17132499.355599999</v>
      </c>
      <c r="AJ77" s="184"/>
      <c r="AK77" s="184"/>
      <c r="AL77" s="184"/>
      <c r="AM77" s="184"/>
      <c r="AN77" s="184"/>
      <c r="AO77" s="184"/>
      <c r="AP77" s="184"/>
      <c r="AQ77" s="184"/>
      <c r="AR77" s="184"/>
    </row>
    <row r="78" spans="1:46" x14ac:dyDescent="0.25">
      <c r="A78" s="190" t="s">
        <v>219</v>
      </c>
      <c r="B78" s="276">
        <f t="shared" ref="B78:AH78" si="33">B70</f>
        <v>0</v>
      </c>
      <c r="C78" s="276">
        <f t="shared" si="33"/>
        <v>0</v>
      </c>
      <c r="D78" s="276">
        <f t="shared" si="33"/>
        <v>0</v>
      </c>
      <c r="E78" s="276">
        <f t="shared" si="33"/>
        <v>0</v>
      </c>
      <c r="F78" s="276">
        <f t="shared" si="33"/>
        <v>0</v>
      </c>
      <c r="G78" s="276">
        <f t="shared" si="33"/>
        <v>0</v>
      </c>
      <c r="H78" s="276">
        <f t="shared" si="33"/>
        <v>0</v>
      </c>
      <c r="I78" s="276">
        <f t="shared" si="33"/>
        <v>0</v>
      </c>
      <c r="J78" s="276">
        <f t="shared" si="33"/>
        <v>0</v>
      </c>
      <c r="K78" s="276">
        <f t="shared" si="33"/>
        <v>0</v>
      </c>
      <c r="L78" s="276">
        <f t="shared" si="33"/>
        <v>0</v>
      </c>
      <c r="M78" s="276">
        <f t="shared" si="33"/>
        <v>0</v>
      </c>
      <c r="N78" s="276">
        <f t="shared" si="33"/>
        <v>0</v>
      </c>
      <c r="O78" s="276">
        <f t="shared" si="33"/>
        <v>0</v>
      </c>
      <c r="P78" s="276">
        <f t="shared" si="33"/>
        <v>0</v>
      </c>
      <c r="Q78" s="276">
        <f t="shared" si="33"/>
        <v>0</v>
      </c>
      <c r="R78" s="276">
        <f t="shared" si="33"/>
        <v>0</v>
      </c>
      <c r="S78" s="276">
        <f t="shared" si="33"/>
        <v>0</v>
      </c>
      <c r="T78" s="276">
        <f t="shared" si="33"/>
        <v>0</v>
      </c>
      <c r="U78" s="276">
        <f t="shared" si="33"/>
        <v>0</v>
      </c>
      <c r="V78" s="276">
        <f t="shared" si="33"/>
        <v>0</v>
      </c>
      <c r="W78" s="276">
        <f t="shared" si="33"/>
        <v>0</v>
      </c>
      <c r="X78" s="276">
        <f t="shared" si="33"/>
        <v>0</v>
      </c>
      <c r="Y78" s="276">
        <f t="shared" si="33"/>
        <v>0</v>
      </c>
      <c r="Z78" s="276">
        <f t="shared" si="33"/>
        <v>0</v>
      </c>
      <c r="AA78" s="276">
        <f t="shared" si="33"/>
        <v>0</v>
      </c>
      <c r="AB78" s="276">
        <f t="shared" si="33"/>
        <v>0</v>
      </c>
      <c r="AC78" s="276">
        <f t="shared" si="33"/>
        <v>0</v>
      </c>
      <c r="AD78" s="276">
        <f t="shared" si="33"/>
        <v>0</v>
      </c>
      <c r="AE78" s="276">
        <f t="shared" si="33"/>
        <v>0</v>
      </c>
      <c r="AF78" s="276">
        <f t="shared" si="33"/>
        <v>0</v>
      </c>
      <c r="AG78" s="276">
        <f t="shared" si="33"/>
        <v>0</v>
      </c>
      <c r="AH78" s="276">
        <f t="shared" si="33"/>
        <v>0</v>
      </c>
      <c r="AI78" s="276">
        <f t="shared" ref="AI78" si="34">AI70</f>
        <v>0</v>
      </c>
      <c r="AJ78" s="184"/>
      <c r="AK78" s="184"/>
      <c r="AL78" s="184"/>
      <c r="AM78" s="184"/>
      <c r="AN78" s="184"/>
      <c r="AO78" s="184"/>
      <c r="AP78" s="184"/>
      <c r="AQ78" s="184"/>
      <c r="AR78" s="184"/>
    </row>
    <row r="79" spans="1:46" x14ac:dyDescent="0.25">
      <c r="A79" s="190" t="s">
        <v>218</v>
      </c>
      <c r="B79" s="276">
        <f>IF(SUM($B$72:B72)+SUM($A$79:A79)&gt;0,0,SUM($B$72:B72)-SUM($A$79:A79))</f>
        <v>0</v>
      </c>
      <c r="C79" s="276">
        <f>IF(SUM($B$72:C72)+SUM($A$79:B79)&gt;0,0,SUM($B$72:C72)-SUM($A$79:B79))</f>
        <v>0</v>
      </c>
      <c r="D79" s="276">
        <f>IF(SUM($B$72:D72)+SUM($A$79:C79)&gt;0,0,SUM($B$72:D72)-SUM($A$79:C79))</f>
        <v>0</v>
      </c>
      <c r="E79" s="276">
        <f>IF(SUM($B$72:E72)+SUM($A$79:D79)&gt;0,0,SUM($B$72:E72)-SUM($A$79:D79))</f>
        <v>-1032561.2739383173</v>
      </c>
      <c r="F79" s="276">
        <f>IF(SUM($B$72:F72)+SUM($A$79:E79)&gt;0,0,SUM($B$72:F72)-SUM($A$79:E79))</f>
        <v>1320331.7922325467</v>
      </c>
      <c r="G79" s="276">
        <f>IF(SUM($B$72:G72)+SUM($A$79:F79)&gt;0,0,SUM($B$72:G72)-SUM($A$79:F79))</f>
        <v>0</v>
      </c>
      <c r="H79" s="276">
        <f>IF(SUM($B$72:H72)+SUM($A$79:G79)&gt;0,0,SUM($B$72:H72)-SUM($A$79:G79))</f>
        <v>0</v>
      </c>
      <c r="I79" s="276">
        <f>IF(SUM($B$72:I72)+SUM($A$79:H79)&gt;0,0,SUM($B$72:I72)-SUM($A$79:H79))</f>
        <v>-1873059.5905942398</v>
      </c>
      <c r="J79" s="276">
        <f>IF(SUM($B$72:J72)+SUM($A$79:I79)&gt;0,0,SUM($B$72:J72)-SUM($A$79:I79))</f>
        <v>-2411852.7977086948</v>
      </c>
      <c r="K79" s="276">
        <f>IF(SUM($B$72:K72)+SUM($A$79:J79)&gt;0,0,SUM($B$72:K72)-SUM($A$79:J79))</f>
        <v>-3312111.4824253507</v>
      </c>
      <c r="L79" s="276">
        <f>IF(SUM($B$72:L72)+SUM($A$79:K79)&gt;0,0,SUM($B$72:L72)-SUM($A$79:K79))</f>
        <v>-4505352.25533472</v>
      </c>
      <c r="M79" s="276">
        <f>IF(SUM($B$72:M72)+SUM($A$79:L79)&gt;0,0,SUM($B$72:M72)-SUM($A$79:L79))</f>
        <v>-5446034.862658022</v>
      </c>
      <c r="N79" s="276">
        <f>IF(SUM($B$72:N72)+SUM($A$79:M79)&gt;0,0,SUM($B$72:N72)-SUM($A$79:M79))</f>
        <v>-6754804.5219815783</v>
      </c>
      <c r="O79" s="276">
        <f>IF(SUM($B$72:O72)+SUM($A$79:N79)&gt;0,0,SUM($B$72:O72)-SUM($A$79:N79))</f>
        <v>-8193509.4122982025</v>
      </c>
      <c r="P79" s="276">
        <f>IF(SUM($B$72:P72)+SUM($A$79:O79)&gt;0,0,SUM($B$72:P72)-SUM($A$79:O79))</f>
        <v>-9593531.2996241488</v>
      </c>
      <c r="Q79" s="276">
        <f>IF(SUM($B$72:Q72)+SUM($A$79:P79)&gt;0,0,SUM($B$72:Q72)-SUM($A$79:P79))</f>
        <v>-10605984.987729691</v>
      </c>
      <c r="R79" s="276">
        <f>IF(SUM($B$72:R72)+SUM($A$79:Q79)&gt;0,0,SUM($B$72:R72)-SUM($A$79:Q79))</f>
        <v>-11315992.816737175</v>
      </c>
      <c r="S79" s="276">
        <f>IF(SUM($B$72:S72)+SUM($A$79:R79)&gt;0,0,SUM($B$72:S72)-SUM($A$79:R79))</f>
        <v>-11905692.524251454</v>
      </c>
      <c r="T79" s="276">
        <f>IF(SUM($B$72:T72)+SUM($A$79:S79)&gt;0,0,SUM($B$72:T72)-SUM($A$79:S79))</f>
        <v>-12358137.177145094</v>
      </c>
      <c r="U79" s="276">
        <f>IF(SUM($B$72:U72)+SUM($A$79:T79)&gt;0,0,SUM($B$72:U72)-SUM($A$79:T79))</f>
        <v>-12948799.423713773</v>
      </c>
      <c r="V79" s="276">
        <f>IF(SUM($B$72:V72)+SUM($A$79:U79)&gt;0,0,SUM($B$72:V72)-SUM($A$79:U79))</f>
        <v>-13820131.395507127</v>
      </c>
      <c r="W79" s="276">
        <f>IF(SUM($B$72:W72)+SUM($A$79:V79)&gt;0,0,SUM($B$72:W72)-SUM($A$79:V79))</f>
        <v>-14329070.097539678</v>
      </c>
      <c r="X79" s="276">
        <f>IF(SUM($B$72:X72)+SUM($A$79:W79)&gt;0,0,SUM($B$72:X72)-SUM($A$79:W79))</f>
        <v>-15227456.506863907</v>
      </c>
      <c r="Y79" s="276">
        <f>IF(SUM($B$72:Y72)+SUM($A$79:X79)&gt;0,0,SUM($B$72:Y72)-SUM($A$79:X79))</f>
        <v>-15973614.761983246</v>
      </c>
      <c r="Z79" s="276">
        <f>IF(SUM($B$72:Z72)+SUM($A$79:Y79)&gt;0,0,SUM($B$72:Z72)-SUM($A$79:Y79))</f>
        <v>-16546101.58610639</v>
      </c>
      <c r="AA79" s="276">
        <f>IF(SUM($B$72:AA72)+SUM($A$79:Z79)&gt;0,0,SUM($B$72:AA72)-SUM($A$79:Z79))</f>
        <v>-17556664.116044492</v>
      </c>
      <c r="AB79" s="276">
        <f>IF(SUM($B$72:AB72)+SUM($A$79:AA79)&gt;0,0,SUM($B$72:AB72)-SUM($A$79:AA79))</f>
        <v>-18395990.67553106</v>
      </c>
      <c r="AC79" s="276">
        <f>IF(SUM($B$72:AC72)+SUM($A$79:AB79)&gt;0,0,SUM($B$72:AC72)-SUM($A$79:AB79))</f>
        <v>-18831960.494461507</v>
      </c>
      <c r="AD79" s="276">
        <f>IF(SUM($B$72:AD72)+SUM($A$79:AC79)&gt;0,0,SUM($B$72:AD72)-SUM($A$79:AC79))</f>
        <v>-20176705.90413779</v>
      </c>
      <c r="AE79" s="276">
        <f>IF(SUM($B$72:AE72)+SUM($A$79:AD79)&gt;0,0,SUM($B$72:AE72)-SUM($A$79:AD79))</f>
        <v>-21120834.135148078</v>
      </c>
      <c r="AF79" s="276">
        <f>IF(SUM($B$72:AF72)+SUM($A$79:AE79)&gt;0,0,SUM($B$72:AF72)-SUM($A$79:AE79))</f>
        <v>-21845212.601549506</v>
      </c>
      <c r="AG79" s="276">
        <f>IF(SUM($B$72:AG72)+SUM($A$79:AF79)&gt;0,0,SUM($B$72:AG72)-SUM($A$79:AF79))</f>
        <v>-23123896.590059578</v>
      </c>
      <c r="AH79" s="276">
        <f>IF(SUM($B$72:AH72)+SUM($A$79:AG79)&gt;0,0,SUM($B$72:AH72)-SUM($A$79:AG79))</f>
        <v>-24185912.448506773</v>
      </c>
      <c r="AI79" s="276">
        <f>IF(SUM($B$72:AI72)+SUM($A$79:AH79)&gt;0,0,SUM($B$72:AI72)-SUM($A$79:AH79))</f>
        <v>-25290408.941291869</v>
      </c>
      <c r="AJ79" s="184"/>
      <c r="AK79" s="184"/>
      <c r="AL79" s="184"/>
      <c r="AM79" s="184"/>
      <c r="AN79" s="184"/>
      <c r="AO79" s="184"/>
      <c r="AP79" s="184"/>
      <c r="AQ79" s="184"/>
      <c r="AR79" s="184"/>
    </row>
    <row r="80" spans="1:46" x14ac:dyDescent="0.25">
      <c r="A80" s="190" t="s">
        <v>217</v>
      </c>
      <c r="B80" s="276">
        <f>IF(((SUM($B$59:B59)+SUM($B$61:B65))+SUM($B$82:B82))&lt;0,((SUM($B$59:B59)+SUM($B$61:B65))+SUM($B$82:B82))*0.18-SUM($A$80:A80),IF(SUM(A$80:$A80)&lt;0,0-SUM(A$80:$A80),0))</f>
        <v>-2561.2200000000003</v>
      </c>
      <c r="C80" s="276">
        <f>IF(((SUM($B$59:C59)+SUM($B$61:C65))+SUM($B$82:C82))&lt;0,((SUM($B$59:C59)+SUM($B$61:C65))+SUM($B$82:C82))*0.18-SUM($A$80:B80),IF(SUM($B$80:B80)&lt;0,0-SUM($B$80:B80),0))</f>
        <v>-818211.32423999987</v>
      </c>
      <c r="D80" s="276">
        <f>IF(((SUM($B$59:D59)+SUM($B$61:D65))+SUM($B$82:D82))&lt;0,((SUM($B$59:D59)+SUM($B$61:D65))+SUM($B$82:D82))*0.18-SUM($A$80:C80),IF(SUM($B$80:C80)&lt;0,0-SUM($B$80:C80),0))</f>
        <v>-28203596.577503994</v>
      </c>
      <c r="E80" s="276">
        <f>IF(((SUM($B$59:E59)+SUM($B$61:E65))+SUM($B$82:E82))&lt;0,((SUM($B$59:E59)+SUM($B$61:E65))+SUM($B$82:E82))*0.18-SUM($A$80:D80),IF(SUM($B$80:D80)&lt;0,0-SUM($B$80:D80),0))</f>
        <v>-62561822.251951516</v>
      </c>
      <c r="F80" s="276">
        <f>IF(((SUM($B$59:F59)+SUM($B$61:F65))+SUM($B$82:F82))&lt;0,((SUM($B$59:F59)+SUM($B$61:F65))+SUM($B$82:F82))*0.18-SUM($A$80:E80),IF(SUM($B$80:E80)&lt;0,0-SUM($B$80:E80),0))</f>
        <v>1895551.2709987164</v>
      </c>
      <c r="G80" s="276">
        <f>IF(((SUM($B$59:G59)+SUM($B$61:G65))+SUM($B$82:G82))&lt;0,((SUM($B$59:G59)+SUM($B$61:G65))+SUM($B$82:G82))*0.18-SUM($A$80:F80),IF(SUM($B$80:F80)&lt;0,0-SUM($B$80:F80),0))</f>
        <v>3017639.6698711663</v>
      </c>
      <c r="H80" s="276">
        <f>IF(((SUM($B$59:H59)+SUM($B$61:H65))+SUM($B$82:H82))&lt;0,((SUM($B$59:H59)+SUM($B$61:H65))+SUM($B$82:H82))*0.18-SUM($A$80:G80),IF(SUM($B$80:G80)&lt;0,0-SUM($B$80:G80),0))</f>
        <v>3517722.3493597806</v>
      </c>
      <c r="I80" s="276">
        <f>IF(((SUM($B$59:I59)+SUM($B$61:I65))+SUM($B$82:I82))&lt;0,((SUM($B$59:I59)+SUM($B$61:I65))+SUM($B$82:I82))*0.18-SUM($A$80:H80),IF(SUM($B$80:H80)&lt;0,0-SUM($B$80:H80),0))</f>
        <v>4401941.2643278539</v>
      </c>
      <c r="J80" s="276">
        <f>IF(((SUM($B$59:J59)+SUM($B$61:J65))+SUM($B$82:J82))&lt;0,((SUM($B$59:J59)+SUM($B$61:J65))+SUM($B$82:J82))*0.18-SUM($A$80:I80),IF(SUM($B$80:I80)&lt;0,0-SUM($B$80:I80),0))</f>
        <v>5254517.4019458294</v>
      </c>
      <c r="K80" s="276">
        <f>IF(((SUM($B$59:K59)+SUM($B$61:K65))+SUM($B$82:K82))&lt;0,((SUM($B$59:K59)+SUM($B$61:K65))+SUM($B$82:K82))*0.18-SUM($A$80:J80),IF(SUM($B$80:J80)&lt;0,0-SUM($B$80:J80),0))</f>
        <v>6064750.218190819</v>
      </c>
      <c r="L80" s="276">
        <f>IF(((SUM($B$59:L59)+SUM($B$61:L65))+SUM($B$82:L82))&lt;0,((SUM($B$59:L59)+SUM($B$61:L65))+SUM($B$82:L82))*0.18-SUM($A$80:K80),IF(SUM($B$80:K80)&lt;0,0-SUM($B$80:K80),0))</f>
        <v>7138666.9138092399</v>
      </c>
      <c r="M80" s="276">
        <f>IF(((SUM($B$59:M59)+SUM($B$61:M65))+SUM($B$82:M82))&lt;0,((SUM($B$59:M59)+SUM($B$61:M65))+SUM($B$82:M82))*0.18-SUM($A$80:L80),IF(SUM($B$80:L80)&lt;0,0-SUM($B$80:L80),0))</f>
        <v>7985281.2604002208</v>
      </c>
      <c r="N80" s="276">
        <f>IF(((SUM($B$59:N59)+SUM($B$61:N65))+SUM($B$82:N82))&lt;0,((SUM($B$59:N59)+SUM($B$61:N65))+SUM($B$82:N82))*0.18-SUM($A$80:M80),IF(SUM($B$80:M80)&lt;0,0-SUM($B$80:M80),0))</f>
        <v>9163173.9537914321</v>
      </c>
      <c r="O80" s="276">
        <f>IF(((SUM($B$59:O59)+SUM($B$61:O65))+SUM($B$82:O82))&lt;0,((SUM($B$59:O59)+SUM($B$61:O65))+SUM($B$82:O82))*0.18-SUM($A$80:N80),IF(SUM($B$80:N80)&lt;0,0-SUM($B$80:N80),0))</f>
        <v>10458008.35507638</v>
      </c>
      <c r="P80" s="276">
        <f>IF(((SUM($B$59:P59)+SUM($B$61:P65))+SUM($B$82:P82))&lt;0,((SUM($B$59:P59)+SUM($B$61:P65))+SUM($B$82:P82))*0.18-SUM($A$80:O80),IF(SUM($B$80:O80)&lt;0,0-SUM($B$80:O80),0))</f>
        <v>11718028.05366974</v>
      </c>
      <c r="Q80" s="276">
        <f>IF(((SUM($B$59:Q59)+SUM($B$61:Q65))+SUM($B$82:Q82))&lt;0,((SUM($B$59:Q59)+SUM($B$61:Q65))+SUM($B$82:Q82))*0.18-SUM($A$80:P80),IF(SUM($B$80:P80)&lt;0,0-SUM($B$80:P80),0))</f>
        <v>12629236.372964714</v>
      </c>
      <c r="R80" s="276">
        <f>IF(((SUM($B$59:R59)+SUM($B$61:R65))+SUM($B$82:R82))&lt;0,((SUM($B$59:R59)+SUM($B$61:R65))+SUM($B$82:R82))*0.18-SUM($A$80:Q80),IF(SUM($B$80:Q80)&lt;0,0-SUM($B$80:Q80),0))</f>
        <v>8341674.289289616</v>
      </c>
      <c r="S80" s="276">
        <f>IF(((SUM($B$59:S59)+SUM($B$61:S65))+SUM($B$82:S82))&lt;0,((SUM($B$59:S59)+SUM($B$61:S65))+SUM($B$82:S82))*0.18-SUM($A$80:R80),IF(SUM($B$80:R80)&lt;0,0-SUM($B$80:R80),0))</f>
        <v>0</v>
      </c>
      <c r="T80" s="276">
        <f>IF(((SUM($B$59:T59)+SUM($B$61:T65))+SUM($B$82:T82))&lt;0,((SUM($B$59:T59)+SUM($B$61:T65))+SUM($B$82:T82))*0.18-SUM($A$80:S80),IF(SUM($B$80:S80)&lt;0,0-SUM($B$80:S80),0))</f>
        <v>0</v>
      </c>
      <c r="U80" s="276">
        <f>IF(((SUM($B$59:U59)+SUM($B$61:U65))+SUM($B$82:U82))&lt;0,((SUM($B$59:U59)+SUM($B$61:U65))+SUM($B$82:U82))*0.18-SUM($A$80:T80),IF(SUM($B$80:T80)&lt;0,0-SUM($B$80:T80),0))</f>
        <v>0</v>
      </c>
      <c r="V80" s="276">
        <f>IF(((SUM($B$59:V59)+SUM($B$61:V65))+SUM($B$82:V82))&lt;0,((SUM($B$59:V59)+SUM($B$61:V65))+SUM($B$82:V82))*0.18-SUM($A$80:U80),IF(SUM($B$80:U80)&lt;0,0-SUM($B$80:U80),0))</f>
        <v>0</v>
      </c>
      <c r="W80" s="276">
        <f>IF(((SUM($B$59:W59)+SUM($B$61:W65))+SUM($B$82:W82))&lt;0,((SUM($B$59:W59)+SUM($B$61:W65))+SUM($B$82:W82))*0.18-SUM($A$80:V80),IF(SUM($B$80:V80)&lt;0,0-SUM($B$80:V80),0))</f>
        <v>0</v>
      </c>
      <c r="X80" s="276">
        <f>IF(((SUM($B$59:X59)+SUM($B$61:X65))+SUM($B$82:X82))&lt;0,((SUM($B$59:X59)+SUM($B$61:X65))+SUM($B$82:X82))*0.18-SUM($A$80:W80),IF(SUM($B$80:W80)&lt;0,0-SUM($B$80:W80),0))</f>
        <v>0</v>
      </c>
      <c r="Y80" s="276">
        <f>IF(((SUM($B$59:Y59)+SUM($B$61:Y65))+SUM($B$82:Y82))&lt;0,((SUM($B$59:Y59)+SUM($B$61:Y65))+SUM($B$82:Y82))*0.18-SUM($A$80:X80),IF(SUM($B$80:X80)&lt;0,0-SUM($B$80:X80),0))</f>
        <v>0</v>
      </c>
      <c r="Z80" s="276">
        <f>IF(((SUM($B$59:Z59)+SUM($B$61:Z65))+SUM($B$82:Z82))&lt;0,((SUM($B$59:Z59)+SUM($B$61:Z65))+SUM($B$82:Z82))*0.18-SUM($A$80:Y80),IF(SUM($B$80:Y80)&lt;0,0-SUM($B$80:Y80),0))</f>
        <v>0</v>
      </c>
      <c r="AA80" s="276">
        <f>IF(((SUM($B$59:AA59)+SUM($B$61:AA65))+SUM($B$82:AA82))&lt;0,((SUM($B$59:AA59)+SUM($B$61:AA65))+SUM($B$82:AA82))*0.18-SUM($A$80:Z80),IF(SUM($B$80:Z80)&lt;0,0-SUM($B$80:Z80),0))</f>
        <v>0</v>
      </c>
      <c r="AB80" s="276">
        <f>IF(((SUM($B$59:AB59)+SUM($B$61:AB65))+SUM($B$82:AB82))&lt;0,((SUM($B$59:AB59)+SUM($B$61:AB65))+SUM($B$82:AB82))*0.18-SUM($A$80:AA80),IF(SUM($B$80:AA80)&lt;0,0-SUM($B$80:AA80),0))</f>
        <v>0</v>
      </c>
      <c r="AC80" s="276">
        <f>IF(((SUM($B$59:AC59)+SUM($B$61:AC65))+SUM($B$82:AC82))&lt;0,((SUM($B$59:AC59)+SUM($B$61:AC65))+SUM($B$82:AC82))*0.18-SUM($A$80:AB80),IF(SUM($B$80:AB80)&lt;0,0-SUM($B$80:AB80),0))</f>
        <v>0</v>
      </c>
      <c r="AD80" s="276">
        <f>IF(((SUM($B$59:AD59)+SUM($B$61:AD65))+SUM($B$82:AD82))&lt;0,((SUM($B$59:AD59)+SUM($B$61:AD65))+SUM($B$82:AD82))*0.18-SUM($A$80:AC80),IF(SUM($B$80:AC80)&lt;0,0-SUM($B$80:AC80),0))</f>
        <v>0</v>
      </c>
      <c r="AE80" s="276">
        <f>IF(((SUM($B$59:AE59)+SUM($B$61:AE65))+SUM($B$82:AE82))&lt;0,((SUM($B$59:AE59)+SUM($B$61:AE65))+SUM($B$82:AE82))*0.18-SUM($A$80:AD80),IF(SUM($B$80:AD80)&lt;0,0-SUM($B$80:AD80),0))</f>
        <v>0</v>
      </c>
      <c r="AF80" s="276">
        <f>IF(((SUM($B$59:AF59)+SUM($B$61:AF65))+SUM($B$82:AF82))&lt;0,((SUM($B$59:AF59)+SUM($B$61:AF65))+SUM($B$82:AF82))*0.18-SUM($A$80:AE80),IF(SUM($B$80:AE80)&lt;0,0-SUM($B$80:AE80),0))</f>
        <v>0</v>
      </c>
      <c r="AG80" s="276">
        <f>IF(((SUM($B$59:AG59)+SUM($B$61:AG65))+SUM($B$82:AG82))&lt;0,((SUM($B$59:AG59)+SUM($B$61:AG65))+SUM($B$82:AG82))*0.18-SUM($A$80:AF80),IF(SUM($B$80:AF80)&lt;0,0-SUM($B$80:AF80),0))</f>
        <v>0</v>
      </c>
      <c r="AH80" s="276">
        <f>IF(((SUM($B$59:AH59)+SUM($B$61:AH65))+SUM($B$82:AH82))&lt;0,((SUM($B$59:AH59)+SUM($B$61:AH65))+SUM($B$82:AH82))*0.18-SUM($A$80:AG80),IF(SUM($B$80:AG80)&lt;0,0-SUM($B$80:AG80),0))</f>
        <v>0</v>
      </c>
      <c r="AI80" s="276">
        <f>IF(((SUM($B$59:AI59)+SUM($B$61:AI65))+SUM($B$82:AI82))&lt;0,((SUM($B$59:AI59)+SUM($B$61:AI65))+SUM($B$82:AI82))*0.18-SUM($A$80:AH80),IF(SUM($B$80:AH80)&lt;0,0-SUM($B$80:AH80),0))</f>
        <v>0</v>
      </c>
      <c r="AJ80" s="184"/>
      <c r="AK80" s="184"/>
      <c r="AL80" s="184"/>
      <c r="AM80" s="184"/>
      <c r="AN80" s="184"/>
      <c r="AO80" s="184"/>
      <c r="AP80" s="184"/>
      <c r="AQ80" s="184"/>
      <c r="AR80" s="184"/>
    </row>
    <row r="81" spans="1:46" x14ac:dyDescent="0.25">
      <c r="A81" s="190" t="s">
        <v>216</v>
      </c>
      <c r="B81" s="276">
        <f t="shared" ref="B81:AI81" si="35">-B59*(E39)</f>
        <v>0</v>
      </c>
      <c r="C81" s="276">
        <f t="shared" si="35"/>
        <v>0</v>
      </c>
      <c r="D81" s="276">
        <f t="shared" si="35"/>
        <v>0</v>
      </c>
      <c r="E81" s="276">
        <f t="shared" si="35"/>
        <v>0</v>
      </c>
      <c r="F81" s="276">
        <f t="shared" si="35"/>
        <v>0</v>
      </c>
      <c r="G81" s="276">
        <f t="shared" si="35"/>
        <v>0</v>
      </c>
      <c r="H81" s="276">
        <f t="shared" si="35"/>
        <v>0</v>
      </c>
      <c r="I81" s="276">
        <f t="shared" si="35"/>
        <v>0</v>
      </c>
      <c r="J81" s="276">
        <f t="shared" si="35"/>
        <v>0</v>
      </c>
      <c r="K81" s="276">
        <f t="shared" si="35"/>
        <v>0</v>
      </c>
      <c r="L81" s="276">
        <f t="shared" si="35"/>
        <v>0</v>
      </c>
      <c r="M81" s="276">
        <f t="shared" si="35"/>
        <v>0</v>
      </c>
      <c r="N81" s="276">
        <f t="shared" si="35"/>
        <v>0</v>
      </c>
      <c r="O81" s="276">
        <f t="shared" si="35"/>
        <v>0</v>
      </c>
      <c r="P81" s="276">
        <f t="shared" si="35"/>
        <v>0</v>
      </c>
      <c r="Q81" s="276">
        <f t="shared" si="35"/>
        <v>0</v>
      </c>
      <c r="R81" s="276">
        <f t="shared" si="35"/>
        <v>0</v>
      </c>
      <c r="S81" s="276">
        <f t="shared" si="35"/>
        <v>0</v>
      </c>
      <c r="T81" s="276">
        <f t="shared" si="35"/>
        <v>0</v>
      </c>
      <c r="U81" s="276">
        <f t="shared" si="35"/>
        <v>0</v>
      </c>
      <c r="V81" s="276">
        <f t="shared" si="35"/>
        <v>0</v>
      </c>
      <c r="W81" s="276">
        <f t="shared" si="35"/>
        <v>0</v>
      </c>
      <c r="X81" s="276">
        <f t="shared" si="35"/>
        <v>0</v>
      </c>
      <c r="Y81" s="276">
        <f t="shared" si="35"/>
        <v>0</v>
      </c>
      <c r="Z81" s="276">
        <f t="shared" si="35"/>
        <v>0</v>
      </c>
      <c r="AA81" s="276">
        <f t="shared" si="35"/>
        <v>0</v>
      </c>
      <c r="AB81" s="276">
        <f t="shared" si="35"/>
        <v>0</v>
      </c>
      <c r="AC81" s="276">
        <f t="shared" si="35"/>
        <v>0</v>
      </c>
      <c r="AD81" s="276">
        <f t="shared" si="35"/>
        <v>0</v>
      </c>
      <c r="AE81" s="276">
        <f t="shared" si="35"/>
        <v>0</v>
      </c>
      <c r="AF81" s="276">
        <f t="shared" si="35"/>
        <v>0</v>
      </c>
      <c r="AG81" s="276">
        <f t="shared" si="35"/>
        <v>0</v>
      </c>
      <c r="AH81" s="276">
        <f t="shared" si="35"/>
        <v>0</v>
      </c>
      <c r="AI81" s="276">
        <f t="shared" si="35"/>
        <v>0</v>
      </c>
      <c r="AJ81" s="184"/>
      <c r="AK81" s="184"/>
      <c r="AL81" s="184"/>
      <c r="AM81" s="184"/>
      <c r="AN81" s="184"/>
      <c r="AO81" s="184"/>
      <c r="AP81" s="184"/>
      <c r="AQ81" s="184"/>
      <c r="AR81" s="184"/>
    </row>
    <row r="82" spans="1:46" x14ac:dyDescent="0.25">
      <c r="A82" s="190" t="s">
        <v>390</v>
      </c>
      <c r="B82" s="276">
        <v>-14229.000000000002</v>
      </c>
      <c r="C82" s="276">
        <v>-4545618.4679999994</v>
      </c>
      <c r="D82" s="276">
        <v>-156686647.65279999</v>
      </c>
      <c r="E82" s="277">
        <v>-352728485.54720002</v>
      </c>
      <c r="F82" s="277"/>
      <c r="G82" s="277"/>
      <c r="H82" s="277"/>
      <c r="I82" s="277"/>
      <c r="J82" s="277"/>
      <c r="K82" s="277"/>
      <c r="L82" s="277"/>
      <c r="M82" s="277"/>
      <c r="N82" s="277"/>
      <c r="O82" s="277"/>
      <c r="P82" s="277"/>
      <c r="Q82" s="277"/>
      <c r="R82" s="277"/>
      <c r="S82" s="277"/>
      <c r="T82" s="277"/>
      <c r="U82" s="277"/>
      <c r="V82" s="277"/>
      <c r="W82" s="277"/>
      <c r="X82" s="277"/>
      <c r="Y82" s="277"/>
      <c r="Z82" s="278"/>
      <c r="AA82" s="278"/>
      <c r="AB82" s="278"/>
      <c r="AC82" s="278"/>
      <c r="AD82" s="278"/>
      <c r="AE82" s="278"/>
      <c r="AF82" s="278"/>
      <c r="AG82" s="278"/>
      <c r="AH82" s="278"/>
      <c r="AI82" s="278"/>
      <c r="AJ82" s="184"/>
      <c r="AK82" s="184"/>
      <c r="AL82" s="184"/>
      <c r="AM82" s="184"/>
      <c r="AN82" s="184"/>
      <c r="AO82" s="184"/>
      <c r="AP82" s="184"/>
      <c r="AQ82" s="184"/>
      <c r="AR82" s="184"/>
      <c r="AS82" s="192"/>
      <c r="AT82" s="193"/>
    </row>
    <row r="83" spans="1:46" x14ac:dyDescent="0.25">
      <c r="A83" s="190" t="s">
        <v>215</v>
      </c>
      <c r="B83" s="276">
        <f t="shared" ref="B83:AH83" si="36">B54-B55</f>
        <v>0</v>
      </c>
      <c r="C83" s="276">
        <f t="shared" si="36"/>
        <v>0</v>
      </c>
      <c r="D83" s="276">
        <f t="shared" si="36"/>
        <v>0</v>
      </c>
      <c r="E83" s="276">
        <f t="shared" si="36"/>
        <v>0</v>
      </c>
      <c r="F83" s="276">
        <f t="shared" si="36"/>
        <v>0</v>
      </c>
      <c r="G83" s="276">
        <f t="shared" si="36"/>
        <v>0</v>
      </c>
      <c r="H83" s="276">
        <f t="shared" si="36"/>
        <v>0</v>
      </c>
      <c r="I83" s="276">
        <f t="shared" si="36"/>
        <v>0</v>
      </c>
      <c r="J83" s="276">
        <f t="shared" si="36"/>
        <v>0</v>
      </c>
      <c r="K83" s="276">
        <f t="shared" si="36"/>
        <v>0</v>
      </c>
      <c r="L83" s="276">
        <f t="shared" si="36"/>
        <v>0</v>
      </c>
      <c r="M83" s="276">
        <f t="shared" si="36"/>
        <v>0</v>
      </c>
      <c r="N83" s="276">
        <f t="shared" si="36"/>
        <v>0</v>
      </c>
      <c r="O83" s="276">
        <f t="shared" si="36"/>
        <v>0</v>
      </c>
      <c r="P83" s="276">
        <f t="shared" si="36"/>
        <v>0</v>
      </c>
      <c r="Q83" s="276">
        <f t="shared" si="36"/>
        <v>0</v>
      </c>
      <c r="R83" s="276">
        <f t="shared" si="36"/>
        <v>0</v>
      </c>
      <c r="S83" s="276">
        <f t="shared" si="36"/>
        <v>0</v>
      </c>
      <c r="T83" s="276">
        <f t="shared" si="36"/>
        <v>0</v>
      </c>
      <c r="U83" s="276">
        <f t="shared" si="36"/>
        <v>0</v>
      </c>
      <c r="V83" s="276">
        <f t="shared" si="36"/>
        <v>0</v>
      </c>
      <c r="W83" s="276">
        <f t="shared" si="36"/>
        <v>0</v>
      </c>
      <c r="X83" s="276">
        <f t="shared" si="36"/>
        <v>0</v>
      </c>
      <c r="Y83" s="276">
        <f t="shared" si="36"/>
        <v>0</v>
      </c>
      <c r="Z83" s="276">
        <f t="shared" si="36"/>
        <v>0</v>
      </c>
      <c r="AA83" s="276">
        <f t="shared" si="36"/>
        <v>0</v>
      </c>
      <c r="AB83" s="276">
        <f t="shared" si="36"/>
        <v>0</v>
      </c>
      <c r="AC83" s="276">
        <f t="shared" si="36"/>
        <v>0</v>
      </c>
      <c r="AD83" s="276">
        <f t="shared" si="36"/>
        <v>0</v>
      </c>
      <c r="AE83" s="276">
        <f t="shared" si="36"/>
        <v>0</v>
      </c>
      <c r="AF83" s="276">
        <f t="shared" si="36"/>
        <v>0</v>
      </c>
      <c r="AG83" s="276">
        <f t="shared" si="36"/>
        <v>0</v>
      </c>
      <c r="AH83" s="276">
        <f t="shared" si="36"/>
        <v>0</v>
      </c>
      <c r="AI83" s="276">
        <f t="shared" ref="AI83" si="37">AI54-AI55</f>
        <v>0</v>
      </c>
      <c r="AJ83" s="184"/>
      <c r="AK83" s="184"/>
      <c r="AL83" s="184"/>
      <c r="AM83" s="184"/>
      <c r="AN83" s="184"/>
      <c r="AO83" s="184"/>
      <c r="AP83" s="184"/>
      <c r="AQ83" s="184"/>
      <c r="AR83" s="184"/>
    </row>
    <row r="84" spans="1:46" ht="14.25" x14ac:dyDescent="0.2">
      <c r="A84" s="191" t="s">
        <v>214</v>
      </c>
      <c r="B84" s="275">
        <f t="shared" ref="B84:AG84" si="38">SUM(B76:B83)</f>
        <v>-16790.22</v>
      </c>
      <c r="C84" s="275">
        <f t="shared" si="38"/>
        <v>-5363829.7922399994</v>
      </c>
      <c r="D84" s="275">
        <f t="shared" si="38"/>
        <v>-184890244.230304</v>
      </c>
      <c r="E84" s="275">
        <f>SUM(E76:E83)</f>
        <v>-411160062.70339829</v>
      </c>
      <c r="F84" s="275">
        <f t="shared" si="38"/>
        <v>13746723.45766853</v>
      </c>
      <c r="G84" s="275">
        <f t="shared" si="38"/>
        <v>19782304.50248884</v>
      </c>
      <c r="H84" s="275">
        <f t="shared" si="38"/>
        <v>23060624.290247381</v>
      </c>
      <c r="I84" s="275">
        <f t="shared" si="38"/>
        <v>26984110.919999536</v>
      </c>
      <c r="J84" s="275">
        <f t="shared" si="38"/>
        <v>32034427.948380608</v>
      </c>
      <c r="K84" s="275">
        <f t="shared" si="38"/>
        <v>36445695.503492221</v>
      </c>
      <c r="L84" s="275">
        <f t="shared" si="38"/>
        <v>42292575.290748119</v>
      </c>
      <c r="M84" s="275">
        <f t="shared" si="38"/>
        <v>46901920.066632301</v>
      </c>
      <c r="N84" s="275">
        <f t="shared" si="38"/>
        <v>53314891.397317745</v>
      </c>
      <c r="O84" s="275">
        <f t="shared" si="38"/>
        <v>60364545.35986919</v>
      </c>
      <c r="P84" s="275">
        <f t="shared" si="38"/>
        <v>67224652.607766345</v>
      </c>
      <c r="Q84" s="275">
        <f t="shared" si="38"/>
        <v>72185675.679483473</v>
      </c>
      <c r="R84" s="275">
        <f t="shared" si="38"/>
        <v>70738144.911838323</v>
      </c>
      <c r="S84" s="275">
        <f t="shared" si="38"/>
        <v>64755269.452605836</v>
      </c>
      <c r="T84" s="275">
        <f t="shared" si="38"/>
        <v>66565048.064180389</v>
      </c>
      <c r="U84" s="275">
        <f t="shared" si="38"/>
        <v>68927697.050455093</v>
      </c>
      <c r="V84" s="275">
        <f t="shared" si="38"/>
        <v>72413024.937628493</v>
      </c>
      <c r="W84" s="275">
        <f t="shared" si="38"/>
        <v>74448779.745758697</v>
      </c>
      <c r="X84" s="275">
        <f t="shared" si="38"/>
        <v>78042325.383055598</v>
      </c>
      <c r="Y84" s="275">
        <f t="shared" si="38"/>
        <v>81026958.403533041</v>
      </c>
      <c r="Z84" s="275">
        <f t="shared" si="38"/>
        <v>83316905.700025603</v>
      </c>
      <c r="AA84" s="275">
        <f t="shared" si="38"/>
        <v>87359155.819777936</v>
      </c>
      <c r="AB84" s="275">
        <f t="shared" si="38"/>
        <v>90716462.057724267</v>
      </c>
      <c r="AC84" s="275">
        <f t="shared" si="38"/>
        <v>92460341.333446071</v>
      </c>
      <c r="AD84" s="275">
        <f t="shared" si="38"/>
        <v>97839322.972151175</v>
      </c>
      <c r="AE84" s="275">
        <f t="shared" si="38"/>
        <v>101615835.89619246</v>
      </c>
      <c r="AF84" s="275">
        <f t="shared" si="38"/>
        <v>104513349.76179793</v>
      </c>
      <c r="AG84" s="275">
        <f t="shared" si="38"/>
        <v>109628085.71583836</v>
      </c>
      <c r="AH84" s="275">
        <f t="shared" ref="AH84:AI84" si="39">SUM(AH76:AH83)</f>
        <v>113876149.14962709</v>
      </c>
      <c r="AI84" s="275">
        <f t="shared" si="39"/>
        <v>118294135.12076735</v>
      </c>
      <c r="AJ84" s="189"/>
      <c r="AK84" s="189"/>
      <c r="AL84" s="189"/>
      <c r="AM84" s="189"/>
      <c r="AN84" s="189"/>
      <c r="AO84" s="189"/>
      <c r="AP84" s="189"/>
      <c r="AQ84" s="189"/>
      <c r="AR84" s="189"/>
    </row>
    <row r="85" spans="1:46" ht="14.25" x14ac:dyDescent="0.2">
      <c r="A85" s="191" t="s">
        <v>493</v>
      </c>
      <c r="B85" s="275">
        <f>SUM($B$84:B84)</f>
        <v>-16790.22</v>
      </c>
      <c r="C85" s="275">
        <f>SUM($B$84:C84)</f>
        <v>-5380620.0122399991</v>
      </c>
      <c r="D85" s="275">
        <f>SUM($B$84:D84)</f>
        <v>-190270864.242544</v>
      </c>
      <c r="E85" s="275">
        <f>SUM($B$84:E84)</f>
        <v>-601430926.94594228</v>
      </c>
      <c r="F85" s="275">
        <f>SUM($B$84:F84)</f>
        <v>-587684203.48827374</v>
      </c>
      <c r="G85" s="275">
        <f>SUM($B$84:G84)</f>
        <v>-567901898.98578489</v>
      </c>
      <c r="H85" s="275">
        <f>SUM($B$84:H84)</f>
        <v>-544841274.69553757</v>
      </c>
      <c r="I85" s="275">
        <f>SUM($B$84:I84)</f>
        <v>-517857163.77553803</v>
      </c>
      <c r="J85" s="275">
        <f>SUM($B$84:J84)</f>
        <v>-485822735.82715744</v>
      </c>
      <c r="K85" s="275">
        <f>SUM($B$84:K84)</f>
        <v>-449377040.3236652</v>
      </c>
      <c r="L85" s="275">
        <f>SUM($B$84:L84)</f>
        <v>-407084465.03291708</v>
      </c>
      <c r="M85" s="275">
        <f>SUM($B$84:M84)</f>
        <v>-360182544.96628475</v>
      </c>
      <c r="N85" s="275">
        <f>SUM($B$84:N84)</f>
        <v>-306867653.56896698</v>
      </c>
      <c r="O85" s="275">
        <f>SUM($B$84:O84)</f>
        <v>-246503108.2090978</v>
      </c>
      <c r="P85" s="275">
        <f>SUM($B$84:P84)</f>
        <v>-179278455.60133147</v>
      </c>
      <c r="Q85" s="275">
        <f>SUM($B$84:Q84)</f>
        <v>-107092779.921848</v>
      </c>
      <c r="R85" s="275">
        <f>SUM($B$84:R84)</f>
        <v>-36354635.010009676</v>
      </c>
      <c r="S85" s="275">
        <f>SUM($B$84:S84)</f>
        <v>28400634.44259616</v>
      </c>
      <c r="T85" s="275">
        <f>SUM($B$84:T84)</f>
        <v>94965682.506776541</v>
      </c>
      <c r="U85" s="275">
        <f>SUM($B$84:U84)</f>
        <v>163893379.55723163</v>
      </c>
      <c r="V85" s="275">
        <f>SUM($B$84:V84)</f>
        <v>236306404.49486011</v>
      </c>
      <c r="W85" s="275">
        <f>SUM($B$84:W84)</f>
        <v>310755184.24061882</v>
      </c>
      <c r="X85" s="275">
        <f>SUM($B$84:X84)</f>
        <v>388797509.62367439</v>
      </c>
      <c r="Y85" s="275">
        <f>SUM($B$84:Y84)</f>
        <v>469824468.02720743</v>
      </c>
      <c r="Z85" s="275">
        <f>SUM($B$84:Z84)</f>
        <v>553141373.72723305</v>
      </c>
      <c r="AA85" s="275">
        <f>SUM($B$84:AA84)</f>
        <v>640500529.54701102</v>
      </c>
      <c r="AB85" s="275">
        <f>SUM($B$84:AB84)</f>
        <v>731216991.60473526</v>
      </c>
      <c r="AC85" s="275">
        <f>SUM($B$84:AC84)</f>
        <v>823677332.93818128</v>
      </c>
      <c r="AD85" s="275">
        <f>SUM($B$84:AD84)</f>
        <v>921516655.91033244</v>
      </c>
      <c r="AE85" s="275">
        <f>SUM($B$84:AE84)</f>
        <v>1023132491.8065249</v>
      </c>
      <c r="AF85" s="275">
        <f>SUM($B$84:AF84)</f>
        <v>1127645841.5683229</v>
      </c>
      <c r="AG85" s="275">
        <f>SUM($B$84:AG84)</f>
        <v>1237273927.2841613</v>
      </c>
      <c r="AH85" s="275">
        <f>SUM($B$84:AH84)</f>
        <v>1351150076.4337883</v>
      </c>
      <c r="AI85" s="275">
        <f>SUM($B$84:AI84)</f>
        <v>1469444211.5545557</v>
      </c>
      <c r="AJ85" s="189"/>
      <c r="AK85" s="189"/>
      <c r="AL85" s="189"/>
      <c r="AM85" s="189"/>
      <c r="AN85" s="189"/>
      <c r="AO85" s="189"/>
      <c r="AP85" s="189"/>
      <c r="AQ85" s="189"/>
      <c r="AR85" s="189"/>
    </row>
    <row r="86" spans="1:46" x14ac:dyDescent="0.25">
      <c r="A86" s="196" t="s">
        <v>391</v>
      </c>
      <c r="B86" s="279">
        <f t="shared" ref="B86:AH86" si="40">1/POWER((1+$B$44),B74)</f>
        <v>1</v>
      </c>
      <c r="C86" s="279">
        <f>1/POWER((1+$B$44),C74)</f>
        <v>1</v>
      </c>
      <c r="D86" s="279">
        <f t="shared" si="40"/>
        <v>0.94072086838359736</v>
      </c>
      <c r="E86" s="279">
        <f t="shared" si="40"/>
        <v>0.83249634370229864</v>
      </c>
      <c r="F86" s="279">
        <f t="shared" si="40"/>
        <v>0.73672242805513155</v>
      </c>
      <c r="G86" s="279">
        <f t="shared" si="40"/>
        <v>0.65196675049126696</v>
      </c>
      <c r="H86" s="279">
        <f t="shared" si="40"/>
        <v>0.57696172609846641</v>
      </c>
      <c r="I86" s="279">
        <f t="shared" si="40"/>
        <v>0.51058559831722694</v>
      </c>
      <c r="J86" s="279">
        <f t="shared" si="40"/>
        <v>0.45184566222763445</v>
      </c>
      <c r="K86" s="279">
        <f t="shared" si="40"/>
        <v>0.39986341790056151</v>
      </c>
      <c r="L86" s="279">
        <f t="shared" si="40"/>
        <v>0.35386143177040841</v>
      </c>
      <c r="M86" s="279">
        <f t="shared" si="40"/>
        <v>0.31315170953133498</v>
      </c>
      <c r="N86" s="279">
        <f t="shared" si="40"/>
        <v>0.27712540666489821</v>
      </c>
      <c r="O86" s="279">
        <f t="shared" si="40"/>
        <v>0.24524372271229933</v>
      </c>
      <c r="P86" s="279">
        <f t="shared" si="40"/>
        <v>0.21702984310822954</v>
      </c>
      <c r="Q86" s="279">
        <f t="shared" si="40"/>
        <v>0.19206180806038009</v>
      </c>
      <c r="R86" s="279">
        <f t="shared" si="40"/>
        <v>0.16996620182334526</v>
      </c>
      <c r="S86" s="279">
        <f t="shared" si="40"/>
        <v>0.15041256798526129</v>
      </c>
      <c r="T86" s="279">
        <f t="shared" si="40"/>
        <v>0.13310846724359404</v>
      </c>
      <c r="U86" s="279">
        <f t="shared" si="40"/>
        <v>0.11779510375539298</v>
      </c>
      <c r="V86" s="279">
        <f t="shared" si="40"/>
        <v>0.10424345465079028</v>
      </c>
      <c r="W86" s="279">
        <f t="shared" si="40"/>
        <v>9.2250844823708225E-2</v>
      </c>
      <c r="X86" s="279">
        <f t="shared" si="40"/>
        <v>8.163791577319314E-2</v>
      </c>
      <c r="Y86" s="279">
        <f t="shared" si="40"/>
        <v>7.2245943162117798E-2</v>
      </c>
      <c r="Z86" s="279">
        <f t="shared" si="40"/>
        <v>6.3934462975325498E-2</v>
      </c>
      <c r="AA86" s="279">
        <f t="shared" si="40"/>
        <v>5.6579170774624342E-2</v>
      </c>
      <c r="AB86" s="279">
        <f t="shared" si="40"/>
        <v>5.0070062632410935E-2</v>
      </c>
      <c r="AC86" s="279">
        <f t="shared" si="40"/>
        <v>4.4309789940186653E-2</v>
      </c>
      <c r="AD86" s="279">
        <f t="shared" si="40"/>
        <v>3.9212203486890855E-2</v>
      </c>
      <c r="AE86" s="279">
        <f t="shared" si="40"/>
        <v>3.4701065032646777E-2</v>
      </c>
      <c r="AF86" s="279">
        <f t="shared" si="40"/>
        <v>3.0708907108536979E-2</v>
      </c>
      <c r="AG86" s="279">
        <f t="shared" si="40"/>
        <v>2.7176023989855736E-2</v>
      </c>
      <c r="AH86" s="279">
        <f t="shared" si="40"/>
        <v>2.4049578752084716E-2</v>
      </c>
      <c r="AI86" s="279">
        <f t="shared" ref="AI86" si="41">1/POWER((1+$B$44),AI74)</f>
        <v>2.1282813054942232E-2</v>
      </c>
      <c r="AJ86" s="197"/>
      <c r="AK86" s="197"/>
      <c r="AL86" s="197"/>
      <c r="AM86" s="197"/>
      <c r="AN86" s="197"/>
      <c r="AO86" s="197"/>
      <c r="AP86" s="197"/>
      <c r="AQ86" s="197"/>
      <c r="AR86" s="197"/>
    </row>
    <row r="87" spans="1:46" ht="14.25" x14ac:dyDescent="0.2">
      <c r="A87" s="188" t="s">
        <v>494</v>
      </c>
      <c r="B87" s="275">
        <f>B84*B86</f>
        <v>-16790.22</v>
      </c>
      <c r="C87" s="275">
        <f t="shared" ref="C87:AH87" si="42">C84*C86</f>
        <v>-5363829.7922399994</v>
      </c>
      <c r="D87" s="275">
        <f t="shared" si="42"/>
        <v>-173930111.10798699</v>
      </c>
      <c r="E87" s="275">
        <f t="shared" si="42"/>
        <v>-342289248.87698692</v>
      </c>
      <c r="F87" s="275">
        <f t="shared" si="42"/>
        <v>10127519.483535992</v>
      </c>
      <c r="G87" s="275">
        <f t="shared" si="42"/>
        <v>12897404.783716409</v>
      </c>
      <c r="H87" s="275">
        <f t="shared" si="42"/>
        <v>13305097.59540935</v>
      </c>
      <c r="I87" s="275">
        <f t="shared" si="42"/>
        <v>13777698.419146379</v>
      </c>
      <c r="J87" s="275">
        <f t="shared" si="42"/>
        <v>14474617.310419478</v>
      </c>
      <c r="K87" s="275">
        <f t="shared" si="42"/>
        <v>14573300.371789526</v>
      </c>
      <c r="L87" s="275">
        <f t="shared" si="42"/>
        <v>14965711.245641926</v>
      </c>
      <c r="M87" s="275">
        <f t="shared" si="42"/>
        <v>14687416.44916793</v>
      </c>
      <c r="N87" s="275">
        <f t="shared" si="42"/>
        <v>14774910.959776564</v>
      </c>
      <c r="O87" s="275">
        <f t="shared" si="42"/>
        <v>14804025.823889775</v>
      </c>
      <c r="P87" s="275">
        <f t="shared" si="42"/>
        <v>14589755.808468763</v>
      </c>
      <c r="Q87" s="275">
        <f t="shared" si="42"/>
        <v>13864111.387061803</v>
      </c>
      <c r="R87" s="275">
        <f t="shared" si="42"/>
        <v>12023093.814694555</v>
      </c>
      <c r="S87" s="275">
        <f t="shared" si="42"/>
        <v>9740006.3689439893</v>
      </c>
      <c r="T87" s="275">
        <f t="shared" si="42"/>
        <v>8860371.5198192187</v>
      </c>
      <c r="U87" s="275">
        <f t="shared" si="42"/>
        <v>8119345.2256786525</v>
      </c>
      <c r="V87" s="275">
        <f t="shared" si="42"/>
        <v>7548583.8812122215</v>
      </c>
      <c r="W87" s="275">
        <f t="shared" si="42"/>
        <v>6867962.827640417</v>
      </c>
      <c r="X87" s="275">
        <f t="shared" si="42"/>
        <v>6371212.7863660259</v>
      </c>
      <c r="Y87" s="275">
        <f t="shared" si="42"/>
        <v>5853869.0314209312</v>
      </c>
      <c r="Z87" s="275">
        <f t="shared" si="42"/>
        <v>5326821.6226969725</v>
      </c>
      <c r="AA87" s="275">
        <f t="shared" si="42"/>
        <v>4942708.595854234</v>
      </c>
      <c r="AB87" s="275">
        <f t="shared" si="42"/>
        <v>4542178.9370209845</v>
      </c>
      <c r="AC87" s="275">
        <f t="shared" si="42"/>
        <v>4096898.3022829527</v>
      </c>
      <c r="AD87" s="275">
        <f t="shared" si="42"/>
        <v>3836495.4414036269</v>
      </c>
      <c r="AE87" s="275">
        <f t="shared" si="42"/>
        <v>3526177.7297805375</v>
      </c>
      <c r="AF87" s="275">
        <f t="shared" si="42"/>
        <v>3209490.7494370881</v>
      </c>
      <c r="AG87" s="275">
        <f t="shared" si="42"/>
        <v>2979255.487375584</v>
      </c>
      <c r="AH87" s="275">
        <f t="shared" si="42"/>
        <v>2738673.4169581016</v>
      </c>
      <c r="AI87" s="275">
        <f t="shared" ref="AI87" si="43">AI84*AI86</f>
        <v>2517631.9632713678</v>
      </c>
      <c r="AJ87" s="189"/>
      <c r="AK87" s="189"/>
      <c r="AL87" s="189"/>
      <c r="AM87" s="189"/>
      <c r="AN87" s="189"/>
      <c r="AO87" s="189"/>
      <c r="AP87" s="189"/>
      <c r="AQ87" s="189"/>
      <c r="AR87" s="189"/>
    </row>
    <row r="88" spans="1:46" ht="14.25" x14ac:dyDescent="0.2">
      <c r="A88" s="188" t="s">
        <v>495</v>
      </c>
      <c r="B88" s="275">
        <f>SUM($B$87:B87)</f>
        <v>-16790.22</v>
      </c>
      <c r="C88" s="275">
        <f>SUM($B$87:C87)</f>
        <v>-5380620.0122399991</v>
      </c>
      <c r="D88" s="275">
        <f>SUM($B$87:D87)</f>
        <v>-179310731.12022698</v>
      </c>
      <c r="E88" s="275">
        <f>SUM($B$87:E87)</f>
        <v>-521599979.9972139</v>
      </c>
      <c r="F88" s="275">
        <f>SUM($B$87:F87)</f>
        <v>-511472460.5136779</v>
      </c>
      <c r="G88" s="275">
        <f>SUM($B$87:G87)</f>
        <v>-498575055.72996151</v>
      </c>
      <c r="H88" s="275">
        <f>SUM($B$87:H87)</f>
        <v>-485269958.13455218</v>
      </c>
      <c r="I88" s="275">
        <f>SUM($B$87:I87)</f>
        <v>-471492259.71540582</v>
      </c>
      <c r="J88" s="275">
        <f>SUM($B$87:J87)</f>
        <v>-457017642.40498632</v>
      </c>
      <c r="K88" s="275">
        <f>SUM($B$87:K87)</f>
        <v>-442444342.03319681</v>
      </c>
      <c r="L88" s="275">
        <f>SUM($B$87:L87)</f>
        <v>-427478630.78755486</v>
      </c>
      <c r="M88" s="275">
        <f>SUM($B$87:M87)</f>
        <v>-412791214.33838695</v>
      </c>
      <c r="N88" s="275">
        <f>SUM($B$87:N87)</f>
        <v>-398016303.37861037</v>
      </c>
      <c r="O88" s="275">
        <f>SUM($B$87:O87)</f>
        <v>-383212277.55472058</v>
      </c>
      <c r="P88" s="275">
        <f>SUM($B$87:P87)</f>
        <v>-368622521.74625182</v>
      </c>
      <c r="Q88" s="275">
        <f>SUM($B$87:Q87)</f>
        <v>-354758410.35919005</v>
      </c>
      <c r="R88" s="275">
        <f>SUM($B$87:R87)</f>
        <v>-342735316.54449546</v>
      </c>
      <c r="S88" s="275">
        <f>SUM($B$87:S87)</f>
        <v>-332995310.17555147</v>
      </c>
      <c r="T88" s="275">
        <f>SUM($B$87:T87)</f>
        <v>-324134938.65573227</v>
      </c>
      <c r="U88" s="275">
        <f>SUM($B$87:U87)</f>
        <v>-316015593.43005359</v>
      </c>
      <c r="V88" s="275">
        <f>SUM($B$87:V87)</f>
        <v>-308467009.54884136</v>
      </c>
      <c r="W88" s="275">
        <f>SUM($B$87:W87)</f>
        <v>-301599046.72120094</v>
      </c>
      <c r="X88" s="275">
        <f>SUM($B$87:X87)</f>
        <v>-295227833.9348349</v>
      </c>
      <c r="Y88" s="275">
        <f>SUM($B$87:Y87)</f>
        <v>-289373964.90341395</v>
      </c>
      <c r="Z88" s="275">
        <f>SUM($B$87:Z87)</f>
        <v>-284047143.28071696</v>
      </c>
      <c r="AA88" s="275">
        <f>SUM($B$87:AA87)</f>
        <v>-279104434.68486273</v>
      </c>
      <c r="AB88" s="275">
        <f>SUM($B$87:AB87)</f>
        <v>-274562255.74784178</v>
      </c>
      <c r="AC88" s="275">
        <f>SUM($B$87:AC87)</f>
        <v>-270465357.44555885</v>
      </c>
      <c r="AD88" s="275">
        <f>SUM($B$87:AD87)</f>
        <v>-266628862.00415522</v>
      </c>
      <c r="AE88" s="275">
        <f>SUM($B$87:AE87)</f>
        <v>-263102684.27437469</v>
      </c>
      <c r="AF88" s="275">
        <f>SUM($B$87:AF87)</f>
        <v>-259893193.5249376</v>
      </c>
      <c r="AG88" s="275">
        <f>SUM($B$87:AG87)</f>
        <v>-256913938.03756201</v>
      </c>
      <c r="AH88" s="275">
        <f>SUM($B$87:AH87)</f>
        <v>-254175264.62060392</v>
      </c>
      <c r="AI88" s="275">
        <f>SUM($B$87:AI87)</f>
        <v>-251657632.65733254</v>
      </c>
      <c r="AJ88" s="189"/>
      <c r="AK88" s="189"/>
      <c r="AL88" s="189"/>
      <c r="AM88" s="189"/>
      <c r="AN88" s="189"/>
      <c r="AO88" s="189"/>
      <c r="AP88" s="189"/>
      <c r="AQ88" s="189"/>
      <c r="AR88" s="189"/>
    </row>
    <row r="89" spans="1:46" ht="14.25" x14ac:dyDescent="0.2">
      <c r="A89" s="188" t="s">
        <v>496</v>
      </c>
      <c r="B89" s="280">
        <f>IF((ISERR(IRR($B$84:B84))),0,IF(IRR($B$84:B84)&lt;0,0,IRR($B$84:B84)))</f>
        <v>0</v>
      </c>
      <c r="C89" s="280">
        <f>IF((ISERR(IRR($B$84:C84))),0,IF(IRR($B$84:C84)&lt;0,0,IRR($B$84:C84)))</f>
        <v>0</v>
      </c>
      <c r="D89" s="280">
        <f>IF((ISERR(IRR($B$84:D84))),0,IF(IRR($B$84:D84)&lt;0,0,IRR($B$84:D84)))</f>
        <v>0</v>
      </c>
      <c r="E89" s="280">
        <f>IF((ISERR(IRR($B$84:E84))),0,IF(IRR($B$84:E84)&lt;0,0,IRR($B$84:E84)))</f>
        <v>0</v>
      </c>
      <c r="F89" s="280">
        <f>IF((ISERR(IRR($B$84:F84))),0,IF(IRR($B$84:F84)&lt;0,0,IRR($B$84:F84)))</f>
        <v>0</v>
      </c>
      <c r="G89" s="280">
        <f>IF((ISERR(IRR($B$84:G84))),0,IF(IRR($B$84:G84)&lt;0,0,IRR($B$84:G84)))</f>
        <v>0</v>
      </c>
      <c r="H89" s="280">
        <f>IF((ISERR(IRR($B$84:H84))),0,IF(IRR($B$84:H84)&lt;0,0,IRR($B$84:H84)))</f>
        <v>0</v>
      </c>
      <c r="I89" s="280">
        <f>IF((ISERR(IRR($B$84:I84))),0,IF(IRR($B$84:I84)&lt;0,0,IRR($B$84:I84)))</f>
        <v>0</v>
      </c>
      <c r="J89" s="280">
        <f>IF((ISERR(IRR($B$84:J84))),0,IF(IRR($B$84:J84)&lt;0,0,IRR($B$84:J84)))</f>
        <v>0</v>
      </c>
      <c r="K89" s="280">
        <f>IF((ISERR(IRR($B$84:K84))),0,IF(IRR($B$84:K84)&lt;0,0,IRR($B$84:K84)))</f>
        <v>0</v>
      </c>
      <c r="L89" s="280">
        <f>IF((ISERR(IRR($B$84:L84))),0,IF(IRR($B$84:L84)&lt;0,0,IRR($B$84:L84)))</f>
        <v>0</v>
      </c>
      <c r="M89" s="280">
        <f>IF((ISERR(IRR($B$84:M84))),0,IF(IRR($B$84:M84)&lt;0,0,IRR($B$84:M84)))</f>
        <v>0</v>
      </c>
      <c r="N89" s="280">
        <f>IF((ISERR(IRR($B$84:N84))),0,IF(IRR($B$84:N84)&lt;0,0,IRR($B$84:N84)))</f>
        <v>0</v>
      </c>
      <c r="O89" s="280">
        <f>IF((ISERR(IRR($B$84:O84))),0,IF(IRR($B$84:O84)&lt;0,0,IRR($B$84:O84)))</f>
        <v>0</v>
      </c>
      <c r="P89" s="280">
        <f>IF((ISERR(IRR($B$84:P84))),0,IF(IRR($B$84:P84)&lt;0,0,IRR($B$84:P84)))</f>
        <v>0</v>
      </c>
      <c r="Q89" s="280">
        <f>IF((ISERR(IRR($B$84:Q84))),0,IF(IRR($B$84:Q84)&lt;0,0,IRR($B$84:Q84)))</f>
        <v>0</v>
      </c>
      <c r="R89" s="280">
        <f>IF((ISERR(IRR($B$84:R84))),0,IF(IRR($B$84:R84)&lt;0,0,IRR($B$84:R84)))</f>
        <v>0</v>
      </c>
      <c r="S89" s="280">
        <f>IF((ISERR(IRR($B$84:S84))),0,IF(IRR($B$84:S84)&lt;0,0,IRR($B$84:S84)))</f>
        <v>4.8703746565261774E-3</v>
      </c>
      <c r="T89" s="280">
        <f>IF((ISERR(IRR($B$84:T84))),0,IF(IRR($B$84:T84)&lt;0,0,IRR($B$84:T84)))</f>
        <v>1.4805167804614827E-2</v>
      </c>
      <c r="U89" s="280">
        <f>IF((ISERR(IRR($B$84:U84))),0,IF(IRR($B$84:U84)&lt;0,0,IRR($B$84:U84)))</f>
        <v>2.3318407246284423E-2</v>
      </c>
      <c r="V89" s="280">
        <f>IF((ISERR(IRR($B$84:V84))),0,IF(IRR($B$84:V84)&lt;0,0,IRR($B$84:V84)))</f>
        <v>3.0757381731161937E-2</v>
      </c>
      <c r="W89" s="280">
        <f>IF((ISERR(IRR($B$84:W84))),0,IF(IRR($B$84:W84)&lt;0,0,IRR($B$84:W84)))</f>
        <v>3.7153616984686222E-2</v>
      </c>
      <c r="X89" s="280">
        <f>IF((ISERR(IRR($B$84:X84))),0,IF(IRR($B$84:X84)&lt;0,0,IRR($B$84:X84)))</f>
        <v>4.2791374646621527E-2</v>
      </c>
      <c r="Y89" s="280">
        <f>IF((ISERR(IRR($B$84:Y84))),0,IF(IRR($B$84:Y84)&lt;0,0,IRR($B$84:Y84)))</f>
        <v>4.7734589102980785E-2</v>
      </c>
      <c r="Z89" s="280">
        <f>IF((ISERR(IRR($B$84:Z84))),0,IF(IRR($B$84:Z84)&lt;0,0,IRR($B$84:Z84)))</f>
        <v>5.2049585838974899E-2</v>
      </c>
      <c r="AA89" s="280">
        <f>IF((ISERR(IRR($B$84:AA84))),0,IF(IRR($B$84:AA84)&lt;0,0,IRR($B$84:AA84)))</f>
        <v>5.5906804978469227E-2</v>
      </c>
      <c r="AB89" s="280">
        <f>IF((ISERR(IRR($B$84:AB84))),0,IF(IRR($B$84:AB84)&lt;0,0,IRR($B$84:AB84)))</f>
        <v>5.9333361731433332E-2</v>
      </c>
      <c r="AC89" s="280">
        <f>IF((ISERR(IRR($B$84:AC84))),0,IF(IRR($B$84:AC84)&lt;0,0,IRR($B$84:AC84)))</f>
        <v>6.2334538585975041E-2</v>
      </c>
      <c r="AD89" s="280">
        <f>IF((ISERR(IRR($B$84:AD84))),0,IF(IRR($B$84:AD84)&lt;0,0,IRR($B$84:AD84)))</f>
        <v>6.5072742305029019E-2</v>
      </c>
      <c r="AE89" s="280">
        <f>IF((ISERR(IRR($B$84:AE84))),0,IF(IRR($B$84:AE84)&lt;0,0,IRR($B$84:AE84)))</f>
        <v>6.7530435439965286E-2</v>
      </c>
      <c r="AF89" s="280">
        <f>IF((ISERR(IRR($B$84:AF84))),0,IF(IRR($B$84:AF84)&lt;0,0,IRR($B$84:AF84)))</f>
        <v>6.9722160282828183E-2</v>
      </c>
      <c r="AG89" s="280">
        <f>IF((ISERR(IRR($B$84:AG84))),0,IF(IRR($B$84:AG84)&lt;0,0,IRR($B$84:AG84)))</f>
        <v>7.1720928915012694E-2</v>
      </c>
      <c r="AH89" s="280">
        <f>IF((ISERR(IRR($B$84:AH84))),0,IF(IRR($B$84:AH84)&lt;0,0,IRR($B$84:AH84)))</f>
        <v>7.3529954498737338E-2</v>
      </c>
      <c r="AI89" s="280">
        <f>IF((ISERR(IRR($B$84:AI84))),0,IF(IRR($B$84:AI84)&lt;0,0,IRR($B$84:AI84)))</f>
        <v>7.5171224554922533E-2</v>
      </c>
      <c r="AJ89" s="198"/>
      <c r="AK89" s="198"/>
      <c r="AL89" s="198"/>
      <c r="AM89" s="198"/>
      <c r="AN89" s="198"/>
      <c r="AO89" s="198"/>
      <c r="AP89" s="198"/>
      <c r="AQ89" s="198"/>
      <c r="AR89" s="198"/>
    </row>
    <row r="90" spans="1:46" ht="14.25" x14ac:dyDescent="0.2">
      <c r="A90" s="188" t="s">
        <v>497</v>
      </c>
      <c r="B90" s="281">
        <f t="shared" ref="B90:AI90" si="44">IF(AND(B85&gt;0,A85&lt;0),(B75-(B85/(B85-A85))),0)</f>
        <v>0</v>
      </c>
      <c r="C90" s="281">
        <f t="shared" si="44"/>
        <v>0</v>
      </c>
      <c r="D90" s="281">
        <f t="shared" si="44"/>
        <v>0</v>
      </c>
      <c r="E90" s="281">
        <f t="shared" si="44"/>
        <v>0</v>
      </c>
      <c r="F90" s="281">
        <f t="shared" si="44"/>
        <v>0</v>
      </c>
      <c r="G90" s="281">
        <f t="shared" si="44"/>
        <v>0</v>
      </c>
      <c r="H90" s="281">
        <f t="shared" si="44"/>
        <v>0</v>
      </c>
      <c r="I90" s="281">
        <f t="shared" si="44"/>
        <v>0</v>
      </c>
      <c r="J90" s="281">
        <f t="shared" si="44"/>
        <v>0</v>
      </c>
      <c r="K90" s="281">
        <f t="shared" si="44"/>
        <v>0</v>
      </c>
      <c r="L90" s="281">
        <f t="shared" si="44"/>
        <v>0</v>
      </c>
      <c r="M90" s="281">
        <f t="shared" si="44"/>
        <v>0</v>
      </c>
      <c r="N90" s="281">
        <f t="shared" si="44"/>
        <v>0</v>
      </c>
      <c r="O90" s="281">
        <f t="shared" si="44"/>
        <v>0</v>
      </c>
      <c r="P90" s="281">
        <f t="shared" si="44"/>
        <v>0</v>
      </c>
      <c r="Q90" s="281">
        <f t="shared" si="44"/>
        <v>0</v>
      </c>
      <c r="R90" s="281">
        <f t="shared" si="44"/>
        <v>0</v>
      </c>
      <c r="S90" s="281">
        <f t="shared" si="44"/>
        <v>17.561415855687507</v>
      </c>
      <c r="T90" s="281">
        <f t="shared" si="44"/>
        <v>0</v>
      </c>
      <c r="U90" s="281">
        <f t="shared" si="44"/>
        <v>0</v>
      </c>
      <c r="V90" s="281">
        <f t="shared" si="44"/>
        <v>0</v>
      </c>
      <c r="W90" s="281">
        <f t="shared" si="44"/>
        <v>0</v>
      </c>
      <c r="X90" s="281">
        <f t="shared" si="44"/>
        <v>0</v>
      </c>
      <c r="Y90" s="281">
        <f t="shared" si="44"/>
        <v>0</v>
      </c>
      <c r="Z90" s="281">
        <f t="shared" si="44"/>
        <v>0</v>
      </c>
      <c r="AA90" s="281">
        <f t="shared" si="44"/>
        <v>0</v>
      </c>
      <c r="AB90" s="281">
        <f t="shared" si="44"/>
        <v>0</v>
      </c>
      <c r="AC90" s="281">
        <f t="shared" si="44"/>
        <v>0</v>
      </c>
      <c r="AD90" s="281">
        <f t="shared" si="44"/>
        <v>0</v>
      </c>
      <c r="AE90" s="281">
        <f t="shared" si="44"/>
        <v>0</v>
      </c>
      <c r="AF90" s="281">
        <f t="shared" si="44"/>
        <v>0</v>
      </c>
      <c r="AG90" s="281">
        <f t="shared" si="44"/>
        <v>0</v>
      </c>
      <c r="AH90" s="281">
        <f t="shared" si="44"/>
        <v>0</v>
      </c>
      <c r="AI90" s="281">
        <f t="shared" si="44"/>
        <v>0</v>
      </c>
      <c r="AJ90" s="199"/>
      <c r="AK90" s="199"/>
      <c r="AL90" s="199"/>
      <c r="AM90" s="199"/>
      <c r="AN90" s="199"/>
      <c r="AO90" s="199"/>
      <c r="AP90" s="199"/>
      <c r="AQ90" s="199"/>
      <c r="AR90" s="199"/>
    </row>
    <row r="91" spans="1:46" ht="15" thickBot="1" x14ac:dyDescent="0.25">
      <c r="A91" s="200" t="s">
        <v>498</v>
      </c>
      <c r="B91" s="282">
        <f t="shared" ref="B91:AI91" si="45">IF(AND(B88&gt;0,A88&lt;0),(B75-(B88/(B88-A88))),0)</f>
        <v>0</v>
      </c>
      <c r="C91" s="282">
        <f t="shared" si="45"/>
        <v>0</v>
      </c>
      <c r="D91" s="282">
        <f t="shared" si="45"/>
        <v>0</v>
      </c>
      <c r="E91" s="282">
        <f t="shared" si="45"/>
        <v>0</v>
      </c>
      <c r="F91" s="282">
        <f t="shared" si="45"/>
        <v>0</v>
      </c>
      <c r="G91" s="282">
        <f t="shared" si="45"/>
        <v>0</v>
      </c>
      <c r="H91" s="282">
        <f t="shared" si="45"/>
        <v>0</v>
      </c>
      <c r="I91" s="282">
        <f t="shared" si="45"/>
        <v>0</v>
      </c>
      <c r="J91" s="282">
        <f t="shared" si="45"/>
        <v>0</v>
      </c>
      <c r="K91" s="282">
        <f t="shared" si="45"/>
        <v>0</v>
      </c>
      <c r="L91" s="282">
        <f t="shared" si="45"/>
        <v>0</v>
      </c>
      <c r="M91" s="282">
        <f t="shared" si="45"/>
        <v>0</v>
      </c>
      <c r="N91" s="282">
        <f t="shared" si="45"/>
        <v>0</v>
      </c>
      <c r="O91" s="282">
        <f t="shared" si="45"/>
        <v>0</v>
      </c>
      <c r="P91" s="282">
        <f t="shared" si="45"/>
        <v>0</v>
      </c>
      <c r="Q91" s="282">
        <f t="shared" si="45"/>
        <v>0</v>
      </c>
      <c r="R91" s="282">
        <f t="shared" si="45"/>
        <v>0</v>
      </c>
      <c r="S91" s="282">
        <f t="shared" si="45"/>
        <v>0</v>
      </c>
      <c r="T91" s="282">
        <f t="shared" si="45"/>
        <v>0</v>
      </c>
      <c r="U91" s="282">
        <f t="shared" si="45"/>
        <v>0</v>
      </c>
      <c r="V91" s="282">
        <f t="shared" si="45"/>
        <v>0</v>
      </c>
      <c r="W91" s="282">
        <f t="shared" si="45"/>
        <v>0</v>
      </c>
      <c r="X91" s="282">
        <f t="shared" si="45"/>
        <v>0</v>
      </c>
      <c r="Y91" s="282">
        <f t="shared" si="45"/>
        <v>0</v>
      </c>
      <c r="Z91" s="282">
        <f t="shared" si="45"/>
        <v>0</v>
      </c>
      <c r="AA91" s="282">
        <f t="shared" si="45"/>
        <v>0</v>
      </c>
      <c r="AB91" s="282">
        <f t="shared" si="45"/>
        <v>0</v>
      </c>
      <c r="AC91" s="282">
        <f t="shared" si="45"/>
        <v>0</v>
      </c>
      <c r="AD91" s="282">
        <f t="shared" si="45"/>
        <v>0</v>
      </c>
      <c r="AE91" s="282">
        <f t="shared" si="45"/>
        <v>0</v>
      </c>
      <c r="AF91" s="282">
        <f t="shared" si="45"/>
        <v>0</v>
      </c>
      <c r="AG91" s="282">
        <f t="shared" si="45"/>
        <v>0</v>
      </c>
      <c r="AH91" s="282">
        <f t="shared" si="45"/>
        <v>0</v>
      </c>
      <c r="AI91" s="282">
        <f t="shared" si="45"/>
        <v>0</v>
      </c>
      <c r="AJ91" s="199"/>
      <c r="AK91" s="199"/>
      <c r="AL91" s="199"/>
      <c r="AM91" s="199"/>
      <c r="AN91" s="199"/>
      <c r="AO91" s="199"/>
      <c r="AP91" s="199"/>
      <c r="AQ91" s="199"/>
      <c r="AR91" s="199"/>
    </row>
    <row r="92" spans="1:46" x14ac:dyDescent="0.2">
      <c r="A92" s="201"/>
      <c r="B92" s="201">
        <v>2017</v>
      </c>
      <c r="C92" s="201">
        <v>2018</v>
      </c>
      <c r="D92" s="201">
        <v>2019</v>
      </c>
      <c r="E92" s="201">
        <v>2020</v>
      </c>
      <c r="F92" s="201">
        <v>2021</v>
      </c>
      <c r="G92" s="201">
        <v>2022</v>
      </c>
      <c r="H92" s="201">
        <v>2023</v>
      </c>
      <c r="I92" s="201">
        <v>2024</v>
      </c>
      <c r="J92" s="201">
        <v>2025</v>
      </c>
      <c r="K92" s="201">
        <v>2026</v>
      </c>
      <c r="L92" s="201">
        <v>2027</v>
      </c>
      <c r="M92" s="201">
        <v>2028</v>
      </c>
      <c r="N92" s="201">
        <v>2029</v>
      </c>
      <c r="O92" s="201">
        <v>2030</v>
      </c>
      <c r="P92" s="201">
        <v>2031</v>
      </c>
      <c r="Q92" s="201">
        <v>2032</v>
      </c>
      <c r="R92" s="201">
        <v>2033</v>
      </c>
      <c r="S92" s="201">
        <v>2034</v>
      </c>
      <c r="T92" s="201">
        <v>2035</v>
      </c>
      <c r="U92" s="201">
        <v>2036</v>
      </c>
      <c r="V92" s="201">
        <v>2037</v>
      </c>
      <c r="W92" s="201">
        <v>2038</v>
      </c>
      <c r="X92" s="201">
        <v>2039</v>
      </c>
      <c r="Y92" s="201">
        <v>2040</v>
      </c>
      <c r="Z92" s="201">
        <v>2041</v>
      </c>
      <c r="AA92" s="201">
        <v>2042</v>
      </c>
      <c r="AB92" s="201">
        <v>2043</v>
      </c>
      <c r="AC92" s="201">
        <v>2044</v>
      </c>
      <c r="AD92" s="201">
        <v>2045</v>
      </c>
      <c r="AE92" s="201">
        <v>2046</v>
      </c>
      <c r="AF92" s="201">
        <v>2047</v>
      </c>
      <c r="AG92" s="201">
        <v>2048</v>
      </c>
      <c r="AH92" s="201">
        <v>2049</v>
      </c>
      <c r="AI92" s="201">
        <v>2050</v>
      </c>
      <c r="AJ92" s="161"/>
      <c r="AK92" s="161"/>
      <c r="AL92" s="161"/>
      <c r="AM92" s="161"/>
      <c r="AN92" s="161"/>
      <c r="AO92" s="161"/>
      <c r="AP92" s="161"/>
      <c r="AQ92" s="161"/>
      <c r="AR92" s="161"/>
    </row>
    <row r="93" spans="1:46" ht="15.75" customHeight="1" x14ac:dyDescent="0.2">
      <c r="A93" s="202" t="s">
        <v>499</v>
      </c>
      <c r="B93" s="202"/>
      <c r="C93" s="202"/>
      <c r="D93" s="202"/>
      <c r="E93" s="202"/>
      <c r="F93" s="202"/>
      <c r="G93" s="202"/>
      <c r="H93" s="202"/>
      <c r="I93" s="202"/>
      <c r="J93" s="202"/>
      <c r="K93" s="202"/>
      <c r="L93" s="202"/>
      <c r="M93" s="202"/>
      <c r="N93" s="202"/>
      <c r="O93" s="202"/>
      <c r="P93" s="202"/>
      <c r="Q93" s="202"/>
      <c r="R93" s="202"/>
      <c r="S93" s="202"/>
      <c r="T93" s="202"/>
      <c r="U93" s="202"/>
      <c r="V93" s="202"/>
      <c r="W93" s="202"/>
      <c r="X93" s="202"/>
      <c r="Y93" s="202"/>
      <c r="Z93" s="202"/>
      <c r="AA93" s="202"/>
      <c r="AB93" s="202"/>
      <c r="AC93" s="202"/>
      <c r="AD93" s="164"/>
      <c r="AE93" s="164"/>
      <c r="AF93" s="164"/>
      <c r="AG93" s="164"/>
      <c r="AH93" s="164"/>
      <c r="AI93" s="164"/>
      <c r="AJ93" s="164"/>
      <c r="AK93" s="164"/>
      <c r="AL93" s="164"/>
      <c r="AM93" s="164"/>
      <c r="AN93" s="164"/>
      <c r="AO93" s="164"/>
      <c r="AP93" s="164"/>
      <c r="AQ93" s="164"/>
    </row>
    <row r="94" spans="1:46" ht="68.25" customHeight="1" x14ac:dyDescent="0.2">
      <c r="A94" s="534" t="s">
        <v>500</v>
      </c>
      <c r="B94" s="534"/>
      <c r="C94" s="534"/>
      <c r="D94" s="534"/>
      <c r="E94" s="534"/>
      <c r="F94" s="534"/>
      <c r="G94" s="534"/>
      <c r="H94" s="534"/>
      <c r="I94" s="534"/>
      <c r="J94" s="161"/>
      <c r="K94" s="161"/>
      <c r="L94" s="161"/>
      <c r="M94" s="161"/>
      <c r="N94" s="161"/>
      <c r="O94" s="161"/>
      <c r="P94" s="161"/>
      <c r="Q94" s="161"/>
      <c r="R94" s="161"/>
      <c r="S94" s="161"/>
      <c r="T94" s="161"/>
      <c r="U94" s="161"/>
      <c r="V94" s="161"/>
      <c r="W94" s="161"/>
      <c r="X94" s="161"/>
      <c r="Y94" s="161"/>
      <c r="Z94" s="161"/>
      <c r="AA94" s="161"/>
      <c r="AB94" s="161"/>
      <c r="AC94" s="161"/>
      <c r="AD94" s="164"/>
      <c r="AE94" s="164"/>
      <c r="AF94" s="164"/>
      <c r="AG94" s="164"/>
      <c r="AH94" s="164"/>
      <c r="AI94" s="164"/>
      <c r="AJ94" s="164"/>
      <c r="AK94" s="164"/>
      <c r="AL94" s="164"/>
      <c r="AM94" s="164"/>
      <c r="AN94" s="164"/>
      <c r="AO94" s="164"/>
      <c r="AP94" s="164"/>
      <c r="AQ94" s="164"/>
    </row>
    <row r="95" spans="1:46" x14ac:dyDescent="0.2">
      <c r="C95" s="67"/>
    </row>
    <row r="96" spans="1:46" s="287" customFormat="1" ht="21" hidden="1" customHeight="1" x14ac:dyDescent="0.25">
      <c r="A96" s="286" t="s">
        <v>530</v>
      </c>
    </row>
    <row r="97" spans="1:36" s="287" customFormat="1" hidden="1" x14ac:dyDescent="0.25">
      <c r="A97" s="286"/>
    </row>
    <row r="98" spans="1:36" s="287" customFormat="1" ht="30" hidden="1" x14ac:dyDescent="0.25">
      <c r="A98" s="288" t="s">
        <v>531</v>
      </c>
      <c r="B98" s="289">
        <v>10</v>
      </c>
    </row>
    <row r="99" spans="1:36" s="287" customFormat="1" ht="15" hidden="1" x14ac:dyDescent="0.25">
      <c r="A99" s="288" t="s">
        <v>532</v>
      </c>
      <c r="B99" s="289">
        <f>B98*1.05*0.93</f>
        <v>9.7650000000000006</v>
      </c>
    </row>
    <row r="100" spans="1:36" s="287" customFormat="1" ht="15" hidden="1" x14ac:dyDescent="0.25">
      <c r="A100" s="288" t="s">
        <v>533</v>
      </c>
      <c r="B100" s="289">
        <v>2.3200000000000003</v>
      </c>
    </row>
    <row r="101" spans="1:36" s="287" customFormat="1" ht="30" hidden="1" x14ac:dyDescent="0.25">
      <c r="A101" s="288" t="s">
        <v>534</v>
      </c>
      <c r="B101" s="289">
        <v>0.22185000000000019</v>
      </c>
    </row>
    <row r="102" spans="1:36" s="287" customFormat="1" ht="15" hidden="1" x14ac:dyDescent="0.25">
      <c r="A102" s="290"/>
      <c r="B102" s="291"/>
    </row>
    <row r="103" spans="1:36" s="287" customFormat="1" ht="30" hidden="1" x14ac:dyDescent="0.25">
      <c r="A103" s="288" t="s">
        <v>535</v>
      </c>
      <c r="B103" s="289">
        <f>B99-B100</f>
        <v>7.4450000000000003</v>
      </c>
    </row>
    <row r="104" spans="1:36" s="287" customFormat="1" ht="15" hidden="1" x14ac:dyDescent="0.25">
      <c r="A104" s="290"/>
      <c r="B104" s="291"/>
    </row>
    <row r="105" spans="1:36" s="287" customFormat="1" ht="30" hidden="1" x14ac:dyDescent="0.25">
      <c r="A105" s="288" t="s">
        <v>536</v>
      </c>
      <c r="B105" s="289">
        <v>16</v>
      </c>
    </row>
    <row r="106" spans="1:36" s="287" customFormat="1" ht="15" hidden="1" x14ac:dyDescent="0.25">
      <c r="A106" s="288" t="s">
        <v>537</v>
      </c>
      <c r="B106" s="289">
        <f>IF(B100&gt;0,(IF(B101&gt;0,B100-B101,-B101+B100)),IF(B101&lt;0,-B101+B100,0))</f>
        <v>2.09815</v>
      </c>
    </row>
    <row r="107" spans="1:36" s="287" customFormat="1" ht="15" hidden="1" x14ac:dyDescent="0.25">
      <c r="A107" s="288" t="s">
        <v>538</v>
      </c>
      <c r="B107" s="289"/>
    </row>
    <row r="108" spans="1:36" s="287" customFormat="1" ht="15" hidden="1" x14ac:dyDescent="0.25">
      <c r="A108" s="288" t="s">
        <v>539</v>
      </c>
      <c r="B108" s="289">
        <f>IF(B99&gt;0,B106-B107,0)</f>
        <v>2.09815</v>
      </c>
    </row>
    <row r="109" spans="1:36" s="287" customFormat="1" hidden="1" x14ac:dyDescent="0.25">
      <c r="A109" s="292"/>
      <c r="B109" s="293"/>
    </row>
    <row r="110" spans="1:36" s="297" customFormat="1" ht="15" hidden="1" x14ac:dyDescent="0.25">
      <c r="A110" s="294" t="s">
        <v>540</v>
      </c>
      <c r="B110" s="295">
        <v>2017</v>
      </c>
      <c r="C110" s="295">
        <f t="shared" ref="C110:AI110" si="46">B110+1</f>
        <v>2018</v>
      </c>
      <c r="D110" s="295">
        <f t="shared" si="46"/>
        <v>2019</v>
      </c>
      <c r="E110" s="295">
        <f t="shared" si="46"/>
        <v>2020</v>
      </c>
      <c r="F110" s="295">
        <f t="shared" si="46"/>
        <v>2021</v>
      </c>
      <c r="G110" s="295">
        <f t="shared" si="46"/>
        <v>2022</v>
      </c>
      <c r="H110" s="295">
        <f t="shared" si="46"/>
        <v>2023</v>
      </c>
      <c r="I110" s="295">
        <f t="shared" si="46"/>
        <v>2024</v>
      </c>
      <c r="J110" s="295">
        <f t="shared" si="46"/>
        <v>2025</v>
      </c>
      <c r="K110" s="295">
        <f t="shared" si="46"/>
        <v>2026</v>
      </c>
      <c r="L110" s="295">
        <f t="shared" si="46"/>
        <v>2027</v>
      </c>
      <c r="M110" s="295">
        <f t="shared" si="46"/>
        <v>2028</v>
      </c>
      <c r="N110" s="295">
        <f t="shared" si="46"/>
        <v>2029</v>
      </c>
      <c r="O110" s="295">
        <f t="shared" si="46"/>
        <v>2030</v>
      </c>
      <c r="P110" s="295">
        <f t="shared" si="46"/>
        <v>2031</v>
      </c>
      <c r="Q110" s="295">
        <f t="shared" si="46"/>
        <v>2032</v>
      </c>
      <c r="R110" s="295">
        <f t="shared" si="46"/>
        <v>2033</v>
      </c>
      <c r="S110" s="295">
        <f t="shared" si="46"/>
        <v>2034</v>
      </c>
      <c r="T110" s="295">
        <f t="shared" si="46"/>
        <v>2035</v>
      </c>
      <c r="U110" s="295">
        <f t="shared" si="46"/>
        <v>2036</v>
      </c>
      <c r="V110" s="295">
        <f t="shared" si="46"/>
        <v>2037</v>
      </c>
      <c r="W110" s="295">
        <f t="shared" si="46"/>
        <v>2038</v>
      </c>
      <c r="X110" s="295">
        <f t="shared" si="46"/>
        <v>2039</v>
      </c>
      <c r="Y110" s="295">
        <f t="shared" si="46"/>
        <v>2040</v>
      </c>
      <c r="Z110" s="295">
        <f t="shared" si="46"/>
        <v>2041</v>
      </c>
      <c r="AA110" s="295">
        <f t="shared" si="46"/>
        <v>2042</v>
      </c>
      <c r="AB110" s="295">
        <f t="shared" si="46"/>
        <v>2043</v>
      </c>
      <c r="AC110" s="295">
        <f t="shared" si="46"/>
        <v>2044</v>
      </c>
      <c r="AD110" s="295">
        <f t="shared" si="46"/>
        <v>2045</v>
      </c>
      <c r="AE110" s="295">
        <f t="shared" si="46"/>
        <v>2046</v>
      </c>
      <c r="AF110" s="295">
        <f t="shared" si="46"/>
        <v>2047</v>
      </c>
      <c r="AG110" s="295">
        <f t="shared" si="46"/>
        <v>2048</v>
      </c>
      <c r="AH110" s="295">
        <f t="shared" si="46"/>
        <v>2049</v>
      </c>
      <c r="AI110" s="295">
        <f t="shared" si="46"/>
        <v>2050</v>
      </c>
      <c r="AJ110" s="296"/>
    </row>
    <row r="111" spans="1:36" s="302" customFormat="1" ht="14.25" hidden="1" x14ac:dyDescent="0.2">
      <c r="A111" s="298"/>
      <c r="B111" s="299"/>
      <c r="C111" s="300"/>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301"/>
    </row>
    <row r="112" spans="1:36" s="302" customFormat="1" ht="14.25" hidden="1" x14ac:dyDescent="0.2">
      <c r="A112" s="303" t="s">
        <v>541</v>
      </c>
      <c r="B112" s="299">
        <f t="shared" ref="B112:AH112" si="47">B120*B113*B114*1000</f>
        <v>0</v>
      </c>
      <c r="C112" s="299">
        <f t="shared" si="47"/>
        <v>0</v>
      </c>
      <c r="D112" s="299">
        <f t="shared" si="47"/>
        <v>0</v>
      </c>
      <c r="E112" s="299">
        <f>E120*E113*E114*1000</f>
        <v>4709730.3135299999</v>
      </c>
      <c r="F112" s="299">
        <f t="shared" si="47"/>
        <v>9419460.6270599999</v>
      </c>
      <c r="G112" s="299">
        <f t="shared" si="47"/>
        <v>14271910.040999997</v>
      </c>
      <c r="H112" s="299">
        <f t="shared" si="47"/>
        <v>16312552.040999997</v>
      </c>
      <c r="I112" s="299">
        <f t="shared" si="47"/>
        <v>19033408.040999997</v>
      </c>
      <c r="J112" s="299">
        <f t="shared" si="47"/>
        <v>21754264.040999997</v>
      </c>
      <c r="K112" s="299">
        <f t="shared" si="47"/>
        <v>24475120.040999994</v>
      </c>
      <c r="L112" s="299">
        <f>L120*L113*L114*1000</f>
        <v>27195976.040999994</v>
      </c>
      <c r="M112" s="299">
        <f t="shared" si="47"/>
        <v>29916832.040999994</v>
      </c>
      <c r="N112" s="299">
        <f t="shared" si="47"/>
        <v>32637688.040999994</v>
      </c>
      <c r="O112" s="299">
        <f t="shared" si="47"/>
        <v>35358544.041000001</v>
      </c>
      <c r="P112" s="299">
        <f t="shared" si="47"/>
        <v>38079400.041000001</v>
      </c>
      <c r="Q112" s="299">
        <f t="shared" si="47"/>
        <v>39854758.581</v>
      </c>
      <c r="R112" s="299">
        <f t="shared" si="47"/>
        <v>39854758.581</v>
      </c>
      <c r="S112" s="299">
        <f t="shared" si="47"/>
        <v>39854758.581</v>
      </c>
      <c r="T112" s="299">
        <f t="shared" si="47"/>
        <v>39854758.581</v>
      </c>
      <c r="U112" s="299">
        <f t="shared" si="47"/>
        <v>39854758.581</v>
      </c>
      <c r="V112" s="299">
        <f t="shared" si="47"/>
        <v>39854758.581</v>
      </c>
      <c r="W112" s="299">
        <f t="shared" si="47"/>
        <v>39854758.581</v>
      </c>
      <c r="X112" s="299">
        <f t="shared" si="47"/>
        <v>39854758.581</v>
      </c>
      <c r="Y112" s="299">
        <f t="shared" si="47"/>
        <v>39854758.581</v>
      </c>
      <c r="Z112" s="299">
        <f t="shared" si="47"/>
        <v>39854758.581</v>
      </c>
      <c r="AA112" s="299">
        <f t="shared" si="47"/>
        <v>39854758.581</v>
      </c>
      <c r="AB112" s="299">
        <f t="shared" si="47"/>
        <v>39854758.581</v>
      </c>
      <c r="AC112" s="299">
        <f t="shared" si="47"/>
        <v>39854758.581</v>
      </c>
      <c r="AD112" s="299">
        <f t="shared" si="47"/>
        <v>39854758.581</v>
      </c>
      <c r="AE112" s="299">
        <f t="shared" si="47"/>
        <v>39854758.581</v>
      </c>
      <c r="AF112" s="299">
        <f>AF120*AF113*AF114*1000</f>
        <v>39854758.581</v>
      </c>
      <c r="AG112" s="299">
        <f t="shared" si="47"/>
        <v>39854758.581</v>
      </c>
      <c r="AH112" s="299">
        <f t="shared" si="47"/>
        <v>39854758.581</v>
      </c>
      <c r="AI112" s="299">
        <f t="shared" ref="AI112" si="48">AI120*AI113*AI114*1000</f>
        <v>39854758.581</v>
      </c>
      <c r="AJ112" s="301"/>
    </row>
    <row r="113" spans="1:36" s="297" customFormat="1" ht="15" hidden="1" x14ac:dyDescent="0.25">
      <c r="A113" s="304" t="s">
        <v>542</v>
      </c>
      <c r="B113" s="305">
        <f>12*365</f>
        <v>4380</v>
      </c>
      <c r="C113" s="305">
        <f>B113</f>
        <v>4380</v>
      </c>
      <c r="D113" s="305">
        <f t="shared" ref="D113:S114" si="49">C113</f>
        <v>4380</v>
      </c>
      <c r="E113" s="305">
        <f t="shared" si="49"/>
        <v>4380</v>
      </c>
      <c r="F113" s="305">
        <f t="shared" si="49"/>
        <v>4380</v>
      </c>
      <c r="G113" s="305">
        <f t="shared" si="49"/>
        <v>4380</v>
      </c>
      <c r="H113" s="305">
        <f t="shared" si="49"/>
        <v>4380</v>
      </c>
      <c r="I113" s="305">
        <f t="shared" si="49"/>
        <v>4380</v>
      </c>
      <c r="J113" s="305">
        <f t="shared" si="49"/>
        <v>4380</v>
      </c>
      <c r="K113" s="305">
        <f t="shared" si="49"/>
        <v>4380</v>
      </c>
      <c r="L113" s="305">
        <f t="shared" si="49"/>
        <v>4380</v>
      </c>
      <c r="M113" s="305">
        <f t="shared" si="49"/>
        <v>4380</v>
      </c>
      <c r="N113" s="305">
        <f t="shared" si="49"/>
        <v>4380</v>
      </c>
      <c r="O113" s="305">
        <f t="shared" si="49"/>
        <v>4380</v>
      </c>
      <c r="P113" s="305">
        <f t="shared" si="49"/>
        <v>4380</v>
      </c>
      <c r="Q113" s="305">
        <f t="shared" si="49"/>
        <v>4380</v>
      </c>
      <c r="R113" s="305">
        <f t="shared" si="49"/>
        <v>4380</v>
      </c>
      <c r="S113" s="305">
        <f t="shared" si="49"/>
        <v>4380</v>
      </c>
      <c r="T113" s="305">
        <f t="shared" ref="T113:AI114" si="50">S113</f>
        <v>4380</v>
      </c>
      <c r="U113" s="305">
        <f t="shared" si="50"/>
        <v>4380</v>
      </c>
      <c r="V113" s="305">
        <f t="shared" si="50"/>
        <v>4380</v>
      </c>
      <c r="W113" s="305">
        <f t="shared" si="50"/>
        <v>4380</v>
      </c>
      <c r="X113" s="305">
        <f t="shared" si="50"/>
        <v>4380</v>
      </c>
      <c r="Y113" s="305">
        <f t="shared" si="50"/>
        <v>4380</v>
      </c>
      <c r="Z113" s="305">
        <f t="shared" si="50"/>
        <v>4380</v>
      </c>
      <c r="AA113" s="305">
        <f t="shared" si="50"/>
        <v>4380</v>
      </c>
      <c r="AB113" s="305">
        <f t="shared" si="50"/>
        <v>4380</v>
      </c>
      <c r="AC113" s="305">
        <f t="shared" si="50"/>
        <v>4380</v>
      </c>
      <c r="AD113" s="305">
        <f t="shared" si="50"/>
        <v>4380</v>
      </c>
      <c r="AE113" s="305">
        <f t="shared" si="50"/>
        <v>4380</v>
      </c>
      <c r="AF113" s="305">
        <f t="shared" si="50"/>
        <v>4380</v>
      </c>
      <c r="AG113" s="305">
        <f t="shared" si="50"/>
        <v>4380</v>
      </c>
      <c r="AH113" s="305">
        <f t="shared" si="50"/>
        <v>4380</v>
      </c>
      <c r="AI113" s="305">
        <f t="shared" si="50"/>
        <v>4380</v>
      </c>
      <c r="AJ113" s="301"/>
    </row>
    <row r="114" spans="1:36" s="297" customFormat="1" ht="15" hidden="1" customHeight="1" x14ac:dyDescent="0.25">
      <c r="A114" s="304" t="s">
        <v>543</v>
      </c>
      <c r="B114" s="306">
        <v>1.3960600000000001</v>
      </c>
      <c r="C114" s="306">
        <v>1.4332</v>
      </c>
      <c r="D114" s="306">
        <v>1.5529999999999999</v>
      </c>
      <c r="E114" s="306">
        <f t="shared" si="49"/>
        <v>1.5529999999999999</v>
      </c>
      <c r="F114" s="306">
        <f t="shared" si="49"/>
        <v>1.5529999999999999</v>
      </c>
      <c r="G114" s="306">
        <f t="shared" si="49"/>
        <v>1.5529999999999999</v>
      </c>
      <c r="H114" s="306">
        <f t="shared" si="49"/>
        <v>1.5529999999999999</v>
      </c>
      <c r="I114" s="306">
        <f t="shared" si="49"/>
        <v>1.5529999999999999</v>
      </c>
      <c r="J114" s="306">
        <f t="shared" si="49"/>
        <v>1.5529999999999999</v>
      </c>
      <c r="K114" s="306">
        <f t="shared" si="49"/>
        <v>1.5529999999999999</v>
      </c>
      <c r="L114" s="306">
        <f t="shared" si="49"/>
        <v>1.5529999999999999</v>
      </c>
      <c r="M114" s="306">
        <f t="shared" si="49"/>
        <v>1.5529999999999999</v>
      </c>
      <c r="N114" s="306">
        <f t="shared" si="49"/>
        <v>1.5529999999999999</v>
      </c>
      <c r="O114" s="306">
        <f t="shared" si="49"/>
        <v>1.5529999999999999</v>
      </c>
      <c r="P114" s="306">
        <f t="shared" si="49"/>
        <v>1.5529999999999999</v>
      </c>
      <c r="Q114" s="306">
        <f t="shared" si="49"/>
        <v>1.5529999999999999</v>
      </c>
      <c r="R114" s="306">
        <f t="shared" si="49"/>
        <v>1.5529999999999999</v>
      </c>
      <c r="S114" s="306">
        <f t="shared" si="49"/>
        <v>1.5529999999999999</v>
      </c>
      <c r="T114" s="306">
        <f t="shared" si="50"/>
        <v>1.5529999999999999</v>
      </c>
      <c r="U114" s="306">
        <f t="shared" si="50"/>
        <v>1.5529999999999999</v>
      </c>
      <c r="V114" s="306">
        <f t="shared" si="50"/>
        <v>1.5529999999999999</v>
      </c>
      <c r="W114" s="306">
        <f t="shared" si="50"/>
        <v>1.5529999999999999</v>
      </c>
      <c r="X114" s="306">
        <f t="shared" si="50"/>
        <v>1.5529999999999999</v>
      </c>
      <c r="Y114" s="306">
        <f t="shared" si="50"/>
        <v>1.5529999999999999</v>
      </c>
      <c r="Z114" s="306">
        <f t="shared" si="50"/>
        <v>1.5529999999999999</v>
      </c>
      <c r="AA114" s="306">
        <f t="shared" si="50"/>
        <v>1.5529999999999999</v>
      </c>
      <c r="AB114" s="306">
        <f t="shared" si="50"/>
        <v>1.5529999999999999</v>
      </c>
      <c r="AC114" s="306">
        <f t="shared" si="50"/>
        <v>1.5529999999999999</v>
      </c>
      <c r="AD114" s="306">
        <f t="shared" si="50"/>
        <v>1.5529999999999999</v>
      </c>
      <c r="AE114" s="306">
        <f t="shared" si="50"/>
        <v>1.5529999999999999</v>
      </c>
      <c r="AF114" s="306">
        <f t="shared" si="50"/>
        <v>1.5529999999999999</v>
      </c>
      <c r="AG114" s="306">
        <f t="shared" si="50"/>
        <v>1.5529999999999999</v>
      </c>
      <c r="AH114" s="306">
        <f t="shared" si="50"/>
        <v>1.5529999999999999</v>
      </c>
      <c r="AI114" s="306">
        <f t="shared" si="50"/>
        <v>1.5529999999999999</v>
      </c>
      <c r="AJ114" s="112"/>
    </row>
    <row r="115" spans="1:36" s="297" customFormat="1" ht="30" hidden="1" x14ac:dyDescent="0.25">
      <c r="A115" s="288" t="s">
        <v>544</v>
      </c>
      <c r="B115" s="305"/>
      <c r="C115" s="289"/>
      <c r="D115" s="289"/>
      <c r="E115" s="289"/>
      <c r="F115" s="289"/>
      <c r="G115" s="289"/>
      <c r="H115" s="289"/>
      <c r="I115" s="289"/>
      <c r="J115" s="305"/>
      <c r="K115" s="305"/>
      <c r="L115" s="305"/>
      <c r="M115" s="305"/>
      <c r="N115" s="305"/>
      <c r="O115" s="305"/>
      <c r="P115" s="305"/>
      <c r="Q115" s="305"/>
      <c r="R115" s="305"/>
      <c r="S115" s="305"/>
      <c r="T115" s="305"/>
      <c r="U115" s="305"/>
      <c r="V115" s="305"/>
      <c r="W115" s="305"/>
      <c r="X115" s="305"/>
      <c r="Y115" s="305"/>
      <c r="Z115" s="305"/>
      <c r="AA115" s="305"/>
      <c r="AB115" s="305"/>
      <c r="AC115" s="305"/>
      <c r="AD115" s="305"/>
      <c r="AE115" s="305"/>
      <c r="AF115" s="305"/>
      <c r="AG115" s="305"/>
      <c r="AH115" s="305"/>
      <c r="AI115" s="305"/>
      <c r="AJ115" s="301"/>
    </row>
    <row r="116" spans="1:36" s="297" customFormat="1" ht="30" hidden="1" x14ac:dyDescent="0.25">
      <c r="A116" s="288" t="s">
        <v>545</v>
      </c>
      <c r="B116" s="305"/>
      <c r="C116" s="289"/>
      <c r="D116" s="289"/>
      <c r="E116" s="289">
        <f>B108*0.33</f>
        <v>0.69238949999999999</v>
      </c>
      <c r="F116" s="289">
        <f>B108*0.33</f>
        <v>0.69238949999999999</v>
      </c>
      <c r="G116" s="289">
        <f>B108*0.34</f>
        <v>0.71337100000000009</v>
      </c>
      <c r="H116" s="289"/>
      <c r="I116" s="289"/>
      <c r="J116" s="305"/>
      <c r="K116" s="305"/>
      <c r="L116" s="305"/>
      <c r="M116" s="305"/>
      <c r="N116" s="305"/>
      <c r="O116" s="305"/>
      <c r="P116" s="305"/>
      <c r="Q116" s="305"/>
      <c r="R116" s="305"/>
      <c r="S116" s="305"/>
      <c r="T116" s="305"/>
      <c r="U116" s="305"/>
      <c r="V116" s="305"/>
      <c r="W116" s="305"/>
      <c r="X116" s="305"/>
      <c r="Y116" s="305"/>
      <c r="Z116" s="305"/>
      <c r="AA116" s="305"/>
      <c r="AB116" s="305"/>
      <c r="AC116" s="305"/>
      <c r="AD116" s="305"/>
      <c r="AE116" s="305"/>
      <c r="AF116" s="305"/>
      <c r="AG116" s="305"/>
      <c r="AH116" s="305"/>
      <c r="AI116" s="305"/>
      <c r="AJ116" s="301"/>
    </row>
    <row r="117" spans="1:36" s="297" customFormat="1" ht="30" hidden="1" x14ac:dyDescent="0.25">
      <c r="A117" s="307" t="s">
        <v>546</v>
      </c>
      <c r="B117" s="289"/>
      <c r="C117" s="289"/>
      <c r="D117" s="289"/>
      <c r="E117" s="289"/>
      <c r="F117" s="289"/>
      <c r="G117" s="289"/>
      <c r="H117" s="289">
        <v>0.3</v>
      </c>
      <c r="I117" s="289">
        <v>0.3</v>
      </c>
      <c r="J117" s="289">
        <v>0.3</v>
      </c>
      <c r="K117" s="289">
        <v>0.3</v>
      </c>
      <c r="L117" s="289">
        <v>0.3</v>
      </c>
      <c r="M117" s="289">
        <v>0.3</v>
      </c>
      <c r="N117" s="289">
        <v>0.3</v>
      </c>
      <c r="O117" s="289">
        <v>0.3</v>
      </c>
      <c r="P117" s="289">
        <v>0.3</v>
      </c>
      <c r="Q117" s="289">
        <v>0.26100000000000001</v>
      </c>
      <c r="R117" s="289"/>
      <c r="S117" s="289"/>
      <c r="T117" s="289"/>
      <c r="U117" s="289"/>
      <c r="V117" s="289"/>
      <c r="W117" s="289"/>
      <c r="X117" s="289"/>
      <c r="Y117" s="289"/>
      <c r="Z117" s="289"/>
      <c r="AA117" s="289"/>
      <c r="AB117" s="289"/>
      <c r="AC117" s="289"/>
      <c r="AD117" s="289"/>
      <c r="AE117" s="289"/>
      <c r="AF117" s="289"/>
      <c r="AG117" s="289"/>
      <c r="AH117" s="289"/>
      <c r="AI117" s="289"/>
      <c r="AJ117" s="112"/>
    </row>
    <row r="118" spans="1:36" s="297" customFormat="1" ht="30" hidden="1" x14ac:dyDescent="0.25">
      <c r="A118" s="307" t="s">
        <v>547</v>
      </c>
      <c r="B118" s="289"/>
      <c r="C118" s="289"/>
      <c r="D118" s="289"/>
      <c r="E118" s="289"/>
      <c r="F118" s="289"/>
      <c r="G118" s="289"/>
      <c r="H118" s="289"/>
      <c r="I118" s="289">
        <v>0.1</v>
      </c>
      <c r="J118" s="289">
        <v>0.1</v>
      </c>
      <c r="K118" s="289">
        <v>0.1</v>
      </c>
      <c r="L118" s="289">
        <v>0.1</v>
      </c>
      <c r="M118" s="289">
        <v>0.1</v>
      </c>
      <c r="N118" s="289">
        <v>0.1</v>
      </c>
      <c r="O118" s="289">
        <v>0.1</v>
      </c>
      <c r="P118" s="289">
        <v>0.1</v>
      </c>
      <c r="Q118" s="289"/>
      <c r="R118" s="289"/>
      <c r="S118" s="289"/>
      <c r="T118" s="289"/>
      <c r="U118" s="289"/>
      <c r="V118" s="289"/>
      <c r="W118" s="289"/>
      <c r="X118" s="289"/>
      <c r="Y118" s="289"/>
      <c r="Z118" s="289"/>
      <c r="AA118" s="289"/>
      <c r="AB118" s="289"/>
      <c r="AC118" s="289"/>
      <c r="AD118" s="289"/>
      <c r="AE118" s="289"/>
      <c r="AF118" s="289"/>
      <c r="AG118" s="289"/>
      <c r="AH118" s="289"/>
      <c r="AI118" s="289"/>
    </row>
    <row r="119" spans="1:36" s="297" customFormat="1" ht="15" hidden="1" x14ac:dyDescent="0.25">
      <c r="A119" s="307" t="s">
        <v>548</v>
      </c>
      <c r="B119" s="289">
        <f>SUM(B115:B118)</f>
        <v>0</v>
      </c>
      <c r="C119" s="289">
        <f t="shared" ref="C119:M119" si="51">SUM(C115:C118)</f>
        <v>0</v>
      </c>
      <c r="D119" s="289">
        <f t="shared" si="51"/>
        <v>0</v>
      </c>
      <c r="E119" s="289">
        <f t="shared" si="51"/>
        <v>0.69238949999999999</v>
      </c>
      <c r="F119" s="289">
        <f t="shared" si="51"/>
        <v>0.69238949999999999</v>
      </c>
      <c r="G119" s="289">
        <f t="shared" si="51"/>
        <v>0.71337100000000009</v>
      </c>
      <c r="H119" s="289">
        <f t="shared" si="51"/>
        <v>0.3</v>
      </c>
      <c r="I119" s="289">
        <f t="shared" si="51"/>
        <v>0.4</v>
      </c>
      <c r="J119" s="289">
        <f t="shared" si="51"/>
        <v>0.4</v>
      </c>
      <c r="K119" s="289">
        <f t="shared" si="51"/>
        <v>0.4</v>
      </c>
      <c r="L119" s="289">
        <f t="shared" si="51"/>
        <v>0.4</v>
      </c>
      <c r="M119" s="289">
        <f t="shared" si="51"/>
        <v>0.4</v>
      </c>
      <c r="N119" s="289">
        <f>SUM(N115:N118)</f>
        <v>0.4</v>
      </c>
      <c r="O119" s="289">
        <f>SUM(O115:O118)</f>
        <v>0.4</v>
      </c>
      <c r="P119" s="289">
        <f t="shared" ref="P119:AH119" si="52">SUM(P115:P118)</f>
        <v>0.4</v>
      </c>
      <c r="Q119" s="289">
        <f t="shared" si="52"/>
        <v>0.26100000000000001</v>
      </c>
      <c r="R119" s="289">
        <f t="shared" si="52"/>
        <v>0</v>
      </c>
      <c r="S119" s="289">
        <f t="shared" si="52"/>
        <v>0</v>
      </c>
      <c r="T119" s="289">
        <f t="shared" si="52"/>
        <v>0</v>
      </c>
      <c r="U119" s="289">
        <f t="shared" si="52"/>
        <v>0</v>
      </c>
      <c r="V119" s="289">
        <f t="shared" si="52"/>
        <v>0</v>
      </c>
      <c r="W119" s="289">
        <f t="shared" si="52"/>
        <v>0</v>
      </c>
      <c r="X119" s="289">
        <f t="shared" si="52"/>
        <v>0</v>
      </c>
      <c r="Y119" s="289">
        <f t="shared" si="52"/>
        <v>0</v>
      </c>
      <c r="Z119" s="289">
        <f t="shared" si="52"/>
        <v>0</v>
      </c>
      <c r="AA119" s="289">
        <f t="shared" si="52"/>
        <v>0</v>
      </c>
      <c r="AB119" s="289">
        <f t="shared" si="52"/>
        <v>0</v>
      </c>
      <c r="AC119" s="289">
        <f t="shared" si="52"/>
        <v>0</v>
      </c>
      <c r="AD119" s="289">
        <f t="shared" si="52"/>
        <v>0</v>
      </c>
      <c r="AE119" s="289">
        <f t="shared" si="52"/>
        <v>0</v>
      </c>
      <c r="AF119" s="289">
        <f t="shared" si="52"/>
        <v>0</v>
      </c>
      <c r="AG119" s="289">
        <f t="shared" si="52"/>
        <v>0</v>
      </c>
      <c r="AH119" s="289">
        <f t="shared" si="52"/>
        <v>0</v>
      </c>
      <c r="AI119" s="289">
        <f t="shared" ref="AI119" si="53">SUM(AI115:AI118)</f>
        <v>0</v>
      </c>
    </row>
    <row r="120" spans="1:36" s="297" customFormat="1" ht="15" hidden="1" x14ac:dyDescent="0.25">
      <c r="A120" s="307" t="s">
        <v>549</v>
      </c>
      <c r="B120" s="289">
        <f>B119</f>
        <v>0</v>
      </c>
      <c r="C120" s="289">
        <f>C119+B120</f>
        <v>0</v>
      </c>
      <c r="D120" s="289">
        <f t="shared" ref="D120:L120" si="54">D119+C120</f>
        <v>0</v>
      </c>
      <c r="E120" s="289">
        <f>E119+D120</f>
        <v>0.69238949999999999</v>
      </c>
      <c r="F120" s="289">
        <f t="shared" si="54"/>
        <v>1.384779</v>
      </c>
      <c r="G120" s="289">
        <f t="shared" si="54"/>
        <v>2.09815</v>
      </c>
      <c r="H120" s="289">
        <f t="shared" si="54"/>
        <v>2.3981499999999998</v>
      </c>
      <c r="I120" s="289">
        <f t="shared" si="54"/>
        <v>2.7981499999999997</v>
      </c>
      <c r="J120" s="289">
        <f t="shared" si="54"/>
        <v>3.1981499999999996</v>
      </c>
      <c r="K120" s="289">
        <f t="shared" si="54"/>
        <v>3.5981499999999995</v>
      </c>
      <c r="L120" s="289">
        <f t="shared" si="54"/>
        <v>3.9981499999999994</v>
      </c>
      <c r="M120" s="289">
        <f>M119+L120</f>
        <v>4.3981499999999993</v>
      </c>
      <c r="N120" s="289">
        <f t="shared" ref="N120:AI120" si="55">N119+M120</f>
        <v>4.7981499999999997</v>
      </c>
      <c r="O120" s="289">
        <f t="shared" si="55"/>
        <v>5.19815</v>
      </c>
      <c r="P120" s="289">
        <f t="shared" si="55"/>
        <v>5.5981500000000004</v>
      </c>
      <c r="Q120" s="289">
        <f t="shared" si="55"/>
        <v>5.8591500000000005</v>
      </c>
      <c r="R120" s="289">
        <f t="shared" si="55"/>
        <v>5.8591500000000005</v>
      </c>
      <c r="S120" s="289">
        <f t="shared" si="55"/>
        <v>5.8591500000000005</v>
      </c>
      <c r="T120" s="289">
        <f t="shared" si="55"/>
        <v>5.8591500000000005</v>
      </c>
      <c r="U120" s="289">
        <f t="shared" si="55"/>
        <v>5.8591500000000005</v>
      </c>
      <c r="V120" s="289">
        <f t="shared" si="55"/>
        <v>5.8591500000000005</v>
      </c>
      <c r="W120" s="289">
        <f t="shared" si="55"/>
        <v>5.8591500000000005</v>
      </c>
      <c r="X120" s="289">
        <f t="shared" si="55"/>
        <v>5.8591500000000005</v>
      </c>
      <c r="Y120" s="289">
        <f t="shared" si="55"/>
        <v>5.8591500000000005</v>
      </c>
      <c r="Z120" s="289">
        <f t="shared" si="55"/>
        <v>5.8591500000000005</v>
      </c>
      <c r="AA120" s="289">
        <f t="shared" si="55"/>
        <v>5.8591500000000005</v>
      </c>
      <c r="AB120" s="289">
        <f t="shared" si="55"/>
        <v>5.8591500000000005</v>
      </c>
      <c r="AC120" s="289">
        <f t="shared" si="55"/>
        <v>5.8591500000000005</v>
      </c>
      <c r="AD120" s="289">
        <f t="shared" si="55"/>
        <v>5.8591500000000005</v>
      </c>
      <c r="AE120" s="289">
        <f t="shared" si="55"/>
        <v>5.8591500000000005</v>
      </c>
      <c r="AF120" s="289">
        <f t="shared" si="55"/>
        <v>5.8591500000000005</v>
      </c>
      <c r="AG120" s="289">
        <f t="shared" si="55"/>
        <v>5.8591500000000005</v>
      </c>
      <c r="AH120" s="289">
        <f t="shared" si="55"/>
        <v>5.8591500000000005</v>
      </c>
      <c r="AI120" s="289">
        <f t="shared" si="55"/>
        <v>5.8591500000000005</v>
      </c>
    </row>
    <row r="121" spans="1:36" s="297" customFormat="1" ht="16.5" hidden="1" customHeight="1" x14ac:dyDescent="0.25">
      <c r="A121" s="307" t="s">
        <v>550</v>
      </c>
      <c r="B121" s="289">
        <f>IF(B103&gt;B99,B103,B99)</f>
        <v>9.7650000000000006</v>
      </c>
      <c r="C121" s="308">
        <f>C119+B121</f>
        <v>9.7650000000000006</v>
      </c>
      <c r="D121" s="308">
        <f>D119+C121</f>
        <v>9.7650000000000006</v>
      </c>
      <c r="E121" s="309">
        <f t="shared" ref="E121:N121" si="56">E119+D121</f>
        <v>10.457389500000001</v>
      </c>
      <c r="F121" s="309">
        <f t="shared" si="56"/>
        <v>11.149779000000002</v>
      </c>
      <c r="G121" s="309">
        <f t="shared" si="56"/>
        <v>11.863150000000003</v>
      </c>
      <c r="H121" s="309">
        <f t="shared" si="56"/>
        <v>12.163150000000003</v>
      </c>
      <c r="I121" s="309">
        <f t="shared" si="56"/>
        <v>12.563150000000004</v>
      </c>
      <c r="J121" s="309">
        <f t="shared" si="56"/>
        <v>12.963150000000004</v>
      </c>
      <c r="K121" s="309">
        <f t="shared" si="56"/>
        <v>13.363150000000005</v>
      </c>
      <c r="L121" s="309">
        <f t="shared" si="56"/>
        <v>13.763150000000005</v>
      </c>
      <c r="M121" s="309">
        <f t="shared" si="56"/>
        <v>14.163150000000005</v>
      </c>
      <c r="N121" s="309">
        <f t="shared" si="56"/>
        <v>14.563150000000006</v>
      </c>
      <c r="O121" s="309">
        <f t="shared" ref="O121" si="57">O119+N121</f>
        <v>14.963150000000006</v>
      </c>
      <c r="P121" s="309">
        <f t="shared" ref="P121" si="58">P119+O121</f>
        <v>15.363150000000006</v>
      </c>
      <c r="Q121" s="309">
        <f t="shared" ref="Q121" si="59">Q119+P121</f>
        <v>15.624150000000006</v>
      </c>
      <c r="R121" s="309">
        <f t="shared" ref="R121" si="60">R119+Q121</f>
        <v>15.624150000000006</v>
      </c>
      <c r="S121" s="309">
        <f t="shared" ref="S121" si="61">S119+R121</f>
        <v>15.624150000000006</v>
      </c>
      <c r="T121" s="309">
        <f t="shared" ref="T121" si="62">T119+S121</f>
        <v>15.624150000000006</v>
      </c>
      <c r="U121" s="309">
        <f t="shared" ref="U121" si="63">U119+T121</f>
        <v>15.624150000000006</v>
      </c>
      <c r="V121" s="309">
        <f t="shared" ref="V121" si="64">V119+U121</f>
        <v>15.624150000000006</v>
      </c>
      <c r="W121" s="309">
        <f t="shared" ref="W121" si="65">W119+V121</f>
        <v>15.624150000000006</v>
      </c>
      <c r="X121" s="309">
        <f t="shared" ref="X121" si="66">X119+W121</f>
        <v>15.624150000000006</v>
      </c>
      <c r="Y121" s="309">
        <f t="shared" ref="Y121" si="67">Y119+X121</f>
        <v>15.624150000000006</v>
      </c>
      <c r="Z121" s="309">
        <f t="shared" ref="Z121" si="68">Z119+Y121</f>
        <v>15.624150000000006</v>
      </c>
      <c r="AA121" s="309">
        <f t="shared" ref="AA121" si="69">AA119+Z121</f>
        <v>15.624150000000006</v>
      </c>
      <c r="AB121" s="309">
        <f t="shared" ref="AB121" si="70">AB119+AA121</f>
        <v>15.624150000000006</v>
      </c>
      <c r="AC121" s="309">
        <f t="shared" ref="AC121" si="71">AC119+AB121</f>
        <v>15.624150000000006</v>
      </c>
      <c r="AD121" s="309">
        <f t="shared" ref="AD121" si="72">AD119+AC121</f>
        <v>15.624150000000006</v>
      </c>
      <c r="AE121" s="309">
        <f t="shared" ref="AE121" si="73">AE119+AD121</f>
        <v>15.624150000000006</v>
      </c>
      <c r="AF121" s="309">
        <f t="shared" ref="AF121" si="74">AF119+AE121</f>
        <v>15.624150000000006</v>
      </c>
      <c r="AG121" s="309">
        <f t="shared" ref="AG121" si="75">AG119+AF121</f>
        <v>15.624150000000006</v>
      </c>
      <c r="AH121" s="309">
        <f t="shared" ref="AH121:AI121" si="76">AH119+AG121</f>
        <v>15.624150000000006</v>
      </c>
      <c r="AI121" s="309">
        <f t="shared" si="76"/>
        <v>15.624150000000006</v>
      </c>
    </row>
    <row r="122" spans="1:36" s="297" customFormat="1" ht="30" hidden="1" x14ac:dyDescent="0.25">
      <c r="A122" s="307" t="s">
        <v>551</v>
      </c>
      <c r="B122" s="289">
        <f>B105*1.05*0.93</f>
        <v>15.624000000000002</v>
      </c>
      <c r="C122" s="309">
        <f>B122</f>
        <v>15.624000000000002</v>
      </c>
      <c r="D122" s="309">
        <f t="shared" ref="D122:N122" si="77">C122</f>
        <v>15.624000000000002</v>
      </c>
      <c r="E122" s="309">
        <f t="shared" si="77"/>
        <v>15.624000000000002</v>
      </c>
      <c r="F122" s="309">
        <f t="shared" si="77"/>
        <v>15.624000000000002</v>
      </c>
      <c r="G122" s="309">
        <f t="shared" si="77"/>
        <v>15.624000000000002</v>
      </c>
      <c r="H122" s="309">
        <f t="shared" si="77"/>
        <v>15.624000000000002</v>
      </c>
      <c r="I122" s="309">
        <f t="shared" si="77"/>
        <v>15.624000000000002</v>
      </c>
      <c r="J122" s="309">
        <f t="shared" si="77"/>
        <v>15.624000000000002</v>
      </c>
      <c r="K122" s="309">
        <f t="shared" si="77"/>
        <v>15.624000000000002</v>
      </c>
      <c r="L122" s="309">
        <f t="shared" si="77"/>
        <v>15.624000000000002</v>
      </c>
      <c r="M122" s="309">
        <f t="shared" si="77"/>
        <v>15.624000000000002</v>
      </c>
      <c r="N122" s="309">
        <f t="shared" si="77"/>
        <v>15.624000000000002</v>
      </c>
      <c r="O122" s="309">
        <f t="shared" ref="O122" si="78">N122</f>
        <v>15.624000000000002</v>
      </c>
      <c r="P122" s="309">
        <f t="shared" ref="P122" si="79">O122</f>
        <v>15.624000000000002</v>
      </c>
      <c r="Q122" s="309">
        <f t="shared" ref="Q122" si="80">P122</f>
        <v>15.624000000000002</v>
      </c>
      <c r="R122" s="309">
        <f t="shared" ref="R122" si="81">Q122</f>
        <v>15.624000000000002</v>
      </c>
      <c r="S122" s="309">
        <f t="shared" ref="S122" si="82">R122</f>
        <v>15.624000000000002</v>
      </c>
      <c r="T122" s="309">
        <f t="shared" ref="T122" si="83">S122</f>
        <v>15.624000000000002</v>
      </c>
      <c r="U122" s="309">
        <f t="shared" ref="U122" si="84">T122</f>
        <v>15.624000000000002</v>
      </c>
      <c r="V122" s="309">
        <f t="shared" ref="V122" si="85">U122</f>
        <v>15.624000000000002</v>
      </c>
      <c r="W122" s="309">
        <f t="shared" ref="W122" si="86">V122</f>
        <v>15.624000000000002</v>
      </c>
      <c r="X122" s="309">
        <f t="shared" ref="X122" si="87">W122</f>
        <v>15.624000000000002</v>
      </c>
      <c r="Y122" s="309">
        <f t="shared" ref="Y122" si="88">X122</f>
        <v>15.624000000000002</v>
      </c>
      <c r="Z122" s="309">
        <f t="shared" ref="Z122" si="89">Y122</f>
        <v>15.624000000000002</v>
      </c>
      <c r="AA122" s="309">
        <f t="shared" ref="AA122" si="90">Z122</f>
        <v>15.624000000000002</v>
      </c>
      <c r="AB122" s="309">
        <f t="shared" ref="AB122" si="91">AA122</f>
        <v>15.624000000000002</v>
      </c>
      <c r="AC122" s="309">
        <f t="shared" ref="AC122" si="92">AB122</f>
        <v>15.624000000000002</v>
      </c>
      <c r="AD122" s="309">
        <f t="shared" ref="AD122" si="93">AC122</f>
        <v>15.624000000000002</v>
      </c>
      <c r="AE122" s="309">
        <f t="shared" ref="AE122" si="94">AD122</f>
        <v>15.624000000000002</v>
      </c>
      <c r="AF122" s="309">
        <f t="shared" ref="AF122" si="95">AE122</f>
        <v>15.624000000000002</v>
      </c>
      <c r="AG122" s="309">
        <f t="shared" ref="AG122" si="96">AF122</f>
        <v>15.624000000000002</v>
      </c>
      <c r="AH122" s="309">
        <f t="shared" ref="AH122:AI122" si="97">AG122</f>
        <v>15.624000000000002</v>
      </c>
      <c r="AI122" s="309">
        <f t="shared" si="97"/>
        <v>15.624000000000002</v>
      </c>
    </row>
    <row r="124" spans="1:36" x14ac:dyDescent="0.2">
      <c r="Q124" s="310"/>
    </row>
  </sheetData>
  <mergeCells count="14">
    <mergeCell ref="D29:F29"/>
    <mergeCell ref="D30:F30"/>
    <mergeCell ref="D31:F31"/>
    <mergeCell ref="A94:I94"/>
    <mergeCell ref="A5:H5"/>
    <mergeCell ref="A7:H7"/>
    <mergeCell ref="A9:H9"/>
    <mergeCell ref="A10:H10"/>
    <mergeCell ref="A12:H12"/>
    <mergeCell ref="A13:H13"/>
    <mergeCell ref="A15:H15"/>
    <mergeCell ref="A16:H16"/>
    <mergeCell ref="A18:H18"/>
    <mergeCell ref="D28:F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6"/>
  <sheetViews>
    <sheetView view="pageBreakPreview" topLeftCell="A6" zoomScale="90" zoomScaleNormal="100" zoomScaleSheetLayoutView="90" workbookViewId="0">
      <selection activeCell="I28" sqref="I28"/>
    </sheetView>
  </sheetViews>
  <sheetFormatPr defaultColWidth="9.140625" defaultRowHeight="15" x14ac:dyDescent="0.25"/>
  <cols>
    <col min="1" max="1" width="7.42578125" style="112" customWidth="1"/>
    <col min="2" max="2" width="55" style="112" customWidth="1"/>
    <col min="3" max="6" width="15.42578125" style="112" customWidth="1"/>
    <col min="7" max="7" width="15.42578125" style="112" hidden="1" customWidth="1"/>
    <col min="8" max="8" width="15.42578125" style="131" hidden="1" customWidth="1"/>
    <col min="9" max="9" width="20.42578125" style="131" customWidth="1"/>
    <col min="10" max="11" width="20.42578125" style="112" customWidth="1"/>
    <col min="12" max="12" width="38.28515625" style="112" customWidth="1"/>
    <col min="13" max="16384" width="9.140625" style="112"/>
  </cols>
  <sheetData>
    <row r="1" spans="1:18" ht="18.75" x14ac:dyDescent="0.25">
      <c r="A1" s="20"/>
      <c r="B1" s="20"/>
      <c r="C1" s="20"/>
      <c r="D1" s="20"/>
      <c r="E1" s="20"/>
      <c r="F1" s="20"/>
      <c r="G1" s="20"/>
      <c r="H1" s="68"/>
      <c r="I1" s="68"/>
      <c r="J1" s="20"/>
      <c r="K1" s="20"/>
      <c r="L1" s="10" t="s">
        <v>66</v>
      </c>
      <c r="M1" s="20"/>
      <c r="N1" s="20"/>
      <c r="O1" s="20"/>
      <c r="P1" s="20"/>
      <c r="Q1" s="20"/>
      <c r="R1" s="10"/>
    </row>
    <row r="2" spans="1:18" ht="18.75" x14ac:dyDescent="0.3">
      <c r="A2" s="20"/>
      <c r="B2" s="20"/>
      <c r="C2" s="20"/>
      <c r="D2" s="20"/>
      <c r="E2" s="20"/>
      <c r="F2" s="20"/>
      <c r="G2" s="20"/>
      <c r="H2" s="68"/>
      <c r="I2" s="68"/>
      <c r="J2" s="20"/>
      <c r="K2" s="20"/>
      <c r="L2" s="5" t="s">
        <v>8</v>
      </c>
      <c r="M2" s="20"/>
      <c r="N2" s="20"/>
      <c r="O2" s="20"/>
      <c r="P2" s="20"/>
      <c r="Q2" s="20"/>
      <c r="R2" s="5"/>
    </row>
    <row r="3" spans="1:18" ht="18.75" x14ac:dyDescent="0.3">
      <c r="A3" s="20"/>
      <c r="B3" s="20"/>
      <c r="C3" s="20"/>
      <c r="D3" s="20"/>
      <c r="E3" s="20"/>
      <c r="F3" s="20"/>
      <c r="G3" s="20"/>
      <c r="H3" s="68"/>
      <c r="I3" s="68"/>
      <c r="J3" s="20"/>
      <c r="K3" s="20"/>
      <c r="L3" s="5" t="s">
        <v>65</v>
      </c>
      <c r="M3" s="20"/>
      <c r="N3" s="20"/>
      <c r="O3" s="20"/>
      <c r="P3" s="20"/>
      <c r="Q3" s="20"/>
      <c r="R3" s="5"/>
    </row>
    <row r="4" spans="1:18" ht="18.75" x14ac:dyDescent="0.3">
      <c r="A4" s="20"/>
      <c r="B4" s="20"/>
      <c r="C4" s="20"/>
      <c r="D4" s="20"/>
      <c r="E4" s="20"/>
      <c r="F4" s="20"/>
      <c r="G4" s="20"/>
      <c r="H4" s="68"/>
      <c r="I4" s="68"/>
      <c r="J4" s="20"/>
      <c r="K4" s="20"/>
      <c r="L4" s="20"/>
      <c r="M4" s="20"/>
      <c r="N4" s="20"/>
      <c r="O4" s="20"/>
      <c r="P4" s="20"/>
      <c r="Q4" s="5"/>
      <c r="R4" s="20"/>
    </row>
    <row r="5" spans="1:18" ht="15.75" x14ac:dyDescent="0.25">
      <c r="A5" s="473" t="str">
        <f>'4. паспортбюджет'!A5:O5</f>
        <v>Год раскрытия информации: 2022 год</v>
      </c>
      <c r="B5" s="473"/>
      <c r="C5" s="473"/>
      <c r="D5" s="473"/>
      <c r="E5" s="473"/>
      <c r="F5" s="473"/>
      <c r="G5" s="473"/>
      <c r="H5" s="473"/>
      <c r="I5" s="473"/>
      <c r="J5" s="473"/>
      <c r="K5" s="473"/>
      <c r="L5" s="473"/>
      <c r="M5" s="55"/>
      <c r="N5" s="55"/>
      <c r="O5" s="55"/>
      <c r="P5" s="55"/>
      <c r="Q5" s="55"/>
      <c r="R5" s="55"/>
    </row>
    <row r="6" spans="1:18" ht="18.75" x14ac:dyDescent="0.3">
      <c r="A6" s="20"/>
      <c r="B6" s="20"/>
      <c r="C6" s="20"/>
      <c r="D6" s="20"/>
      <c r="E6" s="20"/>
      <c r="F6" s="20"/>
      <c r="G6" s="20"/>
      <c r="H6" s="68"/>
      <c r="I6" s="68"/>
      <c r="J6" s="20"/>
      <c r="K6" s="20"/>
      <c r="L6" s="20"/>
      <c r="M6" s="20"/>
      <c r="N6" s="20"/>
      <c r="O6" s="20"/>
      <c r="P6" s="20"/>
      <c r="Q6" s="5"/>
      <c r="R6" s="20"/>
    </row>
    <row r="7" spans="1:18" ht="18.75" x14ac:dyDescent="0.25">
      <c r="A7" s="481" t="s">
        <v>7</v>
      </c>
      <c r="B7" s="481"/>
      <c r="C7" s="481"/>
      <c r="D7" s="481"/>
      <c r="E7" s="481"/>
      <c r="F7" s="481"/>
      <c r="G7" s="481"/>
      <c r="H7" s="481"/>
      <c r="I7" s="481"/>
      <c r="J7" s="481"/>
      <c r="K7" s="481"/>
      <c r="L7" s="481"/>
      <c r="M7" s="83"/>
      <c r="N7" s="83"/>
      <c r="O7" s="83"/>
      <c r="P7" s="83"/>
      <c r="Q7" s="83"/>
      <c r="R7" s="83"/>
    </row>
    <row r="8" spans="1:18" ht="18.75" x14ac:dyDescent="0.25">
      <c r="A8" s="481"/>
      <c r="B8" s="481"/>
      <c r="C8" s="481"/>
      <c r="D8" s="481"/>
      <c r="E8" s="481"/>
      <c r="F8" s="481"/>
      <c r="G8" s="481"/>
      <c r="H8" s="481"/>
      <c r="I8" s="481"/>
      <c r="J8" s="481"/>
      <c r="K8" s="481"/>
      <c r="L8" s="481"/>
      <c r="M8" s="481"/>
      <c r="N8" s="481"/>
      <c r="O8" s="481"/>
      <c r="P8" s="481"/>
      <c r="Q8" s="481"/>
      <c r="R8" s="481"/>
    </row>
    <row r="9" spans="1:18" ht="15.75" x14ac:dyDescent="0.25">
      <c r="A9" s="482" t="str">
        <f>'4. паспортбюджет'!A9:O9</f>
        <v>Акционерное общество "Янтарьэнерго" ДЗО  ПАО "Россети"</v>
      </c>
      <c r="B9" s="482"/>
      <c r="C9" s="482"/>
      <c r="D9" s="482"/>
      <c r="E9" s="482"/>
      <c r="F9" s="482"/>
      <c r="G9" s="482"/>
      <c r="H9" s="482"/>
      <c r="I9" s="482"/>
      <c r="J9" s="482"/>
      <c r="K9" s="482"/>
      <c r="L9" s="482"/>
      <c r="M9" s="132"/>
      <c r="N9" s="132"/>
      <c r="O9" s="132"/>
      <c r="P9" s="132"/>
      <c r="Q9" s="132"/>
      <c r="R9" s="132"/>
    </row>
    <row r="10" spans="1:18" ht="15.75" x14ac:dyDescent="0.25">
      <c r="A10" s="477" t="s">
        <v>6</v>
      </c>
      <c r="B10" s="477"/>
      <c r="C10" s="477"/>
      <c r="D10" s="477"/>
      <c r="E10" s="477"/>
      <c r="F10" s="477"/>
      <c r="G10" s="477"/>
      <c r="H10" s="477"/>
      <c r="I10" s="477"/>
      <c r="J10" s="477"/>
      <c r="K10" s="477"/>
      <c r="L10" s="477"/>
      <c r="M10" s="86"/>
      <c r="N10" s="86"/>
      <c r="O10" s="86"/>
      <c r="P10" s="86"/>
      <c r="Q10" s="86"/>
      <c r="R10" s="86"/>
    </row>
    <row r="11" spans="1:18" ht="18.75" x14ac:dyDescent="0.25">
      <c r="A11" s="481"/>
      <c r="B11" s="481"/>
      <c r="C11" s="481"/>
      <c r="D11" s="481"/>
      <c r="E11" s="481"/>
      <c r="F11" s="481"/>
      <c r="G11" s="481"/>
      <c r="H11" s="481"/>
      <c r="I11" s="481"/>
      <c r="J11" s="481"/>
      <c r="K11" s="481"/>
      <c r="L11" s="481"/>
      <c r="M11" s="481"/>
      <c r="N11" s="481"/>
      <c r="O11" s="481"/>
      <c r="P11" s="481"/>
      <c r="Q11" s="481"/>
      <c r="R11" s="481"/>
    </row>
    <row r="12" spans="1:18" ht="15.75" x14ac:dyDescent="0.25">
      <c r="A12" s="482" t="str">
        <f>'4. паспортбюджет'!A12:O12</f>
        <v>H_54</v>
      </c>
      <c r="B12" s="482"/>
      <c r="C12" s="482"/>
      <c r="D12" s="482"/>
      <c r="E12" s="482"/>
      <c r="F12" s="482"/>
      <c r="G12" s="482"/>
      <c r="H12" s="482"/>
      <c r="I12" s="482"/>
      <c r="J12" s="482"/>
      <c r="K12" s="482"/>
      <c r="L12" s="482"/>
      <c r="M12" s="132"/>
      <c r="N12" s="132"/>
      <c r="O12" s="132"/>
      <c r="P12" s="132"/>
      <c r="Q12" s="132"/>
      <c r="R12" s="132"/>
    </row>
    <row r="13" spans="1:18" ht="15.75" x14ac:dyDescent="0.25">
      <c r="A13" s="477" t="s">
        <v>5</v>
      </c>
      <c r="B13" s="477"/>
      <c r="C13" s="477"/>
      <c r="D13" s="477"/>
      <c r="E13" s="477"/>
      <c r="F13" s="477"/>
      <c r="G13" s="477"/>
      <c r="H13" s="477"/>
      <c r="I13" s="477"/>
      <c r="J13" s="477"/>
      <c r="K13" s="477"/>
      <c r="L13" s="477"/>
      <c r="M13" s="86"/>
      <c r="N13" s="86"/>
      <c r="O13" s="86"/>
      <c r="P13" s="86"/>
      <c r="Q13" s="86"/>
      <c r="R13" s="86"/>
    </row>
    <row r="14" spans="1:18" ht="18.75" x14ac:dyDescent="0.25">
      <c r="A14" s="483"/>
      <c r="B14" s="483"/>
      <c r="C14" s="483"/>
      <c r="D14" s="483"/>
      <c r="E14" s="483"/>
      <c r="F14" s="483"/>
      <c r="G14" s="483"/>
      <c r="H14" s="483"/>
      <c r="I14" s="483"/>
      <c r="J14" s="483"/>
      <c r="K14" s="483"/>
      <c r="L14" s="483"/>
      <c r="M14" s="483"/>
      <c r="N14" s="483"/>
      <c r="O14" s="483"/>
      <c r="P14" s="483"/>
      <c r="Q14" s="483"/>
      <c r="R14" s="483"/>
    </row>
    <row r="15" spans="1:18" ht="81.75" customHeight="1" x14ac:dyDescent="0.25">
      <c r="A15" s="476" t="str">
        <f>'4. паспортбюджет'!A15:O15</f>
        <v>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v>
      </c>
      <c r="B15" s="476"/>
      <c r="C15" s="476"/>
      <c r="D15" s="476"/>
      <c r="E15" s="476"/>
      <c r="F15" s="476"/>
      <c r="G15" s="476"/>
      <c r="H15" s="476"/>
      <c r="I15" s="476"/>
      <c r="J15" s="476"/>
      <c r="K15" s="476"/>
      <c r="L15" s="476"/>
      <c r="M15" s="133"/>
      <c r="N15" s="133"/>
      <c r="O15" s="133"/>
      <c r="P15" s="133"/>
      <c r="Q15" s="133"/>
      <c r="R15" s="133"/>
    </row>
    <row r="16" spans="1:18" ht="15.75" x14ac:dyDescent="0.25">
      <c r="A16" s="477" t="s">
        <v>4</v>
      </c>
      <c r="B16" s="477"/>
      <c r="C16" s="477"/>
      <c r="D16" s="477"/>
      <c r="E16" s="477"/>
      <c r="F16" s="477"/>
      <c r="G16" s="477"/>
      <c r="H16" s="477"/>
      <c r="I16" s="477"/>
      <c r="J16" s="477"/>
      <c r="K16" s="477"/>
      <c r="L16" s="477"/>
      <c r="M16" s="86"/>
      <c r="N16" s="86"/>
      <c r="O16" s="86"/>
      <c r="P16" s="86"/>
      <c r="Q16" s="86"/>
      <c r="R16" s="86"/>
    </row>
    <row r="17" spans="1:18" ht="15.75" x14ac:dyDescent="0.25">
      <c r="A17" s="20"/>
      <c r="B17" s="20"/>
      <c r="C17" s="20"/>
      <c r="D17" s="20"/>
      <c r="E17" s="20"/>
      <c r="F17" s="20"/>
      <c r="G17" s="20"/>
      <c r="H17" s="68"/>
      <c r="I17" s="68"/>
      <c r="J17" s="20"/>
      <c r="K17" s="20"/>
      <c r="L17" s="20"/>
      <c r="M17" s="20"/>
      <c r="N17" s="20"/>
      <c r="O17" s="20"/>
      <c r="P17" s="20"/>
      <c r="Q17" s="20"/>
      <c r="R17" s="79"/>
    </row>
    <row r="18" spans="1:18" ht="15.75" x14ac:dyDescent="0.25">
      <c r="A18" s="20"/>
      <c r="B18" s="20"/>
      <c r="C18" s="20"/>
      <c r="D18" s="20"/>
      <c r="E18" s="20"/>
      <c r="F18" s="20"/>
      <c r="G18" s="20"/>
      <c r="H18" s="68"/>
      <c r="I18" s="68"/>
      <c r="J18" s="20"/>
      <c r="K18" s="20"/>
      <c r="L18" s="20"/>
      <c r="M18" s="20"/>
      <c r="N18" s="20"/>
      <c r="O18" s="20"/>
      <c r="P18" s="20"/>
      <c r="Q18" s="29"/>
      <c r="R18" s="20"/>
    </row>
    <row r="19" spans="1:18" ht="15.75" customHeight="1" x14ac:dyDescent="0.25">
      <c r="A19" s="549" t="s">
        <v>351</v>
      </c>
      <c r="B19" s="549"/>
      <c r="C19" s="549"/>
      <c r="D19" s="549"/>
      <c r="E19" s="549"/>
      <c r="F19" s="549"/>
      <c r="G19" s="549"/>
      <c r="H19" s="549"/>
      <c r="I19" s="549"/>
      <c r="J19" s="549"/>
      <c r="K19" s="549"/>
      <c r="L19" s="549"/>
      <c r="M19" s="72"/>
      <c r="N19" s="72"/>
      <c r="O19" s="72"/>
      <c r="P19" s="72"/>
      <c r="Q19" s="72"/>
      <c r="R19" s="72"/>
    </row>
    <row r="20" spans="1:18" ht="15.75" x14ac:dyDescent="0.25">
      <c r="A20" s="134"/>
      <c r="L20" s="68"/>
    </row>
    <row r="21" spans="1:18" s="70" customFormat="1" ht="15.75" x14ac:dyDescent="0.25">
      <c r="A21" s="69"/>
      <c r="H21" s="74"/>
      <c r="I21" s="74"/>
      <c r="Q21" s="71"/>
    </row>
    <row r="22" spans="1:18" s="70" customFormat="1" ht="15.75" hidden="1" x14ac:dyDescent="0.25">
      <c r="A22" s="69"/>
      <c r="B22" s="538" t="s">
        <v>392</v>
      </c>
      <c r="C22" s="538"/>
      <c r="D22" s="538"/>
      <c r="E22" s="538"/>
      <c r="F22" s="538"/>
      <c r="G22" s="538"/>
      <c r="H22" s="539"/>
      <c r="I22" s="539"/>
      <c r="J22" s="539"/>
      <c r="K22" s="539"/>
      <c r="L22" s="539"/>
      <c r="M22" s="539"/>
      <c r="N22" s="539"/>
      <c r="O22" s="539"/>
      <c r="Q22" s="71"/>
    </row>
    <row r="23" spans="1:18" ht="15" customHeight="1" x14ac:dyDescent="0.25">
      <c r="A23" s="540" t="s">
        <v>192</v>
      </c>
      <c r="B23" s="540" t="s">
        <v>393</v>
      </c>
      <c r="C23" s="540" t="s">
        <v>429</v>
      </c>
      <c r="D23" s="540"/>
      <c r="E23" s="540"/>
      <c r="F23" s="540"/>
      <c r="G23" s="540"/>
      <c r="H23" s="540"/>
      <c r="I23" s="545" t="s">
        <v>191</v>
      </c>
      <c r="J23" s="541" t="s">
        <v>430</v>
      </c>
      <c r="K23" s="540" t="s">
        <v>190</v>
      </c>
      <c r="L23" s="544" t="s">
        <v>504</v>
      </c>
    </row>
    <row r="24" spans="1:18" ht="57" customHeight="1" x14ac:dyDescent="0.25">
      <c r="A24" s="540"/>
      <c r="B24" s="540"/>
      <c r="C24" s="546" t="s">
        <v>2</v>
      </c>
      <c r="D24" s="546"/>
      <c r="E24" s="547" t="s">
        <v>9</v>
      </c>
      <c r="F24" s="548"/>
      <c r="G24" s="547" t="s">
        <v>664</v>
      </c>
      <c r="H24" s="548"/>
      <c r="I24" s="545"/>
      <c r="J24" s="542"/>
      <c r="K24" s="540"/>
      <c r="L24" s="544"/>
    </row>
    <row r="25" spans="1:18" ht="31.5" x14ac:dyDescent="0.25">
      <c r="A25" s="540"/>
      <c r="B25" s="540"/>
      <c r="C25" s="210" t="s">
        <v>189</v>
      </c>
      <c r="D25" s="210" t="s">
        <v>188</v>
      </c>
      <c r="E25" s="210" t="s">
        <v>189</v>
      </c>
      <c r="F25" s="210" t="s">
        <v>188</v>
      </c>
      <c r="G25" s="210" t="s">
        <v>189</v>
      </c>
      <c r="H25" s="210" t="s">
        <v>188</v>
      </c>
      <c r="I25" s="545"/>
      <c r="J25" s="543"/>
      <c r="K25" s="540"/>
      <c r="L25" s="544"/>
    </row>
    <row r="26" spans="1:18" ht="15.75" x14ac:dyDescent="0.25">
      <c r="A26" s="211">
        <v>1</v>
      </c>
      <c r="B26" s="211">
        <v>2</v>
      </c>
      <c r="C26" s="210">
        <v>3</v>
      </c>
      <c r="D26" s="210">
        <v>4</v>
      </c>
      <c r="E26" s="210">
        <v>5</v>
      </c>
      <c r="F26" s="210">
        <v>6</v>
      </c>
      <c r="G26" s="210">
        <v>7</v>
      </c>
      <c r="H26" s="210">
        <v>8</v>
      </c>
      <c r="I26" s="210">
        <v>9</v>
      </c>
      <c r="J26" s="210">
        <v>10</v>
      </c>
      <c r="K26" s="210">
        <v>11</v>
      </c>
      <c r="L26" s="210">
        <v>12</v>
      </c>
    </row>
    <row r="27" spans="1:18" ht="15.75" x14ac:dyDescent="0.25">
      <c r="A27" s="461">
        <v>1</v>
      </c>
      <c r="B27" s="462" t="s">
        <v>187</v>
      </c>
      <c r="C27" s="255"/>
      <c r="D27" s="255"/>
      <c r="E27" s="255"/>
      <c r="F27" s="255"/>
      <c r="G27" s="255"/>
      <c r="H27" s="255"/>
      <c r="I27" s="255"/>
      <c r="J27" s="204"/>
      <c r="K27" s="207"/>
      <c r="L27" s="208"/>
    </row>
    <row r="28" spans="1:18" ht="15.75" x14ac:dyDescent="0.25">
      <c r="A28" s="461" t="s">
        <v>431</v>
      </c>
      <c r="B28" s="463" t="s">
        <v>432</v>
      </c>
      <c r="C28" s="417" t="s">
        <v>433</v>
      </c>
      <c r="D28" s="417" t="s">
        <v>433</v>
      </c>
      <c r="E28" s="417" t="s">
        <v>433</v>
      </c>
      <c r="F28" s="417" t="s">
        <v>433</v>
      </c>
      <c r="G28" s="385"/>
      <c r="H28" s="385"/>
      <c r="I28" s="386"/>
      <c r="J28" s="204"/>
      <c r="K28" s="207"/>
      <c r="L28" s="209"/>
    </row>
    <row r="29" spans="1:18" ht="31.5" x14ac:dyDescent="0.25">
      <c r="A29" s="461" t="s">
        <v>434</v>
      </c>
      <c r="B29" s="463" t="s">
        <v>435</v>
      </c>
      <c r="C29" s="417" t="s">
        <v>433</v>
      </c>
      <c r="D29" s="417" t="s">
        <v>433</v>
      </c>
      <c r="E29" s="417" t="s">
        <v>433</v>
      </c>
      <c r="F29" s="417" t="s">
        <v>433</v>
      </c>
      <c r="G29" s="385"/>
      <c r="H29" s="385"/>
      <c r="I29" s="386"/>
      <c r="J29" s="204"/>
      <c r="K29" s="207"/>
      <c r="L29" s="209"/>
    </row>
    <row r="30" spans="1:18" ht="31.5" x14ac:dyDescent="0.25">
      <c r="A30" s="461" t="s">
        <v>712</v>
      </c>
      <c r="B30" s="463" t="s">
        <v>436</v>
      </c>
      <c r="C30" s="417" t="s">
        <v>433</v>
      </c>
      <c r="D30" s="417" t="s">
        <v>433</v>
      </c>
      <c r="E30" s="417" t="s">
        <v>433</v>
      </c>
      <c r="F30" s="417" t="s">
        <v>433</v>
      </c>
      <c r="G30" s="385"/>
      <c r="H30" s="385"/>
      <c r="I30" s="386"/>
      <c r="J30" s="204"/>
      <c r="K30" s="207"/>
      <c r="L30" s="209"/>
    </row>
    <row r="31" spans="1:18" ht="31.5" x14ac:dyDescent="0.25">
      <c r="A31" s="461" t="s">
        <v>437</v>
      </c>
      <c r="B31" s="463" t="s">
        <v>438</v>
      </c>
      <c r="C31" s="417" t="s">
        <v>433</v>
      </c>
      <c r="D31" s="417" t="s">
        <v>433</v>
      </c>
      <c r="E31" s="417" t="s">
        <v>433</v>
      </c>
      <c r="F31" s="417" t="s">
        <v>433</v>
      </c>
      <c r="G31" s="385"/>
      <c r="H31" s="385"/>
      <c r="I31" s="386"/>
      <c r="J31" s="204"/>
      <c r="K31" s="207"/>
      <c r="L31" s="209"/>
    </row>
    <row r="32" spans="1:18" ht="31.5" x14ac:dyDescent="0.25">
      <c r="A32" s="461" t="s">
        <v>439</v>
      </c>
      <c r="B32" s="463" t="s">
        <v>440</v>
      </c>
      <c r="C32" s="417" t="s">
        <v>433</v>
      </c>
      <c r="D32" s="417" t="s">
        <v>433</v>
      </c>
      <c r="E32" s="417" t="s">
        <v>433</v>
      </c>
      <c r="F32" s="417" t="s">
        <v>433</v>
      </c>
      <c r="G32" s="385"/>
      <c r="H32" s="385"/>
      <c r="I32" s="386"/>
      <c r="J32" s="204"/>
      <c r="K32" s="207"/>
      <c r="L32" s="209"/>
    </row>
    <row r="33" spans="1:12" ht="31.5" x14ac:dyDescent="0.25">
      <c r="A33" s="461" t="s">
        <v>441</v>
      </c>
      <c r="B33" s="464" t="s">
        <v>315</v>
      </c>
      <c r="C33" s="417">
        <v>42730</v>
      </c>
      <c r="D33" s="417">
        <v>42730</v>
      </c>
      <c r="E33" s="417">
        <v>42730</v>
      </c>
      <c r="F33" s="417">
        <v>42730</v>
      </c>
      <c r="G33" s="385"/>
      <c r="H33" s="385"/>
      <c r="I33" s="386">
        <v>1</v>
      </c>
      <c r="J33" s="204"/>
      <c r="K33" s="207"/>
      <c r="L33" s="209"/>
    </row>
    <row r="34" spans="1:12" ht="15.75" x14ac:dyDescent="0.25">
      <c r="A34" s="461" t="s">
        <v>442</v>
      </c>
      <c r="B34" s="464" t="s">
        <v>443</v>
      </c>
      <c r="C34" s="417">
        <v>43787</v>
      </c>
      <c r="D34" s="419">
        <v>43787</v>
      </c>
      <c r="E34" s="417">
        <v>43787</v>
      </c>
      <c r="F34" s="419">
        <v>43787</v>
      </c>
      <c r="G34" s="385"/>
      <c r="H34" s="385"/>
      <c r="I34" s="420">
        <v>1</v>
      </c>
      <c r="J34" s="204"/>
      <c r="K34" s="207"/>
      <c r="L34" s="209"/>
    </row>
    <row r="35" spans="1:12" ht="31.5" x14ac:dyDescent="0.25">
      <c r="A35" s="461" t="s">
        <v>444</v>
      </c>
      <c r="B35" s="464" t="s">
        <v>445</v>
      </c>
      <c r="C35" s="417">
        <v>43780</v>
      </c>
      <c r="D35" s="419">
        <v>43780</v>
      </c>
      <c r="E35" s="417">
        <v>43780</v>
      </c>
      <c r="F35" s="419">
        <v>43780</v>
      </c>
      <c r="G35" s="385"/>
      <c r="H35" s="385"/>
      <c r="I35" s="421">
        <v>1</v>
      </c>
      <c r="J35" s="204"/>
      <c r="K35" s="207"/>
      <c r="L35" s="209"/>
    </row>
    <row r="36" spans="1:12" ht="47.25" x14ac:dyDescent="0.25">
      <c r="A36" s="461" t="s">
        <v>446</v>
      </c>
      <c r="B36" s="464" t="s">
        <v>447</v>
      </c>
      <c r="C36" s="417" t="s">
        <v>433</v>
      </c>
      <c r="D36" s="417" t="s">
        <v>433</v>
      </c>
      <c r="E36" s="417" t="s">
        <v>433</v>
      </c>
      <c r="F36" s="417" t="s">
        <v>433</v>
      </c>
      <c r="G36" s="385"/>
      <c r="H36" s="385"/>
      <c r="I36" s="422"/>
      <c r="J36" s="205"/>
      <c r="K36" s="205"/>
      <c r="L36" s="209"/>
    </row>
    <row r="37" spans="1:12" ht="15.75" x14ac:dyDescent="0.25">
      <c r="A37" s="461" t="s">
        <v>448</v>
      </c>
      <c r="B37" s="464" t="s">
        <v>186</v>
      </c>
      <c r="C37" s="417">
        <v>43794</v>
      </c>
      <c r="D37" s="418">
        <v>43794</v>
      </c>
      <c r="E37" s="417">
        <v>43794</v>
      </c>
      <c r="F37" s="418">
        <v>43794</v>
      </c>
      <c r="G37" s="385"/>
      <c r="H37" s="385"/>
      <c r="I37" s="421">
        <v>1</v>
      </c>
      <c r="J37" s="205"/>
      <c r="K37" s="205"/>
      <c r="L37" s="209"/>
    </row>
    <row r="38" spans="1:12" ht="15.75" x14ac:dyDescent="0.25">
      <c r="A38" s="461" t="s">
        <v>449</v>
      </c>
      <c r="B38" s="464" t="s">
        <v>450</v>
      </c>
      <c r="C38" s="417">
        <v>43818</v>
      </c>
      <c r="D38" s="418">
        <v>43818</v>
      </c>
      <c r="E38" s="417">
        <v>43818</v>
      </c>
      <c r="F38" s="418">
        <v>43818</v>
      </c>
      <c r="G38" s="385"/>
      <c r="H38" s="385"/>
      <c r="I38" s="421">
        <v>1</v>
      </c>
      <c r="J38" s="206"/>
      <c r="K38" s="207"/>
      <c r="L38" s="209"/>
    </row>
    <row r="39" spans="1:12" ht="15.75" x14ac:dyDescent="0.25">
      <c r="A39" s="461" t="s">
        <v>451</v>
      </c>
      <c r="B39" s="464" t="s">
        <v>185</v>
      </c>
      <c r="C39" s="417">
        <v>43768</v>
      </c>
      <c r="D39" s="418">
        <v>43781</v>
      </c>
      <c r="E39" s="417">
        <v>43768</v>
      </c>
      <c r="F39" s="418">
        <v>43781</v>
      </c>
      <c r="G39" s="385"/>
      <c r="H39" s="385"/>
      <c r="I39" s="421">
        <v>1</v>
      </c>
      <c r="J39" s="206"/>
      <c r="K39" s="207"/>
      <c r="L39" s="209"/>
    </row>
    <row r="40" spans="1:12" ht="15.75" x14ac:dyDescent="0.25">
      <c r="A40" s="461" t="s">
        <v>452</v>
      </c>
      <c r="B40" s="462" t="s">
        <v>184</v>
      </c>
      <c r="C40" s="417"/>
      <c r="D40" s="417"/>
      <c r="E40" s="417"/>
      <c r="F40" s="417"/>
      <c r="G40" s="385"/>
      <c r="H40" s="385"/>
      <c r="I40" s="386"/>
      <c r="J40" s="207"/>
      <c r="K40" s="207"/>
      <c r="L40" s="209"/>
    </row>
    <row r="41" spans="1:12" ht="47.25" x14ac:dyDescent="0.25">
      <c r="A41" s="461">
        <v>2</v>
      </c>
      <c r="B41" s="464" t="s">
        <v>453</v>
      </c>
      <c r="C41" s="417">
        <v>43735</v>
      </c>
      <c r="D41" s="418">
        <v>43735</v>
      </c>
      <c r="E41" s="417">
        <v>43735</v>
      </c>
      <c r="F41" s="418">
        <v>43735</v>
      </c>
      <c r="G41" s="385"/>
      <c r="H41" s="385"/>
      <c r="I41" s="421">
        <v>1</v>
      </c>
      <c r="J41" s="207"/>
      <c r="K41" s="207"/>
      <c r="L41" s="209"/>
    </row>
    <row r="42" spans="1:12" ht="15.75" x14ac:dyDescent="0.25">
      <c r="A42" s="461" t="s">
        <v>454</v>
      </c>
      <c r="B42" s="464" t="s">
        <v>455</v>
      </c>
      <c r="C42" s="417">
        <v>43809</v>
      </c>
      <c r="D42" s="418">
        <v>43943</v>
      </c>
      <c r="E42" s="417">
        <v>43809</v>
      </c>
      <c r="F42" s="418">
        <v>43943</v>
      </c>
      <c r="G42" s="385"/>
      <c r="H42" s="385"/>
      <c r="I42" s="421">
        <v>1</v>
      </c>
      <c r="J42" s="207"/>
      <c r="K42" s="207"/>
      <c r="L42" s="209"/>
    </row>
    <row r="43" spans="1:12" ht="31.5" x14ac:dyDescent="0.25">
      <c r="A43" s="461" t="s">
        <v>456</v>
      </c>
      <c r="B43" s="462" t="s">
        <v>457</v>
      </c>
      <c r="C43" s="417"/>
      <c r="D43" s="417"/>
      <c r="E43" s="417"/>
      <c r="F43" s="417"/>
      <c r="G43" s="385"/>
      <c r="H43" s="385"/>
      <c r="I43" s="386"/>
      <c r="J43" s="207"/>
      <c r="K43" s="207"/>
      <c r="L43" s="209"/>
    </row>
    <row r="44" spans="1:12" ht="31.5" x14ac:dyDescent="0.25">
      <c r="A44" s="461">
        <v>3</v>
      </c>
      <c r="B44" s="464" t="s">
        <v>458</v>
      </c>
      <c r="C44" s="417">
        <v>43829</v>
      </c>
      <c r="D44" s="418">
        <v>43905</v>
      </c>
      <c r="E44" s="417">
        <v>43829</v>
      </c>
      <c r="F44" s="418">
        <v>43905</v>
      </c>
      <c r="G44" s="385"/>
      <c r="H44" s="385"/>
      <c r="I44" s="421">
        <v>1</v>
      </c>
      <c r="J44" s="207"/>
      <c r="K44" s="207"/>
      <c r="L44" s="209"/>
    </row>
    <row r="45" spans="1:12" ht="15.75" x14ac:dyDescent="0.25">
      <c r="A45" s="461" t="s">
        <v>459</v>
      </c>
      <c r="B45" s="464" t="s">
        <v>183</v>
      </c>
      <c r="C45" s="417">
        <v>43986</v>
      </c>
      <c r="D45" s="417">
        <v>44089</v>
      </c>
      <c r="E45" s="417">
        <v>43986</v>
      </c>
      <c r="F45" s="417">
        <v>44089</v>
      </c>
      <c r="G45" s="385"/>
      <c r="H45" s="385"/>
      <c r="I45" s="386">
        <v>1</v>
      </c>
      <c r="J45" s="207"/>
      <c r="K45" s="207"/>
      <c r="L45" s="209"/>
    </row>
    <row r="46" spans="1:12" ht="94.5" x14ac:dyDescent="0.25">
      <c r="A46" s="461" t="s">
        <v>460</v>
      </c>
      <c r="B46" s="464" t="s">
        <v>461</v>
      </c>
      <c r="C46" s="418">
        <v>44050</v>
      </c>
      <c r="D46" s="417" t="s">
        <v>644</v>
      </c>
      <c r="E46" s="418">
        <v>44050</v>
      </c>
      <c r="F46" s="417" t="s">
        <v>644</v>
      </c>
      <c r="G46" s="385"/>
      <c r="H46" s="385"/>
      <c r="I46" s="386">
        <v>1</v>
      </c>
      <c r="J46" s="207"/>
      <c r="K46" s="207"/>
      <c r="L46" s="209"/>
    </row>
    <row r="47" spans="1:12" ht="94.5" x14ac:dyDescent="0.25">
      <c r="A47" s="461" t="s">
        <v>462</v>
      </c>
      <c r="B47" s="464" t="s">
        <v>463</v>
      </c>
      <c r="C47" s="417" t="s">
        <v>665</v>
      </c>
      <c r="D47" s="417" t="s">
        <v>665</v>
      </c>
      <c r="E47" s="417" t="s">
        <v>665</v>
      </c>
      <c r="F47" s="417" t="s">
        <v>665</v>
      </c>
      <c r="G47" s="385"/>
      <c r="H47" s="385"/>
      <c r="I47" s="386">
        <v>1</v>
      </c>
      <c r="J47" s="207"/>
      <c r="K47" s="207"/>
      <c r="L47" s="209"/>
    </row>
    <row r="48" spans="1:12" ht="94.5" x14ac:dyDescent="0.25">
      <c r="A48" s="461" t="s">
        <v>464</v>
      </c>
      <c r="B48" s="464" t="s">
        <v>465</v>
      </c>
      <c r="C48" s="417" t="s">
        <v>666</v>
      </c>
      <c r="D48" s="417" t="s">
        <v>666</v>
      </c>
      <c r="E48" s="417" t="s">
        <v>666</v>
      </c>
      <c r="F48" s="417" t="s">
        <v>666</v>
      </c>
      <c r="G48" s="385"/>
      <c r="H48" s="385"/>
      <c r="I48" s="386">
        <v>1</v>
      </c>
      <c r="J48" s="207"/>
      <c r="K48" s="207"/>
      <c r="L48" s="209"/>
    </row>
    <row r="49" spans="1:12" ht="15.75" x14ac:dyDescent="0.25">
      <c r="A49" s="461" t="s">
        <v>466</v>
      </c>
      <c r="B49" s="464" t="s">
        <v>467</v>
      </c>
      <c r="C49" s="418">
        <v>44136</v>
      </c>
      <c r="D49" s="418">
        <v>44186</v>
      </c>
      <c r="E49" s="418">
        <v>44136</v>
      </c>
      <c r="F49" s="418">
        <v>44186</v>
      </c>
      <c r="G49" s="385"/>
      <c r="H49" s="385"/>
      <c r="I49" s="421">
        <v>1</v>
      </c>
      <c r="J49" s="207"/>
      <c r="K49" s="207"/>
      <c r="L49" s="209"/>
    </row>
    <row r="50" spans="1:12" ht="15.75" x14ac:dyDescent="0.25">
      <c r="A50" s="461" t="s">
        <v>713</v>
      </c>
      <c r="B50" s="462" t="s">
        <v>182</v>
      </c>
      <c r="C50" s="417"/>
      <c r="D50" s="417"/>
      <c r="E50" s="417"/>
      <c r="F50" s="417"/>
      <c r="G50" s="385"/>
      <c r="H50" s="385"/>
      <c r="I50" s="386"/>
      <c r="J50" s="207"/>
      <c r="K50" s="207"/>
      <c r="L50" s="209"/>
    </row>
    <row r="51" spans="1:12" ht="15.75" x14ac:dyDescent="0.25">
      <c r="A51" s="461">
        <v>4</v>
      </c>
      <c r="B51" s="464" t="s">
        <v>181</v>
      </c>
      <c r="C51" s="417">
        <v>44186</v>
      </c>
      <c r="D51" s="417">
        <v>44186</v>
      </c>
      <c r="E51" s="417">
        <v>44186</v>
      </c>
      <c r="F51" s="417">
        <v>44186</v>
      </c>
      <c r="G51" s="385"/>
      <c r="H51" s="385"/>
      <c r="I51" s="386">
        <v>1</v>
      </c>
      <c r="J51" s="207"/>
      <c r="K51" s="207"/>
      <c r="L51" s="209"/>
    </row>
    <row r="52" spans="1:12" ht="63" x14ac:dyDescent="0.25">
      <c r="A52" s="461" t="s">
        <v>714</v>
      </c>
      <c r="B52" s="464" t="s">
        <v>468</v>
      </c>
      <c r="C52" s="417">
        <v>44193</v>
      </c>
      <c r="D52" s="417">
        <v>44193</v>
      </c>
      <c r="E52" s="417">
        <v>44193</v>
      </c>
      <c r="F52" s="417">
        <v>44193</v>
      </c>
      <c r="G52" s="385"/>
      <c r="H52" s="385"/>
      <c r="I52" s="386">
        <v>1</v>
      </c>
      <c r="J52" s="207"/>
      <c r="K52" s="207"/>
      <c r="L52" s="209"/>
    </row>
    <row r="53" spans="1:12" ht="94.5" x14ac:dyDescent="0.25">
      <c r="A53" s="461" t="s">
        <v>469</v>
      </c>
      <c r="B53" s="464" t="s">
        <v>470</v>
      </c>
      <c r="C53" s="417" t="s">
        <v>665</v>
      </c>
      <c r="D53" s="418" t="s">
        <v>665</v>
      </c>
      <c r="E53" s="417" t="s">
        <v>665</v>
      </c>
      <c r="F53" s="418" t="s">
        <v>665</v>
      </c>
      <c r="G53" s="385"/>
      <c r="H53" s="385"/>
      <c r="I53" s="421">
        <v>1</v>
      </c>
      <c r="J53" s="207"/>
      <c r="K53" s="207"/>
      <c r="L53" s="209"/>
    </row>
    <row r="54" spans="1:12" ht="47.25" x14ac:dyDescent="0.25">
      <c r="A54" s="461" t="s">
        <v>471</v>
      </c>
      <c r="B54" s="464" t="s">
        <v>472</v>
      </c>
      <c r="C54" s="417" t="s">
        <v>433</v>
      </c>
      <c r="D54" s="417" t="s">
        <v>433</v>
      </c>
      <c r="E54" s="417" t="s">
        <v>433</v>
      </c>
      <c r="F54" s="417" t="s">
        <v>433</v>
      </c>
      <c r="G54" s="385"/>
      <c r="H54" s="385"/>
      <c r="I54" s="386"/>
      <c r="J54" s="207"/>
      <c r="K54" s="207"/>
      <c r="L54" s="209"/>
    </row>
    <row r="55" spans="1:12" ht="15.75" x14ac:dyDescent="0.25">
      <c r="A55" s="461" t="s">
        <v>473</v>
      </c>
      <c r="B55" s="465" t="s">
        <v>474</v>
      </c>
      <c r="C55" s="417">
        <v>44193</v>
      </c>
      <c r="D55" s="418">
        <v>44193</v>
      </c>
      <c r="E55" s="417">
        <v>44193</v>
      </c>
      <c r="F55" s="418">
        <v>44193</v>
      </c>
      <c r="G55" s="385"/>
      <c r="H55" s="385"/>
      <c r="I55" s="421">
        <v>1</v>
      </c>
      <c r="J55" s="207"/>
      <c r="K55" s="207"/>
      <c r="L55" s="209"/>
    </row>
    <row r="56" spans="1:12" ht="31.5" x14ac:dyDescent="0.25">
      <c r="A56" s="461" t="s">
        <v>475</v>
      </c>
      <c r="B56" s="464" t="s">
        <v>476</v>
      </c>
      <c r="C56" s="417">
        <v>44193</v>
      </c>
      <c r="D56" s="418">
        <v>44193</v>
      </c>
      <c r="E56" s="417">
        <v>44193</v>
      </c>
      <c r="F56" s="418">
        <v>44193</v>
      </c>
      <c r="G56" s="385"/>
      <c r="H56" s="385"/>
      <c r="I56" s="421">
        <v>1</v>
      </c>
      <c r="J56" s="234"/>
      <c r="K56" s="234"/>
      <c r="L56" s="234"/>
    </row>
  </sheetData>
  <mergeCells count="23">
    <mergeCell ref="A5:L5"/>
    <mergeCell ref="A7:L7"/>
    <mergeCell ref="A9:L9"/>
    <mergeCell ref="A10:L10"/>
    <mergeCell ref="A12:L12"/>
    <mergeCell ref="A8:R8"/>
    <mergeCell ref="A11:R11"/>
    <mergeCell ref="A13:L13"/>
    <mergeCell ref="A15:L15"/>
    <mergeCell ref="A16:L16"/>
    <mergeCell ref="B22:O22"/>
    <mergeCell ref="A23:A25"/>
    <mergeCell ref="B23:B25"/>
    <mergeCell ref="J23:J25"/>
    <mergeCell ref="L23:L25"/>
    <mergeCell ref="A14:R14"/>
    <mergeCell ref="C23:H23"/>
    <mergeCell ref="I23:I25"/>
    <mergeCell ref="C24:D24"/>
    <mergeCell ref="G24:H24"/>
    <mergeCell ref="A19:L19"/>
    <mergeCell ref="K23:K25"/>
    <mergeCell ref="E24:F24"/>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2016-04-01T08:49:35Z</cp:lastPrinted>
  <dcterms:created xsi:type="dcterms:W3CDTF">2015-08-16T15:31:05Z</dcterms:created>
  <dcterms:modified xsi:type="dcterms:W3CDTF">2022-03-21T08:41:40Z</dcterms:modified>
</cp:coreProperties>
</file>