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9" r:id="rId8"/>
    <sheet name="6.1. Паспорт сетевой график" sheetId="16" r:id="rId9"/>
    <sheet name="6.2. Паспорт фин осв ввод" sheetId="15" r:id="rId10"/>
    <sheet name="7. Паспорт отчет о закупке" sheetId="5" r:id="rId11"/>
    <sheet name="8. Общие сведения" sheetId="28"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сведения'!$A$1:$B$82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J30" i="15" l="1"/>
  <c r="J24" i="15"/>
  <c r="R30" i="14" l="1"/>
  <c r="I26" i="5" s="1"/>
  <c r="Q30" i="14"/>
  <c r="E29" i="14"/>
  <c r="E28" i="14"/>
  <c r="E27" i="14"/>
  <c r="E26" i="14"/>
  <c r="E25" i="14"/>
  <c r="E27" i="15" l="1"/>
  <c r="A14" i="15"/>
  <c r="A11" i="15"/>
  <c r="A8" i="15"/>
  <c r="A4" i="15"/>
  <c r="U64" i="15"/>
  <c r="T64" i="15"/>
  <c r="F64" i="15"/>
  <c r="U63" i="15"/>
  <c r="T63" i="15"/>
  <c r="F63" i="15"/>
  <c r="U62" i="15"/>
  <c r="T62" i="15"/>
  <c r="F62" i="15"/>
  <c r="U61" i="15"/>
  <c r="T61" i="15"/>
  <c r="F61" i="15"/>
  <c r="U60" i="15"/>
  <c r="T60" i="15"/>
  <c r="F60" i="15"/>
  <c r="U59" i="15"/>
  <c r="T59" i="15"/>
  <c r="F59" i="15"/>
  <c r="U58" i="15"/>
  <c r="T58" i="15"/>
  <c r="F58" i="15"/>
  <c r="U57" i="15"/>
  <c r="T57" i="15"/>
  <c r="U56" i="15"/>
  <c r="T56" i="15"/>
  <c r="F56" i="15"/>
  <c r="U55" i="15"/>
  <c r="T55" i="15"/>
  <c r="F55" i="15"/>
  <c r="U54" i="15"/>
  <c r="T54" i="15"/>
  <c r="F54" i="15"/>
  <c r="U53" i="15"/>
  <c r="T53" i="15"/>
  <c r="F53" i="15"/>
  <c r="U52" i="15"/>
  <c r="T52" i="15"/>
  <c r="F52" i="15"/>
  <c r="U51" i="15"/>
  <c r="T51" i="15"/>
  <c r="F51" i="15"/>
  <c r="U50" i="15"/>
  <c r="T50" i="15"/>
  <c r="F50" i="15"/>
  <c r="F57" i="15" s="1"/>
  <c r="U49" i="15"/>
  <c r="T49" i="15"/>
  <c r="F49" i="15"/>
  <c r="U48" i="15"/>
  <c r="T48" i="15"/>
  <c r="F48" i="15"/>
  <c r="U47" i="15"/>
  <c r="T47" i="15"/>
  <c r="F47" i="15"/>
  <c r="U46" i="15"/>
  <c r="T46" i="15"/>
  <c r="F46" i="15"/>
  <c r="U45" i="15"/>
  <c r="T45" i="15"/>
  <c r="F45" i="15"/>
  <c r="U44" i="15"/>
  <c r="T44" i="15"/>
  <c r="F44" i="15"/>
  <c r="U43" i="15"/>
  <c r="T43" i="15"/>
  <c r="F43" i="15"/>
  <c r="U42" i="15"/>
  <c r="T42" i="15"/>
  <c r="F42" i="15"/>
  <c r="U41" i="15"/>
  <c r="T41" i="15"/>
  <c r="F41" i="15"/>
  <c r="U40" i="15"/>
  <c r="T40" i="15"/>
  <c r="F40" i="15"/>
  <c r="U39" i="15"/>
  <c r="T39" i="15"/>
  <c r="F39" i="15"/>
  <c r="U38" i="15"/>
  <c r="T38" i="15"/>
  <c r="F38" i="15"/>
  <c r="U37" i="15"/>
  <c r="T37" i="15"/>
  <c r="F37" i="15"/>
  <c r="U36" i="15"/>
  <c r="T36" i="15"/>
  <c r="F36" i="15"/>
  <c r="U35" i="15"/>
  <c r="T35" i="15"/>
  <c r="F35" i="15"/>
  <c r="U34" i="15"/>
  <c r="T34" i="15"/>
  <c r="E34" i="15"/>
  <c r="F34" i="15" s="1"/>
  <c r="U33" i="15"/>
  <c r="T33" i="15"/>
  <c r="E33" i="15"/>
  <c r="F33" i="15" s="1"/>
  <c r="U32" i="15"/>
  <c r="T32" i="15"/>
  <c r="E32" i="15"/>
  <c r="F32" i="15" s="1"/>
  <c r="U31" i="15"/>
  <c r="T31" i="15"/>
  <c r="E31" i="15"/>
  <c r="F31" i="15" s="1"/>
  <c r="S30" i="15"/>
  <c r="R30" i="15"/>
  <c r="Q30" i="15"/>
  <c r="P30" i="15"/>
  <c r="O30" i="15"/>
  <c r="N30" i="15"/>
  <c r="U30" i="15" s="1"/>
  <c r="C49" i="7" s="1"/>
  <c r="M30" i="15"/>
  <c r="L30" i="15"/>
  <c r="K30" i="15"/>
  <c r="I30" i="15"/>
  <c r="H30" i="15"/>
  <c r="G30" i="15"/>
  <c r="D30" i="15"/>
  <c r="C30" i="15"/>
  <c r="U29" i="15"/>
  <c r="T29" i="15"/>
  <c r="F29" i="15"/>
  <c r="U28" i="15"/>
  <c r="T28" i="15"/>
  <c r="F28" i="15"/>
  <c r="U27" i="15"/>
  <c r="T27" i="15"/>
  <c r="F27" i="15"/>
  <c r="C24" i="15"/>
  <c r="B27" i="28" s="1"/>
  <c r="U26" i="15"/>
  <c r="T26" i="15"/>
  <c r="F26" i="15"/>
  <c r="U25" i="15"/>
  <c r="T25" i="15"/>
  <c r="F25" i="15"/>
  <c r="S24" i="15"/>
  <c r="R24" i="15"/>
  <c r="Q24" i="15"/>
  <c r="P24" i="15"/>
  <c r="O24" i="15"/>
  <c r="N24" i="15"/>
  <c r="U24" i="15" s="1"/>
  <c r="C48" i="7" s="1"/>
  <c r="M24" i="15"/>
  <c r="L24" i="15"/>
  <c r="K24" i="15"/>
  <c r="I24" i="15"/>
  <c r="H24" i="15"/>
  <c r="G24" i="15"/>
  <c r="D24" i="15"/>
  <c r="T24" i="15" l="1"/>
  <c r="T30" i="15"/>
  <c r="E30" i="15"/>
  <c r="F24" i="15"/>
  <c r="E24" i="15"/>
  <c r="F30" i="15"/>
  <c r="AD33" i="5" l="1"/>
  <c r="B29" i="28" s="1"/>
  <c r="C83" i="29" l="1"/>
  <c r="D83" i="29"/>
  <c r="E83" i="29"/>
  <c r="F83" i="29"/>
  <c r="G83" i="29"/>
  <c r="H83" i="29"/>
  <c r="I83" i="29"/>
  <c r="J83" i="29"/>
  <c r="K83" i="29"/>
  <c r="L83" i="29"/>
  <c r="M83" i="29"/>
  <c r="N83" i="29"/>
  <c r="O83" i="29"/>
  <c r="P83" i="29"/>
  <c r="Q83" i="29"/>
  <c r="R83" i="29"/>
  <c r="S83" i="29"/>
  <c r="T83" i="29"/>
  <c r="U83" i="29"/>
  <c r="V83" i="29"/>
  <c r="W83" i="29"/>
  <c r="X83" i="29"/>
  <c r="Y83" i="29"/>
  <c r="Z83" i="29"/>
  <c r="AA83" i="29"/>
  <c r="AB83" i="29"/>
  <c r="AC83" i="29"/>
  <c r="AD83" i="29"/>
  <c r="AE83" i="29"/>
  <c r="AF83" i="29"/>
  <c r="AG83" i="29"/>
  <c r="AH83" i="29"/>
  <c r="AI83" i="29"/>
  <c r="AJ83" i="29"/>
  <c r="AK83" i="29"/>
  <c r="AL83" i="29"/>
  <c r="AM83" i="29"/>
  <c r="AN83" i="29"/>
  <c r="AO83" i="29"/>
  <c r="AP83" i="29"/>
  <c r="AQ83" i="29"/>
  <c r="AR83" i="29"/>
  <c r="AS83" i="29"/>
  <c r="AT83" i="29"/>
  <c r="AU83" i="29"/>
  <c r="AV83" i="29"/>
  <c r="C86" i="29"/>
  <c r="D86" i="29"/>
  <c r="E86" i="29"/>
  <c r="F86" i="29"/>
  <c r="G86" i="29"/>
  <c r="B86" i="29"/>
  <c r="B83" i="29"/>
  <c r="C78" i="29"/>
  <c r="D78" i="29"/>
  <c r="E78" i="29"/>
  <c r="F78" i="29"/>
  <c r="G78" i="29"/>
  <c r="H78" i="29"/>
  <c r="I78" i="29"/>
  <c r="J78" i="29"/>
  <c r="K78" i="29"/>
  <c r="L78" i="29"/>
  <c r="M78" i="29"/>
  <c r="N78" i="29"/>
  <c r="O78" i="29"/>
  <c r="P78" i="29"/>
  <c r="Q78" i="29"/>
  <c r="R78" i="29"/>
  <c r="S78" i="29"/>
  <c r="T78" i="29"/>
  <c r="U78" i="29"/>
  <c r="V78" i="29"/>
  <c r="W78" i="29"/>
  <c r="X78" i="29"/>
  <c r="Y78" i="29"/>
  <c r="Z78" i="29"/>
  <c r="AA78" i="29"/>
  <c r="AB78" i="29"/>
  <c r="AC78" i="29"/>
  <c r="AD78" i="29"/>
  <c r="AE78" i="29"/>
  <c r="AF78" i="29"/>
  <c r="AG78" i="29"/>
  <c r="AH78" i="29"/>
  <c r="AI78" i="29"/>
  <c r="AJ78" i="29"/>
  <c r="AK78" i="29"/>
  <c r="AL78" i="29"/>
  <c r="AM78" i="29"/>
  <c r="AN78" i="29"/>
  <c r="AO78" i="29"/>
  <c r="AP78" i="29"/>
  <c r="AQ78" i="29"/>
  <c r="AR78" i="29"/>
  <c r="AS78" i="29"/>
  <c r="AT78" i="29"/>
  <c r="AU78" i="29"/>
  <c r="AV78" i="29"/>
  <c r="B78" i="29"/>
  <c r="B77" i="29"/>
  <c r="C60" i="29"/>
  <c r="C59" i="29"/>
  <c r="C81" i="29" s="1"/>
  <c r="D59" i="29"/>
  <c r="D81" i="29" s="1"/>
  <c r="E59" i="29"/>
  <c r="E81" i="29" s="1"/>
  <c r="F59" i="29"/>
  <c r="F81" i="29" s="1"/>
  <c r="G59" i="29"/>
  <c r="G81" i="29" s="1"/>
  <c r="H59" i="29"/>
  <c r="H81" i="29" s="1"/>
  <c r="I59" i="29"/>
  <c r="I81" i="29" s="1"/>
  <c r="J59" i="29"/>
  <c r="J81" i="29" s="1"/>
  <c r="K59" i="29"/>
  <c r="K81" i="29" s="1"/>
  <c r="L59" i="29"/>
  <c r="L81" i="29" s="1"/>
  <c r="M59" i="29"/>
  <c r="M81" i="29" s="1"/>
  <c r="N59" i="29"/>
  <c r="N81" i="29" s="1"/>
  <c r="O59" i="29"/>
  <c r="O81" i="29" s="1"/>
  <c r="P59" i="29"/>
  <c r="P81" i="29" s="1"/>
  <c r="Q59" i="29"/>
  <c r="Q81" i="29" s="1"/>
  <c r="R59" i="29"/>
  <c r="R81" i="29" s="1"/>
  <c r="S59" i="29"/>
  <c r="S81" i="29" s="1"/>
  <c r="T59" i="29"/>
  <c r="T81" i="29" s="1"/>
  <c r="U59" i="29"/>
  <c r="U81" i="29" s="1"/>
  <c r="V59" i="29"/>
  <c r="V81" i="29" s="1"/>
  <c r="W59" i="29"/>
  <c r="W81" i="29" s="1"/>
  <c r="X59" i="29"/>
  <c r="X81" i="29" s="1"/>
  <c r="Y59" i="29"/>
  <c r="Y81" i="29" s="1"/>
  <c r="Z59" i="29"/>
  <c r="Z81" i="29" s="1"/>
  <c r="AA59" i="29"/>
  <c r="AA81" i="29" s="1"/>
  <c r="AB59" i="29"/>
  <c r="AB81" i="29" s="1"/>
  <c r="AC59" i="29"/>
  <c r="AC81" i="29" s="1"/>
  <c r="AD59" i="29"/>
  <c r="AD81" i="29" s="1"/>
  <c r="AE59" i="29"/>
  <c r="AE81" i="29" s="1"/>
  <c r="AF59" i="29"/>
  <c r="AF81" i="29" s="1"/>
  <c r="AG59" i="29"/>
  <c r="AG81" i="29" s="1"/>
  <c r="AH59" i="29"/>
  <c r="AH81" i="29" s="1"/>
  <c r="AI59" i="29"/>
  <c r="AI81" i="29" s="1"/>
  <c r="AJ59" i="29"/>
  <c r="AJ81" i="29" s="1"/>
  <c r="AK59" i="29"/>
  <c r="AK81" i="29" s="1"/>
  <c r="AL59" i="29"/>
  <c r="AL81" i="29" s="1"/>
  <c r="AM59" i="29"/>
  <c r="AM81" i="29" s="1"/>
  <c r="AN59" i="29"/>
  <c r="AN81" i="29" s="1"/>
  <c r="AO59" i="29"/>
  <c r="AO81" i="29" s="1"/>
  <c r="AP59" i="29"/>
  <c r="AP81" i="29" s="1"/>
  <c r="AQ59" i="29"/>
  <c r="AQ81" i="29" s="1"/>
  <c r="AR59" i="29"/>
  <c r="AR81" i="29" s="1"/>
  <c r="AS59" i="29"/>
  <c r="AS81" i="29" s="1"/>
  <c r="AT59" i="29"/>
  <c r="AT81" i="29" s="1"/>
  <c r="AU59" i="29"/>
  <c r="AU81" i="29" s="1"/>
  <c r="AV59" i="29"/>
  <c r="AV81" i="29" s="1"/>
  <c r="D60" i="29"/>
  <c r="E60" i="29"/>
  <c r="F60" i="29"/>
  <c r="G60" i="29"/>
  <c r="H60" i="29"/>
  <c r="I60" i="29"/>
  <c r="J60" i="29"/>
  <c r="K60" i="29"/>
  <c r="L60" i="29"/>
  <c r="M60" i="29"/>
  <c r="N60" i="29"/>
  <c r="O60" i="29"/>
  <c r="P60" i="29"/>
  <c r="Q60" i="29"/>
  <c r="R60" i="29"/>
  <c r="S60" i="29"/>
  <c r="T60" i="29"/>
  <c r="U60" i="29"/>
  <c r="V60" i="29"/>
  <c r="W60" i="29"/>
  <c r="X60" i="29"/>
  <c r="Y60" i="29"/>
  <c r="Z60" i="29"/>
  <c r="AA60" i="29"/>
  <c r="AB60" i="29"/>
  <c r="AC60" i="29"/>
  <c r="AD60" i="29"/>
  <c r="AE60" i="29"/>
  <c r="AF60" i="29"/>
  <c r="AG60" i="29"/>
  <c r="AH60" i="29"/>
  <c r="AI60" i="29"/>
  <c r="AJ60" i="29"/>
  <c r="AK60" i="29"/>
  <c r="AL60" i="29"/>
  <c r="AM60" i="29"/>
  <c r="AN60" i="29"/>
  <c r="AO60" i="29"/>
  <c r="AP60" i="29"/>
  <c r="AQ60" i="29"/>
  <c r="AR60" i="29"/>
  <c r="AS60" i="29"/>
  <c r="AT60" i="29"/>
  <c r="AU60" i="29"/>
  <c r="AV60" i="29"/>
  <c r="C67" i="29"/>
  <c r="E67" i="29"/>
  <c r="G67" i="29"/>
  <c r="I67" i="29"/>
  <c r="K67" i="29"/>
  <c r="M67" i="29"/>
  <c r="O67" i="29"/>
  <c r="Q67" i="29"/>
  <c r="S67" i="29"/>
  <c r="U67" i="29"/>
  <c r="W67" i="29"/>
  <c r="Y67" i="29"/>
  <c r="AA67" i="29"/>
  <c r="AC67" i="29"/>
  <c r="AE67" i="29"/>
  <c r="AG67" i="29"/>
  <c r="AI67" i="29"/>
  <c r="AK67" i="29"/>
  <c r="AM67" i="29"/>
  <c r="AO67" i="29"/>
  <c r="AQ67" i="29"/>
  <c r="AS67" i="29"/>
  <c r="AU67" i="29"/>
  <c r="B59" i="29"/>
  <c r="B81" i="29" s="1"/>
  <c r="B60" i="29"/>
  <c r="B67" i="29"/>
  <c r="B69" i="29" s="1"/>
  <c r="B71" i="29" s="1"/>
  <c r="B49" i="29"/>
  <c r="C49" i="29" s="1"/>
  <c r="D49" i="29" s="1"/>
  <c r="E49" i="29" s="1"/>
  <c r="F49" i="29" s="1"/>
  <c r="G49" i="29" s="1"/>
  <c r="H49" i="29" s="1"/>
  <c r="I49" i="29" s="1"/>
  <c r="J49" i="29" s="1"/>
  <c r="K49" i="29" s="1"/>
  <c r="L49" i="29" s="1"/>
  <c r="M49" i="29" s="1"/>
  <c r="N49" i="29" s="1"/>
  <c r="O49" i="29" s="1"/>
  <c r="P49" i="29" s="1"/>
  <c r="Q48" i="29"/>
  <c r="R48" i="29" s="1"/>
  <c r="S48" i="29" s="1"/>
  <c r="T48" i="29" s="1"/>
  <c r="U48" i="29" s="1"/>
  <c r="V48" i="29" s="1"/>
  <c r="W48" i="29" s="1"/>
  <c r="X48" i="29" s="1"/>
  <c r="Y48" i="29" s="1"/>
  <c r="Z48" i="29" s="1"/>
  <c r="AA48" i="29" s="1"/>
  <c r="AB48" i="29" s="1"/>
  <c r="AC48" i="29" s="1"/>
  <c r="AD48" i="29" s="1"/>
  <c r="AE48" i="29" s="1"/>
  <c r="AF48" i="29" s="1"/>
  <c r="AG48" i="29" s="1"/>
  <c r="AH48" i="29" s="1"/>
  <c r="AI48" i="29" s="1"/>
  <c r="AJ48" i="29" s="1"/>
  <c r="AK48" i="29" s="1"/>
  <c r="AL48" i="29" s="1"/>
  <c r="AM48" i="29" s="1"/>
  <c r="AN48" i="29" s="1"/>
  <c r="AO48" i="29" s="1"/>
  <c r="AP48" i="29" s="1"/>
  <c r="AQ48" i="29" s="1"/>
  <c r="AR48" i="29" s="1"/>
  <c r="AS48" i="29" s="1"/>
  <c r="AT48" i="29" s="1"/>
  <c r="AU48" i="29" s="1"/>
  <c r="AV48" i="29" s="1"/>
  <c r="H74" i="29"/>
  <c r="H86" i="29" s="1"/>
  <c r="B46" i="29"/>
  <c r="B25" i="29"/>
  <c r="D68" i="29" s="1"/>
  <c r="Q49" i="29" l="1"/>
  <c r="R49" i="29" s="1"/>
  <c r="S49" i="29" s="1"/>
  <c r="T49" i="29" s="1"/>
  <c r="U49" i="29" s="1"/>
  <c r="V49" i="29" s="1"/>
  <c r="W49" i="29" s="1"/>
  <c r="X49" i="29" s="1"/>
  <c r="Y49" i="29" s="1"/>
  <c r="Z49" i="29" s="1"/>
  <c r="AA49" i="29" s="1"/>
  <c r="AB49" i="29" s="1"/>
  <c r="AC49" i="29" s="1"/>
  <c r="AD49" i="29" s="1"/>
  <c r="AE49" i="29" s="1"/>
  <c r="AF49" i="29" s="1"/>
  <c r="AG49" i="29" s="1"/>
  <c r="AH49" i="29" s="1"/>
  <c r="AI49" i="29" s="1"/>
  <c r="AJ49" i="29" s="1"/>
  <c r="AK49" i="29" s="1"/>
  <c r="AL49" i="29" s="1"/>
  <c r="AM49" i="29" s="1"/>
  <c r="AN49" i="29" s="1"/>
  <c r="AO49" i="29" s="1"/>
  <c r="AP49" i="29" s="1"/>
  <c r="AQ49" i="29" s="1"/>
  <c r="AR49" i="29" s="1"/>
  <c r="AS49" i="29" s="1"/>
  <c r="AT49" i="29" s="1"/>
  <c r="AU49" i="29" s="1"/>
  <c r="AV49" i="29" s="1"/>
  <c r="AV67" i="29"/>
  <c r="AT67" i="29"/>
  <c r="AR67" i="29"/>
  <c r="AP67" i="29"/>
  <c r="AN67" i="29"/>
  <c r="AL67" i="29"/>
  <c r="AJ67" i="29"/>
  <c r="AH67" i="29"/>
  <c r="AF67" i="29"/>
  <c r="AD67" i="29"/>
  <c r="AB67" i="29"/>
  <c r="Z67" i="29"/>
  <c r="X67" i="29"/>
  <c r="V67" i="29"/>
  <c r="T67" i="29"/>
  <c r="R67" i="29"/>
  <c r="P67" i="29"/>
  <c r="N67" i="29"/>
  <c r="L67" i="29"/>
  <c r="J67" i="29"/>
  <c r="H67" i="29"/>
  <c r="F67" i="29"/>
  <c r="D67" i="29"/>
  <c r="D69" i="29" s="1"/>
  <c r="D77" i="29"/>
  <c r="I74" i="29"/>
  <c r="C68" i="29"/>
  <c r="AU68" i="29"/>
  <c r="AS68" i="29"/>
  <c r="AQ68" i="29"/>
  <c r="AO68" i="29"/>
  <c r="AM68" i="29"/>
  <c r="AK68" i="29"/>
  <c r="AI68" i="29"/>
  <c r="AG68" i="29"/>
  <c r="AE68" i="29"/>
  <c r="AC68" i="29"/>
  <c r="AA68" i="29"/>
  <c r="Y68" i="29"/>
  <c r="W68" i="29"/>
  <c r="U68" i="29"/>
  <c r="S68" i="29"/>
  <c r="Q68" i="29"/>
  <c r="O68" i="29"/>
  <c r="M68" i="29"/>
  <c r="K68" i="29"/>
  <c r="I68" i="29"/>
  <c r="G68" i="29"/>
  <c r="E68" i="29"/>
  <c r="B76" i="29"/>
  <c r="B80" i="29"/>
  <c r="C80" i="29" s="1"/>
  <c r="D80" i="29" s="1"/>
  <c r="AV68" i="29"/>
  <c r="AT68" i="29"/>
  <c r="AR68" i="29"/>
  <c r="AP68" i="29"/>
  <c r="AN68" i="29"/>
  <c r="AL68" i="29"/>
  <c r="AJ68" i="29"/>
  <c r="AH68" i="29"/>
  <c r="AF68" i="29"/>
  <c r="AD68" i="29"/>
  <c r="AB68" i="29"/>
  <c r="Z68" i="29"/>
  <c r="X68" i="29"/>
  <c r="V68" i="29"/>
  <c r="T68" i="29"/>
  <c r="R68" i="29"/>
  <c r="P68" i="29"/>
  <c r="N68" i="29"/>
  <c r="L68" i="29"/>
  <c r="J68" i="29"/>
  <c r="H68" i="29"/>
  <c r="F68" i="29"/>
  <c r="B72" i="29"/>
  <c r="E80" i="29" l="1"/>
  <c r="F80" i="29" s="1"/>
  <c r="F69" i="29"/>
  <c r="F77" i="29"/>
  <c r="J69" i="29"/>
  <c r="J77" i="29"/>
  <c r="N69" i="29"/>
  <c r="N77" i="29"/>
  <c r="R69" i="29"/>
  <c r="R77" i="29"/>
  <c r="V69" i="29"/>
  <c r="V77" i="29"/>
  <c r="Z69" i="29"/>
  <c r="Z77" i="29"/>
  <c r="AD69" i="29"/>
  <c r="AD77" i="29"/>
  <c r="AH69" i="29"/>
  <c r="AH77" i="29"/>
  <c r="AL69" i="29"/>
  <c r="AL77" i="29"/>
  <c r="AP69" i="29"/>
  <c r="AP77" i="29"/>
  <c r="AT69" i="29"/>
  <c r="AT77" i="29"/>
  <c r="E77" i="29"/>
  <c r="E69" i="29"/>
  <c r="I77" i="29"/>
  <c r="I69" i="29"/>
  <c r="M77" i="29"/>
  <c r="M69" i="29"/>
  <c r="Q77" i="29"/>
  <c r="Q69" i="29"/>
  <c r="U77" i="29"/>
  <c r="U69" i="29"/>
  <c r="Y77" i="29"/>
  <c r="Y69" i="29"/>
  <c r="AC77" i="29"/>
  <c r="AC69" i="29"/>
  <c r="AG77" i="29"/>
  <c r="AG69" i="29"/>
  <c r="AK77" i="29"/>
  <c r="AK69" i="29"/>
  <c r="AO77" i="29"/>
  <c r="AO69" i="29"/>
  <c r="AS77" i="29"/>
  <c r="AS69" i="29"/>
  <c r="C77" i="29"/>
  <c r="C69" i="29"/>
  <c r="B73" i="29"/>
  <c r="B79" i="29"/>
  <c r="H69" i="29"/>
  <c r="H77" i="29"/>
  <c r="L69" i="29"/>
  <c r="L77" i="29"/>
  <c r="P69" i="29"/>
  <c r="P77" i="29"/>
  <c r="T69" i="29"/>
  <c r="T77" i="29"/>
  <c r="X69" i="29"/>
  <c r="X77" i="29"/>
  <c r="AB69" i="29"/>
  <c r="AB77" i="29"/>
  <c r="AF69" i="29"/>
  <c r="AF77" i="29"/>
  <c r="AJ69" i="29"/>
  <c r="AJ77" i="29"/>
  <c r="AN69" i="29"/>
  <c r="AN77" i="29"/>
  <c r="AR69" i="29"/>
  <c r="AR77" i="29"/>
  <c r="AV69" i="29"/>
  <c r="AV77" i="29"/>
  <c r="B84" i="29"/>
  <c r="G77" i="29"/>
  <c r="G69" i="29"/>
  <c r="K77" i="29"/>
  <c r="K69" i="29"/>
  <c r="O77" i="29"/>
  <c r="O69" i="29"/>
  <c r="S77" i="29"/>
  <c r="S69" i="29"/>
  <c r="W77" i="29"/>
  <c r="W69" i="29"/>
  <c r="AA77" i="29"/>
  <c r="AA69" i="29"/>
  <c r="AE77" i="29"/>
  <c r="AE69" i="29"/>
  <c r="AI77" i="29"/>
  <c r="AI69" i="29"/>
  <c r="AM77" i="29"/>
  <c r="AM69" i="29"/>
  <c r="AQ77" i="29"/>
  <c r="AQ69" i="29"/>
  <c r="AU77" i="29"/>
  <c r="AU69" i="29"/>
  <c r="I86" i="29"/>
  <c r="J74" i="29"/>
  <c r="D71" i="29"/>
  <c r="D76" i="29"/>
  <c r="G80" i="29"/>
  <c r="K74" i="29" l="1"/>
  <c r="J86" i="29"/>
  <c r="AU76" i="29"/>
  <c r="AU71" i="29"/>
  <c r="AU72" i="29" s="1"/>
  <c r="AU73" i="29" s="1"/>
  <c r="AQ76" i="29"/>
  <c r="AQ71" i="29"/>
  <c r="AQ72" i="29" s="1"/>
  <c r="AQ73" i="29" s="1"/>
  <c r="AM76" i="29"/>
  <c r="AM71" i="29"/>
  <c r="AM72" i="29" s="1"/>
  <c r="AM73" i="29" s="1"/>
  <c r="AI76" i="29"/>
  <c r="AI71" i="29"/>
  <c r="AI72" i="29" s="1"/>
  <c r="AI73" i="29" s="1"/>
  <c r="AE76" i="29"/>
  <c r="AE71" i="29"/>
  <c r="AE72" i="29" s="1"/>
  <c r="AE73" i="29" s="1"/>
  <c r="AA76" i="29"/>
  <c r="AA71" i="29"/>
  <c r="AA72" i="29" s="1"/>
  <c r="AA73" i="29" s="1"/>
  <c r="W76" i="29"/>
  <c r="W71" i="29"/>
  <c r="W72" i="29" s="1"/>
  <c r="W73" i="29" s="1"/>
  <c r="S76" i="29"/>
  <c r="S71" i="29"/>
  <c r="S72" i="29" s="1"/>
  <c r="S73" i="29" s="1"/>
  <c r="O76" i="29"/>
  <c r="O71" i="29"/>
  <c r="O72" i="29" s="1"/>
  <c r="O73" i="29" s="1"/>
  <c r="K76" i="29"/>
  <c r="K71" i="29"/>
  <c r="K72" i="29" s="1"/>
  <c r="K73" i="29" s="1"/>
  <c r="G76" i="29"/>
  <c r="G71" i="29"/>
  <c r="G72" i="29" s="1"/>
  <c r="G73" i="29" s="1"/>
  <c r="B89" i="29"/>
  <c r="B87" i="29"/>
  <c r="B85" i="29"/>
  <c r="B90" i="29" s="1"/>
  <c r="AV71" i="29"/>
  <c r="AV76" i="29"/>
  <c r="AR71" i="29"/>
  <c r="AR76" i="29"/>
  <c r="AN71" i="29"/>
  <c r="AN76" i="29"/>
  <c r="AJ71" i="29"/>
  <c r="AJ76" i="29"/>
  <c r="AF71" i="29"/>
  <c r="AF76" i="29"/>
  <c r="AB71" i="29"/>
  <c r="AB76" i="29"/>
  <c r="X71" i="29"/>
  <c r="X76" i="29"/>
  <c r="T71" i="29"/>
  <c r="T76" i="29"/>
  <c r="P71" i="29"/>
  <c r="P76" i="29"/>
  <c r="L71" i="29"/>
  <c r="L76" i="29"/>
  <c r="H71" i="29"/>
  <c r="H76" i="29"/>
  <c r="AT71" i="29"/>
  <c r="AT76" i="29"/>
  <c r="AP71" i="29"/>
  <c r="AP76" i="29"/>
  <c r="AL71" i="29"/>
  <c r="AL76" i="29"/>
  <c r="AH71" i="29"/>
  <c r="AH76" i="29"/>
  <c r="AD71" i="29"/>
  <c r="AD76" i="29"/>
  <c r="Z71" i="29"/>
  <c r="Z76" i="29"/>
  <c r="V71" i="29"/>
  <c r="V76" i="29"/>
  <c r="R71" i="29"/>
  <c r="R76" i="29"/>
  <c r="N71" i="29"/>
  <c r="N76" i="29"/>
  <c r="J71" i="29"/>
  <c r="J76" i="29"/>
  <c r="F71" i="29"/>
  <c r="F76" i="29"/>
  <c r="D72" i="29"/>
  <c r="D73" i="29" s="1"/>
  <c r="C76" i="29"/>
  <c r="C71" i="29"/>
  <c r="AS71" i="29"/>
  <c r="AS76" i="29"/>
  <c r="AO71" i="29"/>
  <c r="AO76" i="29"/>
  <c r="AK71" i="29"/>
  <c r="AK76" i="29"/>
  <c r="AG71" i="29"/>
  <c r="AG72" i="29" s="1"/>
  <c r="AG73" i="29" s="1"/>
  <c r="AG76" i="29"/>
  <c r="AC71" i="29"/>
  <c r="AC72" i="29" s="1"/>
  <c r="AC73" i="29" s="1"/>
  <c r="AC76" i="29"/>
  <c r="Y71" i="29"/>
  <c r="Y72" i="29" s="1"/>
  <c r="Y73" i="29" s="1"/>
  <c r="Y76" i="29"/>
  <c r="U71" i="29"/>
  <c r="U72" i="29" s="1"/>
  <c r="U73" i="29" s="1"/>
  <c r="U76" i="29"/>
  <c r="Q71" i="29"/>
  <c r="Q72" i="29" s="1"/>
  <c r="Q73" i="29" s="1"/>
  <c r="Q76" i="29"/>
  <c r="M71" i="29"/>
  <c r="M72" i="29" s="1"/>
  <c r="M73" i="29" s="1"/>
  <c r="M76" i="29"/>
  <c r="I71" i="29"/>
  <c r="I72" i="29" s="1"/>
  <c r="I73" i="29" s="1"/>
  <c r="I76" i="29"/>
  <c r="E71" i="29"/>
  <c r="E72" i="29" s="1"/>
  <c r="E73" i="29" s="1"/>
  <c r="E76" i="29"/>
  <c r="H80" i="29"/>
  <c r="I80" i="29" s="1"/>
  <c r="C72" i="29" l="1"/>
  <c r="B88" i="29"/>
  <c r="B91" i="29" s="1"/>
  <c r="L74" i="29"/>
  <c r="K86" i="29"/>
  <c r="AK72" i="29"/>
  <c r="AK73" i="29" s="1"/>
  <c r="AO72" i="29"/>
  <c r="AO73" i="29" s="1"/>
  <c r="AS72" i="29"/>
  <c r="AS73" i="29" s="1"/>
  <c r="F72" i="29"/>
  <c r="F73" i="29" s="1"/>
  <c r="J72" i="29"/>
  <c r="J73" i="29" s="1"/>
  <c r="N72" i="29"/>
  <c r="N73" i="29" s="1"/>
  <c r="R72" i="29"/>
  <c r="R73" i="29" s="1"/>
  <c r="V72" i="29"/>
  <c r="V73" i="29" s="1"/>
  <c r="Z72" i="29"/>
  <c r="Z73" i="29" s="1"/>
  <c r="AD72" i="29"/>
  <c r="AD73" i="29" s="1"/>
  <c r="AH72" i="29"/>
  <c r="AH73" i="29" s="1"/>
  <c r="AL72" i="29"/>
  <c r="AL73" i="29" s="1"/>
  <c r="AP72" i="29"/>
  <c r="AP73" i="29" s="1"/>
  <c r="AT72" i="29"/>
  <c r="AT73" i="29" s="1"/>
  <c r="H72" i="29"/>
  <c r="H73" i="29" s="1"/>
  <c r="L72" i="29"/>
  <c r="L73" i="29" s="1"/>
  <c r="P72" i="29"/>
  <c r="P73" i="29" s="1"/>
  <c r="T72" i="29"/>
  <c r="T73" i="29" s="1"/>
  <c r="X72" i="29"/>
  <c r="X73" i="29" s="1"/>
  <c r="AB72" i="29"/>
  <c r="AB73" i="29" s="1"/>
  <c r="AF72" i="29"/>
  <c r="AF73" i="29" s="1"/>
  <c r="AJ72" i="29"/>
  <c r="AJ73" i="29"/>
  <c r="AN72" i="29"/>
  <c r="AN73" i="29"/>
  <c r="AR72" i="29"/>
  <c r="AR73" i="29"/>
  <c r="AV72" i="29"/>
  <c r="AV73" i="29"/>
  <c r="J80" i="29"/>
  <c r="C79" i="29" l="1"/>
  <c r="M74" i="29"/>
  <c r="L86" i="29"/>
  <c r="C73" i="29"/>
  <c r="K80" i="29"/>
  <c r="N74" i="29" l="1"/>
  <c r="M86" i="29"/>
  <c r="D79" i="29"/>
  <c r="C84" i="29"/>
  <c r="L80" i="29"/>
  <c r="D84" i="29" l="1"/>
  <c r="D87" i="29" s="1"/>
  <c r="O74" i="29"/>
  <c r="N86" i="29"/>
  <c r="C87" i="29"/>
  <c r="C85" i="29"/>
  <c r="C90" i="29" s="1"/>
  <c r="D85" i="29"/>
  <c r="D90" i="29" s="1"/>
  <c r="C89" i="29"/>
  <c r="D89" i="29"/>
  <c r="E79" i="29"/>
  <c r="M80" i="29"/>
  <c r="N80" i="29" s="1"/>
  <c r="E84" i="29" l="1"/>
  <c r="D88" i="29"/>
  <c r="C88" i="29"/>
  <c r="C91" i="29" s="1"/>
  <c r="P74" i="29"/>
  <c r="O86" i="29"/>
  <c r="F79" i="29"/>
  <c r="F84" i="29" s="1"/>
  <c r="F87" i="29" s="1"/>
  <c r="O80" i="29"/>
  <c r="P80" i="29"/>
  <c r="D91" i="29" l="1"/>
  <c r="E87" i="29"/>
  <c r="F89" i="29"/>
  <c r="F85" i="29"/>
  <c r="E85" i="29"/>
  <c r="E90" i="29" s="1"/>
  <c r="E89" i="29"/>
  <c r="Q74" i="29"/>
  <c r="P86" i="29"/>
  <c r="G79" i="29"/>
  <c r="Q80" i="29"/>
  <c r="G84" i="29" l="1"/>
  <c r="R74" i="29"/>
  <c r="Q86" i="29"/>
  <c r="F90" i="29"/>
  <c r="E88" i="29"/>
  <c r="E91" i="29" s="1"/>
  <c r="F88" i="29"/>
  <c r="F91" i="29" s="1"/>
  <c r="H79" i="29"/>
  <c r="R80" i="29"/>
  <c r="I79" i="29" l="1"/>
  <c r="H84" i="29"/>
  <c r="H87" i="29" s="1"/>
  <c r="S74" i="29"/>
  <c r="R86" i="29"/>
  <c r="G87" i="29"/>
  <c r="H85" i="29"/>
  <c r="G89" i="29"/>
  <c r="G85" i="29"/>
  <c r="G90" i="29" s="1"/>
  <c r="S80" i="29"/>
  <c r="H89" i="29" l="1"/>
  <c r="H88" i="29"/>
  <c r="G88" i="29"/>
  <c r="G91" i="29" s="1"/>
  <c r="H90" i="29"/>
  <c r="T74" i="29"/>
  <c r="S86" i="29"/>
  <c r="I84" i="29"/>
  <c r="J79" i="29"/>
  <c r="T80" i="29"/>
  <c r="I87" i="29" l="1"/>
  <c r="I89" i="29"/>
  <c r="I85" i="29"/>
  <c r="I90" i="29" s="1"/>
  <c r="U74" i="29"/>
  <c r="T86" i="29"/>
  <c r="J84" i="29"/>
  <c r="K79" i="29"/>
  <c r="H91" i="29"/>
  <c r="U80" i="29"/>
  <c r="K84" i="29" l="1"/>
  <c r="L79" i="29"/>
  <c r="J87" i="29"/>
  <c r="V74" i="29"/>
  <c r="U86" i="29"/>
  <c r="K85" i="29"/>
  <c r="J85" i="29"/>
  <c r="J90" i="29" s="1"/>
  <c r="J89" i="29"/>
  <c r="K89" i="29"/>
  <c r="I88" i="29"/>
  <c r="I91" i="29" s="1"/>
  <c r="J88" i="29"/>
  <c r="V80" i="29"/>
  <c r="J91" i="29" l="1"/>
  <c r="K90" i="29"/>
  <c r="L84" i="29"/>
  <c r="M79" i="29"/>
  <c r="W74" i="29"/>
  <c r="V86" i="29"/>
  <c r="K87" i="29"/>
  <c r="W80" i="29"/>
  <c r="K88" i="29" l="1"/>
  <c r="K91" i="29" s="1"/>
  <c r="X74" i="29"/>
  <c r="W86" i="29"/>
  <c r="L87" i="29"/>
  <c r="L88" i="29" s="1"/>
  <c r="L85" i="29"/>
  <c r="L90" i="29" s="1"/>
  <c r="L89" i="29"/>
  <c r="M84" i="29"/>
  <c r="N79" i="29"/>
  <c r="X80" i="29"/>
  <c r="G30" i="29" l="1"/>
  <c r="L91" i="29"/>
  <c r="N84" i="29"/>
  <c r="O79" i="29"/>
  <c r="M87" i="29"/>
  <c r="M85" i="29"/>
  <c r="M90" i="29" s="1"/>
  <c r="M89" i="29"/>
  <c r="Y74" i="29"/>
  <c r="X86" i="29"/>
  <c r="M88" i="29"/>
  <c r="M91" i="29" s="1"/>
  <c r="Y80" i="29"/>
  <c r="N87" i="29" l="1"/>
  <c r="N88" i="29"/>
  <c r="N91" i="29" s="1"/>
  <c r="N89" i="29"/>
  <c r="Z74" i="29"/>
  <c r="Y86" i="29"/>
  <c r="N85" i="29"/>
  <c r="N90" i="29" s="1"/>
  <c r="P79" i="29"/>
  <c r="O84" i="29"/>
  <c r="Z80" i="29"/>
  <c r="O87" i="29" l="1"/>
  <c r="O85" i="29"/>
  <c r="O90" i="29" s="1"/>
  <c r="O89" i="29"/>
  <c r="Q79" i="29"/>
  <c r="P84" i="29"/>
  <c r="AA74" i="29"/>
  <c r="Z86" i="29"/>
  <c r="AA80" i="29"/>
  <c r="P87" i="29" l="1"/>
  <c r="P85" i="29"/>
  <c r="P90" i="29" s="1"/>
  <c r="P89" i="29"/>
  <c r="AB74" i="29"/>
  <c r="AA86" i="29"/>
  <c r="R79" i="29"/>
  <c r="Q84" i="29"/>
  <c r="Q89" i="29"/>
  <c r="O88" i="29"/>
  <c r="O91" i="29" s="1"/>
  <c r="AB80" i="29"/>
  <c r="R84" i="29" l="1"/>
  <c r="S79" i="29"/>
  <c r="Q87" i="29"/>
  <c r="Q85" i="29"/>
  <c r="Q90" i="29" s="1"/>
  <c r="AC74" i="29"/>
  <c r="AB86" i="29"/>
  <c r="Q88" i="29"/>
  <c r="P88" i="29"/>
  <c r="P91" i="29" s="1"/>
  <c r="AC80" i="29"/>
  <c r="Q91" i="29" l="1"/>
  <c r="AD74" i="29"/>
  <c r="AC86" i="29"/>
  <c r="S84" i="29"/>
  <c r="S85" i="29" s="1"/>
  <c r="S90" i="29" s="1"/>
  <c r="T79" i="29"/>
  <c r="R87" i="29"/>
  <c r="R88" i="29" s="1"/>
  <c r="R91" i="29" s="1"/>
  <c r="R85" i="29"/>
  <c r="R90" i="29" s="1"/>
  <c r="R89" i="29"/>
  <c r="S89" i="29"/>
  <c r="AD80" i="29"/>
  <c r="S87" i="29" l="1"/>
  <c r="S88" i="29" s="1"/>
  <c r="S91" i="29" s="1"/>
  <c r="AE74" i="29"/>
  <c r="AD86" i="29"/>
  <c r="U79" i="29"/>
  <c r="T84" i="29"/>
  <c r="AE80" i="29"/>
  <c r="T87" i="29" l="1"/>
  <c r="T88" i="29" s="1"/>
  <c r="T91" i="29" s="1"/>
  <c r="T85" i="29"/>
  <c r="T90" i="29" s="1"/>
  <c r="T89" i="29"/>
  <c r="V79" i="29"/>
  <c r="U84" i="29"/>
  <c r="U85" i="29" s="1"/>
  <c r="AF74" i="29"/>
  <c r="AE86" i="29"/>
  <c r="AF80" i="29"/>
  <c r="U90" i="29" l="1"/>
  <c r="AG74" i="29"/>
  <c r="AF86" i="29"/>
  <c r="W79" i="29"/>
  <c r="V84" i="29"/>
  <c r="U87" i="29"/>
  <c r="U88" i="29" s="1"/>
  <c r="U91" i="29" s="1"/>
  <c r="U89" i="29"/>
  <c r="AG80" i="29"/>
  <c r="V87" i="29" l="1"/>
  <c r="V88" i="29" s="1"/>
  <c r="V91" i="29" s="1"/>
  <c r="V85" i="29"/>
  <c r="V90" i="29" s="1"/>
  <c r="V89" i="29"/>
  <c r="X79" i="29"/>
  <c r="W84" i="29"/>
  <c r="AH74" i="29"/>
  <c r="AG86" i="29"/>
  <c r="AH80" i="29"/>
  <c r="W87" i="29" l="1"/>
  <c r="W88" i="29" s="1"/>
  <c r="W91" i="29" s="1"/>
  <c r="W89" i="29"/>
  <c r="W85" i="29"/>
  <c r="W90" i="29" s="1"/>
  <c r="AI74" i="29"/>
  <c r="AH86" i="29"/>
  <c r="Y79" i="29"/>
  <c r="X84" i="29"/>
  <c r="AI80" i="29"/>
  <c r="Z79" i="29" l="1"/>
  <c r="Y84" i="29"/>
  <c r="AJ74" i="29"/>
  <c r="AI86" i="29"/>
  <c r="X87" i="29"/>
  <c r="X88" i="29" s="1"/>
  <c r="X91" i="29" s="1"/>
  <c r="X85" i="29"/>
  <c r="X90" i="29" s="1"/>
  <c r="X89" i="29"/>
  <c r="AJ80" i="29"/>
  <c r="Y87" i="29" l="1"/>
  <c r="Y88" i="29" s="1"/>
  <c r="Y91" i="29" s="1"/>
  <c r="Y85" i="29"/>
  <c r="Y90" i="29" s="1"/>
  <c r="Y89" i="29"/>
  <c r="AK74" i="29"/>
  <c r="AJ86" i="29"/>
  <c r="AA79" i="29"/>
  <c r="Z84" i="29"/>
  <c r="AK80" i="29"/>
  <c r="Z85" i="29" l="1"/>
  <c r="Z90" i="29" s="1"/>
  <c r="AB79" i="29"/>
  <c r="AA84" i="29"/>
  <c r="AL74" i="29"/>
  <c r="AK86" i="29"/>
  <c r="Z87" i="29"/>
  <c r="Z88" i="29" s="1"/>
  <c r="Z91" i="29" s="1"/>
  <c r="Z89" i="29"/>
  <c r="AL80" i="29"/>
  <c r="AM74" i="29" l="1"/>
  <c r="AL86" i="29"/>
  <c r="AC79" i="29"/>
  <c r="AB84" i="29"/>
  <c r="AA87" i="29"/>
  <c r="AA88" i="29" s="1"/>
  <c r="AA91" i="29" s="1"/>
  <c r="AA85" i="29"/>
  <c r="AA90" i="29" s="1"/>
  <c r="AA89" i="29"/>
  <c r="AM80" i="29"/>
  <c r="AD79" i="29" l="1"/>
  <c r="AC84" i="29"/>
  <c r="AN74" i="29"/>
  <c r="AM86" i="29"/>
  <c r="AB87" i="29"/>
  <c r="AB88" i="29" s="1"/>
  <c r="AB91" i="29" s="1"/>
  <c r="AC89" i="29"/>
  <c r="AB89" i="29"/>
  <c r="AC85" i="29"/>
  <c r="AB85" i="29"/>
  <c r="AB90" i="29" s="1"/>
  <c r="AN80" i="29"/>
  <c r="AC87" i="29" l="1"/>
  <c r="AC88" i="29" s="1"/>
  <c r="AC91" i="29" s="1"/>
  <c r="AC90" i="29"/>
  <c r="AO74" i="29"/>
  <c r="AN86" i="29"/>
  <c r="AE79" i="29"/>
  <c r="AD84" i="29"/>
  <c r="AO80" i="29"/>
  <c r="AD87" i="29" l="1"/>
  <c r="AD88" i="29" s="1"/>
  <c r="AD91" i="29" s="1"/>
  <c r="AD85" i="29"/>
  <c r="AD90" i="29" s="1"/>
  <c r="AD89" i="29"/>
  <c r="AF79" i="29"/>
  <c r="AE84" i="29"/>
  <c r="AP74" i="29"/>
  <c r="AO86" i="29"/>
  <c r="AP80" i="29"/>
  <c r="AG79" i="29" l="1"/>
  <c r="AF84" i="29"/>
  <c r="AE87" i="29"/>
  <c r="AE88" i="29" s="1"/>
  <c r="AE91" i="29" s="1"/>
  <c r="AE89" i="29"/>
  <c r="AE85" i="29"/>
  <c r="AE90" i="29" s="1"/>
  <c r="AF89" i="29"/>
  <c r="AQ74" i="29"/>
  <c r="AP86" i="29"/>
  <c r="AQ80" i="29"/>
  <c r="AF87" i="29" l="1"/>
  <c r="AF88" i="29" s="1"/>
  <c r="AF91" i="29" s="1"/>
  <c r="AF85" i="29"/>
  <c r="AF90" i="29" s="1"/>
  <c r="AR74" i="29"/>
  <c r="AQ86" i="29"/>
  <c r="AH79" i="29"/>
  <c r="AG84" i="29"/>
  <c r="AR80" i="29"/>
  <c r="AI79" i="29" l="1"/>
  <c r="AH84" i="29"/>
  <c r="AH89" i="29" s="1"/>
  <c r="AS74" i="29"/>
  <c r="AR86" i="29"/>
  <c r="AG89" i="29"/>
  <c r="AG87" i="29"/>
  <c r="AG88" i="29" s="1"/>
  <c r="AG91" i="29" s="1"/>
  <c r="AG85" i="29"/>
  <c r="AG90" i="29" s="1"/>
  <c r="AH85" i="29"/>
  <c r="AH90" i="29" s="1"/>
  <c r="AS80" i="29"/>
  <c r="AT74" i="29" l="1"/>
  <c r="AS86" i="29"/>
  <c r="AJ79" i="29"/>
  <c r="AI84" i="29"/>
  <c r="AH87" i="29"/>
  <c r="AH88" i="29" s="1"/>
  <c r="AH91" i="29" s="1"/>
  <c r="AT80" i="29"/>
  <c r="AI87" i="29" l="1"/>
  <c r="AI88" i="29" s="1"/>
  <c r="AI91" i="29" s="1"/>
  <c r="AI85" i="29"/>
  <c r="AI90" i="29" s="1"/>
  <c r="AI89" i="29"/>
  <c r="AK79" i="29"/>
  <c r="AJ84" i="29"/>
  <c r="AJ89" i="29" s="1"/>
  <c r="AU74" i="29"/>
  <c r="AT86" i="29"/>
  <c r="AU80" i="29"/>
  <c r="AV74" i="29" l="1"/>
  <c r="AV86" i="29" s="1"/>
  <c r="AU86" i="29"/>
  <c r="AL79" i="29"/>
  <c r="AK84" i="29"/>
  <c r="AJ87" i="29"/>
  <c r="AJ88" i="29" s="1"/>
  <c r="AJ91" i="29" s="1"/>
  <c r="AJ85" i="29"/>
  <c r="AJ90" i="29" s="1"/>
  <c r="AV80" i="29"/>
  <c r="AK87" i="29" l="1"/>
  <c r="AK88" i="29" s="1"/>
  <c r="AK91" i="29" s="1"/>
  <c r="AK85" i="29"/>
  <c r="AK90" i="29" s="1"/>
  <c r="AK89" i="29"/>
  <c r="AM79" i="29"/>
  <c r="AL84" i="29"/>
  <c r="AL87" i="29" l="1"/>
  <c r="AL88" i="29" s="1"/>
  <c r="AL91" i="29" s="1"/>
  <c r="AL89" i="29"/>
  <c r="AL85" i="29"/>
  <c r="AL90" i="29" s="1"/>
  <c r="AN79" i="29"/>
  <c r="AM84" i="29"/>
  <c r="AM89" i="29" l="1"/>
  <c r="AO79" i="29"/>
  <c r="AN84" i="29"/>
  <c r="AM87" i="29"/>
  <c r="AM88" i="29" s="1"/>
  <c r="AM91" i="29" s="1"/>
  <c r="AM85" i="29"/>
  <c r="AM90" i="29" s="1"/>
  <c r="AT26" i="5"/>
  <c r="AN87" i="29" l="1"/>
  <c r="AN88" i="29" s="1"/>
  <c r="AN91" i="29" s="1"/>
  <c r="AN89" i="29"/>
  <c r="AN85" i="29"/>
  <c r="AN90" i="29" s="1"/>
  <c r="AP79" i="29"/>
  <c r="AO84" i="29"/>
  <c r="B55" i="28"/>
  <c r="AQ79" i="29" l="1"/>
  <c r="AP84" i="29"/>
  <c r="AO87" i="29"/>
  <c r="AO88" i="29" s="1"/>
  <c r="AO91" i="29" s="1"/>
  <c r="AO89" i="29"/>
  <c r="AO85" i="29"/>
  <c r="AO90" i="29" s="1"/>
  <c r="G31" i="29"/>
  <c r="AP87" i="29" l="1"/>
  <c r="AP88" i="29" s="1"/>
  <c r="AP91" i="29" s="1"/>
  <c r="AP85" i="29"/>
  <c r="AP90" i="29" s="1"/>
  <c r="AP89" i="29"/>
  <c r="AR79" i="29"/>
  <c r="AQ84" i="29"/>
  <c r="A15" i="29"/>
  <c r="A12" i="29"/>
  <c r="A9" i="29"/>
  <c r="A7" i="29"/>
  <c r="A5" i="29"/>
  <c r="AV96" i="29"/>
  <c r="AU96" i="29"/>
  <c r="AT96" i="29"/>
  <c r="AS96" i="29"/>
  <c r="AR96" i="29"/>
  <c r="AQ96" i="29"/>
  <c r="AP96" i="29"/>
  <c r="AO96" i="29"/>
  <c r="AN96" i="29"/>
  <c r="AM96" i="29"/>
  <c r="AL96" i="29"/>
  <c r="AK96" i="29"/>
  <c r="AJ96" i="29"/>
  <c r="AI96" i="29"/>
  <c r="AH96" i="29"/>
  <c r="AG96" i="29"/>
  <c r="AF96" i="29"/>
  <c r="AE96" i="29"/>
  <c r="AD96" i="29"/>
  <c r="AC96" i="29"/>
  <c r="AB96" i="29"/>
  <c r="AA96" i="29"/>
  <c r="Z96" i="29"/>
  <c r="Y96" i="29"/>
  <c r="X96" i="29"/>
  <c r="W96" i="29"/>
  <c r="V96" i="29"/>
  <c r="U96" i="29"/>
  <c r="T96" i="29"/>
  <c r="S96" i="29"/>
  <c r="R96" i="29"/>
  <c r="Q96" i="29"/>
  <c r="P96" i="29"/>
  <c r="O96" i="29"/>
  <c r="N96" i="29"/>
  <c r="M96" i="29"/>
  <c r="L96" i="29"/>
  <c r="K96" i="29"/>
  <c r="J96" i="29"/>
  <c r="I96" i="29"/>
  <c r="H96" i="29"/>
  <c r="G96" i="29"/>
  <c r="F96" i="29"/>
  <c r="E96" i="29"/>
  <c r="D96" i="29"/>
  <c r="C96" i="29"/>
  <c r="B96" i="29"/>
  <c r="A62" i="29"/>
  <c r="AS79" i="29" l="1"/>
  <c r="AR84" i="29"/>
  <c r="AR87" i="29" s="1"/>
  <c r="AQ87" i="29"/>
  <c r="AQ88" i="29" s="1"/>
  <c r="AQ91" i="29" s="1"/>
  <c r="AQ89" i="29"/>
  <c r="AQ85" i="29"/>
  <c r="AQ90" i="29" s="1"/>
  <c r="A97" i="29"/>
  <c r="B22" i="28"/>
  <c r="A15" i="28"/>
  <c r="B21" i="28" s="1"/>
  <c r="A12" i="28"/>
  <c r="A9" i="28"/>
  <c r="A5" i="28"/>
  <c r="B59" i="28"/>
  <c r="B58" i="28" s="1"/>
  <c r="B57" i="28"/>
  <c r="B56" i="28" s="1"/>
  <c r="B48" i="28"/>
  <c r="B44" i="28"/>
  <c r="B42" i="28"/>
  <c r="B39" i="28"/>
  <c r="B37" i="28"/>
  <c r="B34" i="28"/>
  <c r="B32" i="28"/>
  <c r="AR89" i="29" l="1"/>
  <c r="AR85" i="29"/>
  <c r="AR90" i="29" s="1"/>
  <c r="AT79" i="29"/>
  <c r="AS84" i="29"/>
  <c r="AR88" i="29"/>
  <c r="AR91" i="29" s="1"/>
  <c r="B30" i="28"/>
  <c r="B51" i="28" s="1"/>
  <c r="AU79" i="29" l="1"/>
  <c r="AT84" i="29"/>
  <c r="AT89" i="29" s="1"/>
  <c r="AS87" i="29"/>
  <c r="AS88" i="29" s="1"/>
  <c r="AS91" i="29" s="1"/>
  <c r="AS85" i="29"/>
  <c r="AS90" i="29" s="1"/>
  <c r="AS89" i="29"/>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AT87" i="29" l="1"/>
  <c r="AT88" i="29" s="1"/>
  <c r="AT91" i="29" s="1"/>
  <c r="AT85" i="29"/>
  <c r="AT90" i="29" s="1"/>
  <c r="AV79" i="29"/>
  <c r="AV84" i="29" s="1"/>
  <c r="AU84" i="2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V87" i="29" l="1"/>
  <c r="AV89" i="29"/>
  <c r="AV85" i="29"/>
  <c r="AU87" i="29"/>
  <c r="AU88" i="29" s="1"/>
  <c r="AU91" i="29" s="1"/>
  <c r="AU89" i="29"/>
  <c r="AU85" i="29"/>
  <c r="AU90" i="29" s="1"/>
  <c r="B99" i="29"/>
  <c r="AV90" i="29" l="1"/>
  <c r="G28" i="29" s="1"/>
  <c r="AV88" i="29"/>
  <c r="AV91" i="29" s="1"/>
  <c r="G29" i="29" s="1"/>
</calcChain>
</file>

<file path=xl/sharedStrings.xml><?xml version="1.0" encoding="utf-8"?>
<sst xmlns="http://schemas.openxmlformats.org/spreadsheetml/2006/main" count="979" uniqueCount="587">
  <si>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</si>
  <si>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</si>
  <si>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</si>
  <si>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</si>
  <si>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</si>
  <si>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</si>
  <si>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</si>
  <si>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</si>
  <si>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</si>
  <si>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</si>
  <si>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</si>
  <si>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</si>
  <si>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</si>
  <si>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</si>
  <si>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</si>
  <si>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</si>
  <si>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</si>
  <si>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</si>
  <si>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</si>
  <si>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</si>
  <si>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</si>
  <si>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</si>
  <si>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</si>
  <si>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</si>
  <si>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</si>
  <si>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</si>
  <si>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</si>
  <si>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</si>
  <si>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</si>
  <si>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</si>
  <si>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</si>
  <si>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</si>
  <si>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</si>
  <si>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</si>
  <si>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</si>
  <si>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</si>
  <si>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</si>
  <si>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</si>
  <si>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</si>
  <si>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</si>
  <si>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</si>
  <si>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</si>
  <si>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</si>
  <si>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</si>
  <si>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</si>
  <si>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</si>
  <si>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</si>
  <si>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</si>
  <si>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</si>
  <si>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</si>
  <si>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</si>
  <si>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</si>
  <si>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</si>
  <si>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</si>
  <si>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</si>
  <si>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</si>
  <si>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</si>
  <si>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</si>
  <si>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</si>
  <si>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</si>
  <si>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</si>
  <si>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</si>
  <si>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</si>
  <si>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</si>
  <si>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</si>
  <si>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</si>
  <si>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</si>
  <si>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</si>
  <si>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</si>
  <si>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</si>
  <si>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</si>
  <si>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</si>
  <si>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</si>
  <si>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</si>
  <si>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</si>
  <si>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</si>
  <si>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</si>
  <si>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</si>
  <si>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</si>
  <si>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</si>
  <si>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</si>
  <si>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</si>
  <si>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</si>
  <si>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</si>
  <si>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</si>
  <si>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</si>
  <si>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</si>
  <si>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</si>
  <si>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</si>
  <si>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</si>
  <si>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</si>
  <si>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</si>
  <si>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</si>
  <si>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</si>
  <si>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</si>
  <si>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</si>
  <si>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</si>
  <si>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</si>
  <si>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</si>
  <si>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</si>
  <si>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</si>
  <si>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</si>
  <si>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</si>
  <si>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</si>
  <si>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</si>
  <si>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</si>
  <si>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</si>
  <si>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</si>
  <si>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</si>
  <si>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</si>
  <si>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</si>
  <si>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</si>
  <si>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</si>
  <si>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</si>
  <si>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</si>
  <si>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</si>
  <si>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</si>
  <si>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</si>
  <si>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</si>
  <si>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</si>
  <si>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</si>
  <si>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</si>
  <si>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</si>
  <si>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</si>
  <si>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</si>
  <si>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</si>
  <si>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</si>
  <si>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</si>
  <si>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</si>
  <si>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</si>
  <si>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</si>
  <si>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</si>
  <si>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</si>
  <si>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</si>
  <si>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</si>
  <si>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</si>
  <si>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</si>
  <si>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</si>
  <si>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</si>
  <si>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</si>
  <si>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</si>
  <si>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</si>
  <si>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</si>
  <si>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</si>
  <si>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</si>
  <si>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</si>
  <si>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</si>
  <si>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</si>
  <si>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</si>
  <si>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</si>
  <si>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</si>
  <si>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</si>
  <si>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</si>
  <si>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</si>
  <si>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</si>
  <si>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</si>
  <si>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</si>
  <si>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</si>
  <si>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</si>
  <si>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</si>
  <si>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</si>
  <si>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</si>
  <si>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</si>
  <si>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</si>
  <si>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</si>
  <si>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</si>
  <si>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</si>
  <si>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</si>
  <si>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</si>
  <si>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</si>
  <si>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</si>
  <si>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</si>
  <si>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</si>
  <si>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</si>
  <si>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</si>
  <si>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</si>
  <si>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</si>
  <si>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</si>
  <si>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</si>
  <si>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</si>
  <si>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</si>
  <si>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</si>
  <si>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</si>
  <si>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</si>
  <si>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</si>
  <si>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</si>
  <si>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</si>
  <si>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</si>
  <si>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</si>
  <si>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</si>
  <si>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</si>
  <si>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</si>
  <si>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</si>
  <si>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</si>
  <si>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</si>
  <si>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</si>
  <si>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</si>
  <si>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</si>
  <si>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</si>
  <si>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</si>
  <si>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</si>
  <si>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</si>
  <si>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</si>
  <si>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</si>
  <si>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</si>
  <si>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</si>
  <si>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</si>
  <si>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</si>
  <si>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</si>
  <si>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</si>
  <si>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</si>
  <si>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</si>
  <si>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</si>
  <si>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</si>
  <si>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</si>
  <si>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</si>
  <si>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</si>
  <si>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</si>
  <si>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</si>
  <si>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</si>
  <si>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</si>
  <si>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</si>
  <si>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</si>
  <si>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</si>
  <si>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</si>
  <si>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</si>
  <si>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</si>
  <si>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</si>
  <si>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</si>
  <si>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</si>
  <si>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</si>
  <si>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</si>
  <si>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</si>
  <si>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</si>
  <si>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</si>
  <si>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</si>
  <si>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</si>
  <si>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</si>
  <si>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</si>
  <si>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</si>
  <si>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</si>
  <si>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</si>
  <si>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</si>
  <si>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</si>
  <si>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</si>
  <si>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</si>
  <si>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</si>
  <si>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</si>
  <si>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</si>
  <si>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</si>
  <si>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</si>
  <si>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</si>
  <si>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</si>
  <si>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</si>
  <si>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</si>
  <si>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</si>
  <si>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</si>
  <si>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</si>
  <si>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</si>
  <si>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</si>
  <si>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</si>
  <si>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</si>
  <si>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</si>
  <si>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</si>
  <si>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</si>
  <si>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</si>
  <si>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</si>
  <si>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</si>
  <si>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</si>
  <si>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</si>
  <si>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</si>
  <si>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</si>
  <si>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</si>
  <si>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</si>
  <si>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</si>
  <si>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</si>
  <si>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</si>
  <si>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</si>
  <si>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</si>
  <si>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</si>
  <si>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</si>
  <si>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</si>
  <si>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</si>
  <si>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</si>
  <si>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</si>
  <si>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</si>
  <si>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</si>
  <si>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</si>
  <si>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</si>
  <si>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</si>
  <si>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</si>
  <si>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</si>
  <si>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</si>
  <si>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</si>
  <si>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</si>
  <si>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</si>
  <si>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</si>
  <si>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</si>
  <si>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</si>
  <si>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</si>
  <si>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</si>
  <si>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</si>
  <si>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</si>
  <si>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</si>
  <si>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</si>
  <si>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</si>
  <si>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</si>
  <si>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</si>
  <si>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</si>
  <si>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</si>
  <si>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</si>
  <si>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</si>
  <si>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</si>
  <si>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</si>
  <si>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</si>
  <si>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</si>
  <si>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</si>
  <si>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</si>
  <si>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</si>
  <si>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</si>
  <si>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</si>
  <si>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</si>
  <si>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</si>
  <si>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</si>
  <si>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</si>
  <si>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</si>
  <si>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</si>
  <si>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</si>
  <si>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</si>
  <si>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</si>
  <si>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</si>
  <si>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</si>
  <si>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</si>
  <si>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</si>
  <si>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</si>
  <si>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</si>
  <si>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</si>
  <si>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</si>
  <si>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</si>
  <si>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</si>
  <si>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</si>
  <si>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</si>
  <si>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</si>
  <si>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</si>
  <si>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</si>
  <si>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</si>
  <si>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</si>
  <si>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</si>
  <si>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</si>
  <si>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</si>
  <si>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</si>
  <si>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</si>
  <si>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</si>
  <si>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</si>
  <si>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</si>
  <si>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</si>
  <si>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</si>
  <si>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</si>
  <si>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</si>
  <si>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</si>
  <si>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</si>
  <si>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</si>
  <si>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</si>
  <si>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</si>
  <si>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</si>
  <si>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</si>
  <si>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</si>
  <si>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</si>
  <si>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</si>
  <si>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</si>
  <si>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</si>
  <si>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</si>
  <si>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</si>
  <si>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</si>
  <si>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</si>
  <si>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</si>
  <si>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</si>
  <si>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</si>
  <si>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</si>
  <si>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</si>
  <si>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</si>
  <si>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</si>
  <si>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</si>
  <si>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</si>
  <si>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</si>
  <si>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</si>
  <si>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</si>
  <si>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</si>
  <si>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</si>
  <si>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</si>
  <si>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</si>
  <si>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</si>
  <si>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</si>
  <si>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</si>
  <si>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</si>
  <si>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</si>
  <si>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</si>
  <si>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</si>
  <si>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</si>
  <si>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</si>
  <si>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</si>
  <si>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</si>
  <si>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</si>
  <si>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</si>
  <si>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</si>
  <si>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</si>
  <si>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</si>
  <si>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</si>
  <si>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</si>
  <si>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</si>
  <si>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</si>
  <si>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</si>
  <si>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</si>
  <si>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</si>
  <si>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</si>
  <si>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</si>
  <si>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</si>
  <si>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</si>
  <si>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</si>
  <si>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</si>
  <si>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</si>
  <si>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</si>
  <si>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</si>
  <si>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</si>
  <si>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</si>
  <si>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</si>
  <si>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Не требуется</t>
  </si>
  <si>
    <t>Инвестиции (финансирование)</t>
  </si>
  <si>
    <t>1.1.</t>
  </si>
  <si>
    <t>не требуется</t>
  </si>
  <si>
    <t>1.2.</t>
  </si>
  <si>
    <t>1.3.</t>
  </si>
  <si>
    <t>1.4.</t>
  </si>
  <si>
    <t>1.5.</t>
  </si>
  <si>
    <t>1.6.</t>
  </si>
  <si>
    <t>1.7.</t>
  </si>
  <si>
    <t>1.8.</t>
  </si>
  <si>
    <t>2.2.</t>
  </si>
  <si>
    <t>3.1.</t>
  </si>
  <si>
    <t>3.2.</t>
  </si>
  <si>
    <t>3.3.</t>
  </si>
  <si>
    <t>3.4.</t>
  </si>
  <si>
    <t>3.5.</t>
  </si>
  <si>
    <t>4.1.</t>
  </si>
  <si>
    <t>4.2.</t>
  </si>
  <si>
    <t>4.3.</t>
  </si>
  <si>
    <t>4.4.</t>
  </si>
  <si>
    <t>110 кВ</t>
  </si>
  <si>
    <t>ВЛ 110 кВ №122 и ВЛ №155</t>
  </si>
  <si>
    <t>1964 г.; 1976 г.</t>
  </si>
  <si>
    <t>2010 г.</t>
  </si>
  <si>
    <t>Анкерно-угловые - металлические решетчатые; промежуточные - железобетонные</t>
  </si>
  <si>
    <t>годен без ограничений</t>
  </si>
  <si>
    <t>Акт технического освидетельствования от 19.10.2012, ООО УК "Восток", ОАО "Янтарьэнерго", Ростехнадзор</t>
  </si>
  <si>
    <t>Полная дисконтированная стоимость строительства с НДС</t>
  </si>
  <si>
    <t xml:space="preserve">индекс доходности </t>
  </si>
  <si>
    <t>Калининградская область</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</si>
  <si>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</si>
  <si>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</si>
  <si>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</si>
  <si>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</si>
  <si>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</si>
  <si>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</si>
  <si>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</si>
  <si>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</si>
  <si>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</si>
  <si>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</si>
  <si>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</si>
  <si>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</si>
  <si>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</si>
  <si>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</si>
  <si>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</si>
  <si>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</si>
  <si>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</si>
  <si>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</si>
  <si>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</si>
  <si>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</si>
  <si>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</si>
  <si>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</si>
  <si>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</si>
  <si>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</si>
  <si>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</si>
  <si>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</si>
  <si>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</si>
  <si>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</si>
  <si>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Заключение договора на ТП</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</si>
  <si>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</si>
  <si>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</si>
  <si>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</si>
  <si>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</si>
  <si>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</si>
  <si>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</si>
  <si>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</si>
  <si>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</si>
  <si>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</si>
  <si>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</si>
  <si>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</si>
  <si>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</si>
  <si>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</si>
  <si>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</si>
  <si>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</si>
  <si>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</si>
  <si>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</si>
  <si>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</si>
  <si>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</si>
  <si>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</si>
  <si>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Выполнение строительно- монтажных и пусконаладочных работ</t>
  </si>
  <si>
    <t>3.</t>
  </si>
  <si>
    <t>Выполнение подготовительных работ на площадке строительства</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</si>
  <si>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</si>
  <si>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</si>
  <si>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</si>
  <si>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</si>
  <si>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</si>
  <si>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</si>
  <si>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</si>
  <si>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</si>
  <si>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F_prj_111001_2475</t>
  </si>
  <si>
    <t>Цели (указать укрупненные цели в соответствии с приложением 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</si>
  <si>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</si>
  <si>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нд</t>
  </si>
  <si>
    <t>Гвардейский городской округ; Полесский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</si>
  <si>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</si>
  <si>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</si>
  <si>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Акционерное общество "Янтарьэнерго" ДЗО  ПАО "Россети"</t>
  </si>
  <si>
    <t>нет</t>
  </si>
  <si>
    <t xml:space="preserve">разработка ПСД по титулу "Реконструкция ВЛ 110 кВ О-19 Полесск - О-3 Знаменск с отпайкой на ПС О-33 Красноборская (Л-122/155) протяженностью 35,64 км </t>
  </si>
  <si>
    <t>Прочие инвестиционные проекты</t>
  </si>
  <si>
    <t>Проектирование</t>
  </si>
  <si>
    <t>ПИР по объекту: "Реконструкция ВЛ 110 кВ №122 и ВЛ № 155 (инв. № ВЛ 122 - 5115094. инв. № ВЛ 155 - 5115966)"</t>
  </si>
  <si>
    <t>ОАО "Янтарьэнерго"</t>
  </si>
  <si>
    <t>ПСД</t>
  </si>
  <si>
    <t>ООК</t>
  </si>
  <si>
    <t>"Институт энергетических сетей" ЗАО</t>
  </si>
  <si>
    <t>B2B-MRSK</t>
  </si>
  <si>
    <t>Энергетики и электрификации "Центрэлектросетьстрой" ЗАО</t>
  </si>
  <si>
    <t>"Электропромсервис" ООО</t>
  </si>
  <si>
    <t>"СевЗапРегионСтрой" ООО</t>
  </si>
  <si>
    <t>"Инженерный центр Энергосервис" ЗАО</t>
  </si>
  <si>
    <t>Проектный центр "ЭКРА" ООО</t>
  </si>
  <si>
    <t>"Воронежэнергопроект" ОАО</t>
  </si>
  <si>
    <t>ПИР</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</si>
  <si>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t>
  </si>
  <si>
    <t>Предложение по корректировке утвержденного плана</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</si>
  <si>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</si>
  <si>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</si>
  <si>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</si>
  <si>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</si>
  <si>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</si>
  <si>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Разработка проектно-сметной документации по титулу "Реконструкция ВЛ 110 кВ №122 и ВЛ №155 (ВЛ 122 - инв. № 5115094, ВЛ 155 - инв. № 5115966)"</t>
  </si>
  <si>
    <t>7,00 млн рублей/проект</t>
  </si>
  <si>
    <t>на основании заключенного договора на проектирование</t>
  </si>
  <si>
    <t>И</t>
  </si>
  <si>
    <t>ИТОГО</t>
  </si>
  <si>
    <t>ПИР - ЗАО "Институт энергетических сетей"  договор  № 546  от  22.07.2013</t>
  </si>
  <si>
    <t>2021</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</si>
  <si>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</si>
  <si>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</si>
  <si>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</si>
  <si>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</si>
  <si>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</si>
  <si>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</si>
  <si>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</si>
  <si>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</si>
  <si>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</si>
  <si>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ПИР ЗАО "Институт энергетических сетей" договор  № 546  от  22.07.2013 в ценах 2013 года с НДС, млн рублей</t>
  </si>
  <si>
    <t>Сметная стоимость проекта в ценах  2013 года с НДС, млн рублей</t>
  </si>
  <si>
    <t>ПС 110 кВ Знаменск</t>
  </si>
  <si>
    <t>Выключатель силовой</t>
  </si>
  <si>
    <t>Выключатель элегазовый колонковый 110 кВ</t>
  </si>
  <si>
    <t>В 110 Полесск</t>
  </si>
  <si>
    <t>СВ 110 кВ</t>
  </si>
  <si>
    <t>ВЛ 110 кВ О-19 Полесск - О-3 Знаменск (Л-122, Л-155)</t>
  </si>
  <si>
    <t>От ПС 110 кВ О-3 Знаменск до опоры № 3</t>
  </si>
  <si>
    <t>1/2 (Л-155 совместно с Л-112)</t>
  </si>
  <si>
    <t>ВЛ</t>
  </si>
  <si>
    <t>Анкерно-угловые - металлические решетчатые; промежуточные - металлические многогранные</t>
  </si>
  <si>
    <t>Акт технического обследования объекта от 25.10.2016</t>
  </si>
  <si>
    <t>Требуется проведение комплексной реконструкции объекта с заменой опор, провода и грозозащитного троса, установкой противоптичьих устройств.</t>
  </si>
  <si>
    <t>От ПС 110 кВ О-19 Полесск до опоры № 138</t>
  </si>
  <si>
    <t>1/2 (Л-122 совместно с Л-142)</t>
  </si>
  <si>
    <t>От ПС 110 кВ Красноборская до опоры № 108а</t>
  </si>
  <si>
    <t>от опоры № 3 до опоры № 138</t>
  </si>
  <si>
    <t>от опоры № 37 до опоры № 108а</t>
  </si>
  <si>
    <t>В 2020 году затраты за выполненные ЗАО "Институт энергетических сетей" по дог.546 от 22.07.13 работы по проектированию были перенесены на титул "Разработка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 (H_17-1426).  В июле 2021 года по замечаниям Минэнерго от 20.08.2021 (п.2.4) данные затраты исключены из стоимости проекта H_17-1426 и возвращены обратно на титул F_prj_111001_2475.</t>
  </si>
  <si>
    <t>Реконструкция ВЛ 110 кВ №122 и ВЛ №155 (ВЛ 122 - инв. № 5115094, ВЛ 155 - инв. № 5115966) включена в Перечень  «узких  мест»  в  электрической  сети  60  кВ  и  выше энергосистемы  Калининградской  области  в  изолированном  режиме (по сценариям  №№ 1-4),  возникающих  при  нормативных  возмущениях  в нормальной схеме.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утв. Распоряжением Губернатора Калининградской области от 30.04.2019 №275-р.
В 2020 году затраты за выполненные ЗАО "Институт энергетических сетей" по дог.546 от 22.07.13 работы по проектированию были перенесены на титул "Разработка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 (H_17-1426).  В июле 2021 года по замечаниям Минэнерго от 20.08.2021 (п.2.4) данные затраты исключены из стоимости проекта H_17-1426 и возвращены обратно на титул F_prj_111001_2475.</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</si>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</sst>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_-* #,##0\ _₽_-;\-* #,##0\ _₽_-;_-* &quot;-&quot;??\ _₽_-;_-@_-"/>
    <numFmt numFmtId="177" formatCode="_-* #,##0.0000\ _₽_-;\-* #,##0.0000\ _₽_-;_-* &quot;-&quot;??\ _₽_-;_-@_-"/>
    <numFmt numFmtId="178" formatCode="#,##0.00000000_ ;\-#,##0.00000000\ "/>
  </numFmts>
  <fonts count="7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0"/>
      <name val="Arial Cyr"/>
      <family val="2"/>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b/>
      <sz val="12"/>
      <color theme="1"/>
      <name val="Times New Roman"/>
      <family val="1"/>
      <charset val="204"/>
    </font>
    <font>
      <sz val="11"/>
      <color theme="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0"/>
      <color indexed="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9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8"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2" fillId="0" borderId="0"/>
    <xf numFmtId="0" fontId="10" fillId="0" borderId="0"/>
    <xf numFmtId="9" fontId="38"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45" fillId="0" borderId="0"/>
    <xf numFmtId="164" fontId="38" fillId="0" borderId="0" applyFont="0" applyFill="0" applyBorder="0" applyAlignment="0" applyProtection="0"/>
    <xf numFmtId="164" fontId="45"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45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39"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0" fillId="0" borderId="0" xfId="2" applyFont="1" applyFill="1" applyAlignment="1"/>
    <xf numFmtId="0" fontId="10" fillId="0" borderId="1" xfId="2" applyFont="1" applyFill="1" applyBorder="1"/>
    <xf numFmtId="168" fontId="37"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37"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7" fillId="0" borderId="1" xfId="62" applyFont="1" applyBorder="1" applyAlignment="1">
      <alignment horizontal="center" vertical="center" wrapText="1"/>
    </xf>
    <xf numFmtId="0" fontId="39" fillId="0" borderId="0" xfId="62" applyFont="1" applyBorder="1" applyAlignment="1">
      <alignment horizontal="left"/>
    </xf>
    <xf numFmtId="0" fontId="37" fillId="0" borderId="1" xfId="62" applyFont="1" applyBorder="1" applyAlignment="1">
      <alignment horizontal="center" vertical="top"/>
    </xf>
    <xf numFmtId="0" fontId="35" fillId="0" borderId="0" xfId="2" applyFont="1" applyFill="1"/>
    <xf numFmtId="2" fontId="41" fillId="0" borderId="0" xfId="2" applyNumberFormat="1" applyFont="1" applyFill="1" applyAlignment="1">
      <alignment horizontal="right" vertical="top" wrapText="1"/>
    </xf>
    <xf numFmtId="0" fontId="35" fillId="0" borderId="0" xfId="2" applyFont="1" applyFill="1" applyAlignment="1">
      <alignment horizontal="right"/>
    </xf>
    <xf numFmtId="0" fontId="36" fillId="0" borderId="30" xfId="2" applyFont="1" applyFill="1" applyBorder="1" applyAlignment="1">
      <alignment horizontal="justify"/>
    </xf>
    <xf numFmtId="0" fontId="35" fillId="0" borderId="30" xfId="2" applyFont="1" applyFill="1" applyBorder="1" applyAlignment="1">
      <alignment horizontal="justify"/>
    </xf>
    <xf numFmtId="0" fontId="35" fillId="0" borderId="31" xfId="2" applyFont="1" applyFill="1" applyBorder="1" applyAlignment="1">
      <alignment horizontal="justify"/>
    </xf>
    <xf numFmtId="0" fontId="36" fillId="0" borderId="30" xfId="2" applyFont="1" applyFill="1" applyBorder="1" applyAlignment="1">
      <alignment vertical="top" wrapText="1"/>
    </xf>
    <xf numFmtId="0" fontId="36" fillId="0" borderId="32" xfId="2" applyFont="1" applyFill="1" applyBorder="1" applyAlignment="1">
      <alignment vertical="top" wrapText="1"/>
    </xf>
    <xf numFmtId="0" fontId="36" fillId="0" borderId="31" xfId="2" applyFont="1" applyFill="1" applyBorder="1" applyAlignment="1">
      <alignment vertical="top" wrapText="1"/>
    </xf>
    <xf numFmtId="0" fontId="35" fillId="0" borderId="30" xfId="2" applyFont="1" applyFill="1" applyBorder="1" applyAlignment="1">
      <alignment horizontal="justify" vertical="top" wrapText="1"/>
    </xf>
    <xf numFmtId="0" fontId="35" fillId="0" borderId="31" xfId="2" applyFont="1" applyFill="1" applyBorder="1" applyAlignment="1">
      <alignment vertical="top" wrapText="1"/>
    </xf>
    <xf numFmtId="0" fontId="35" fillId="0" borderId="30" xfId="2" applyFont="1" applyFill="1" applyBorder="1" applyAlignment="1">
      <alignment vertical="top" wrapText="1"/>
    </xf>
    <xf numFmtId="0" fontId="35" fillId="0" borderId="33" xfId="2" applyFont="1" applyFill="1" applyBorder="1" applyAlignment="1">
      <alignment vertical="top" wrapText="1"/>
    </xf>
    <xf numFmtId="0" fontId="35" fillId="0" borderId="32" xfId="2" applyFont="1" applyFill="1" applyBorder="1" applyAlignment="1">
      <alignment vertical="top" wrapText="1"/>
    </xf>
    <xf numFmtId="0" fontId="36" fillId="0" borderId="32"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5" fillId="0" borderId="34" xfId="2" applyFont="1" applyFill="1" applyBorder="1" applyAlignment="1">
      <alignment vertical="top" wrapText="1"/>
    </xf>
    <xf numFmtId="0" fontId="36" fillId="0" borderId="31" xfId="2" applyFont="1" applyFill="1" applyBorder="1" applyAlignment="1">
      <alignment horizontal="left" vertical="center" wrapText="1"/>
    </xf>
    <xf numFmtId="0" fontId="36" fillId="0" borderId="31" xfId="2" applyFont="1" applyFill="1" applyBorder="1" applyAlignment="1">
      <alignment horizontal="center" vertical="center" wrapText="1"/>
    </xf>
    <xf numFmtId="1" fontId="36" fillId="0" borderId="0" xfId="2" applyNumberFormat="1" applyFont="1" applyFill="1" applyAlignment="1">
      <alignment horizontal="left" vertical="top"/>
    </xf>
    <xf numFmtId="49" fontId="35" fillId="0" borderId="0" xfId="2" applyNumberFormat="1" applyFont="1" applyFill="1" applyAlignment="1">
      <alignment horizontal="left" vertical="top" wrapText="1"/>
    </xf>
    <xf numFmtId="49" fontId="35" fillId="0" borderId="0" xfId="2" applyNumberFormat="1" applyFont="1" applyFill="1" applyBorder="1" applyAlignment="1">
      <alignment horizontal="left" vertical="top"/>
    </xf>
    <xf numFmtId="0" fontId="35" fillId="0" borderId="0" xfId="2" applyFont="1" applyFill="1" applyBorder="1" applyAlignment="1">
      <alignment horizontal="center" vertical="center"/>
    </xf>
    <xf numFmtId="0" fontId="6" fillId="0" borderId="1" xfId="1" applyFont="1" applyFill="1" applyBorder="1" applyAlignment="1">
      <alignment horizontal="left" vertical="center" wrapText="1"/>
    </xf>
    <xf numFmtId="0" fontId="37" fillId="0" borderId="1" xfId="62" applyFont="1" applyFill="1" applyBorder="1" applyAlignment="1">
      <alignment horizontal="center" vertical="center" wrapText="1"/>
    </xf>
    <xf numFmtId="0" fontId="37" fillId="0" borderId="0" xfId="0" applyFont="1" applyFill="1" applyAlignment="1"/>
    <xf numFmtId="0" fontId="37" fillId="0" borderId="0" xfId="0" applyFont="1" applyFill="1" applyAlignment="1">
      <alignment vertical="center"/>
    </xf>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7" applyFont="1" applyFill="1" applyAlignment="1">
      <alignment vertical="center"/>
    </xf>
    <xf numFmtId="0" fontId="10" fillId="0" borderId="0" xfId="2" applyFont="1" applyFill="1" applyAlignment="1">
      <alignment horizontal="right" vertical="center"/>
    </xf>
    <xf numFmtId="0" fontId="36" fillId="0" borderId="0" xfId="67" applyFont="1" applyFill="1" applyAlignment="1">
      <alignment vertical="center"/>
    </xf>
    <xf numFmtId="0" fontId="10" fillId="0" borderId="0" xfId="67" applyFont="1" applyFill="1" applyAlignment="1">
      <alignment horizontal="right" vertical="center"/>
    </xf>
    <xf numFmtId="2" fontId="41" fillId="0" borderId="0" xfId="67" applyNumberFormat="1" applyFont="1" applyFill="1" applyAlignment="1">
      <alignment horizontal="right" vertical="center"/>
    </xf>
    <xf numFmtId="0" fontId="36" fillId="0" borderId="0" xfId="67" applyFont="1" applyFill="1" applyAlignment="1">
      <alignment horizontal="center" vertical="center"/>
    </xf>
    <xf numFmtId="0" fontId="44" fillId="0" borderId="0" xfId="67" applyFont="1" applyFill="1" applyAlignment="1">
      <alignment horizontal="left" vertical="center"/>
    </xf>
    <xf numFmtId="0" fontId="39" fillId="0" borderId="0" xfId="67" applyFont="1" applyFill="1" applyAlignment="1">
      <alignment vertical="center"/>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xf>
    <xf numFmtId="10" fontId="35" fillId="0" borderId="1" xfId="67" applyNumberFormat="1" applyFont="1" applyFill="1" applyBorder="1" applyAlignment="1">
      <alignment vertical="center"/>
    </xf>
    <xf numFmtId="0" fontId="10" fillId="0" borderId="24" xfId="67" applyFont="1" applyFill="1" applyBorder="1" applyAlignment="1">
      <alignment vertical="center"/>
    </xf>
    <xf numFmtId="3" fontId="35" fillId="0" borderId="23" xfId="67" applyNumberFormat="1" applyFont="1" applyFill="1" applyBorder="1" applyAlignment="1">
      <alignment vertical="center"/>
    </xf>
    <xf numFmtId="0" fontId="36" fillId="0" borderId="28" xfId="67" applyFont="1" applyFill="1" applyBorder="1" applyAlignment="1">
      <alignment vertical="center"/>
    </xf>
    <xf numFmtId="3" fontId="35" fillId="0" borderId="1" xfId="67" applyNumberFormat="1" applyFont="1" applyFill="1" applyBorder="1" applyAlignment="1">
      <alignment vertical="center"/>
    </xf>
    <xf numFmtId="0" fontId="10" fillId="0" borderId="0" xfId="67" applyFont="1" applyFill="1" applyBorder="1" applyAlignment="1">
      <alignment vertical="center"/>
    </xf>
    <xf numFmtId="3" fontId="10" fillId="0" borderId="0" xfId="67" applyNumberFormat="1" applyFont="1" applyFill="1" applyBorder="1" applyAlignment="1">
      <alignment vertical="center"/>
    </xf>
    <xf numFmtId="0" fontId="36" fillId="0" borderId="26" xfId="67" applyFont="1" applyFill="1" applyBorder="1" applyAlignment="1">
      <alignment vertical="center"/>
    </xf>
    <xf numFmtId="3" fontId="36" fillId="0" borderId="1" xfId="67" applyNumberFormat="1" applyFont="1" applyFill="1" applyBorder="1" applyAlignment="1">
      <alignment vertical="center"/>
    </xf>
    <xf numFmtId="0" fontId="10" fillId="0" borderId="26" xfId="67" applyFont="1" applyFill="1" applyBorder="1" applyAlignment="1">
      <alignment horizontal="left" vertical="center"/>
    </xf>
    <xf numFmtId="0" fontId="36" fillId="0" borderId="26" xfId="67" applyFont="1" applyFill="1" applyBorder="1" applyAlignment="1">
      <alignment horizontal="left" vertical="center"/>
    </xf>
    <xf numFmtId="0" fontId="36" fillId="0" borderId="24" xfId="67" applyFont="1" applyFill="1" applyBorder="1" applyAlignment="1">
      <alignment horizontal="left" vertical="center"/>
    </xf>
    <xf numFmtId="0" fontId="10" fillId="0" borderId="26" xfId="67" applyFont="1" applyFill="1" applyBorder="1" applyAlignment="1">
      <alignment horizontal="left" vertical="center" wrapText="1"/>
    </xf>
    <xf numFmtId="0" fontId="36" fillId="0" borderId="24" xfId="67" applyFont="1" applyFill="1" applyBorder="1" applyAlignment="1">
      <alignment vertical="center"/>
    </xf>
    <xf numFmtId="172" fontId="10" fillId="0" borderId="0" xfId="67" applyNumberFormat="1" applyFont="1" applyFill="1" applyAlignment="1">
      <alignment vertical="center"/>
    </xf>
    <xf numFmtId="0" fontId="38" fillId="0" borderId="0" xfId="62" applyFont="1" applyFill="1"/>
    <xf numFmtId="173" fontId="35" fillId="0" borderId="30" xfId="2" applyNumberFormat="1" applyFont="1" applyFill="1" applyBorder="1" applyAlignment="1">
      <alignment horizontal="justify" vertical="top" wrapText="1"/>
    </xf>
    <xf numFmtId="0" fontId="35" fillId="25" borderId="30" xfId="2" applyFont="1" applyFill="1" applyBorder="1" applyAlignment="1">
      <alignment horizontal="justify" vertical="top" wrapText="1"/>
    </xf>
    <xf numFmtId="173" fontId="35" fillId="25" borderId="30" xfId="2" applyNumberFormat="1" applyFont="1" applyFill="1" applyBorder="1" applyAlignment="1">
      <alignment horizontal="justify" vertical="top" wrapText="1"/>
    </xf>
    <xf numFmtId="10" fontId="35" fillId="0" borderId="30" xfId="2" applyNumberFormat="1" applyFont="1" applyFill="1" applyBorder="1" applyAlignment="1">
      <alignment horizontal="justify" vertical="top" wrapText="1"/>
    </xf>
    <xf numFmtId="10" fontId="35" fillId="0" borderId="35" xfId="2" applyNumberFormat="1" applyFont="1" applyFill="1" applyBorder="1" applyAlignment="1">
      <alignment horizontal="justify" vertical="top" wrapText="1"/>
    </xf>
    <xf numFmtId="0" fontId="3"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horizontal="center" vertical="center"/>
    </xf>
    <xf numFmtId="0" fontId="3" fillId="0" borderId="0" xfId="1" applyFont="1" applyFill="1" applyAlignment="1">
      <alignment horizontal="center" vertical="center"/>
    </xf>
    <xf numFmtId="0" fontId="6" fillId="0" borderId="0" xfId="1" applyFont="1" applyFill="1" applyAlignment="1">
      <alignment vertical="center"/>
    </xf>
    <xf numFmtId="0" fontId="6" fillId="0" borderId="1" xfId="1" applyFont="1" applyFill="1" applyBorder="1" applyAlignment="1">
      <alignment horizontal="center" vertical="center" wrapText="1"/>
    </xf>
    <xf numFmtId="0" fontId="2" fillId="0" borderId="0" xfId="1" applyFill="1" applyBorder="1"/>
    <xf numFmtId="0" fontId="2" fillId="0" borderId="0" xfId="1" applyFill="1"/>
    <xf numFmtId="175" fontId="10" fillId="0" borderId="1" xfId="1" applyNumberFormat="1" applyFont="1" applyFill="1" applyBorder="1" applyAlignment="1">
      <alignment horizontal="left" vertical="center" wrapText="1"/>
    </xf>
    <xf numFmtId="0" fontId="37" fillId="0" borderId="0" xfId="0" applyFont="1" applyFill="1" applyAlignment="1">
      <alignment horizontal="center" vertical="center"/>
    </xf>
    <xf numFmtId="0" fontId="37" fillId="0" borderId="2" xfId="62" applyFont="1" applyFill="1" applyBorder="1" applyAlignment="1">
      <alignment horizontal="center" vertical="center" wrapText="1"/>
    </xf>
    <xf numFmtId="0" fontId="37" fillId="0" borderId="2" xfId="62" applyFont="1" applyBorder="1" applyAlignment="1">
      <alignment horizontal="center" vertical="center" wrapText="1"/>
    </xf>
    <xf numFmtId="0" fontId="37" fillId="0" borderId="0" xfId="2" applyFont="1" applyFill="1" applyAlignment="1">
      <alignment horizontal="center" vertical="top" wrapText="1"/>
    </xf>
    <xf numFmtId="0" fontId="10" fillId="0" borderId="0" xfId="2" applyFont="1" applyFill="1" applyBorder="1" applyAlignment="1">
      <alignment horizontal="left" wrapText="1"/>
    </xf>
    <xf numFmtId="0" fontId="40" fillId="0" borderId="0" xfId="2" applyFont="1" applyFill="1" applyAlignment="1">
      <alignment horizontal="center"/>
    </xf>
    <xf numFmtId="0" fontId="46" fillId="0" borderId="0" xfId="1" applyFont="1" applyAlignment="1">
      <alignment horizontal="left" vertical="center"/>
    </xf>
    <xf numFmtId="0" fontId="4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7" fillId="0" borderId="1" xfId="1" applyFont="1" applyBorder="1" applyAlignment="1">
      <alignment horizontal="center" vertical="center" wrapText="1"/>
    </xf>
    <xf numFmtId="0" fontId="36"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7"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0"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52" fillId="0" borderId="0" xfId="0" applyFont="1"/>
    <xf numFmtId="0" fontId="11" fillId="0" borderId="0" xfId="1" applyFont="1" applyFill="1" applyBorder="1" applyAlignment="1">
      <alignment vertical="center"/>
    </xf>
    <xf numFmtId="0" fontId="35" fillId="0" borderId="0" xfId="49" applyFont="1" applyAlignment="1"/>
    <xf numFmtId="0" fontId="35" fillId="0" borderId="0" xfId="49" applyFont="1" applyFill="1" applyAlignment="1"/>
    <xf numFmtId="0" fontId="36"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Fill="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0" fillId="0" borderId="0" xfId="0" applyFont="1"/>
    <xf numFmtId="0" fontId="38" fillId="0" borderId="0" xfId="62" applyFont="1" applyFill="1" applyBorder="1"/>
    <xf numFmtId="0" fontId="10" fillId="0" borderId="36" xfId="67" applyFont="1" applyFill="1" applyBorder="1" applyAlignment="1">
      <alignment vertical="center"/>
    </xf>
    <xf numFmtId="0" fontId="10" fillId="0" borderId="38" xfId="67" applyFont="1" applyFill="1" applyBorder="1" applyAlignment="1">
      <alignment vertical="center"/>
    </xf>
    <xf numFmtId="0" fontId="10" fillId="0" borderId="40" xfId="67" applyFont="1" applyFill="1" applyBorder="1" applyAlignment="1">
      <alignment vertical="center"/>
    </xf>
    <xf numFmtId="4" fontId="39" fillId="0" borderId="5" xfId="67" applyNumberFormat="1" applyFont="1" applyFill="1" applyBorder="1" applyAlignment="1">
      <alignment horizontal="center" vertical="center"/>
    </xf>
    <xf numFmtId="3" fontId="39" fillId="0" borderId="5" xfId="67" applyNumberFormat="1" applyFont="1" applyFill="1" applyBorder="1" applyAlignment="1">
      <alignment horizontal="center" vertical="center"/>
    </xf>
    <xf numFmtId="0" fontId="39" fillId="0" borderId="5" xfId="67" applyFont="1" applyFill="1" applyBorder="1" applyAlignment="1">
      <alignment horizontal="center" vertical="center"/>
    </xf>
    <xf numFmtId="0" fontId="10" fillId="0" borderId="42" xfId="67" applyFont="1" applyFill="1" applyBorder="1" applyAlignment="1">
      <alignment vertical="center"/>
    </xf>
    <xf numFmtId="0" fontId="10" fillId="0" borderId="29" xfId="67" applyFont="1" applyFill="1" applyBorder="1" applyAlignment="1">
      <alignment vertical="center"/>
    </xf>
    <xf numFmtId="0" fontId="10" fillId="0" borderId="25" xfId="67" applyFont="1" applyFill="1" applyBorder="1" applyAlignment="1">
      <alignment vertical="center"/>
    </xf>
    <xf numFmtId="10" fontId="35" fillId="0" borderId="38" xfId="67" applyNumberFormat="1" applyFont="1" applyFill="1" applyBorder="1" applyAlignment="1">
      <alignment vertical="center"/>
    </xf>
    <xf numFmtId="0" fontId="10" fillId="0" borderId="45" xfId="67" applyFont="1" applyFill="1" applyBorder="1" applyAlignment="1">
      <alignment vertical="center"/>
    </xf>
    <xf numFmtId="3" fontId="10" fillId="0" borderId="0" xfId="67" applyNumberFormat="1" applyFont="1" applyFill="1" applyBorder="1" applyAlignment="1">
      <alignment horizontal="center" vertical="center"/>
    </xf>
    <xf numFmtId="1" fontId="10" fillId="0" borderId="0" xfId="67" applyNumberFormat="1" applyFont="1" applyFill="1" applyAlignment="1">
      <alignment vertical="center"/>
    </xf>
    <xf numFmtId="3" fontId="36" fillId="0" borderId="4" xfId="67" applyNumberFormat="1" applyFont="1" applyFill="1" applyBorder="1" applyAlignment="1">
      <alignment vertical="center"/>
    </xf>
    <xf numFmtId="3" fontId="37" fillId="0" borderId="0" xfId="67" applyNumberFormat="1" applyFont="1" applyFill="1" applyAlignment="1">
      <alignment horizontal="center" vertical="center"/>
    </xf>
    <xf numFmtId="173" fontId="36" fillId="0" borderId="1" xfId="67" applyNumberFormat="1" applyFont="1" applyFill="1" applyBorder="1" applyAlignment="1">
      <alignment vertical="center"/>
    </xf>
    <xf numFmtId="0" fontId="35" fillId="0" borderId="0" xfId="49" applyFont="1"/>
    <xf numFmtId="0" fontId="35" fillId="0" borderId="0" xfId="49" applyFont="1" applyFill="1"/>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61" fillId="0" borderId="1" xfId="49" applyFont="1" applyBorder="1" applyAlignment="1">
      <alignment horizontal="center" vertical="center"/>
    </xf>
    <xf numFmtId="0" fontId="61" fillId="0" borderId="0" xfId="49" applyFont="1"/>
    <xf numFmtId="1" fontId="61" fillId="0" borderId="1" xfId="49" applyNumberFormat="1" applyFont="1" applyBorder="1" applyAlignment="1">
      <alignment horizontal="center" vertical="center"/>
    </xf>
    <xf numFmtId="49" fontId="61" fillId="0" borderId="1" xfId="49" applyNumberFormat="1" applyFont="1" applyBorder="1" applyAlignment="1">
      <alignment horizontal="center" vertical="center"/>
    </xf>
    <xf numFmtId="1" fontId="61" fillId="0" borderId="1" xfId="49" applyNumberFormat="1" applyFont="1" applyBorder="1" applyAlignment="1">
      <alignment horizontal="center" vertical="center" wrapText="1"/>
    </xf>
    <xf numFmtId="0" fontId="35" fillId="0" borderId="30" xfId="2" applyNumberFormat="1" applyFont="1" applyFill="1" applyBorder="1" applyAlignment="1">
      <alignment horizontal="justify"/>
    </xf>
    <xf numFmtId="0" fontId="10" fillId="25" borderId="0" xfId="2" applyFont="1" applyFill="1"/>
    <xf numFmtId="2" fontId="35" fillId="0" borderId="30" xfId="2" applyNumberFormat="1" applyFont="1" applyFill="1" applyBorder="1" applyAlignment="1">
      <alignment horizontal="justify" vertical="top" wrapText="1"/>
    </xf>
    <xf numFmtId="4" fontId="35" fillId="0" borderId="30" xfId="2" applyNumberFormat="1" applyFont="1" applyFill="1" applyBorder="1" applyAlignment="1">
      <alignment horizontal="justify" vertical="top" wrapText="1"/>
    </xf>
    <xf numFmtId="14" fontId="10" fillId="0" borderId="1" xfId="2" applyNumberFormat="1" applyFont="1" applyBorder="1" applyAlignment="1">
      <alignment horizontal="center" vertical="center" wrapText="1" shrinkToFit="1"/>
    </xf>
    <xf numFmtId="14" fontId="10" fillId="0" borderId="1" xfId="2" applyNumberFormat="1" applyFont="1" applyFill="1" applyBorder="1" applyAlignment="1">
      <alignment horizontal="center" vertical="center" wrapText="1" shrinkToFit="1"/>
    </xf>
    <xf numFmtId="0" fontId="10" fillId="0" borderId="1" xfId="2" applyNumberFormat="1" applyFont="1" applyFill="1" applyBorder="1" applyAlignment="1">
      <alignment horizontal="center" vertical="center" wrapText="1" shrinkToFit="1"/>
    </xf>
    <xf numFmtId="0" fontId="10" fillId="0" borderId="1" xfId="2" applyNumberFormat="1" applyFont="1" applyFill="1" applyBorder="1" applyAlignment="1">
      <alignment horizontal="left" vertical="center" wrapText="1" shrinkToFit="1"/>
    </xf>
    <xf numFmtId="168" fontId="37" fillId="0" borderId="1" xfId="2" applyNumberFormat="1" applyFont="1" applyFill="1" applyBorder="1" applyAlignment="1">
      <alignment horizontal="right" vertical="center" wrapText="1" shrinkToFit="1"/>
    </xf>
    <xf numFmtId="0" fontId="10" fillId="0" borderId="1" xfId="2" applyFont="1" applyFill="1" applyBorder="1" applyAlignment="1">
      <alignment vertical="center" wrapText="1" shrinkToFit="1"/>
    </xf>
    <xf numFmtId="0" fontId="10" fillId="0" borderId="0" xfId="2" applyFont="1" applyFill="1" applyAlignment="1">
      <alignment horizontal="left" vertical="top" wrapText="1" shrinkToFit="1"/>
    </xf>
    <xf numFmtId="0" fontId="37" fillId="0" borderId="1" xfId="2" applyFont="1" applyFill="1" applyBorder="1" applyAlignment="1">
      <alignment horizontal="center" vertical="center" wrapText="1" shrinkToFit="1"/>
    </xf>
    <xf numFmtId="0" fontId="37" fillId="0" borderId="1" xfId="2" applyNumberFormat="1" applyFont="1" applyFill="1" applyBorder="1" applyAlignment="1">
      <alignment horizontal="center" vertical="top" wrapText="1" shrinkToFit="1"/>
    </xf>
    <xf numFmtId="0" fontId="37" fillId="0" borderId="1" xfId="2" applyFont="1" applyFill="1" applyBorder="1" applyAlignment="1">
      <alignment horizontal="left" vertical="top" wrapText="1" shrinkToFit="1"/>
    </xf>
    <xf numFmtId="0" fontId="10" fillId="0" borderId="1" xfId="2" applyFont="1" applyFill="1" applyBorder="1" applyAlignment="1">
      <alignment horizontal="left" vertical="top" wrapText="1" shrinkToFit="1"/>
    </xf>
    <xf numFmtId="14" fontId="37" fillId="0" borderId="1" xfId="2" applyNumberFormat="1" applyFont="1" applyFill="1" applyBorder="1" applyAlignment="1">
      <alignment horizontal="center" vertical="top" wrapText="1" shrinkToFit="1"/>
    </xf>
    <xf numFmtId="1" fontId="10" fillId="0" borderId="0" xfId="67" applyNumberFormat="1" applyFont="1" applyFill="1" applyBorder="1" applyAlignment="1">
      <alignment horizontal="center" vertical="center"/>
    </xf>
    <xf numFmtId="10" fontId="35" fillId="0" borderId="0" xfId="67" applyNumberFormat="1" applyFont="1" applyFill="1" applyBorder="1" applyAlignment="1">
      <alignment vertical="center"/>
    </xf>
    <xf numFmtId="3" fontId="35" fillId="0" borderId="0" xfId="67" applyNumberFormat="1" applyFont="1" applyFill="1" applyBorder="1" applyAlignment="1">
      <alignment vertical="center"/>
    </xf>
    <xf numFmtId="3" fontId="36" fillId="0" borderId="0" xfId="67" applyNumberFormat="1" applyFont="1" applyFill="1" applyBorder="1" applyAlignment="1">
      <alignment vertical="center"/>
    </xf>
    <xf numFmtId="169" fontId="35" fillId="0" borderId="0" xfId="67" applyNumberFormat="1" applyFont="1" applyFill="1" applyBorder="1" applyAlignment="1">
      <alignment horizontal="center" vertical="center"/>
    </xf>
    <xf numFmtId="170" fontId="36" fillId="0" borderId="0" xfId="67" applyNumberFormat="1" applyFont="1" applyFill="1" applyBorder="1" applyAlignment="1">
      <alignment vertical="center"/>
    </xf>
    <xf numFmtId="171" fontId="36" fillId="0" borderId="0" xfId="67" applyNumberFormat="1" applyFont="1" applyFill="1" applyBorder="1" applyAlignment="1">
      <alignment vertical="center"/>
    </xf>
    <xf numFmtId="4" fontId="62" fillId="0" borderId="1" xfId="67" applyNumberFormat="1" applyFont="1" applyFill="1" applyBorder="1" applyAlignment="1">
      <alignment horizontal="center" vertical="center"/>
    </xf>
    <xf numFmtId="3" fontId="62" fillId="0" borderId="1"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37" fillId="0" borderId="36" xfId="67" applyFont="1" applyFill="1" applyBorder="1" applyAlignment="1">
      <alignment vertical="center"/>
    </xf>
    <xf numFmtId="0" fontId="37" fillId="0" borderId="38" xfId="67" applyFont="1" applyFill="1" applyBorder="1" applyAlignment="1">
      <alignment vertical="center"/>
    </xf>
    <xf numFmtId="0" fontId="37" fillId="0" borderId="40" xfId="67" applyFont="1" applyFill="1" applyBorder="1" applyAlignment="1">
      <alignment vertical="center"/>
    </xf>
    <xf numFmtId="0" fontId="37" fillId="0" borderId="28" xfId="67" applyFont="1" applyFill="1" applyBorder="1" applyAlignment="1">
      <alignment horizontal="left" vertical="center"/>
    </xf>
    <xf numFmtId="0" fontId="63"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10" fillId="0" borderId="1" xfId="2" applyNumberFormat="1" applyFont="1" applyBorder="1" applyAlignment="1">
      <alignment horizontal="center" vertical="center" wrapText="1" shrinkToFit="1"/>
    </xf>
    <xf numFmtId="0" fontId="10" fillId="0" borderId="2" xfId="62" applyNumberFormat="1" applyFont="1" applyFill="1" applyBorder="1" applyAlignment="1" applyProtection="1">
      <alignment horizontal="center" vertical="center" wrapText="1"/>
      <protection locked="0"/>
    </xf>
    <xf numFmtId="0" fontId="6" fillId="0" borderId="2" xfId="0" applyFont="1" applyBorder="1" applyAlignment="1">
      <alignment horizontal="left" vertical="center" wrapText="1"/>
    </xf>
    <xf numFmtId="49" fontId="61" fillId="0" borderId="1" xfId="49" applyNumberFormat="1" applyFont="1" applyBorder="1" applyAlignment="1">
      <alignment horizontal="center" vertical="center" wrapText="1"/>
    </xf>
    <xf numFmtId="167" fontId="61" fillId="0" borderId="1" xfId="49" applyNumberFormat="1" applyFont="1" applyBorder="1" applyAlignment="1">
      <alignment horizontal="center" vertical="center" wrapText="1"/>
    </xf>
    <xf numFmtId="14" fontId="61" fillId="0" borderId="1" xfId="49" applyNumberFormat="1" applyFont="1" applyBorder="1" applyAlignment="1">
      <alignment horizontal="center" vertical="center" wrapText="1"/>
    </xf>
    <xf numFmtId="0" fontId="10" fillId="0" borderId="46" xfId="1" applyFont="1" applyBorder="1" applyAlignment="1">
      <alignment horizontal="left" vertical="center" wrapText="1"/>
    </xf>
    <xf numFmtId="4" fontId="37" fillId="0" borderId="38" xfId="62" applyNumberFormat="1" applyFont="1" applyFill="1" applyBorder="1" applyAlignment="1">
      <alignment horizontal="left" vertical="center" wrapText="1"/>
    </xf>
    <xf numFmtId="3" fontId="64" fillId="0" borderId="37" xfId="67" applyNumberFormat="1" applyFont="1" applyFill="1" applyBorder="1" applyAlignment="1">
      <alignment vertical="center"/>
    </xf>
    <xf numFmtId="3" fontId="64" fillId="0" borderId="39" xfId="67" applyNumberFormat="1" applyFont="1" applyFill="1" applyBorder="1" applyAlignment="1">
      <alignment vertical="center"/>
    </xf>
    <xf numFmtId="3" fontId="64" fillId="0" borderId="41" xfId="67" applyNumberFormat="1" applyFont="1" applyFill="1" applyBorder="1" applyAlignment="1">
      <alignment vertical="center"/>
    </xf>
    <xf numFmtId="10" fontId="64" fillId="0" borderId="41" xfId="67" applyNumberFormat="1" applyFont="1" applyFill="1" applyBorder="1" applyAlignment="1">
      <alignment vertical="center"/>
    </xf>
    <xf numFmtId="9" fontId="64" fillId="0" borderId="43" xfId="67" applyNumberFormat="1" applyFont="1" applyFill="1" applyBorder="1" applyAlignment="1">
      <alignment vertical="center"/>
    </xf>
    <xf numFmtId="3" fontId="64" fillId="0" borderId="36" xfId="67" applyNumberFormat="1" applyFont="1" applyFill="1" applyBorder="1" applyAlignment="1">
      <alignment vertical="center"/>
    </xf>
    <xf numFmtId="10" fontId="64" fillId="0" borderId="44" xfId="67" applyNumberFormat="1" applyFont="1" applyFill="1" applyBorder="1" applyAlignment="1">
      <alignment vertical="center"/>
    </xf>
    <xf numFmtId="10" fontId="64" fillId="0" borderId="38" xfId="67" applyNumberFormat="1" applyFont="1" applyFill="1" applyBorder="1" applyAlignment="1">
      <alignment vertical="center"/>
    </xf>
    <xf numFmtId="0" fontId="65" fillId="0" borderId="0" xfId="67" applyFont="1" applyFill="1" applyBorder="1" applyAlignment="1">
      <alignment vertical="center"/>
    </xf>
    <xf numFmtId="167" fontId="66" fillId="0" borderId="0" xfId="67" applyNumberFormat="1" applyFont="1" applyFill="1" applyBorder="1" applyAlignment="1">
      <alignment horizontal="center" vertical="center"/>
    </xf>
    <xf numFmtId="0" fontId="67" fillId="0" borderId="0" xfId="62" applyFont="1" applyFill="1" applyBorder="1"/>
    <xf numFmtId="0" fontId="67" fillId="0" borderId="0" xfId="62" applyFont="1" applyFill="1"/>
    <xf numFmtId="176" fontId="36" fillId="0" borderId="47" xfId="87" applyNumberFormat="1" applyFont="1" applyFill="1" applyBorder="1" applyAlignment="1">
      <alignment horizontal="center" vertical="center"/>
    </xf>
    <xf numFmtId="176" fontId="35" fillId="0" borderId="47" xfId="87" applyNumberFormat="1" applyFont="1" applyFill="1" applyBorder="1" applyAlignment="1">
      <alignment horizontal="center" vertical="center"/>
    </xf>
    <xf numFmtId="176" fontId="35" fillId="0" borderId="47" xfId="87" applyNumberFormat="1" applyFont="1" applyFill="1" applyBorder="1" applyAlignment="1">
      <alignment horizontal="center"/>
    </xf>
    <xf numFmtId="3" fontId="35" fillId="0" borderId="47" xfId="67" applyNumberFormat="1" applyFont="1" applyFill="1" applyBorder="1" applyAlignment="1">
      <alignment vertical="center"/>
    </xf>
    <xf numFmtId="176" fontId="36" fillId="0" borderId="23" xfId="87" applyNumberFormat="1" applyFont="1" applyFill="1" applyBorder="1" applyAlignment="1">
      <alignment horizontal="center" vertical="center"/>
    </xf>
    <xf numFmtId="176" fontId="35" fillId="0" borderId="47" xfId="89" applyNumberFormat="1" applyFont="1" applyFill="1" applyBorder="1" applyAlignment="1">
      <alignment horizontal="center"/>
    </xf>
    <xf numFmtId="177" fontId="35" fillId="0" borderId="47" xfId="87" applyNumberFormat="1" applyFont="1" applyFill="1" applyBorder="1" applyAlignment="1">
      <alignment horizontal="center"/>
    </xf>
    <xf numFmtId="170" fontId="36" fillId="0" borderId="47" xfId="88" applyNumberFormat="1" applyFont="1" applyFill="1" applyBorder="1" applyAlignment="1">
      <alignment horizontal="center" vertical="center"/>
    </xf>
    <xf numFmtId="43" fontId="36" fillId="0" borderId="47" xfId="87" applyNumberFormat="1" applyFont="1" applyFill="1" applyBorder="1" applyAlignment="1">
      <alignment horizontal="center" vertical="center"/>
    </xf>
    <xf numFmtId="43" fontId="36" fillId="0" borderId="23" xfId="87" applyNumberFormat="1" applyFont="1" applyFill="1" applyBorder="1" applyAlignment="1">
      <alignment horizontal="center" vertical="center"/>
    </xf>
    <xf numFmtId="1" fontId="60" fillId="0" borderId="1" xfId="49" applyNumberFormat="1" applyFont="1" applyBorder="1" applyAlignment="1">
      <alignment horizontal="center" vertical="center"/>
    </xf>
    <xf numFmtId="49" fontId="60" fillId="0" borderId="1" xfId="49" applyNumberFormat="1" applyFont="1" applyBorder="1" applyAlignment="1">
      <alignment horizontal="center" vertical="center"/>
    </xf>
    <xf numFmtId="1" fontId="60" fillId="0" borderId="1" xfId="49" applyNumberFormat="1" applyFont="1" applyBorder="1" applyAlignment="1">
      <alignment horizontal="center" vertical="center" wrapText="1"/>
    </xf>
    <xf numFmtId="49" fontId="60" fillId="0" borderId="1" xfId="49" applyNumberFormat="1" applyFont="1" applyBorder="1" applyAlignment="1">
      <alignment horizontal="center" vertical="center" wrapText="1"/>
    </xf>
    <xf numFmtId="167" fontId="60" fillId="0" borderId="1" xfId="49" applyNumberFormat="1" applyFont="1" applyBorder="1" applyAlignment="1">
      <alignment horizontal="center" vertical="center" wrapText="1"/>
    </xf>
    <xf numFmtId="14" fontId="60" fillId="0" borderId="1" xfId="49" applyNumberFormat="1" applyFont="1" applyBorder="1" applyAlignment="1">
      <alignment horizontal="center" vertical="center" wrapText="1"/>
    </xf>
    <xf numFmtId="0" fontId="60" fillId="0" borderId="0" xfId="49" applyFont="1"/>
    <xf numFmtId="0" fontId="64" fillId="0" borderId="48" xfId="1" applyFont="1" applyBorder="1" applyAlignment="1">
      <alignment vertical="center" wrapText="1"/>
    </xf>
    <xf numFmtId="0" fontId="63" fillId="0" borderId="49" xfId="1" applyFont="1" applyBorder="1" applyAlignment="1">
      <alignment horizontal="center" vertical="center" wrapText="1"/>
    </xf>
    <xf numFmtId="0" fontId="6" fillId="0" borderId="49" xfId="1" applyFont="1" applyBorder="1" applyAlignment="1">
      <alignment horizontal="center" vertical="center" wrapText="1"/>
    </xf>
    <xf numFmtId="0" fontId="6" fillId="0" borderId="49" xfId="1" applyNumberFormat="1" applyFont="1" applyBorder="1" applyAlignment="1">
      <alignment vertical="center"/>
    </xf>
    <xf numFmtId="0" fontId="3" fillId="0" borderId="49" xfId="1" applyNumberFormat="1" applyFont="1" applyBorder="1" applyAlignment="1">
      <alignment horizontal="center" vertical="center"/>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7" fillId="0" borderId="0" xfId="52" applyFont="1" applyFill="1" applyAlignment="1"/>
    <xf numFmtId="0" fontId="37" fillId="0" borderId="50" xfId="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63" fillId="0" borderId="49" xfId="2" applyFont="1" applyFill="1" applyBorder="1" applyAlignment="1">
      <alignment horizontal="center" vertical="center" textRotation="90" wrapText="1"/>
    </xf>
    <xf numFmtId="0" fontId="37" fillId="0" borderId="49" xfId="2" applyFont="1" applyFill="1" applyBorder="1" applyAlignment="1">
      <alignment horizontal="center" vertical="center" wrapText="1"/>
    </xf>
    <xf numFmtId="49" fontId="37" fillId="0" borderId="49" xfId="2" applyNumberFormat="1" applyFont="1" applyFill="1" applyBorder="1" applyAlignment="1">
      <alignment horizontal="center" vertical="center" wrapText="1"/>
    </xf>
    <xf numFmtId="0" fontId="37" fillId="0" borderId="49" xfId="2" applyFont="1" applyFill="1" applyBorder="1" applyAlignment="1">
      <alignment horizontal="left" vertical="center" wrapText="1"/>
    </xf>
    <xf numFmtId="2" fontId="63" fillId="0" borderId="49" xfId="2" applyNumberFormat="1" applyFont="1" applyFill="1" applyBorder="1" applyAlignment="1">
      <alignment horizontal="center" vertical="center" wrapText="1"/>
    </xf>
    <xf numFmtId="174" fontId="37" fillId="0" borderId="49" xfId="2" applyNumberFormat="1" applyFont="1" applyFill="1" applyBorder="1" applyAlignment="1">
      <alignment horizontal="center" vertical="center" wrapText="1"/>
    </xf>
    <xf numFmtId="49" fontId="10" fillId="0" borderId="49" xfId="2" applyNumberFormat="1" applyFont="1" applyFill="1" applyBorder="1" applyAlignment="1">
      <alignment horizontal="center" vertical="center" wrapText="1"/>
    </xf>
    <xf numFmtId="0" fontId="10" fillId="0" borderId="49" xfId="2" applyFont="1" applyFill="1" applyBorder="1" applyAlignment="1">
      <alignment horizontal="left" vertical="center" wrapText="1"/>
    </xf>
    <xf numFmtId="174" fontId="63" fillId="0" borderId="49" xfId="2" applyNumberFormat="1" applyFont="1" applyFill="1" applyBorder="1" applyAlignment="1">
      <alignment horizontal="center" vertical="center" wrapText="1"/>
    </xf>
    <xf numFmtId="174" fontId="6" fillId="0" borderId="49" xfId="2" applyNumberFormat="1" applyFont="1" applyFill="1" applyBorder="1" applyAlignment="1">
      <alignment horizontal="center" vertical="center" wrapText="1"/>
    </xf>
    <xf numFmtId="178" fontId="10" fillId="0" borderId="0" xfId="2" applyNumberFormat="1" applyFont="1" applyFill="1"/>
    <xf numFmtId="0" fontId="68" fillId="0" borderId="49" xfId="45" applyFont="1" applyFill="1" applyBorder="1" applyAlignment="1">
      <alignment horizontal="left" vertical="center" wrapText="1"/>
    </xf>
    <xf numFmtId="0" fontId="10" fillId="0" borderId="49" xfId="45" applyFont="1" applyFill="1" applyBorder="1" applyAlignment="1">
      <alignment horizontal="left" vertical="center" wrapText="1"/>
    </xf>
    <xf numFmtId="0" fontId="69" fillId="0" borderId="49" xfId="45" applyFont="1" applyFill="1" applyBorder="1" applyAlignment="1">
      <alignment horizontal="left" vertical="center" wrapText="1"/>
    </xf>
    <xf numFmtId="0" fontId="68" fillId="0" borderId="2" xfId="45" applyFont="1" applyFill="1" applyBorder="1" applyAlignment="1">
      <alignment horizontal="left" vertical="center" wrapText="1"/>
    </xf>
    <xf numFmtId="0" fontId="35" fillId="26" borderId="30" xfId="2" applyFont="1" applyFill="1" applyBorder="1" applyAlignment="1">
      <alignment horizontal="justify" vertical="top" wrapText="1"/>
    </xf>
    <xf numFmtId="4" fontId="35" fillId="26" borderId="30" xfId="2" applyNumberFormat="1" applyFont="1" applyFill="1" applyBorder="1" applyAlignment="1">
      <alignment horizontal="justify" vertical="top" wrapText="1"/>
    </xf>
    <xf numFmtId="0" fontId="35" fillId="0" borderId="32" xfId="2" applyFont="1" applyFill="1" applyBorder="1" applyAlignment="1">
      <alignment vertical="top"/>
    </xf>
    <xf numFmtId="0" fontId="10" fillId="0" borderId="49" xfId="62" applyFont="1" applyBorder="1" applyAlignment="1">
      <alignment horizontal="center" vertical="center" wrapText="1"/>
    </xf>
    <xf numFmtId="0" fontId="10" fillId="0" borderId="0" xfId="62" applyFont="1" applyAlignment="1">
      <alignment horizontal="center" vertical="center" wrapText="1"/>
    </xf>
    <xf numFmtId="0" fontId="10" fillId="0" borderId="49" xfId="62" applyFont="1" applyBorder="1" applyAlignment="1">
      <alignment horizontal="center" vertical="center"/>
    </xf>
    <xf numFmtId="49" fontId="10" fillId="0" borderId="49" xfId="62" applyNumberFormat="1" applyFont="1" applyBorder="1" applyAlignment="1">
      <alignment horizontal="center" vertical="center" wrapText="1"/>
    </xf>
    <xf numFmtId="0" fontId="10" fillId="0" borderId="49" xfId="62" applyNumberFormat="1" applyFont="1" applyBorder="1" applyAlignment="1">
      <alignment horizontal="center" vertical="center" wrapText="1"/>
    </xf>
    <xf numFmtId="0" fontId="71" fillId="0" borderId="0" xfId="62" applyFont="1" applyAlignment="1">
      <alignment horizontal="left"/>
    </xf>
    <xf numFmtId="14" fontId="10" fillId="0" borderId="49" xfId="2" applyNumberFormat="1" applyFont="1" applyFill="1" applyBorder="1" applyAlignment="1">
      <alignment horizontal="center" vertical="center" wrapText="1" shrinkToFit="1"/>
    </xf>
    <xf numFmtId="0" fontId="10" fillId="0" borderId="49" xfId="2" applyNumberFormat="1" applyFont="1" applyBorder="1" applyAlignment="1">
      <alignment horizontal="center" vertical="center" wrapText="1" shrinkToFit="1"/>
    </xf>
    <xf numFmtId="0" fontId="10" fillId="0" borderId="49" xfId="2" applyNumberFormat="1" applyFont="1" applyFill="1" applyBorder="1" applyAlignment="1">
      <alignment horizontal="center" vertical="center" wrapText="1" shrinkToFit="1"/>
    </xf>
    <xf numFmtId="0" fontId="10" fillId="0" borderId="2" xfId="2" applyNumberFormat="1" applyFont="1" applyFill="1" applyBorder="1" applyAlignment="1">
      <alignment horizontal="center" vertical="center" wrapText="1" shrinkToFit="1"/>
    </xf>
    <xf numFmtId="0" fontId="10" fillId="0" borderId="2" xfId="2" applyNumberFormat="1" applyFont="1" applyBorder="1" applyAlignment="1">
      <alignment horizontal="center" vertical="center" wrapText="1" shrinkToFi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7"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Fill="1" applyAlignment="1">
      <alignment horizontal="center" vertical="center"/>
    </xf>
    <xf numFmtId="0" fontId="37" fillId="0" borderId="1" xfId="1" applyFont="1" applyBorder="1" applyAlignment="1">
      <alignment horizontal="center" vertical="center" wrapText="1"/>
    </xf>
    <xf numFmtId="0" fontId="40" fillId="0" borderId="0" xfId="1" applyFont="1" applyAlignment="1">
      <alignment horizontal="center" vertical="center"/>
    </xf>
    <xf numFmtId="0" fontId="43" fillId="0" borderId="0" xfId="1" applyFont="1" applyAlignment="1">
      <alignment horizontal="center" vertical="center"/>
    </xf>
    <xf numFmtId="0" fontId="37" fillId="0" borderId="10" xfId="1" applyFont="1" applyBorder="1" applyAlignment="1">
      <alignment horizontal="center" vertical="center" wrapText="1"/>
    </xf>
    <xf numFmtId="0" fontId="37"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3"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7" fillId="0" borderId="9" xfId="62" applyFont="1" applyFill="1" applyBorder="1" applyAlignment="1">
      <alignment horizontal="center" vertical="center" wrapText="1"/>
    </xf>
    <xf numFmtId="0" fontId="37" fillId="0" borderId="8" xfId="62" applyFont="1" applyFill="1" applyBorder="1" applyAlignment="1">
      <alignment horizontal="center" vertical="center" wrapText="1"/>
    </xf>
    <xf numFmtId="0" fontId="37" fillId="0" borderId="22" xfId="62" applyFont="1" applyFill="1" applyBorder="1" applyAlignment="1">
      <alignment horizontal="center" vertical="center" wrapText="1"/>
    </xf>
    <xf numFmtId="0" fontId="37" fillId="0" borderId="21" xfId="62" applyFont="1" applyFill="1" applyBorder="1" applyAlignment="1">
      <alignment horizontal="center" vertical="center" wrapText="1"/>
    </xf>
    <xf numFmtId="0" fontId="37" fillId="0" borderId="10" xfId="62" applyFont="1" applyFill="1" applyBorder="1" applyAlignment="1">
      <alignment horizontal="center" vertical="center" wrapText="1"/>
    </xf>
    <xf numFmtId="0" fontId="37" fillId="0" borderId="2" xfId="62" applyFont="1" applyFill="1" applyBorder="1" applyAlignment="1">
      <alignment horizontal="center" vertical="center" wrapText="1"/>
    </xf>
    <xf numFmtId="0" fontId="37" fillId="0" borderId="6" xfId="62" applyFont="1" applyFill="1" applyBorder="1" applyAlignment="1">
      <alignment horizontal="center" vertical="center" wrapText="1"/>
    </xf>
    <xf numFmtId="0" fontId="10" fillId="0" borderId="50" xfId="62" applyFont="1" applyBorder="1" applyAlignment="1">
      <alignment horizontal="center" vertical="center" wrapText="1"/>
    </xf>
    <xf numFmtId="0" fontId="10" fillId="0" borderId="2" xfId="62" applyFont="1" applyBorder="1" applyAlignment="1">
      <alignment horizontal="center" vertical="center" wrapText="1"/>
    </xf>
    <xf numFmtId="0" fontId="37" fillId="0" borderId="10" xfId="62" applyFont="1" applyBorder="1" applyAlignment="1">
      <alignment horizontal="center" vertical="center"/>
    </xf>
    <xf numFmtId="0" fontId="37" fillId="0" borderId="6" xfId="62" applyFont="1" applyBorder="1" applyAlignment="1">
      <alignment horizontal="center" vertical="center"/>
    </xf>
    <xf numFmtId="0" fontId="37" fillId="0" borderId="2" xfId="62" applyFont="1" applyBorder="1" applyAlignment="1">
      <alignment horizontal="center" vertical="center"/>
    </xf>
    <xf numFmtId="0" fontId="37" fillId="0" borderId="4" xfId="62" applyFont="1" applyBorder="1" applyAlignment="1">
      <alignment horizontal="center" vertical="center" wrapText="1"/>
    </xf>
    <xf numFmtId="0" fontId="37" fillId="0" borderId="3" xfId="62" applyFont="1" applyBorder="1" applyAlignment="1">
      <alignment horizontal="center" vertical="center" wrapText="1"/>
    </xf>
    <xf numFmtId="0" fontId="37" fillId="0" borderId="7" xfId="62" applyFont="1" applyBorder="1" applyAlignment="1">
      <alignment horizontal="center" vertical="center" wrapText="1"/>
    </xf>
    <xf numFmtId="0" fontId="49" fillId="0" borderId="0" xfId="1" applyFont="1" applyAlignment="1">
      <alignment horizontal="center" vertical="center"/>
    </xf>
    <xf numFmtId="0" fontId="10" fillId="0" borderId="20" xfId="62" applyFont="1" applyBorder="1" applyAlignment="1">
      <alignment horizontal="left" vertical="center"/>
    </xf>
    <xf numFmtId="0" fontId="10" fillId="0" borderId="6" xfId="62" applyFont="1" applyBorder="1" applyAlignment="1">
      <alignment horizontal="center" vertical="center" wrapText="1"/>
    </xf>
    <xf numFmtId="0" fontId="10" fillId="0" borderId="50"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37" fillId="0" borderId="10" xfId="62" applyFont="1" applyBorder="1" applyAlignment="1">
      <alignment horizontal="center" vertical="center" wrapText="1"/>
    </xf>
    <xf numFmtId="0" fontId="37" fillId="0" borderId="6" xfId="62" applyFont="1" applyBorder="1" applyAlignment="1">
      <alignment horizontal="center" vertical="center" wrapText="1"/>
    </xf>
    <xf numFmtId="0" fontId="37" fillId="0" borderId="2" xfId="62" applyFont="1" applyBorder="1" applyAlignment="1">
      <alignment horizontal="center" vertical="center" wrapText="1"/>
    </xf>
    <xf numFmtId="0" fontId="37" fillId="0" borderId="9" xfId="62" applyFont="1" applyBorder="1" applyAlignment="1">
      <alignment horizontal="center" vertical="center" wrapText="1"/>
    </xf>
    <xf numFmtId="0" fontId="37" fillId="0" borderId="8" xfId="62" applyFont="1" applyBorder="1" applyAlignment="1">
      <alignment horizontal="center" vertical="center" wrapText="1"/>
    </xf>
    <xf numFmtId="0" fontId="37" fillId="0" borderId="22" xfId="62" applyFont="1" applyBorder="1" applyAlignment="1">
      <alignment horizontal="center" vertical="center" wrapText="1"/>
    </xf>
    <xf numFmtId="0" fontId="37" fillId="0" borderId="21" xfId="62" applyFont="1" applyBorder="1" applyAlignment="1">
      <alignment horizontal="center" vertical="center" wrapText="1"/>
    </xf>
    <xf numFmtId="0" fontId="35" fillId="0" borderId="0" xfId="49" applyFont="1" applyFill="1" applyAlignment="1">
      <alignment horizontal="center"/>
    </xf>
    <xf numFmtId="0" fontId="36"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5" fillId="0" borderId="0" xfId="49" applyFont="1" applyAlignment="1">
      <alignment horizontal="center"/>
    </xf>
    <xf numFmtId="0" fontId="63" fillId="0" borderId="1" xfId="1" applyFont="1" applyBorder="1" applyAlignment="1">
      <alignment horizontal="center" vertical="center" wrapText="1"/>
    </xf>
    <xf numFmtId="0" fontId="63" fillId="0" borderId="4" xfId="1" applyFont="1" applyBorder="1" applyAlignment="1">
      <alignment horizontal="center" vertical="center" wrapText="1"/>
    </xf>
    <xf numFmtId="0" fontId="63" fillId="0" borderId="7" xfId="1" applyFont="1" applyBorder="1" applyAlignment="1">
      <alignment horizontal="center" vertical="center" wrapText="1"/>
    </xf>
    <xf numFmtId="0" fontId="63" fillId="0" borderId="3" xfId="1" applyFont="1" applyBorder="1" applyAlignment="1">
      <alignment horizontal="center" vertical="center" wrapText="1"/>
    </xf>
    <xf numFmtId="0" fontId="63" fillId="0" borderId="49" xfId="1" applyFont="1" applyBorder="1" applyAlignment="1">
      <alignment horizontal="center" vertical="center" wrapText="1"/>
    </xf>
    <xf numFmtId="0" fontId="40" fillId="0" borderId="0" xfId="1" applyFont="1" applyAlignment="1">
      <alignment horizontal="center" vertical="center" wrapText="1"/>
    </xf>
    <xf numFmtId="0" fontId="10" fillId="0" borderId="0" xfId="67" applyFont="1" applyFill="1" applyAlignment="1">
      <alignment horizontal="left" vertical="center" wrapText="1"/>
    </xf>
    <xf numFmtId="0" fontId="37" fillId="0" borderId="0" xfId="50" applyFont="1" applyFill="1" applyAlignment="1">
      <alignment horizontal="center" vertical="center"/>
    </xf>
    <xf numFmtId="0" fontId="39" fillId="0" borderId="4" xfId="67" applyFont="1" applyFill="1" applyBorder="1" applyAlignment="1">
      <alignment horizontal="center" vertical="center"/>
    </xf>
    <xf numFmtId="0" fontId="39" fillId="0" borderId="7" xfId="67" applyFont="1" applyFill="1" applyBorder="1" applyAlignment="1">
      <alignment horizontal="center" vertical="center"/>
    </xf>
    <xf numFmtId="0" fontId="39" fillId="0" borderId="3" xfId="67" applyFont="1" applyFill="1" applyBorder="1" applyAlignment="1">
      <alignment horizontal="center" vertical="center"/>
    </xf>
    <xf numFmtId="0" fontId="10" fillId="0" borderId="0" xfId="6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10" xfId="2" applyNumberFormat="1" applyFont="1" applyFill="1" applyBorder="1" applyAlignment="1">
      <alignment horizontal="center" vertical="center" wrapText="1"/>
    </xf>
    <xf numFmtId="0" fontId="37" fillId="0" borderId="6"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49" xfId="2" applyFont="1" applyFill="1" applyBorder="1" applyAlignment="1">
      <alignment horizontal="center" vertical="center"/>
    </xf>
    <xf numFmtId="0" fontId="37" fillId="0" borderId="47" xfId="2" applyFont="1" applyFill="1" applyBorder="1" applyAlignment="1">
      <alignment horizontal="center" vertical="center" wrapText="1"/>
    </xf>
    <xf numFmtId="0" fontId="37" fillId="0" borderId="0" xfId="2" applyFont="1" applyFill="1" applyAlignment="1">
      <alignment horizontal="center" vertical="top"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6" fillId="0" borderId="0" xfId="1" applyFont="1" applyFill="1" applyAlignment="1">
      <alignment horizontal="center" vertical="center"/>
    </xf>
    <xf numFmtId="0" fontId="10" fillId="0" borderId="0" xfId="2" applyFont="1" applyFill="1" applyAlignment="1">
      <alignment horizontal="center"/>
    </xf>
    <xf numFmtId="0" fontId="37" fillId="0" borderId="0" xfId="2" applyFont="1" applyFill="1" applyAlignment="1">
      <alignment horizontal="center"/>
    </xf>
    <xf numFmtId="0" fontId="37" fillId="0" borderId="49" xfId="52" applyFont="1" applyFill="1" applyBorder="1" applyAlignment="1">
      <alignment horizontal="center" vertical="center" wrapText="1"/>
    </xf>
    <xf numFmtId="0" fontId="63" fillId="0" borderId="51" xfId="52" applyFont="1" applyFill="1" applyBorder="1" applyAlignment="1">
      <alignment horizontal="center" vertical="center"/>
    </xf>
    <xf numFmtId="0" fontId="63" fillId="0" borderId="52" xfId="52" applyFont="1" applyFill="1" applyBorder="1" applyAlignment="1">
      <alignment horizontal="center" vertical="center"/>
    </xf>
    <xf numFmtId="0" fontId="63" fillId="0" borderId="49" xfId="2" applyFont="1" applyFill="1" applyBorder="1" applyAlignment="1">
      <alignment horizontal="center" vertical="center" wrapText="1"/>
    </xf>
    <xf numFmtId="0" fontId="37" fillId="0" borderId="49" xfId="2" applyFont="1" applyFill="1" applyBorder="1" applyAlignment="1">
      <alignment horizontal="center" vertical="center" wrapText="1"/>
    </xf>
    <xf numFmtId="0" fontId="10" fillId="0" borderId="0" xfId="2" applyFont="1" applyFill="1" applyAlignment="1">
      <alignment horizontal="left" wrapText="1"/>
    </xf>
    <xf numFmtId="0" fontId="37" fillId="0" borderId="5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63" fillId="0" borderId="50" xfId="2" applyFont="1" applyFill="1" applyBorder="1" applyAlignment="1">
      <alignment horizontal="center" vertical="center" wrapText="1"/>
    </xf>
    <xf numFmtId="0" fontId="63" fillId="0" borderId="6" xfId="2" applyFont="1" applyFill="1" applyBorder="1" applyAlignment="1">
      <alignment horizontal="center" vertical="center" wrapText="1"/>
    </xf>
    <xf numFmtId="0" fontId="63" fillId="0" borderId="2" xfId="2" applyFont="1" applyFill="1" applyBorder="1" applyAlignment="1">
      <alignment horizontal="center" vertical="center" wrapText="1"/>
    </xf>
    <xf numFmtId="0" fontId="63" fillId="0" borderId="53" xfId="52" applyFont="1" applyFill="1" applyBorder="1" applyAlignment="1">
      <alignment horizontal="center" vertical="center"/>
    </xf>
    <xf numFmtId="0" fontId="4" fillId="0" borderId="0" xfId="1" applyFont="1" applyFill="1" applyAlignment="1">
      <alignment horizontal="center" vertical="center"/>
    </xf>
    <xf numFmtId="0" fontId="37" fillId="0" borderId="1" xfId="49" applyFont="1" applyFill="1" applyBorder="1" applyAlignment="1">
      <alignment horizontal="center" vertical="center" wrapText="1"/>
    </xf>
    <xf numFmtId="0" fontId="37" fillId="0" borderId="10" xfId="45" applyFont="1" applyFill="1" applyBorder="1" applyAlignment="1">
      <alignment horizontal="center" vertical="center" textRotation="90" wrapText="1"/>
    </xf>
    <xf numFmtId="0" fontId="37" fillId="0" borderId="2" xfId="45" applyFont="1" applyFill="1" applyBorder="1" applyAlignment="1">
      <alignment horizontal="center" vertical="center" textRotation="90" wrapText="1"/>
    </xf>
    <xf numFmtId="0" fontId="37" fillId="0" borderId="10" xfId="2" applyFont="1" applyFill="1" applyBorder="1" applyAlignment="1">
      <alignment horizontal="center" vertical="center" textRotation="90" wrapText="1"/>
    </xf>
    <xf numFmtId="0" fontId="37" fillId="0" borderId="2" xfId="2" applyFont="1" applyFill="1" applyBorder="1" applyAlignment="1">
      <alignment horizontal="center" vertical="center" textRotation="90" wrapText="1"/>
    </xf>
    <xf numFmtId="0" fontId="37" fillId="0" borderId="10"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37" fillId="0" borderId="1" xfId="49" applyFont="1" applyFill="1" applyBorder="1" applyAlignment="1" applyProtection="1">
      <alignment horizontal="center" vertical="center" textRotation="90" wrapText="1"/>
    </xf>
    <xf numFmtId="0" fontId="60"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10"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37" fillId="0" borderId="10" xfId="49" applyFont="1" applyFill="1" applyBorder="1" applyAlignment="1">
      <alignment horizontal="center" vertical="center"/>
    </xf>
    <xf numFmtId="0" fontId="37" fillId="0" borderId="2" xfId="49" applyFont="1" applyFill="1" applyBorder="1" applyAlignment="1">
      <alignment horizontal="center" vertical="center"/>
    </xf>
    <xf numFmtId="0" fontId="36" fillId="0" borderId="20" xfId="49" applyFont="1" applyFill="1" applyBorder="1" applyAlignment="1">
      <alignment horizontal="center"/>
    </xf>
    <xf numFmtId="0" fontId="37" fillId="0" borderId="6" xfId="49" applyFont="1" applyFill="1" applyBorder="1" applyAlignment="1">
      <alignment horizontal="center" vertical="center" wrapText="1"/>
    </xf>
    <xf numFmtId="0" fontId="37" fillId="0" borderId="9"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2" xfId="49" applyFont="1" applyFill="1" applyBorder="1" applyAlignment="1">
      <alignment horizontal="center" vertical="center" wrapText="1"/>
    </xf>
    <xf numFmtId="0" fontId="37" fillId="0" borderId="4" xfId="49" applyFont="1" applyFill="1" applyBorder="1" applyAlignment="1">
      <alignment horizontal="center" vertical="center" wrapText="1"/>
    </xf>
    <xf numFmtId="0" fontId="37" fillId="0" borderId="7" xfId="49" applyFont="1" applyFill="1" applyBorder="1" applyAlignment="1">
      <alignment horizontal="center" vertical="center" wrapText="1"/>
    </xf>
    <xf numFmtId="0" fontId="37" fillId="0" borderId="3"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37" fillId="0" borderId="10" xfId="49" applyFont="1" applyFill="1" applyBorder="1" applyAlignment="1" applyProtection="1">
      <alignment horizontal="center" vertical="center" wrapText="1"/>
    </xf>
    <xf numFmtId="0" fontId="37" fillId="0" borderId="2" xfId="49" applyFont="1" applyFill="1" applyBorder="1" applyAlignment="1" applyProtection="1">
      <alignment horizontal="center" vertical="center" wrapText="1"/>
    </xf>
    <xf numFmtId="0" fontId="40" fillId="0" borderId="0" xfId="2" applyFont="1" applyFill="1" applyAlignment="1">
      <alignment horizontal="center"/>
    </xf>
    <xf numFmtId="0" fontId="36" fillId="0" borderId="0" xfId="2" applyFont="1" applyFill="1" applyAlignment="1">
      <alignment horizontal="center" wrapText="1"/>
    </xf>
    <xf numFmtId="0" fontId="36" fillId="0" borderId="0" xfId="2" applyFont="1" applyFill="1" applyAlignment="1">
      <alignment horizontal="center"/>
    </xf>
    <xf numFmtId="0" fontId="35" fillId="0" borderId="31" xfId="2" applyFont="1" applyFill="1" applyBorder="1" applyAlignment="1">
      <alignment horizontal="left" vertical="top" wrapText="1"/>
    </xf>
    <xf numFmtId="0" fontId="35" fillId="0" borderId="33" xfId="2" applyFont="1" applyFill="1" applyBorder="1" applyAlignment="1">
      <alignment horizontal="left" vertical="top" wrapText="1"/>
    </xf>
    <xf numFmtId="0" fontId="35" fillId="0" borderId="32" xfId="2" applyFont="1" applyFill="1" applyBorder="1" applyAlignment="1">
      <alignment horizontal="left" vertical="top" wrapText="1"/>
    </xf>
  </cellXfs>
  <cellStyles count="9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3 3" xfId="82"/>
    <cellStyle name="Обычный 4" xfId="43"/>
    <cellStyle name="Обычный 4 2" xfId="44"/>
    <cellStyle name="Обычный 4 3" xfId="85"/>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8"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7" builtinId="3"/>
    <cellStyle name="Финансовый 2" xfId="58"/>
    <cellStyle name="Финансовый 2 2" xfId="70"/>
    <cellStyle name="Финансовый 2 2 2" xfId="72"/>
    <cellStyle name="Финансовый 2 2 2 2" xfId="80"/>
    <cellStyle name="Финансовый 2 2 2 2 2" xfId="59"/>
    <cellStyle name="Финансовый 2 2 2 3" xfId="76"/>
    <cellStyle name="Финансовый 2 2 3" xfId="78"/>
    <cellStyle name="Финансовый 2 2 4" xfId="74"/>
    <cellStyle name="Финансовый 2 2 5" xfId="83"/>
    <cellStyle name="Финансовый 2 3" xfId="71"/>
    <cellStyle name="Финансовый 2 3 2" xfId="79"/>
    <cellStyle name="Финансовый 2 3 3" xfId="75"/>
    <cellStyle name="Финансовый 2 3 4" xfId="86"/>
    <cellStyle name="Финансовый 2 4" xfId="77"/>
    <cellStyle name="Финансовый 2 5" xfId="73"/>
    <cellStyle name="Финансовый 2 6" xfId="81"/>
    <cellStyle name="Финансовый 3" xfId="60"/>
    <cellStyle name="Финансовый 3 2" xfId="84"/>
    <cellStyle name="Финансовый 4 2 2" xfId="89"/>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640159215"/>
          <c:y val="1.8909011373578304E-2"/>
        </c:manualLayout>
      </c:layout>
      <c:overlay val="0"/>
      <c:spPr>
        <a:noFill/>
        <a:ln w="25400">
          <a:noFill/>
        </a:ln>
      </c:spPr>
    </c:title>
    <c:autoTitleDeleted val="0"/>
    <c:plotArea>
      <c:layout>
        <c:manualLayout>
          <c:layoutTarget val="inner"/>
          <c:xMode val="edge"/>
          <c:yMode val="edge"/>
          <c:x val="7.4299634591961025E-2"/>
          <c:y val="0.102880658436214"/>
          <c:w val="0.9244823386114494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5288240"/>
        <c:axId val="499500840"/>
      </c:lineChart>
      <c:catAx>
        <c:axId val="145288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500840"/>
        <c:crosses val="autoZero"/>
        <c:auto val="1"/>
        <c:lblAlgn val="ctr"/>
        <c:lblOffset val="100"/>
        <c:noMultiLvlLbl val="0"/>
      </c:catAx>
      <c:valAx>
        <c:axId val="499500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5288240"/>
        <c:crosses val="autoZero"/>
        <c:crossBetween val="between"/>
      </c:valAx>
    </c:plotArea>
    <c:legend>
      <c:legendPos val="r"/>
      <c:layout>
        <c:manualLayout>
          <c:xMode val="edge"/>
          <c:yMode val="edge"/>
          <c:x val="0.3065279091769158"/>
          <c:y val="0.89333420822397203"/>
          <c:w val="0.34247871333964047"/>
          <c:h val="7.999999999999996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122" t="s">
        <v>66</v>
      </c>
      <c r="F1" s="13"/>
      <c r="G1" s="13"/>
    </row>
    <row r="2" spans="1:22" s="9" customFormat="1" ht="18.75" customHeight="1" x14ac:dyDescent="0.3">
      <c r="A2" s="15"/>
      <c r="C2" s="123" t="s">
        <v>8</v>
      </c>
      <c r="F2" s="13"/>
      <c r="G2" s="13"/>
    </row>
    <row r="3" spans="1:22" s="9" customFormat="1" ht="18.75" x14ac:dyDescent="0.3">
      <c r="A3" s="14"/>
      <c r="C3" s="123" t="s">
        <v>65</v>
      </c>
      <c r="F3" s="13"/>
      <c r="G3" s="13"/>
    </row>
    <row r="4" spans="1:22" s="9" customFormat="1" ht="18.75" x14ac:dyDescent="0.3">
      <c r="A4" s="14"/>
      <c r="C4" s="13"/>
      <c r="F4" s="13"/>
      <c r="G4" s="13"/>
      <c r="H4" s="12"/>
    </row>
    <row r="5" spans="1:22" s="9" customFormat="1" ht="15.75" x14ac:dyDescent="0.25">
      <c r="A5" s="325" t="s">
        <v>586</v>
      </c>
      <c r="B5" s="325"/>
      <c r="C5" s="325"/>
      <c r="D5" s="85"/>
      <c r="E5" s="85"/>
      <c r="F5" s="85"/>
      <c r="G5" s="85"/>
      <c r="H5" s="85"/>
      <c r="I5" s="85"/>
      <c r="J5" s="85"/>
    </row>
    <row r="6" spans="1:22" s="9" customFormat="1" ht="18.75" x14ac:dyDescent="0.3">
      <c r="A6" s="14"/>
      <c r="C6" s="13"/>
      <c r="F6" s="13"/>
      <c r="G6" s="13"/>
      <c r="H6" s="12"/>
    </row>
    <row r="7" spans="1:22" s="9" customFormat="1" ht="18.75" x14ac:dyDescent="0.2">
      <c r="A7" s="329" t="s">
        <v>7</v>
      </c>
      <c r="B7" s="329"/>
      <c r="C7" s="329"/>
      <c r="D7" s="10"/>
      <c r="E7" s="10"/>
      <c r="F7" s="10"/>
      <c r="G7" s="10"/>
      <c r="H7" s="10"/>
      <c r="I7" s="10"/>
      <c r="J7" s="10"/>
      <c r="K7" s="10"/>
      <c r="L7" s="10"/>
      <c r="M7" s="10"/>
      <c r="N7" s="10"/>
      <c r="O7" s="10"/>
      <c r="P7" s="10"/>
      <c r="Q7" s="10"/>
      <c r="R7" s="10"/>
      <c r="S7" s="10"/>
      <c r="T7" s="10"/>
      <c r="U7" s="10"/>
      <c r="V7" s="10"/>
    </row>
    <row r="8" spans="1:22" s="9" customFormat="1" ht="18.75" x14ac:dyDescent="0.2">
      <c r="A8" s="11"/>
      <c r="B8" s="11"/>
      <c r="C8" s="124"/>
      <c r="D8" s="11"/>
      <c r="E8" s="11"/>
      <c r="F8" s="11"/>
      <c r="G8" s="11"/>
      <c r="H8" s="11"/>
      <c r="I8" s="10"/>
      <c r="J8" s="10"/>
      <c r="K8" s="10"/>
      <c r="L8" s="10"/>
      <c r="M8" s="10"/>
      <c r="N8" s="10"/>
      <c r="O8" s="10"/>
      <c r="P8" s="10"/>
      <c r="Q8" s="10"/>
      <c r="R8" s="10"/>
      <c r="S8" s="10"/>
      <c r="T8" s="10"/>
      <c r="U8" s="10"/>
      <c r="V8" s="10"/>
    </row>
    <row r="9" spans="1:22" s="9" customFormat="1" ht="18.75" x14ac:dyDescent="0.2">
      <c r="A9" s="330" t="s">
        <v>524</v>
      </c>
      <c r="B9" s="330"/>
      <c r="C9" s="330"/>
      <c r="D9" s="6"/>
      <c r="E9" s="6"/>
      <c r="F9" s="6"/>
      <c r="G9" s="6"/>
      <c r="H9" s="6"/>
      <c r="I9" s="10"/>
      <c r="J9" s="10"/>
      <c r="K9" s="10"/>
      <c r="L9" s="10"/>
      <c r="M9" s="10"/>
      <c r="N9" s="10"/>
      <c r="O9" s="10"/>
      <c r="P9" s="10"/>
      <c r="Q9" s="10"/>
      <c r="R9" s="10"/>
      <c r="S9" s="10"/>
      <c r="T9" s="10"/>
      <c r="U9" s="10"/>
      <c r="V9" s="10"/>
    </row>
    <row r="10" spans="1:22" s="9" customFormat="1" ht="18.75" x14ac:dyDescent="0.2">
      <c r="A10" s="326" t="s">
        <v>6</v>
      </c>
      <c r="B10" s="326"/>
      <c r="C10" s="326"/>
      <c r="D10" s="4"/>
      <c r="E10" s="4"/>
      <c r="F10" s="4"/>
      <c r="G10" s="4"/>
      <c r="H10" s="4"/>
      <c r="I10" s="10"/>
      <c r="J10" s="10"/>
      <c r="K10" s="10"/>
      <c r="L10" s="10"/>
      <c r="M10" s="10"/>
      <c r="N10" s="10"/>
      <c r="O10" s="10"/>
      <c r="P10" s="10"/>
      <c r="Q10" s="10"/>
      <c r="R10" s="10"/>
      <c r="S10" s="10"/>
      <c r="T10" s="10"/>
      <c r="U10" s="10"/>
      <c r="V10" s="10"/>
    </row>
    <row r="11" spans="1:22" s="9" customFormat="1" ht="18.75" x14ac:dyDescent="0.2">
      <c r="A11" s="11"/>
      <c r="B11" s="11"/>
      <c r="C11" s="124"/>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328" t="s">
        <v>517</v>
      </c>
      <c r="B12" s="328"/>
      <c r="C12" s="328"/>
      <c r="D12" s="6"/>
      <c r="E12" s="6"/>
      <c r="F12" s="6"/>
      <c r="G12" s="6"/>
      <c r="H12" s="6"/>
      <c r="I12" s="10"/>
      <c r="J12" s="10"/>
      <c r="K12" s="10"/>
      <c r="L12" s="10"/>
      <c r="M12" s="10"/>
      <c r="N12" s="10"/>
      <c r="O12" s="10"/>
      <c r="P12" s="10"/>
      <c r="Q12" s="10"/>
      <c r="R12" s="10"/>
      <c r="S12" s="10"/>
      <c r="T12" s="10"/>
      <c r="U12" s="10"/>
      <c r="V12" s="10"/>
    </row>
    <row r="13" spans="1:22" s="9" customFormat="1" ht="18.75" x14ac:dyDescent="0.2">
      <c r="A13" s="326" t="s">
        <v>5</v>
      </c>
      <c r="B13" s="326"/>
      <c r="C13" s="326"/>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8"/>
      <c r="B14" s="8"/>
      <c r="C14" s="121"/>
      <c r="D14" s="8"/>
      <c r="E14" s="8"/>
      <c r="F14" s="8"/>
      <c r="G14" s="8"/>
      <c r="H14" s="8"/>
      <c r="I14" s="8"/>
      <c r="J14" s="8"/>
      <c r="K14" s="8"/>
      <c r="L14" s="8"/>
      <c r="M14" s="8"/>
      <c r="N14" s="8"/>
      <c r="O14" s="8"/>
      <c r="P14" s="8"/>
      <c r="Q14" s="8"/>
      <c r="R14" s="8"/>
      <c r="S14" s="8"/>
      <c r="T14" s="8"/>
      <c r="U14" s="8"/>
      <c r="V14" s="8"/>
    </row>
    <row r="15" spans="1:22" s="2" customFormat="1" ht="42" customHeight="1" x14ac:dyDescent="0.2">
      <c r="A15" s="327" t="s">
        <v>549</v>
      </c>
      <c r="B15" s="327"/>
      <c r="C15" s="327"/>
      <c r="D15" s="6"/>
      <c r="E15" s="6"/>
      <c r="F15" s="6"/>
      <c r="G15" s="6"/>
      <c r="H15" s="6"/>
      <c r="I15" s="6"/>
      <c r="J15" s="6"/>
      <c r="K15" s="6"/>
      <c r="L15" s="6"/>
      <c r="M15" s="6"/>
      <c r="N15" s="6"/>
      <c r="O15" s="6"/>
      <c r="P15" s="6"/>
      <c r="Q15" s="6"/>
      <c r="R15" s="6"/>
      <c r="S15" s="6"/>
      <c r="T15" s="6"/>
      <c r="U15" s="6"/>
      <c r="V15" s="6"/>
    </row>
    <row r="16" spans="1:22" s="2" customFormat="1" ht="15" customHeight="1" x14ac:dyDescent="0.2">
      <c r="A16" s="326" t="s">
        <v>4</v>
      </c>
      <c r="B16" s="326"/>
      <c r="C16" s="32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25"/>
      <c r="D17" s="3"/>
      <c r="E17" s="3"/>
      <c r="F17" s="3"/>
      <c r="G17" s="3"/>
      <c r="H17" s="3"/>
      <c r="I17" s="3"/>
      <c r="J17" s="3"/>
      <c r="K17" s="3"/>
      <c r="L17" s="3"/>
      <c r="M17" s="3"/>
      <c r="N17" s="3"/>
      <c r="O17" s="3"/>
      <c r="P17" s="3"/>
      <c r="Q17" s="3"/>
      <c r="R17" s="3"/>
      <c r="S17" s="3"/>
    </row>
    <row r="18" spans="1:22" s="2" customFormat="1" ht="15" customHeight="1" x14ac:dyDescent="0.2">
      <c r="A18" s="327" t="s">
        <v>387</v>
      </c>
      <c r="B18" s="328"/>
      <c r="C18" s="32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26"/>
      <c r="D19" s="4"/>
      <c r="E19" s="4"/>
      <c r="F19" s="4"/>
      <c r="G19" s="4"/>
      <c r="H19" s="4"/>
      <c r="I19" s="3"/>
      <c r="J19" s="3"/>
      <c r="K19" s="3"/>
      <c r="L19" s="3"/>
      <c r="M19" s="3"/>
      <c r="N19" s="3"/>
      <c r="O19" s="3"/>
      <c r="P19" s="3"/>
      <c r="Q19" s="3"/>
      <c r="R19" s="3"/>
      <c r="S19" s="3"/>
    </row>
    <row r="20" spans="1:22" s="2" customFormat="1" ht="39.75" customHeight="1" x14ac:dyDescent="0.2">
      <c r="A20" s="18" t="s">
        <v>3</v>
      </c>
      <c r="B20" s="30" t="s">
        <v>64</v>
      </c>
      <c r="C20" s="127" t="s">
        <v>63</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9">
        <v>1</v>
      </c>
      <c r="B21" s="30">
        <v>2</v>
      </c>
      <c r="C21" s="1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62</v>
      </c>
      <c r="B22" s="33" t="s">
        <v>271</v>
      </c>
      <c r="C22" s="32" t="s">
        <v>527</v>
      </c>
      <c r="D22" s="21"/>
      <c r="E22" s="21"/>
      <c r="F22" s="21"/>
      <c r="G22" s="21"/>
      <c r="H22" s="21"/>
      <c r="I22" s="20"/>
      <c r="J22" s="20"/>
      <c r="K22" s="20"/>
      <c r="L22" s="20"/>
      <c r="M22" s="20"/>
      <c r="N22" s="20"/>
      <c r="O22" s="20"/>
      <c r="P22" s="20"/>
      <c r="Q22" s="20"/>
      <c r="R22" s="20"/>
      <c r="S22" s="20"/>
      <c r="T22" s="19"/>
      <c r="U22" s="19"/>
      <c r="V22" s="19"/>
    </row>
    <row r="23" spans="1:22" s="2" customFormat="1" ht="47.25" x14ac:dyDescent="0.2">
      <c r="A23" s="17" t="s">
        <v>61</v>
      </c>
      <c r="B23" s="28" t="s">
        <v>518</v>
      </c>
      <c r="C23" s="83" t="s">
        <v>519</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322"/>
      <c r="B24" s="323"/>
      <c r="C24" s="324"/>
      <c r="D24" s="21"/>
      <c r="E24" s="21"/>
      <c r="F24" s="21"/>
      <c r="G24" s="21"/>
      <c r="H24" s="21"/>
      <c r="I24" s="20"/>
      <c r="J24" s="20"/>
      <c r="K24" s="20"/>
      <c r="L24" s="20"/>
      <c r="M24" s="20"/>
      <c r="N24" s="20"/>
      <c r="O24" s="20"/>
      <c r="P24" s="20"/>
      <c r="Q24" s="20"/>
      <c r="R24" s="20"/>
      <c r="S24" s="20"/>
      <c r="T24" s="19"/>
      <c r="U24" s="19"/>
      <c r="V24" s="19"/>
    </row>
    <row r="25" spans="1:22" s="23" customFormat="1" ht="58.5" customHeight="1" x14ac:dyDescent="0.2">
      <c r="A25" s="17" t="s">
        <v>60</v>
      </c>
      <c r="B25" s="83" t="s">
        <v>335</v>
      </c>
      <c r="C25" s="27" t="s">
        <v>520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83" t="s">
        <v>72</v>
      </c>
      <c r="C26" s="27" t="s">
        <v>456</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83" t="s">
        <v>71</v>
      </c>
      <c r="C27" s="27" t="s">
        <v>521</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83" t="s">
        <v>336</v>
      </c>
      <c r="C28" s="27" t="s">
        <v>429</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83" t="s">
        <v>337</v>
      </c>
      <c r="C29" s="27" t="s">
        <v>429</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83" t="s">
        <v>338</v>
      </c>
      <c r="C30" s="27" t="s">
        <v>429</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70</v>
      </c>
      <c r="B31" s="32" t="s">
        <v>339</v>
      </c>
      <c r="C31" s="27" t="s">
        <v>429</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68</v>
      </c>
      <c r="B32" s="32" t="s">
        <v>340</v>
      </c>
      <c r="C32" s="27" t="s">
        <v>429</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67</v>
      </c>
      <c r="B33" s="32" t="s">
        <v>341</v>
      </c>
      <c r="C33" s="83" t="s">
        <v>522</v>
      </c>
      <c r="D33" s="26"/>
      <c r="E33" s="26"/>
      <c r="F33" s="26"/>
      <c r="G33" s="26"/>
      <c r="H33" s="25"/>
      <c r="I33" s="25"/>
      <c r="J33" s="25"/>
      <c r="K33" s="25"/>
      <c r="L33" s="25"/>
      <c r="M33" s="25"/>
      <c r="N33" s="25"/>
      <c r="O33" s="25"/>
      <c r="P33" s="25"/>
      <c r="Q33" s="25"/>
      <c r="R33" s="25"/>
      <c r="S33" s="24"/>
      <c r="T33" s="24"/>
      <c r="U33" s="24"/>
      <c r="V33" s="24"/>
    </row>
    <row r="34" spans="1:22" ht="94.5" x14ac:dyDescent="0.25">
      <c r="A34" s="17" t="s">
        <v>356</v>
      </c>
      <c r="B34" s="32" t="s">
        <v>342</v>
      </c>
      <c r="C34" s="247" t="s">
        <v>523</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345</v>
      </c>
      <c r="B35" s="32" t="s">
        <v>69</v>
      </c>
      <c r="C35" s="27" t="s">
        <v>429</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357</v>
      </c>
      <c r="B36" s="32" t="s">
        <v>343</v>
      </c>
      <c r="C36" s="27" t="s">
        <v>426</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v>15</v>
      </c>
      <c r="B37" s="32" t="s">
        <v>344</v>
      </c>
      <c r="C37" s="27" t="s">
        <v>425</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358</v>
      </c>
      <c r="B38" s="32" t="s">
        <v>214</v>
      </c>
      <c r="C38" s="27" t="s">
        <v>426</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322"/>
      <c r="B39" s="323"/>
      <c r="C39" s="324"/>
      <c r="D39" s="16"/>
      <c r="E39" s="16"/>
      <c r="F39" s="16"/>
      <c r="G39" s="16"/>
      <c r="H39" s="16"/>
      <c r="I39" s="16"/>
      <c r="J39" s="16"/>
      <c r="K39" s="16"/>
      <c r="L39" s="16"/>
      <c r="M39" s="16"/>
      <c r="N39" s="16"/>
      <c r="O39" s="16"/>
      <c r="P39" s="16"/>
      <c r="Q39" s="16"/>
      <c r="R39" s="16"/>
      <c r="S39" s="16"/>
      <c r="T39" s="16"/>
      <c r="U39" s="16"/>
      <c r="V39" s="16"/>
    </row>
    <row r="40" spans="1:22" ht="63" x14ac:dyDescent="0.25">
      <c r="A40" s="17" t="s">
        <v>346</v>
      </c>
      <c r="B40" s="32" t="s">
        <v>399</v>
      </c>
      <c r="C40" s="32" t="s">
        <v>520</v>
      </c>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359</v>
      </c>
      <c r="B41" s="32" t="s">
        <v>382</v>
      </c>
      <c r="C41" s="251" t="s">
        <v>542</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347</v>
      </c>
      <c r="B42" s="32" t="s">
        <v>396</v>
      </c>
      <c r="C42" s="251" t="s">
        <v>542</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362</v>
      </c>
      <c r="B43" s="32" t="s">
        <v>363</v>
      </c>
      <c r="C43" s="32" t="s">
        <v>520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348</v>
      </c>
      <c r="B44" s="32" t="s">
        <v>388</v>
      </c>
      <c r="C44" s="32" t="s">
        <v>520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383</v>
      </c>
      <c r="B45" s="32" t="s">
        <v>389</v>
      </c>
      <c r="C45" s="32" t="s">
        <v>520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349</v>
      </c>
      <c r="B46" s="32" t="s">
        <v>390</v>
      </c>
      <c r="C46" s="32" t="s">
        <v>520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322"/>
      <c r="B47" s="323"/>
      <c r="C47" s="324"/>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384</v>
      </c>
      <c r="B48" s="32" t="s">
        <v>397</v>
      </c>
      <c r="C48" s="130" t="str">
        <f>CONCATENATE(ROUND('6.2. Паспорт фин осв ввод'!U24,2)," млн рублей")</f>
        <v>8.26 млн рублей</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350</v>
      </c>
      <c r="B49" s="32" t="s">
        <v>398</v>
      </c>
      <c r="C49" s="130" t="str">
        <f>CONCATENATE(ROUND('6.2. Паспорт фин осв ввод'!U30,2)," млн рублей")</f>
        <v>7 млн рублей</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28"/>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28"/>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28"/>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28"/>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28"/>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28"/>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28"/>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28"/>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28"/>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28"/>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28"/>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28"/>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28"/>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28"/>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28"/>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28"/>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28"/>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28"/>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28"/>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28"/>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28"/>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28"/>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28"/>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28"/>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28"/>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28"/>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28"/>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28"/>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28"/>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28"/>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28"/>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28"/>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28"/>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28"/>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28"/>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28"/>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28"/>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28"/>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28"/>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28"/>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28"/>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28"/>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28"/>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28"/>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28"/>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28"/>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28"/>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28"/>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28"/>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28"/>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28"/>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28"/>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28"/>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28"/>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28"/>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28"/>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28"/>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28"/>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28"/>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28"/>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28"/>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28"/>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28"/>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28"/>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28"/>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28"/>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28"/>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28"/>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28"/>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28"/>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28"/>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28"/>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28"/>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28"/>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28"/>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28"/>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28"/>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28"/>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28"/>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28"/>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28"/>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28"/>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28"/>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28"/>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28"/>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28"/>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28"/>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28"/>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28"/>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28"/>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28"/>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28"/>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28"/>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28"/>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28"/>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28"/>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28"/>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28"/>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28"/>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28"/>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28"/>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28"/>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28"/>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28"/>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28"/>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28"/>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28"/>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28"/>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28"/>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28"/>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28"/>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28"/>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28"/>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28"/>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28"/>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28"/>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28"/>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28"/>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28"/>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28"/>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28"/>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28"/>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28"/>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28"/>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28"/>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28"/>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28"/>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28"/>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28"/>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28"/>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28"/>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28"/>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28"/>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28"/>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28"/>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28"/>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28"/>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28"/>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28"/>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28"/>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28"/>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28"/>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28"/>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28"/>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28"/>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28"/>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28"/>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28"/>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28"/>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28"/>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28"/>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28"/>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28"/>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28"/>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28"/>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28"/>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28"/>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28"/>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28"/>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28"/>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28"/>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28"/>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28"/>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28"/>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28"/>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28"/>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28"/>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28"/>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28"/>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28"/>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28"/>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28"/>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28"/>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28"/>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28"/>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28"/>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28"/>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28"/>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28"/>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28"/>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28"/>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28"/>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28"/>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28"/>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28"/>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28"/>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28"/>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28"/>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28"/>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28"/>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28"/>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28"/>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28"/>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28"/>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28"/>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28"/>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28"/>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28"/>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28"/>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28"/>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28"/>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28"/>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28"/>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28"/>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28"/>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28"/>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28"/>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28"/>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28"/>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28"/>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28"/>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28"/>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28"/>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28"/>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28"/>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28"/>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28"/>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28"/>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28"/>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28"/>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28"/>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28"/>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28"/>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28"/>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28"/>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28"/>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28"/>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28"/>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28"/>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28"/>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28"/>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28"/>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28"/>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28"/>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28"/>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28"/>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28"/>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28"/>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28"/>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28"/>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28"/>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28"/>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28"/>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28"/>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28"/>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28"/>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28"/>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28"/>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28"/>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28"/>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28"/>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28"/>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28"/>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28"/>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28"/>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28"/>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28"/>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28"/>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28"/>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28"/>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28"/>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28"/>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28"/>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28"/>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28"/>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28"/>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28"/>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28"/>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28"/>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28"/>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28"/>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28"/>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28"/>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28"/>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28"/>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28"/>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28"/>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28"/>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28"/>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28"/>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28"/>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28"/>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28"/>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28"/>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28"/>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28"/>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28"/>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28"/>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28"/>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4">
      <formula1>список6</formula1>
    </dataValidation>
    <dataValidation type="list" allowBlank="1" showInputMessage="1" showErrorMessage="1" sqref="C33">
      <formula1>список7</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27" sqref="J27"/>
    </sheetView>
  </sheetViews>
  <sheetFormatPr defaultColWidth="9.140625" defaultRowHeight="15.75" x14ac:dyDescent="0.25"/>
  <cols>
    <col min="1" max="1" width="9.140625" style="87"/>
    <col min="2" max="2" width="57.85546875" style="87" customWidth="1"/>
    <col min="3" max="3" width="13" style="87" customWidth="1"/>
    <col min="4" max="4" width="17.85546875" style="87" customWidth="1"/>
    <col min="5" max="6" width="19" style="87" customWidth="1"/>
    <col min="7" max="7" width="15.28515625" style="87" customWidth="1"/>
    <col min="8" max="9" width="9.42578125" style="87" customWidth="1"/>
    <col min="10" max="10" width="9.7109375" style="87" customWidth="1"/>
    <col min="11" max="19" width="9.42578125" style="87" customWidth="1"/>
    <col min="20" max="20" width="13.140625" style="87" customWidth="1"/>
    <col min="21" max="21" width="24.85546875" style="87" customWidth="1"/>
    <col min="22" max="22" width="13.85546875" style="87" bestFit="1" customWidth="1"/>
    <col min="23" max="16384" width="9.140625" style="87"/>
  </cols>
  <sheetData>
    <row r="1" spans="1:21" ht="18.75" x14ac:dyDescent="0.25">
      <c r="U1" s="122" t="s">
        <v>66</v>
      </c>
    </row>
    <row r="2" spans="1:21" ht="18.75" x14ac:dyDescent="0.3">
      <c r="U2" s="123" t="s">
        <v>8</v>
      </c>
    </row>
    <row r="3" spans="1:21" ht="18.75" x14ac:dyDescent="0.3">
      <c r="U3" s="123" t="s">
        <v>65</v>
      </c>
    </row>
    <row r="4" spans="1:21" ht="18.75" customHeight="1" x14ac:dyDescent="0.25">
      <c r="A4" s="325" t="str">
        <f>'1. паспорт местоположение'!A5:C5</f>
        <v>Год раскрытия информации: 2022 год</v>
      </c>
      <c r="B4" s="325"/>
      <c r="C4" s="325"/>
      <c r="D4" s="325"/>
      <c r="E4" s="325"/>
      <c r="F4" s="325"/>
      <c r="G4" s="325"/>
      <c r="H4" s="325"/>
      <c r="I4" s="325"/>
      <c r="J4" s="325"/>
      <c r="K4" s="325"/>
      <c r="L4" s="325"/>
      <c r="M4" s="325"/>
      <c r="N4" s="325"/>
      <c r="O4" s="325"/>
      <c r="P4" s="325"/>
      <c r="Q4" s="325"/>
      <c r="R4" s="325"/>
      <c r="S4" s="325"/>
      <c r="T4" s="325"/>
      <c r="U4" s="325"/>
    </row>
    <row r="5" spans="1:21" ht="18.75" x14ac:dyDescent="0.3">
      <c r="U5" s="123"/>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287"/>
      <c r="B7" s="287"/>
      <c r="C7" s="287"/>
      <c r="D7" s="287"/>
      <c r="E7" s="287"/>
      <c r="F7" s="287"/>
      <c r="G7" s="287"/>
      <c r="H7" s="287"/>
      <c r="I7" s="287"/>
      <c r="J7" s="287"/>
      <c r="K7" s="287"/>
      <c r="L7" s="287"/>
      <c r="M7" s="287"/>
      <c r="N7" s="287"/>
      <c r="O7" s="287"/>
      <c r="P7" s="287"/>
      <c r="Q7" s="287"/>
      <c r="R7" s="287"/>
      <c r="S7" s="287"/>
      <c r="T7" s="288"/>
      <c r="U7" s="288"/>
    </row>
    <row r="8" spans="1:21" x14ac:dyDescent="0.25">
      <c r="A8" s="330" t="str">
        <f>'1. паспорт местоположение'!A9:C9</f>
        <v>Акционерное общество "Янтарьэнерго" ДЗО  ПАО "Россети"</v>
      </c>
      <c r="B8" s="330"/>
      <c r="C8" s="330"/>
      <c r="D8" s="330"/>
      <c r="E8" s="330"/>
      <c r="F8" s="330"/>
      <c r="G8" s="330"/>
      <c r="H8" s="330"/>
      <c r="I8" s="330"/>
      <c r="J8" s="330"/>
      <c r="K8" s="330"/>
      <c r="L8" s="330"/>
      <c r="M8" s="330"/>
      <c r="N8" s="330"/>
      <c r="O8" s="330"/>
      <c r="P8" s="330"/>
      <c r="Q8" s="330"/>
      <c r="R8" s="330"/>
      <c r="S8" s="330"/>
      <c r="T8" s="330"/>
      <c r="U8" s="330"/>
    </row>
    <row r="9" spans="1:21" ht="18.75" customHeight="1" x14ac:dyDescent="0.25">
      <c r="A9" s="404" t="s">
        <v>6</v>
      </c>
      <c r="B9" s="404"/>
      <c r="C9" s="404"/>
      <c r="D9" s="404"/>
      <c r="E9" s="404"/>
      <c r="F9" s="404"/>
      <c r="G9" s="404"/>
      <c r="H9" s="404"/>
      <c r="I9" s="404"/>
      <c r="J9" s="404"/>
      <c r="K9" s="404"/>
      <c r="L9" s="404"/>
      <c r="M9" s="404"/>
      <c r="N9" s="404"/>
      <c r="O9" s="404"/>
      <c r="P9" s="404"/>
      <c r="Q9" s="404"/>
      <c r="R9" s="404"/>
      <c r="S9" s="404"/>
      <c r="T9" s="404"/>
      <c r="U9" s="404"/>
    </row>
    <row r="10" spans="1:21" ht="18.75" x14ac:dyDescent="0.25">
      <c r="A10" s="287"/>
      <c r="B10" s="287"/>
      <c r="C10" s="287"/>
      <c r="D10" s="287"/>
      <c r="E10" s="287"/>
      <c r="F10" s="287"/>
      <c r="G10" s="287"/>
      <c r="H10" s="287"/>
      <c r="I10" s="287"/>
      <c r="J10" s="287"/>
      <c r="K10" s="287"/>
      <c r="L10" s="287"/>
      <c r="M10" s="287"/>
      <c r="N10" s="287"/>
      <c r="O10" s="287"/>
      <c r="P10" s="287"/>
      <c r="Q10" s="287"/>
      <c r="R10" s="287"/>
      <c r="S10" s="287"/>
      <c r="T10" s="288"/>
      <c r="U10" s="288"/>
    </row>
    <row r="11" spans="1:21" x14ac:dyDescent="0.25">
      <c r="A11" s="330" t="str">
        <f>'1. паспорт местоположение'!A12:C12</f>
        <v>F_prj_111001_2475</v>
      </c>
      <c r="B11" s="330"/>
      <c r="C11" s="330"/>
      <c r="D11" s="330"/>
      <c r="E11" s="330"/>
      <c r="F11" s="330"/>
      <c r="G11" s="330"/>
      <c r="H11" s="330"/>
      <c r="I11" s="330"/>
      <c r="J11" s="330"/>
      <c r="K11" s="330"/>
      <c r="L11" s="330"/>
      <c r="M11" s="330"/>
      <c r="N11" s="330"/>
      <c r="O11" s="330"/>
      <c r="P11" s="330"/>
      <c r="Q11" s="330"/>
      <c r="R11" s="330"/>
      <c r="S11" s="330"/>
      <c r="T11" s="330"/>
      <c r="U11" s="330"/>
    </row>
    <row r="12" spans="1:21" x14ac:dyDescent="0.25">
      <c r="A12" s="404" t="s">
        <v>5</v>
      </c>
      <c r="B12" s="404"/>
      <c r="C12" s="404"/>
      <c r="D12" s="404"/>
      <c r="E12" s="404"/>
      <c r="F12" s="404"/>
      <c r="G12" s="404"/>
      <c r="H12" s="404"/>
      <c r="I12" s="404"/>
      <c r="J12" s="404"/>
      <c r="K12" s="404"/>
      <c r="L12" s="404"/>
      <c r="M12" s="404"/>
      <c r="N12" s="404"/>
      <c r="O12" s="404"/>
      <c r="P12" s="404"/>
      <c r="Q12" s="404"/>
      <c r="R12" s="404"/>
      <c r="S12" s="404"/>
      <c r="T12" s="404"/>
      <c r="U12" s="404"/>
    </row>
    <row r="13" spans="1:21" ht="16.5" customHeight="1" x14ac:dyDescent="0.3">
      <c r="A13" s="289"/>
      <c r="B13" s="289"/>
      <c r="C13" s="289"/>
      <c r="D13" s="289"/>
      <c r="E13" s="289"/>
      <c r="F13" s="289"/>
      <c r="G13" s="289"/>
      <c r="H13" s="289"/>
      <c r="I13" s="289"/>
      <c r="J13" s="289"/>
      <c r="K13" s="289"/>
      <c r="L13" s="289"/>
      <c r="M13" s="289"/>
      <c r="N13" s="289"/>
      <c r="O13" s="289"/>
      <c r="P13" s="289"/>
      <c r="Q13" s="289"/>
      <c r="R13" s="289"/>
      <c r="S13" s="289"/>
      <c r="T13" s="89"/>
      <c r="U13" s="89"/>
    </row>
    <row r="14" spans="1:21" x14ac:dyDescent="0.25">
      <c r="A14" s="330" t="str">
        <f>'1. паспорт местоположение'!A15</f>
        <v>Разработка проектно-сметной документации по титулу "Реконструкция ВЛ 110 кВ №122 и ВЛ №155 (ВЛ 122 - инв. № 5115094, ВЛ 155 - инв. № 5115966)"</v>
      </c>
      <c r="B14" s="330"/>
      <c r="C14" s="330"/>
      <c r="D14" s="330"/>
      <c r="E14" s="330"/>
      <c r="F14" s="330"/>
      <c r="G14" s="330"/>
      <c r="H14" s="330"/>
      <c r="I14" s="330"/>
      <c r="J14" s="330"/>
      <c r="K14" s="330"/>
      <c r="L14" s="330"/>
      <c r="M14" s="330"/>
      <c r="N14" s="330"/>
      <c r="O14" s="330"/>
      <c r="P14" s="330"/>
      <c r="Q14" s="330"/>
      <c r="R14" s="330"/>
      <c r="S14" s="330"/>
      <c r="T14" s="330"/>
      <c r="U14" s="330"/>
    </row>
    <row r="15" spans="1:21" ht="15.75" customHeight="1" x14ac:dyDescent="0.25">
      <c r="A15" s="404" t="s">
        <v>4</v>
      </c>
      <c r="B15" s="404"/>
      <c r="C15" s="404"/>
      <c r="D15" s="404"/>
      <c r="E15" s="404"/>
      <c r="F15" s="404"/>
      <c r="G15" s="404"/>
      <c r="H15" s="404"/>
      <c r="I15" s="404"/>
      <c r="J15" s="404"/>
      <c r="K15" s="404"/>
      <c r="L15" s="404"/>
      <c r="M15" s="404"/>
      <c r="N15" s="404"/>
      <c r="O15" s="404"/>
      <c r="P15" s="404"/>
      <c r="Q15" s="404"/>
      <c r="R15" s="404"/>
      <c r="S15" s="404"/>
      <c r="T15" s="404"/>
      <c r="U15" s="404"/>
    </row>
    <row r="16" spans="1:21" x14ac:dyDescent="0.25">
      <c r="A16" s="405"/>
      <c r="B16" s="405"/>
      <c r="C16" s="405"/>
      <c r="D16" s="405"/>
      <c r="E16" s="405"/>
      <c r="F16" s="405"/>
      <c r="G16" s="405"/>
      <c r="H16" s="405"/>
      <c r="I16" s="405"/>
      <c r="J16" s="405"/>
      <c r="K16" s="405"/>
      <c r="L16" s="405"/>
      <c r="M16" s="405"/>
      <c r="N16" s="405"/>
      <c r="O16" s="405"/>
      <c r="P16" s="405"/>
      <c r="Q16" s="405"/>
      <c r="R16" s="405"/>
      <c r="S16" s="405"/>
      <c r="T16" s="405"/>
      <c r="U16" s="405"/>
    </row>
    <row r="18" spans="1:24" x14ac:dyDescent="0.25">
      <c r="A18" s="406" t="s">
        <v>372</v>
      </c>
      <c r="B18" s="406"/>
      <c r="C18" s="406"/>
      <c r="D18" s="406"/>
      <c r="E18" s="406"/>
      <c r="F18" s="406"/>
      <c r="G18" s="406"/>
      <c r="H18" s="406"/>
      <c r="I18" s="406"/>
      <c r="J18" s="406"/>
      <c r="K18" s="406"/>
      <c r="L18" s="406"/>
      <c r="M18" s="406"/>
      <c r="N18" s="406"/>
      <c r="O18" s="406"/>
      <c r="P18" s="406"/>
      <c r="Q18" s="406"/>
      <c r="R18" s="406"/>
      <c r="S18" s="406"/>
      <c r="T18" s="406"/>
      <c r="U18" s="406"/>
    </row>
    <row r="20" spans="1:24" ht="33" customHeight="1" x14ac:dyDescent="0.25">
      <c r="A20" s="413" t="s">
        <v>189</v>
      </c>
      <c r="B20" s="413" t="s">
        <v>188</v>
      </c>
      <c r="C20" s="411" t="s">
        <v>187</v>
      </c>
      <c r="D20" s="411"/>
      <c r="E20" s="398" t="s">
        <v>186</v>
      </c>
      <c r="F20" s="398"/>
      <c r="G20" s="416" t="s">
        <v>556</v>
      </c>
      <c r="H20" s="408" t="s">
        <v>557</v>
      </c>
      <c r="I20" s="409"/>
      <c r="J20" s="409"/>
      <c r="K20" s="419"/>
      <c r="L20" s="408" t="s">
        <v>558</v>
      </c>
      <c r="M20" s="409"/>
      <c r="N20" s="409"/>
      <c r="O20" s="409"/>
      <c r="P20" s="408" t="s">
        <v>559</v>
      </c>
      <c r="Q20" s="409"/>
      <c r="R20" s="409"/>
      <c r="S20" s="409"/>
      <c r="T20" s="407" t="s">
        <v>185</v>
      </c>
      <c r="U20" s="407"/>
      <c r="V20" s="290"/>
      <c r="W20" s="290"/>
      <c r="X20" s="290"/>
    </row>
    <row r="21" spans="1:24" ht="99.75" customHeight="1" x14ac:dyDescent="0.25">
      <c r="A21" s="414"/>
      <c r="B21" s="414"/>
      <c r="C21" s="411"/>
      <c r="D21" s="411"/>
      <c r="E21" s="398"/>
      <c r="F21" s="398"/>
      <c r="G21" s="417"/>
      <c r="H21" s="410" t="s">
        <v>2</v>
      </c>
      <c r="I21" s="410"/>
      <c r="J21" s="411" t="s">
        <v>9</v>
      </c>
      <c r="K21" s="410"/>
      <c r="L21" s="410" t="s">
        <v>2</v>
      </c>
      <c r="M21" s="410"/>
      <c r="N21" s="411" t="s">
        <v>9</v>
      </c>
      <c r="O21" s="410"/>
      <c r="P21" s="410" t="s">
        <v>2</v>
      </c>
      <c r="Q21" s="410"/>
      <c r="R21" s="411" t="s">
        <v>9</v>
      </c>
      <c r="S21" s="410"/>
      <c r="T21" s="407"/>
      <c r="U21" s="407"/>
    </row>
    <row r="22" spans="1:24" ht="89.25" customHeight="1" x14ac:dyDescent="0.25">
      <c r="A22" s="415"/>
      <c r="B22" s="415"/>
      <c r="C22" s="291" t="s">
        <v>2</v>
      </c>
      <c r="D22" s="291" t="s">
        <v>543</v>
      </c>
      <c r="E22" s="292" t="s">
        <v>560</v>
      </c>
      <c r="F22" s="292" t="s">
        <v>561</v>
      </c>
      <c r="G22" s="418"/>
      <c r="H22" s="293" t="s">
        <v>351</v>
      </c>
      <c r="I22" s="293" t="s">
        <v>352</v>
      </c>
      <c r="J22" s="293" t="s">
        <v>351</v>
      </c>
      <c r="K22" s="293" t="s">
        <v>352</v>
      </c>
      <c r="L22" s="293" t="s">
        <v>351</v>
      </c>
      <c r="M22" s="293" t="s">
        <v>352</v>
      </c>
      <c r="N22" s="293" t="s">
        <v>351</v>
      </c>
      <c r="O22" s="293" t="s">
        <v>352</v>
      </c>
      <c r="P22" s="293" t="s">
        <v>351</v>
      </c>
      <c r="Q22" s="293" t="s">
        <v>352</v>
      </c>
      <c r="R22" s="293" t="s">
        <v>351</v>
      </c>
      <c r="S22" s="293" t="s">
        <v>352</v>
      </c>
      <c r="T22" s="291" t="s">
        <v>2</v>
      </c>
      <c r="U22" s="291" t="s">
        <v>9</v>
      </c>
    </row>
    <row r="23" spans="1:24" ht="19.5" customHeight="1" x14ac:dyDescent="0.25">
      <c r="A23" s="294">
        <v>1</v>
      </c>
      <c r="B23" s="294">
        <v>2</v>
      </c>
      <c r="C23" s="294">
        <v>3</v>
      </c>
      <c r="D23" s="294">
        <v>4</v>
      </c>
      <c r="E23" s="294">
        <v>5</v>
      </c>
      <c r="F23" s="294">
        <v>6</v>
      </c>
      <c r="G23" s="294">
        <v>7</v>
      </c>
      <c r="H23" s="294">
        <v>8</v>
      </c>
      <c r="I23" s="294">
        <v>9</v>
      </c>
      <c r="J23" s="294">
        <v>10</v>
      </c>
      <c r="K23" s="294">
        <v>11</v>
      </c>
      <c r="L23" s="294">
        <v>12</v>
      </c>
      <c r="M23" s="294">
        <v>13</v>
      </c>
      <c r="N23" s="294">
        <v>14</v>
      </c>
      <c r="O23" s="294">
        <v>15</v>
      </c>
      <c r="P23" s="294">
        <v>16</v>
      </c>
      <c r="Q23" s="294">
        <v>17</v>
      </c>
      <c r="R23" s="294">
        <v>18</v>
      </c>
      <c r="S23" s="294">
        <v>19</v>
      </c>
      <c r="T23" s="294">
        <v>20</v>
      </c>
      <c r="U23" s="294">
        <v>21</v>
      </c>
    </row>
    <row r="24" spans="1:24" ht="47.25" customHeight="1" x14ac:dyDescent="0.25">
      <c r="A24" s="295">
        <v>1</v>
      </c>
      <c r="B24" s="296" t="s">
        <v>183</v>
      </c>
      <c r="C24" s="297">
        <f t="shared" ref="C24:S24" si="0">SUM(C25:C29)</f>
        <v>8.26</v>
      </c>
      <c r="D24" s="297">
        <f t="shared" si="0"/>
        <v>0</v>
      </c>
      <c r="E24" s="297">
        <f t="shared" si="0"/>
        <v>0</v>
      </c>
      <c r="F24" s="297">
        <f t="shared" si="0"/>
        <v>8.26</v>
      </c>
      <c r="G24" s="297">
        <f t="shared" si="0"/>
        <v>-8.26</v>
      </c>
      <c r="H24" s="297">
        <f t="shared" si="0"/>
        <v>8.26</v>
      </c>
      <c r="I24" s="297">
        <f t="shared" si="0"/>
        <v>0</v>
      </c>
      <c r="J24" s="297">
        <f t="shared" ref="J24" si="1">SUM(J25:J29)</f>
        <v>8.26</v>
      </c>
      <c r="K24" s="297">
        <f t="shared" si="0"/>
        <v>0</v>
      </c>
      <c r="L24" s="297">
        <f t="shared" si="0"/>
        <v>0</v>
      </c>
      <c r="M24" s="297">
        <f t="shared" si="0"/>
        <v>0</v>
      </c>
      <c r="N24" s="297">
        <f t="shared" si="0"/>
        <v>0</v>
      </c>
      <c r="O24" s="297">
        <f t="shared" si="0"/>
        <v>0</v>
      </c>
      <c r="P24" s="297">
        <f t="shared" si="0"/>
        <v>0</v>
      </c>
      <c r="Q24" s="297">
        <f t="shared" si="0"/>
        <v>0</v>
      </c>
      <c r="R24" s="297">
        <f t="shared" si="0"/>
        <v>0</v>
      </c>
      <c r="S24" s="297">
        <f t="shared" si="0"/>
        <v>0</v>
      </c>
      <c r="T24" s="298">
        <f>H24+L24+P24</f>
        <v>8.26</v>
      </c>
      <c r="U24" s="298">
        <f>J24+N24+R24</f>
        <v>8.26</v>
      </c>
    </row>
    <row r="25" spans="1:24" ht="24" customHeight="1" x14ac:dyDescent="0.25">
      <c r="A25" s="299" t="s">
        <v>182</v>
      </c>
      <c r="B25" s="300" t="s">
        <v>181</v>
      </c>
      <c r="C25" s="301">
        <v>0</v>
      </c>
      <c r="D25" s="301">
        <v>0</v>
      </c>
      <c r="E25" s="298">
        <v>0</v>
      </c>
      <c r="F25" s="298">
        <f>E25-G25</f>
        <v>0</v>
      </c>
      <c r="G25" s="302">
        <v>0</v>
      </c>
      <c r="H25" s="302">
        <v>0</v>
      </c>
      <c r="I25" s="302">
        <v>0</v>
      </c>
      <c r="J25" s="302">
        <v>0</v>
      </c>
      <c r="K25" s="302">
        <v>0</v>
      </c>
      <c r="L25" s="302">
        <v>0</v>
      </c>
      <c r="M25" s="302">
        <v>0</v>
      </c>
      <c r="N25" s="302">
        <v>0</v>
      </c>
      <c r="O25" s="302">
        <v>0</v>
      </c>
      <c r="P25" s="302">
        <v>0</v>
      </c>
      <c r="Q25" s="302">
        <v>0</v>
      </c>
      <c r="R25" s="302">
        <v>0</v>
      </c>
      <c r="S25" s="302">
        <v>0</v>
      </c>
      <c r="T25" s="298">
        <f t="shared" ref="T25:T64" si="2">H25+L25+P25</f>
        <v>0</v>
      </c>
      <c r="U25" s="298">
        <f t="shared" ref="U25:U64" si="3">J25+N25+R25</f>
        <v>0</v>
      </c>
    </row>
    <row r="26" spans="1:24" x14ac:dyDescent="0.25">
      <c r="A26" s="299" t="s">
        <v>180</v>
      </c>
      <c r="B26" s="300" t="s">
        <v>179</v>
      </c>
      <c r="C26" s="301">
        <v>0</v>
      </c>
      <c r="D26" s="301">
        <v>0</v>
      </c>
      <c r="E26" s="298">
        <v>0</v>
      </c>
      <c r="F26" s="298">
        <f t="shared" ref="F26:F56" si="4">E26-G26</f>
        <v>0</v>
      </c>
      <c r="G26" s="302">
        <v>0</v>
      </c>
      <c r="H26" s="302">
        <v>0</v>
      </c>
      <c r="I26" s="302">
        <v>0</v>
      </c>
      <c r="J26" s="302">
        <v>0</v>
      </c>
      <c r="K26" s="302">
        <v>0</v>
      </c>
      <c r="L26" s="302">
        <v>0</v>
      </c>
      <c r="M26" s="302">
        <v>0</v>
      </c>
      <c r="N26" s="302">
        <v>0</v>
      </c>
      <c r="O26" s="302">
        <v>0</v>
      </c>
      <c r="P26" s="302">
        <v>0</v>
      </c>
      <c r="Q26" s="302">
        <v>0</v>
      </c>
      <c r="R26" s="302">
        <v>0</v>
      </c>
      <c r="S26" s="302">
        <v>0</v>
      </c>
      <c r="T26" s="298">
        <f t="shared" si="2"/>
        <v>0</v>
      </c>
      <c r="U26" s="298">
        <f t="shared" si="3"/>
        <v>0</v>
      </c>
    </row>
    <row r="27" spans="1:24" ht="31.5" x14ac:dyDescent="0.25">
      <c r="A27" s="299" t="s">
        <v>178</v>
      </c>
      <c r="B27" s="300" t="s">
        <v>334</v>
      </c>
      <c r="C27" s="301">
        <v>8.26</v>
      </c>
      <c r="D27" s="301">
        <v>0</v>
      </c>
      <c r="E27" s="298">
        <f>G27+H27</f>
        <v>0</v>
      </c>
      <c r="F27" s="298">
        <f t="shared" si="4"/>
        <v>8.26</v>
      </c>
      <c r="G27" s="302">
        <v>-8.26</v>
      </c>
      <c r="H27" s="302">
        <v>8.26</v>
      </c>
      <c r="I27" s="302">
        <v>0</v>
      </c>
      <c r="J27" s="302">
        <v>8.26</v>
      </c>
      <c r="K27" s="302">
        <v>0</v>
      </c>
      <c r="L27" s="302">
        <v>0</v>
      </c>
      <c r="M27" s="302">
        <v>0</v>
      </c>
      <c r="N27" s="302">
        <v>0</v>
      </c>
      <c r="O27" s="302">
        <v>0</v>
      </c>
      <c r="P27" s="302">
        <v>0</v>
      </c>
      <c r="Q27" s="302">
        <v>0</v>
      </c>
      <c r="R27" s="302">
        <v>0</v>
      </c>
      <c r="S27" s="302">
        <v>0</v>
      </c>
      <c r="T27" s="298">
        <f t="shared" si="2"/>
        <v>8.26</v>
      </c>
      <c r="U27" s="298">
        <f t="shared" si="3"/>
        <v>8.26</v>
      </c>
    </row>
    <row r="28" spans="1:24" x14ac:dyDescent="0.25">
      <c r="A28" s="299" t="s">
        <v>177</v>
      </c>
      <c r="B28" s="300" t="s">
        <v>562</v>
      </c>
      <c r="C28" s="301">
        <v>0</v>
      </c>
      <c r="D28" s="301">
        <v>0</v>
      </c>
      <c r="E28" s="298">
        <v>0</v>
      </c>
      <c r="F28" s="298">
        <f t="shared" si="4"/>
        <v>0</v>
      </c>
      <c r="G28" s="302">
        <v>0</v>
      </c>
      <c r="H28" s="302">
        <v>0</v>
      </c>
      <c r="I28" s="302">
        <v>0</v>
      </c>
      <c r="J28" s="302">
        <v>0</v>
      </c>
      <c r="K28" s="302">
        <v>0</v>
      </c>
      <c r="L28" s="302">
        <v>0</v>
      </c>
      <c r="M28" s="302">
        <v>0</v>
      </c>
      <c r="N28" s="302">
        <v>0</v>
      </c>
      <c r="O28" s="302">
        <v>0</v>
      </c>
      <c r="P28" s="302">
        <v>0</v>
      </c>
      <c r="Q28" s="302">
        <v>0</v>
      </c>
      <c r="R28" s="302">
        <v>0</v>
      </c>
      <c r="S28" s="302">
        <v>0</v>
      </c>
      <c r="T28" s="298">
        <f t="shared" si="2"/>
        <v>0</v>
      </c>
      <c r="U28" s="298">
        <f t="shared" si="3"/>
        <v>0</v>
      </c>
    </row>
    <row r="29" spans="1:24" x14ac:dyDescent="0.25">
      <c r="A29" s="299" t="s">
        <v>176</v>
      </c>
      <c r="B29" s="48" t="s">
        <v>175</v>
      </c>
      <c r="C29" s="301">
        <v>0</v>
      </c>
      <c r="D29" s="301">
        <v>0</v>
      </c>
      <c r="E29" s="298">
        <v>0</v>
      </c>
      <c r="F29" s="298">
        <f t="shared" si="4"/>
        <v>0</v>
      </c>
      <c r="G29" s="302">
        <v>0</v>
      </c>
      <c r="H29" s="302">
        <v>0</v>
      </c>
      <c r="I29" s="302">
        <v>0</v>
      </c>
      <c r="J29" s="302">
        <v>0</v>
      </c>
      <c r="K29" s="302">
        <v>0</v>
      </c>
      <c r="L29" s="302">
        <v>0</v>
      </c>
      <c r="M29" s="302">
        <v>0</v>
      </c>
      <c r="N29" s="302">
        <v>0</v>
      </c>
      <c r="O29" s="302">
        <v>0</v>
      </c>
      <c r="P29" s="302">
        <v>0</v>
      </c>
      <c r="Q29" s="302">
        <v>0</v>
      </c>
      <c r="R29" s="302">
        <v>0</v>
      </c>
      <c r="S29" s="302">
        <v>0</v>
      </c>
      <c r="T29" s="298">
        <f t="shared" si="2"/>
        <v>0</v>
      </c>
      <c r="U29" s="298">
        <f t="shared" si="3"/>
        <v>0</v>
      </c>
    </row>
    <row r="30" spans="1:24" ht="47.25" x14ac:dyDescent="0.25">
      <c r="A30" s="295" t="s">
        <v>61</v>
      </c>
      <c r="B30" s="296" t="s">
        <v>174</v>
      </c>
      <c r="C30" s="301">
        <f t="shared" ref="C30:S30" si="5">SUM(C31:C34)</f>
        <v>7</v>
      </c>
      <c r="D30" s="301">
        <f t="shared" si="5"/>
        <v>0</v>
      </c>
      <c r="E30" s="301">
        <f t="shared" si="5"/>
        <v>0</v>
      </c>
      <c r="F30" s="301">
        <f t="shared" si="5"/>
        <v>7</v>
      </c>
      <c r="G30" s="301">
        <f t="shared" si="5"/>
        <v>-7</v>
      </c>
      <c r="H30" s="301">
        <f t="shared" si="5"/>
        <v>7</v>
      </c>
      <c r="I30" s="301">
        <f t="shared" si="5"/>
        <v>0</v>
      </c>
      <c r="J30" s="301">
        <f t="shared" si="5"/>
        <v>7</v>
      </c>
      <c r="K30" s="301">
        <f t="shared" si="5"/>
        <v>0</v>
      </c>
      <c r="L30" s="301">
        <f t="shared" si="5"/>
        <v>0</v>
      </c>
      <c r="M30" s="301">
        <f t="shared" si="5"/>
        <v>0</v>
      </c>
      <c r="N30" s="301">
        <f t="shared" si="5"/>
        <v>0</v>
      </c>
      <c r="O30" s="301">
        <f t="shared" si="5"/>
        <v>0</v>
      </c>
      <c r="P30" s="301">
        <f t="shared" si="5"/>
        <v>0</v>
      </c>
      <c r="Q30" s="301">
        <f t="shared" si="5"/>
        <v>0</v>
      </c>
      <c r="R30" s="301">
        <f t="shared" si="5"/>
        <v>0</v>
      </c>
      <c r="S30" s="301">
        <f t="shared" si="5"/>
        <v>0</v>
      </c>
      <c r="T30" s="298">
        <f t="shared" si="2"/>
        <v>7</v>
      </c>
      <c r="U30" s="298">
        <f t="shared" si="3"/>
        <v>7</v>
      </c>
      <c r="V30" s="303"/>
    </row>
    <row r="31" spans="1:24" x14ac:dyDescent="0.25">
      <c r="A31" s="295" t="s">
        <v>173</v>
      </c>
      <c r="B31" s="300" t="s">
        <v>172</v>
      </c>
      <c r="C31" s="301">
        <v>7</v>
      </c>
      <c r="D31" s="301">
        <v>0</v>
      </c>
      <c r="E31" s="298">
        <f t="shared" ref="E31:E34" si="6">G31+H31</f>
        <v>0</v>
      </c>
      <c r="F31" s="298">
        <f t="shared" si="4"/>
        <v>7</v>
      </c>
      <c r="G31" s="302">
        <v>-7</v>
      </c>
      <c r="H31" s="302">
        <v>7</v>
      </c>
      <c r="I31" s="302">
        <v>0</v>
      </c>
      <c r="J31" s="302">
        <v>7</v>
      </c>
      <c r="K31" s="302">
        <v>0</v>
      </c>
      <c r="L31" s="302">
        <v>0</v>
      </c>
      <c r="M31" s="302">
        <v>0</v>
      </c>
      <c r="N31" s="302">
        <v>0</v>
      </c>
      <c r="O31" s="302">
        <v>0</v>
      </c>
      <c r="P31" s="302">
        <v>0</v>
      </c>
      <c r="Q31" s="302">
        <v>0</v>
      </c>
      <c r="R31" s="302">
        <v>0</v>
      </c>
      <c r="S31" s="302">
        <v>0</v>
      </c>
      <c r="T31" s="298">
        <f t="shared" si="2"/>
        <v>7</v>
      </c>
      <c r="U31" s="298">
        <f t="shared" si="3"/>
        <v>7</v>
      </c>
    </row>
    <row r="32" spans="1:24" ht="31.5" x14ac:dyDescent="0.25">
      <c r="A32" s="295" t="s">
        <v>171</v>
      </c>
      <c r="B32" s="300" t="s">
        <v>170</v>
      </c>
      <c r="C32" s="301">
        <v>0</v>
      </c>
      <c r="D32" s="301">
        <v>0</v>
      </c>
      <c r="E32" s="298">
        <f t="shared" si="6"/>
        <v>0</v>
      </c>
      <c r="F32" s="298">
        <f t="shared" si="4"/>
        <v>0</v>
      </c>
      <c r="G32" s="302">
        <v>0</v>
      </c>
      <c r="H32" s="302">
        <v>0</v>
      </c>
      <c r="I32" s="302">
        <v>0</v>
      </c>
      <c r="J32" s="302">
        <v>0</v>
      </c>
      <c r="K32" s="302">
        <v>0</v>
      </c>
      <c r="L32" s="302">
        <v>0</v>
      </c>
      <c r="M32" s="302">
        <v>0</v>
      </c>
      <c r="N32" s="302">
        <v>0</v>
      </c>
      <c r="O32" s="302">
        <v>0</v>
      </c>
      <c r="P32" s="302">
        <v>0</v>
      </c>
      <c r="Q32" s="302">
        <v>0</v>
      </c>
      <c r="R32" s="302">
        <v>0</v>
      </c>
      <c r="S32" s="302">
        <v>0</v>
      </c>
      <c r="T32" s="298">
        <f t="shared" si="2"/>
        <v>0</v>
      </c>
      <c r="U32" s="298">
        <f t="shared" si="3"/>
        <v>0</v>
      </c>
    </row>
    <row r="33" spans="1:21" x14ac:dyDescent="0.25">
      <c r="A33" s="295" t="s">
        <v>169</v>
      </c>
      <c r="B33" s="300" t="s">
        <v>168</v>
      </c>
      <c r="C33" s="301">
        <v>0</v>
      </c>
      <c r="D33" s="301">
        <v>0</v>
      </c>
      <c r="E33" s="298">
        <f t="shared" si="6"/>
        <v>0</v>
      </c>
      <c r="F33" s="298">
        <f t="shared" si="4"/>
        <v>0</v>
      </c>
      <c r="G33" s="302">
        <v>0</v>
      </c>
      <c r="H33" s="302">
        <v>0</v>
      </c>
      <c r="I33" s="302">
        <v>0</v>
      </c>
      <c r="J33" s="302">
        <v>0</v>
      </c>
      <c r="K33" s="302">
        <v>0</v>
      </c>
      <c r="L33" s="302">
        <v>0</v>
      </c>
      <c r="M33" s="302">
        <v>0</v>
      </c>
      <c r="N33" s="302">
        <v>0</v>
      </c>
      <c r="O33" s="302">
        <v>0</v>
      </c>
      <c r="P33" s="302">
        <v>0</v>
      </c>
      <c r="Q33" s="302">
        <v>0</v>
      </c>
      <c r="R33" s="302">
        <v>0</v>
      </c>
      <c r="S33" s="302">
        <v>0</v>
      </c>
      <c r="T33" s="298">
        <f t="shared" si="2"/>
        <v>0</v>
      </c>
      <c r="U33" s="298">
        <f t="shared" si="3"/>
        <v>0</v>
      </c>
    </row>
    <row r="34" spans="1:21" x14ac:dyDescent="0.25">
      <c r="A34" s="295" t="s">
        <v>167</v>
      </c>
      <c r="B34" s="300" t="s">
        <v>166</v>
      </c>
      <c r="C34" s="301">
        <v>0</v>
      </c>
      <c r="D34" s="301">
        <v>0</v>
      </c>
      <c r="E34" s="298">
        <f t="shared" si="6"/>
        <v>0</v>
      </c>
      <c r="F34" s="298">
        <f t="shared" si="4"/>
        <v>0</v>
      </c>
      <c r="G34" s="302">
        <v>0</v>
      </c>
      <c r="H34" s="302">
        <v>0</v>
      </c>
      <c r="I34" s="302">
        <v>0</v>
      </c>
      <c r="J34" s="302">
        <v>0</v>
      </c>
      <c r="K34" s="302">
        <v>0</v>
      </c>
      <c r="L34" s="302">
        <v>0</v>
      </c>
      <c r="M34" s="302">
        <v>0</v>
      </c>
      <c r="N34" s="302">
        <v>0</v>
      </c>
      <c r="O34" s="302">
        <v>0</v>
      </c>
      <c r="P34" s="302">
        <v>0</v>
      </c>
      <c r="Q34" s="302">
        <v>0</v>
      </c>
      <c r="R34" s="302">
        <v>0</v>
      </c>
      <c r="S34" s="302">
        <v>0</v>
      </c>
      <c r="T34" s="298">
        <f t="shared" si="2"/>
        <v>0</v>
      </c>
      <c r="U34" s="298">
        <f t="shared" si="3"/>
        <v>0</v>
      </c>
    </row>
    <row r="35" spans="1:21" ht="31.5" x14ac:dyDescent="0.25">
      <c r="A35" s="295" t="s">
        <v>60</v>
      </c>
      <c r="B35" s="296" t="s">
        <v>165</v>
      </c>
      <c r="C35" s="301">
        <v>0</v>
      </c>
      <c r="D35" s="301">
        <v>0</v>
      </c>
      <c r="E35" s="298">
        <v>0</v>
      </c>
      <c r="F35" s="298">
        <f t="shared" si="4"/>
        <v>0</v>
      </c>
      <c r="G35" s="301">
        <v>0</v>
      </c>
      <c r="H35" s="301">
        <v>0</v>
      </c>
      <c r="I35" s="301">
        <v>0</v>
      </c>
      <c r="J35" s="301">
        <v>0</v>
      </c>
      <c r="K35" s="301">
        <v>0</v>
      </c>
      <c r="L35" s="301">
        <v>0</v>
      </c>
      <c r="M35" s="301">
        <v>0</v>
      </c>
      <c r="N35" s="301">
        <v>0</v>
      </c>
      <c r="O35" s="301">
        <v>0</v>
      </c>
      <c r="P35" s="301">
        <v>0</v>
      </c>
      <c r="Q35" s="301">
        <v>0</v>
      </c>
      <c r="R35" s="301">
        <v>0</v>
      </c>
      <c r="S35" s="301">
        <v>0</v>
      </c>
      <c r="T35" s="298">
        <f t="shared" si="2"/>
        <v>0</v>
      </c>
      <c r="U35" s="298">
        <f t="shared" si="3"/>
        <v>0</v>
      </c>
    </row>
    <row r="36" spans="1:21" ht="31.5" x14ac:dyDescent="0.25">
      <c r="A36" s="299" t="s">
        <v>164</v>
      </c>
      <c r="B36" s="304" t="s">
        <v>163</v>
      </c>
      <c r="C36" s="301">
        <v>0</v>
      </c>
      <c r="D36" s="301">
        <v>0</v>
      </c>
      <c r="E36" s="298">
        <v>0</v>
      </c>
      <c r="F36" s="298">
        <f t="shared" si="4"/>
        <v>0</v>
      </c>
      <c r="G36" s="302">
        <v>0</v>
      </c>
      <c r="H36" s="302">
        <v>0</v>
      </c>
      <c r="I36" s="302">
        <v>0</v>
      </c>
      <c r="J36" s="302">
        <v>0</v>
      </c>
      <c r="K36" s="302">
        <v>0</v>
      </c>
      <c r="L36" s="302">
        <v>0</v>
      </c>
      <c r="M36" s="302">
        <v>0</v>
      </c>
      <c r="N36" s="302">
        <v>0</v>
      </c>
      <c r="O36" s="302">
        <v>0</v>
      </c>
      <c r="P36" s="302">
        <v>0</v>
      </c>
      <c r="Q36" s="302">
        <v>0</v>
      </c>
      <c r="R36" s="302">
        <v>0</v>
      </c>
      <c r="S36" s="302">
        <v>0</v>
      </c>
      <c r="T36" s="298">
        <f t="shared" si="2"/>
        <v>0</v>
      </c>
      <c r="U36" s="298">
        <f t="shared" si="3"/>
        <v>0</v>
      </c>
    </row>
    <row r="37" spans="1:21" x14ac:dyDescent="0.25">
      <c r="A37" s="299" t="s">
        <v>162</v>
      </c>
      <c r="B37" s="304" t="s">
        <v>152</v>
      </c>
      <c r="C37" s="301">
        <v>0</v>
      </c>
      <c r="D37" s="301">
        <v>0</v>
      </c>
      <c r="E37" s="298">
        <v>0</v>
      </c>
      <c r="F37" s="298">
        <f t="shared" si="4"/>
        <v>0</v>
      </c>
      <c r="G37" s="302">
        <v>0</v>
      </c>
      <c r="H37" s="302">
        <v>0</v>
      </c>
      <c r="I37" s="302">
        <v>0</v>
      </c>
      <c r="J37" s="302">
        <v>0</v>
      </c>
      <c r="K37" s="302">
        <v>0</v>
      </c>
      <c r="L37" s="302">
        <v>0</v>
      </c>
      <c r="M37" s="302">
        <v>0</v>
      </c>
      <c r="N37" s="302">
        <v>0</v>
      </c>
      <c r="O37" s="302">
        <v>0</v>
      </c>
      <c r="P37" s="302">
        <v>0</v>
      </c>
      <c r="Q37" s="302">
        <v>0</v>
      </c>
      <c r="R37" s="302">
        <v>0</v>
      </c>
      <c r="S37" s="302">
        <v>0</v>
      </c>
      <c r="T37" s="298">
        <f t="shared" si="2"/>
        <v>0</v>
      </c>
      <c r="U37" s="298">
        <f t="shared" si="3"/>
        <v>0</v>
      </c>
    </row>
    <row r="38" spans="1:21" x14ac:dyDescent="0.25">
      <c r="A38" s="299" t="s">
        <v>161</v>
      </c>
      <c r="B38" s="304" t="s">
        <v>150</v>
      </c>
      <c r="C38" s="301">
        <v>0</v>
      </c>
      <c r="D38" s="301">
        <v>0</v>
      </c>
      <c r="E38" s="298">
        <v>0</v>
      </c>
      <c r="F38" s="298">
        <f t="shared" si="4"/>
        <v>0</v>
      </c>
      <c r="G38" s="302">
        <v>0</v>
      </c>
      <c r="H38" s="302">
        <v>0</v>
      </c>
      <c r="I38" s="302">
        <v>0</v>
      </c>
      <c r="J38" s="302">
        <v>0</v>
      </c>
      <c r="K38" s="302">
        <v>0</v>
      </c>
      <c r="L38" s="302">
        <v>0</v>
      </c>
      <c r="M38" s="302">
        <v>0</v>
      </c>
      <c r="N38" s="302">
        <v>0</v>
      </c>
      <c r="O38" s="302">
        <v>0</v>
      </c>
      <c r="P38" s="302">
        <v>0</v>
      </c>
      <c r="Q38" s="302">
        <v>0</v>
      </c>
      <c r="R38" s="302">
        <v>0</v>
      </c>
      <c r="S38" s="302">
        <v>0</v>
      </c>
      <c r="T38" s="298">
        <f t="shared" si="2"/>
        <v>0</v>
      </c>
      <c r="U38" s="298">
        <f t="shared" si="3"/>
        <v>0</v>
      </c>
    </row>
    <row r="39" spans="1:21" ht="31.5" x14ac:dyDescent="0.25">
      <c r="A39" s="299" t="s">
        <v>160</v>
      </c>
      <c r="B39" s="300" t="s">
        <v>148</v>
      </c>
      <c r="C39" s="301">
        <v>0</v>
      </c>
      <c r="D39" s="301">
        <v>0</v>
      </c>
      <c r="E39" s="298">
        <v>0</v>
      </c>
      <c r="F39" s="298">
        <f t="shared" si="4"/>
        <v>0</v>
      </c>
      <c r="G39" s="302">
        <v>0</v>
      </c>
      <c r="H39" s="302">
        <v>0</v>
      </c>
      <c r="I39" s="302">
        <v>0</v>
      </c>
      <c r="J39" s="302">
        <v>0</v>
      </c>
      <c r="K39" s="302">
        <v>0</v>
      </c>
      <c r="L39" s="302">
        <v>0</v>
      </c>
      <c r="M39" s="302">
        <v>0</v>
      </c>
      <c r="N39" s="302">
        <v>0</v>
      </c>
      <c r="O39" s="302">
        <v>0</v>
      </c>
      <c r="P39" s="302">
        <v>0</v>
      </c>
      <c r="Q39" s="302">
        <v>0</v>
      </c>
      <c r="R39" s="302">
        <v>0</v>
      </c>
      <c r="S39" s="302">
        <v>0</v>
      </c>
      <c r="T39" s="298">
        <f t="shared" si="2"/>
        <v>0</v>
      </c>
      <c r="U39" s="298">
        <f t="shared" si="3"/>
        <v>0</v>
      </c>
    </row>
    <row r="40" spans="1:21" ht="31.5" x14ac:dyDescent="0.25">
      <c r="A40" s="299" t="s">
        <v>159</v>
      </c>
      <c r="B40" s="300" t="s">
        <v>146</v>
      </c>
      <c r="C40" s="301">
        <v>0</v>
      </c>
      <c r="D40" s="301">
        <v>0</v>
      </c>
      <c r="E40" s="298">
        <v>0</v>
      </c>
      <c r="F40" s="298">
        <f t="shared" si="4"/>
        <v>0</v>
      </c>
      <c r="G40" s="302">
        <v>0</v>
      </c>
      <c r="H40" s="302">
        <v>0</v>
      </c>
      <c r="I40" s="302">
        <v>0</v>
      </c>
      <c r="J40" s="302">
        <v>0</v>
      </c>
      <c r="K40" s="302">
        <v>0</v>
      </c>
      <c r="L40" s="302">
        <v>0</v>
      </c>
      <c r="M40" s="302">
        <v>0</v>
      </c>
      <c r="N40" s="302">
        <v>0</v>
      </c>
      <c r="O40" s="302">
        <v>0</v>
      </c>
      <c r="P40" s="302">
        <v>0</v>
      </c>
      <c r="Q40" s="302">
        <v>0</v>
      </c>
      <c r="R40" s="302">
        <v>0</v>
      </c>
      <c r="S40" s="302">
        <v>0</v>
      </c>
      <c r="T40" s="298">
        <f t="shared" si="2"/>
        <v>0</v>
      </c>
      <c r="U40" s="298">
        <f t="shared" si="3"/>
        <v>0</v>
      </c>
    </row>
    <row r="41" spans="1:21" x14ac:dyDescent="0.25">
      <c r="A41" s="299" t="s">
        <v>158</v>
      </c>
      <c r="B41" s="300" t="s">
        <v>144</v>
      </c>
      <c r="C41" s="301">
        <v>0</v>
      </c>
      <c r="D41" s="301">
        <v>0</v>
      </c>
      <c r="E41" s="298">
        <v>0</v>
      </c>
      <c r="F41" s="298">
        <f t="shared" si="4"/>
        <v>0</v>
      </c>
      <c r="G41" s="302">
        <v>0</v>
      </c>
      <c r="H41" s="302">
        <v>0</v>
      </c>
      <c r="I41" s="302">
        <v>0</v>
      </c>
      <c r="J41" s="302">
        <v>0</v>
      </c>
      <c r="K41" s="302">
        <v>0</v>
      </c>
      <c r="L41" s="302">
        <v>0</v>
      </c>
      <c r="M41" s="302">
        <v>0</v>
      </c>
      <c r="N41" s="302">
        <v>0</v>
      </c>
      <c r="O41" s="302">
        <v>0</v>
      </c>
      <c r="P41" s="302">
        <v>0</v>
      </c>
      <c r="Q41" s="302">
        <v>0</v>
      </c>
      <c r="R41" s="302">
        <v>0</v>
      </c>
      <c r="S41" s="302">
        <v>0</v>
      </c>
      <c r="T41" s="298">
        <f t="shared" si="2"/>
        <v>0</v>
      </c>
      <c r="U41" s="298">
        <f t="shared" si="3"/>
        <v>0</v>
      </c>
    </row>
    <row r="42" spans="1:21" ht="18.75" x14ac:dyDescent="0.25">
      <c r="A42" s="299" t="s">
        <v>157</v>
      </c>
      <c r="B42" s="305" t="s">
        <v>563</v>
      </c>
      <c r="C42" s="301">
        <v>0</v>
      </c>
      <c r="D42" s="301">
        <v>0</v>
      </c>
      <c r="E42" s="298">
        <v>0</v>
      </c>
      <c r="F42" s="298">
        <f t="shared" si="4"/>
        <v>0</v>
      </c>
      <c r="G42" s="302">
        <v>0</v>
      </c>
      <c r="H42" s="302">
        <v>0</v>
      </c>
      <c r="I42" s="302">
        <v>0</v>
      </c>
      <c r="J42" s="302">
        <v>0</v>
      </c>
      <c r="K42" s="302">
        <v>0</v>
      </c>
      <c r="L42" s="302">
        <v>0</v>
      </c>
      <c r="M42" s="302">
        <v>0</v>
      </c>
      <c r="N42" s="302">
        <v>0</v>
      </c>
      <c r="O42" s="302">
        <v>0</v>
      </c>
      <c r="P42" s="302">
        <v>0</v>
      </c>
      <c r="Q42" s="302">
        <v>0</v>
      </c>
      <c r="R42" s="302">
        <v>0</v>
      </c>
      <c r="S42" s="302">
        <v>0</v>
      </c>
      <c r="T42" s="298">
        <f t="shared" si="2"/>
        <v>0</v>
      </c>
      <c r="U42" s="298">
        <f t="shared" si="3"/>
        <v>0</v>
      </c>
    </row>
    <row r="43" spans="1:21" x14ac:dyDescent="0.25">
      <c r="A43" s="295" t="s">
        <v>59</v>
      </c>
      <c r="B43" s="296" t="s">
        <v>156</v>
      </c>
      <c r="C43" s="301">
        <v>0</v>
      </c>
      <c r="D43" s="301">
        <v>0</v>
      </c>
      <c r="E43" s="298">
        <v>0</v>
      </c>
      <c r="F43" s="298">
        <f t="shared" si="4"/>
        <v>0</v>
      </c>
      <c r="G43" s="301">
        <v>0</v>
      </c>
      <c r="H43" s="301">
        <v>0</v>
      </c>
      <c r="I43" s="301">
        <v>0</v>
      </c>
      <c r="J43" s="301">
        <v>0</v>
      </c>
      <c r="K43" s="301">
        <v>0</v>
      </c>
      <c r="L43" s="301">
        <v>0</v>
      </c>
      <c r="M43" s="301">
        <v>0</v>
      </c>
      <c r="N43" s="301">
        <v>0</v>
      </c>
      <c r="O43" s="301">
        <v>0</v>
      </c>
      <c r="P43" s="301">
        <v>0</v>
      </c>
      <c r="Q43" s="301">
        <v>0</v>
      </c>
      <c r="R43" s="301">
        <v>0</v>
      </c>
      <c r="S43" s="301">
        <v>0</v>
      </c>
      <c r="T43" s="298">
        <f t="shared" si="2"/>
        <v>0</v>
      </c>
      <c r="U43" s="298">
        <f t="shared" si="3"/>
        <v>0</v>
      </c>
    </row>
    <row r="44" spans="1:21" x14ac:dyDescent="0.25">
      <c r="A44" s="299" t="s">
        <v>155</v>
      </c>
      <c r="B44" s="300" t="s">
        <v>154</v>
      </c>
      <c r="C44" s="301">
        <v>0</v>
      </c>
      <c r="D44" s="301">
        <v>0</v>
      </c>
      <c r="E44" s="298">
        <v>0</v>
      </c>
      <c r="F44" s="298">
        <f t="shared" si="4"/>
        <v>0</v>
      </c>
      <c r="G44" s="302">
        <v>0</v>
      </c>
      <c r="H44" s="302">
        <v>0</v>
      </c>
      <c r="I44" s="302">
        <v>0</v>
      </c>
      <c r="J44" s="302">
        <v>0</v>
      </c>
      <c r="K44" s="302">
        <v>0</v>
      </c>
      <c r="L44" s="302">
        <v>0</v>
      </c>
      <c r="M44" s="302">
        <v>0</v>
      </c>
      <c r="N44" s="302">
        <v>0</v>
      </c>
      <c r="O44" s="302">
        <v>0</v>
      </c>
      <c r="P44" s="302">
        <v>0</v>
      </c>
      <c r="Q44" s="302">
        <v>0</v>
      </c>
      <c r="R44" s="302">
        <v>0</v>
      </c>
      <c r="S44" s="302">
        <v>0</v>
      </c>
      <c r="T44" s="298">
        <f t="shared" si="2"/>
        <v>0</v>
      </c>
      <c r="U44" s="298">
        <f t="shared" si="3"/>
        <v>0</v>
      </c>
    </row>
    <row r="45" spans="1:21" x14ac:dyDescent="0.25">
      <c r="A45" s="299" t="s">
        <v>153</v>
      </c>
      <c r="B45" s="300" t="s">
        <v>152</v>
      </c>
      <c r="C45" s="301">
        <v>0</v>
      </c>
      <c r="D45" s="301">
        <v>0</v>
      </c>
      <c r="E45" s="298">
        <v>0</v>
      </c>
      <c r="F45" s="298">
        <f t="shared" si="4"/>
        <v>0</v>
      </c>
      <c r="G45" s="302">
        <v>0</v>
      </c>
      <c r="H45" s="302">
        <v>0</v>
      </c>
      <c r="I45" s="302">
        <v>0</v>
      </c>
      <c r="J45" s="302">
        <v>0</v>
      </c>
      <c r="K45" s="302">
        <v>0</v>
      </c>
      <c r="L45" s="302">
        <v>0</v>
      </c>
      <c r="M45" s="302">
        <v>0</v>
      </c>
      <c r="N45" s="302">
        <v>0</v>
      </c>
      <c r="O45" s="302">
        <v>0</v>
      </c>
      <c r="P45" s="302">
        <v>0</v>
      </c>
      <c r="Q45" s="302">
        <v>0</v>
      </c>
      <c r="R45" s="302">
        <v>0</v>
      </c>
      <c r="S45" s="302">
        <v>0</v>
      </c>
      <c r="T45" s="298">
        <f t="shared" si="2"/>
        <v>0</v>
      </c>
      <c r="U45" s="298">
        <f t="shared" si="3"/>
        <v>0</v>
      </c>
    </row>
    <row r="46" spans="1:21" x14ac:dyDescent="0.25">
      <c r="A46" s="299" t="s">
        <v>151</v>
      </c>
      <c r="B46" s="300" t="s">
        <v>150</v>
      </c>
      <c r="C46" s="301">
        <v>0</v>
      </c>
      <c r="D46" s="301">
        <v>0</v>
      </c>
      <c r="E46" s="298">
        <v>0</v>
      </c>
      <c r="F46" s="298">
        <f t="shared" si="4"/>
        <v>0</v>
      </c>
      <c r="G46" s="302">
        <v>0</v>
      </c>
      <c r="H46" s="302">
        <v>0</v>
      </c>
      <c r="I46" s="302">
        <v>0</v>
      </c>
      <c r="J46" s="302">
        <v>0</v>
      </c>
      <c r="K46" s="302">
        <v>0</v>
      </c>
      <c r="L46" s="302">
        <v>0</v>
      </c>
      <c r="M46" s="302">
        <v>0</v>
      </c>
      <c r="N46" s="302">
        <v>0</v>
      </c>
      <c r="O46" s="302">
        <v>0</v>
      </c>
      <c r="P46" s="302">
        <v>0</v>
      </c>
      <c r="Q46" s="302">
        <v>0</v>
      </c>
      <c r="R46" s="302">
        <v>0</v>
      </c>
      <c r="S46" s="302">
        <v>0</v>
      </c>
      <c r="T46" s="298">
        <f t="shared" si="2"/>
        <v>0</v>
      </c>
      <c r="U46" s="298">
        <f t="shared" si="3"/>
        <v>0</v>
      </c>
    </row>
    <row r="47" spans="1:21" ht="31.5" x14ac:dyDescent="0.25">
      <c r="A47" s="299" t="s">
        <v>149</v>
      </c>
      <c r="B47" s="300" t="s">
        <v>148</v>
      </c>
      <c r="C47" s="301">
        <v>0</v>
      </c>
      <c r="D47" s="301">
        <v>0</v>
      </c>
      <c r="E47" s="298">
        <v>0</v>
      </c>
      <c r="F47" s="298">
        <f t="shared" si="4"/>
        <v>0</v>
      </c>
      <c r="G47" s="302">
        <v>0</v>
      </c>
      <c r="H47" s="302">
        <v>0</v>
      </c>
      <c r="I47" s="302">
        <v>0</v>
      </c>
      <c r="J47" s="302">
        <v>0</v>
      </c>
      <c r="K47" s="302">
        <v>0</v>
      </c>
      <c r="L47" s="302">
        <v>0</v>
      </c>
      <c r="M47" s="302">
        <v>0</v>
      </c>
      <c r="N47" s="302">
        <v>0</v>
      </c>
      <c r="O47" s="302">
        <v>0</v>
      </c>
      <c r="P47" s="302">
        <v>0</v>
      </c>
      <c r="Q47" s="302">
        <v>0</v>
      </c>
      <c r="R47" s="302">
        <v>0</v>
      </c>
      <c r="S47" s="302">
        <v>0</v>
      </c>
      <c r="T47" s="298">
        <f t="shared" si="2"/>
        <v>0</v>
      </c>
      <c r="U47" s="298">
        <f t="shared" si="3"/>
        <v>0</v>
      </c>
    </row>
    <row r="48" spans="1:21" ht="31.5" x14ac:dyDescent="0.25">
      <c r="A48" s="299" t="s">
        <v>147</v>
      </c>
      <c r="B48" s="300" t="s">
        <v>146</v>
      </c>
      <c r="C48" s="301">
        <v>0</v>
      </c>
      <c r="D48" s="301">
        <v>0</v>
      </c>
      <c r="E48" s="298">
        <v>0</v>
      </c>
      <c r="F48" s="298">
        <f t="shared" si="4"/>
        <v>0</v>
      </c>
      <c r="G48" s="302">
        <v>0</v>
      </c>
      <c r="H48" s="302">
        <v>0</v>
      </c>
      <c r="I48" s="302">
        <v>0</v>
      </c>
      <c r="J48" s="302">
        <v>0</v>
      </c>
      <c r="K48" s="302">
        <v>0</v>
      </c>
      <c r="L48" s="302">
        <v>0</v>
      </c>
      <c r="M48" s="302">
        <v>0</v>
      </c>
      <c r="N48" s="302">
        <v>0</v>
      </c>
      <c r="O48" s="302">
        <v>0</v>
      </c>
      <c r="P48" s="302">
        <v>0</v>
      </c>
      <c r="Q48" s="302">
        <v>0</v>
      </c>
      <c r="R48" s="302">
        <v>0</v>
      </c>
      <c r="S48" s="302">
        <v>0</v>
      </c>
      <c r="T48" s="298">
        <f t="shared" si="2"/>
        <v>0</v>
      </c>
      <c r="U48" s="298">
        <f t="shared" si="3"/>
        <v>0</v>
      </c>
    </row>
    <row r="49" spans="1:21" x14ac:dyDescent="0.25">
      <c r="A49" s="299" t="s">
        <v>145</v>
      </c>
      <c r="B49" s="300" t="s">
        <v>144</v>
      </c>
      <c r="C49" s="301">
        <v>0</v>
      </c>
      <c r="D49" s="301">
        <v>0</v>
      </c>
      <c r="E49" s="298">
        <v>0</v>
      </c>
      <c r="F49" s="298">
        <f t="shared" si="4"/>
        <v>0</v>
      </c>
      <c r="G49" s="302">
        <v>0</v>
      </c>
      <c r="H49" s="302">
        <v>0</v>
      </c>
      <c r="I49" s="302">
        <v>0</v>
      </c>
      <c r="J49" s="302">
        <v>0</v>
      </c>
      <c r="K49" s="302">
        <v>0</v>
      </c>
      <c r="L49" s="302">
        <v>0</v>
      </c>
      <c r="M49" s="302">
        <v>0</v>
      </c>
      <c r="N49" s="302">
        <v>0</v>
      </c>
      <c r="O49" s="302">
        <v>0</v>
      </c>
      <c r="P49" s="302">
        <v>0</v>
      </c>
      <c r="Q49" s="302">
        <v>0</v>
      </c>
      <c r="R49" s="302">
        <v>0</v>
      </c>
      <c r="S49" s="302">
        <v>0</v>
      </c>
      <c r="T49" s="298">
        <f t="shared" si="2"/>
        <v>0</v>
      </c>
      <c r="U49" s="298">
        <f t="shared" si="3"/>
        <v>0</v>
      </c>
    </row>
    <row r="50" spans="1:21" ht="18.75" x14ac:dyDescent="0.25">
      <c r="A50" s="299" t="s">
        <v>143</v>
      </c>
      <c r="B50" s="305" t="s">
        <v>563</v>
      </c>
      <c r="C50" s="301">
        <v>0</v>
      </c>
      <c r="D50" s="301">
        <v>0</v>
      </c>
      <c r="E50" s="298">
        <v>0</v>
      </c>
      <c r="F50" s="298">
        <f t="shared" si="4"/>
        <v>0</v>
      </c>
      <c r="G50" s="302">
        <v>0</v>
      </c>
      <c r="H50" s="302">
        <v>0</v>
      </c>
      <c r="I50" s="302">
        <v>0</v>
      </c>
      <c r="J50" s="302">
        <v>0</v>
      </c>
      <c r="K50" s="302">
        <v>0</v>
      </c>
      <c r="L50" s="302">
        <v>0</v>
      </c>
      <c r="M50" s="302">
        <v>0</v>
      </c>
      <c r="N50" s="302">
        <v>0</v>
      </c>
      <c r="O50" s="302">
        <v>0</v>
      </c>
      <c r="P50" s="302">
        <v>0</v>
      </c>
      <c r="Q50" s="302">
        <v>0</v>
      </c>
      <c r="R50" s="302">
        <v>0</v>
      </c>
      <c r="S50" s="302">
        <v>0</v>
      </c>
      <c r="T50" s="298">
        <f t="shared" si="2"/>
        <v>0</v>
      </c>
      <c r="U50" s="298">
        <f t="shared" si="3"/>
        <v>0</v>
      </c>
    </row>
    <row r="51" spans="1:21" ht="35.25" customHeight="1" x14ac:dyDescent="0.25">
      <c r="A51" s="295" t="s">
        <v>57</v>
      </c>
      <c r="B51" s="296" t="s">
        <v>142</v>
      </c>
      <c r="C51" s="301">
        <v>0</v>
      </c>
      <c r="D51" s="301">
        <v>0</v>
      </c>
      <c r="E51" s="298">
        <v>0</v>
      </c>
      <c r="F51" s="298">
        <f t="shared" si="4"/>
        <v>0</v>
      </c>
      <c r="G51" s="301">
        <v>0</v>
      </c>
      <c r="H51" s="301">
        <v>0</v>
      </c>
      <c r="I51" s="301">
        <v>0</v>
      </c>
      <c r="J51" s="301">
        <v>0</v>
      </c>
      <c r="K51" s="301">
        <v>0</v>
      </c>
      <c r="L51" s="301">
        <v>0</v>
      </c>
      <c r="M51" s="301">
        <v>0</v>
      </c>
      <c r="N51" s="301">
        <v>0</v>
      </c>
      <c r="O51" s="301">
        <v>0</v>
      </c>
      <c r="P51" s="301">
        <v>0</v>
      </c>
      <c r="Q51" s="301">
        <v>0</v>
      </c>
      <c r="R51" s="301">
        <v>0</v>
      </c>
      <c r="S51" s="301">
        <v>0</v>
      </c>
      <c r="T51" s="298">
        <f t="shared" si="2"/>
        <v>0</v>
      </c>
      <c r="U51" s="298">
        <f t="shared" si="3"/>
        <v>0</v>
      </c>
    </row>
    <row r="52" spans="1:21" x14ac:dyDescent="0.25">
      <c r="A52" s="299" t="s">
        <v>141</v>
      </c>
      <c r="B52" s="300" t="s">
        <v>140</v>
      </c>
      <c r="C52" s="301">
        <v>0</v>
      </c>
      <c r="D52" s="301">
        <v>0</v>
      </c>
      <c r="E52" s="298">
        <v>0</v>
      </c>
      <c r="F52" s="298">
        <f t="shared" si="4"/>
        <v>0</v>
      </c>
      <c r="G52" s="302">
        <v>0</v>
      </c>
      <c r="H52" s="302">
        <v>0</v>
      </c>
      <c r="I52" s="302">
        <v>0</v>
      </c>
      <c r="J52" s="302">
        <v>0</v>
      </c>
      <c r="K52" s="302">
        <v>0</v>
      </c>
      <c r="L52" s="302">
        <v>0</v>
      </c>
      <c r="M52" s="302">
        <v>0</v>
      </c>
      <c r="N52" s="302">
        <v>0</v>
      </c>
      <c r="O52" s="302">
        <v>0</v>
      </c>
      <c r="P52" s="302">
        <v>0</v>
      </c>
      <c r="Q52" s="302">
        <v>0</v>
      </c>
      <c r="R52" s="302">
        <v>0</v>
      </c>
      <c r="S52" s="302">
        <v>0</v>
      </c>
      <c r="T52" s="298">
        <f t="shared" si="2"/>
        <v>0</v>
      </c>
      <c r="U52" s="298">
        <f t="shared" si="3"/>
        <v>0</v>
      </c>
    </row>
    <row r="53" spans="1:21" x14ac:dyDescent="0.25">
      <c r="A53" s="299" t="s">
        <v>139</v>
      </c>
      <c r="B53" s="300" t="s">
        <v>133</v>
      </c>
      <c r="C53" s="301">
        <v>0</v>
      </c>
      <c r="D53" s="301">
        <v>0</v>
      </c>
      <c r="E53" s="298">
        <v>0</v>
      </c>
      <c r="F53" s="298">
        <f t="shared" si="4"/>
        <v>0</v>
      </c>
      <c r="G53" s="302">
        <v>0</v>
      </c>
      <c r="H53" s="302">
        <v>0</v>
      </c>
      <c r="I53" s="302">
        <v>0</v>
      </c>
      <c r="J53" s="302">
        <v>0</v>
      </c>
      <c r="K53" s="302">
        <v>0</v>
      </c>
      <c r="L53" s="302">
        <v>0</v>
      </c>
      <c r="M53" s="302">
        <v>0</v>
      </c>
      <c r="N53" s="302">
        <v>0</v>
      </c>
      <c r="O53" s="302">
        <v>0</v>
      </c>
      <c r="P53" s="302">
        <v>0</v>
      </c>
      <c r="Q53" s="302">
        <v>0</v>
      </c>
      <c r="R53" s="302">
        <v>0</v>
      </c>
      <c r="S53" s="302">
        <v>0</v>
      </c>
      <c r="T53" s="298">
        <f t="shared" si="2"/>
        <v>0</v>
      </c>
      <c r="U53" s="298">
        <f t="shared" si="3"/>
        <v>0</v>
      </c>
    </row>
    <row r="54" spans="1:21" x14ac:dyDescent="0.25">
      <c r="A54" s="299" t="s">
        <v>138</v>
      </c>
      <c r="B54" s="304" t="s">
        <v>132</v>
      </c>
      <c r="C54" s="301">
        <v>0</v>
      </c>
      <c r="D54" s="301">
        <v>0</v>
      </c>
      <c r="E54" s="298">
        <v>0</v>
      </c>
      <c r="F54" s="298">
        <f t="shared" si="4"/>
        <v>0</v>
      </c>
      <c r="G54" s="302">
        <v>0</v>
      </c>
      <c r="H54" s="302">
        <v>0</v>
      </c>
      <c r="I54" s="302">
        <v>0</v>
      </c>
      <c r="J54" s="302">
        <v>0</v>
      </c>
      <c r="K54" s="302">
        <v>0</v>
      </c>
      <c r="L54" s="302">
        <v>0</v>
      </c>
      <c r="M54" s="302">
        <v>0</v>
      </c>
      <c r="N54" s="302">
        <v>0</v>
      </c>
      <c r="O54" s="302">
        <v>0</v>
      </c>
      <c r="P54" s="302">
        <v>0</v>
      </c>
      <c r="Q54" s="302">
        <v>0</v>
      </c>
      <c r="R54" s="302">
        <v>0</v>
      </c>
      <c r="S54" s="302">
        <v>0</v>
      </c>
      <c r="T54" s="298">
        <f t="shared" si="2"/>
        <v>0</v>
      </c>
      <c r="U54" s="298">
        <f t="shared" si="3"/>
        <v>0</v>
      </c>
    </row>
    <row r="55" spans="1:21" x14ac:dyDescent="0.25">
      <c r="A55" s="299" t="s">
        <v>137</v>
      </c>
      <c r="B55" s="304" t="s">
        <v>131</v>
      </c>
      <c r="C55" s="301">
        <v>0</v>
      </c>
      <c r="D55" s="301">
        <v>0</v>
      </c>
      <c r="E55" s="298">
        <v>0</v>
      </c>
      <c r="F55" s="298">
        <f t="shared" si="4"/>
        <v>0</v>
      </c>
      <c r="G55" s="302">
        <v>0</v>
      </c>
      <c r="H55" s="302">
        <v>0</v>
      </c>
      <c r="I55" s="302">
        <v>0</v>
      </c>
      <c r="J55" s="302">
        <v>0</v>
      </c>
      <c r="K55" s="302">
        <v>0</v>
      </c>
      <c r="L55" s="302">
        <v>0</v>
      </c>
      <c r="M55" s="302">
        <v>0</v>
      </c>
      <c r="N55" s="302">
        <v>0</v>
      </c>
      <c r="O55" s="302">
        <v>0</v>
      </c>
      <c r="P55" s="302">
        <v>0</v>
      </c>
      <c r="Q55" s="302">
        <v>0</v>
      </c>
      <c r="R55" s="302">
        <v>0</v>
      </c>
      <c r="S55" s="302">
        <v>0</v>
      </c>
      <c r="T55" s="298">
        <f t="shared" si="2"/>
        <v>0</v>
      </c>
      <c r="U55" s="298">
        <f t="shared" si="3"/>
        <v>0</v>
      </c>
    </row>
    <row r="56" spans="1:21" x14ac:dyDescent="0.25">
      <c r="A56" s="299" t="s">
        <v>136</v>
      </c>
      <c r="B56" s="304" t="s">
        <v>130</v>
      </c>
      <c r="C56" s="301">
        <v>0</v>
      </c>
      <c r="D56" s="301">
        <v>0</v>
      </c>
      <c r="E56" s="298">
        <v>0</v>
      </c>
      <c r="F56" s="298">
        <f t="shared" si="4"/>
        <v>0</v>
      </c>
      <c r="G56" s="302">
        <v>0</v>
      </c>
      <c r="H56" s="302">
        <v>0</v>
      </c>
      <c r="I56" s="302">
        <v>0</v>
      </c>
      <c r="J56" s="302">
        <v>0</v>
      </c>
      <c r="K56" s="302">
        <v>0</v>
      </c>
      <c r="L56" s="302">
        <v>0</v>
      </c>
      <c r="M56" s="302">
        <v>0</v>
      </c>
      <c r="N56" s="302">
        <v>0</v>
      </c>
      <c r="O56" s="302">
        <v>0</v>
      </c>
      <c r="P56" s="302">
        <v>0</v>
      </c>
      <c r="Q56" s="302">
        <v>0</v>
      </c>
      <c r="R56" s="302">
        <v>0</v>
      </c>
      <c r="S56" s="302">
        <v>0</v>
      </c>
      <c r="T56" s="298">
        <f t="shared" si="2"/>
        <v>0</v>
      </c>
      <c r="U56" s="298">
        <f t="shared" si="3"/>
        <v>0</v>
      </c>
    </row>
    <row r="57" spans="1:21" ht="18.75" x14ac:dyDescent="0.25">
      <c r="A57" s="299" t="s">
        <v>135</v>
      </c>
      <c r="B57" s="305" t="s">
        <v>563</v>
      </c>
      <c r="C57" s="301">
        <v>0</v>
      </c>
      <c r="D57" s="301">
        <v>0</v>
      </c>
      <c r="E57" s="298">
        <v>0</v>
      </c>
      <c r="F57" s="298">
        <f>F50</f>
        <v>0</v>
      </c>
      <c r="G57" s="302">
        <v>0</v>
      </c>
      <c r="H57" s="302">
        <v>0</v>
      </c>
      <c r="I57" s="302">
        <v>0</v>
      </c>
      <c r="J57" s="302">
        <v>0</v>
      </c>
      <c r="K57" s="302">
        <v>0</v>
      </c>
      <c r="L57" s="302">
        <v>0</v>
      </c>
      <c r="M57" s="302">
        <v>0</v>
      </c>
      <c r="N57" s="302">
        <v>0</v>
      </c>
      <c r="O57" s="302">
        <v>0</v>
      </c>
      <c r="P57" s="302">
        <v>0</v>
      </c>
      <c r="Q57" s="302">
        <v>0</v>
      </c>
      <c r="R57" s="302">
        <v>0</v>
      </c>
      <c r="S57" s="302">
        <v>0</v>
      </c>
      <c r="T57" s="298">
        <f t="shared" si="2"/>
        <v>0</v>
      </c>
      <c r="U57" s="298">
        <f t="shared" si="3"/>
        <v>0</v>
      </c>
    </row>
    <row r="58" spans="1:21" ht="36.75" customHeight="1" x14ac:dyDescent="0.25">
      <c r="A58" s="295" t="s">
        <v>56</v>
      </c>
      <c r="B58" s="306" t="s">
        <v>212</v>
      </c>
      <c r="C58" s="301">
        <v>0</v>
      </c>
      <c r="D58" s="301">
        <v>0</v>
      </c>
      <c r="E58" s="298">
        <v>0</v>
      </c>
      <c r="F58" s="298">
        <f t="shared" ref="F58:F64" si="7">E58-G58</f>
        <v>0</v>
      </c>
      <c r="G58" s="301">
        <v>0</v>
      </c>
      <c r="H58" s="301">
        <v>0</v>
      </c>
      <c r="I58" s="301">
        <v>0</v>
      </c>
      <c r="J58" s="301">
        <v>0</v>
      </c>
      <c r="K58" s="301">
        <v>0</v>
      </c>
      <c r="L58" s="301">
        <v>0</v>
      </c>
      <c r="M58" s="301">
        <v>0</v>
      </c>
      <c r="N58" s="301">
        <v>0</v>
      </c>
      <c r="O58" s="301">
        <v>0</v>
      </c>
      <c r="P58" s="301">
        <v>0</v>
      </c>
      <c r="Q58" s="301">
        <v>0</v>
      </c>
      <c r="R58" s="301">
        <v>0</v>
      </c>
      <c r="S58" s="301">
        <v>0</v>
      </c>
      <c r="T58" s="298">
        <f t="shared" si="2"/>
        <v>0</v>
      </c>
      <c r="U58" s="298">
        <f t="shared" si="3"/>
        <v>0</v>
      </c>
    </row>
    <row r="59" spans="1:21" x14ac:dyDescent="0.25">
      <c r="A59" s="295" t="s">
        <v>54</v>
      </c>
      <c r="B59" s="296" t="s">
        <v>134</v>
      </c>
      <c r="C59" s="301">
        <v>0</v>
      </c>
      <c r="D59" s="301">
        <v>0</v>
      </c>
      <c r="E59" s="298">
        <v>0</v>
      </c>
      <c r="F59" s="298">
        <f t="shared" si="7"/>
        <v>0</v>
      </c>
      <c r="G59" s="301">
        <v>0</v>
      </c>
      <c r="H59" s="301">
        <v>0</v>
      </c>
      <c r="I59" s="301">
        <v>0</v>
      </c>
      <c r="J59" s="301">
        <v>0</v>
      </c>
      <c r="K59" s="301">
        <v>0</v>
      </c>
      <c r="L59" s="301">
        <v>0</v>
      </c>
      <c r="M59" s="301">
        <v>0</v>
      </c>
      <c r="N59" s="301">
        <v>0</v>
      </c>
      <c r="O59" s="301">
        <v>0</v>
      </c>
      <c r="P59" s="301">
        <v>0</v>
      </c>
      <c r="Q59" s="301">
        <v>0</v>
      </c>
      <c r="R59" s="301">
        <v>0</v>
      </c>
      <c r="S59" s="301">
        <v>0</v>
      </c>
      <c r="T59" s="298">
        <f t="shared" si="2"/>
        <v>0</v>
      </c>
      <c r="U59" s="298">
        <f t="shared" si="3"/>
        <v>0</v>
      </c>
    </row>
    <row r="60" spans="1:21" x14ac:dyDescent="0.25">
      <c r="A60" s="299" t="s">
        <v>206</v>
      </c>
      <c r="B60" s="307" t="s">
        <v>154</v>
      </c>
      <c r="C60" s="301">
        <v>0</v>
      </c>
      <c r="D60" s="301">
        <v>0</v>
      </c>
      <c r="E60" s="298">
        <v>0</v>
      </c>
      <c r="F60" s="298">
        <f t="shared" si="7"/>
        <v>0</v>
      </c>
      <c r="G60" s="302">
        <v>0</v>
      </c>
      <c r="H60" s="302">
        <v>0</v>
      </c>
      <c r="I60" s="302">
        <v>0</v>
      </c>
      <c r="J60" s="302">
        <v>0</v>
      </c>
      <c r="K60" s="302">
        <v>0</v>
      </c>
      <c r="L60" s="302">
        <v>0</v>
      </c>
      <c r="M60" s="302">
        <v>0</v>
      </c>
      <c r="N60" s="302">
        <v>0</v>
      </c>
      <c r="O60" s="302">
        <v>0</v>
      </c>
      <c r="P60" s="302">
        <v>0</v>
      </c>
      <c r="Q60" s="302">
        <v>0</v>
      </c>
      <c r="R60" s="302">
        <v>0</v>
      </c>
      <c r="S60" s="302">
        <v>0</v>
      </c>
      <c r="T60" s="298">
        <f t="shared" si="2"/>
        <v>0</v>
      </c>
      <c r="U60" s="298">
        <f t="shared" si="3"/>
        <v>0</v>
      </c>
    </row>
    <row r="61" spans="1:21" x14ac:dyDescent="0.25">
      <c r="A61" s="299" t="s">
        <v>207</v>
      </c>
      <c r="B61" s="307" t="s">
        <v>152</v>
      </c>
      <c r="C61" s="301">
        <v>0</v>
      </c>
      <c r="D61" s="301">
        <v>0</v>
      </c>
      <c r="E61" s="298">
        <v>0</v>
      </c>
      <c r="F61" s="298">
        <f t="shared" si="7"/>
        <v>0</v>
      </c>
      <c r="G61" s="302">
        <v>0</v>
      </c>
      <c r="H61" s="302">
        <v>0</v>
      </c>
      <c r="I61" s="302">
        <v>0</v>
      </c>
      <c r="J61" s="302">
        <v>0</v>
      </c>
      <c r="K61" s="302">
        <v>0</v>
      </c>
      <c r="L61" s="302">
        <v>0</v>
      </c>
      <c r="M61" s="302">
        <v>0</v>
      </c>
      <c r="N61" s="302">
        <v>0</v>
      </c>
      <c r="O61" s="302">
        <v>0</v>
      </c>
      <c r="P61" s="302">
        <v>0</v>
      </c>
      <c r="Q61" s="302">
        <v>0</v>
      </c>
      <c r="R61" s="302">
        <v>0</v>
      </c>
      <c r="S61" s="302">
        <v>0</v>
      </c>
      <c r="T61" s="298">
        <f t="shared" si="2"/>
        <v>0</v>
      </c>
      <c r="U61" s="298">
        <f t="shared" si="3"/>
        <v>0</v>
      </c>
    </row>
    <row r="62" spans="1:21" x14ac:dyDescent="0.25">
      <c r="A62" s="299" t="s">
        <v>208</v>
      </c>
      <c r="B62" s="307" t="s">
        <v>150</v>
      </c>
      <c r="C62" s="301">
        <v>0</v>
      </c>
      <c r="D62" s="301">
        <v>0</v>
      </c>
      <c r="E62" s="298">
        <v>0</v>
      </c>
      <c r="F62" s="298">
        <f t="shared" si="7"/>
        <v>0</v>
      </c>
      <c r="G62" s="302">
        <v>0</v>
      </c>
      <c r="H62" s="302">
        <v>0</v>
      </c>
      <c r="I62" s="302">
        <v>0</v>
      </c>
      <c r="J62" s="302">
        <v>0</v>
      </c>
      <c r="K62" s="302">
        <v>0</v>
      </c>
      <c r="L62" s="302">
        <v>0</v>
      </c>
      <c r="M62" s="302">
        <v>0</v>
      </c>
      <c r="N62" s="302">
        <v>0</v>
      </c>
      <c r="O62" s="302">
        <v>0</v>
      </c>
      <c r="P62" s="302">
        <v>0</v>
      </c>
      <c r="Q62" s="302">
        <v>0</v>
      </c>
      <c r="R62" s="302">
        <v>0</v>
      </c>
      <c r="S62" s="302">
        <v>0</v>
      </c>
      <c r="T62" s="298">
        <f t="shared" si="2"/>
        <v>0</v>
      </c>
      <c r="U62" s="298">
        <f t="shared" si="3"/>
        <v>0</v>
      </c>
    </row>
    <row r="63" spans="1:21" x14ac:dyDescent="0.25">
      <c r="A63" s="299" t="s">
        <v>209</v>
      </c>
      <c r="B63" s="307" t="s">
        <v>211</v>
      </c>
      <c r="C63" s="301">
        <v>0</v>
      </c>
      <c r="D63" s="301">
        <v>0</v>
      </c>
      <c r="E63" s="298">
        <v>0</v>
      </c>
      <c r="F63" s="298">
        <f t="shared" si="7"/>
        <v>0</v>
      </c>
      <c r="G63" s="302">
        <v>0</v>
      </c>
      <c r="H63" s="302">
        <v>0</v>
      </c>
      <c r="I63" s="302">
        <v>0</v>
      </c>
      <c r="J63" s="302">
        <v>0</v>
      </c>
      <c r="K63" s="302">
        <v>0</v>
      </c>
      <c r="L63" s="302">
        <v>0</v>
      </c>
      <c r="M63" s="302">
        <v>0</v>
      </c>
      <c r="N63" s="302">
        <v>0</v>
      </c>
      <c r="O63" s="302">
        <v>0</v>
      </c>
      <c r="P63" s="302">
        <v>0</v>
      </c>
      <c r="Q63" s="302">
        <v>0</v>
      </c>
      <c r="R63" s="302">
        <v>0</v>
      </c>
      <c r="S63" s="302">
        <v>0</v>
      </c>
      <c r="T63" s="298">
        <f t="shared" si="2"/>
        <v>0</v>
      </c>
      <c r="U63" s="298">
        <f t="shared" si="3"/>
        <v>0</v>
      </c>
    </row>
    <row r="64" spans="1:21" ht="18.75" x14ac:dyDescent="0.25">
      <c r="A64" s="299" t="s">
        <v>210</v>
      </c>
      <c r="B64" s="304" t="s">
        <v>564</v>
      </c>
      <c r="C64" s="301">
        <v>0</v>
      </c>
      <c r="D64" s="301">
        <v>0</v>
      </c>
      <c r="E64" s="298">
        <v>0</v>
      </c>
      <c r="F64" s="298">
        <f t="shared" si="7"/>
        <v>0</v>
      </c>
      <c r="G64" s="302">
        <v>0</v>
      </c>
      <c r="H64" s="302">
        <v>0</v>
      </c>
      <c r="I64" s="302">
        <v>0</v>
      </c>
      <c r="J64" s="302">
        <v>0</v>
      </c>
      <c r="K64" s="302">
        <v>0</v>
      </c>
      <c r="L64" s="302">
        <v>0</v>
      </c>
      <c r="M64" s="302">
        <v>0</v>
      </c>
      <c r="N64" s="302">
        <v>0</v>
      </c>
      <c r="O64" s="302">
        <v>0</v>
      </c>
      <c r="P64" s="302">
        <v>0</v>
      </c>
      <c r="Q64" s="302">
        <v>0</v>
      </c>
      <c r="R64" s="302">
        <v>0</v>
      </c>
      <c r="S64" s="302">
        <v>0</v>
      </c>
      <c r="T64" s="298">
        <f t="shared" si="2"/>
        <v>0</v>
      </c>
      <c r="U64" s="298">
        <f t="shared" si="3"/>
        <v>0</v>
      </c>
    </row>
    <row r="65" spans="1:20" x14ac:dyDescent="0.25">
      <c r="A65" s="46"/>
      <c r="B65" s="47"/>
      <c r="C65" s="47"/>
      <c r="D65" s="47"/>
      <c r="E65" s="47"/>
      <c r="F65" s="47"/>
      <c r="G65" s="47"/>
      <c r="H65" s="47"/>
      <c r="I65" s="47"/>
      <c r="J65" s="47"/>
      <c r="K65" s="47"/>
      <c r="L65" s="47"/>
      <c r="M65" s="47"/>
      <c r="N65" s="47"/>
      <c r="O65" s="47"/>
      <c r="P65" s="47"/>
      <c r="Q65" s="47"/>
      <c r="R65" s="47"/>
      <c r="S65" s="47"/>
    </row>
    <row r="66" spans="1:20" ht="54" customHeight="1" x14ac:dyDescent="0.25">
      <c r="B66" s="401"/>
      <c r="C66" s="401"/>
      <c r="D66" s="401"/>
      <c r="E66" s="401"/>
      <c r="F66" s="401"/>
      <c r="G66" s="401"/>
      <c r="H66" s="401"/>
      <c r="I66" s="401"/>
      <c r="J66" s="401"/>
      <c r="K66" s="401"/>
      <c r="L66" s="401"/>
      <c r="M66" s="401"/>
      <c r="N66" s="401"/>
      <c r="O66" s="401"/>
      <c r="P66" s="401"/>
      <c r="Q66" s="401"/>
      <c r="R66" s="401"/>
      <c r="S66" s="401"/>
      <c r="T66" s="88"/>
    </row>
    <row r="68" spans="1:20" ht="50.25" customHeight="1" x14ac:dyDescent="0.25">
      <c r="B68" s="412"/>
      <c r="C68" s="412"/>
      <c r="D68" s="412"/>
      <c r="E68" s="412"/>
      <c r="F68" s="412"/>
      <c r="G68" s="412"/>
      <c r="H68" s="412"/>
      <c r="I68" s="412"/>
      <c r="J68" s="412"/>
      <c r="K68" s="412"/>
      <c r="L68" s="412"/>
      <c r="M68" s="412"/>
      <c r="N68" s="412"/>
      <c r="O68" s="412"/>
      <c r="P68" s="412"/>
      <c r="Q68" s="412"/>
      <c r="R68" s="412"/>
      <c r="S68" s="412"/>
    </row>
    <row r="70" spans="1:20" ht="36.75" customHeight="1" x14ac:dyDescent="0.25">
      <c r="B70" s="401"/>
      <c r="C70" s="401"/>
      <c r="D70" s="401"/>
      <c r="E70" s="401"/>
      <c r="F70" s="401"/>
      <c r="G70" s="401"/>
      <c r="H70" s="401"/>
      <c r="I70" s="401"/>
      <c r="J70" s="401"/>
      <c r="K70" s="401"/>
      <c r="L70" s="401"/>
      <c r="M70" s="401"/>
      <c r="N70" s="401"/>
      <c r="O70" s="401"/>
      <c r="P70" s="401"/>
      <c r="Q70" s="401"/>
      <c r="R70" s="401"/>
      <c r="S70" s="401"/>
    </row>
    <row r="71" spans="1:20" x14ac:dyDescent="0.25">
      <c r="B71" s="45"/>
      <c r="C71" s="45"/>
      <c r="D71" s="45"/>
      <c r="E71" s="45"/>
      <c r="F71" s="45"/>
    </row>
    <row r="72" spans="1:20" ht="51" customHeight="1" x14ac:dyDescent="0.25">
      <c r="B72" s="401"/>
      <c r="C72" s="401"/>
      <c r="D72" s="401"/>
      <c r="E72" s="401"/>
      <c r="F72" s="401"/>
      <c r="G72" s="401"/>
      <c r="H72" s="401"/>
      <c r="I72" s="401"/>
      <c r="J72" s="401"/>
      <c r="K72" s="401"/>
      <c r="L72" s="401"/>
      <c r="M72" s="401"/>
      <c r="N72" s="401"/>
      <c r="O72" s="401"/>
      <c r="P72" s="401"/>
      <c r="Q72" s="401"/>
      <c r="R72" s="401"/>
      <c r="S72" s="401"/>
    </row>
    <row r="73" spans="1:20" ht="32.25" customHeight="1" x14ac:dyDescent="0.25">
      <c r="B73" s="412"/>
      <c r="C73" s="412"/>
      <c r="D73" s="412"/>
      <c r="E73" s="412"/>
      <c r="F73" s="412"/>
      <c r="G73" s="412"/>
      <c r="H73" s="412"/>
      <c r="I73" s="412"/>
      <c r="J73" s="412"/>
      <c r="K73" s="412"/>
      <c r="L73" s="412"/>
      <c r="M73" s="412"/>
      <c r="N73" s="412"/>
      <c r="O73" s="412"/>
      <c r="P73" s="412"/>
      <c r="Q73" s="412"/>
      <c r="R73" s="412"/>
      <c r="S73" s="412"/>
    </row>
    <row r="74" spans="1:20" ht="51.75" customHeight="1" x14ac:dyDescent="0.25">
      <c r="B74" s="401"/>
      <c r="C74" s="401"/>
      <c r="D74" s="401"/>
      <c r="E74" s="401"/>
      <c r="F74" s="401"/>
      <c r="G74" s="401"/>
      <c r="H74" s="401"/>
      <c r="I74" s="401"/>
      <c r="J74" s="401"/>
      <c r="K74" s="401"/>
      <c r="L74" s="401"/>
      <c r="M74" s="401"/>
      <c r="N74" s="401"/>
      <c r="O74" s="401"/>
      <c r="P74" s="401"/>
      <c r="Q74" s="401"/>
      <c r="R74" s="401"/>
      <c r="S74" s="401"/>
    </row>
    <row r="75" spans="1:20" ht="21.75" customHeight="1" x14ac:dyDescent="0.25">
      <c r="B75" s="402"/>
      <c r="C75" s="402"/>
      <c r="D75" s="402"/>
      <c r="E75" s="402"/>
      <c r="F75" s="402"/>
      <c r="G75" s="402"/>
      <c r="H75" s="402"/>
      <c r="I75" s="402"/>
      <c r="J75" s="402"/>
      <c r="K75" s="402"/>
      <c r="L75" s="402"/>
      <c r="M75" s="402"/>
      <c r="N75" s="402"/>
      <c r="O75" s="402"/>
      <c r="P75" s="402"/>
      <c r="Q75" s="402"/>
      <c r="R75" s="402"/>
      <c r="S75" s="402"/>
    </row>
    <row r="76" spans="1:20" ht="23.25" customHeight="1" x14ac:dyDescent="0.25">
      <c r="B76" s="44"/>
      <c r="C76" s="44"/>
      <c r="D76" s="44"/>
      <c r="E76" s="44"/>
      <c r="F76" s="44"/>
    </row>
    <row r="77" spans="1:20" ht="18.75" customHeight="1" x14ac:dyDescent="0.25">
      <c r="B77" s="403"/>
      <c r="C77" s="403"/>
      <c r="D77" s="403"/>
      <c r="E77" s="403"/>
      <c r="F77" s="403"/>
      <c r="G77" s="403"/>
      <c r="H77" s="403"/>
      <c r="I77" s="403"/>
      <c r="J77" s="403"/>
      <c r="K77" s="403"/>
      <c r="L77" s="403"/>
      <c r="M77" s="403"/>
      <c r="N77" s="403"/>
      <c r="O77" s="403"/>
      <c r="P77" s="403"/>
      <c r="Q77" s="403"/>
      <c r="R77" s="403"/>
      <c r="S77" s="403"/>
    </row>
  </sheetData>
  <mergeCells count="33">
    <mergeCell ref="A12:U12"/>
    <mergeCell ref="A4:U4"/>
    <mergeCell ref="A6:U6"/>
    <mergeCell ref="A8:U8"/>
    <mergeCell ref="A9:U9"/>
    <mergeCell ref="A11:U11"/>
    <mergeCell ref="C20:D21"/>
    <mergeCell ref="A20:A22"/>
    <mergeCell ref="E20:F21"/>
    <mergeCell ref="L20:O20"/>
    <mergeCell ref="L21:M21"/>
    <mergeCell ref="N21:O21"/>
    <mergeCell ref="G20:G22"/>
    <mergeCell ref="H21:I21"/>
    <mergeCell ref="H20:K20"/>
    <mergeCell ref="J21:K21"/>
    <mergeCell ref="B20:B22"/>
    <mergeCell ref="B74:S74"/>
    <mergeCell ref="B75:S75"/>
    <mergeCell ref="B77:S77"/>
    <mergeCell ref="A14:U14"/>
    <mergeCell ref="A15:U15"/>
    <mergeCell ref="A16:U16"/>
    <mergeCell ref="A18:U18"/>
    <mergeCell ref="T20:U21"/>
    <mergeCell ref="P20:S20"/>
    <mergeCell ref="P21:Q21"/>
    <mergeCell ref="R21:S21"/>
    <mergeCell ref="B66:S66"/>
    <mergeCell ref="B68:S68"/>
    <mergeCell ref="B70:S70"/>
    <mergeCell ref="B72:S72"/>
    <mergeCell ref="B73:S73"/>
  </mergeCells>
  <conditionalFormatting sqref="D58:D64 D28:D29 D31:D43 C24:I24 K24:S24">
    <cfRule type="cellIs" dxfId="38" priority="39" operator="notEqual">
      <formula>0</formula>
    </cfRule>
  </conditionalFormatting>
  <conditionalFormatting sqref="D51">
    <cfRule type="cellIs" dxfId="37" priority="38" operator="notEqual">
      <formula>0</formula>
    </cfRule>
  </conditionalFormatting>
  <conditionalFormatting sqref="D45:D46 D49:D50">
    <cfRule type="cellIs" dxfId="36" priority="37" operator="notEqual">
      <formula>0</formula>
    </cfRule>
  </conditionalFormatting>
  <conditionalFormatting sqref="D44">
    <cfRule type="cellIs" dxfId="35" priority="36" operator="notEqual">
      <formula>0</formula>
    </cfRule>
  </conditionalFormatting>
  <conditionalFormatting sqref="D25:D27">
    <cfRule type="cellIs" dxfId="34" priority="30" operator="notEqual">
      <formula>0</formula>
    </cfRule>
  </conditionalFormatting>
  <conditionalFormatting sqref="D47:D48">
    <cfRule type="cellIs" dxfId="33" priority="35" operator="notEqual">
      <formula>0</formula>
    </cfRule>
  </conditionalFormatting>
  <conditionalFormatting sqref="D57 D52">
    <cfRule type="cellIs" dxfId="32" priority="34" operator="notEqual">
      <formula>0</formula>
    </cfRule>
  </conditionalFormatting>
  <conditionalFormatting sqref="D53 D55">
    <cfRule type="cellIs" dxfId="31" priority="33" operator="notEqual">
      <formula>0</formula>
    </cfRule>
  </conditionalFormatting>
  <conditionalFormatting sqref="D54">
    <cfRule type="cellIs" dxfId="30" priority="32" operator="notEqual">
      <formula>0</formula>
    </cfRule>
  </conditionalFormatting>
  <conditionalFormatting sqref="D56">
    <cfRule type="cellIs" dxfId="29" priority="31" operator="notEqual">
      <formula>0</formula>
    </cfRule>
  </conditionalFormatting>
  <conditionalFormatting sqref="E25:F29 E31:F64">
    <cfRule type="cellIs" dxfId="28" priority="29" operator="greaterThan">
      <formula>0</formula>
    </cfRule>
  </conditionalFormatting>
  <conditionalFormatting sqref="E25:F29 E31:F64">
    <cfRule type="cellIs" dxfId="27" priority="28" operator="notEqual">
      <formula>0</formula>
    </cfRule>
  </conditionalFormatting>
  <conditionalFormatting sqref="I25:I29 I58:S64 I43:S43 I51:S51 I32:S36 I31 K31:S31 K25:S29">
    <cfRule type="cellIs" dxfId="26" priority="27" operator="notEqual">
      <formula>0</formula>
    </cfRule>
  </conditionalFormatting>
  <conditionalFormatting sqref="I37:S42">
    <cfRule type="cellIs" dxfId="25" priority="26" operator="notEqual">
      <formula>0</formula>
    </cfRule>
  </conditionalFormatting>
  <conditionalFormatting sqref="I44:S50">
    <cfRule type="cellIs" dxfId="24" priority="25" operator="notEqual">
      <formula>0</formula>
    </cfRule>
  </conditionalFormatting>
  <conditionalFormatting sqref="I52:S57">
    <cfRule type="cellIs" dxfId="23" priority="24" operator="notEqual">
      <formula>0</formula>
    </cfRule>
  </conditionalFormatting>
  <conditionalFormatting sqref="T24:T64">
    <cfRule type="cellIs" dxfId="22" priority="23" operator="notEqual">
      <formula>0</formula>
    </cfRule>
  </conditionalFormatting>
  <conditionalFormatting sqref="U24:U64">
    <cfRule type="cellIs" dxfId="21" priority="22" operator="notEqual">
      <formula>0</formula>
    </cfRule>
  </conditionalFormatting>
  <conditionalFormatting sqref="C30:I30 K30:S30">
    <cfRule type="cellIs" dxfId="20" priority="21" operator="notEqual">
      <formula>0</formula>
    </cfRule>
  </conditionalFormatting>
  <conditionalFormatting sqref="G25:H26 G58:H64 G43:H43 G51:H51 G31:H36 G28:H29">
    <cfRule type="cellIs" dxfId="19" priority="20" operator="notEqual">
      <formula>0</formula>
    </cfRule>
  </conditionalFormatting>
  <conditionalFormatting sqref="G37:H42">
    <cfRule type="cellIs" dxfId="18" priority="19" operator="notEqual">
      <formula>0</formula>
    </cfRule>
  </conditionalFormatting>
  <conditionalFormatting sqref="G44:H50">
    <cfRule type="cellIs" dxfId="17" priority="18" operator="notEqual">
      <formula>0</formula>
    </cfRule>
  </conditionalFormatting>
  <conditionalFormatting sqref="G52:H57">
    <cfRule type="cellIs" dxfId="16" priority="17" operator="notEqual">
      <formula>0</formula>
    </cfRule>
  </conditionalFormatting>
  <conditionalFormatting sqref="C58:C64 C28:C29 C31:C43">
    <cfRule type="cellIs" dxfId="15" priority="16" operator="notEqual">
      <formula>0</formula>
    </cfRule>
  </conditionalFormatting>
  <conditionalFormatting sqref="C51">
    <cfRule type="cellIs" dxfId="14" priority="15" operator="notEqual">
      <formula>0</formula>
    </cfRule>
  </conditionalFormatting>
  <conditionalFormatting sqref="C45:C46 C49:C50">
    <cfRule type="cellIs" dxfId="13" priority="14" operator="notEqual">
      <formula>0</formula>
    </cfRule>
  </conditionalFormatting>
  <conditionalFormatting sqref="C44">
    <cfRule type="cellIs" dxfId="12" priority="13" operator="notEqual">
      <formula>0</formula>
    </cfRule>
  </conditionalFormatting>
  <conditionalFormatting sqref="C25:C27">
    <cfRule type="cellIs" dxfId="11" priority="7" operator="notEqual">
      <formula>0</formula>
    </cfRule>
  </conditionalFormatting>
  <conditionalFormatting sqref="C47:C48">
    <cfRule type="cellIs" dxfId="10" priority="12" operator="notEqual">
      <formula>0</formula>
    </cfRule>
  </conditionalFormatting>
  <conditionalFormatting sqref="C57 C52">
    <cfRule type="cellIs" dxfId="9" priority="11" operator="notEqual">
      <formula>0</formula>
    </cfRule>
  </conditionalFormatting>
  <conditionalFormatting sqref="C53 C55">
    <cfRule type="cellIs" dxfId="8" priority="10" operator="notEqual">
      <formula>0</formula>
    </cfRule>
  </conditionalFormatting>
  <conditionalFormatting sqref="C54">
    <cfRule type="cellIs" dxfId="7" priority="9" operator="notEqual">
      <formula>0</formula>
    </cfRule>
  </conditionalFormatting>
  <conditionalFormatting sqref="C56">
    <cfRule type="cellIs" dxfId="6" priority="8" operator="notEqual">
      <formula>0</formula>
    </cfRule>
  </conditionalFormatting>
  <conditionalFormatting sqref="G27">
    <cfRule type="cellIs" dxfId="5" priority="6" operator="notEqual">
      <formula>0</formula>
    </cfRule>
  </conditionalFormatting>
  <conditionalFormatting sqref="H27">
    <cfRule type="cellIs" dxfId="4" priority="5" operator="notEqual">
      <formula>0</formula>
    </cfRule>
  </conditionalFormatting>
  <conditionalFormatting sqref="J24">
    <cfRule type="cellIs" dxfId="3" priority="4" operator="notEqual">
      <formula>0</formula>
    </cfRule>
  </conditionalFormatting>
  <conditionalFormatting sqref="J30">
    <cfRule type="cellIs" dxfId="2" priority="3" operator="notEqual">
      <formula>0</formula>
    </cfRule>
  </conditionalFormatting>
  <conditionalFormatting sqref="J25:J26 J31 J28:J29">
    <cfRule type="cellIs" dxfId="1" priority="2" operator="notEqual">
      <formula>0</formula>
    </cfRule>
  </conditionalFormatting>
  <conditionalFormatting sqref="J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7" zoomScale="80" zoomScaleSheetLayoutView="80" workbookViewId="0">
      <selection activeCell="I27" sqref="I27"/>
    </sheetView>
  </sheetViews>
  <sheetFormatPr defaultColWidth="9.140625" defaultRowHeight="15" x14ac:dyDescent="0.25"/>
  <cols>
    <col min="1" max="1" width="6.140625" style="202" customWidth="1"/>
    <col min="2" max="2" width="23.140625" style="202" customWidth="1"/>
    <col min="3" max="3" width="13.85546875" style="202" customWidth="1"/>
    <col min="4" max="4" width="15.140625" style="202" customWidth="1"/>
    <col min="5" max="12" width="7.7109375" style="202" customWidth="1"/>
    <col min="13" max="13" width="10.7109375" style="202" customWidth="1"/>
    <col min="14" max="14" width="37.42578125" style="202" customWidth="1"/>
    <col min="15" max="15" width="10.7109375" style="202" customWidth="1"/>
    <col min="16" max="17" width="13.42578125" style="202" customWidth="1"/>
    <col min="18" max="18" width="17" style="202" customWidth="1"/>
    <col min="19" max="20" width="9.7109375" style="202" customWidth="1"/>
    <col min="21" max="21" width="11.42578125" style="202" customWidth="1"/>
    <col min="22" max="22" width="12.7109375" style="202" customWidth="1"/>
    <col min="23" max="23" width="17.85546875" style="202" customWidth="1"/>
    <col min="24" max="25" width="10.7109375" style="202" customWidth="1"/>
    <col min="26" max="26" width="7.7109375" style="202" customWidth="1"/>
    <col min="27" max="28" width="10.7109375" style="202" customWidth="1"/>
    <col min="29" max="29" width="17.42578125" style="202" customWidth="1"/>
    <col min="30" max="30" width="10.7109375" style="202" customWidth="1"/>
    <col min="31" max="31" width="15.85546875" style="202" customWidth="1"/>
    <col min="32" max="32" width="11.7109375" style="202" customWidth="1"/>
    <col min="33" max="33" width="11.5703125" style="202" customWidth="1"/>
    <col min="34" max="35" width="9.7109375" style="202" customWidth="1"/>
    <col min="36" max="36" width="11.7109375" style="202" customWidth="1"/>
    <col min="37" max="37" width="12" style="202" customWidth="1"/>
    <col min="38" max="38" width="12.28515625" style="202" customWidth="1"/>
    <col min="39" max="41" width="9.7109375" style="202" customWidth="1"/>
    <col min="42" max="42" width="12.42578125" style="202" customWidth="1"/>
    <col min="43" max="43" width="12" style="202" customWidth="1"/>
    <col min="44" max="44" width="14.140625" style="202" customWidth="1"/>
    <col min="45" max="46" width="13.28515625" style="202" customWidth="1"/>
    <col min="47" max="47" width="10.7109375" style="202" customWidth="1"/>
    <col min="48" max="48" width="15.7109375" style="202" customWidth="1"/>
    <col min="49" max="16384" width="9.140625" style="202"/>
  </cols>
  <sheetData>
    <row r="1" spans="1:48" ht="18.75" x14ac:dyDescent="0.25">
      <c r="AV1" s="31" t="s">
        <v>66</v>
      </c>
    </row>
    <row r="2" spans="1:48" ht="18.75" x14ac:dyDescent="0.3">
      <c r="AV2" s="12" t="s">
        <v>8</v>
      </c>
    </row>
    <row r="3" spans="1:48" ht="18.75" x14ac:dyDescent="0.3">
      <c r="AV3" s="12" t="s">
        <v>65</v>
      </c>
    </row>
    <row r="4" spans="1:48" ht="18.75" x14ac:dyDescent="0.3">
      <c r="AV4" s="12"/>
    </row>
    <row r="5" spans="1:48" ht="18.75" customHeight="1" x14ac:dyDescent="0.25">
      <c r="A5" s="325" t="str">
        <f>'1. паспорт местоположение'!A5:C5</f>
        <v>Год раскрытия информации: 2022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2"/>
    </row>
    <row r="7" spans="1:48" ht="18.75" x14ac:dyDescent="0.25">
      <c r="A7" s="332" t="s">
        <v>7</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x14ac:dyDescent="0.25">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x14ac:dyDescent="0.25">
      <c r="A12" s="333" t="str">
        <f>'1. паспорт местоположение'!A12:C12</f>
        <v>F_prj_111001_2475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9" t="str">
        <f>'1. паспорт местоположение'!A15:C15</f>
        <v>Разработка проектно-сметной документации по титулу "Реконструкция ВЛ 110 кВ №122 и ВЛ №155 (ВЛ 122 - инв. № 5115094, ВЛ 155 - инв. № 5115966)"</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s="203" customFormat="1"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c r="AU20" s="372"/>
      <c r="AV20" s="372"/>
    </row>
    <row r="21" spans="1:48" s="203" customFormat="1" x14ac:dyDescent="0.25">
      <c r="A21" s="435" t="s">
        <v>385</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03" customFormat="1" ht="58.5" customHeight="1" x14ac:dyDescent="0.25">
      <c r="A22" s="426" t="s">
        <v>50</v>
      </c>
      <c r="B22" s="437" t="s">
        <v>22</v>
      </c>
      <c r="C22" s="426" t="s">
        <v>49</v>
      </c>
      <c r="D22" s="426" t="s">
        <v>48</v>
      </c>
      <c r="E22" s="440" t="s">
        <v>395</v>
      </c>
      <c r="F22" s="441"/>
      <c r="G22" s="441"/>
      <c r="H22" s="441"/>
      <c r="I22" s="441"/>
      <c r="J22" s="441"/>
      <c r="K22" s="441"/>
      <c r="L22" s="442"/>
      <c r="M22" s="426" t="s">
        <v>47</v>
      </c>
      <c r="N22" s="426" t="s">
        <v>46</v>
      </c>
      <c r="O22" s="426" t="s">
        <v>45</v>
      </c>
      <c r="P22" s="421" t="s">
        <v>219</v>
      </c>
      <c r="Q22" s="421" t="s">
        <v>44</v>
      </c>
      <c r="R22" s="421" t="s">
        <v>43</v>
      </c>
      <c r="S22" s="421" t="s">
        <v>42</v>
      </c>
      <c r="T22" s="421"/>
      <c r="U22" s="443" t="s">
        <v>41</v>
      </c>
      <c r="V22" s="443" t="s">
        <v>40</v>
      </c>
      <c r="W22" s="421" t="s">
        <v>39</v>
      </c>
      <c r="X22" s="421" t="s">
        <v>38</v>
      </c>
      <c r="Y22" s="421" t="s">
        <v>37</v>
      </c>
      <c r="Z22" s="428" t="s">
        <v>36</v>
      </c>
      <c r="AA22" s="421" t="s">
        <v>35</v>
      </c>
      <c r="AB22" s="421" t="s">
        <v>34</v>
      </c>
      <c r="AC22" s="421" t="s">
        <v>33</v>
      </c>
      <c r="AD22" s="421" t="s">
        <v>32</v>
      </c>
      <c r="AE22" s="421" t="s">
        <v>31</v>
      </c>
      <c r="AF22" s="421" t="s">
        <v>30</v>
      </c>
      <c r="AG22" s="421"/>
      <c r="AH22" s="421"/>
      <c r="AI22" s="421"/>
      <c r="AJ22" s="421"/>
      <c r="AK22" s="421"/>
      <c r="AL22" s="421" t="s">
        <v>29</v>
      </c>
      <c r="AM22" s="421"/>
      <c r="AN22" s="421"/>
      <c r="AO22" s="421"/>
      <c r="AP22" s="421" t="s">
        <v>28</v>
      </c>
      <c r="AQ22" s="421"/>
      <c r="AR22" s="421" t="s">
        <v>27</v>
      </c>
      <c r="AS22" s="421" t="s">
        <v>26</v>
      </c>
      <c r="AT22" s="421" t="s">
        <v>25</v>
      </c>
      <c r="AU22" s="421" t="s">
        <v>24</v>
      </c>
      <c r="AV22" s="429" t="s">
        <v>23</v>
      </c>
    </row>
    <row r="23" spans="1:48" s="203" customFormat="1" ht="64.5" customHeight="1" x14ac:dyDescent="0.25">
      <c r="A23" s="436"/>
      <c r="B23" s="438"/>
      <c r="C23" s="436"/>
      <c r="D23" s="436"/>
      <c r="E23" s="431" t="s">
        <v>21</v>
      </c>
      <c r="F23" s="422" t="s">
        <v>133</v>
      </c>
      <c r="G23" s="422" t="s">
        <v>132</v>
      </c>
      <c r="H23" s="422" t="s">
        <v>131</v>
      </c>
      <c r="I23" s="424" t="s">
        <v>331</v>
      </c>
      <c r="J23" s="424" t="s">
        <v>332</v>
      </c>
      <c r="K23" s="424" t="s">
        <v>333</v>
      </c>
      <c r="L23" s="422" t="s">
        <v>74</v>
      </c>
      <c r="M23" s="436"/>
      <c r="N23" s="436"/>
      <c r="O23" s="436"/>
      <c r="P23" s="421"/>
      <c r="Q23" s="421"/>
      <c r="R23" s="421"/>
      <c r="S23" s="433" t="s">
        <v>2</v>
      </c>
      <c r="T23" s="433" t="s">
        <v>9</v>
      </c>
      <c r="U23" s="443"/>
      <c r="V23" s="443"/>
      <c r="W23" s="421"/>
      <c r="X23" s="421"/>
      <c r="Y23" s="421"/>
      <c r="Z23" s="421"/>
      <c r="AA23" s="421"/>
      <c r="AB23" s="421"/>
      <c r="AC23" s="421"/>
      <c r="AD23" s="421"/>
      <c r="AE23" s="421"/>
      <c r="AF23" s="421" t="s">
        <v>20</v>
      </c>
      <c r="AG23" s="421"/>
      <c r="AH23" s="421" t="s">
        <v>19</v>
      </c>
      <c r="AI23" s="421"/>
      <c r="AJ23" s="426" t="s">
        <v>18</v>
      </c>
      <c r="AK23" s="426" t="s">
        <v>17</v>
      </c>
      <c r="AL23" s="426" t="s">
        <v>16</v>
      </c>
      <c r="AM23" s="426" t="s">
        <v>15</v>
      </c>
      <c r="AN23" s="426" t="s">
        <v>14</v>
      </c>
      <c r="AO23" s="426" t="s">
        <v>13</v>
      </c>
      <c r="AP23" s="426" t="s">
        <v>12</v>
      </c>
      <c r="AQ23" s="444" t="s">
        <v>9</v>
      </c>
      <c r="AR23" s="421"/>
      <c r="AS23" s="421"/>
      <c r="AT23" s="421"/>
      <c r="AU23" s="421"/>
      <c r="AV23" s="430"/>
    </row>
    <row r="24" spans="1:48" s="203" customFormat="1" ht="96.75" customHeight="1" x14ac:dyDescent="0.25">
      <c r="A24" s="427"/>
      <c r="B24" s="439"/>
      <c r="C24" s="427"/>
      <c r="D24" s="427"/>
      <c r="E24" s="432"/>
      <c r="F24" s="423"/>
      <c r="G24" s="423"/>
      <c r="H24" s="423"/>
      <c r="I24" s="425"/>
      <c r="J24" s="425"/>
      <c r="K24" s="425"/>
      <c r="L24" s="423"/>
      <c r="M24" s="427"/>
      <c r="N24" s="427"/>
      <c r="O24" s="427"/>
      <c r="P24" s="421"/>
      <c r="Q24" s="421"/>
      <c r="R24" s="421"/>
      <c r="S24" s="434"/>
      <c r="T24" s="434"/>
      <c r="U24" s="443"/>
      <c r="V24" s="443"/>
      <c r="W24" s="421"/>
      <c r="X24" s="421"/>
      <c r="Y24" s="421"/>
      <c r="Z24" s="421"/>
      <c r="AA24" s="421"/>
      <c r="AB24" s="421"/>
      <c r="AC24" s="421"/>
      <c r="AD24" s="421"/>
      <c r="AE24" s="421"/>
      <c r="AF24" s="204" t="s">
        <v>11</v>
      </c>
      <c r="AG24" s="204" t="s">
        <v>10</v>
      </c>
      <c r="AH24" s="205" t="s">
        <v>2</v>
      </c>
      <c r="AI24" s="205" t="s">
        <v>9</v>
      </c>
      <c r="AJ24" s="427"/>
      <c r="AK24" s="427"/>
      <c r="AL24" s="427"/>
      <c r="AM24" s="427"/>
      <c r="AN24" s="427"/>
      <c r="AO24" s="427"/>
      <c r="AP24" s="427"/>
      <c r="AQ24" s="445"/>
      <c r="AR24" s="421"/>
      <c r="AS24" s="421"/>
      <c r="AT24" s="421"/>
      <c r="AU24" s="421"/>
      <c r="AV24" s="430"/>
    </row>
    <row r="25" spans="1:48" s="207" customFormat="1" ht="11.25" x14ac:dyDescent="0.2">
      <c r="A25" s="206">
        <v>1</v>
      </c>
      <c r="B25" s="206">
        <v>2</v>
      </c>
      <c r="C25" s="206">
        <v>4</v>
      </c>
      <c r="D25" s="206">
        <v>5</v>
      </c>
      <c r="E25" s="206">
        <v>6</v>
      </c>
      <c r="F25" s="206">
        <f>E25+1</f>
        <v>7</v>
      </c>
      <c r="G25" s="206">
        <f t="shared" ref="G25:H25" si="0">F25+1</f>
        <v>8</v>
      </c>
      <c r="H25" s="206">
        <f t="shared" si="0"/>
        <v>9</v>
      </c>
      <c r="I25" s="206">
        <f t="shared" ref="I25" si="1">H25+1</f>
        <v>10</v>
      </c>
      <c r="J25" s="206">
        <f t="shared" ref="J25" si="2">I25+1</f>
        <v>11</v>
      </c>
      <c r="K25" s="206">
        <f t="shared" ref="K25" si="3">J25+1</f>
        <v>12</v>
      </c>
      <c r="L25" s="206">
        <f t="shared" ref="L25" si="4">K25+1</f>
        <v>13</v>
      </c>
      <c r="M25" s="206">
        <f t="shared" ref="M25" si="5">L25+1</f>
        <v>14</v>
      </c>
      <c r="N25" s="206">
        <f t="shared" ref="N25" si="6">M25+1</f>
        <v>15</v>
      </c>
      <c r="O25" s="206">
        <f t="shared" ref="O25" si="7">N25+1</f>
        <v>16</v>
      </c>
      <c r="P25" s="206">
        <f t="shared" ref="P25" si="8">O25+1</f>
        <v>17</v>
      </c>
      <c r="Q25" s="206">
        <f t="shared" ref="Q25" si="9">P25+1</f>
        <v>18</v>
      </c>
      <c r="R25" s="206">
        <f t="shared" ref="R25" si="10">Q25+1</f>
        <v>19</v>
      </c>
      <c r="S25" s="206">
        <f t="shared" ref="S25" si="11">R25+1</f>
        <v>20</v>
      </c>
      <c r="T25" s="206">
        <f t="shared" ref="T25" si="12">S25+1</f>
        <v>21</v>
      </c>
      <c r="U25" s="206">
        <f t="shared" ref="U25" si="13">T25+1</f>
        <v>22</v>
      </c>
      <c r="V25" s="206">
        <f t="shared" ref="V25" si="14">U25+1</f>
        <v>23</v>
      </c>
      <c r="W25" s="206">
        <f t="shared" ref="W25" si="15">V25+1</f>
        <v>24</v>
      </c>
      <c r="X25" s="206">
        <f t="shared" ref="X25" si="16">W25+1</f>
        <v>25</v>
      </c>
      <c r="Y25" s="206">
        <f t="shared" ref="Y25" si="17">X25+1</f>
        <v>26</v>
      </c>
      <c r="Z25" s="206">
        <f t="shared" ref="Z25" si="18">Y25+1</f>
        <v>27</v>
      </c>
      <c r="AA25" s="206">
        <f t="shared" ref="AA25" si="19">Z25+1</f>
        <v>28</v>
      </c>
      <c r="AB25" s="206">
        <f t="shared" ref="AB25" si="20">AA25+1</f>
        <v>29</v>
      </c>
      <c r="AC25" s="206">
        <f t="shared" ref="AC25" si="21">AB25+1</f>
        <v>30</v>
      </c>
      <c r="AD25" s="206">
        <f t="shared" ref="AD25" si="22">AC25+1</f>
        <v>31</v>
      </c>
      <c r="AE25" s="206">
        <f t="shared" ref="AE25" si="23">AD25+1</f>
        <v>32</v>
      </c>
      <c r="AF25" s="206">
        <f t="shared" ref="AF25" si="24">AE25+1</f>
        <v>33</v>
      </c>
      <c r="AG25" s="206">
        <f t="shared" ref="AG25" si="25">AF25+1</f>
        <v>34</v>
      </c>
      <c r="AH25" s="206">
        <f t="shared" ref="AH25" si="26">AG25+1</f>
        <v>35</v>
      </c>
      <c r="AI25" s="206">
        <f t="shared" ref="AI25" si="27">AH25+1</f>
        <v>36</v>
      </c>
      <c r="AJ25" s="206">
        <f t="shared" ref="AJ25" si="28">AI25+1</f>
        <v>37</v>
      </c>
      <c r="AK25" s="206">
        <f t="shared" ref="AK25" si="29">AJ25+1</f>
        <v>38</v>
      </c>
      <c r="AL25" s="206">
        <f t="shared" ref="AL25" si="30">AK25+1</f>
        <v>39</v>
      </c>
      <c r="AM25" s="206">
        <f t="shared" ref="AM25" si="31">AL25+1</f>
        <v>40</v>
      </c>
      <c r="AN25" s="206">
        <f t="shared" ref="AN25" si="32">AM25+1</f>
        <v>41</v>
      </c>
      <c r="AO25" s="206">
        <f t="shared" ref="AO25" si="33">AN25+1</f>
        <v>42</v>
      </c>
      <c r="AP25" s="206">
        <f t="shared" ref="AP25" si="34">AO25+1</f>
        <v>43</v>
      </c>
      <c r="AQ25" s="206">
        <f t="shared" ref="AQ25" si="35">AP25+1</f>
        <v>44</v>
      </c>
      <c r="AR25" s="206">
        <f t="shared" ref="AR25" si="36">AQ25+1</f>
        <v>45</v>
      </c>
      <c r="AS25" s="206">
        <f t="shared" ref="AS25" si="37">AR25+1</f>
        <v>46</v>
      </c>
      <c r="AT25" s="206">
        <f t="shared" ref="AT25" si="38">AS25+1</f>
        <v>47</v>
      </c>
      <c r="AU25" s="206">
        <f t="shared" ref="AU25" si="39">AT25+1</f>
        <v>48</v>
      </c>
      <c r="AV25" s="206">
        <f t="shared" ref="AV25" si="40">AU25+1</f>
        <v>49</v>
      </c>
    </row>
    <row r="26" spans="1:48" s="207" customFormat="1" ht="31.15" customHeight="1" x14ac:dyDescent="0.2">
      <c r="A26" s="208">
        <v>1</v>
      </c>
      <c r="B26" s="209" t="s">
        <v>409</v>
      </c>
      <c r="C26" s="209" t="s">
        <v>62</v>
      </c>
      <c r="D26" s="208" t="s">
        <v>520</v>
      </c>
      <c r="E26" s="208"/>
      <c r="F26" s="208"/>
      <c r="G26" s="210"/>
      <c r="H26" s="208"/>
      <c r="I26" s="210">
        <f>'3.2 паспорт Техсостояние ЛЭП'!R30</f>
        <v>36.783000000000001</v>
      </c>
      <c r="J26" s="210"/>
      <c r="K26" s="208"/>
      <c r="L26" s="208"/>
      <c r="M26" s="209" t="s">
        <v>541</v>
      </c>
      <c r="N26" s="248" t="s">
        <v>529</v>
      </c>
      <c r="O26" s="248" t="s">
        <v>530</v>
      </c>
      <c r="P26" s="249">
        <v>10830.039999999999</v>
      </c>
      <c r="Q26" s="248" t="s">
        <v>531</v>
      </c>
      <c r="R26" s="249">
        <v>9178</v>
      </c>
      <c r="S26" s="248" t="s">
        <v>532</v>
      </c>
      <c r="T26" s="248" t="s">
        <v>532</v>
      </c>
      <c r="U26" s="210">
        <v>7</v>
      </c>
      <c r="V26" s="210">
        <v>7</v>
      </c>
      <c r="W26" s="248" t="s">
        <v>533</v>
      </c>
      <c r="X26" s="249">
        <v>7000</v>
      </c>
      <c r="Y26" s="248"/>
      <c r="Z26" s="250"/>
      <c r="AA26" s="249"/>
      <c r="AB26" s="249">
        <v>7000</v>
      </c>
      <c r="AC26" s="249" t="s">
        <v>533</v>
      </c>
      <c r="AD26" s="249">
        <v>8260</v>
      </c>
      <c r="AE26" s="249">
        <v>8260</v>
      </c>
      <c r="AF26" s="210">
        <v>35865</v>
      </c>
      <c r="AG26" s="248" t="s">
        <v>534</v>
      </c>
      <c r="AH26" s="250">
        <v>41305</v>
      </c>
      <c r="AI26" s="250">
        <v>41432</v>
      </c>
      <c r="AJ26" s="250">
        <v>41463</v>
      </c>
      <c r="AK26" s="250">
        <v>41477</v>
      </c>
      <c r="AL26" s="248"/>
      <c r="AM26" s="248"/>
      <c r="AN26" s="250"/>
      <c r="AO26" s="248"/>
      <c r="AP26" s="250">
        <v>41477</v>
      </c>
      <c r="AQ26" s="250">
        <v>41477</v>
      </c>
      <c r="AR26" s="250">
        <v>41477</v>
      </c>
      <c r="AS26" s="250">
        <v>41477</v>
      </c>
      <c r="AT26" s="250">
        <f>AS26+180</f>
        <v>41657</v>
      </c>
      <c r="AU26" s="248"/>
      <c r="AV26" s="248"/>
    </row>
    <row r="27" spans="1:48" s="207" customFormat="1" ht="31.15" customHeight="1" x14ac:dyDescent="0.2">
      <c r="A27" s="208"/>
      <c r="B27" s="209"/>
      <c r="C27" s="209"/>
      <c r="D27" s="208"/>
      <c r="E27" s="208"/>
      <c r="F27" s="208"/>
      <c r="G27" s="210"/>
      <c r="H27" s="208"/>
      <c r="I27" s="210"/>
      <c r="J27" s="210"/>
      <c r="K27" s="208"/>
      <c r="L27" s="208"/>
      <c r="M27" s="209"/>
      <c r="N27" s="248"/>
      <c r="O27" s="248"/>
      <c r="P27" s="249"/>
      <c r="Q27" s="248"/>
      <c r="R27" s="249"/>
      <c r="S27" s="248"/>
      <c r="T27" s="248"/>
      <c r="U27" s="210"/>
      <c r="V27" s="210"/>
      <c r="W27" s="248" t="s">
        <v>535</v>
      </c>
      <c r="X27" s="249">
        <v>8533.3690000000006</v>
      </c>
      <c r="Y27" s="248"/>
      <c r="Z27" s="250"/>
      <c r="AA27" s="249"/>
      <c r="AB27" s="249"/>
      <c r="AC27" s="249"/>
      <c r="AD27" s="249"/>
      <c r="AE27" s="249"/>
      <c r="AF27" s="210"/>
      <c r="AG27" s="248"/>
      <c r="AH27" s="250"/>
      <c r="AI27" s="250"/>
      <c r="AJ27" s="250"/>
      <c r="AK27" s="250"/>
      <c r="AL27" s="248"/>
      <c r="AM27" s="248"/>
      <c r="AN27" s="250"/>
      <c r="AO27" s="248"/>
      <c r="AP27" s="250"/>
      <c r="AQ27" s="250"/>
      <c r="AR27" s="250"/>
      <c r="AS27" s="250"/>
      <c r="AT27" s="250"/>
      <c r="AU27" s="248"/>
      <c r="AV27" s="248"/>
    </row>
    <row r="28" spans="1:48" s="207" customFormat="1" ht="31.15" customHeight="1" x14ac:dyDescent="0.2">
      <c r="A28" s="208"/>
      <c r="B28" s="209"/>
      <c r="C28" s="209"/>
      <c r="D28" s="208"/>
      <c r="E28" s="208"/>
      <c r="F28" s="208"/>
      <c r="G28" s="210"/>
      <c r="H28" s="208"/>
      <c r="I28" s="210"/>
      <c r="J28" s="210"/>
      <c r="K28" s="208"/>
      <c r="L28" s="208"/>
      <c r="M28" s="209"/>
      <c r="N28" s="248"/>
      <c r="O28" s="248"/>
      <c r="P28" s="249"/>
      <c r="Q28" s="248"/>
      <c r="R28" s="249"/>
      <c r="S28" s="248"/>
      <c r="T28" s="248"/>
      <c r="U28" s="210"/>
      <c r="V28" s="210"/>
      <c r="W28" s="248" t="s">
        <v>536</v>
      </c>
      <c r="X28" s="249">
        <v>8834.2180000000008</v>
      </c>
      <c r="Y28" s="248"/>
      <c r="Z28" s="250"/>
      <c r="AA28" s="249"/>
      <c r="AB28" s="249"/>
      <c r="AC28" s="249"/>
      <c r="AD28" s="249"/>
      <c r="AE28" s="249"/>
      <c r="AF28" s="210"/>
      <c r="AG28" s="248"/>
      <c r="AH28" s="250"/>
      <c r="AI28" s="250"/>
      <c r="AJ28" s="250"/>
      <c r="AK28" s="250"/>
      <c r="AL28" s="248"/>
      <c r="AM28" s="248"/>
      <c r="AN28" s="250"/>
      <c r="AO28" s="248"/>
      <c r="AP28" s="250"/>
      <c r="AQ28" s="250"/>
      <c r="AR28" s="250"/>
      <c r="AS28" s="250"/>
      <c r="AT28" s="250"/>
      <c r="AU28" s="248"/>
      <c r="AV28" s="248"/>
    </row>
    <row r="29" spans="1:48" s="207" customFormat="1" ht="31.15" customHeight="1" x14ac:dyDescent="0.2">
      <c r="A29" s="208"/>
      <c r="B29" s="209"/>
      <c r="C29" s="209"/>
      <c r="D29" s="208"/>
      <c r="E29" s="208"/>
      <c r="F29" s="208"/>
      <c r="G29" s="210"/>
      <c r="H29" s="208"/>
      <c r="I29" s="210"/>
      <c r="J29" s="210"/>
      <c r="K29" s="208"/>
      <c r="L29" s="208"/>
      <c r="M29" s="209"/>
      <c r="N29" s="248"/>
      <c r="O29" s="248"/>
      <c r="P29" s="249"/>
      <c r="Q29" s="248"/>
      <c r="R29" s="249"/>
      <c r="S29" s="248"/>
      <c r="T29" s="248"/>
      <c r="U29" s="210"/>
      <c r="V29" s="210"/>
      <c r="W29" s="248" t="s">
        <v>537</v>
      </c>
      <c r="X29" s="249">
        <v>7711.8639999999996</v>
      </c>
      <c r="Y29" s="248" t="s">
        <v>537</v>
      </c>
      <c r="Z29" s="250"/>
      <c r="AA29" s="249"/>
      <c r="AB29" s="249"/>
      <c r="AC29" s="249"/>
      <c r="AD29" s="249"/>
      <c r="AE29" s="249"/>
      <c r="AF29" s="210"/>
      <c r="AG29" s="248"/>
      <c r="AH29" s="250"/>
      <c r="AI29" s="250"/>
      <c r="AJ29" s="250"/>
      <c r="AK29" s="250"/>
      <c r="AL29" s="248"/>
      <c r="AM29" s="248"/>
      <c r="AN29" s="250"/>
      <c r="AO29" s="248"/>
      <c r="AP29" s="250"/>
      <c r="AQ29" s="250"/>
      <c r="AR29" s="250"/>
      <c r="AS29" s="250"/>
      <c r="AT29" s="250"/>
      <c r="AU29" s="248"/>
      <c r="AV29" s="248"/>
    </row>
    <row r="30" spans="1:48" s="207" customFormat="1" ht="31.15" customHeight="1" x14ac:dyDescent="0.2">
      <c r="A30" s="208"/>
      <c r="B30" s="209"/>
      <c r="C30" s="209"/>
      <c r="D30" s="208"/>
      <c r="E30" s="208"/>
      <c r="F30" s="208"/>
      <c r="G30" s="210"/>
      <c r="H30" s="208"/>
      <c r="I30" s="210"/>
      <c r="J30" s="210"/>
      <c r="K30" s="208"/>
      <c r="L30" s="208"/>
      <c r="M30" s="209"/>
      <c r="N30" s="248"/>
      <c r="O30" s="248"/>
      <c r="P30" s="249"/>
      <c r="Q30" s="248"/>
      <c r="R30" s="249"/>
      <c r="S30" s="248"/>
      <c r="T30" s="248"/>
      <c r="U30" s="210"/>
      <c r="V30" s="210"/>
      <c r="W30" s="248" t="s">
        <v>538</v>
      </c>
      <c r="X30" s="249">
        <v>8623.1479999999992</v>
      </c>
      <c r="Y30" s="248" t="s">
        <v>538</v>
      </c>
      <c r="Z30" s="250"/>
      <c r="AA30" s="249"/>
      <c r="AB30" s="249"/>
      <c r="AC30" s="249"/>
      <c r="AD30" s="249"/>
      <c r="AE30" s="249"/>
      <c r="AF30" s="210"/>
      <c r="AG30" s="248"/>
      <c r="AH30" s="250"/>
      <c r="AI30" s="250"/>
      <c r="AJ30" s="250"/>
      <c r="AK30" s="250"/>
      <c r="AL30" s="248"/>
      <c r="AM30" s="248"/>
      <c r="AN30" s="250"/>
      <c r="AO30" s="248"/>
      <c r="AP30" s="250"/>
      <c r="AQ30" s="250"/>
      <c r="AR30" s="250"/>
      <c r="AS30" s="250"/>
      <c r="AT30" s="250"/>
      <c r="AU30" s="248"/>
      <c r="AV30" s="248"/>
    </row>
    <row r="31" spans="1:48" s="207" customFormat="1" ht="31.15" customHeight="1" x14ac:dyDescent="0.2">
      <c r="A31" s="208"/>
      <c r="B31" s="209"/>
      <c r="C31" s="209"/>
      <c r="D31" s="208"/>
      <c r="E31" s="208"/>
      <c r="F31" s="208"/>
      <c r="G31" s="210"/>
      <c r="H31" s="208"/>
      <c r="I31" s="210"/>
      <c r="J31" s="210"/>
      <c r="K31" s="208"/>
      <c r="L31" s="208"/>
      <c r="M31" s="209"/>
      <c r="N31" s="248"/>
      <c r="O31" s="248"/>
      <c r="P31" s="249"/>
      <c r="Q31" s="248"/>
      <c r="R31" s="249"/>
      <c r="S31" s="248"/>
      <c r="T31" s="248"/>
      <c r="U31" s="210"/>
      <c r="V31" s="210"/>
      <c r="W31" s="248" t="s">
        <v>539</v>
      </c>
      <c r="X31" s="249">
        <v>8728.0490000000009</v>
      </c>
      <c r="Y31" s="248" t="s">
        <v>539</v>
      </c>
      <c r="Z31" s="250"/>
      <c r="AA31" s="249"/>
      <c r="AB31" s="249"/>
      <c r="AC31" s="249"/>
      <c r="AD31" s="249"/>
      <c r="AE31" s="249"/>
      <c r="AF31" s="210"/>
      <c r="AG31" s="248"/>
      <c r="AH31" s="250"/>
      <c r="AI31" s="250"/>
      <c r="AJ31" s="250"/>
      <c r="AK31" s="250"/>
      <c r="AL31" s="248"/>
      <c r="AM31" s="248"/>
      <c r="AN31" s="250"/>
      <c r="AO31" s="248"/>
      <c r="AP31" s="250"/>
      <c r="AQ31" s="250"/>
      <c r="AR31" s="250"/>
      <c r="AS31" s="250"/>
      <c r="AT31" s="250"/>
      <c r="AU31" s="248"/>
      <c r="AV31" s="248"/>
    </row>
    <row r="32" spans="1:48" s="207" customFormat="1" ht="31.15" customHeight="1" x14ac:dyDescent="0.2">
      <c r="A32" s="208"/>
      <c r="B32" s="209"/>
      <c r="C32" s="209"/>
      <c r="D32" s="208"/>
      <c r="E32" s="208"/>
      <c r="F32" s="208"/>
      <c r="G32" s="210"/>
      <c r="H32" s="208"/>
      <c r="I32" s="210"/>
      <c r="J32" s="210"/>
      <c r="K32" s="208"/>
      <c r="L32" s="208"/>
      <c r="M32" s="209"/>
      <c r="N32" s="248"/>
      <c r="O32" s="248"/>
      <c r="P32" s="249"/>
      <c r="Q32" s="248"/>
      <c r="R32" s="249"/>
      <c r="S32" s="248"/>
      <c r="T32" s="248"/>
      <c r="U32" s="210"/>
      <c r="V32" s="210"/>
      <c r="W32" s="248" t="s">
        <v>540</v>
      </c>
      <c r="X32" s="249">
        <v>8861.8989999999994</v>
      </c>
      <c r="Y32" s="248" t="s">
        <v>540</v>
      </c>
      <c r="Z32" s="250"/>
      <c r="AA32" s="249"/>
      <c r="AB32" s="249"/>
      <c r="AC32" s="249"/>
      <c r="AD32" s="249"/>
      <c r="AE32" s="249"/>
      <c r="AF32" s="210"/>
      <c r="AG32" s="248"/>
      <c r="AH32" s="250"/>
      <c r="AI32" s="250"/>
      <c r="AJ32" s="250"/>
      <c r="AK32" s="250"/>
      <c r="AL32" s="248"/>
      <c r="AM32" s="248"/>
      <c r="AN32" s="250"/>
      <c r="AO32" s="248"/>
      <c r="AP32" s="250"/>
      <c r="AQ32" s="250"/>
      <c r="AR32" s="250"/>
      <c r="AS32" s="250"/>
      <c r="AT32" s="250"/>
      <c r="AU32" s="248"/>
      <c r="AV32" s="248"/>
    </row>
    <row r="33" spans="1:48" s="281" customFormat="1" ht="10.5" x14ac:dyDescent="0.15">
      <c r="A33" s="275"/>
      <c r="B33" s="276" t="s">
        <v>553</v>
      </c>
      <c r="C33" s="276"/>
      <c r="D33" s="275"/>
      <c r="E33" s="275"/>
      <c r="F33" s="275"/>
      <c r="G33" s="277"/>
      <c r="H33" s="275"/>
      <c r="I33" s="277"/>
      <c r="J33" s="277"/>
      <c r="K33" s="275"/>
      <c r="L33" s="275"/>
      <c r="M33" s="276"/>
      <c r="N33" s="278"/>
      <c r="O33" s="278"/>
      <c r="P33" s="279"/>
      <c r="Q33" s="278"/>
      <c r="R33" s="279"/>
      <c r="S33" s="278"/>
      <c r="T33" s="278"/>
      <c r="U33" s="277"/>
      <c r="V33" s="277"/>
      <c r="W33" s="278"/>
      <c r="X33" s="279"/>
      <c r="Y33" s="278"/>
      <c r="Z33" s="280"/>
      <c r="AA33" s="279"/>
      <c r="AB33" s="279"/>
      <c r="AC33" s="279"/>
      <c r="AD33" s="279">
        <f>SUM(AD26:AD32)</f>
        <v>8260</v>
      </c>
      <c r="AE33" s="279"/>
      <c r="AF33" s="277"/>
      <c r="AG33" s="278"/>
      <c r="AH33" s="280"/>
      <c r="AI33" s="280"/>
      <c r="AJ33" s="280"/>
      <c r="AK33" s="280"/>
      <c r="AL33" s="278"/>
      <c r="AM33" s="278"/>
      <c r="AN33" s="280"/>
      <c r="AO33" s="278"/>
      <c r="AP33" s="280"/>
      <c r="AQ33" s="280"/>
      <c r="AR33" s="280"/>
      <c r="AS33" s="280"/>
      <c r="AT33" s="280"/>
      <c r="AU33" s="278"/>
      <c r="AV33" s="27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37" zoomScale="90" zoomScaleNormal="90" zoomScaleSheetLayoutView="90" workbookViewId="0">
      <selection activeCell="B28" sqref="B28"/>
    </sheetView>
  </sheetViews>
  <sheetFormatPr defaultRowHeight="15.75" x14ac:dyDescent="0.25"/>
  <cols>
    <col min="1" max="2" width="66.140625" style="60" customWidth="1"/>
    <col min="3" max="3" width="8.85546875" style="87" hidden="1" customWidth="1"/>
    <col min="4" max="4" width="0" style="87" hidden="1" customWidth="1"/>
    <col min="5" max="256" width="8.85546875" style="87"/>
    <col min="257" max="258" width="66.140625" style="87" customWidth="1"/>
    <col min="259" max="512" width="8.85546875" style="87"/>
    <col min="513" max="514" width="66.140625" style="87" customWidth="1"/>
    <col min="515" max="768" width="8.85546875" style="87"/>
    <col min="769" max="770" width="66.140625" style="87" customWidth="1"/>
    <col min="771" max="1024" width="8.85546875" style="87"/>
    <col min="1025" max="1026" width="66.140625" style="87" customWidth="1"/>
    <col min="1027" max="1280" width="8.85546875" style="87"/>
    <col min="1281" max="1282" width="66.140625" style="87" customWidth="1"/>
    <col min="1283" max="1536" width="8.85546875" style="87"/>
    <col min="1537" max="1538" width="66.140625" style="87" customWidth="1"/>
    <col min="1539" max="1792" width="8.85546875" style="87"/>
    <col min="1793" max="1794" width="66.140625" style="87" customWidth="1"/>
    <col min="1795" max="2048" width="8.85546875" style="87"/>
    <col min="2049" max="2050" width="66.140625" style="87" customWidth="1"/>
    <col min="2051" max="2304" width="8.85546875" style="87"/>
    <col min="2305" max="2306" width="66.140625" style="87" customWidth="1"/>
    <col min="2307" max="2560" width="8.85546875" style="87"/>
    <col min="2561" max="2562" width="66.140625" style="87" customWidth="1"/>
    <col min="2563" max="2816" width="8.85546875" style="87"/>
    <col min="2817" max="2818" width="66.140625" style="87" customWidth="1"/>
    <col min="2819" max="3072" width="8.85546875" style="87"/>
    <col min="3073" max="3074" width="66.140625" style="87" customWidth="1"/>
    <col min="3075" max="3328" width="8.85546875" style="87"/>
    <col min="3329" max="3330" width="66.140625" style="87" customWidth="1"/>
    <col min="3331" max="3584" width="8.85546875" style="87"/>
    <col min="3585" max="3586" width="66.140625" style="87" customWidth="1"/>
    <col min="3587" max="3840" width="8.85546875" style="87"/>
    <col min="3841" max="3842" width="66.140625" style="87" customWidth="1"/>
    <col min="3843" max="4096" width="8.85546875" style="87"/>
    <col min="4097" max="4098" width="66.140625" style="87" customWidth="1"/>
    <col min="4099" max="4352" width="8.85546875" style="87"/>
    <col min="4353" max="4354" width="66.140625" style="87" customWidth="1"/>
    <col min="4355" max="4608" width="8.85546875" style="87"/>
    <col min="4609" max="4610" width="66.140625" style="87" customWidth="1"/>
    <col min="4611" max="4864" width="8.85546875" style="87"/>
    <col min="4865" max="4866" width="66.140625" style="87" customWidth="1"/>
    <col min="4867" max="5120" width="8.85546875" style="87"/>
    <col min="5121" max="5122" width="66.140625" style="87" customWidth="1"/>
    <col min="5123" max="5376" width="8.85546875" style="87"/>
    <col min="5377" max="5378" width="66.140625" style="87" customWidth="1"/>
    <col min="5379" max="5632" width="8.85546875" style="87"/>
    <col min="5633" max="5634" width="66.140625" style="87" customWidth="1"/>
    <col min="5635" max="5888" width="8.85546875" style="87"/>
    <col min="5889" max="5890" width="66.140625" style="87" customWidth="1"/>
    <col min="5891" max="6144" width="8.85546875" style="87"/>
    <col min="6145" max="6146" width="66.140625" style="87" customWidth="1"/>
    <col min="6147" max="6400" width="8.85546875" style="87"/>
    <col min="6401" max="6402" width="66.140625" style="87" customWidth="1"/>
    <col min="6403" max="6656" width="8.85546875" style="87"/>
    <col min="6657" max="6658" width="66.140625" style="87" customWidth="1"/>
    <col min="6659" max="6912" width="8.85546875" style="87"/>
    <col min="6913" max="6914" width="66.140625" style="87" customWidth="1"/>
    <col min="6915" max="7168" width="8.85546875" style="87"/>
    <col min="7169" max="7170" width="66.140625" style="87" customWidth="1"/>
    <col min="7171" max="7424" width="8.85546875" style="87"/>
    <col min="7425" max="7426" width="66.140625" style="87" customWidth="1"/>
    <col min="7427" max="7680" width="8.85546875" style="87"/>
    <col min="7681" max="7682" width="66.140625" style="87" customWidth="1"/>
    <col min="7683" max="7936" width="8.85546875" style="87"/>
    <col min="7937" max="7938" width="66.140625" style="87" customWidth="1"/>
    <col min="7939" max="8192" width="8.85546875" style="87"/>
    <col min="8193" max="8194" width="66.140625" style="87" customWidth="1"/>
    <col min="8195" max="8448" width="8.85546875" style="87"/>
    <col min="8449" max="8450" width="66.140625" style="87" customWidth="1"/>
    <col min="8451" max="8704" width="8.85546875" style="87"/>
    <col min="8705" max="8706" width="66.140625" style="87" customWidth="1"/>
    <col min="8707" max="8960" width="8.85546875" style="87"/>
    <col min="8961" max="8962" width="66.140625" style="87" customWidth="1"/>
    <col min="8963" max="9216" width="8.85546875" style="87"/>
    <col min="9217" max="9218" width="66.140625" style="87" customWidth="1"/>
    <col min="9219" max="9472" width="8.85546875" style="87"/>
    <col min="9473" max="9474" width="66.140625" style="87" customWidth="1"/>
    <col min="9475" max="9728" width="8.85546875" style="87"/>
    <col min="9729" max="9730" width="66.140625" style="87" customWidth="1"/>
    <col min="9731" max="9984" width="8.85546875" style="87"/>
    <col min="9985" max="9986" width="66.140625" style="87" customWidth="1"/>
    <col min="9987" max="10240" width="8.85546875" style="87"/>
    <col min="10241" max="10242" width="66.140625" style="87" customWidth="1"/>
    <col min="10243" max="10496" width="8.85546875" style="87"/>
    <col min="10497" max="10498" width="66.140625" style="87" customWidth="1"/>
    <col min="10499" max="10752" width="8.85546875" style="87"/>
    <col min="10753" max="10754" width="66.140625" style="87" customWidth="1"/>
    <col min="10755" max="11008" width="8.85546875" style="87"/>
    <col min="11009" max="11010" width="66.140625" style="87" customWidth="1"/>
    <col min="11011" max="11264" width="8.85546875" style="87"/>
    <col min="11265" max="11266" width="66.140625" style="87" customWidth="1"/>
    <col min="11267" max="11520" width="8.85546875" style="87"/>
    <col min="11521" max="11522" width="66.140625" style="87" customWidth="1"/>
    <col min="11523" max="11776" width="8.85546875" style="87"/>
    <col min="11777" max="11778" width="66.140625" style="87" customWidth="1"/>
    <col min="11779" max="12032" width="8.85546875" style="87"/>
    <col min="12033" max="12034" width="66.140625" style="87" customWidth="1"/>
    <col min="12035" max="12288" width="8.85546875" style="87"/>
    <col min="12289" max="12290" width="66.140625" style="87" customWidth="1"/>
    <col min="12291" max="12544" width="8.85546875" style="87"/>
    <col min="12545" max="12546" width="66.140625" style="87" customWidth="1"/>
    <col min="12547" max="12800" width="8.85546875" style="87"/>
    <col min="12801" max="12802" width="66.140625" style="87" customWidth="1"/>
    <col min="12803" max="13056" width="8.85546875" style="87"/>
    <col min="13057" max="13058" width="66.140625" style="87" customWidth="1"/>
    <col min="13059" max="13312" width="8.85546875" style="87"/>
    <col min="13313" max="13314" width="66.140625" style="87" customWidth="1"/>
    <col min="13315" max="13568" width="8.85546875" style="87"/>
    <col min="13569" max="13570" width="66.140625" style="87" customWidth="1"/>
    <col min="13571" max="13824" width="8.85546875" style="87"/>
    <col min="13825" max="13826" width="66.140625" style="87" customWidth="1"/>
    <col min="13827" max="14080" width="8.85546875" style="87"/>
    <col min="14081" max="14082" width="66.140625" style="87" customWidth="1"/>
    <col min="14083" max="14336" width="8.85546875" style="87"/>
    <col min="14337" max="14338" width="66.140625" style="87" customWidth="1"/>
    <col min="14339" max="14592" width="8.85546875" style="87"/>
    <col min="14593" max="14594" width="66.140625" style="87" customWidth="1"/>
    <col min="14595" max="14848" width="8.85546875" style="87"/>
    <col min="14849" max="14850" width="66.140625" style="87" customWidth="1"/>
    <col min="14851" max="15104" width="8.85546875" style="87"/>
    <col min="15105" max="15106" width="66.140625" style="87" customWidth="1"/>
    <col min="15107" max="15360" width="8.85546875" style="87"/>
    <col min="15361" max="15362" width="66.140625" style="87" customWidth="1"/>
    <col min="15363" max="15616" width="8.85546875" style="87"/>
    <col min="15617" max="15618" width="66.140625" style="87" customWidth="1"/>
    <col min="15619" max="15872" width="8.85546875" style="87"/>
    <col min="15873" max="15874" width="66.140625" style="87" customWidth="1"/>
    <col min="15875" max="16128" width="8.85546875" style="87"/>
    <col min="16129" max="16130" width="66.140625" style="87" customWidth="1"/>
    <col min="16131" max="16384" width="8.85546875" style="87"/>
  </cols>
  <sheetData>
    <row r="1" spans="1:8" ht="18.75" x14ac:dyDescent="0.25">
      <c r="B1" s="31" t="s">
        <v>66</v>
      </c>
    </row>
    <row r="2" spans="1:8" ht="18.75" x14ac:dyDescent="0.3">
      <c r="B2" s="12" t="s">
        <v>8</v>
      </c>
    </row>
    <row r="3" spans="1:8" ht="18.75" x14ac:dyDescent="0.3">
      <c r="B3" s="12" t="s">
        <v>401</v>
      </c>
    </row>
    <row r="4" spans="1:8" x14ac:dyDescent="0.25">
      <c r="B4" s="34"/>
    </row>
    <row r="5" spans="1:8" ht="18.75" x14ac:dyDescent="0.3">
      <c r="A5" s="446" t="str">
        <f>'1. паспорт местоположение'!A5:C5</f>
        <v>Год раскрытия информации: 2022 год</v>
      </c>
      <c r="B5" s="446"/>
      <c r="C5" s="49"/>
      <c r="D5" s="49"/>
      <c r="E5" s="49"/>
      <c r="F5" s="49"/>
      <c r="G5" s="49"/>
      <c r="H5" s="49"/>
    </row>
    <row r="6" spans="1:8" ht="18.75" x14ac:dyDescent="0.3">
      <c r="A6" s="136"/>
      <c r="B6" s="136"/>
      <c r="C6" s="136"/>
      <c r="D6" s="136"/>
      <c r="E6" s="136"/>
      <c r="F6" s="136"/>
      <c r="G6" s="136"/>
      <c r="H6" s="136"/>
    </row>
    <row r="7" spans="1:8" ht="18.75" x14ac:dyDescent="0.25">
      <c r="A7" s="332" t="s">
        <v>7</v>
      </c>
      <c r="B7" s="332"/>
      <c r="C7" s="138"/>
      <c r="D7" s="138"/>
      <c r="E7" s="138"/>
      <c r="F7" s="138"/>
      <c r="G7" s="138"/>
      <c r="H7" s="138"/>
    </row>
    <row r="8" spans="1:8" ht="18.75" x14ac:dyDescent="0.25">
      <c r="A8" s="138"/>
      <c r="B8" s="138"/>
      <c r="C8" s="138"/>
      <c r="D8" s="138"/>
      <c r="E8" s="138"/>
      <c r="F8" s="138"/>
      <c r="G8" s="138"/>
      <c r="H8" s="138"/>
    </row>
    <row r="9" spans="1:8" x14ac:dyDescent="0.25">
      <c r="A9" s="333" t="str">
        <f>'1. паспорт местоположение'!A9:C9</f>
        <v>Акционерное общество "Янтарьэнерго" ДЗО  ПАО "Россети"</v>
      </c>
      <c r="B9" s="333"/>
      <c r="C9" s="141"/>
      <c r="D9" s="141"/>
      <c r="E9" s="141"/>
      <c r="F9" s="141"/>
      <c r="G9" s="141"/>
      <c r="H9" s="141"/>
    </row>
    <row r="10" spans="1:8" x14ac:dyDescent="0.25">
      <c r="A10" s="337" t="s">
        <v>6</v>
      </c>
      <c r="B10" s="337"/>
      <c r="C10" s="143"/>
      <c r="D10" s="143"/>
      <c r="E10" s="143"/>
      <c r="F10" s="143"/>
      <c r="G10" s="143"/>
      <c r="H10" s="143"/>
    </row>
    <row r="11" spans="1:8" ht="18.75" x14ac:dyDescent="0.25">
      <c r="A11" s="138"/>
      <c r="B11" s="138"/>
      <c r="C11" s="138"/>
      <c r="D11" s="138"/>
      <c r="E11" s="138"/>
      <c r="F11" s="138"/>
      <c r="G11" s="138"/>
      <c r="H11" s="138"/>
    </row>
    <row r="12" spans="1:8" x14ac:dyDescent="0.25">
      <c r="A12" s="333" t="str">
        <f>'1. паспорт местоположение'!A12:C12</f>
        <v>F_prj_111001_2475</v>
      </c>
      <c r="B12" s="333"/>
      <c r="C12" s="141"/>
      <c r="D12" s="141"/>
      <c r="E12" s="141"/>
      <c r="F12" s="141"/>
      <c r="G12" s="141"/>
      <c r="H12" s="141"/>
    </row>
    <row r="13" spans="1:8" x14ac:dyDescent="0.25">
      <c r="A13" s="337" t="s">
        <v>5</v>
      </c>
      <c r="B13" s="337"/>
      <c r="C13" s="143"/>
      <c r="D13" s="143"/>
      <c r="E13" s="143"/>
      <c r="F13" s="143"/>
      <c r="G13" s="143"/>
      <c r="H13" s="143"/>
    </row>
    <row r="14" spans="1:8" ht="18.75" x14ac:dyDescent="0.25">
      <c r="A14" s="168"/>
      <c r="B14" s="168"/>
      <c r="C14" s="168"/>
      <c r="D14" s="168"/>
      <c r="E14" s="168"/>
      <c r="F14" s="168"/>
      <c r="G14" s="168"/>
      <c r="H14" s="168"/>
    </row>
    <row r="15" spans="1:8" ht="41.25" customHeight="1" x14ac:dyDescent="0.25">
      <c r="A15" s="339" t="str">
        <f>'1. паспорт местоположение'!A15:C15</f>
        <v>Разработка проектно-сметной документации по титулу "Реконструкция ВЛ 110 кВ №122 и ВЛ №155 (ВЛ 122 - инв. № 5115094, ВЛ 155 - инв. № 5115966)"</v>
      </c>
      <c r="B15" s="339"/>
      <c r="C15" s="141"/>
      <c r="D15" s="141"/>
      <c r="E15" s="141"/>
      <c r="F15" s="141"/>
      <c r="G15" s="141"/>
      <c r="H15" s="141"/>
    </row>
    <row r="16" spans="1:8" x14ac:dyDescent="0.25">
      <c r="A16" s="337" t="s">
        <v>4</v>
      </c>
      <c r="B16" s="337"/>
      <c r="C16" s="143"/>
      <c r="D16" s="143"/>
      <c r="E16" s="143"/>
      <c r="F16" s="143"/>
      <c r="G16" s="143"/>
      <c r="H16" s="143"/>
    </row>
    <row r="17" spans="1:2" x14ac:dyDescent="0.25">
      <c r="B17" s="61"/>
    </row>
    <row r="18" spans="1:2" x14ac:dyDescent="0.25">
      <c r="A18" s="447" t="s">
        <v>386</v>
      </c>
      <c r="B18" s="448"/>
    </row>
    <row r="19" spans="1:2" x14ac:dyDescent="0.25">
      <c r="B19" s="34"/>
    </row>
    <row r="20" spans="1:2" ht="16.5" thickBot="1" x14ac:dyDescent="0.3">
      <c r="B20" s="62"/>
    </row>
    <row r="21" spans="1:2" ht="45.75" thickBot="1" x14ac:dyDescent="0.3">
      <c r="A21" s="63" t="s">
        <v>286</v>
      </c>
      <c r="B21" s="211" t="str">
        <f>A15</f>
        <v>Разработка проектно-сметной документации по титулу "Реконструкция ВЛ 110 кВ №122 и ВЛ №155 (ВЛ 122 - инв. № 5115094, ВЛ 155 - инв. № 5115966)"</v>
      </c>
    </row>
    <row r="22" spans="1:2" ht="16.5" thickBot="1" x14ac:dyDescent="0.3">
      <c r="A22" s="63" t="s">
        <v>287</v>
      </c>
      <c r="B22" s="64" t="str">
        <f>'1. паспорт местоположение'!C27</f>
        <v>Гвардейский городской округ; Полесский городской округ</v>
      </c>
    </row>
    <row r="23" spans="1:2" ht="16.5" thickBot="1" x14ac:dyDescent="0.3">
      <c r="A23" s="63" t="s">
        <v>270</v>
      </c>
      <c r="B23" s="65" t="s">
        <v>528</v>
      </c>
    </row>
    <row r="24" spans="1:2" ht="16.5" thickBot="1" x14ac:dyDescent="0.3">
      <c r="A24" s="63" t="s">
        <v>288</v>
      </c>
      <c r="B24" s="65">
        <v>0</v>
      </c>
    </row>
    <row r="25" spans="1:2" ht="16.5" thickBot="1" x14ac:dyDescent="0.3">
      <c r="A25" s="66" t="s">
        <v>289</v>
      </c>
      <c r="B25" s="64" t="s">
        <v>520</v>
      </c>
    </row>
    <row r="26" spans="1:2" ht="16.5" thickBot="1" x14ac:dyDescent="0.3">
      <c r="A26" s="67" t="s">
        <v>290</v>
      </c>
      <c r="B26" s="282" t="s">
        <v>552</v>
      </c>
    </row>
    <row r="27" spans="1:2" ht="29.25" thickBot="1" x14ac:dyDescent="0.3">
      <c r="A27" s="74" t="s">
        <v>566</v>
      </c>
      <c r="B27" s="213">
        <f>'6.2. Паспорт фин осв ввод'!C24</f>
        <v>8.26</v>
      </c>
    </row>
    <row r="28" spans="1:2" ht="16.5" thickBot="1" x14ac:dyDescent="0.3">
      <c r="A28" s="69" t="s">
        <v>291</v>
      </c>
      <c r="B28" s="69" t="s">
        <v>551</v>
      </c>
    </row>
    <row r="29" spans="1:2" ht="29.25" thickBot="1" x14ac:dyDescent="0.3">
      <c r="A29" s="75" t="s">
        <v>544</v>
      </c>
      <c r="B29" s="214">
        <f>'7. Паспорт отчет о закупке'!AD33/1000</f>
        <v>8.26</v>
      </c>
    </row>
    <row r="30" spans="1:2" ht="29.25" thickBot="1" x14ac:dyDescent="0.3">
      <c r="A30" s="75" t="s">
        <v>545</v>
      </c>
      <c r="B30" s="214">
        <f>B32+B37+B42</f>
        <v>8.26</v>
      </c>
    </row>
    <row r="31" spans="1:2" ht="16.5" thickBot="1" x14ac:dyDescent="0.3">
      <c r="A31" s="69" t="s">
        <v>292</v>
      </c>
      <c r="B31" s="116"/>
    </row>
    <row r="32" spans="1:2" ht="29.25" thickBot="1" x14ac:dyDescent="0.3">
      <c r="A32" s="75" t="s">
        <v>293</v>
      </c>
      <c r="B32" s="116">
        <f xml:space="preserve"> SUMIF(C33:C50, 10,B33:B50)</f>
        <v>0</v>
      </c>
    </row>
    <row r="33" spans="1:3" s="212" customFormat="1" ht="30.75" thickBot="1" x14ac:dyDescent="0.3">
      <c r="A33" s="117" t="s">
        <v>546</v>
      </c>
      <c r="B33" s="118"/>
      <c r="C33" s="212">
        <v>10</v>
      </c>
    </row>
    <row r="34" spans="1:3" ht="16.5" thickBot="1" x14ac:dyDescent="0.3">
      <c r="A34" s="69" t="s">
        <v>294</v>
      </c>
      <c r="B34" s="119">
        <f>B33/$B$27</f>
        <v>0</v>
      </c>
    </row>
    <row r="35" spans="1:3" ht="16.5" thickBot="1" x14ac:dyDescent="0.3">
      <c r="A35" s="69" t="s">
        <v>547</v>
      </c>
      <c r="B35" s="116"/>
      <c r="C35" s="87">
        <v>1</v>
      </c>
    </row>
    <row r="36" spans="1:3" ht="16.5" thickBot="1" x14ac:dyDescent="0.3">
      <c r="A36" s="69" t="s">
        <v>548</v>
      </c>
      <c r="B36" s="116"/>
      <c r="C36" s="87">
        <v>2</v>
      </c>
    </row>
    <row r="37" spans="1:3" ht="29.25" thickBot="1" x14ac:dyDescent="0.3">
      <c r="A37" s="75" t="s">
        <v>295</v>
      </c>
      <c r="B37" s="116">
        <f xml:space="preserve"> SUMIF(C38:C50, 20,B38:B50)</f>
        <v>0</v>
      </c>
    </row>
    <row r="38" spans="1:3" s="212" customFormat="1" ht="30.75" thickBot="1" x14ac:dyDescent="0.3">
      <c r="A38" s="117" t="s">
        <v>546</v>
      </c>
      <c r="B38" s="118"/>
      <c r="C38" s="212">
        <v>20</v>
      </c>
    </row>
    <row r="39" spans="1:3" ht="16.5" thickBot="1" x14ac:dyDescent="0.3">
      <c r="A39" s="69" t="s">
        <v>294</v>
      </c>
      <c r="B39" s="119">
        <f>B38/$B$27</f>
        <v>0</v>
      </c>
    </row>
    <row r="40" spans="1:3" ht="16.5" thickBot="1" x14ac:dyDescent="0.3">
      <c r="A40" s="69" t="s">
        <v>547</v>
      </c>
      <c r="B40" s="116"/>
      <c r="C40" s="87">
        <v>1</v>
      </c>
    </row>
    <row r="41" spans="1:3" ht="16.5" thickBot="1" x14ac:dyDescent="0.3">
      <c r="A41" s="69" t="s">
        <v>548</v>
      </c>
      <c r="B41" s="116"/>
      <c r="C41" s="87">
        <v>2</v>
      </c>
    </row>
    <row r="42" spans="1:3" ht="29.25" thickBot="1" x14ac:dyDescent="0.3">
      <c r="A42" s="75" t="s">
        <v>296</v>
      </c>
      <c r="B42" s="116">
        <f xml:space="preserve"> SUMIF(C43:C50, 30,B43:B50)</f>
        <v>8.26</v>
      </c>
    </row>
    <row r="43" spans="1:3" s="212" customFormat="1" ht="30.75" thickBot="1" x14ac:dyDescent="0.3">
      <c r="A43" s="308" t="s">
        <v>565</v>
      </c>
      <c r="B43" s="309">
        <v>8.26</v>
      </c>
      <c r="C43" s="212">
        <v>30</v>
      </c>
    </row>
    <row r="44" spans="1:3" ht="16.5" thickBot="1" x14ac:dyDescent="0.3">
      <c r="A44" s="69" t="s">
        <v>294</v>
      </c>
      <c r="B44" s="119">
        <f>B43/$B$27</f>
        <v>1</v>
      </c>
    </row>
    <row r="45" spans="1:3" ht="16.5" thickBot="1" x14ac:dyDescent="0.3">
      <c r="A45" s="69" t="s">
        <v>547</v>
      </c>
      <c r="B45" s="214">
        <v>8.26</v>
      </c>
      <c r="C45" s="87">
        <v>1</v>
      </c>
    </row>
    <row r="46" spans="1:3" ht="16.5" thickBot="1" x14ac:dyDescent="0.3">
      <c r="A46" s="69" t="s">
        <v>548</v>
      </c>
      <c r="B46" s="214">
        <v>8.26</v>
      </c>
      <c r="C46" s="87">
        <v>2</v>
      </c>
    </row>
    <row r="47" spans="1:3" s="212" customFormat="1" ht="30.75" thickBot="1" x14ac:dyDescent="0.3">
      <c r="A47" s="117" t="s">
        <v>546</v>
      </c>
      <c r="B47" s="118"/>
      <c r="C47" s="212">
        <v>30</v>
      </c>
    </row>
    <row r="48" spans="1:3" ht="16.5" thickBot="1" x14ac:dyDescent="0.3">
      <c r="A48" s="69" t="s">
        <v>294</v>
      </c>
      <c r="B48" s="119">
        <f>B47/$B$27</f>
        <v>0</v>
      </c>
    </row>
    <row r="49" spans="1:3" ht="16.5" thickBot="1" x14ac:dyDescent="0.3">
      <c r="A49" s="69" t="s">
        <v>547</v>
      </c>
      <c r="B49" s="116"/>
      <c r="C49" s="87">
        <v>1</v>
      </c>
    </row>
    <row r="50" spans="1:3" ht="16.5" thickBot="1" x14ac:dyDescent="0.3">
      <c r="A50" s="69" t="s">
        <v>548</v>
      </c>
      <c r="B50" s="116"/>
      <c r="C50" s="87">
        <v>2</v>
      </c>
    </row>
    <row r="51" spans="1:3" ht="29.25" thickBot="1" x14ac:dyDescent="0.3">
      <c r="A51" s="68" t="s">
        <v>297</v>
      </c>
      <c r="B51" s="119">
        <f>B30/B27</f>
        <v>1</v>
      </c>
    </row>
    <row r="52" spans="1:3" ht="16.5" thickBot="1" x14ac:dyDescent="0.3">
      <c r="A52" s="70" t="s">
        <v>292</v>
      </c>
      <c r="B52" s="119"/>
    </row>
    <row r="53" spans="1:3" ht="16.5" thickBot="1" x14ac:dyDescent="0.3">
      <c r="A53" s="70" t="s">
        <v>298</v>
      </c>
      <c r="B53" s="119"/>
    </row>
    <row r="54" spans="1:3" ht="16.5" thickBot="1" x14ac:dyDescent="0.3">
      <c r="A54" s="70" t="s">
        <v>299</v>
      </c>
      <c r="B54" s="119"/>
    </row>
    <row r="55" spans="1:3" ht="16.5" thickBot="1" x14ac:dyDescent="0.3">
      <c r="A55" s="70" t="s">
        <v>300</v>
      </c>
      <c r="B55" s="119">
        <f>B43/B27</f>
        <v>1</v>
      </c>
    </row>
    <row r="56" spans="1:3" ht="16.5" thickBot="1" x14ac:dyDescent="0.3">
      <c r="A56" s="66" t="s">
        <v>301</v>
      </c>
      <c r="B56" s="120">
        <f>B57/$B$27</f>
        <v>1</v>
      </c>
    </row>
    <row r="57" spans="1:3" ht="16.5" thickBot="1" x14ac:dyDescent="0.3">
      <c r="A57" s="66" t="s">
        <v>302</v>
      </c>
      <c r="B57" s="252">
        <f xml:space="preserve"> SUMIF(C33:C50, 1,B33:B50)</f>
        <v>8.26</v>
      </c>
    </row>
    <row r="58" spans="1:3" ht="16.5" thickBot="1" x14ac:dyDescent="0.3">
      <c r="A58" s="66" t="s">
        <v>303</v>
      </c>
      <c r="B58" s="120">
        <f>B59/$B$27</f>
        <v>1</v>
      </c>
    </row>
    <row r="59" spans="1:3" ht="16.5" thickBot="1" x14ac:dyDescent="0.3">
      <c r="A59" s="67" t="s">
        <v>304</v>
      </c>
      <c r="B59" s="252">
        <f xml:space="preserve"> SUMIF(C33:C50, 2,B33:B50)</f>
        <v>8.26</v>
      </c>
    </row>
    <row r="60" spans="1:3" ht="30" x14ac:dyDescent="0.25">
      <c r="A60" s="68" t="s">
        <v>305</v>
      </c>
      <c r="B60" s="70" t="s">
        <v>306</v>
      </c>
    </row>
    <row r="61" spans="1:3" x14ac:dyDescent="0.25">
      <c r="A61" s="72" t="s">
        <v>307</v>
      </c>
      <c r="B61" s="72" t="s">
        <v>409</v>
      </c>
    </row>
    <row r="62" spans="1:3" ht="30" x14ac:dyDescent="0.25">
      <c r="A62" s="72" t="s">
        <v>308</v>
      </c>
      <c r="B62" s="72" t="s">
        <v>554</v>
      </c>
    </row>
    <row r="63" spans="1:3" x14ac:dyDescent="0.25">
      <c r="A63" s="72" t="s">
        <v>309</v>
      </c>
      <c r="B63" s="72"/>
    </row>
    <row r="64" spans="1:3" x14ac:dyDescent="0.25">
      <c r="A64" s="72" t="s">
        <v>310</v>
      </c>
      <c r="B64" s="72"/>
    </row>
    <row r="65" spans="1:2" ht="16.5" thickBot="1" x14ac:dyDescent="0.3">
      <c r="A65" s="73" t="s">
        <v>311</v>
      </c>
      <c r="B65" s="73"/>
    </row>
    <row r="66" spans="1:2" ht="30.75" thickBot="1" x14ac:dyDescent="0.3">
      <c r="A66" s="70" t="s">
        <v>312</v>
      </c>
      <c r="B66" s="71" t="s">
        <v>520</v>
      </c>
    </row>
    <row r="67" spans="1:2" ht="29.25" thickBot="1" x14ac:dyDescent="0.3">
      <c r="A67" s="66" t="s">
        <v>313</v>
      </c>
      <c r="B67" s="71" t="s">
        <v>520</v>
      </c>
    </row>
    <row r="68" spans="1:2" ht="16.5" thickBot="1" x14ac:dyDescent="0.3">
      <c r="A68" s="70" t="s">
        <v>292</v>
      </c>
      <c r="B68" s="71" t="s">
        <v>520</v>
      </c>
    </row>
    <row r="69" spans="1:2" ht="16.5" thickBot="1" x14ac:dyDescent="0.3">
      <c r="A69" s="70" t="s">
        <v>314</v>
      </c>
      <c r="B69" s="71" t="s">
        <v>520</v>
      </c>
    </row>
    <row r="70" spans="1:2" ht="16.5" thickBot="1" x14ac:dyDescent="0.3">
      <c r="A70" s="70" t="s">
        <v>315</v>
      </c>
      <c r="B70" s="71" t="s">
        <v>520</v>
      </c>
    </row>
    <row r="71" spans="1:2" ht="16.5" thickBot="1" x14ac:dyDescent="0.3">
      <c r="A71" s="77" t="s">
        <v>316</v>
      </c>
      <c r="B71" s="71" t="s">
        <v>520</v>
      </c>
    </row>
    <row r="72" spans="1:2" ht="16.5" thickBot="1" x14ac:dyDescent="0.3">
      <c r="A72" s="66" t="s">
        <v>317</v>
      </c>
      <c r="B72" s="71" t="s">
        <v>520</v>
      </c>
    </row>
    <row r="73" spans="1:2" ht="16.5" thickBot="1" x14ac:dyDescent="0.3">
      <c r="A73" s="72" t="s">
        <v>318</v>
      </c>
      <c r="B73" s="71" t="s">
        <v>520</v>
      </c>
    </row>
    <row r="74" spans="1:2" ht="16.5" thickBot="1" x14ac:dyDescent="0.3">
      <c r="A74" s="72" t="s">
        <v>319</v>
      </c>
      <c r="B74" s="71" t="s">
        <v>520</v>
      </c>
    </row>
    <row r="75" spans="1:2" ht="16.5" thickBot="1" x14ac:dyDescent="0.3">
      <c r="A75" s="72" t="s">
        <v>320</v>
      </c>
      <c r="B75" s="71" t="s">
        <v>520</v>
      </c>
    </row>
    <row r="76" spans="1:2" ht="29.25" thickBot="1" x14ac:dyDescent="0.3">
      <c r="A76" s="78" t="s">
        <v>321</v>
      </c>
      <c r="B76" s="76" t="s">
        <v>520</v>
      </c>
    </row>
    <row r="77" spans="1:2" ht="28.5" x14ac:dyDescent="0.25">
      <c r="A77" s="68" t="s">
        <v>322</v>
      </c>
      <c r="B77" s="449" t="s">
        <v>584</v>
      </c>
    </row>
    <row r="78" spans="1:2" x14ac:dyDescent="0.25">
      <c r="A78" s="72" t="s">
        <v>323</v>
      </c>
      <c r="B78" s="450"/>
    </row>
    <row r="79" spans="1:2" x14ac:dyDescent="0.25">
      <c r="A79" s="72" t="s">
        <v>324</v>
      </c>
      <c r="B79" s="450"/>
    </row>
    <row r="80" spans="1:2" x14ac:dyDescent="0.25">
      <c r="A80" s="72" t="s">
        <v>325</v>
      </c>
      <c r="B80" s="450"/>
    </row>
    <row r="81" spans="1:2" x14ac:dyDescent="0.25">
      <c r="A81" s="72" t="s">
        <v>326</v>
      </c>
      <c r="B81" s="450"/>
    </row>
    <row r="82" spans="1:2" ht="45.75" customHeight="1" thickBot="1" x14ac:dyDescent="0.3">
      <c r="A82" s="310" t="s">
        <v>327</v>
      </c>
      <c r="B82" s="451"/>
    </row>
    <row r="85" spans="1:2" x14ac:dyDescent="0.25">
      <c r="A85" s="79"/>
      <c r="B85" s="80"/>
    </row>
    <row r="86" spans="1:2" x14ac:dyDescent="0.25">
      <c r="B86" s="81"/>
    </row>
    <row r="87" spans="1:2" x14ac:dyDescent="0.25">
      <c r="B87" s="82"/>
    </row>
  </sheetData>
  <mergeCells count="10">
    <mergeCell ref="A15:B15"/>
    <mergeCell ref="A16:B16"/>
    <mergeCell ref="A18:B18"/>
    <mergeCell ref="B77:B8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B23" sqref="B23"/>
    </sheetView>
  </sheetViews>
  <sheetFormatPr defaultColWidth="9.140625" defaultRowHeight="15" x14ac:dyDescent="0.25"/>
  <cols>
    <col min="1" max="1" width="7.42578125" style="158" customWidth="1"/>
    <col min="2" max="2" width="35.85546875" style="158" customWidth="1"/>
    <col min="3" max="3" width="31.140625" style="158" customWidth="1"/>
    <col min="4" max="4" width="25" style="158" customWidth="1"/>
    <col min="5" max="5" width="50" style="158" customWidth="1"/>
    <col min="6" max="6" width="57" style="158" customWidth="1"/>
    <col min="7" max="7" width="57.5703125" style="158" customWidth="1"/>
    <col min="8" max="10" width="20.5703125" style="158" customWidth="1"/>
    <col min="11" max="11" width="16" style="158" customWidth="1"/>
    <col min="12" max="12" width="20.5703125" style="158" customWidth="1"/>
    <col min="13" max="13" width="21.28515625" style="158" customWidth="1"/>
    <col min="14" max="14" width="23.85546875" style="158" customWidth="1"/>
    <col min="15" max="15" width="17.85546875" style="158" customWidth="1"/>
    <col min="16" max="16" width="23.85546875" style="158" customWidth="1"/>
    <col min="17" max="17" width="58" style="158" customWidth="1"/>
    <col min="18" max="18" width="27" style="158" customWidth="1"/>
    <col min="19" max="19" width="43" style="158" customWidth="1"/>
    <col min="20" max="16384" width="9.140625" style="158"/>
  </cols>
  <sheetData>
    <row r="1" spans="1:28" s="15" customFormat="1" ht="18.75" customHeight="1" x14ac:dyDescent="0.2">
      <c r="S1" s="31" t="s">
        <v>66</v>
      </c>
    </row>
    <row r="2" spans="1:28" s="15" customFormat="1" ht="18.75" customHeight="1" x14ac:dyDescent="0.3">
      <c r="S2" s="12" t="s">
        <v>8</v>
      </c>
    </row>
    <row r="3" spans="1:28" s="15" customFormat="1" ht="18.75" x14ac:dyDescent="0.3">
      <c r="S3" s="12" t="s">
        <v>65</v>
      </c>
    </row>
    <row r="4" spans="1:28" s="15" customFormat="1" ht="18.75" customHeight="1" x14ac:dyDescent="0.2">
      <c r="A4" s="325" t="str">
        <f>'1. паспорт местоположение'!A5:C5</f>
        <v>Год раскрытия информации: 2022 год</v>
      </c>
      <c r="B4" s="325"/>
      <c r="C4" s="325"/>
      <c r="D4" s="325"/>
      <c r="E4" s="325"/>
      <c r="F4" s="325"/>
      <c r="G4" s="325"/>
      <c r="H4" s="325"/>
      <c r="I4" s="325"/>
      <c r="J4" s="325"/>
      <c r="K4" s="325"/>
      <c r="L4" s="325"/>
      <c r="M4" s="325"/>
      <c r="N4" s="325"/>
      <c r="O4" s="325"/>
      <c r="P4" s="325"/>
      <c r="Q4" s="325"/>
      <c r="R4" s="325"/>
      <c r="S4" s="325"/>
    </row>
    <row r="5" spans="1:28" s="15" customFormat="1" ht="15.75" x14ac:dyDescent="0.2">
      <c r="A5" s="137"/>
    </row>
    <row r="6" spans="1:28" s="15" customFormat="1" ht="18.75" x14ac:dyDescent="0.2">
      <c r="A6" s="332" t="s">
        <v>7</v>
      </c>
      <c r="B6" s="332"/>
      <c r="C6" s="332"/>
      <c r="D6" s="332"/>
      <c r="E6" s="332"/>
      <c r="F6" s="332"/>
      <c r="G6" s="332"/>
      <c r="H6" s="332"/>
      <c r="I6" s="332"/>
      <c r="J6" s="332"/>
      <c r="K6" s="332"/>
      <c r="L6" s="332"/>
      <c r="M6" s="332"/>
      <c r="N6" s="332"/>
      <c r="O6" s="332"/>
      <c r="P6" s="332"/>
      <c r="Q6" s="332"/>
      <c r="R6" s="332"/>
      <c r="S6" s="332"/>
      <c r="T6" s="138"/>
      <c r="U6" s="138"/>
      <c r="V6" s="138"/>
      <c r="W6" s="138"/>
      <c r="X6" s="138"/>
      <c r="Y6" s="138"/>
      <c r="Z6" s="138"/>
      <c r="AA6" s="138"/>
      <c r="AB6" s="138"/>
    </row>
    <row r="7" spans="1:28" s="15" customFormat="1" ht="18.75" x14ac:dyDescent="0.2">
      <c r="A7" s="332"/>
      <c r="B7" s="332"/>
      <c r="C7" s="332"/>
      <c r="D7" s="332"/>
      <c r="E7" s="332"/>
      <c r="F7" s="332"/>
      <c r="G7" s="332"/>
      <c r="H7" s="332"/>
      <c r="I7" s="332"/>
      <c r="J7" s="332"/>
      <c r="K7" s="332"/>
      <c r="L7" s="332"/>
      <c r="M7" s="332"/>
      <c r="N7" s="332"/>
      <c r="O7" s="332"/>
      <c r="P7" s="332"/>
      <c r="Q7" s="332"/>
      <c r="R7" s="332"/>
      <c r="S7" s="332"/>
      <c r="T7" s="138"/>
      <c r="U7" s="138"/>
      <c r="V7" s="138"/>
      <c r="W7" s="138"/>
      <c r="X7" s="138"/>
      <c r="Y7" s="138"/>
      <c r="Z7" s="138"/>
      <c r="AA7" s="138"/>
      <c r="AB7" s="138"/>
    </row>
    <row r="8" spans="1:28" s="15" customFormat="1" ht="18.75" x14ac:dyDescent="0.2">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138"/>
      <c r="U8" s="138"/>
      <c r="V8" s="138"/>
      <c r="W8" s="138"/>
      <c r="X8" s="138"/>
      <c r="Y8" s="138"/>
      <c r="Z8" s="138"/>
      <c r="AA8" s="138"/>
      <c r="AB8" s="138"/>
    </row>
    <row r="9" spans="1:28" s="15" customFormat="1" ht="18.75" x14ac:dyDescent="0.2">
      <c r="A9" s="337" t="s">
        <v>6</v>
      </c>
      <c r="B9" s="337"/>
      <c r="C9" s="337"/>
      <c r="D9" s="337"/>
      <c r="E9" s="337"/>
      <c r="F9" s="337"/>
      <c r="G9" s="337"/>
      <c r="H9" s="337"/>
      <c r="I9" s="337"/>
      <c r="J9" s="337"/>
      <c r="K9" s="337"/>
      <c r="L9" s="337"/>
      <c r="M9" s="337"/>
      <c r="N9" s="337"/>
      <c r="O9" s="337"/>
      <c r="P9" s="337"/>
      <c r="Q9" s="337"/>
      <c r="R9" s="337"/>
      <c r="S9" s="337"/>
      <c r="T9" s="138"/>
      <c r="U9" s="138"/>
      <c r="V9" s="138"/>
      <c r="W9" s="138"/>
      <c r="X9" s="138"/>
      <c r="Y9" s="138"/>
      <c r="Z9" s="138"/>
      <c r="AA9" s="138"/>
      <c r="AB9" s="138"/>
    </row>
    <row r="10" spans="1:28" s="15" customFormat="1" ht="18.75" x14ac:dyDescent="0.2">
      <c r="A10" s="332"/>
      <c r="B10" s="332"/>
      <c r="C10" s="332"/>
      <c r="D10" s="332"/>
      <c r="E10" s="332"/>
      <c r="F10" s="332"/>
      <c r="G10" s="332"/>
      <c r="H10" s="332"/>
      <c r="I10" s="332"/>
      <c r="J10" s="332"/>
      <c r="K10" s="332"/>
      <c r="L10" s="332"/>
      <c r="M10" s="332"/>
      <c r="N10" s="332"/>
      <c r="O10" s="332"/>
      <c r="P10" s="332"/>
      <c r="Q10" s="332"/>
      <c r="R10" s="332"/>
      <c r="S10" s="332"/>
      <c r="T10" s="138"/>
      <c r="U10" s="138"/>
      <c r="V10" s="138"/>
      <c r="W10" s="138"/>
      <c r="X10" s="138"/>
      <c r="Y10" s="138"/>
      <c r="Z10" s="138"/>
      <c r="AA10" s="138"/>
      <c r="AB10" s="138"/>
    </row>
    <row r="11" spans="1:28" s="15" customFormat="1" ht="18.75" x14ac:dyDescent="0.2">
      <c r="A11" s="333" t="str">
        <f>'1. паспорт местоположение'!A12:C12</f>
        <v>F_prj_111001_2475</v>
      </c>
      <c r="B11" s="333"/>
      <c r="C11" s="333"/>
      <c r="D11" s="333"/>
      <c r="E11" s="333"/>
      <c r="F11" s="333"/>
      <c r="G11" s="333"/>
      <c r="H11" s="333"/>
      <c r="I11" s="333"/>
      <c r="J11" s="333"/>
      <c r="K11" s="333"/>
      <c r="L11" s="333"/>
      <c r="M11" s="333"/>
      <c r="N11" s="333"/>
      <c r="O11" s="333"/>
      <c r="P11" s="333"/>
      <c r="Q11" s="333"/>
      <c r="R11" s="333"/>
      <c r="S11" s="333"/>
      <c r="T11" s="138"/>
      <c r="U11" s="138"/>
      <c r="V11" s="138"/>
      <c r="W11" s="138"/>
      <c r="X11" s="138"/>
      <c r="Y11" s="138"/>
      <c r="Z11" s="138"/>
      <c r="AA11" s="138"/>
      <c r="AB11" s="138"/>
    </row>
    <row r="12" spans="1:28" s="15"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38"/>
      <c r="U12" s="138"/>
      <c r="V12" s="138"/>
      <c r="W12" s="138"/>
      <c r="X12" s="138"/>
      <c r="Y12" s="138"/>
      <c r="Z12" s="138"/>
      <c r="AA12" s="138"/>
      <c r="AB12" s="138"/>
    </row>
    <row r="13" spans="1:28" s="140"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39"/>
      <c r="U13" s="139"/>
      <c r="V13" s="139"/>
      <c r="W13" s="139"/>
      <c r="X13" s="139"/>
      <c r="Y13" s="139"/>
      <c r="Z13" s="139"/>
      <c r="AA13" s="139"/>
      <c r="AB13" s="139"/>
    </row>
    <row r="14" spans="1:28" s="142" customFormat="1" ht="15.75" x14ac:dyDescent="0.2">
      <c r="A14" s="339" t="str">
        <f>'1. паспорт местоположение'!A15:C15</f>
        <v>Разработка проектно-сметной документации по титулу "Реконструкция ВЛ 110 кВ №122 и ВЛ №155 (ВЛ 122 - инв. № 5115094, ВЛ 155 - инв. № 5115966)"</v>
      </c>
      <c r="B14" s="339"/>
      <c r="C14" s="339"/>
      <c r="D14" s="339"/>
      <c r="E14" s="339"/>
      <c r="F14" s="339"/>
      <c r="G14" s="339"/>
      <c r="H14" s="339"/>
      <c r="I14" s="339"/>
      <c r="J14" s="339"/>
      <c r="K14" s="339"/>
      <c r="L14" s="339"/>
      <c r="M14" s="339"/>
      <c r="N14" s="339"/>
      <c r="O14" s="339"/>
      <c r="P14" s="339"/>
      <c r="Q14" s="339"/>
      <c r="R14" s="339"/>
      <c r="S14" s="339"/>
      <c r="T14" s="141"/>
      <c r="U14" s="141"/>
      <c r="V14" s="141"/>
      <c r="W14" s="141"/>
      <c r="X14" s="141"/>
      <c r="Y14" s="141"/>
      <c r="Z14" s="141"/>
      <c r="AA14" s="141"/>
      <c r="AB14" s="141"/>
    </row>
    <row r="15" spans="1:28" s="142"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143"/>
      <c r="U15" s="143"/>
      <c r="V15" s="143"/>
      <c r="W15" s="143"/>
      <c r="X15" s="143"/>
      <c r="Y15" s="143"/>
      <c r="Z15" s="143"/>
      <c r="AA15" s="143"/>
      <c r="AB15" s="143"/>
    </row>
    <row r="16" spans="1:28" s="142"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144"/>
      <c r="U16" s="144"/>
      <c r="V16" s="144"/>
      <c r="W16" s="144"/>
      <c r="X16" s="144"/>
      <c r="Y16" s="144"/>
    </row>
    <row r="17" spans="1:28" s="142" customFormat="1" ht="45.75" customHeight="1" x14ac:dyDescent="0.2">
      <c r="A17" s="341" t="s">
        <v>361</v>
      </c>
      <c r="B17" s="341"/>
      <c r="C17" s="341"/>
      <c r="D17" s="341"/>
      <c r="E17" s="341"/>
      <c r="F17" s="341"/>
      <c r="G17" s="341"/>
      <c r="H17" s="341"/>
      <c r="I17" s="341"/>
      <c r="J17" s="341"/>
      <c r="K17" s="341"/>
      <c r="L17" s="341"/>
      <c r="M17" s="341"/>
      <c r="N17" s="341"/>
      <c r="O17" s="341"/>
      <c r="P17" s="341"/>
      <c r="Q17" s="341"/>
      <c r="R17" s="341"/>
      <c r="S17" s="341"/>
      <c r="T17" s="145"/>
      <c r="U17" s="145"/>
      <c r="V17" s="145"/>
      <c r="W17" s="145"/>
      <c r="X17" s="145"/>
      <c r="Y17" s="145"/>
      <c r="Z17" s="145"/>
      <c r="AA17" s="145"/>
      <c r="AB17" s="145"/>
    </row>
    <row r="18" spans="1:28" s="142"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144"/>
      <c r="U18" s="144"/>
      <c r="V18" s="144"/>
      <c r="W18" s="144"/>
      <c r="X18" s="144"/>
      <c r="Y18" s="144"/>
    </row>
    <row r="19" spans="1:28" s="142" customFormat="1" ht="54" customHeight="1" x14ac:dyDescent="0.2">
      <c r="A19" s="331" t="s">
        <v>3</v>
      </c>
      <c r="B19" s="331" t="s">
        <v>102</v>
      </c>
      <c r="C19" s="334" t="s">
        <v>285</v>
      </c>
      <c r="D19" s="331" t="s">
        <v>284</v>
      </c>
      <c r="E19" s="331" t="s">
        <v>101</v>
      </c>
      <c r="F19" s="331" t="s">
        <v>100</v>
      </c>
      <c r="G19" s="331" t="s">
        <v>280</v>
      </c>
      <c r="H19" s="331" t="s">
        <v>99</v>
      </c>
      <c r="I19" s="331" t="s">
        <v>98</v>
      </c>
      <c r="J19" s="331" t="s">
        <v>97</v>
      </c>
      <c r="K19" s="331" t="s">
        <v>96</v>
      </c>
      <c r="L19" s="331" t="s">
        <v>95</v>
      </c>
      <c r="M19" s="331" t="s">
        <v>94</v>
      </c>
      <c r="N19" s="331" t="s">
        <v>93</v>
      </c>
      <c r="O19" s="331" t="s">
        <v>92</v>
      </c>
      <c r="P19" s="331" t="s">
        <v>91</v>
      </c>
      <c r="Q19" s="331" t="s">
        <v>283</v>
      </c>
      <c r="R19" s="331"/>
      <c r="S19" s="336" t="s">
        <v>353</v>
      </c>
      <c r="T19" s="144"/>
      <c r="U19" s="144"/>
      <c r="V19" s="144"/>
      <c r="W19" s="144"/>
      <c r="X19" s="144"/>
      <c r="Y19" s="144"/>
    </row>
    <row r="20" spans="1:28" s="142" customFormat="1" ht="180.75" customHeight="1" x14ac:dyDescent="0.2">
      <c r="A20" s="331"/>
      <c r="B20" s="331"/>
      <c r="C20" s="335"/>
      <c r="D20" s="331"/>
      <c r="E20" s="331"/>
      <c r="F20" s="331"/>
      <c r="G20" s="331"/>
      <c r="H20" s="331"/>
      <c r="I20" s="331"/>
      <c r="J20" s="331"/>
      <c r="K20" s="331"/>
      <c r="L20" s="331"/>
      <c r="M20" s="331"/>
      <c r="N20" s="331"/>
      <c r="O20" s="331"/>
      <c r="P20" s="331"/>
      <c r="Q20" s="146" t="s">
        <v>281</v>
      </c>
      <c r="R20" s="147" t="s">
        <v>282</v>
      </c>
      <c r="S20" s="336"/>
      <c r="T20" s="148"/>
      <c r="U20" s="148"/>
      <c r="V20" s="148"/>
      <c r="W20" s="148"/>
      <c r="X20" s="148"/>
      <c r="Y20" s="148"/>
      <c r="Z20" s="149"/>
      <c r="AA20" s="149"/>
      <c r="AB20" s="149"/>
    </row>
    <row r="21" spans="1:28" s="142" customFormat="1" ht="18.75" x14ac:dyDescent="0.2">
      <c r="A21" s="146">
        <v>1</v>
      </c>
      <c r="B21" s="150">
        <v>2</v>
      </c>
      <c r="C21" s="146">
        <v>3</v>
      </c>
      <c r="D21" s="150">
        <v>4</v>
      </c>
      <c r="E21" s="146">
        <v>5</v>
      </c>
      <c r="F21" s="150">
        <v>6</v>
      </c>
      <c r="G21" s="146">
        <v>7</v>
      </c>
      <c r="H21" s="150">
        <v>8</v>
      </c>
      <c r="I21" s="146">
        <v>9</v>
      </c>
      <c r="J21" s="150">
        <v>10</v>
      </c>
      <c r="K21" s="146">
        <v>11</v>
      </c>
      <c r="L21" s="150">
        <v>12</v>
      </c>
      <c r="M21" s="146">
        <v>13</v>
      </c>
      <c r="N21" s="150">
        <v>14</v>
      </c>
      <c r="O21" s="146">
        <v>15</v>
      </c>
      <c r="P21" s="150">
        <v>16</v>
      </c>
      <c r="Q21" s="146">
        <v>17</v>
      </c>
      <c r="R21" s="150">
        <v>18</v>
      </c>
      <c r="S21" s="146">
        <v>19</v>
      </c>
      <c r="T21" s="148"/>
      <c r="U21" s="148"/>
      <c r="V21" s="148"/>
      <c r="W21" s="148"/>
      <c r="X21" s="148"/>
      <c r="Y21" s="148"/>
      <c r="Z21" s="149"/>
      <c r="AA21" s="149"/>
      <c r="AB21" s="149"/>
    </row>
    <row r="22" spans="1:28" s="142" customFormat="1" ht="32.25" customHeight="1" x14ac:dyDescent="0.2">
      <c r="A22" s="146"/>
      <c r="B22" s="150" t="s">
        <v>90</v>
      </c>
      <c r="C22" s="150"/>
      <c r="D22" s="150"/>
      <c r="E22" s="150" t="s">
        <v>89</v>
      </c>
      <c r="F22" s="150" t="s">
        <v>88</v>
      </c>
      <c r="G22" s="150" t="s">
        <v>354</v>
      </c>
      <c r="H22" s="150"/>
      <c r="I22" s="150"/>
      <c r="J22" s="150"/>
      <c r="K22" s="150"/>
      <c r="L22" s="150"/>
      <c r="M22" s="150"/>
      <c r="N22" s="150"/>
      <c r="O22" s="150"/>
      <c r="P22" s="150"/>
      <c r="Q22" s="151"/>
      <c r="R22" s="152"/>
      <c r="S22" s="152"/>
      <c r="T22" s="148"/>
      <c r="U22" s="148"/>
      <c r="V22" s="148"/>
      <c r="W22" s="148"/>
      <c r="X22" s="148"/>
      <c r="Y22" s="148"/>
      <c r="Z22" s="149"/>
      <c r="AA22" s="149"/>
      <c r="AB22" s="149"/>
    </row>
    <row r="23" spans="1:28" s="142" customFormat="1" ht="18.75" x14ac:dyDescent="0.2">
      <c r="A23" s="146"/>
      <c r="B23" s="150" t="s">
        <v>90</v>
      </c>
      <c r="C23" s="150"/>
      <c r="D23" s="150"/>
      <c r="E23" s="150" t="s">
        <v>89</v>
      </c>
      <c r="F23" s="150" t="s">
        <v>88</v>
      </c>
      <c r="G23" s="150" t="s">
        <v>87</v>
      </c>
      <c r="H23" s="22"/>
      <c r="I23" s="22"/>
      <c r="J23" s="22"/>
      <c r="K23" s="22"/>
      <c r="L23" s="22"/>
      <c r="M23" s="22"/>
      <c r="N23" s="22"/>
      <c r="O23" s="22"/>
      <c r="P23" s="22"/>
      <c r="Q23" s="22"/>
      <c r="R23" s="152"/>
      <c r="S23" s="152"/>
      <c r="T23" s="148"/>
      <c r="U23" s="148"/>
      <c r="V23" s="148"/>
      <c r="W23" s="148"/>
      <c r="X23" s="149"/>
      <c r="Y23" s="149"/>
      <c r="Z23" s="149"/>
      <c r="AA23" s="149"/>
      <c r="AB23" s="149"/>
    </row>
    <row r="24" spans="1:28" s="142" customFormat="1" ht="18.75" x14ac:dyDescent="0.2">
      <c r="A24" s="146"/>
      <c r="B24" s="150" t="s">
        <v>90</v>
      </c>
      <c r="C24" s="150"/>
      <c r="D24" s="150"/>
      <c r="E24" s="150" t="s">
        <v>89</v>
      </c>
      <c r="F24" s="150" t="s">
        <v>88</v>
      </c>
      <c r="G24" s="150" t="s">
        <v>83</v>
      </c>
      <c r="H24" s="22"/>
      <c r="I24" s="22"/>
      <c r="J24" s="22"/>
      <c r="K24" s="22"/>
      <c r="L24" s="22"/>
      <c r="M24" s="22"/>
      <c r="N24" s="22"/>
      <c r="O24" s="22"/>
      <c r="P24" s="22"/>
      <c r="Q24" s="22"/>
      <c r="R24" s="152"/>
      <c r="S24" s="152"/>
      <c r="T24" s="148"/>
      <c r="U24" s="148"/>
      <c r="V24" s="148"/>
      <c r="W24" s="148"/>
      <c r="X24" s="149"/>
      <c r="Y24" s="149"/>
      <c r="Z24" s="149"/>
      <c r="AA24" s="149"/>
      <c r="AB24" s="149"/>
    </row>
    <row r="25" spans="1:28" s="142" customFormat="1" ht="31.5" x14ac:dyDescent="0.2">
      <c r="A25" s="153"/>
      <c r="B25" s="150" t="s">
        <v>86</v>
      </c>
      <c r="C25" s="150"/>
      <c r="D25" s="150"/>
      <c r="E25" s="150" t="s">
        <v>85</v>
      </c>
      <c r="F25" s="150" t="s">
        <v>84</v>
      </c>
      <c r="G25" s="150" t="s">
        <v>355</v>
      </c>
      <c r="H25" s="22"/>
      <c r="I25" s="22"/>
      <c r="J25" s="22"/>
      <c r="K25" s="22"/>
      <c r="L25" s="22"/>
      <c r="M25" s="22"/>
      <c r="N25" s="22"/>
      <c r="O25" s="22"/>
      <c r="P25" s="22"/>
      <c r="Q25" s="22"/>
      <c r="R25" s="152"/>
      <c r="S25" s="152"/>
      <c r="T25" s="148"/>
      <c r="U25" s="148"/>
      <c r="V25" s="148"/>
      <c r="W25" s="148"/>
      <c r="X25" s="149"/>
      <c r="Y25" s="149"/>
      <c r="Z25" s="149"/>
      <c r="AA25" s="149"/>
      <c r="AB25" s="149"/>
    </row>
    <row r="26" spans="1:28" s="142" customFormat="1" ht="18.75" x14ac:dyDescent="0.2">
      <c r="A26" s="153"/>
      <c r="B26" s="150" t="s">
        <v>86</v>
      </c>
      <c r="C26" s="150"/>
      <c r="D26" s="150"/>
      <c r="E26" s="150" t="s">
        <v>85</v>
      </c>
      <c r="F26" s="150" t="s">
        <v>84</v>
      </c>
      <c r="G26" s="150" t="s">
        <v>87</v>
      </c>
      <c r="H26" s="22"/>
      <c r="I26" s="22"/>
      <c r="J26" s="22"/>
      <c r="K26" s="22"/>
      <c r="L26" s="22"/>
      <c r="M26" s="22"/>
      <c r="N26" s="22"/>
      <c r="O26" s="22"/>
      <c r="P26" s="22"/>
      <c r="Q26" s="22"/>
      <c r="R26" s="152"/>
      <c r="S26" s="152"/>
      <c r="T26" s="148"/>
      <c r="U26" s="148"/>
      <c r="V26" s="148"/>
      <c r="W26" s="148"/>
      <c r="X26" s="149"/>
      <c r="Y26" s="149"/>
      <c r="Z26" s="149"/>
      <c r="AA26" s="149"/>
      <c r="AB26" s="149"/>
    </row>
    <row r="27" spans="1:28" s="142" customFormat="1" ht="18.75" x14ac:dyDescent="0.2">
      <c r="A27" s="153"/>
      <c r="B27" s="150" t="s">
        <v>86</v>
      </c>
      <c r="C27" s="150"/>
      <c r="D27" s="150"/>
      <c r="E27" s="150" t="s">
        <v>85</v>
      </c>
      <c r="F27" s="150" t="s">
        <v>84</v>
      </c>
      <c r="G27" s="150" t="s">
        <v>83</v>
      </c>
      <c r="H27" s="22"/>
      <c r="I27" s="22"/>
      <c r="J27" s="22"/>
      <c r="K27" s="22"/>
      <c r="L27" s="22"/>
      <c r="M27" s="22"/>
      <c r="N27" s="22"/>
      <c r="O27" s="22"/>
      <c r="P27" s="22"/>
      <c r="Q27" s="22"/>
      <c r="R27" s="152"/>
      <c r="S27" s="152"/>
      <c r="T27" s="148"/>
      <c r="U27" s="148"/>
      <c r="V27" s="148"/>
      <c r="W27" s="148"/>
      <c r="X27" s="149"/>
      <c r="Y27" s="149"/>
      <c r="Z27" s="149"/>
      <c r="AA27" s="149"/>
      <c r="AB27" s="149"/>
    </row>
    <row r="28" spans="1:28" s="142" customFormat="1" ht="18.75" x14ac:dyDescent="0.2">
      <c r="A28" s="22" t="s">
        <v>0</v>
      </c>
      <c r="B28" s="22" t="s">
        <v>0</v>
      </c>
      <c r="C28" s="22"/>
      <c r="D28" s="22"/>
      <c r="E28" s="22" t="s">
        <v>0</v>
      </c>
      <c r="F28" s="22" t="s">
        <v>0</v>
      </c>
      <c r="G28" s="22" t="s">
        <v>0</v>
      </c>
      <c r="H28" s="22" t="s">
        <v>0</v>
      </c>
      <c r="I28" s="22"/>
      <c r="J28" s="22"/>
      <c r="K28" s="22"/>
      <c r="L28" s="22"/>
      <c r="M28" s="22" t="s">
        <v>0</v>
      </c>
      <c r="N28" s="22" t="s">
        <v>0</v>
      </c>
      <c r="O28" s="22" t="s">
        <v>0</v>
      </c>
      <c r="P28" s="22" t="s">
        <v>0</v>
      </c>
      <c r="Q28" s="22" t="s">
        <v>0</v>
      </c>
      <c r="R28" s="152"/>
      <c r="S28" s="152"/>
      <c r="T28" s="148"/>
      <c r="U28" s="148"/>
      <c r="V28" s="148"/>
      <c r="W28" s="148"/>
      <c r="X28" s="149"/>
      <c r="Y28" s="149"/>
      <c r="Z28" s="149"/>
      <c r="AA28" s="149"/>
      <c r="AB28" s="149"/>
    </row>
    <row r="29" spans="1:28" ht="20.25" customHeight="1" x14ac:dyDescent="0.25">
      <c r="A29" s="154"/>
      <c r="B29" s="150" t="s">
        <v>278</v>
      </c>
      <c r="C29" s="150"/>
      <c r="D29" s="150"/>
      <c r="E29" s="154" t="s">
        <v>279</v>
      </c>
      <c r="F29" s="154" t="s">
        <v>279</v>
      </c>
      <c r="G29" s="154" t="s">
        <v>279</v>
      </c>
      <c r="H29" s="154"/>
      <c r="I29" s="154"/>
      <c r="J29" s="154"/>
      <c r="K29" s="154"/>
      <c r="L29" s="154"/>
      <c r="M29" s="154"/>
      <c r="N29" s="154"/>
      <c r="O29" s="154"/>
      <c r="P29" s="154"/>
      <c r="Q29" s="155"/>
      <c r="R29" s="156"/>
      <c r="S29" s="156"/>
      <c r="T29" s="157"/>
      <c r="U29" s="157"/>
      <c r="V29" s="157"/>
      <c r="W29" s="157"/>
      <c r="X29" s="157"/>
      <c r="Y29" s="157"/>
      <c r="Z29" s="157"/>
      <c r="AA29" s="157"/>
      <c r="AB29" s="157"/>
    </row>
    <row r="30" spans="1:28"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row>
    <row r="31" spans="1:28"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row>
    <row r="32" spans="1:28"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row>
    <row r="33" spans="1:28"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row>
    <row r="34" spans="1:28"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1:28"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row>
    <row r="36" spans="1:28"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row>
    <row r="37" spans="1:28"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row>
    <row r="38" spans="1:28"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row>
    <row r="39" spans="1:28"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row>
    <row r="40" spans="1:28"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row>
    <row r="41" spans="1:28"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row>
    <row r="42" spans="1:28"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row>
    <row r="43" spans="1:28"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row>
    <row r="44" spans="1:28"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row>
    <row r="45" spans="1:28"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row>
    <row r="46" spans="1:28"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row>
    <row r="47" spans="1:28"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row>
    <row r="48" spans="1:28"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row>
    <row r="49" spans="1:28"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row>
    <row r="50" spans="1:28"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row>
    <row r="51" spans="1:28"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row>
    <row r="52" spans="1:28"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row>
    <row r="53" spans="1:28"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row>
    <row r="54" spans="1:28"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row>
    <row r="55" spans="1:28"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row>
    <row r="56" spans="1:28"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row>
    <row r="57" spans="1:28"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row>
    <row r="58" spans="1:28"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row>
    <row r="59" spans="1:28"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row>
    <row r="60" spans="1:28"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row>
    <row r="61" spans="1:28"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row>
    <row r="62" spans="1:28"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row>
    <row r="63" spans="1:28"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row>
    <row r="64" spans="1:28"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row>
    <row r="65" spans="1:28"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row>
    <row r="66" spans="1:28"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row>
    <row r="67" spans="1:28"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row>
    <row r="68" spans="1:28"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row>
    <row r="69" spans="1:28"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row>
    <row r="70" spans="1:28"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row>
    <row r="71" spans="1:28"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row>
    <row r="72" spans="1:28"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row>
    <row r="73" spans="1:28"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row>
    <row r="74" spans="1:28"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row>
    <row r="75" spans="1:28"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row>
    <row r="76" spans="1:28"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row>
    <row r="77" spans="1:28"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row>
    <row r="78" spans="1:28"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row>
    <row r="79" spans="1:28"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row>
    <row r="80" spans="1:28"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row>
    <row r="81" spans="1:28"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row>
    <row r="82" spans="1:28"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row>
    <row r="83" spans="1:28"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row>
    <row r="84" spans="1:28"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row>
    <row r="85" spans="1:28"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row>
    <row r="86" spans="1:28"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row>
    <row r="87" spans="1:28"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row>
    <row r="88" spans="1:28"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row>
    <row r="89" spans="1:28"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row>
    <row r="90" spans="1:28"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row>
    <row r="91" spans="1:28"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row>
    <row r="92" spans="1:28"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row>
    <row r="93" spans="1:28"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row>
    <row r="94" spans="1:28"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row>
    <row r="95" spans="1:28"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row>
    <row r="96" spans="1:28"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row>
    <row r="97" spans="1:28"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row>
    <row r="98" spans="1:28"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row>
    <row r="99" spans="1:28"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row>
    <row r="100" spans="1:28"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row>
    <row r="101" spans="1:28"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row>
    <row r="102" spans="1:28"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row>
    <row r="103" spans="1:28"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row>
    <row r="104" spans="1:28"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row>
    <row r="105" spans="1:28"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row>
    <row r="106" spans="1:28"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row>
    <row r="107" spans="1:28"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row>
    <row r="108" spans="1:28"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row>
    <row r="109" spans="1:28"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row>
    <row r="110" spans="1:28"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row>
    <row r="111" spans="1:28"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row>
    <row r="112" spans="1:28"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row>
    <row r="113" spans="1:28"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row>
    <row r="114" spans="1:28"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row>
    <row r="115" spans="1:28"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row>
    <row r="116" spans="1:28"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row>
    <row r="117" spans="1:28"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row>
    <row r="118" spans="1:28"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row>
    <row r="119" spans="1:28"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row>
    <row r="120" spans="1:28"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row>
    <row r="121" spans="1:28"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row>
    <row r="122" spans="1:28"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row>
    <row r="123" spans="1:28"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row>
    <row r="124" spans="1:28"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row>
    <row r="125" spans="1:28"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row>
    <row r="126" spans="1:28"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row>
    <row r="127" spans="1:28"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row>
    <row r="128" spans="1:28"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row>
    <row r="129" spans="1:28"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row>
    <row r="130" spans="1:28"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row>
    <row r="131" spans="1:28"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row>
    <row r="132" spans="1:28"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row>
    <row r="133" spans="1:28"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row>
    <row r="134" spans="1:28"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row>
    <row r="135" spans="1:28"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row>
    <row r="136" spans="1:28"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row>
    <row r="137" spans="1:28"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row>
    <row r="138" spans="1:28"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row>
    <row r="139" spans="1:28"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row>
    <row r="140" spans="1:28"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row>
    <row r="141" spans="1:28"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row>
    <row r="142" spans="1:28"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row>
    <row r="143" spans="1:28"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row>
    <row r="144" spans="1:28"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row>
    <row r="145" spans="1:28"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row>
    <row r="146" spans="1:28"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row>
    <row r="147" spans="1:28"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row>
    <row r="148" spans="1:28"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row>
    <row r="149" spans="1:28"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row>
    <row r="150" spans="1:28"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row>
    <row r="151" spans="1:28"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row>
    <row r="152" spans="1:28"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row>
    <row r="153" spans="1:28"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row>
    <row r="154" spans="1:28"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row>
    <row r="155" spans="1:28"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row>
    <row r="156" spans="1:28"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row>
    <row r="157" spans="1:28"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row>
    <row r="158" spans="1:28"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row>
    <row r="159" spans="1:28"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row>
    <row r="160" spans="1:28"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row>
    <row r="161" spans="1:28"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row>
    <row r="162" spans="1:28"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row>
    <row r="163" spans="1:28"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row>
    <row r="164" spans="1:28"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row>
    <row r="165" spans="1:28"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row>
    <row r="166" spans="1:28"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row>
    <row r="167" spans="1:28"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row>
    <row r="168" spans="1:28"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row>
    <row r="169" spans="1:28"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row>
    <row r="170" spans="1:28"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row>
    <row r="171" spans="1:28"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row>
    <row r="172" spans="1:28"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row>
    <row r="173" spans="1:28"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row>
    <row r="174" spans="1:28"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row>
    <row r="175" spans="1:28"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row>
    <row r="176" spans="1:28"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row>
    <row r="177" spans="1:28"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row>
    <row r="178" spans="1:28"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row>
    <row r="179" spans="1:28"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row>
    <row r="180" spans="1:28"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row>
    <row r="181" spans="1:28"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row>
    <row r="182" spans="1:28"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row>
    <row r="183" spans="1:28"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row>
    <row r="184" spans="1:28"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row>
    <row r="185" spans="1:28"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row>
    <row r="186" spans="1:28"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row>
    <row r="187" spans="1:28"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row>
    <row r="188" spans="1:28"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row>
    <row r="189" spans="1:28"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row>
    <row r="190" spans="1:28"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row>
    <row r="191" spans="1:28"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row>
    <row r="192" spans="1:28"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row>
    <row r="193" spans="1:28"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row>
    <row r="194" spans="1:28"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row>
    <row r="195" spans="1:28"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row>
    <row r="196" spans="1:28"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row>
    <row r="197" spans="1:28"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row>
    <row r="198" spans="1:28"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row>
    <row r="199" spans="1:28"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row>
    <row r="200" spans="1:28"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row>
    <row r="201" spans="1:28"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row>
    <row r="202" spans="1:28"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row>
    <row r="203" spans="1:28"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row>
    <row r="204" spans="1:28"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row>
    <row r="205" spans="1:28"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row>
    <row r="206" spans="1:28"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row>
    <row r="207" spans="1:28"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row>
    <row r="208" spans="1:28"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row>
    <row r="209" spans="1:28"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row>
    <row r="210" spans="1:28"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row>
    <row r="211" spans="1:28"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row>
    <row r="212" spans="1:28"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row>
    <row r="213" spans="1:28"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row>
    <row r="214" spans="1:28"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row>
    <row r="215" spans="1:28"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row>
    <row r="216" spans="1:28"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row>
    <row r="217" spans="1:28"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row>
    <row r="218" spans="1:28"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row>
    <row r="219" spans="1:28"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row>
    <row r="220" spans="1:28"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row>
    <row r="221" spans="1:28"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row>
    <row r="222" spans="1:28"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row>
    <row r="223" spans="1:28"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row>
    <row r="224" spans="1:28"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row>
    <row r="225" spans="1:28"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row>
    <row r="226" spans="1:28"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row>
    <row r="227" spans="1:28"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row>
    <row r="228" spans="1:28"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row>
    <row r="229" spans="1:28"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row>
    <row r="230" spans="1:28"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row>
    <row r="231" spans="1:28"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row>
    <row r="232" spans="1:28"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row>
    <row r="233" spans="1:28"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row>
    <row r="234" spans="1:28"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row>
    <row r="235" spans="1:28"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row>
    <row r="236" spans="1:28"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row>
    <row r="237" spans="1:28"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row>
    <row r="238" spans="1:28"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row>
    <row r="239" spans="1:28"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row>
    <row r="240" spans="1:28"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row>
    <row r="241" spans="1:28"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row>
    <row r="242" spans="1:28"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row>
    <row r="243" spans="1:28"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row>
    <row r="244" spans="1:28"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row>
    <row r="245" spans="1:28"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row>
    <row r="246" spans="1:28"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row>
    <row r="247" spans="1:28"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row>
    <row r="248" spans="1:28"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row>
    <row r="249" spans="1:28"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row>
    <row r="250" spans="1:28"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row>
    <row r="251" spans="1:28"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row>
    <row r="252" spans="1:28"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row>
    <row r="253" spans="1:28"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row>
    <row r="254" spans="1:28"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row>
    <row r="255" spans="1:28"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row>
    <row r="256" spans="1:28"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row>
    <row r="257" spans="1:28"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row>
    <row r="258" spans="1:28"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row>
    <row r="259" spans="1:28"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row>
    <row r="260" spans="1:28"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row>
    <row r="261" spans="1:28"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row>
    <row r="262" spans="1:28"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row>
    <row r="263" spans="1:28"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row>
    <row r="264" spans="1:28"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row>
    <row r="265" spans="1:28"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row>
    <row r="266" spans="1:28"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row>
    <row r="267" spans="1:28"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row>
    <row r="268" spans="1:28"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row>
    <row r="269" spans="1:28"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row>
    <row r="270" spans="1:28"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row>
    <row r="271" spans="1:28"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row>
    <row r="272" spans="1:28"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row>
    <row r="273" spans="1:28"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row>
    <row r="274" spans="1:28"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row>
    <row r="275" spans="1:28"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row>
    <row r="276" spans="1:28"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row>
    <row r="277" spans="1:28"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row>
    <row r="278" spans="1:28"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row>
    <row r="279" spans="1:28"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row>
    <row r="280" spans="1:28"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row>
    <row r="281" spans="1:28"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row>
    <row r="282" spans="1:28"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row>
    <row r="283" spans="1:28"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row>
    <row r="284" spans="1:28"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row>
    <row r="285" spans="1:28"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row>
    <row r="286" spans="1:28"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row>
    <row r="287" spans="1:28"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c r="AA287" s="157"/>
      <c r="AB287" s="157"/>
    </row>
    <row r="288" spans="1:28"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c r="AA288" s="157"/>
      <c r="AB288" s="157"/>
    </row>
    <row r="289" spans="1:28"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c r="AA289" s="157"/>
      <c r="AB289" s="157"/>
    </row>
    <row r="290" spans="1:28"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c r="AA290" s="157"/>
      <c r="AB290" s="157"/>
    </row>
    <row r="291" spans="1:28"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c r="AA291" s="157"/>
      <c r="AB291" s="157"/>
    </row>
    <row r="292" spans="1:28"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c r="AA292" s="157"/>
      <c r="AB292" s="157"/>
    </row>
    <row r="293" spans="1:28"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row>
    <row r="294" spans="1:28"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c r="AA294" s="157"/>
      <c r="AB294" s="157"/>
    </row>
    <row r="295" spans="1:28"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c r="AA295" s="157"/>
      <c r="AB295" s="157"/>
    </row>
    <row r="296" spans="1:28"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c r="AA296" s="157"/>
      <c r="AB296" s="157"/>
    </row>
    <row r="297" spans="1:28"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c r="AA297" s="157"/>
      <c r="AB297" s="157"/>
    </row>
    <row r="298" spans="1:28"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c r="AA298" s="157"/>
      <c r="AB298" s="157"/>
    </row>
    <row r="299" spans="1:28"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c r="AA299" s="157"/>
      <c r="AB299" s="157"/>
    </row>
    <row r="300" spans="1:28"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c r="AA300" s="157"/>
      <c r="AB300" s="157"/>
    </row>
    <row r="301" spans="1:28"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row>
    <row r="302" spans="1:28"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c r="AA302" s="157"/>
      <c r="AB302" s="157"/>
    </row>
    <row r="303" spans="1:28"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c r="AA303" s="157"/>
      <c r="AB303" s="157"/>
    </row>
    <row r="304" spans="1:28"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c r="AA304" s="157"/>
      <c r="AB304" s="157"/>
    </row>
    <row r="305" spans="1:28"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c r="AA305" s="157"/>
      <c r="AB305" s="157"/>
    </row>
    <row r="306" spans="1:28"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c r="AA306" s="157"/>
      <c r="AB306" s="157"/>
    </row>
    <row r="307" spans="1:28"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c r="AA307" s="157"/>
      <c r="AB307" s="157"/>
    </row>
    <row r="308" spans="1:28"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row>
    <row r="309" spans="1:28"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c r="AA309" s="157"/>
      <c r="AB309" s="157"/>
    </row>
    <row r="310" spans="1:28"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c r="AA310" s="157"/>
      <c r="AB310" s="157"/>
    </row>
    <row r="311" spans="1:28"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c r="AA311" s="157"/>
      <c r="AB311" s="157"/>
    </row>
    <row r="312" spans="1:28"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c r="AA312" s="157"/>
      <c r="AB312" s="157"/>
    </row>
    <row r="313" spans="1:28"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c r="AA313" s="157"/>
      <c r="AB313" s="157"/>
    </row>
    <row r="314" spans="1:28"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c r="AA314" s="157"/>
      <c r="AB314" s="157"/>
    </row>
    <row r="315" spans="1:28"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c r="AA315" s="157"/>
      <c r="AB315" s="157"/>
    </row>
    <row r="316" spans="1:28"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c r="AA316" s="157"/>
      <c r="AB316" s="157"/>
    </row>
    <row r="317" spans="1:28"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c r="AA317" s="157"/>
      <c r="AB317" s="157"/>
    </row>
    <row r="318" spans="1:28"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c r="AA318" s="157"/>
      <c r="AB318" s="157"/>
    </row>
    <row r="319" spans="1:28"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c r="AA319" s="157"/>
      <c r="AB319" s="157"/>
    </row>
    <row r="320" spans="1:28"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c r="AA320" s="157"/>
      <c r="AB320" s="157"/>
    </row>
    <row r="321" spans="1:28"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c r="AA321" s="157"/>
      <c r="AB321" s="157"/>
    </row>
    <row r="322" spans="1:28"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row>
    <row r="323" spans="1:28"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c r="AA323" s="157"/>
      <c r="AB323" s="157"/>
    </row>
    <row r="324" spans="1:28"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c r="AA324" s="157"/>
      <c r="AB324" s="157"/>
    </row>
    <row r="325" spans="1:28"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c r="AA325" s="157"/>
      <c r="AB325" s="157"/>
    </row>
    <row r="326" spans="1:28"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c r="AA326" s="157"/>
      <c r="AB326" s="157"/>
    </row>
    <row r="327" spans="1:28"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c r="AA327" s="157"/>
      <c r="AB327" s="157"/>
    </row>
    <row r="328" spans="1:28"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c r="AA328" s="157"/>
      <c r="AB328" s="157"/>
    </row>
    <row r="329" spans="1:28"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c r="AA329" s="157"/>
      <c r="AB329" s="157"/>
    </row>
    <row r="330" spans="1:28"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c r="AA330" s="157"/>
      <c r="AB330" s="157"/>
    </row>
    <row r="331" spans="1:28"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c r="AA331" s="157"/>
      <c r="AB331" s="157"/>
    </row>
    <row r="332" spans="1:28"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c r="AA332" s="157"/>
      <c r="AB332" s="157"/>
    </row>
    <row r="333" spans="1:28"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c r="AA333" s="157"/>
      <c r="AB333" s="157"/>
    </row>
    <row r="334" spans="1:28"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c r="AA334" s="157"/>
      <c r="AB334" s="157"/>
    </row>
    <row r="335" spans="1:28"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c r="AA335" s="157"/>
      <c r="AB335" s="157"/>
    </row>
    <row r="336" spans="1:28"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c r="AA336" s="157"/>
      <c r="AB336" s="157"/>
    </row>
    <row r="337" spans="1:28"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c r="AA337" s="157"/>
      <c r="AB337" s="157"/>
    </row>
    <row r="338" spans="1:28"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c r="AA338" s="157"/>
      <c r="AB338" s="157"/>
    </row>
    <row r="339" spans="1:28"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c r="AA339" s="157"/>
      <c r="AB339" s="157"/>
    </row>
    <row r="340" spans="1:28"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c r="AA340" s="157"/>
      <c r="AB340" s="157"/>
    </row>
    <row r="341" spans="1:28"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row>
    <row r="342" spans="1:28"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row>
    <row r="343" spans="1:28"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row>
    <row r="344" spans="1:28"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c r="Y344" s="157"/>
      <c r="Z344" s="157"/>
      <c r="AA344" s="157"/>
      <c r="AB344" s="157"/>
    </row>
    <row r="345" spans="1:28"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c r="Y345" s="157"/>
      <c r="Z345" s="157"/>
      <c r="AA345" s="157"/>
      <c r="AB345" s="157"/>
    </row>
    <row r="346" spans="1:28"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c r="Y346" s="157"/>
      <c r="Z346" s="157"/>
      <c r="AA346" s="157"/>
      <c r="AB346" s="157"/>
    </row>
    <row r="347" spans="1:28"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c r="Y347" s="157"/>
      <c r="Z347" s="157"/>
      <c r="AA347" s="157"/>
      <c r="AB347" s="157"/>
    </row>
    <row r="348" spans="1:28"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c r="Y348" s="157"/>
      <c r="Z348" s="157"/>
      <c r="AA348" s="157"/>
      <c r="AB348" s="157"/>
    </row>
    <row r="349" spans="1:28"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c r="Y349" s="157"/>
      <c r="Z349" s="157"/>
      <c r="AA349" s="157"/>
      <c r="AB349" s="157"/>
    </row>
    <row r="350" spans="1:28"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c r="Y350" s="157"/>
      <c r="Z350" s="157"/>
      <c r="AA350" s="157"/>
      <c r="AB350" s="157"/>
    </row>
    <row r="351" spans="1:28"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c r="Y351" s="157"/>
      <c r="Z351" s="157"/>
      <c r="AA351" s="157"/>
      <c r="AB351" s="157"/>
    </row>
    <row r="352" spans="1:28"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c r="Y352" s="157"/>
      <c r="Z352" s="157"/>
      <c r="AA352" s="157"/>
      <c r="AB352" s="157"/>
    </row>
    <row r="353" spans="1:28"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c r="Y353" s="157"/>
      <c r="Z353" s="157"/>
      <c r="AA353" s="157"/>
      <c r="AB353" s="157"/>
    </row>
    <row r="354" spans="1:28"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c r="Y354" s="157"/>
      <c r="Z354" s="157"/>
      <c r="AA354" s="157"/>
      <c r="AB354" s="157"/>
    </row>
    <row r="355" spans="1:28"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c r="Y355" s="157"/>
      <c r="Z355" s="157"/>
      <c r="AA355" s="157"/>
      <c r="AB355" s="157"/>
    </row>
    <row r="356" spans="1:28"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c r="Y356" s="157"/>
      <c r="Z356" s="157"/>
      <c r="AA356" s="157"/>
      <c r="AB356" s="157"/>
    </row>
    <row r="357" spans="1:28"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c r="Y357" s="157"/>
      <c r="Z357" s="157"/>
      <c r="AA357" s="157"/>
      <c r="AB357" s="157"/>
    </row>
    <row r="358" spans="1:28"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c r="Y358" s="157"/>
      <c r="Z358" s="157"/>
      <c r="AA358" s="157"/>
      <c r="AB358" s="157"/>
    </row>
    <row r="359" spans="1:28"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c r="Y359" s="157"/>
      <c r="Z359" s="157"/>
      <c r="AA359" s="157"/>
      <c r="AB359" s="157"/>
    </row>
    <row r="360" spans="1:28"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c r="Y360" s="157"/>
      <c r="Z360" s="157"/>
      <c r="AA360" s="157"/>
      <c r="AB360" s="157"/>
    </row>
    <row r="361" spans="1:28"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c r="V361" s="157"/>
      <c r="W361" s="157"/>
      <c r="X361" s="157"/>
      <c r="Y361" s="157"/>
      <c r="Z361" s="157"/>
      <c r="AA361" s="157"/>
      <c r="AB361" s="157"/>
    </row>
    <row r="362" spans="1:28"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c r="V362" s="157"/>
      <c r="W362" s="157"/>
      <c r="X362" s="157"/>
      <c r="Y362" s="157"/>
      <c r="Z362" s="157"/>
      <c r="AA362" s="157"/>
      <c r="AB362" s="157"/>
    </row>
    <row r="363" spans="1:28"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c r="V363" s="157"/>
      <c r="W363" s="157"/>
      <c r="X363" s="157"/>
      <c r="Y363" s="157"/>
      <c r="Z363" s="157"/>
      <c r="AA363" s="157"/>
      <c r="AB363" s="157"/>
    </row>
    <row r="364" spans="1:28"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c r="V364" s="157"/>
      <c r="W364" s="157"/>
      <c r="X364" s="157"/>
      <c r="Y364" s="157"/>
      <c r="Z364" s="157"/>
      <c r="AA364" s="157"/>
      <c r="AB364" s="157"/>
    </row>
    <row r="365" spans="1:28"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c r="V365" s="157"/>
      <c r="W365" s="157"/>
      <c r="X365" s="157"/>
      <c r="Y365" s="157"/>
      <c r="Z365" s="157"/>
      <c r="AA365" s="157"/>
      <c r="AB365" s="157"/>
    </row>
    <row r="366" spans="1:28"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c r="V366" s="157"/>
      <c r="W366" s="157"/>
      <c r="X366" s="157"/>
      <c r="Y366" s="157"/>
      <c r="Z366" s="157"/>
      <c r="AA366" s="157"/>
      <c r="AB366" s="15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70" zoomScaleNormal="60" zoomScaleSheetLayoutView="70" workbookViewId="0">
      <selection activeCell="B25" sqref="B25:B26"/>
    </sheetView>
  </sheetViews>
  <sheetFormatPr defaultColWidth="10.7109375" defaultRowHeight="15.75" x14ac:dyDescent="0.25"/>
  <cols>
    <col min="1" max="1" width="9.5703125" style="35" customWidth="1"/>
    <col min="2" max="3" width="17.85546875" style="35" customWidth="1"/>
    <col min="4" max="4" width="16.140625" style="35" customWidth="1"/>
    <col min="5" max="6" width="24.7109375" style="35" customWidth="1"/>
    <col min="7" max="8" width="16.28515625" style="35" customWidth="1"/>
    <col min="9" max="10" width="14.28515625" style="35" customWidth="1"/>
    <col min="11" max="11" width="17.42578125" style="35" customWidth="1"/>
    <col min="12" max="13" width="13" style="35" customWidth="1"/>
    <col min="14" max="15" width="11.855468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31" t="s">
        <v>66</v>
      </c>
    </row>
    <row r="3" spans="1:20" s="15" customFormat="1" ht="18.75" customHeight="1" x14ac:dyDescent="0.3">
      <c r="H3" s="159"/>
      <c r="T3" s="12" t="s">
        <v>8</v>
      </c>
    </row>
    <row r="4" spans="1:20" s="15" customFormat="1" ht="18.75" customHeight="1" x14ac:dyDescent="0.3">
      <c r="H4" s="159"/>
      <c r="T4" s="12" t="s">
        <v>65</v>
      </c>
    </row>
    <row r="5" spans="1:20" s="15" customFormat="1" ht="18.75" customHeight="1" x14ac:dyDescent="0.3">
      <c r="H5" s="159"/>
      <c r="T5" s="12"/>
    </row>
    <row r="6" spans="1:20" s="15" customFormat="1" x14ac:dyDescent="0.2">
      <c r="A6" s="325" t="str">
        <f>'1. паспорт местоположение'!A5:C5</f>
        <v>Год раскрытия информации: 2022 год</v>
      </c>
      <c r="B6" s="325"/>
      <c r="C6" s="325"/>
      <c r="D6" s="325"/>
      <c r="E6" s="325"/>
      <c r="F6" s="325"/>
      <c r="G6" s="325"/>
      <c r="H6" s="325"/>
      <c r="I6" s="325"/>
      <c r="J6" s="325"/>
      <c r="K6" s="325"/>
      <c r="L6" s="325"/>
      <c r="M6" s="325"/>
      <c r="N6" s="325"/>
      <c r="O6" s="325"/>
      <c r="P6" s="325"/>
      <c r="Q6" s="325"/>
      <c r="R6" s="325"/>
      <c r="S6" s="325"/>
      <c r="T6" s="325"/>
    </row>
    <row r="7" spans="1:20" s="15" customFormat="1" x14ac:dyDescent="0.2">
      <c r="A7" s="137"/>
      <c r="H7" s="159"/>
    </row>
    <row r="8" spans="1:20" s="15" customFormat="1" ht="18.75" x14ac:dyDescent="0.2">
      <c r="A8" s="332" t="s">
        <v>7</v>
      </c>
      <c r="B8" s="332"/>
      <c r="C8" s="332"/>
      <c r="D8" s="332"/>
      <c r="E8" s="332"/>
      <c r="F8" s="332"/>
      <c r="G8" s="332"/>
      <c r="H8" s="332"/>
      <c r="I8" s="332"/>
      <c r="J8" s="332"/>
      <c r="K8" s="332"/>
      <c r="L8" s="332"/>
      <c r="M8" s="332"/>
      <c r="N8" s="332"/>
      <c r="O8" s="332"/>
      <c r="P8" s="332"/>
      <c r="Q8" s="332"/>
      <c r="R8" s="332"/>
      <c r="S8" s="332"/>
      <c r="T8" s="332"/>
    </row>
    <row r="9" spans="1:20" s="15" customFormat="1" ht="18.75" x14ac:dyDescent="0.2">
      <c r="A9" s="332"/>
      <c r="B9" s="332"/>
      <c r="C9" s="332"/>
      <c r="D9" s="332"/>
      <c r="E9" s="332"/>
      <c r="F9" s="332"/>
      <c r="G9" s="332"/>
      <c r="H9" s="332"/>
      <c r="I9" s="332"/>
      <c r="J9" s="332"/>
      <c r="K9" s="332"/>
      <c r="L9" s="332"/>
      <c r="M9" s="332"/>
      <c r="N9" s="332"/>
      <c r="O9" s="332"/>
      <c r="P9" s="332"/>
      <c r="Q9" s="332"/>
      <c r="R9" s="332"/>
      <c r="S9" s="332"/>
      <c r="T9" s="332"/>
    </row>
    <row r="10" spans="1:20" s="15" customFormat="1" ht="18.75" customHeight="1" x14ac:dyDescent="0.2">
      <c r="A10" s="333" t="str">
        <f>'1. паспорт местоположение'!A9:C9</f>
        <v>Акционерное общество "Янтарьэнерго" ДЗО  ПАО "Россети"</v>
      </c>
      <c r="B10" s="333"/>
      <c r="C10" s="333"/>
      <c r="D10" s="333"/>
      <c r="E10" s="333"/>
      <c r="F10" s="333"/>
      <c r="G10" s="333"/>
      <c r="H10" s="333"/>
      <c r="I10" s="333"/>
      <c r="J10" s="333"/>
      <c r="K10" s="333"/>
      <c r="L10" s="333"/>
      <c r="M10" s="333"/>
      <c r="N10" s="333"/>
      <c r="O10" s="333"/>
      <c r="P10" s="333"/>
      <c r="Q10" s="333"/>
      <c r="R10" s="333"/>
      <c r="S10" s="333"/>
      <c r="T10" s="333"/>
    </row>
    <row r="11" spans="1:20" s="15"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15" customFormat="1" ht="18.75" x14ac:dyDescent="0.2">
      <c r="A12" s="332"/>
      <c r="B12" s="332"/>
      <c r="C12" s="332"/>
      <c r="D12" s="332"/>
      <c r="E12" s="332"/>
      <c r="F12" s="332"/>
      <c r="G12" s="332"/>
      <c r="H12" s="332"/>
      <c r="I12" s="332"/>
      <c r="J12" s="332"/>
      <c r="K12" s="332"/>
      <c r="L12" s="332"/>
      <c r="M12" s="332"/>
      <c r="N12" s="332"/>
      <c r="O12" s="332"/>
      <c r="P12" s="332"/>
      <c r="Q12" s="332"/>
      <c r="R12" s="332"/>
      <c r="S12" s="332"/>
      <c r="T12" s="332"/>
    </row>
    <row r="13" spans="1:20" s="15" customFormat="1" ht="18.75" customHeight="1" x14ac:dyDescent="0.2">
      <c r="A13" s="333" t="str">
        <f>'1. паспорт местоположение'!A12:C12</f>
        <v>F_prj_111001_2475</v>
      </c>
      <c r="B13" s="333"/>
      <c r="C13" s="333"/>
      <c r="D13" s="333"/>
      <c r="E13" s="333"/>
      <c r="F13" s="333"/>
      <c r="G13" s="333"/>
      <c r="H13" s="333"/>
      <c r="I13" s="333"/>
      <c r="J13" s="333"/>
      <c r="K13" s="333"/>
      <c r="L13" s="333"/>
      <c r="M13" s="333"/>
      <c r="N13" s="333"/>
      <c r="O13" s="333"/>
      <c r="P13" s="333"/>
      <c r="Q13" s="333"/>
      <c r="R13" s="333"/>
      <c r="S13" s="333"/>
      <c r="T13" s="333"/>
    </row>
    <row r="14" spans="1:20" s="15"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140"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142" customFormat="1" x14ac:dyDescent="0.2">
      <c r="A16" s="339" t="str">
        <f>'1. паспорт местоположение'!A15:C15</f>
        <v>Разработка проектно-сметной документации по титулу "Реконструкция ВЛ 110 кВ №122 и ВЛ №155 (ВЛ 122 - инв. № 5115094, ВЛ 155 - инв. № 5115966)"</v>
      </c>
      <c r="B16" s="339"/>
      <c r="C16" s="339"/>
      <c r="D16" s="339"/>
      <c r="E16" s="339"/>
      <c r="F16" s="339"/>
      <c r="G16" s="339"/>
      <c r="H16" s="339"/>
      <c r="I16" s="339"/>
      <c r="J16" s="339"/>
      <c r="K16" s="339"/>
      <c r="L16" s="339"/>
      <c r="M16" s="339"/>
      <c r="N16" s="339"/>
      <c r="O16" s="339"/>
      <c r="P16" s="339"/>
      <c r="Q16" s="339"/>
      <c r="R16" s="339"/>
      <c r="S16" s="339"/>
      <c r="T16" s="339"/>
    </row>
    <row r="17" spans="1:113" s="142"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142"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142" customFormat="1" ht="15" customHeight="1" x14ac:dyDescent="0.2">
      <c r="A19" s="359" t="s">
        <v>366</v>
      </c>
      <c r="B19" s="359"/>
      <c r="C19" s="359"/>
      <c r="D19" s="359"/>
      <c r="E19" s="359"/>
      <c r="F19" s="359"/>
      <c r="G19" s="359"/>
      <c r="H19" s="359"/>
      <c r="I19" s="359"/>
      <c r="J19" s="359"/>
      <c r="K19" s="359"/>
      <c r="L19" s="359"/>
      <c r="M19" s="359"/>
      <c r="N19" s="359"/>
      <c r="O19" s="359"/>
      <c r="P19" s="359"/>
      <c r="Q19" s="359"/>
      <c r="R19" s="359"/>
      <c r="S19" s="359"/>
      <c r="T19" s="359"/>
    </row>
    <row r="20" spans="1:113" s="42"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53" t="s">
        <v>3</v>
      </c>
      <c r="B21" s="344" t="s">
        <v>205</v>
      </c>
      <c r="C21" s="345"/>
      <c r="D21" s="348" t="s">
        <v>124</v>
      </c>
      <c r="E21" s="344" t="s">
        <v>394</v>
      </c>
      <c r="F21" s="345"/>
      <c r="G21" s="344" t="s">
        <v>223</v>
      </c>
      <c r="H21" s="345"/>
      <c r="I21" s="344" t="s">
        <v>123</v>
      </c>
      <c r="J21" s="345"/>
      <c r="K21" s="348" t="s">
        <v>122</v>
      </c>
      <c r="L21" s="344" t="s">
        <v>121</v>
      </c>
      <c r="M21" s="345"/>
      <c r="N21" s="344" t="s">
        <v>457</v>
      </c>
      <c r="O21" s="345"/>
      <c r="P21" s="348" t="s">
        <v>120</v>
      </c>
      <c r="Q21" s="356" t="s">
        <v>119</v>
      </c>
      <c r="R21" s="357"/>
      <c r="S21" s="356" t="s">
        <v>118</v>
      </c>
      <c r="T21" s="358"/>
    </row>
    <row r="22" spans="1:113" ht="204.75" customHeight="1" x14ac:dyDescent="0.25">
      <c r="A22" s="354"/>
      <c r="B22" s="346"/>
      <c r="C22" s="347"/>
      <c r="D22" s="350"/>
      <c r="E22" s="346"/>
      <c r="F22" s="347"/>
      <c r="G22" s="346"/>
      <c r="H22" s="347"/>
      <c r="I22" s="346"/>
      <c r="J22" s="347"/>
      <c r="K22" s="349"/>
      <c r="L22" s="346"/>
      <c r="M22" s="347"/>
      <c r="N22" s="346"/>
      <c r="O22" s="347"/>
      <c r="P22" s="349"/>
      <c r="Q22" s="57" t="s">
        <v>117</v>
      </c>
      <c r="R22" s="57" t="s">
        <v>365</v>
      </c>
      <c r="S22" s="57" t="s">
        <v>116</v>
      </c>
      <c r="T22" s="57" t="s">
        <v>115</v>
      </c>
    </row>
    <row r="23" spans="1:113" ht="51.75" customHeight="1" x14ac:dyDescent="0.25">
      <c r="A23" s="355"/>
      <c r="B23" s="84" t="s">
        <v>113</v>
      </c>
      <c r="C23" s="84" t="s">
        <v>114</v>
      </c>
      <c r="D23" s="349"/>
      <c r="E23" s="84" t="s">
        <v>113</v>
      </c>
      <c r="F23" s="84" t="s">
        <v>114</v>
      </c>
      <c r="G23" s="84" t="s">
        <v>113</v>
      </c>
      <c r="H23" s="84" t="s">
        <v>114</v>
      </c>
      <c r="I23" s="84" t="s">
        <v>113</v>
      </c>
      <c r="J23" s="84" t="s">
        <v>114</v>
      </c>
      <c r="K23" s="84" t="s">
        <v>113</v>
      </c>
      <c r="L23" s="84" t="s">
        <v>113</v>
      </c>
      <c r="M23" s="84" t="s">
        <v>114</v>
      </c>
      <c r="N23" s="84" t="s">
        <v>113</v>
      </c>
      <c r="O23" s="84" t="s">
        <v>114</v>
      </c>
      <c r="P23" s="132" t="s">
        <v>113</v>
      </c>
      <c r="Q23" s="57" t="s">
        <v>113</v>
      </c>
      <c r="R23" s="57" t="s">
        <v>113</v>
      </c>
      <c r="S23" s="57" t="s">
        <v>113</v>
      </c>
      <c r="T23" s="57" t="s">
        <v>113</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12" customFormat="1" ht="47.25" x14ac:dyDescent="0.25">
      <c r="A25" s="311">
        <v>1</v>
      </c>
      <c r="B25" s="351" t="s">
        <v>567</v>
      </c>
      <c r="C25" s="351" t="s">
        <v>567</v>
      </c>
      <c r="D25" s="311" t="s">
        <v>568</v>
      </c>
      <c r="E25" s="311" t="s">
        <v>279</v>
      </c>
      <c r="F25" s="311" t="s">
        <v>569</v>
      </c>
      <c r="G25" s="311" t="s">
        <v>279</v>
      </c>
      <c r="H25" s="311" t="s">
        <v>570</v>
      </c>
      <c r="I25" s="311" t="s">
        <v>279</v>
      </c>
      <c r="J25" s="311">
        <v>2019</v>
      </c>
      <c r="K25" s="311">
        <v>2019</v>
      </c>
      <c r="L25" s="311">
        <v>110</v>
      </c>
      <c r="M25" s="311">
        <v>110</v>
      </c>
      <c r="N25" s="311" t="s">
        <v>279</v>
      </c>
      <c r="O25" s="311" t="s">
        <v>279</v>
      </c>
      <c r="P25" s="311" t="s">
        <v>279</v>
      </c>
      <c r="Q25" s="311" t="s">
        <v>279</v>
      </c>
      <c r="R25" s="311" t="s">
        <v>279</v>
      </c>
      <c r="S25" s="311" t="s">
        <v>279</v>
      </c>
      <c r="T25" s="311" t="s">
        <v>279</v>
      </c>
    </row>
    <row r="26" spans="1:113" s="312" customFormat="1" ht="47.25" x14ac:dyDescent="0.25">
      <c r="A26" s="311">
        <v>2</v>
      </c>
      <c r="B26" s="352"/>
      <c r="C26" s="352"/>
      <c r="D26" s="311" t="s">
        <v>568</v>
      </c>
      <c r="E26" s="311" t="s">
        <v>279</v>
      </c>
      <c r="F26" s="311" t="s">
        <v>569</v>
      </c>
      <c r="G26" s="311" t="s">
        <v>279</v>
      </c>
      <c r="H26" s="311" t="s">
        <v>571</v>
      </c>
      <c r="I26" s="311" t="s">
        <v>279</v>
      </c>
      <c r="J26" s="311">
        <v>2019</v>
      </c>
      <c r="K26" s="311">
        <v>2019</v>
      </c>
      <c r="L26" s="311">
        <v>110</v>
      </c>
      <c r="M26" s="311">
        <v>110</v>
      </c>
      <c r="N26" s="311" t="s">
        <v>279</v>
      </c>
      <c r="O26" s="311" t="s">
        <v>279</v>
      </c>
      <c r="P26" s="311" t="s">
        <v>279</v>
      </c>
      <c r="Q26" s="311" t="s">
        <v>279</v>
      </c>
      <c r="R26" s="311" t="s">
        <v>279</v>
      </c>
      <c r="S26" s="311" t="s">
        <v>279</v>
      </c>
      <c r="T26" s="311" t="s">
        <v>279</v>
      </c>
    </row>
    <row r="27" spans="1:113" ht="3" customHeight="1" x14ac:dyDescent="0.25"/>
    <row r="28" spans="1:113" s="41" customFormat="1" ht="12.75" x14ac:dyDescent="0.2"/>
    <row r="29" spans="1:113" s="41" customFormat="1" x14ac:dyDescent="0.25">
      <c r="B29" s="39" t="s">
        <v>112</v>
      </c>
      <c r="C29" s="39"/>
      <c r="D29" s="39"/>
      <c r="E29" s="39"/>
      <c r="F29" s="39"/>
      <c r="G29" s="39"/>
      <c r="H29" s="39"/>
      <c r="I29" s="39"/>
      <c r="J29" s="39"/>
      <c r="K29" s="39"/>
      <c r="L29" s="39"/>
      <c r="M29" s="39"/>
      <c r="N29" s="39"/>
      <c r="O29" s="39"/>
      <c r="P29" s="39"/>
      <c r="Q29" s="39"/>
      <c r="R29" s="39"/>
    </row>
    <row r="30" spans="1:113" x14ac:dyDescent="0.25">
      <c r="B30" s="343" t="s">
        <v>400</v>
      </c>
      <c r="C30" s="343"/>
      <c r="D30" s="343"/>
      <c r="E30" s="343"/>
      <c r="F30" s="343"/>
      <c r="G30" s="343"/>
      <c r="H30" s="343"/>
      <c r="I30" s="343"/>
      <c r="J30" s="343"/>
      <c r="K30" s="343"/>
      <c r="L30" s="343"/>
      <c r="M30" s="343"/>
      <c r="N30" s="343"/>
      <c r="O30" s="343"/>
      <c r="P30" s="343"/>
      <c r="Q30" s="343"/>
      <c r="R30" s="343"/>
    </row>
    <row r="31" spans="1:113" x14ac:dyDescent="0.25">
      <c r="B31" s="39"/>
      <c r="C31" s="39"/>
      <c r="D31" s="39"/>
      <c r="E31" s="39"/>
      <c r="F31" s="39"/>
      <c r="G31" s="39"/>
      <c r="H31" s="39"/>
      <c r="I31" s="39"/>
      <c r="J31" s="39"/>
      <c r="K31" s="39"/>
      <c r="L31" s="39"/>
      <c r="M31" s="39"/>
      <c r="N31" s="39"/>
      <c r="O31" s="39"/>
      <c r="P31" s="39"/>
      <c r="Q31" s="39"/>
      <c r="R31" s="39"/>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364</v>
      </c>
      <c r="C32" s="38"/>
      <c r="D32" s="38"/>
      <c r="E32" s="38"/>
      <c r="F32" s="36"/>
      <c r="G32" s="36"/>
      <c r="H32" s="38"/>
      <c r="I32" s="38"/>
      <c r="J32" s="38"/>
      <c r="K32" s="38"/>
      <c r="L32" s="38"/>
      <c r="M32" s="38"/>
      <c r="N32" s="38"/>
      <c r="O32" s="38"/>
      <c r="P32" s="38"/>
      <c r="Q32" s="38"/>
      <c r="R32" s="38"/>
      <c r="S32" s="40"/>
      <c r="T32" s="40"/>
      <c r="U32" s="40"/>
      <c r="V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x14ac:dyDescent="0.25">
      <c r="B33" s="38" t="s">
        <v>111</v>
      </c>
      <c r="C33" s="38"/>
      <c r="D33" s="38"/>
      <c r="E33" s="38"/>
      <c r="F33" s="36"/>
      <c r="G33" s="36"/>
      <c r="H33" s="38"/>
      <c r="I33" s="38"/>
      <c r="J33" s="38"/>
      <c r="K33" s="38"/>
      <c r="L33" s="38"/>
      <c r="M33" s="38"/>
      <c r="N33" s="38"/>
      <c r="O33" s="38"/>
      <c r="P33" s="38"/>
      <c r="Q33" s="38"/>
      <c r="R33" s="38"/>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6" customFormat="1" x14ac:dyDescent="0.25">
      <c r="B34" s="38" t="s">
        <v>110</v>
      </c>
      <c r="C34" s="38"/>
      <c r="D34" s="38"/>
      <c r="E34" s="38"/>
      <c r="H34" s="38"/>
      <c r="I34" s="38"/>
      <c r="J34" s="38"/>
      <c r="K34" s="38"/>
      <c r="L34" s="38"/>
      <c r="M34" s="38"/>
      <c r="N34" s="38"/>
      <c r="O34" s="38"/>
      <c r="P34" s="38"/>
      <c r="Q34" s="38"/>
      <c r="R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s="36" customFormat="1" x14ac:dyDescent="0.25">
      <c r="B35" s="38" t="s">
        <v>109</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s="36" customFormat="1" x14ac:dyDescent="0.25">
      <c r="B36" s="38" t="s">
        <v>108</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s="36" customFormat="1" x14ac:dyDescent="0.25">
      <c r="B37" s="38" t="s">
        <v>107</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s="36" customFormat="1" x14ac:dyDescent="0.25">
      <c r="B38" s="38" t="s">
        <v>106</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s="36" customFormat="1" x14ac:dyDescent="0.25">
      <c r="B39" s="38" t="s">
        <v>105</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s="36" customFormat="1" x14ac:dyDescent="0.25">
      <c r="B40" s="38" t="s">
        <v>104</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s="36" customFormat="1" x14ac:dyDescent="0.25">
      <c r="B41" s="38" t="s">
        <v>103</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s="36" customFormat="1" x14ac:dyDescent="0.25">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s="36" customFormat="1" x14ac:dyDescent="0.25">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 ref="B25:B26"/>
    <mergeCell ref="C25:C26"/>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8" zoomScale="70" zoomScaleSheetLayoutView="70" workbookViewId="0">
      <selection activeCell="L30" sqref="L30"/>
    </sheetView>
  </sheetViews>
  <sheetFormatPr defaultColWidth="10.7109375" defaultRowHeight="15.75" x14ac:dyDescent="0.25"/>
  <cols>
    <col min="1" max="1" width="10.7109375" style="35"/>
    <col min="2" max="5" width="18.1406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2" width="14" style="35" customWidth="1"/>
    <col min="13" max="14" width="19.7109375" style="35" customWidth="1"/>
    <col min="15" max="16" width="17.855468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15.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31" t="s">
        <v>66</v>
      </c>
    </row>
    <row r="2" spans="1:27" s="15" customFormat="1" ht="18.75" customHeight="1" x14ac:dyDescent="0.3">
      <c r="Q2" s="159"/>
      <c r="R2" s="159"/>
      <c r="AA2" s="12" t="s">
        <v>8</v>
      </c>
    </row>
    <row r="3" spans="1:27" s="15" customFormat="1" ht="18.75" customHeight="1" x14ac:dyDescent="0.3">
      <c r="Q3" s="159"/>
      <c r="R3" s="159"/>
      <c r="AA3" s="12" t="s">
        <v>65</v>
      </c>
    </row>
    <row r="4" spans="1:27" s="15" customFormat="1" x14ac:dyDescent="0.2">
      <c r="E4" s="137"/>
      <c r="Q4" s="159"/>
      <c r="R4" s="159"/>
    </row>
    <row r="5" spans="1:27" s="15" customFormat="1" x14ac:dyDescent="0.2">
      <c r="A5" s="325" t="str">
        <f>'1. паспорт местоположение'!A5:C5</f>
        <v>Год раскрытия информации: 2022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15" customFormat="1" x14ac:dyDescent="0.2">
      <c r="A6" s="131"/>
      <c r="B6" s="131"/>
      <c r="C6" s="131"/>
      <c r="D6" s="131"/>
      <c r="E6" s="131"/>
      <c r="F6" s="131"/>
      <c r="G6" s="131"/>
      <c r="H6" s="131"/>
      <c r="I6" s="131"/>
      <c r="J6" s="131"/>
      <c r="K6" s="131"/>
      <c r="L6" s="131"/>
      <c r="M6" s="131"/>
      <c r="N6" s="131"/>
      <c r="O6" s="131"/>
      <c r="P6" s="131"/>
      <c r="Q6" s="131"/>
      <c r="R6" s="131"/>
      <c r="S6" s="131"/>
      <c r="T6" s="131"/>
    </row>
    <row r="7" spans="1:27" s="15" customFormat="1" ht="18.75" x14ac:dyDescent="0.2">
      <c r="E7" s="332" t="s">
        <v>7</v>
      </c>
      <c r="F7" s="332"/>
      <c r="G7" s="332"/>
      <c r="H7" s="332"/>
      <c r="I7" s="332"/>
      <c r="J7" s="332"/>
      <c r="K7" s="332"/>
      <c r="L7" s="332"/>
      <c r="M7" s="332"/>
      <c r="N7" s="332"/>
      <c r="O7" s="332"/>
      <c r="P7" s="332"/>
      <c r="Q7" s="332"/>
      <c r="R7" s="332"/>
      <c r="S7" s="332"/>
      <c r="T7" s="332"/>
      <c r="U7" s="332"/>
      <c r="V7" s="332"/>
      <c r="W7" s="332"/>
      <c r="X7" s="332"/>
      <c r="Y7" s="332"/>
    </row>
    <row r="8" spans="1:27" s="15" customFormat="1" ht="18.75" x14ac:dyDescent="0.2">
      <c r="E8" s="160"/>
      <c r="F8" s="160"/>
      <c r="G8" s="160"/>
      <c r="H8" s="160"/>
      <c r="I8" s="160"/>
      <c r="J8" s="160"/>
      <c r="K8" s="160"/>
      <c r="L8" s="160"/>
      <c r="M8" s="160"/>
      <c r="N8" s="160"/>
      <c r="O8" s="160"/>
      <c r="P8" s="160"/>
      <c r="Q8" s="160"/>
      <c r="R8" s="160"/>
      <c r="S8" s="138"/>
      <c r="T8" s="138"/>
      <c r="U8" s="138"/>
      <c r="V8" s="138"/>
      <c r="W8" s="138"/>
    </row>
    <row r="9" spans="1:27" s="15" customFormat="1" ht="18.75" customHeight="1" x14ac:dyDescent="0.2">
      <c r="E9" s="333" t="str">
        <f>'1. паспорт местоположение'!A9</f>
        <v>Акционерное общество "Янтарьэнерго" ДЗО  ПАО "Россети"</v>
      </c>
      <c r="F9" s="333"/>
      <c r="G9" s="333"/>
      <c r="H9" s="333"/>
      <c r="I9" s="333"/>
      <c r="J9" s="333"/>
      <c r="K9" s="333"/>
      <c r="L9" s="333"/>
      <c r="M9" s="333"/>
      <c r="N9" s="333"/>
      <c r="O9" s="333"/>
      <c r="P9" s="333"/>
      <c r="Q9" s="333"/>
      <c r="R9" s="333"/>
      <c r="S9" s="333"/>
      <c r="T9" s="333"/>
      <c r="U9" s="333"/>
      <c r="V9" s="333"/>
      <c r="W9" s="333"/>
      <c r="X9" s="333"/>
      <c r="Y9" s="333"/>
    </row>
    <row r="10" spans="1:27" s="15"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15" customFormat="1" ht="18.75" x14ac:dyDescent="0.2">
      <c r="E11" s="160"/>
      <c r="F11" s="160"/>
      <c r="G11" s="160"/>
      <c r="H11" s="160"/>
      <c r="I11" s="160"/>
      <c r="J11" s="160"/>
      <c r="K11" s="160"/>
      <c r="L11" s="160"/>
      <c r="M11" s="160"/>
      <c r="N11" s="160"/>
      <c r="O11" s="160"/>
      <c r="P11" s="160"/>
      <c r="Q11" s="160"/>
      <c r="R11" s="160"/>
      <c r="S11" s="138"/>
      <c r="T11" s="138"/>
      <c r="U11" s="138"/>
      <c r="V11" s="138"/>
      <c r="W11" s="138"/>
    </row>
    <row r="12" spans="1:27" s="15" customFormat="1" ht="18.75" customHeight="1" x14ac:dyDescent="0.2">
      <c r="E12" s="333" t="str">
        <f>'1. паспорт местоположение'!A12</f>
        <v>F_prj_111001_2475</v>
      </c>
      <c r="F12" s="333"/>
      <c r="G12" s="333"/>
      <c r="H12" s="333"/>
      <c r="I12" s="333"/>
      <c r="J12" s="333"/>
      <c r="K12" s="333"/>
      <c r="L12" s="333"/>
      <c r="M12" s="333"/>
      <c r="N12" s="333"/>
      <c r="O12" s="333"/>
      <c r="P12" s="333"/>
      <c r="Q12" s="333"/>
      <c r="R12" s="333"/>
      <c r="S12" s="333"/>
      <c r="T12" s="333"/>
      <c r="U12" s="333"/>
      <c r="V12" s="333"/>
      <c r="W12" s="333"/>
      <c r="X12" s="333"/>
      <c r="Y12" s="333"/>
    </row>
    <row r="13" spans="1:27" s="15"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140"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42" customFormat="1" x14ac:dyDescent="0.2">
      <c r="E15" s="339" t="str">
        <f>'1. паспорт местоположение'!A15</f>
        <v>Разработка проектно-сметной документации по титулу "Реконструкция ВЛ 110 кВ №122 и ВЛ №155 (ВЛ 122 - инв. № 5115094, ВЛ 155 - инв. № 5115966)"</v>
      </c>
      <c r="F15" s="339"/>
      <c r="G15" s="339"/>
      <c r="H15" s="339"/>
      <c r="I15" s="339"/>
      <c r="J15" s="339"/>
      <c r="K15" s="339"/>
      <c r="L15" s="339"/>
      <c r="M15" s="339"/>
      <c r="N15" s="339"/>
      <c r="O15" s="339"/>
      <c r="P15" s="339"/>
      <c r="Q15" s="339"/>
      <c r="R15" s="339"/>
      <c r="S15" s="339"/>
      <c r="T15" s="339"/>
      <c r="U15" s="339"/>
      <c r="V15" s="339"/>
      <c r="W15" s="339"/>
      <c r="X15" s="339"/>
      <c r="Y15" s="339"/>
    </row>
    <row r="16" spans="1:27" s="142"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142" customFormat="1" ht="15" customHeight="1" x14ac:dyDescent="0.2">
      <c r="E17" s="144"/>
      <c r="F17" s="144"/>
      <c r="G17" s="144"/>
      <c r="H17" s="144"/>
      <c r="I17" s="144"/>
      <c r="J17" s="144"/>
      <c r="K17" s="144"/>
      <c r="L17" s="144"/>
      <c r="M17" s="144"/>
      <c r="N17" s="144"/>
      <c r="O17" s="144"/>
      <c r="P17" s="144"/>
      <c r="Q17" s="144"/>
      <c r="R17" s="144"/>
      <c r="S17" s="144"/>
      <c r="T17" s="144"/>
      <c r="U17" s="144"/>
      <c r="V17" s="144"/>
      <c r="W17" s="144"/>
    </row>
    <row r="18" spans="1:27" s="142"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368</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42" customFormat="1" ht="21" customHeight="1" x14ac:dyDescent="0.25"/>
    <row r="21" spans="1:27" ht="15.75" customHeight="1" x14ac:dyDescent="0.25">
      <c r="A21" s="365" t="s">
        <v>3</v>
      </c>
      <c r="B21" s="368" t="s">
        <v>375</v>
      </c>
      <c r="C21" s="369"/>
      <c r="D21" s="368" t="s">
        <v>377</v>
      </c>
      <c r="E21" s="369"/>
      <c r="F21" s="356" t="s">
        <v>96</v>
      </c>
      <c r="G21" s="358"/>
      <c r="H21" s="358"/>
      <c r="I21" s="357"/>
      <c r="J21" s="365" t="s">
        <v>378</v>
      </c>
      <c r="K21" s="368" t="s">
        <v>379</v>
      </c>
      <c r="L21" s="369"/>
      <c r="M21" s="368" t="s">
        <v>380</v>
      </c>
      <c r="N21" s="369"/>
      <c r="O21" s="368" t="s">
        <v>367</v>
      </c>
      <c r="P21" s="369"/>
      <c r="Q21" s="368" t="s">
        <v>129</v>
      </c>
      <c r="R21" s="369"/>
      <c r="S21" s="365" t="s">
        <v>128</v>
      </c>
      <c r="T21" s="365" t="s">
        <v>381</v>
      </c>
      <c r="U21" s="365" t="s">
        <v>376</v>
      </c>
      <c r="V21" s="368" t="s">
        <v>127</v>
      </c>
      <c r="W21" s="369"/>
      <c r="X21" s="356" t="s">
        <v>119</v>
      </c>
      <c r="Y21" s="358"/>
      <c r="Z21" s="356" t="s">
        <v>118</v>
      </c>
      <c r="AA21" s="358"/>
    </row>
    <row r="22" spans="1:27" ht="216" customHeight="1" x14ac:dyDescent="0.25">
      <c r="A22" s="366"/>
      <c r="B22" s="370"/>
      <c r="C22" s="371"/>
      <c r="D22" s="370"/>
      <c r="E22" s="371"/>
      <c r="F22" s="356" t="s">
        <v>126</v>
      </c>
      <c r="G22" s="357"/>
      <c r="H22" s="356" t="s">
        <v>125</v>
      </c>
      <c r="I22" s="357"/>
      <c r="J22" s="367"/>
      <c r="K22" s="370"/>
      <c r="L22" s="371"/>
      <c r="M22" s="370"/>
      <c r="N22" s="371"/>
      <c r="O22" s="370"/>
      <c r="P22" s="371"/>
      <c r="Q22" s="370"/>
      <c r="R22" s="371"/>
      <c r="S22" s="367"/>
      <c r="T22" s="367"/>
      <c r="U22" s="367"/>
      <c r="V22" s="370"/>
      <c r="W22" s="371"/>
      <c r="X22" s="57" t="s">
        <v>117</v>
      </c>
      <c r="Y22" s="57" t="s">
        <v>365</v>
      </c>
      <c r="Z22" s="57" t="s">
        <v>116</v>
      </c>
      <c r="AA22" s="57" t="s">
        <v>115</v>
      </c>
    </row>
    <row r="23" spans="1:27" ht="60" customHeight="1" x14ac:dyDescent="0.25">
      <c r="A23" s="367"/>
      <c r="B23" s="133" t="s">
        <v>113</v>
      </c>
      <c r="C23" s="133" t="s">
        <v>114</v>
      </c>
      <c r="D23" s="133" t="s">
        <v>113</v>
      </c>
      <c r="E23" s="133" t="s">
        <v>114</v>
      </c>
      <c r="F23" s="133" t="s">
        <v>113</v>
      </c>
      <c r="G23" s="133" t="s">
        <v>114</v>
      </c>
      <c r="H23" s="133" t="s">
        <v>113</v>
      </c>
      <c r="I23" s="133" t="s">
        <v>114</v>
      </c>
      <c r="J23" s="133" t="s">
        <v>113</v>
      </c>
      <c r="K23" s="133" t="s">
        <v>113</v>
      </c>
      <c r="L23" s="133" t="s">
        <v>114</v>
      </c>
      <c r="M23" s="133" t="s">
        <v>113</v>
      </c>
      <c r="N23" s="133" t="s">
        <v>114</v>
      </c>
      <c r="O23" s="133" t="s">
        <v>113</v>
      </c>
      <c r="P23" s="133" t="s">
        <v>114</v>
      </c>
      <c r="Q23" s="133" t="s">
        <v>113</v>
      </c>
      <c r="R23" s="133" t="s">
        <v>114</v>
      </c>
      <c r="S23" s="133" t="s">
        <v>113</v>
      </c>
      <c r="T23" s="133" t="s">
        <v>113</v>
      </c>
      <c r="U23" s="133" t="s">
        <v>113</v>
      </c>
      <c r="V23" s="133" t="s">
        <v>113</v>
      </c>
      <c r="W23" s="133" t="s">
        <v>114</v>
      </c>
      <c r="X23" s="133" t="s">
        <v>113</v>
      </c>
      <c r="Y23" s="133" t="s">
        <v>113</v>
      </c>
      <c r="Z23" s="57" t="s">
        <v>113</v>
      </c>
      <c r="AA23" s="57" t="s">
        <v>113</v>
      </c>
    </row>
    <row r="24" spans="1:27"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42" customFormat="1" ht="47.25" x14ac:dyDescent="0.25">
      <c r="A25" s="362">
        <v>1</v>
      </c>
      <c r="B25" s="351" t="s">
        <v>572</v>
      </c>
      <c r="C25" s="351" t="s">
        <v>572</v>
      </c>
      <c r="D25" s="311" t="s">
        <v>573</v>
      </c>
      <c r="E25" s="311" t="str">
        <f>D25</f>
        <v>От ПС 110 кВ О-3 Знаменск до опоры № 3</v>
      </c>
      <c r="F25" s="351" t="s">
        <v>447</v>
      </c>
      <c r="G25" s="351" t="s">
        <v>447</v>
      </c>
      <c r="H25" s="351" t="s">
        <v>447</v>
      </c>
      <c r="I25" s="351" t="s">
        <v>447</v>
      </c>
      <c r="J25" s="351" t="s">
        <v>449</v>
      </c>
      <c r="K25" s="311" t="s">
        <v>574</v>
      </c>
      <c r="L25" s="311" t="s">
        <v>574</v>
      </c>
      <c r="M25" s="313">
        <v>70</v>
      </c>
      <c r="N25" s="313">
        <v>70</v>
      </c>
      <c r="O25" s="313" t="s">
        <v>575</v>
      </c>
      <c r="P25" s="313" t="s">
        <v>575</v>
      </c>
      <c r="Q25" s="313">
        <v>0.53800000000000003</v>
      </c>
      <c r="R25" s="313">
        <v>0.53800000000000003</v>
      </c>
      <c r="S25" s="351" t="s">
        <v>279</v>
      </c>
      <c r="T25" s="351" t="s">
        <v>450</v>
      </c>
      <c r="U25" s="351">
        <v>4</v>
      </c>
      <c r="V25" s="351" t="s">
        <v>451</v>
      </c>
      <c r="W25" s="351" t="s">
        <v>576</v>
      </c>
      <c r="X25" s="351" t="s">
        <v>453</v>
      </c>
      <c r="Y25" s="351" t="s">
        <v>452</v>
      </c>
      <c r="Z25" s="351" t="s">
        <v>577</v>
      </c>
      <c r="AA25" s="351" t="s">
        <v>578</v>
      </c>
    </row>
    <row r="26" spans="1:27" s="42" customFormat="1" ht="47.25" x14ac:dyDescent="0.25">
      <c r="A26" s="363"/>
      <c r="B26" s="361"/>
      <c r="C26" s="361"/>
      <c r="D26" s="311" t="s">
        <v>579</v>
      </c>
      <c r="E26" s="311" t="str">
        <f t="shared" ref="E26:E29" si="0">D26</f>
        <v>От ПС 110 кВ О-19 Полесск до опоры № 138</v>
      </c>
      <c r="F26" s="361"/>
      <c r="G26" s="361"/>
      <c r="H26" s="361"/>
      <c r="I26" s="361"/>
      <c r="J26" s="361"/>
      <c r="K26" s="311" t="s">
        <v>580</v>
      </c>
      <c r="L26" s="311" t="s">
        <v>580</v>
      </c>
      <c r="M26" s="313">
        <v>70</v>
      </c>
      <c r="N26" s="313">
        <v>70</v>
      </c>
      <c r="O26" s="313" t="s">
        <v>575</v>
      </c>
      <c r="P26" s="313" t="s">
        <v>575</v>
      </c>
      <c r="Q26" s="313">
        <v>0.53400000000000003</v>
      </c>
      <c r="R26" s="313">
        <v>0.53400000000000003</v>
      </c>
      <c r="S26" s="361"/>
      <c r="T26" s="361"/>
      <c r="U26" s="361"/>
      <c r="V26" s="361"/>
      <c r="W26" s="361"/>
      <c r="X26" s="361"/>
      <c r="Y26" s="361"/>
      <c r="Z26" s="361"/>
      <c r="AA26" s="361"/>
    </row>
    <row r="27" spans="1:27" s="42" customFormat="1" ht="47.25" x14ac:dyDescent="0.25">
      <c r="A27" s="363"/>
      <c r="B27" s="361"/>
      <c r="C27" s="361"/>
      <c r="D27" s="311" t="s">
        <v>581</v>
      </c>
      <c r="E27" s="311" t="str">
        <f t="shared" si="0"/>
        <v>От ПС 110 кВ Красноборская до опоры № 108а</v>
      </c>
      <c r="F27" s="361"/>
      <c r="G27" s="361"/>
      <c r="H27" s="361"/>
      <c r="I27" s="361"/>
      <c r="J27" s="361"/>
      <c r="K27" s="311" t="s">
        <v>574</v>
      </c>
      <c r="L27" s="311" t="s">
        <v>574</v>
      </c>
      <c r="M27" s="313">
        <v>70</v>
      </c>
      <c r="N27" s="313">
        <v>70</v>
      </c>
      <c r="O27" s="313" t="s">
        <v>575</v>
      </c>
      <c r="P27" s="313" t="s">
        <v>575</v>
      </c>
      <c r="Q27" s="313">
        <v>0.50800000000000001</v>
      </c>
      <c r="R27" s="313">
        <v>0.50800000000000001</v>
      </c>
      <c r="S27" s="361"/>
      <c r="T27" s="361"/>
      <c r="U27" s="361"/>
      <c r="V27" s="361"/>
      <c r="W27" s="361"/>
      <c r="X27" s="361"/>
      <c r="Y27" s="361"/>
      <c r="Z27" s="361"/>
      <c r="AA27" s="361"/>
    </row>
    <row r="28" spans="1:27" s="42" customFormat="1" ht="31.5" x14ac:dyDescent="0.25">
      <c r="A28" s="363"/>
      <c r="B28" s="361"/>
      <c r="C28" s="361"/>
      <c r="D28" s="311" t="s">
        <v>582</v>
      </c>
      <c r="E28" s="311" t="str">
        <f t="shared" si="0"/>
        <v>от опоры № 3 до опоры № 138</v>
      </c>
      <c r="F28" s="361"/>
      <c r="G28" s="361"/>
      <c r="H28" s="361"/>
      <c r="I28" s="361"/>
      <c r="J28" s="361"/>
      <c r="K28" s="311">
        <v>1</v>
      </c>
      <c r="L28" s="311">
        <v>1</v>
      </c>
      <c r="M28" s="313">
        <v>70</v>
      </c>
      <c r="N28" s="313">
        <v>70</v>
      </c>
      <c r="O28" s="313" t="s">
        <v>575</v>
      </c>
      <c r="P28" s="313" t="s">
        <v>575</v>
      </c>
      <c r="Q28" s="313">
        <v>34.445</v>
      </c>
      <c r="R28" s="313">
        <v>34.445</v>
      </c>
      <c r="S28" s="361"/>
      <c r="T28" s="361"/>
      <c r="U28" s="361"/>
      <c r="V28" s="361"/>
      <c r="W28" s="361"/>
      <c r="X28" s="361"/>
      <c r="Y28" s="361"/>
      <c r="Z28" s="361"/>
      <c r="AA28" s="361"/>
    </row>
    <row r="29" spans="1:27" ht="31.5" x14ac:dyDescent="0.25">
      <c r="A29" s="364"/>
      <c r="B29" s="352"/>
      <c r="C29" s="352"/>
      <c r="D29" s="311" t="s">
        <v>583</v>
      </c>
      <c r="E29" s="311" t="str">
        <f t="shared" si="0"/>
        <v>от опоры № 37 до опоры № 108а</v>
      </c>
      <c r="F29" s="352"/>
      <c r="G29" s="352"/>
      <c r="H29" s="352"/>
      <c r="I29" s="352"/>
      <c r="J29" s="352"/>
      <c r="K29" s="314">
        <v>1</v>
      </c>
      <c r="L29" s="314">
        <v>1</v>
      </c>
      <c r="M29" s="313">
        <v>70</v>
      </c>
      <c r="N29" s="313">
        <v>70</v>
      </c>
      <c r="O29" s="313" t="s">
        <v>575</v>
      </c>
      <c r="P29" s="313" t="s">
        <v>575</v>
      </c>
      <c r="Q29" s="315">
        <v>0.75800000000000001</v>
      </c>
      <c r="R29" s="315">
        <v>0.75800000000000001</v>
      </c>
      <c r="S29" s="352" t="s">
        <v>279</v>
      </c>
      <c r="T29" s="352" t="s">
        <v>450</v>
      </c>
      <c r="U29" s="352" t="s">
        <v>59</v>
      </c>
      <c r="V29" s="352" t="s">
        <v>451</v>
      </c>
      <c r="W29" s="352" t="s">
        <v>576</v>
      </c>
      <c r="X29" s="352" t="s">
        <v>453</v>
      </c>
      <c r="Y29" s="352" t="s">
        <v>452</v>
      </c>
      <c r="Z29" s="352" t="s">
        <v>577</v>
      </c>
      <c r="AA29" s="352" t="s">
        <v>578</v>
      </c>
    </row>
    <row r="30" spans="1:27" s="41" customFormat="1" ht="12.75" x14ac:dyDescent="0.2">
      <c r="A30" s="316"/>
      <c r="B30" s="316"/>
      <c r="C30" s="316"/>
      <c r="E30" s="316"/>
      <c r="Q30" s="41">
        <f>SUM(Q25:Q29)</f>
        <v>36.783000000000001</v>
      </c>
      <c r="R30" s="41">
        <f>SUM(R25:R29)</f>
        <v>36.783000000000001</v>
      </c>
      <c r="X30" s="58"/>
      <c r="Y30" s="58"/>
      <c r="Z30" s="58"/>
      <c r="AA30" s="58"/>
    </row>
  </sheetData>
  <mergeCells count="44">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9"/>
    <mergeCell ref="B25:B29"/>
    <mergeCell ref="C25:C29"/>
    <mergeCell ref="F25:F29"/>
    <mergeCell ref="G25:G29"/>
    <mergeCell ref="H25:H29"/>
    <mergeCell ref="I25:I29"/>
    <mergeCell ref="J25:J29"/>
    <mergeCell ref="S25:S29"/>
    <mergeCell ref="T25:T29"/>
    <mergeCell ref="Z25:Z29"/>
    <mergeCell ref="AA25:AA29"/>
    <mergeCell ref="U25:U29"/>
    <mergeCell ref="V25:V29"/>
    <mergeCell ref="W25:W29"/>
    <mergeCell ref="X25:X29"/>
    <mergeCell ref="Y25:Y2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30" sqref="C30"/>
    </sheetView>
  </sheetViews>
  <sheetFormatPr defaultColWidth="9.140625" defaultRowHeight="15" x14ac:dyDescent="0.25"/>
  <cols>
    <col min="1" max="1" width="6.140625" style="158" customWidth="1"/>
    <col min="2" max="2" width="53.5703125" style="158" customWidth="1"/>
    <col min="3" max="3" width="98.28515625" style="158" customWidth="1"/>
    <col min="4" max="4" width="14.42578125" style="158" customWidth="1"/>
    <col min="5" max="5" width="36.5703125" style="158" customWidth="1"/>
    <col min="6" max="6" width="20" style="158" customWidth="1"/>
    <col min="7" max="7" width="25.5703125" style="158" customWidth="1"/>
    <col min="8" max="8" width="16.42578125" style="158" customWidth="1"/>
    <col min="9" max="16384" width="9.140625" style="158"/>
  </cols>
  <sheetData>
    <row r="1" spans="1:29" s="15" customFormat="1" ht="18.75" customHeight="1" x14ac:dyDescent="0.2">
      <c r="C1" s="31" t="s">
        <v>66</v>
      </c>
      <c r="E1" s="159"/>
      <c r="F1" s="159"/>
    </row>
    <row r="2" spans="1:29" s="15" customFormat="1" ht="18.75" customHeight="1" x14ac:dyDescent="0.3">
      <c r="C2" s="12" t="s">
        <v>8</v>
      </c>
      <c r="E2" s="159"/>
      <c r="F2" s="159"/>
    </row>
    <row r="3" spans="1:29" s="15" customFormat="1" ht="18.75" x14ac:dyDescent="0.3">
      <c r="A3" s="137"/>
      <c r="C3" s="12" t="s">
        <v>65</v>
      </c>
      <c r="E3" s="159"/>
      <c r="F3" s="159"/>
    </row>
    <row r="4" spans="1:29" s="15" customFormat="1" ht="18.75" x14ac:dyDescent="0.3">
      <c r="A4" s="137"/>
      <c r="C4" s="12"/>
      <c r="E4" s="159"/>
      <c r="F4" s="159"/>
    </row>
    <row r="5" spans="1:29" s="15" customFormat="1" ht="15.75" x14ac:dyDescent="0.2">
      <c r="A5" s="325" t="str">
        <f>'1. паспорт местоположение'!A5:C5</f>
        <v>Год раскрытия информации: 2022 год</v>
      </c>
      <c r="B5" s="325"/>
      <c r="C5" s="32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5" customFormat="1" ht="18.75" x14ac:dyDescent="0.3">
      <c r="A6" s="137"/>
      <c r="E6" s="159"/>
      <c r="F6" s="159"/>
      <c r="G6" s="12"/>
    </row>
    <row r="7" spans="1:29" s="15" customFormat="1" ht="18.75" x14ac:dyDescent="0.2">
      <c r="A7" s="332" t="s">
        <v>7</v>
      </c>
      <c r="B7" s="332"/>
      <c r="C7" s="332"/>
      <c r="D7" s="138"/>
      <c r="E7" s="138"/>
      <c r="F7" s="138"/>
      <c r="G7" s="138"/>
      <c r="H7" s="138"/>
      <c r="I7" s="138"/>
      <c r="J7" s="138"/>
      <c r="K7" s="138"/>
      <c r="L7" s="138"/>
      <c r="M7" s="138"/>
      <c r="N7" s="138"/>
      <c r="O7" s="138"/>
      <c r="P7" s="138"/>
      <c r="Q7" s="138"/>
      <c r="R7" s="138"/>
      <c r="S7" s="138"/>
      <c r="T7" s="138"/>
      <c r="U7" s="138"/>
    </row>
    <row r="8" spans="1:29" s="15" customFormat="1" ht="18.75" x14ac:dyDescent="0.2">
      <c r="A8" s="332"/>
      <c r="B8" s="332"/>
      <c r="C8" s="332"/>
      <c r="D8" s="160"/>
      <c r="E8" s="160"/>
      <c r="F8" s="160"/>
      <c r="G8" s="160"/>
      <c r="H8" s="138"/>
      <c r="I8" s="138"/>
      <c r="J8" s="138"/>
      <c r="K8" s="138"/>
      <c r="L8" s="138"/>
      <c r="M8" s="138"/>
      <c r="N8" s="138"/>
      <c r="O8" s="138"/>
      <c r="P8" s="138"/>
      <c r="Q8" s="138"/>
      <c r="R8" s="138"/>
      <c r="S8" s="138"/>
      <c r="T8" s="138"/>
      <c r="U8" s="138"/>
    </row>
    <row r="9" spans="1:29" s="15" customFormat="1" ht="18.75" x14ac:dyDescent="0.2">
      <c r="A9" s="333" t="str">
        <f>'1. паспорт местоположение'!A9:C9</f>
        <v>Акционерное общество "Янтарьэнерго" ДЗО  ПАО "Россети"</v>
      </c>
      <c r="B9" s="333"/>
      <c r="C9" s="333"/>
      <c r="D9" s="141"/>
      <c r="E9" s="141"/>
      <c r="F9" s="141"/>
      <c r="G9" s="141"/>
      <c r="H9" s="138"/>
      <c r="I9" s="138"/>
      <c r="J9" s="138"/>
      <c r="K9" s="138"/>
      <c r="L9" s="138"/>
      <c r="M9" s="138"/>
      <c r="N9" s="138"/>
      <c r="O9" s="138"/>
      <c r="P9" s="138"/>
      <c r="Q9" s="138"/>
      <c r="R9" s="138"/>
      <c r="S9" s="138"/>
      <c r="T9" s="138"/>
      <c r="U9" s="138"/>
    </row>
    <row r="10" spans="1:29" s="15" customFormat="1" ht="18.75" x14ac:dyDescent="0.2">
      <c r="A10" s="337" t="s">
        <v>6</v>
      </c>
      <c r="B10" s="337"/>
      <c r="C10" s="337"/>
      <c r="D10" s="143"/>
      <c r="E10" s="143"/>
      <c r="F10" s="143"/>
      <c r="G10" s="143"/>
      <c r="H10" s="138"/>
      <c r="I10" s="138"/>
      <c r="J10" s="138"/>
      <c r="K10" s="138"/>
      <c r="L10" s="138"/>
      <c r="M10" s="138"/>
      <c r="N10" s="138"/>
      <c r="O10" s="138"/>
      <c r="P10" s="138"/>
      <c r="Q10" s="138"/>
      <c r="R10" s="138"/>
      <c r="S10" s="138"/>
      <c r="T10" s="138"/>
      <c r="U10" s="138"/>
    </row>
    <row r="11" spans="1:29" s="15" customFormat="1" ht="18.75" x14ac:dyDescent="0.2">
      <c r="A11" s="332"/>
      <c r="B11" s="332"/>
      <c r="C11" s="332"/>
      <c r="D11" s="160"/>
      <c r="E11" s="160"/>
      <c r="F11" s="160"/>
      <c r="G11" s="160"/>
      <c r="H11" s="138"/>
      <c r="I11" s="138"/>
      <c r="J11" s="138"/>
      <c r="K11" s="138"/>
      <c r="L11" s="138"/>
      <c r="M11" s="138"/>
      <c r="N11" s="138"/>
      <c r="O11" s="138"/>
      <c r="P11" s="138"/>
      <c r="Q11" s="138"/>
      <c r="R11" s="138"/>
      <c r="S11" s="138"/>
      <c r="T11" s="138"/>
      <c r="U11" s="138"/>
    </row>
    <row r="12" spans="1:29" s="15" customFormat="1" ht="18.75" x14ac:dyDescent="0.2">
      <c r="A12" s="333" t="str">
        <f>'1. паспорт местоположение'!A12:C12</f>
        <v>F_prj_111001_2475</v>
      </c>
      <c r="B12" s="333"/>
      <c r="C12" s="333"/>
      <c r="D12" s="141"/>
      <c r="E12" s="141"/>
      <c r="F12" s="141"/>
      <c r="G12" s="141"/>
      <c r="H12" s="138"/>
      <c r="I12" s="138"/>
      <c r="J12" s="138"/>
      <c r="K12" s="138"/>
      <c r="L12" s="138"/>
      <c r="M12" s="138"/>
      <c r="N12" s="138"/>
      <c r="O12" s="138"/>
      <c r="P12" s="138"/>
      <c r="Q12" s="138"/>
      <c r="R12" s="138"/>
      <c r="S12" s="138"/>
      <c r="T12" s="138"/>
      <c r="U12" s="138"/>
    </row>
    <row r="13" spans="1:29" s="15" customFormat="1" ht="18.75" x14ac:dyDescent="0.2">
      <c r="A13" s="337" t="s">
        <v>5</v>
      </c>
      <c r="B13" s="337"/>
      <c r="C13" s="337"/>
      <c r="D13" s="143"/>
      <c r="E13" s="143"/>
      <c r="F13" s="143"/>
      <c r="G13" s="143"/>
      <c r="H13" s="138"/>
      <c r="I13" s="138"/>
      <c r="J13" s="138"/>
      <c r="K13" s="138"/>
      <c r="L13" s="138"/>
      <c r="M13" s="138"/>
      <c r="N13" s="138"/>
      <c r="O13" s="138"/>
      <c r="P13" s="138"/>
      <c r="Q13" s="138"/>
      <c r="R13" s="138"/>
      <c r="S13" s="138"/>
      <c r="T13" s="138"/>
      <c r="U13" s="138"/>
    </row>
    <row r="14" spans="1:29" s="140" customFormat="1" ht="15.75" customHeight="1" x14ac:dyDescent="0.2">
      <c r="A14" s="338"/>
      <c r="B14" s="338"/>
      <c r="C14" s="338"/>
      <c r="D14" s="139"/>
      <c r="E14" s="139"/>
      <c r="F14" s="139"/>
      <c r="G14" s="139"/>
      <c r="H14" s="139"/>
      <c r="I14" s="139"/>
      <c r="J14" s="139"/>
      <c r="K14" s="139"/>
      <c r="L14" s="139"/>
      <c r="M14" s="139"/>
      <c r="N14" s="139"/>
      <c r="O14" s="139"/>
      <c r="P14" s="139"/>
      <c r="Q14" s="139"/>
      <c r="R14" s="139"/>
      <c r="S14" s="139"/>
      <c r="T14" s="139"/>
      <c r="U14" s="139"/>
    </row>
    <row r="15" spans="1:29" s="142" customFormat="1" ht="40.5" customHeight="1" x14ac:dyDescent="0.2">
      <c r="A15" s="339" t="str">
        <f>'1. паспорт местоположение'!A15:C15</f>
        <v>Разработка проектно-сметной документации по титулу "Реконструкция ВЛ 110 кВ №122 и ВЛ №155 (ВЛ 122 - инв. № 5115094, ВЛ 155 - инв. № 5115966)"</v>
      </c>
      <c r="B15" s="339"/>
      <c r="C15" s="339"/>
      <c r="D15" s="141"/>
      <c r="E15" s="141"/>
      <c r="F15" s="141"/>
      <c r="G15" s="141"/>
      <c r="H15" s="141"/>
      <c r="I15" s="141"/>
      <c r="J15" s="141"/>
      <c r="K15" s="141"/>
      <c r="L15" s="141"/>
      <c r="M15" s="141"/>
      <c r="N15" s="141"/>
      <c r="O15" s="141"/>
      <c r="P15" s="141"/>
      <c r="Q15" s="141"/>
      <c r="R15" s="141"/>
      <c r="S15" s="141"/>
      <c r="T15" s="141"/>
      <c r="U15" s="141"/>
    </row>
    <row r="16" spans="1:29" s="142" customFormat="1" ht="15" customHeight="1" x14ac:dyDescent="0.2">
      <c r="A16" s="337" t="s">
        <v>4</v>
      </c>
      <c r="B16" s="337"/>
      <c r="C16" s="337"/>
      <c r="D16" s="143"/>
      <c r="E16" s="143"/>
      <c r="F16" s="143"/>
      <c r="G16" s="143"/>
      <c r="H16" s="143"/>
      <c r="I16" s="143"/>
      <c r="J16" s="143"/>
      <c r="K16" s="143"/>
      <c r="L16" s="143"/>
      <c r="M16" s="143"/>
      <c r="N16" s="143"/>
      <c r="O16" s="143"/>
      <c r="P16" s="143"/>
      <c r="Q16" s="143"/>
      <c r="R16" s="143"/>
      <c r="S16" s="143"/>
      <c r="T16" s="143"/>
      <c r="U16" s="143"/>
    </row>
    <row r="17" spans="1:21" s="142" customFormat="1" ht="15" customHeight="1" x14ac:dyDescent="0.2">
      <c r="A17" s="340"/>
      <c r="B17" s="340"/>
      <c r="C17" s="340"/>
      <c r="D17" s="144"/>
      <c r="E17" s="144"/>
      <c r="F17" s="144"/>
      <c r="G17" s="144"/>
      <c r="H17" s="144"/>
      <c r="I17" s="144"/>
      <c r="J17" s="144"/>
      <c r="K17" s="144"/>
      <c r="L17" s="144"/>
      <c r="M17" s="144"/>
      <c r="N17" s="144"/>
      <c r="O17" s="144"/>
      <c r="P17" s="144"/>
      <c r="Q17" s="144"/>
      <c r="R17" s="144"/>
    </row>
    <row r="18" spans="1:21" s="142" customFormat="1" ht="27.75" customHeight="1" x14ac:dyDescent="0.2">
      <c r="A18" s="341" t="s">
        <v>360</v>
      </c>
      <c r="B18" s="341"/>
      <c r="C18" s="341"/>
      <c r="D18" s="145"/>
      <c r="E18" s="145"/>
      <c r="F18" s="145"/>
      <c r="G18" s="145"/>
      <c r="H18" s="145"/>
      <c r="I18" s="145"/>
      <c r="J18" s="145"/>
      <c r="K18" s="145"/>
      <c r="L18" s="145"/>
      <c r="M18" s="145"/>
      <c r="N18" s="145"/>
      <c r="O18" s="145"/>
      <c r="P18" s="145"/>
      <c r="Q18" s="145"/>
      <c r="R18" s="145"/>
      <c r="S18" s="145"/>
      <c r="T18" s="145"/>
      <c r="U18" s="145"/>
    </row>
    <row r="19" spans="1:21" s="142" customFormat="1" ht="15" customHeight="1" x14ac:dyDescent="0.2">
      <c r="A19" s="143"/>
      <c r="B19" s="143"/>
      <c r="C19" s="143"/>
      <c r="D19" s="143"/>
      <c r="E19" s="143"/>
      <c r="F19" s="143"/>
      <c r="G19" s="143"/>
      <c r="H19" s="144"/>
      <c r="I19" s="144"/>
      <c r="J19" s="144"/>
      <c r="K19" s="144"/>
      <c r="L19" s="144"/>
      <c r="M19" s="144"/>
      <c r="N19" s="144"/>
      <c r="O19" s="144"/>
      <c r="P19" s="144"/>
      <c r="Q19" s="144"/>
      <c r="R19" s="144"/>
    </row>
    <row r="20" spans="1:21" s="142" customFormat="1" ht="39.75" customHeight="1" x14ac:dyDescent="0.2">
      <c r="A20" s="161" t="s">
        <v>3</v>
      </c>
      <c r="B20" s="151" t="s">
        <v>64</v>
      </c>
      <c r="C20" s="162" t="s">
        <v>63</v>
      </c>
      <c r="D20" s="163"/>
      <c r="E20" s="163"/>
      <c r="F20" s="163"/>
      <c r="G20" s="163"/>
      <c r="H20" s="148"/>
      <c r="I20" s="148"/>
      <c r="J20" s="148"/>
      <c r="K20" s="148"/>
      <c r="L20" s="148"/>
      <c r="M20" s="148"/>
      <c r="N20" s="148"/>
      <c r="O20" s="148"/>
      <c r="P20" s="148"/>
      <c r="Q20" s="148"/>
      <c r="R20" s="148"/>
      <c r="S20" s="149"/>
      <c r="T20" s="149"/>
      <c r="U20" s="149"/>
    </row>
    <row r="21" spans="1:21" s="142" customFormat="1" ht="16.5" customHeight="1" x14ac:dyDescent="0.2">
      <c r="A21" s="162">
        <v>1</v>
      </c>
      <c r="B21" s="151">
        <v>2</v>
      </c>
      <c r="C21" s="162">
        <v>3</v>
      </c>
      <c r="D21" s="163"/>
      <c r="E21" s="163"/>
      <c r="F21" s="163"/>
      <c r="G21" s="163"/>
      <c r="H21" s="148"/>
      <c r="I21" s="148"/>
      <c r="J21" s="148"/>
      <c r="K21" s="148"/>
      <c r="L21" s="148"/>
      <c r="M21" s="148"/>
      <c r="N21" s="148"/>
      <c r="O21" s="148"/>
      <c r="P21" s="148"/>
      <c r="Q21" s="148"/>
      <c r="R21" s="148"/>
      <c r="S21" s="149"/>
      <c r="T21" s="149"/>
      <c r="U21" s="149"/>
    </row>
    <row r="22" spans="1:21" s="142" customFormat="1" ht="31.5" x14ac:dyDescent="0.2">
      <c r="A22" s="164" t="s">
        <v>62</v>
      </c>
      <c r="B22" s="22" t="s">
        <v>373</v>
      </c>
      <c r="C22" s="161" t="s">
        <v>526</v>
      </c>
      <c r="D22" s="163"/>
      <c r="E22" s="163"/>
      <c r="F22" s="148"/>
      <c r="G22" s="148"/>
      <c r="H22" s="148"/>
      <c r="I22" s="148"/>
      <c r="J22" s="148"/>
      <c r="K22" s="148"/>
      <c r="L22" s="148"/>
      <c r="M22" s="148"/>
      <c r="N22" s="148"/>
      <c r="O22" s="148"/>
      <c r="P22" s="148"/>
      <c r="Q22" s="149"/>
      <c r="R22" s="149"/>
      <c r="S22" s="149"/>
      <c r="T22" s="149"/>
      <c r="U22" s="149"/>
    </row>
    <row r="23" spans="1:21" ht="42.75" customHeight="1" x14ac:dyDescent="0.25">
      <c r="A23" s="164" t="s">
        <v>61</v>
      </c>
      <c r="B23" s="166" t="s">
        <v>58</v>
      </c>
      <c r="C23" s="161" t="s">
        <v>526</v>
      </c>
      <c r="D23" s="157"/>
      <c r="E23" s="157"/>
      <c r="F23" s="157"/>
      <c r="G23" s="157"/>
      <c r="H23" s="157"/>
      <c r="I23" s="157"/>
      <c r="J23" s="157"/>
      <c r="K23" s="157"/>
      <c r="L23" s="157"/>
      <c r="M23" s="157"/>
      <c r="N23" s="157"/>
      <c r="O23" s="157"/>
      <c r="P23" s="157"/>
      <c r="Q23" s="157"/>
      <c r="R23" s="157"/>
      <c r="S23" s="157"/>
      <c r="T23" s="157"/>
      <c r="U23" s="157"/>
    </row>
    <row r="24" spans="1:21" ht="87" customHeight="1" x14ac:dyDescent="0.25">
      <c r="A24" s="164" t="s">
        <v>60</v>
      </c>
      <c r="B24" s="166" t="s">
        <v>392</v>
      </c>
      <c r="C24" s="161" t="s">
        <v>549</v>
      </c>
      <c r="D24" s="157"/>
      <c r="E24" s="157"/>
      <c r="F24" s="157"/>
      <c r="G24" s="157"/>
      <c r="H24" s="157"/>
      <c r="I24" s="157"/>
      <c r="J24" s="157"/>
      <c r="K24" s="157"/>
      <c r="L24" s="157"/>
      <c r="M24" s="157"/>
      <c r="N24" s="157"/>
      <c r="O24" s="157"/>
      <c r="P24" s="157"/>
      <c r="Q24" s="157"/>
      <c r="R24" s="157"/>
      <c r="S24" s="157"/>
      <c r="T24" s="157"/>
      <c r="U24" s="157"/>
    </row>
    <row r="25" spans="1:21" ht="63" customHeight="1" x14ac:dyDescent="0.25">
      <c r="A25" s="164" t="s">
        <v>59</v>
      </c>
      <c r="B25" s="166" t="s">
        <v>393</v>
      </c>
      <c r="C25" s="161" t="s">
        <v>550</v>
      </c>
      <c r="D25" s="157"/>
      <c r="E25" s="157"/>
      <c r="F25" s="157"/>
      <c r="G25" s="157"/>
      <c r="H25" s="157"/>
      <c r="I25" s="157"/>
      <c r="J25" s="157"/>
      <c r="K25" s="157"/>
      <c r="L25" s="157"/>
      <c r="M25" s="157"/>
      <c r="N25" s="157"/>
      <c r="O25" s="157"/>
      <c r="P25" s="157"/>
      <c r="Q25" s="157"/>
      <c r="R25" s="157"/>
      <c r="S25" s="157"/>
      <c r="T25" s="157"/>
      <c r="U25" s="157"/>
    </row>
    <row r="26" spans="1:21" ht="42.75" customHeight="1" x14ac:dyDescent="0.25">
      <c r="A26" s="164" t="s">
        <v>57</v>
      </c>
      <c r="B26" s="166" t="s">
        <v>213</v>
      </c>
      <c r="C26" s="161" t="s">
        <v>525</v>
      </c>
      <c r="D26" s="157"/>
      <c r="E26" s="157"/>
      <c r="F26" s="157"/>
      <c r="G26" s="157"/>
      <c r="H26" s="157"/>
      <c r="I26" s="157"/>
      <c r="J26" s="157"/>
      <c r="K26" s="157"/>
      <c r="L26" s="157"/>
      <c r="M26" s="157"/>
      <c r="N26" s="157"/>
      <c r="O26" s="157"/>
      <c r="P26" s="157"/>
      <c r="Q26" s="157"/>
      <c r="R26" s="157"/>
      <c r="S26" s="157"/>
      <c r="T26" s="157"/>
      <c r="U26" s="157"/>
    </row>
    <row r="27" spans="1:21" ht="236.25" x14ac:dyDescent="0.25">
      <c r="A27" s="164" t="s">
        <v>56</v>
      </c>
      <c r="B27" s="166" t="s">
        <v>374</v>
      </c>
      <c r="C27" s="161" t="s">
        <v>585</v>
      </c>
      <c r="D27" s="157"/>
      <c r="E27" s="157"/>
      <c r="F27" s="157"/>
      <c r="G27" s="157"/>
      <c r="H27" s="157"/>
      <c r="I27" s="157"/>
      <c r="J27" s="157"/>
      <c r="K27" s="157"/>
      <c r="L27" s="157"/>
      <c r="M27" s="157"/>
      <c r="N27" s="157"/>
      <c r="O27" s="157"/>
      <c r="P27" s="157"/>
      <c r="Q27" s="157"/>
      <c r="R27" s="157"/>
      <c r="S27" s="157"/>
      <c r="T27" s="157"/>
      <c r="U27" s="157"/>
    </row>
    <row r="28" spans="1:21" ht="42.75" customHeight="1" x14ac:dyDescent="0.25">
      <c r="A28" s="164" t="s">
        <v>54</v>
      </c>
      <c r="B28" s="166" t="s">
        <v>55</v>
      </c>
      <c r="C28" s="165">
        <v>2014</v>
      </c>
      <c r="D28" s="157"/>
      <c r="E28" s="157"/>
      <c r="F28" s="157"/>
      <c r="G28" s="157"/>
      <c r="H28" s="157"/>
      <c r="I28" s="157"/>
      <c r="J28" s="157"/>
      <c r="K28" s="157"/>
      <c r="L28" s="157"/>
      <c r="M28" s="157"/>
      <c r="N28" s="157"/>
      <c r="O28" s="157"/>
      <c r="P28" s="157"/>
      <c r="Q28" s="157"/>
      <c r="R28" s="157"/>
      <c r="S28" s="157"/>
      <c r="T28" s="157"/>
      <c r="U28" s="157"/>
    </row>
    <row r="29" spans="1:21" ht="42.75" customHeight="1" x14ac:dyDescent="0.25">
      <c r="A29" s="164" t="s">
        <v>52</v>
      </c>
      <c r="B29" s="161" t="s">
        <v>53</v>
      </c>
      <c r="C29" s="165">
        <v>2021</v>
      </c>
      <c r="D29" s="157"/>
      <c r="E29" s="157"/>
      <c r="F29" s="157"/>
      <c r="G29" s="157"/>
      <c r="H29" s="157"/>
      <c r="I29" s="157"/>
      <c r="J29" s="157"/>
      <c r="K29" s="157"/>
      <c r="L29" s="157"/>
      <c r="M29" s="157"/>
      <c r="N29" s="157"/>
      <c r="O29" s="157"/>
      <c r="P29" s="157"/>
      <c r="Q29" s="157"/>
      <c r="R29" s="157"/>
      <c r="S29" s="157"/>
      <c r="T29" s="157"/>
      <c r="U29" s="157"/>
    </row>
    <row r="30" spans="1:21" ht="67.900000000000006" customHeight="1" x14ac:dyDescent="0.25">
      <c r="A30" s="164" t="s">
        <v>70</v>
      </c>
      <c r="B30" s="161" t="s">
        <v>51</v>
      </c>
      <c r="C30" s="161" t="s">
        <v>552</v>
      </c>
      <c r="D30" s="157"/>
      <c r="E30" s="157"/>
      <c r="F30" s="157"/>
      <c r="G30" s="157"/>
      <c r="H30" s="157"/>
      <c r="I30" s="157"/>
      <c r="J30" s="157"/>
      <c r="K30" s="157"/>
      <c r="L30" s="157"/>
      <c r="M30" s="157"/>
      <c r="N30" s="157"/>
      <c r="O30" s="157"/>
      <c r="P30" s="157"/>
      <c r="Q30" s="157"/>
      <c r="R30" s="157"/>
      <c r="S30" s="157"/>
      <c r="T30" s="157"/>
      <c r="U30" s="157"/>
    </row>
    <row r="31" spans="1:21" x14ac:dyDescent="0.25">
      <c r="A31" s="157"/>
      <c r="B31" s="157"/>
      <c r="C31" s="157"/>
      <c r="D31" s="157"/>
      <c r="E31" s="157"/>
      <c r="F31" s="157"/>
      <c r="G31" s="157"/>
      <c r="H31" s="157"/>
      <c r="I31" s="157"/>
      <c r="J31" s="157"/>
      <c r="K31" s="157"/>
      <c r="L31" s="157"/>
      <c r="M31" s="157"/>
      <c r="N31" s="157"/>
      <c r="O31" s="157"/>
      <c r="P31" s="157"/>
      <c r="Q31" s="157"/>
      <c r="R31" s="157"/>
      <c r="S31" s="157"/>
      <c r="T31" s="157"/>
      <c r="U31" s="157"/>
    </row>
    <row r="32" spans="1:21" x14ac:dyDescent="0.25">
      <c r="A32" s="157"/>
      <c r="B32" s="157"/>
      <c r="C32" s="157"/>
      <c r="D32" s="157"/>
      <c r="E32" s="157"/>
      <c r="F32" s="157"/>
      <c r="G32" s="157"/>
      <c r="H32" s="157"/>
      <c r="I32" s="157"/>
      <c r="J32" s="157"/>
      <c r="K32" s="157"/>
      <c r="L32" s="157"/>
      <c r="M32" s="157"/>
      <c r="N32" s="157"/>
      <c r="O32" s="157"/>
      <c r="P32" s="157"/>
      <c r="Q32" s="157"/>
      <c r="R32" s="157"/>
      <c r="S32" s="157"/>
      <c r="T32" s="157"/>
      <c r="U32" s="157"/>
    </row>
    <row r="33" spans="1:21" x14ac:dyDescent="0.25">
      <c r="A33" s="157"/>
      <c r="B33" s="157"/>
      <c r="C33" s="157"/>
      <c r="D33" s="157"/>
      <c r="E33" s="157"/>
      <c r="F33" s="157"/>
      <c r="G33" s="157"/>
      <c r="H33" s="157"/>
      <c r="I33" s="157"/>
      <c r="J33" s="157"/>
      <c r="K33" s="157"/>
      <c r="L33" s="157"/>
      <c r="M33" s="157"/>
      <c r="N33" s="157"/>
      <c r="O33" s="157"/>
      <c r="P33" s="157"/>
      <c r="Q33" s="157"/>
      <c r="R33" s="157"/>
      <c r="S33" s="157"/>
      <c r="T33" s="157"/>
      <c r="U33" s="157"/>
    </row>
    <row r="34" spans="1:21" x14ac:dyDescent="0.25">
      <c r="A34" s="157"/>
      <c r="B34" s="157"/>
      <c r="C34" s="157"/>
      <c r="D34" s="157"/>
      <c r="E34" s="157"/>
      <c r="F34" s="157"/>
      <c r="G34" s="157"/>
      <c r="H34" s="157"/>
      <c r="I34" s="157"/>
      <c r="J34" s="157"/>
      <c r="K34" s="157"/>
      <c r="L34" s="157"/>
      <c r="M34" s="157"/>
      <c r="N34" s="157"/>
      <c r="O34" s="157"/>
      <c r="P34" s="157"/>
      <c r="Q34" s="157"/>
      <c r="R34" s="157"/>
      <c r="S34" s="157"/>
      <c r="T34" s="157"/>
      <c r="U34" s="157"/>
    </row>
    <row r="35" spans="1:21" x14ac:dyDescent="0.25">
      <c r="A35" s="157"/>
      <c r="B35" s="157"/>
      <c r="C35" s="157"/>
      <c r="D35" s="157"/>
      <c r="E35" s="157"/>
      <c r="F35" s="157"/>
      <c r="G35" s="157"/>
      <c r="H35" s="157"/>
      <c r="I35" s="157"/>
      <c r="J35" s="157"/>
      <c r="K35" s="157"/>
      <c r="L35" s="157"/>
      <c r="M35" s="157"/>
      <c r="N35" s="157"/>
      <c r="O35" s="157"/>
      <c r="P35" s="157"/>
      <c r="Q35" s="157"/>
      <c r="R35" s="157"/>
      <c r="S35" s="157"/>
      <c r="T35" s="157"/>
      <c r="U35" s="157"/>
    </row>
    <row r="36" spans="1:21" x14ac:dyDescent="0.25">
      <c r="A36" s="157"/>
      <c r="B36" s="157"/>
      <c r="C36" s="157"/>
      <c r="D36" s="157"/>
      <c r="E36" s="157"/>
      <c r="F36" s="157"/>
      <c r="G36" s="157"/>
      <c r="H36" s="157"/>
      <c r="I36" s="157"/>
      <c r="J36" s="157"/>
      <c r="K36" s="157"/>
      <c r="L36" s="157"/>
      <c r="M36" s="157"/>
      <c r="N36" s="157"/>
      <c r="O36" s="157"/>
      <c r="P36" s="157"/>
      <c r="Q36" s="157"/>
      <c r="R36" s="157"/>
      <c r="S36" s="157"/>
      <c r="T36" s="157"/>
      <c r="U36" s="157"/>
    </row>
    <row r="37" spans="1:21" x14ac:dyDescent="0.25">
      <c r="A37" s="157"/>
      <c r="B37" s="157"/>
      <c r="C37" s="157"/>
      <c r="D37" s="157"/>
      <c r="E37" s="157"/>
      <c r="F37" s="157"/>
      <c r="G37" s="157"/>
      <c r="H37" s="157"/>
      <c r="I37" s="157"/>
      <c r="J37" s="157"/>
      <c r="K37" s="157"/>
      <c r="L37" s="157"/>
      <c r="M37" s="157"/>
      <c r="N37" s="157"/>
      <c r="O37" s="157"/>
      <c r="P37" s="157"/>
      <c r="Q37" s="157"/>
      <c r="R37" s="157"/>
      <c r="S37" s="157"/>
      <c r="T37" s="157"/>
      <c r="U37" s="157"/>
    </row>
    <row r="38" spans="1:21" x14ac:dyDescent="0.25">
      <c r="A38" s="157"/>
      <c r="B38" s="157"/>
      <c r="C38" s="157"/>
      <c r="D38" s="157"/>
      <c r="E38" s="157"/>
      <c r="F38" s="157"/>
      <c r="G38" s="157"/>
      <c r="H38" s="157"/>
      <c r="I38" s="157"/>
      <c r="J38" s="157"/>
      <c r="K38" s="157"/>
      <c r="L38" s="157"/>
      <c r="M38" s="157"/>
      <c r="N38" s="157"/>
      <c r="O38" s="157"/>
      <c r="P38" s="157"/>
      <c r="Q38" s="157"/>
      <c r="R38" s="157"/>
      <c r="S38" s="157"/>
      <c r="T38" s="157"/>
      <c r="U38" s="157"/>
    </row>
    <row r="39" spans="1:21" x14ac:dyDescent="0.25">
      <c r="A39" s="157"/>
      <c r="B39" s="157"/>
      <c r="C39" s="157"/>
      <c r="D39" s="157"/>
      <c r="E39" s="157"/>
      <c r="F39" s="157"/>
      <c r="G39" s="157"/>
      <c r="H39" s="157"/>
      <c r="I39" s="157"/>
      <c r="J39" s="157"/>
      <c r="K39" s="157"/>
      <c r="L39" s="157"/>
      <c r="M39" s="157"/>
      <c r="N39" s="157"/>
      <c r="O39" s="157"/>
      <c r="P39" s="157"/>
      <c r="Q39" s="157"/>
      <c r="R39" s="157"/>
      <c r="S39" s="157"/>
      <c r="T39" s="157"/>
      <c r="U39" s="157"/>
    </row>
    <row r="40" spans="1:21" x14ac:dyDescent="0.25">
      <c r="A40" s="157"/>
      <c r="B40" s="157"/>
      <c r="C40" s="157"/>
      <c r="D40" s="157"/>
      <c r="E40" s="157"/>
      <c r="F40" s="157"/>
      <c r="G40" s="157"/>
      <c r="H40" s="157"/>
      <c r="I40" s="157"/>
      <c r="J40" s="157"/>
      <c r="K40" s="157"/>
      <c r="L40" s="157"/>
      <c r="M40" s="157"/>
      <c r="N40" s="157"/>
      <c r="O40" s="157"/>
      <c r="P40" s="157"/>
      <c r="Q40" s="157"/>
      <c r="R40" s="157"/>
      <c r="S40" s="157"/>
      <c r="T40" s="157"/>
      <c r="U40" s="157"/>
    </row>
    <row r="41" spans="1:21" x14ac:dyDescent="0.25">
      <c r="A41" s="157"/>
      <c r="B41" s="157"/>
      <c r="C41" s="157"/>
      <c r="D41" s="157"/>
      <c r="E41" s="157"/>
      <c r="F41" s="157"/>
      <c r="G41" s="157"/>
      <c r="H41" s="157"/>
      <c r="I41" s="157"/>
      <c r="J41" s="157"/>
      <c r="K41" s="157"/>
      <c r="L41" s="157"/>
      <c r="M41" s="157"/>
      <c r="N41" s="157"/>
      <c r="O41" s="157"/>
      <c r="P41" s="157"/>
      <c r="Q41" s="157"/>
      <c r="R41" s="157"/>
      <c r="S41" s="157"/>
      <c r="T41" s="157"/>
      <c r="U41" s="157"/>
    </row>
    <row r="42" spans="1:21" x14ac:dyDescent="0.25">
      <c r="A42" s="157"/>
      <c r="B42" s="157"/>
      <c r="C42" s="157"/>
      <c r="D42" s="157"/>
      <c r="E42" s="157"/>
      <c r="F42" s="157"/>
      <c r="G42" s="157"/>
      <c r="H42" s="157"/>
      <c r="I42" s="157"/>
      <c r="J42" s="157"/>
      <c r="K42" s="157"/>
      <c r="L42" s="157"/>
      <c r="M42" s="157"/>
      <c r="N42" s="157"/>
      <c r="O42" s="157"/>
      <c r="P42" s="157"/>
      <c r="Q42" s="157"/>
      <c r="R42" s="157"/>
      <c r="S42" s="157"/>
      <c r="T42" s="157"/>
      <c r="U42" s="157"/>
    </row>
    <row r="43" spans="1:21" x14ac:dyDescent="0.25">
      <c r="A43" s="157"/>
      <c r="B43" s="157"/>
      <c r="C43" s="157"/>
      <c r="D43" s="157"/>
      <c r="E43" s="157"/>
      <c r="F43" s="157"/>
      <c r="G43" s="157"/>
      <c r="H43" s="157"/>
      <c r="I43" s="157"/>
      <c r="J43" s="157"/>
      <c r="K43" s="157"/>
      <c r="L43" s="157"/>
      <c r="M43" s="157"/>
      <c r="N43" s="157"/>
      <c r="O43" s="157"/>
      <c r="P43" s="157"/>
      <c r="Q43" s="157"/>
      <c r="R43" s="157"/>
      <c r="S43" s="157"/>
      <c r="T43" s="157"/>
      <c r="U43" s="157"/>
    </row>
    <row r="44" spans="1:21" x14ac:dyDescent="0.25">
      <c r="A44" s="157"/>
      <c r="B44" s="157"/>
      <c r="C44" s="157"/>
      <c r="D44" s="157"/>
      <c r="E44" s="157"/>
      <c r="F44" s="157"/>
      <c r="G44" s="157"/>
      <c r="H44" s="157"/>
      <c r="I44" s="157"/>
      <c r="J44" s="157"/>
      <c r="K44" s="157"/>
      <c r="L44" s="157"/>
      <c r="M44" s="157"/>
      <c r="N44" s="157"/>
      <c r="O44" s="157"/>
      <c r="P44" s="157"/>
      <c r="Q44" s="157"/>
      <c r="R44" s="157"/>
      <c r="S44" s="157"/>
      <c r="T44" s="157"/>
      <c r="U44" s="157"/>
    </row>
    <row r="45" spans="1:21" x14ac:dyDescent="0.25">
      <c r="A45" s="157"/>
      <c r="B45" s="157"/>
      <c r="C45" s="157"/>
      <c r="D45" s="157"/>
      <c r="E45" s="157"/>
      <c r="F45" s="157"/>
      <c r="G45" s="157"/>
      <c r="H45" s="157"/>
      <c r="I45" s="157"/>
      <c r="J45" s="157"/>
      <c r="K45" s="157"/>
      <c r="L45" s="157"/>
      <c r="M45" s="157"/>
      <c r="N45" s="157"/>
      <c r="O45" s="157"/>
      <c r="P45" s="157"/>
      <c r="Q45" s="157"/>
      <c r="R45" s="157"/>
      <c r="S45" s="157"/>
      <c r="T45" s="157"/>
      <c r="U45" s="157"/>
    </row>
    <row r="46" spans="1:21" x14ac:dyDescent="0.25">
      <c r="A46" s="157"/>
      <c r="B46" s="157"/>
      <c r="C46" s="157"/>
      <c r="D46" s="157"/>
      <c r="E46" s="157"/>
      <c r="F46" s="157"/>
      <c r="G46" s="157"/>
      <c r="H46" s="157"/>
      <c r="I46" s="157"/>
      <c r="J46" s="157"/>
      <c r="K46" s="157"/>
      <c r="L46" s="157"/>
      <c r="M46" s="157"/>
      <c r="N46" s="157"/>
      <c r="O46" s="157"/>
      <c r="P46" s="157"/>
      <c r="Q46" s="157"/>
      <c r="R46" s="157"/>
      <c r="S46" s="157"/>
      <c r="T46" s="157"/>
      <c r="U46" s="157"/>
    </row>
    <row r="47" spans="1:21" x14ac:dyDescent="0.25">
      <c r="A47" s="157"/>
      <c r="B47" s="157"/>
      <c r="C47" s="157"/>
      <c r="D47" s="157"/>
      <c r="E47" s="157"/>
      <c r="F47" s="157"/>
      <c r="G47" s="157"/>
      <c r="H47" s="157"/>
      <c r="I47" s="157"/>
      <c r="J47" s="157"/>
      <c r="K47" s="157"/>
      <c r="L47" s="157"/>
      <c r="M47" s="157"/>
      <c r="N47" s="157"/>
      <c r="O47" s="157"/>
      <c r="P47" s="157"/>
      <c r="Q47" s="157"/>
      <c r="R47" s="157"/>
      <c r="S47" s="157"/>
      <c r="T47" s="157"/>
      <c r="U47" s="157"/>
    </row>
    <row r="48" spans="1:21" x14ac:dyDescent="0.25">
      <c r="A48" s="157"/>
      <c r="B48" s="157"/>
      <c r="C48" s="157"/>
      <c r="D48" s="157"/>
      <c r="E48" s="157"/>
      <c r="F48" s="157"/>
      <c r="G48" s="157"/>
      <c r="H48" s="157"/>
      <c r="I48" s="157"/>
      <c r="J48" s="157"/>
      <c r="K48" s="157"/>
      <c r="L48" s="157"/>
      <c r="M48" s="157"/>
      <c r="N48" s="157"/>
      <c r="O48" s="157"/>
      <c r="P48" s="157"/>
      <c r="Q48" s="157"/>
      <c r="R48" s="157"/>
      <c r="S48" s="157"/>
      <c r="T48" s="157"/>
      <c r="U48" s="157"/>
    </row>
    <row r="49" spans="1:21" x14ac:dyDescent="0.25">
      <c r="A49" s="157"/>
      <c r="B49" s="157"/>
      <c r="C49" s="157"/>
      <c r="D49" s="157"/>
      <c r="E49" s="157"/>
      <c r="F49" s="157"/>
      <c r="G49" s="157"/>
      <c r="H49" s="157"/>
      <c r="I49" s="157"/>
      <c r="J49" s="157"/>
      <c r="K49" s="157"/>
      <c r="L49" s="157"/>
      <c r="M49" s="157"/>
      <c r="N49" s="157"/>
      <c r="O49" s="157"/>
      <c r="P49" s="157"/>
      <c r="Q49" s="157"/>
      <c r="R49" s="157"/>
      <c r="S49" s="157"/>
      <c r="T49" s="157"/>
      <c r="U49" s="157"/>
    </row>
    <row r="50" spans="1:21" x14ac:dyDescent="0.25">
      <c r="A50" s="157"/>
      <c r="B50" s="157"/>
      <c r="C50" s="157"/>
      <c r="D50" s="157"/>
      <c r="E50" s="157"/>
      <c r="F50" s="157"/>
      <c r="G50" s="157"/>
      <c r="H50" s="157"/>
      <c r="I50" s="157"/>
      <c r="J50" s="157"/>
      <c r="K50" s="157"/>
      <c r="L50" s="157"/>
      <c r="M50" s="157"/>
      <c r="N50" s="157"/>
      <c r="O50" s="157"/>
      <c r="P50" s="157"/>
      <c r="Q50" s="157"/>
      <c r="R50" s="157"/>
      <c r="S50" s="157"/>
      <c r="T50" s="157"/>
      <c r="U50" s="157"/>
    </row>
    <row r="51" spans="1:21" x14ac:dyDescent="0.25">
      <c r="A51" s="157"/>
      <c r="B51" s="157"/>
      <c r="C51" s="157"/>
      <c r="D51" s="157"/>
      <c r="E51" s="157"/>
      <c r="F51" s="157"/>
      <c r="G51" s="157"/>
      <c r="H51" s="157"/>
      <c r="I51" s="157"/>
      <c r="J51" s="157"/>
      <c r="K51" s="157"/>
      <c r="L51" s="157"/>
      <c r="M51" s="157"/>
      <c r="N51" s="157"/>
      <c r="O51" s="157"/>
      <c r="P51" s="157"/>
      <c r="Q51" s="157"/>
      <c r="R51" s="157"/>
      <c r="S51" s="157"/>
      <c r="T51" s="157"/>
      <c r="U51" s="157"/>
    </row>
    <row r="52" spans="1:21" x14ac:dyDescent="0.25">
      <c r="A52" s="157"/>
      <c r="B52" s="157"/>
      <c r="C52" s="157"/>
      <c r="D52" s="157"/>
      <c r="E52" s="157"/>
      <c r="F52" s="157"/>
      <c r="G52" s="157"/>
      <c r="H52" s="157"/>
      <c r="I52" s="157"/>
      <c r="J52" s="157"/>
      <c r="K52" s="157"/>
      <c r="L52" s="157"/>
      <c r="M52" s="157"/>
      <c r="N52" s="157"/>
      <c r="O52" s="157"/>
      <c r="P52" s="157"/>
      <c r="Q52" s="157"/>
      <c r="R52" s="157"/>
      <c r="S52" s="157"/>
      <c r="T52" s="157"/>
      <c r="U52" s="157"/>
    </row>
    <row r="53" spans="1:21" x14ac:dyDescent="0.25">
      <c r="A53" s="157"/>
      <c r="B53" s="157"/>
      <c r="C53" s="157"/>
      <c r="D53" s="157"/>
      <c r="E53" s="157"/>
      <c r="F53" s="157"/>
      <c r="G53" s="157"/>
      <c r="H53" s="157"/>
      <c r="I53" s="157"/>
      <c r="J53" s="157"/>
      <c r="K53" s="157"/>
      <c r="L53" s="157"/>
      <c r="M53" s="157"/>
      <c r="N53" s="157"/>
      <c r="O53" s="157"/>
      <c r="P53" s="157"/>
      <c r="Q53" s="157"/>
      <c r="R53" s="157"/>
      <c r="S53" s="157"/>
      <c r="T53" s="157"/>
      <c r="U53" s="157"/>
    </row>
    <row r="54" spans="1:21" x14ac:dyDescent="0.25">
      <c r="A54" s="157"/>
      <c r="B54" s="157"/>
      <c r="C54" s="157"/>
      <c r="D54" s="157"/>
      <c r="E54" s="157"/>
      <c r="F54" s="157"/>
      <c r="G54" s="157"/>
      <c r="H54" s="157"/>
      <c r="I54" s="157"/>
      <c r="J54" s="157"/>
      <c r="K54" s="157"/>
      <c r="L54" s="157"/>
      <c r="M54" s="157"/>
      <c r="N54" s="157"/>
      <c r="O54" s="157"/>
      <c r="P54" s="157"/>
      <c r="Q54" s="157"/>
      <c r="R54" s="157"/>
      <c r="S54" s="157"/>
      <c r="T54" s="157"/>
      <c r="U54" s="157"/>
    </row>
    <row r="55" spans="1:21" x14ac:dyDescent="0.25">
      <c r="A55" s="157"/>
      <c r="B55" s="157"/>
      <c r="C55" s="157"/>
      <c r="D55" s="157"/>
      <c r="E55" s="157"/>
      <c r="F55" s="157"/>
      <c r="G55" s="157"/>
      <c r="H55" s="157"/>
      <c r="I55" s="157"/>
      <c r="J55" s="157"/>
      <c r="K55" s="157"/>
      <c r="L55" s="157"/>
      <c r="M55" s="157"/>
      <c r="N55" s="157"/>
      <c r="O55" s="157"/>
      <c r="P55" s="157"/>
      <c r="Q55" s="157"/>
      <c r="R55" s="157"/>
      <c r="S55" s="157"/>
      <c r="T55" s="157"/>
      <c r="U55" s="157"/>
    </row>
    <row r="56" spans="1:21" x14ac:dyDescent="0.25">
      <c r="A56" s="157"/>
      <c r="B56" s="157"/>
      <c r="C56" s="157"/>
      <c r="D56" s="157"/>
      <c r="E56" s="157"/>
      <c r="F56" s="157"/>
      <c r="G56" s="157"/>
      <c r="H56" s="157"/>
      <c r="I56" s="157"/>
      <c r="J56" s="157"/>
      <c r="K56" s="157"/>
      <c r="L56" s="157"/>
      <c r="M56" s="157"/>
      <c r="N56" s="157"/>
      <c r="O56" s="157"/>
      <c r="P56" s="157"/>
      <c r="Q56" s="157"/>
      <c r="R56" s="157"/>
      <c r="S56" s="157"/>
      <c r="T56" s="157"/>
      <c r="U56" s="157"/>
    </row>
    <row r="57" spans="1:21" x14ac:dyDescent="0.25">
      <c r="A57" s="157"/>
      <c r="B57" s="157"/>
      <c r="C57" s="157"/>
      <c r="D57" s="157"/>
      <c r="E57" s="157"/>
      <c r="F57" s="157"/>
      <c r="G57" s="157"/>
      <c r="H57" s="157"/>
      <c r="I57" s="157"/>
      <c r="J57" s="157"/>
      <c r="K57" s="157"/>
      <c r="L57" s="157"/>
      <c r="M57" s="157"/>
      <c r="N57" s="157"/>
      <c r="O57" s="157"/>
      <c r="P57" s="157"/>
      <c r="Q57" s="157"/>
      <c r="R57" s="157"/>
      <c r="S57" s="157"/>
      <c r="T57" s="157"/>
      <c r="U57" s="157"/>
    </row>
    <row r="58" spans="1:21" x14ac:dyDescent="0.25">
      <c r="A58" s="157"/>
      <c r="B58" s="157"/>
      <c r="C58" s="157"/>
      <c r="D58" s="157"/>
      <c r="E58" s="157"/>
      <c r="F58" s="157"/>
      <c r="G58" s="157"/>
      <c r="H58" s="157"/>
      <c r="I58" s="157"/>
      <c r="J58" s="157"/>
      <c r="K58" s="157"/>
      <c r="L58" s="157"/>
      <c r="M58" s="157"/>
      <c r="N58" s="157"/>
      <c r="O58" s="157"/>
      <c r="P58" s="157"/>
      <c r="Q58" s="157"/>
      <c r="R58" s="157"/>
      <c r="S58" s="157"/>
      <c r="T58" s="157"/>
      <c r="U58" s="157"/>
    </row>
    <row r="59" spans="1:21" x14ac:dyDescent="0.25">
      <c r="A59" s="157"/>
      <c r="B59" s="157"/>
      <c r="C59" s="157"/>
      <c r="D59" s="157"/>
      <c r="E59" s="157"/>
      <c r="F59" s="157"/>
      <c r="G59" s="157"/>
      <c r="H59" s="157"/>
      <c r="I59" s="157"/>
      <c r="J59" s="157"/>
      <c r="K59" s="157"/>
      <c r="L59" s="157"/>
      <c r="M59" s="157"/>
      <c r="N59" s="157"/>
      <c r="O59" s="157"/>
      <c r="P59" s="157"/>
      <c r="Q59" s="157"/>
      <c r="R59" s="157"/>
      <c r="S59" s="157"/>
      <c r="T59" s="157"/>
      <c r="U59" s="157"/>
    </row>
    <row r="60" spans="1:21" x14ac:dyDescent="0.25">
      <c r="A60" s="157"/>
      <c r="B60" s="157"/>
      <c r="C60" s="157"/>
      <c r="D60" s="157"/>
      <c r="E60" s="157"/>
      <c r="F60" s="157"/>
      <c r="G60" s="157"/>
      <c r="H60" s="157"/>
      <c r="I60" s="157"/>
      <c r="J60" s="157"/>
      <c r="K60" s="157"/>
      <c r="L60" s="157"/>
      <c r="M60" s="157"/>
      <c r="N60" s="157"/>
      <c r="O60" s="157"/>
      <c r="P60" s="157"/>
      <c r="Q60" s="157"/>
      <c r="R60" s="157"/>
      <c r="S60" s="157"/>
      <c r="T60" s="157"/>
      <c r="U60" s="157"/>
    </row>
    <row r="61" spans="1:21" x14ac:dyDescent="0.25">
      <c r="A61" s="157"/>
      <c r="B61" s="157"/>
      <c r="C61" s="157"/>
      <c r="D61" s="157"/>
      <c r="E61" s="157"/>
      <c r="F61" s="157"/>
      <c r="G61" s="157"/>
      <c r="H61" s="157"/>
      <c r="I61" s="157"/>
      <c r="J61" s="157"/>
      <c r="K61" s="157"/>
      <c r="L61" s="157"/>
      <c r="M61" s="157"/>
      <c r="N61" s="157"/>
      <c r="O61" s="157"/>
      <c r="P61" s="157"/>
      <c r="Q61" s="157"/>
      <c r="R61" s="157"/>
      <c r="S61" s="157"/>
      <c r="T61" s="157"/>
      <c r="U61" s="157"/>
    </row>
    <row r="62" spans="1:21" x14ac:dyDescent="0.25">
      <c r="A62" s="157"/>
      <c r="B62" s="157"/>
      <c r="C62" s="157"/>
      <c r="D62" s="157"/>
      <c r="E62" s="157"/>
      <c r="F62" s="157"/>
      <c r="G62" s="157"/>
      <c r="H62" s="157"/>
      <c r="I62" s="157"/>
      <c r="J62" s="157"/>
      <c r="K62" s="157"/>
      <c r="L62" s="157"/>
      <c r="M62" s="157"/>
      <c r="N62" s="157"/>
      <c r="O62" s="157"/>
      <c r="P62" s="157"/>
      <c r="Q62" s="157"/>
      <c r="R62" s="157"/>
      <c r="S62" s="157"/>
      <c r="T62" s="157"/>
      <c r="U62" s="157"/>
    </row>
    <row r="63" spans="1:21" x14ac:dyDescent="0.25">
      <c r="A63" s="157"/>
      <c r="B63" s="157"/>
      <c r="C63" s="157"/>
      <c r="D63" s="157"/>
      <c r="E63" s="157"/>
      <c r="F63" s="157"/>
      <c r="G63" s="157"/>
      <c r="H63" s="157"/>
      <c r="I63" s="157"/>
      <c r="J63" s="157"/>
      <c r="K63" s="157"/>
      <c r="L63" s="157"/>
      <c r="M63" s="157"/>
      <c r="N63" s="157"/>
      <c r="O63" s="157"/>
      <c r="P63" s="157"/>
      <c r="Q63" s="157"/>
      <c r="R63" s="157"/>
      <c r="S63" s="157"/>
      <c r="T63" s="157"/>
      <c r="U63" s="157"/>
    </row>
    <row r="64" spans="1:21" x14ac:dyDescent="0.25">
      <c r="A64" s="157"/>
      <c r="B64" s="157"/>
      <c r="C64" s="157"/>
      <c r="D64" s="157"/>
      <c r="E64" s="157"/>
      <c r="F64" s="157"/>
      <c r="G64" s="157"/>
      <c r="H64" s="157"/>
      <c r="I64" s="157"/>
      <c r="J64" s="157"/>
      <c r="K64" s="157"/>
      <c r="L64" s="157"/>
      <c r="M64" s="157"/>
      <c r="N64" s="157"/>
      <c r="O64" s="157"/>
      <c r="P64" s="157"/>
      <c r="Q64" s="157"/>
      <c r="R64" s="157"/>
      <c r="S64" s="157"/>
      <c r="T64" s="157"/>
      <c r="U64" s="157"/>
    </row>
    <row r="65" spans="1:21" x14ac:dyDescent="0.25">
      <c r="A65" s="157"/>
      <c r="B65" s="157"/>
      <c r="C65" s="157"/>
      <c r="D65" s="157"/>
      <c r="E65" s="157"/>
      <c r="F65" s="157"/>
      <c r="G65" s="157"/>
      <c r="H65" s="157"/>
      <c r="I65" s="157"/>
      <c r="J65" s="157"/>
      <c r="K65" s="157"/>
      <c r="L65" s="157"/>
      <c r="M65" s="157"/>
      <c r="N65" s="157"/>
      <c r="O65" s="157"/>
      <c r="P65" s="157"/>
      <c r="Q65" s="157"/>
      <c r="R65" s="157"/>
      <c r="S65" s="157"/>
      <c r="T65" s="157"/>
      <c r="U65" s="157"/>
    </row>
    <row r="66" spans="1:21" x14ac:dyDescent="0.25">
      <c r="A66" s="157"/>
      <c r="B66" s="157"/>
      <c r="C66" s="157"/>
      <c r="D66" s="157"/>
      <c r="E66" s="157"/>
      <c r="F66" s="157"/>
      <c r="G66" s="157"/>
      <c r="H66" s="157"/>
      <c r="I66" s="157"/>
      <c r="J66" s="157"/>
      <c r="K66" s="157"/>
      <c r="L66" s="157"/>
      <c r="M66" s="157"/>
      <c r="N66" s="157"/>
      <c r="O66" s="157"/>
      <c r="P66" s="157"/>
      <c r="Q66" s="157"/>
      <c r="R66" s="157"/>
      <c r="S66" s="157"/>
      <c r="T66" s="157"/>
      <c r="U66" s="157"/>
    </row>
    <row r="67" spans="1:21" x14ac:dyDescent="0.25">
      <c r="A67" s="157"/>
      <c r="B67" s="157"/>
      <c r="C67" s="157"/>
      <c r="D67" s="157"/>
      <c r="E67" s="157"/>
      <c r="F67" s="157"/>
      <c r="G67" s="157"/>
      <c r="H67" s="157"/>
      <c r="I67" s="157"/>
      <c r="J67" s="157"/>
      <c r="K67" s="157"/>
      <c r="L67" s="157"/>
      <c r="M67" s="157"/>
      <c r="N67" s="157"/>
      <c r="O67" s="157"/>
      <c r="P67" s="157"/>
      <c r="Q67" s="157"/>
      <c r="R67" s="157"/>
      <c r="S67" s="157"/>
      <c r="T67" s="157"/>
      <c r="U67" s="157"/>
    </row>
    <row r="68" spans="1:21" x14ac:dyDescent="0.25">
      <c r="A68" s="157"/>
      <c r="B68" s="157"/>
      <c r="C68" s="157"/>
      <c r="D68" s="157"/>
      <c r="E68" s="157"/>
      <c r="F68" s="157"/>
      <c r="G68" s="157"/>
      <c r="H68" s="157"/>
      <c r="I68" s="157"/>
      <c r="J68" s="157"/>
      <c r="K68" s="157"/>
      <c r="L68" s="157"/>
      <c r="M68" s="157"/>
      <c r="N68" s="157"/>
      <c r="O68" s="157"/>
      <c r="P68" s="157"/>
      <c r="Q68" s="157"/>
      <c r="R68" s="157"/>
      <c r="S68" s="157"/>
      <c r="T68" s="157"/>
      <c r="U68" s="157"/>
    </row>
    <row r="69" spans="1:21" x14ac:dyDescent="0.25">
      <c r="A69" s="157"/>
      <c r="B69" s="157"/>
      <c r="C69" s="157"/>
      <c r="D69" s="157"/>
      <c r="E69" s="157"/>
      <c r="F69" s="157"/>
      <c r="G69" s="157"/>
      <c r="H69" s="157"/>
      <c r="I69" s="157"/>
      <c r="J69" s="157"/>
      <c r="K69" s="157"/>
      <c r="L69" s="157"/>
      <c r="M69" s="157"/>
      <c r="N69" s="157"/>
      <c r="O69" s="157"/>
      <c r="P69" s="157"/>
      <c r="Q69" s="157"/>
      <c r="R69" s="157"/>
      <c r="S69" s="157"/>
      <c r="T69" s="157"/>
      <c r="U69" s="157"/>
    </row>
    <row r="70" spans="1:21" x14ac:dyDescent="0.25">
      <c r="A70" s="157"/>
      <c r="B70" s="157"/>
      <c r="C70" s="157"/>
      <c r="D70" s="157"/>
      <c r="E70" s="157"/>
      <c r="F70" s="157"/>
      <c r="G70" s="157"/>
      <c r="H70" s="157"/>
      <c r="I70" s="157"/>
      <c r="J70" s="157"/>
      <c r="K70" s="157"/>
      <c r="L70" s="157"/>
      <c r="M70" s="157"/>
      <c r="N70" s="157"/>
      <c r="O70" s="157"/>
      <c r="P70" s="157"/>
      <c r="Q70" s="157"/>
      <c r="R70" s="157"/>
      <c r="S70" s="157"/>
      <c r="T70" s="157"/>
      <c r="U70" s="157"/>
    </row>
    <row r="71" spans="1:21" x14ac:dyDescent="0.25">
      <c r="A71" s="157"/>
      <c r="B71" s="157"/>
      <c r="C71" s="157"/>
      <c r="D71" s="157"/>
      <c r="E71" s="157"/>
      <c r="F71" s="157"/>
      <c r="G71" s="157"/>
      <c r="H71" s="157"/>
      <c r="I71" s="157"/>
      <c r="J71" s="157"/>
      <c r="K71" s="157"/>
      <c r="L71" s="157"/>
      <c r="M71" s="157"/>
      <c r="N71" s="157"/>
      <c r="O71" s="157"/>
      <c r="P71" s="157"/>
      <c r="Q71" s="157"/>
      <c r="R71" s="157"/>
      <c r="S71" s="157"/>
      <c r="T71" s="157"/>
      <c r="U71" s="157"/>
    </row>
    <row r="72" spans="1:21" x14ac:dyDescent="0.25">
      <c r="A72" s="157"/>
      <c r="B72" s="157"/>
      <c r="C72" s="157"/>
      <c r="D72" s="157"/>
      <c r="E72" s="157"/>
      <c r="F72" s="157"/>
      <c r="G72" s="157"/>
      <c r="H72" s="157"/>
      <c r="I72" s="157"/>
      <c r="J72" s="157"/>
      <c r="K72" s="157"/>
      <c r="L72" s="157"/>
      <c r="M72" s="157"/>
      <c r="N72" s="157"/>
      <c r="O72" s="157"/>
      <c r="P72" s="157"/>
      <c r="Q72" s="157"/>
      <c r="R72" s="157"/>
      <c r="S72" s="157"/>
      <c r="T72" s="157"/>
      <c r="U72" s="157"/>
    </row>
    <row r="73" spans="1:21" x14ac:dyDescent="0.25">
      <c r="A73" s="157"/>
      <c r="B73" s="157"/>
      <c r="C73" s="157"/>
      <c r="D73" s="157"/>
      <c r="E73" s="157"/>
      <c r="F73" s="157"/>
      <c r="G73" s="157"/>
      <c r="H73" s="157"/>
      <c r="I73" s="157"/>
      <c r="J73" s="157"/>
      <c r="K73" s="157"/>
      <c r="L73" s="157"/>
      <c r="M73" s="157"/>
      <c r="N73" s="157"/>
      <c r="O73" s="157"/>
      <c r="P73" s="157"/>
      <c r="Q73" s="157"/>
      <c r="R73" s="157"/>
      <c r="S73" s="157"/>
      <c r="T73" s="157"/>
      <c r="U73" s="157"/>
    </row>
    <row r="74" spans="1:21" x14ac:dyDescent="0.25">
      <c r="A74" s="157"/>
      <c r="B74" s="157"/>
      <c r="C74" s="157"/>
      <c r="D74" s="157"/>
      <c r="E74" s="157"/>
      <c r="F74" s="157"/>
      <c r="G74" s="157"/>
      <c r="H74" s="157"/>
      <c r="I74" s="157"/>
      <c r="J74" s="157"/>
      <c r="K74" s="157"/>
      <c r="L74" s="157"/>
      <c r="M74" s="157"/>
      <c r="N74" s="157"/>
      <c r="O74" s="157"/>
      <c r="P74" s="157"/>
      <c r="Q74" s="157"/>
      <c r="R74" s="157"/>
      <c r="S74" s="157"/>
      <c r="T74" s="157"/>
      <c r="U74" s="157"/>
    </row>
    <row r="75" spans="1:21" x14ac:dyDescent="0.25">
      <c r="A75" s="157"/>
      <c r="B75" s="157"/>
      <c r="C75" s="157"/>
      <c r="D75" s="157"/>
      <c r="E75" s="157"/>
      <c r="F75" s="157"/>
      <c r="G75" s="157"/>
      <c r="H75" s="157"/>
      <c r="I75" s="157"/>
      <c r="J75" s="157"/>
      <c r="K75" s="157"/>
      <c r="L75" s="157"/>
      <c r="M75" s="157"/>
      <c r="N75" s="157"/>
      <c r="O75" s="157"/>
      <c r="P75" s="157"/>
      <c r="Q75" s="157"/>
      <c r="R75" s="157"/>
      <c r="S75" s="157"/>
      <c r="T75" s="157"/>
      <c r="U75" s="157"/>
    </row>
    <row r="76" spans="1:21" x14ac:dyDescent="0.25">
      <c r="A76" s="157"/>
      <c r="B76" s="157"/>
      <c r="C76" s="157"/>
      <c r="D76" s="157"/>
      <c r="E76" s="157"/>
      <c r="F76" s="157"/>
      <c r="G76" s="157"/>
      <c r="H76" s="157"/>
      <c r="I76" s="157"/>
      <c r="J76" s="157"/>
      <c r="K76" s="157"/>
      <c r="L76" s="157"/>
      <c r="M76" s="157"/>
      <c r="N76" s="157"/>
      <c r="O76" s="157"/>
      <c r="P76" s="157"/>
      <c r="Q76" s="157"/>
      <c r="R76" s="157"/>
      <c r="S76" s="157"/>
      <c r="T76" s="157"/>
      <c r="U76" s="157"/>
    </row>
    <row r="77" spans="1:21" x14ac:dyDescent="0.25">
      <c r="A77" s="157"/>
      <c r="B77" s="157"/>
      <c r="C77" s="157"/>
      <c r="D77" s="157"/>
      <c r="E77" s="157"/>
      <c r="F77" s="157"/>
      <c r="G77" s="157"/>
      <c r="H77" s="157"/>
      <c r="I77" s="157"/>
      <c r="J77" s="157"/>
      <c r="K77" s="157"/>
      <c r="L77" s="157"/>
      <c r="M77" s="157"/>
      <c r="N77" s="157"/>
      <c r="O77" s="157"/>
      <c r="P77" s="157"/>
      <c r="Q77" s="157"/>
      <c r="R77" s="157"/>
      <c r="S77" s="157"/>
      <c r="T77" s="157"/>
      <c r="U77" s="157"/>
    </row>
    <row r="78" spans="1:21" x14ac:dyDescent="0.25">
      <c r="A78" s="157"/>
      <c r="B78" s="157"/>
      <c r="C78" s="157"/>
      <c r="D78" s="157"/>
      <c r="E78" s="157"/>
      <c r="F78" s="157"/>
      <c r="G78" s="157"/>
      <c r="H78" s="157"/>
      <c r="I78" s="157"/>
      <c r="J78" s="157"/>
      <c r="K78" s="157"/>
      <c r="L78" s="157"/>
      <c r="M78" s="157"/>
      <c r="N78" s="157"/>
      <c r="O78" s="157"/>
      <c r="P78" s="157"/>
      <c r="Q78" s="157"/>
      <c r="R78" s="157"/>
      <c r="S78" s="157"/>
      <c r="T78" s="157"/>
      <c r="U78" s="157"/>
    </row>
    <row r="79" spans="1:21" x14ac:dyDescent="0.25">
      <c r="A79" s="157"/>
      <c r="B79" s="157"/>
      <c r="C79" s="157"/>
      <c r="D79" s="157"/>
      <c r="E79" s="157"/>
      <c r="F79" s="157"/>
      <c r="G79" s="157"/>
      <c r="H79" s="157"/>
      <c r="I79" s="157"/>
      <c r="J79" s="157"/>
      <c r="K79" s="157"/>
      <c r="L79" s="157"/>
      <c r="M79" s="157"/>
      <c r="N79" s="157"/>
      <c r="O79" s="157"/>
      <c r="P79" s="157"/>
      <c r="Q79" s="157"/>
      <c r="R79" s="157"/>
      <c r="S79" s="157"/>
      <c r="T79" s="157"/>
      <c r="U79" s="157"/>
    </row>
    <row r="80" spans="1:21" x14ac:dyDescent="0.25">
      <c r="A80" s="157"/>
      <c r="B80" s="157"/>
      <c r="C80" s="157"/>
      <c r="D80" s="157"/>
      <c r="E80" s="157"/>
      <c r="F80" s="157"/>
      <c r="G80" s="157"/>
      <c r="H80" s="157"/>
      <c r="I80" s="157"/>
      <c r="J80" s="157"/>
      <c r="K80" s="157"/>
      <c r="L80" s="157"/>
      <c r="M80" s="157"/>
      <c r="N80" s="157"/>
      <c r="O80" s="157"/>
      <c r="P80" s="157"/>
      <c r="Q80" s="157"/>
      <c r="R80" s="157"/>
      <c r="S80" s="157"/>
      <c r="T80" s="157"/>
      <c r="U80" s="157"/>
    </row>
    <row r="81" spans="1:21" x14ac:dyDescent="0.25">
      <c r="A81" s="157"/>
      <c r="B81" s="157"/>
      <c r="C81" s="157"/>
      <c r="D81" s="157"/>
      <c r="E81" s="157"/>
      <c r="F81" s="157"/>
      <c r="G81" s="157"/>
      <c r="H81" s="157"/>
      <c r="I81" s="157"/>
      <c r="J81" s="157"/>
      <c r="K81" s="157"/>
      <c r="L81" s="157"/>
      <c r="M81" s="157"/>
      <c r="N81" s="157"/>
      <c r="O81" s="157"/>
      <c r="P81" s="157"/>
      <c r="Q81" s="157"/>
      <c r="R81" s="157"/>
      <c r="S81" s="157"/>
      <c r="T81" s="157"/>
      <c r="U81" s="157"/>
    </row>
    <row r="82" spans="1:21" x14ac:dyDescent="0.25">
      <c r="A82" s="157"/>
      <c r="B82" s="157"/>
      <c r="C82" s="157"/>
      <c r="D82" s="157"/>
      <c r="E82" s="157"/>
      <c r="F82" s="157"/>
      <c r="G82" s="157"/>
      <c r="H82" s="157"/>
      <c r="I82" s="157"/>
      <c r="J82" s="157"/>
      <c r="K82" s="157"/>
      <c r="L82" s="157"/>
      <c r="M82" s="157"/>
      <c r="N82" s="157"/>
      <c r="O82" s="157"/>
      <c r="P82" s="157"/>
      <c r="Q82" s="157"/>
      <c r="R82" s="157"/>
      <c r="S82" s="157"/>
      <c r="T82" s="157"/>
      <c r="U82" s="157"/>
    </row>
    <row r="83" spans="1:21" x14ac:dyDescent="0.25">
      <c r="A83" s="157"/>
      <c r="B83" s="157"/>
      <c r="C83" s="157"/>
      <c r="D83" s="157"/>
      <c r="E83" s="157"/>
      <c r="F83" s="157"/>
      <c r="G83" s="157"/>
      <c r="H83" s="157"/>
      <c r="I83" s="157"/>
      <c r="J83" s="157"/>
      <c r="K83" s="157"/>
      <c r="L83" s="157"/>
      <c r="M83" s="157"/>
      <c r="N83" s="157"/>
      <c r="O83" s="157"/>
      <c r="P83" s="157"/>
      <c r="Q83" s="157"/>
      <c r="R83" s="157"/>
      <c r="S83" s="157"/>
      <c r="T83" s="157"/>
      <c r="U83" s="157"/>
    </row>
    <row r="84" spans="1:21" x14ac:dyDescent="0.25">
      <c r="A84" s="157"/>
      <c r="B84" s="157"/>
      <c r="C84" s="157"/>
      <c r="D84" s="157"/>
      <c r="E84" s="157"/>
      <c r="F84" s="157"/>
      <c r="G84" s="157"/>
      <c r="H84" s="157"/>
      <c r="I84" s="157"/>
      <c r="J84" s="157"/>
      <c r="K84" s="157"/>
      <c r="L84" s="157"/>
      <c r="M84" s="157"/>
      <c r="N84" s="157"/>
      <c r="O84" s="157"/>
      <c r="P84" s="157"/>
      <c r="Q84" s="157"/>
      <c r="R84" s="157"/>
      <c r="S84" s="157"/>
      <c r="T84" s="157"/>
      <c r="U84" s="157"/>
    </row>
    <row r="85" spans="1:21" x14ac:dyDescent="0.25">
      <c r="A85" s="157"/>
      <c r="B85" s="157"/>
      <c r="C85" s="157"/>
      <c r="D85" s="157"/>
      <c r="E85" s="157"/>
      <c r="F85" s="157"/>
      <c r="G85" s="157"/>
      <c r="H85" s="157"/>
      <c r="I85" s="157"/>
      <c r="J85" s="157"/>
      <c r="K85" s="157"/>
      <c r="L85" s="157"/>
      <c r="M85" s="157"/>
      <c r="N85" s="157"/>
      <c r="O85" s="157"/>
      <c r="P85" s="157"/>
      <c r="Q85" s="157"/>
      <c r="R85" s="157"/>
      <c r="S85" s="157"/>
      <c r="T85" s="157"/>
      <c r="U85" s="157"/>
    </row>
    <row r="86" spans="1:21" x14ac:dyDescent="0.25">
      <c r="A86" s="157"/>
      <c r="B86" s="157"/>
      <c r="C86" s="157"/>
      <c r="D86" s="157"/>
      <c r="E86" s="157"/>
      <c r="F86" s="157"/>
      <c r="G86" s="157"/>
      <c r="H86" s="157"/>
      <c r="I86" s="157"/>
      <c r="J86" s="157"/>
      <c r="K86" s="157"/>
      <c r="L86" s="157"/>
      <c r="M86" s="157"/>
      <c r="N86" s="157"/>
      <c r="O86" s="157"/>
      <c r="P86" s="157"/>
      <c r="Q86" s="157"/>
      <c r="R86" s="157"/>
      <c r="S86" s="157"/>
      <c r="T86" s="157"/>
      <c r="U86" s="157"/>
    </row>
    <row r="87" spans="1:21" x14ac:dyDescent="0.25">
      <c r="A87" s="157"/>
      <c r="B87" s="157"/>
      <c r="C87" s="157"/>
      <c r="D87" s="157"/>
      <c r="E87" s="157"/>
      <c r="F87" s="157"/>
      <c r="G87" s="157"/>
      <c r="H87" s="157"/>
      <c r="I87" s="157"/>
      <c r="J87" s="157"/>
      <c r="K87" s="157"/>
      <c r="L87" s="157"/>
      <c r="M87" s="157"/>
      <c r="N87" s="157"/>
      <c r="O87" s="157"/>
      <c r="P87" s="157"/>
      <c r="Q87" s="157"/>
      <c r="R87" s="157"/>
      <c r="S87" s="157"/>
      <c r="T87" s="157"/>
      <c r="U87" s="157"/>
    </row>
    <row r="88" spans="1:21" x14ac:dyDescent="0.25">
      <c r="A88" s="157"/>
      <c r="B88" s="157"/>
      <c r="C88" s="157"/>
      <c r="D88" s="157"/>
      <c r="E88" s="157"/>
      <c r="F88" s="157"/>
      <c r="G88" s="157"/>
      <c r="H88" s="157"/>
      <c r="I88" s="157"/>
      <c r="J88" s="157"/>
      <c r="K88" s="157"/>
      <c r="L88" s="157"/>
      <c r="M88" s="157"/>
      <c r="N88" s="157"/>
      <c r="O88" s="157"/>
      <c r="P88" s="157"/>
      <c r="Q88" s="157"/>
      <c r="R88" s="157"/>
      <c r="S88" s="157"/>
      <c r="T88" s="157"/>
      <c r="U88" s="157"/>
    </row>
    <row r="89" spans="1:21" x14ac:dyDescent="0.25">
      <c r="A89" s="157"/>
      <c r="B89" s="157"/>
      <c r="C89" s="157"/>
      <c r="D89" s="157"/>
      <c r="E89" s="157"/>
      <c r="F89" s="157"/>
      <c r="G89" s="157"/>
      <c r="H89" s="157"/>
      <c r="I89" s="157"/>
      <c r="J89" s="157"/>
      <c r="K89" s="157"/>
      <c r="L89" s="157"/>
      <c r="M89" s="157"/>
      <c r="N89" s="157"/>
      <c r="O89" s="157"/>
      <c r="P89" s="157"/>
      <c r="Q89" s="157"/>
      <c r="R89" s="157"/>
      <c r="S89" s="157"/>
      <c r="T89" s="157"/>
      <c r="U89" s="157"/>
    </row>
    <row r="90" spans="1:21" x14ac:dyDescent="0.25">
      <c r="A90" s="157"/>
      <c r="B90" s="157"/>
      <c r="C90" s="157"/>
      <c r="D90" s="157"/>
      <c r="E90" s="157"/>
      <c r="F90" s="157"/>
      <c r="G90" s="157"/>
      <c r="H90" s="157"/>
      <c r="I90" s="157"/>
      <c r="J90" s="157"/>
      <c r="K90" s="157"/>
      <c r="L90" s="157"/>
      <c r="M90" s="157"/>
      <c r="N90" s="157"/>
      <c r="O90" s="157"/>
      <c r="P90" s="157"/>
      <c r="Q90" s="157"/>
      <c r="R90" s="157"/>
      <c r="S90" s="157"/>
      <c r="T90" s="157"/>
      <c r="U90" s="157"/>
    </row>
    <row r="91" spans="1:21" x14ac:dyDescent="0.25">
      <c r="A91" s="157"/>
      <c r="B91" s="157"/>
      <c r="C91" s="157"/>
      <c r="D91" s="157"/>
      <c r="E91" s="157"/>
      <c r="F91" s="157"/>
      <c r="G91" s="157"/>
      <c r="H91" s="157"/>
      <c r="I91" s="157"/>
      <c r="J91" s="157"/>
      <c r="K91" s="157"/>
      <c r="L91" s="157"/>
      <c r="M91" s="157"/>
      <c r="N91" s="157"/>
      <c r="O91" s="157"/>
      <c r="P91" s="157"/>
      <c r="Q91" s="157"/>
      <c r="R91" s="157"/>
      <c r="S91" s="157"/>
      <c r="T91" s="157"/>
      <c r="U91" s="157"/>
    </row>
    <row r="92" spans="1:21" x14ac:dyDescent="0.25">
      <c r="A92" s="157"/>
      <c r="B92" s="157"/>
      <c r="C92" s="157"/>
      <c r="D92" s="157"/>
      <c r="E92" s="157"/>
      <c r="F92" s="157"/>
      <c r="G92" s="157"/>
      <c r="H92" s="157"/>
      <c r="I92" s="157"/>
      <c r="J92" s="157"/>
      <c r="K92" s="157"/>
      <c r="L92" s="157"/>
      <c r="M92" s="157"/>
      <c r="N92" s="157"/>
      <c r="O92" s="157"/>
      <c r="P92" s="157"/>
      <c r="Q92" s="157"/>
      <c r="R92" s="157"/>
      <c r="S92" s="157"/>
      <c r="T92" s="157"/>
      <c r="U92" s="157"/>
    </row>
    <row r="93" spans="1:21" x14ac:dyDescent="0.25">
      <c r="A93" s="157"/>
      <c r="B93" s="157"/>
      <c r="C93" s="157"/>
      <c r="D93" s="157"/>
      <c r="E93" s="157"/>
      <c r="F93" s="157"/>
      <c r="G93" s="157"/>
      <c r="H93" s="157"/>
      <c r="I93" s="157"/>
      <c r="J93" s="157"/>
      <c r="K93" s="157"/>
      <c r="L93" s="157"/>
      <c r="M93" s="157"/>
      <c r="N93" s="157"/>
      <c r="O93" s="157"/>
      <c r="P93" s="157"/>
      <c r="Q93" s="157"/>
      <c r="R93" s="157"/>
      <c r="S93" s="157"/>
      <c r="T93" s="157"/>
      <c r="U93" s="157"/>
    </row>
    <row r="94" spans="1:21" x14ac:dyDescent="0.25">
      <c r="A94" s="157"/>
      <c r="B94" s="157"/>
      <c r="C94" s="157"/>
      <c r="D94" s="157"/>
      <c r="E94" s="157"/>
      <c r="F94" s="157"/>
      <c r="G94" s="157"/>
      <c r="H94" s="157"/>
      <c r="I94" s="157"/>
      <c r="J94" s="157"/>
      <c r="K94" s="157"/>
      <c r="L94" s="157"/>
      <c r="M94" s="157"/>
      <c r="N94" s="157"/>
      <c r="O94" s="157"/>
      <c r="P94" s="157"/>
      <c r="Q94" s="157"/>
      <c r="R94" s="157"/>
      <c r="S94" s="157"/>
      <c r="T94" s="157"/>
      <c r="U94" s="157"/>
    </row>
    <row r="95" spans="1:21" x14ac:dyDescent="0.25">
      <c r="A95" s="157"/>
      <c r="B95" s="157"/>
      <c r="C95" s="157"/>
      <c r="D95" s="157"/>
      <c r="E95" s="157"/>
      <c r="F95" s="157"/>
      <c r="G95" s="157"/>
      <c r="H95" s="157"/>
      <c r="I95" s="157"/>
      <c r="J95" s="157"/>
      <c r="K95" s="157"/>
      <c r="L95" s="157"/>
      <c r="M95" s="157"/>
      <c r="N95" s="157"/>
      <c r="O95" s="157"/>
      <c r="P95" s="157"/>
      <c r="Q95" s="157"/>
      <c r="R95" s="157"/>
      <c r="S95" s="157"/>
      <c r="T95" s="157"/>
      <c r="U95" s="157"/>
    </row>
    <row r="96" spans="1:21" x14ac:dyDescent="0.25">
      <c r="A96" s="157"/>
      <c r="B96" s="157"/>
      <c r="C96" s="157"/>
      <c r="D96" s="157"/>
      <c r="E96" s="157"/>
      <c r="F96" s="157"/>
      <c r="G96" s="157"/>
      <c r="H96" s="157"/>
      <c r="I96" s="157"/>
      <c r="J96" s="157"/>
      <c r="K96" s="157"/>
      <c r="L96" s="157"/>
      <c r="M96" s="157"/>
      <c r="N96" s="157"/>
      <c r="O96" s="157"/>
      <c r="P96" s="157"/>
      <c r="Q96" s="157"/>
      <c r="R96" s="157"/>
      <c r="S96" s="157"/>
      <c r="T96" s="157"/>
      <c r="U96" s="157"/>
    </row>
    <row r="97" spans="1:21" x14ac:dyDescent="0.25">
      <c r="A97" s="157"/>
      <c r="B97" s="157"/>
      <c r="C97" s="157"/>
      <c r="D97" s="157"/>
      <c r="E97" s="157"/>
      <c r="F97" s="157"/>
      <c r="G97" s="157"/>
      <c r="H97" s="157"/>
      <c r="I97" s="157"/>
      <c r="J97" s="157"/>
      <c r="K97" s="157"/>
      <c r="L97" s="157"/>
      <c r="M97" s="157"/>
      <c r="N97" s="157"/>
      <c r="O97" s="157"/>
      <c r="P97" s="157"/>
      <c r="Q97" s="157"/>
      <c r="R97" s="157"/>
      <c r="S97" s="157"/>
      <c r="T97" s="157"/>
      <c r="U97" s="157"/>
    </row>
    <row r="98" spans="1:21" x14ac:dyDescent="0.25">
      <c r="A98" s="157"/>
      <c r="B98" s="157"/>
      <c r="C98" s="157"/>
      <c r="D98" s="157"/>
      <c r="E98" s="157"/>
      <c r="F98" s="157"/>
      <c r="G98" s="157"/>
      <c r="H98" s="157"/>
      <c r="I98" s="157"/>
      <c r="J98" s="157"/>
      <c r="K98" s="157"/>
      <c r="L98" s="157"/>
      <c r="M98" s="157"/>
      <c r="N98" s="157"/>
      <c r="O98" s="157"/>
      <c r="P98" s="157"/>
      <c r="Q98" s="157"/>
      <c r="R98" s="157"/>
      <c r="S98" s="157"/>
      <c r="T98" s="157"/>
      <c r="U98" s="157"/>
    </row>
    <row r="99" spans="1:21" x14ac:dyDescent="0.25">
      <c r="A99" s="157"/>
      <c r="B99" s="157"/>
      <c r="C99" s="157"/>
      <c r="D99" s="157"/>
      <c r="E99" s="157"/>
      <c r="F99" s="157"/>
      <c r="G99" s="157"/>
      <c r="H99" s="157"/>
      <c r="I99" s="157"/>
      <c r="J99" s="157"/>
      <c r="K99" s="157"/>
      <c r="L99" s="157"/>
      <c r="M99" s="157"/>
      <c r="N99" s="157"/>
      <c r="O99" s="157"/>
      <c r="P99" s="157"/>
      <c r="Q99" s="157"/>
      <c r="R99" s="157"/>
      <c r="S99" s="157"/>
      <c r="T99" s="157"/>
      <c r="U99" s="157"/>
    </row>
    <row r="100" spans="1:21"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row>
    <row r="101" spans="1:21"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row>
    <row r="102" spans="1:21"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row>
    <row r="103" spans="1:21"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row>
    <row r="104" spans="1:21"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row>
    <row r="105" spans="1:21"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row>
    <row r="106" spans="1:21"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row>
    <row r="107" spans="1:21"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row>
    <row r="108" spans="1:21"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row>
    <row r="109" spans="1:21"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row>
    <row r="110" spans="1:21"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row>
    <row r="111" spans="1:21"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row>
    <row r="112" spans="1:21"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row>
    <row r="113" spans="1:21"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row>
    <row r="114" spans="1:21"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row>
    <row r="115" spans="1:21"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row>
    <row r="116" spans="1:21"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row>
    <row r="117" spans="1:21"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row>
    <row r="118" spans="1:21"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row>
    <row r="119" spans="1:21"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row>
    <row r="120" spans="1:21"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row>
    <row r="121" spans="1:21"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row>
    <row r="122" spans="1:21"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row>
    <row r="123" spans="1:21"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row>
    <row r="124" spans="1:21"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row>
    <row r="125" spans="1:21"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row>
    <row r="126" spans="1:21"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row>
    <row r="127" spans="1:21"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row>
    <row r="128" spans="1:21"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row>
    <row r="129" spans="1:21"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row>
    <row r="130" spans="1:21"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row>
    <row r="131" spans="1:21"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row>
    <row r="132" spans="1:21"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row>
    <row r="133" spans="1:21"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row>
    <row r="134" spans="1:21"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row>
    <row r="135" spans="1:21"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row>
    <row r="137" spans="1:21"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row>
    <row r="138" spans="1:21"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row>
    <row r="139" spans="1:21"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row>
    <row r="140" spans="1:21"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row>
    <row r="141" spans="1:21"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row>
    <row r="142" spans="1:21"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row>
    <row r="143" spans="1:21"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row>
    <row r="144" spans="1:21"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row>
    <row r="145" spans="1:21"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row>
    <row r="146" spans="1:21"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row>
    <row r="147" spans="1:21"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row>
    <row r="148" spans="1:21"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row>
    <row r="149" spans="1:21"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row>
    <row r="150" spans="1:21"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row>
    <row r="151" spans="1:21"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row>
    <row r="152" spans="1:21"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row>
    <row r="153" spans="1:21"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row>
    <row r="154" spans="1:21"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row>
    <row r="155" spans="1:21"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row>
    <row r="156" spans="1:21"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row>
    <row r="157" spans="1:21"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row>
    <row r="158" spans="1:21"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row>
    <row r="159" spans="1:21"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row>
    <row r="160" spans="1:21"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row>
    <row r="161" spans="1:21"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row>
    <row r="162" spans="1:21"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row>
    <row r="163" spans="1:21"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row>
    <row r="164" spans="1:21"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row>
    <row r="165" spans="1:21"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row>
    <row r="166" spans="1:21"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row>
    <row r="167" spans="1:21"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row>
    <row r="168" spans="1:21"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row>
    <row r="169" spans="1:21"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row>
    <row r="170" spans="1:21"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row>
    <row r="171" spans="1:21"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row>
    <row r="172" spans="1:21"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row>
    <row r="173" spans="1:21"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row>
    <row r="174" spans="1:21"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row>
    <row r="175" spans="1:21"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row>
    <row r="176" spans="1:21"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row>
    <row r="179" spans="1:21"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row>
    <row r="180" spans="1:21"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row>
    <row r="181" spans="1:21"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row>
    <row r="182" spans="1:21"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row>
    <row r="183" spans="1:21"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row>
    <row r="184" spans="1:21"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row>
    <row r="185" spans="1:21"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row>
    <row r="186" spans="1:21"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row>
    <row r="187" spans="1:21"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row>
    <row r="188" spans="1:21"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row>
    <row r="189" spans="1:21"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row>
    <row r="190" spans="1:21"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row>
    <row r="191" spans="1:21"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row>
    <row r="192" spans="1:21"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row>
    <row r="193" spans="1:21"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row>
    <row r="194" spans="1:21"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row>
    <row r="195" spans="1:21"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row>
    <row r="196" spans="1:21"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row>
    <row r="197" spans="1:21"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row>
    <row r="198" spans="1:21"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row>
    <row r="199" spans="1:21"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row>
    <row r="200" spans="1:21"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row>
    <row r="201" spans="1:21"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row>
    <row r="202" spans="1:21"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row>
    <row r="203" spans="1:21"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row>
    <row r="204" spans="1:21"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row>
    <row r="205" spans="1:21"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row>
    <row r="206" spans="1:21"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row>
    <row r="207" spans="1:21"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row>
    <row r="208" spans="1:21"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row>
    <row r="209" spans="1:21"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row>
    <row r="210" spans="1:21"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row>
    <row r="211" spans="1:21"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row>
    <row r="212" spans="1:21"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row>
    <row r="213" spans="1:21"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row>
    <row r="214" spans="1:21"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row>
    <row r="215" spans="1:21"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row>
    <row r="216" spans="1:21"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row>
    <row r="217" spans="1:21"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row>
    <row r="220" spans="1:21"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row>
    <row r="221" spans="1:21"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row>
    <row r="222" spans="1:21"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row>
    <row r="223" spans="1:21"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row>
    <row r="224" spans="1:21"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row>
    <row r="225" spans="1:21"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row>
    <row r="226" spans="1:21"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row>
    <row r="227" spans="1:21"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row>
    <row r="228" spans="1:21"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row>
    <row r="229" spans="1:21"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row>
    <row r="230" spans="1:21"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row>
    <row r="231" spans="1:21"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row>
    <row r="232" spans="1:21"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row>
    <row r="233" spans="1:21"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row>
    <row r="234" spans="1:21"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row>
    <row r="235" spans="1:21"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row>
    <row r="236" spans="1:21"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row>
    <row r="237" spans="1:21"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row>
    <row r="238" spans="1:21"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row>
    <row r="239" spans="1:21"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row>
    <row r="240" spans="1:21"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row>
    <row r="241" spans="1:21"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row>
    <row r="242" spans="1:21"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row>
    <row r="243" spans="1:21"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row>
    <row r="244" spans="1:21"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row>
    <row r="245" spans="1:21"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row>
    <row r="246" spans="1:21"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row>
    <row r="247" spans="1:21"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row>
    <row r="248" spans="1:21"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row>
    <row r="249" spans="1:21"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row>
    <row r="250" spans="1:21"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row>
    <row r="251" spans="1:21"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row>
    <row r="252" spans="1:21"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row>
    <row r="253" spans="1:21"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row>
    <row r="254" spans="1:21"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row>
    <row r="255" spans="1:21"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row>
    <row r="256" spans="1:21"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row>
    <row r="257" spans="1:21"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row>
    <row r="258" spans="1:21"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row>
    <row r="259" spans="1:21"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row>
    <row r="260" spans="1:21"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row>
    <row r="261" spans="1:21"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row>
    <row r="262" spans="1:21"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row>
    <row r="263" spans="1:21"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row>
    <row r="264" spans="1:21"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row>
    <row r="265" spans="1:21"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row>
    <row r="266" spans="1:21"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row>
    <row r="267" spans="1:21"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row>
    <row r="268" spans="1:21"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row>
    <row r="269" spans="1:21"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row>
    <row r="270" spans="1:21"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row>
    <row r="271" spans="1:21"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row>
    <row r="272" spans="1:21"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row>
    <row r="273" spans="1:21"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row>
    <row r="274" spans="1:21"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row>
    <row r="275" spans="1:21"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row>
    <row r="276" spans="1:21"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row>
    <row r="277" spans="1:21"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row>
    <row r="278" spans="1:21"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row>
    <row r="279" spans="1:21"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row>
    <row r="280" spans="1:21"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row>
    <row r="281" spans="1:21"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row>
    <row r="282" spans="1:21"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row>
    <row r="283" spans="1:21"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row>
    <row r="284" spans="1:21"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row>
    <row r="285" spans="1:21"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row>
    <row r="286" spans="1:21"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row>
    <row r="287" spans="1:21"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row>
    <row r="288" spans="1:21"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row>
    <row r="289" spans="1:21"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row>
    <row r="290" spans="1:21"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row>
    <row r="291" spans="1:21"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row>
    <row r="292" spans="1:21"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row>
    <row r="293" spans="1:21"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row>
    <row r="294" spans="1:21"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row>
    <row r="295" spans="1:21"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row>
    <row r="296" spans="1:21"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row>
    <row r="297" spans="1:21"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row>
    <row r="298" spans="1:21"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row>
    <row r="299" spans="1:21"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row>
    <row r="300" spans="1:21"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row>
    <row r="301" spans="1:21"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row>
    <row r="302" spans="1:21"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row>
    <row r="303" spans="1:21"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row>
    <row r="304" spans="1:21"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row>
    <row r="305" spans="1:21"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row>
    <row r="306" spans="1:21"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row>
    <row r="307" spans="1:21"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row>
    <row r="308" spans="1:21"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row>
    <row r="309" spans="1:21"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row>
    <row r="310" spans="1:21"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row>
    <row r="311" spans="1:21"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row>
    <row r="312" spans="1:21"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row>
    <row r="313" spans="1:21"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row>
    <row r="314" spans="1:21"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row>
    <row r="315" spans="1:21"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row>
    <row r="316" spans="1:21"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row>
    <row r="317" spans="1:21"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row>
    <row r="318" spans="1:21"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row>
    <row r="319" spans="1:21"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row>
    <row r="321" spans="1:21"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row>
    <row r="322" spans="1:21"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row>
    <row r="323" spans="1:21"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row>
    <row r="324" spans="1:21"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row>
    <row r="325" spans="1:21"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row>
    <row r="326" spans="1:21"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row>
    <row r="327" spans="1:21"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row>
    <row r="328" spans="1:21"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row>
    <row r="329" spans="1:21"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row>
    <row r="330" spans="1:21"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row>
    <row r="331" spans="1:21"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row>
    <row r="332" spans="1:21"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row>
    <row r="333" spans="1:21"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row>
    <row r="334" spans="1:21"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row>
    <row r="335" spans="1:21"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row>
    <row r="336" spans="1:21"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row>
    <row r="337" spans="1:21"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row>
    <row r="338" spans="1:21"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row>
    <row r="339" spans="1:21"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row>
    <row r="340" spans="1:21"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row>
    <row r="341" spans="1:21"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row>
    <row r="342" spans="1:21"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row>
    <row r="343" spans="1:21"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row>
    <row r="344" spans="1:21"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row>
    <row r="345" spans="1:21"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row>
    <row r="346" spans="1:21"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row>
    <row r="347" spans="1:21"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row>
    <row r="348" spans="1:21"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row>
    <row r="349" spans="1:21"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row>
    <row r="350" spans="1:21"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row>
    <row r="351" spans="1:21"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row>
    <row r="352" spans="1:21"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row>
    <row r="353" spans="1:21"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row>
    <row r="354" spans="1:21"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row>
    <row r="355" spans="1:21"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row>
    <row r="356" spans="1:21"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row>
    <row r="357" spans="1:21"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row>
    <row r="358" spans="1:21"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row>
    <row r="359" spans="1:21"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row>
    <row r="360" spans="1:21"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row>
    <row r="361" spans="1:21"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row>
    <row r="362" spans="1:21"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row>
    <row r="363" spans="1:21"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row>
    <row r="364" spans="1:21"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row>
    <row r="365" spans="1:21"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row>
    <row r="366" spans="1:21"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row>
    <row r="367" spans="1:21" x14ac:dyDescent="0.25">
      <c r="A367" s="157"/>
      <c r="B367" s="157"/>
      <c r="C367" s="157"/>
      <c r="D367" s="157"/>
      <c r="E367" s="157"/>
      <c r="F367" s="157"/>
      <c r="G367" s="157"/>
      <c r="H367" s="157"/>
      <c r="I367" s="157"/>
      <c r="J367" s="157"/>
      <c r="K367" s="157"/>
      <c r="L367" s="157"/>
      <c r="M367" s="157"/>
      <c r="N367" s="157"/>
      <c r="O367" s="157"/>
      <c r="P367" s="157"/>
      <c r="Q367" s="157"/>
      <c r="R367" s="157"/>
      <c r="S367" s="157"/>
      <c r="T367" s="157"/>
      <c r="U367" s="157"/>
    </row>
    <row r="368" spans="1:21" x14ac:dyDescent="0.25">
      <c r="A368" s="157"/>
      <c r="B368" s="157"/>
      <c r="C368" s="157"/>
      <c r="D368" s="157"/>
      <c r="E368" s="157"/>
      <c r="F368" s="157"/>
      <c r="G368" s="157"/>
      <c r="H368" s="157"/>
      <c r="I368" s="157"/>
      <c r="J368" s="157"/>
      <c r="K368" s="157"/>
      <c r="L368" s="157"/>
      <c r="M368" s="157"/>
      <c r="N368" s="157"/>
      <c r="O368" s="157"/>
      <c r="P368" s="157"/>
      <c r="Q368" s="157"/>
      <c r="R368" s="157"/>
      <c r="S368" s="157"/>
      <c r="T368" s="157"/>
      <c r="U368" s="157"/>
    </row>
    <row r="369" spans="1:21" x14ac:dyDescent="0.25">
      <c r="A369" s="157"/>
      <c r="B369" s="157"/>
      <c r="C369" s="157"/>
      <c r="D369" s="157"/>
      <c r="E369" s="157"/>
      <c r="F369" s="157"/>
      <c r="G369" s="157"/>
      <c r="H369" s="157"/>
      <c r="I369" s="157"/>
      <c r="J369" s="157"/>
      <c r="K369" s="157"/>
      <c r="L369" s="157"/>
      <c r="M369" s="157"/>
      <c r="N369" s="157"/>
      <c r="O369" s="157"/>
      <c r="P369" s="157"/>
      <c r="Q369" s="157"/>
      <c r="R369" s="157"/>
      <c r="S369" s="157"/>
      <c r="T369" s="157"/>
      <c r="U369" s="157"/>
    </row>
    <row r="370" spans="1:21" x14ac:dyDescent="0.25">
      <c r="A370" s="157"/>
      <c r="B370" s="157"/>
      <c r="C370" s="157"/>
      <c r="D370" s="157"/>
      <c r="E370" s="157"/>
      <c r="F370" s="157"/>
      <c r="G370" s="157"/>
      <c r="H370" s="157"/>
      <c r="I370" s="157"/>
      <c r="J370" s="157"/>
      <c r="K370" s="157"/>
      <c r="L370" s="157"/>
      <c r="M370" s="157"/>
      <c r="N370" s="157"/>
      <c r="O370" s="157"/>
      <c r="P370" s="157"/>
      <c r="Q370" s="157"/>
      <c r="R370" s="157"/>
      <c r="S370" s="157"/>
      <c r="T370" s="157"/>
      <c r="U370" s="157"/>
    </row>
    <row r="371" spans="1:21" x14ac:dyDescent="0.25">
      <c r="A371" s="157"/>
      <c r="B371" s="157"/>
      <c r="C371" s="157"/>
      <c r="D371" s="157"/>
      <c r="E371" s="157"/>
      <c r="F371" s="157"/>
      <c r="G371" s="157"/>
      <c r="H371" s="157"/>
      <c r="I371" s="157"/>
      <c r="J371" s="157"/>
      <c r="K371" s="157"/>
      <c r="L371" s="157"/>
      <c r="M371" s="157"/>
      <c r="N371" s="157"/>
      <c r="O371" s="157"/>
      <c r="P371" s="157"/>
      <c r="Q371" s="157"/>
      <c r="R371" s="157"/>
      <c r="S371" s="157"/>
      <c r="T371" s="157"/>
      <c r="U371" s="157"/>
    </row>
    <row r="372" spans="1:21" x14ac:dyDescent="0.25">
      <c r="A372" s="157"/>
      <c r="B372" s="157"/>
      <c r="C372" s="157"/>
      <c r="D372" s="157"/>
      <c r="E372" s="157"/>
      <c r="F372" s="157"/>
      <c r="G372" s="157"/>
      <c r="H372" s="157"/>
      <c r="I372" s="157"/>
      <c r="J372" s="157"/>
      <c r="K372" s="157"/>
      <c r="L372" s="157"/>
      <c r="M372" s="157"/>
      <c r="N372" s="157"/>
      <c r="O372" s="157"/>
      <c r="P372" s="157"/>
      <c r="Q372" s="157"/>
      <c r="R372" s="157"/>
      <c r="S372" s="157"/>
      <c r="T372" s="157"/>
      <c r="U372" s="157"/>
    </row>
    <row r="373" spans="1:21" x14ac:dyDescent="0.25">
      <c r="A373" s="157"/>
      <c r="B373" s="157"/>
      <c r="C373" s="157"/>
      <c r="D373" s="157"/>
      <c r="E373" s="157"/>
      <c r="F373" s="157"/>
      <c r="G373" s="157"/>
      <c r="H373" s="157"/>
      <c r="I373" s="157"/>
      <c r="J373" s="157"/>
      <c r="K373" s="157"/>
      <c r="L373" s="157"/>
      <c r="M373" s="157"/>
      <c r="N373" s="157"/>
      <c r="O373" s="157"/>
      <c r="P373" s="157"/>
      <c r="Q373" s="157"/>
      <c r="R373" s="157"/>
      <c r="S373" s="157"/>
      <c r="T373" s="157"/>
      <c r="U373" s="157"/>
    </row>
    <row r="374" spans="1:21" x14ac:dyDescent="0.25">
      <c r="A374" s="157"/>
      <c r="B374" s="157"/>
      <c r="C374" s="157"/>
      <c r="D374" s="157"/>
      <c r="E374" s="157"/>
      <c r="F374" s="157"/>
      <c r="G374" s="157"/>
      <c r="H374" s="157"/>
      <c r="I374" s="157"/>
      <c r="J374" s="157"/>
      <c r="K374" s="157"/>
      <c r="L374" s="157"/>
      <c r="M374" s="157"/>
      <c r="N374" s="157"/>
      <c r="O374" s="157"/>
      <c r="P374" s="157"/>
      <c r="Q374" s="157"/>
      <c r="R374" s="157"/>
      <c r="S374" s="157"/>
      <c r="T374" s="157"/>
      <c r="U374" s="157"/>
    </row>
    <row r="375" spans="1:21" x14ac:dyDescent="0.25">
      <c r="A375" s="157"/>
      <c r="B375" s="157"/>
      <c r="C375" s="157"/>
      <c r="D375" s="157"/>
      <c r="E375" s="157"/>
      <c r="F375" s="157"/>
      <c r="G375" s="157"/>
      <c r="H375" s="157"/>
      <c r="I375" s="157"/>
      <c r="J375" s="157"/>
      <c r="K375" s="157"/>
      <c r="L375" s="157"/>
      <c r="M375" s="157"/>
      <c r="N375" s="157"/>
      <c r="O375" s="157"/>
      <c r="P375" s="157"/>
      <c r="Q375" s="157"/>
      <c r="R375" s="157"/>
      <c r="S375" s="157"/>
      <c r="T375" s="157"/>
      <c r="U375" s="157"/>
    </row>
    <row r="376" spans="1:21" x14ac:dyDescent="0.25">
      <c r="A376" s="157"/>
      <c r="B376" s="157"/>
      <c r="C376" s="157"/>
      <c r="D376" s="157"/>
      <c r="E376" s="157"/>
      <c r="F376" s="157"/>
      <c r="G376" s="157"/>
      <c r="H376" s="157"/>
      <c r="I376" s="157"/>
      <c r="J376" s="157"/>
      <c r="K376" s="157"/>
      <c r="L376" s="157"/>
      <c r="M376" s="157"/>
      <c r="N376" s="157"/>
      <c r="O376" s="157"/>
      <c r="P376" s="157"/>
      <c r="Q376" s="157"/>
      <c r="R376" s="157"/>
      <c r="S376" s="157"/>
      <c r="T376" s="157"/>
      <c r="U376" s="157"/>
    </row>
    <row r="377" spans="1:21" x14ac:dyDescent="0.25">
      <c r="A377" s="157"/>
      <c r="B377" s="157"/>
      <c r="C377" s="157"/>
      <c r="D377" s="157"/>
      <c r="E377" s="157"/>
      <c r="F377" s="157"/>
      <c r="G377" s="157"/>
      <c r="H377" s="157"/>
      <c r="I377" s="157"/>
      <c r="J377" s="157"/>
      <c r="K377" s="157"/>
      <c r="L377" s="157"/>
      <c r="M377" s="157"/>
      <c r="N377" s="157"/>
      <c r="O377" s="157"/>
      <c r="P377" s="157"/>
      <c r="Q377" s="157"/>
      <c r="R377" s="157"/>
      <c r="S377" s="157"/>
      <c r="T377" s="157"/>
      <c r="U377" s="157"/>
    </row>
    <row r="378" spans="1:21" x14ac:dyDescent="0.25">
      <c r="A378" s="157"/>
      <c r="B378" s="157"/>
      <c r="C378" s="157"/>
      <c r="D378" s="157"/>
      <c r="E378" s="157"/>
      <c r="F378" s="157"/>
      <c r="G378" s="157"/>
      <c r="H378" s="157"/>
      <c r="I378" s="157"/>
      <c r="J378" s="157"/>
      <c r="K378" s="157"/>
      <c r="L378" s="157"/>
      <c r="M378" s="157"/>
      <c r="N378" s="157"/>
      <c r="O378" s="157"/>
      <c r="P378" s="157"/>
      <c r="Q378" s="157"/>
      <c r="R378" s="157"/>
      <c r="S378" s="157"/>
      <c r="T378" s="157"/>
      <c r="U378" s="157"/>
    </row>
    <row r="379" spans="1:21" x14ac:dyDescent="0.25">
      <c r="A379" s="157"/>
      <c r="B379" s="157"/>
      <c r="C379" s="157"/>
      <c r="D379" s="157"/>
      <c r="E379" s="157"/>
      <c r="F379" s="157"/>
      <c r="G379" s="157"/>
      <c r="H379" s="157"/>
      <c r="I379" s="157"/>
      <c r="J379" s="157"/>
      <c r="K379" s="157"/>
      <c r="L379" s="157"/>
      <c r="M379" s="157"/>
      <c r="N379" s="157"/>
      <c r="O379" s="157"/>
      <c r="P379" s="157"/>
      <c r="Q379" s="157"/>
      <c r="R379" s="157"/>
      <c r="S379" s="157"/>
      <c r="T379" s="157"/>
      <c r="U379" s="157"/>
    </row>
    <row r="380" spans="1:21" x14ac:dyDescent="0.25">
      <c r="A380" s="157"/>
      <c r="B380" s="157"/>
      <c r="C380" s="157"/>
      <c r="D380" s="157"/>
      <c r="E380" s="157"/>
      <c r="F380" s="157"/>
      <c r="G380" s="157"/>
      <c r="H380" s="157"/>
      <c r="I380" s="157"/>
      <c r="J380" s="157"/>
      <c r="K380" s="157"/>
      <c r="L380" s="157"/>
      <c r="M380" s="157"/>
      <c r="N380" s="157"/>
      <c r="O380" s="157"/>
      <c r="P380" s="157"/>
      <c r="Q380" s="157"/>
      <c r="R380" s="157"/>
      <c r="S380" s="157"/>
      <c r="T380" s="157"/>
      <c r="U380" s="157"/>
    </row>
    <row r="381" spans="1:21" x14ac:dyDescent="0.25">
      <c r="A381" s="157"/>
      <c r="B381" s="157"/>
      <c r="C381" s="157"/>
      <c r="D381" s="157"/>
      <c r="E381" s="157"/>
      <c r="F381" s="157"/>
      <c r="G381" s="157"/>
      <c r="H381" s="157"/>
      <c r="I381" s="157"/>
      <c r="J381" s="157"/>
      <c r="K381" s="157"/>
      <c r="L381" s="157"/>
      <c r="M381" s="157"/>
      <c r="N381" s="157"/>
      <c r="O381" s="157"/>
      <c r="P381" s="157"/>
      <c r="Q381" s="157"/>
      <c r="R381" s="157"/>
      <c r="S381" s="157"/>
      <c r="T381" s="157"/>
      <c r="U381" s="157"/>
    </row>
    <row r="382" spans="1:21" x14ac:dyDescent="0.25">
      <c r="A382" s="157"/>
      <c r="B382" s="157"/>
      <c r="C382" s="157"/>
      <c r="D382" s="157"/>
      <c r="E382" s="157"/>
      <c r="F382" s="157"/>
      <c r="G382" s="157"/>
      <c r="H382" s="157"/>
      <c r="I382" s="157"/>
      <c r="J382" s="157"/>
      <c r="K382" s="157"/>
      <c r="L382" s="157"/>
      <c r="M382" s="157"/>
      <c r="N382" s="157"/>
      <c r="O382" s="157"/>
      <c r="P382" s="157"/>
      <c r="Q382" s="157"/>
      <c r="R382" s="157"/>
      <c r="S382" s="157"/>
      <c r="T382" s="157"/>
      <c r="U382" s="15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70" zoomScaleNormal="80" zoomScaleSheetLayoutView="70" workbookViewId="0">
      <selection activeCell="A23" sqref="A23:L23"/>
    </sheetView>
  </sheetViews>
  <sheetFormatPr defaultRowHeight="15" x14ac:dyDescent="0.25"/>
  <cols>
    <col min="1" max="1" width="17.7109375" style="167" customWidth="1"/>
    <col min="2" max="2" width="30.140625" style="167" customWidth="1"/>
    <col min="3" max="3" width="12.28515625" style="167" customWidth="1"/>
    <col min="4" max="5" width="15" style="167" customWidth="1"/>
    <col min="6" max="7" width="13.28515625" style="167" customWidth="1"/>
    <col min="8" max="8" width="12.28515625" style="167" customWidth="1"/>
    <col min="9" max="9" width="17.85546875" style="167" customWidth="1"/>
    <col min="10" max="10" width="16.7109375" style="167" customWidth="1"/>
    <col min="11" max="11" width="24.5703125" style="167" customWidth="1"/>
    <col min="12" max="12" width="30.85546875" style="167" customWidth="1"/>
    <col min="13" max="13" width="27.140625" style="167" customWidth="1"/>
    <col min="14" max="14" width="32.42578125" style="167" customWidth="1"/>
    <col min="15" max="15" width="13.28515625" style="167" customWidth="1"/>
    <col min="16" max="16" width="8.7109375" style="167" customWidth="1"/>
    <col min="17" max="17" width="12.7109375" style="167" customWidth="1"/>
    <col min="18" max="18" width="9.140625" style="167"/>
    <col min="19" max="19" width="17" style="167" customWidth="1"/>
    <col min="20" max="21" width="12" style="167" customWidth="1"/>
    <col min="22" max="22" width="11" style="167" customWidth="1"/>
    <col min="23" max="25" width="17.7109375" style="167" customWidth="1"/>
    <col min="26" max="26" width="46.5703125" style="167" customWidth="1"/>
    <col min="27" max="28" width="12.28515625" style="167" customWidth="1"/>
    <col min="29" max="16384" width="9.140625" style="167"/>
  </cols>
  <sheetData>
    <row r="1" spans="1:28" ht="18.75" x14ac:dyDescent="0.25">
      <c r="Z1" s="31" t="s">
        <v>66</v>
      </c>
    </row>
    <row r="2" spans="1:28" ht="18.75" x14ac:dyDescent="0.3">
      <c r="Z2" s="12" t="s">
        <v>8</v>
      </c>
    </row>
    <row r="3" spans="1:28" ht="18.75" x14ac:dyDescent="0.3">
      <c r="Z3" s="12" t="s">
        <v>65</v>
      </c>
    </row>
    <row r="4" spans="1:28" ht="18.75" customHeight="1" x14ac:dyDescent="0.25">
      <c r="A4" s="325" t="str">
        <f>'1. паспорт местоположение'!A5:C5</f>
        <v>Год раскрытия информации: 2022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32" t="s">
        <v>7</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138"/>
      <c r="AB6" s="138"/>
    </row>
    <row r="7" spans="1:28" ht="18.75"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138"/>
      <c r="AB7" s="138"/>
    </row>
    <row r="8" spans="1:28" ht="15.75" x14ac:dyDescent="0.25">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141"/>
      <c r="AB8" s="141"/>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143"/>
      <c r="AB9" s="143"/>
    </row>
    <row r="10" spans="1:28" ht="18.75" x14ac:dyDescent="0.25">
      <c r="A10" s="332"/>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138"/>
      <c r="AB10" s="138"/>
    </row>
    <row r="11" spans="1:28" ht="15.75" x14ac:dyDescent="0.25">
      <c r="A11" s="333" t="str">
        <f>'1. паспорт местоположение'!A12:C12</f>
        <v>F_prj_111001_2475</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141"/>
      <c r="AB11" s="141"/>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143"/>
      <c r="AB12" s="143"/>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68"/>
      <c r="AB13" s="168"/>
    </row>
    <row r="14" spans="1:28" ht="15.75" x14ac:dyDescent="0.25">
      <c r="A14" s="339" t="str">
        <f>'1. паспорт местоположение'!A15:C15</f>
        <v>Разработка проектно-сметной документации по титулу "Реконструкция ВЛ 110 кВ №122 и ВЛ №155 (ВЛ 122 - инв. № 5115094, ВЛ 155 - инв. № 5115966)"</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141"/>
      <c r="AB14" s="141"/>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143"/>
      <c r="AB15" s="143"/>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69"/>
      <c r="AB16" s="169"/>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69"/>
      <c r="AB17" s="169"/>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69"/>
      <c r="AB18" s="169"/>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69"/>
      <c r="AB19" s="169"/>
    </row>
    <row r="20" spans="1:28"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170"/>
      <c r="AB20" s="170"/>
    </row>
    <row r="21" spans="1:28" x14ac:dyDescent="0.25">
      <c r="A21" s="372"/>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170"/>
      <c r="AB21" s="170"/>
    </row>
    <row r="22" spans="1:28" x14ac:dyDescent="0.25">
      <c r="A22" s="373" t="s">
        <v>391</v>
      </c>
      <c r="B22" s="373"/>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171"/>
      <c r="AB22" s="171"/>
    </row>
    <row r="23" spans="1:28" ht="32.25" customHeight="1" x14ac:dyDescent="0.25">
      <c r="A23" s="375" t="s">
        <v>276</v>
      </c>
      <c r="B23" s="376"/>
      <c r="C23" s="376"/>
      <c r="D23" s="376"/>
      <c r="E23" s="376"/>
      <c r="F23" s="376"/>
      <c r="G23" s="376"/>
      <c r="H23" s="376"/>
      <c r="I23" s="376"/>
      <c r="J23" s="376"/>
      <c r="K23" s="376"/>
      <c r="L23" s="377"/>
      <c r="M23" s="374" t="s">
        <v>277</v>
      </c>
      <c r="N23" s="374"/>
      <c r="O23" s="374"/>
      <c r="P23" s="374"/>
      <c r="Q23" s="374"/>
      <c r="R23" s="374"/>
      <c r="S23" s="374"/>
      <c r="T23" s="374"/>
      <c r="U23" s="374"/>
      <c r="V23" s="374"/>
      <c r="W23" s="374"/>
      <c r="X23" s="374"/>
      <c r="Y23" s="374"/>
      <c r="Z23" s="374"/>
    </row>
    <row r="24" spans="1:28" ht="151.5" customHeight="1" x14ac:dyDescent="0.25">
      <c r="A24" s="172" t="s">
        <v>215</v>
      </c>
      <c r="B24" s="173" t="s">
        <v>221</v>
      </c>
      <c r="C24" s="172" t="s">
        <v>274</v>
      </c>
      <c r="D24" s="172" t="s">
        <v>216</v>
      </c>
      <c r="E24" s="172" t="s">
        <v>275</v>
      </c>
      <c r="F24" s="172" t="s">
        <v>458</v>
      </c>
      <c r="G24" s="172" t="s">
        <v>459</v>
      </c>
      <c r="H24" s="172" t="s">
        <v>217</v>
      </c>
      <c r="I24" s="172" t="s">
        <v>460</v>
      </c>
      <c r="J24" s="172" t="s">
        <v>222</v>
      </c>
      <c r="K24" s="173" t="s">
        <v>220</v>
      </c>
      <c r="L24" s="173" t="s">
        <v>218</v>
      </c>
      <c r="M24" s="174" t="s">
        <v>226</v>
      </c>
      <c r="N24" s="173" t="s">
        <v>461</v>
      </c>
      <c r="O24" s="172" t="s">
        <v>462</v>
      </c>
      <c r="P24" s="172" t="s">
        <v>463</v>
      </c>
      <c r="Q24" s="172" t="s">
        <v>464</v>
      </c>
      <c r="R24" s="172" t="s">
        <v>217</v>
      </c>
      <c r="S24" s="172" t="s">
        <v>465</v>
      </c>
      <c r="T24" s="172" t="s">
        <v>466</v>
      </c>
      <c r="U24" s="172" t="s">
        <v>467</v>
      </c>
      <c r="V24" s="172" t="s">
        <v>464</v>
      </c>
      <c r="W24" s="175" t="s">
        <v>468</v>
      </c>
      <c r="X24" s="175" t="s">
        <v>469</v>
      </c>
      <c r="Y24" s="175" t="s">
        <v>470</v>
      </c>
      <c r="Z24" s="176" t="s">
        <v>227</v>
      </c>
    </row>
    <row r="25" spans="1:28" ht="16.5" customHeight="1" x14ac:dyDescent="0.25">
      <c r="A25" s="172">
        <v>1</v>
      </c>
      <c r="B25" s="173">
        <v>2</v>
      </c>
      <c r="C25" s="172">
        <v>3</v>
      </c>
      <c r="D25" s="173">
        <v>4</v>
      </c>
      <c r="E25" s="172">
        <v>5</v>
      </c>
      <c r="F25" s="173">
        <v>6</v>
      </c>
      <c r="G25" s="172">
        <v>7</v>
      </c>
      <c r="H25" s="173">
        <v>8</v>
      </c>
      <c r="I25" s="172">
        <v>9</v>
      </c>
      <c r="J25" s="173">
        <v>10</v>
      </c>
      <c r="K25" s="172">
        <v>11</v>
      </c>
      <c r="L25" s="173">
        <v>12</v>
      </c>
      <c r="M25" s="172">
        <v>13</v>
      </c>
      <c r="N25" s="173">
        <v>14</v>
      </c>
      <c r="O25" s="172">
        <v>15</v>
      </c>
      <c r="P25" s="173">
        <v>16</v>
      </c>
      <c r="Q25" s="172">
        <v>17</v>
      </c>
      <c r="R25" s="173">
        <v>18</v>
      </c>
      <c r="S25" s="172">
        <v>19</v>
      </c>
      <c r="T25" s="173">
        <v>20</v>
      </c>
      <c r="U25" s="172">
        <v>21</v>
      </c>
      <c r="V25" s="173">
        <v>22</v>
      </c>
      <c r="W25" s="172">
        <v>23</v>
      </c>
      <c r="X25" s="173">
        <v>24</v>
      </c>
      <c r="Y25" s="172">
        <v>25</v>
      </c>
      <c r="Z25" s="173">
        <v>26</v>
      </c>
    </row>
    <row r="26" spans="1:28" ht="45.75" customHeight="1" x14ac:dyDescent="0.25">
      <c r="A26" s="177" t="s">
        <v>272</v>
      </c>
      <c r="B26" s="178"/>
      <c r="C26" s="179" t="s">
        <v>471</v>
      </c>
      <c r="D26" s="179" t="s">
        <v>472</v>
      </c>
      <c r="E26" s="179" t="s">
        <v>473</v>
      </c>
      <c r="F26" s="179" t="s">
        <v>474</v>
      </c>
      <c r="G26" s="179" t="s">
        <v>475</v>
      </c>
      <c r="H26" s="179" t="s">
        <v>217</v>
      </c>
      <c r="I26" s="179" t="s">
        <v>476</v>
      </c>
      <c r="J26" s="179" t="s">
        <v>477</v>
      </c>
      <c r="K26" s="180"/>
      <c r="L26" s="181"/>
      <c r="M26" s="182" t="s">
        <v>224</v>
      </c>
      <c r="N26" s="180"/>
      <c r="O26" s="180"/>
      <c r="P26" s="180"/>
      <c r="Q26" s="180"/>
      <c r="R26" s="180"/>
      <c r="S26" s="180"/>
      <c r="T26" s="180"/>
      <c r="U26" s="180"/>
      <c r="V26" s="180"/>
      <c r="W26" s="180"/>
      <c r="X26" s="180"/>
      <c r="Y26" s="180"/>
      <c r="Z26" s="183" t="s">
        <v>228</v>
      </c>
    </row>
    <row r="27" spans="1:28" x14ac:dyDescent="0.25">
      <c r="A27" s="180">
        <v>2015</v>
      </c>
      <c r="B27" s="180" t="s">
        <v>448</v>
      </c>
      <c r="C27" s="180">
        <v>0</v>
      </c>
      <c r="D27" s="180">
        <v>0</v>
      </c>
      <c r="E27" s="180">
        <v>0</v>
      </c>
      <c r="F27" s="179">
        <v>0</v>
      </c>
      <c r="G27" s="179">
        <v>0</v>
      </c>
      <c r="H27" s="180" t="s">
        <v>217</v>
      </c>
      <c r="I27" s="179">
        <v>0</v>
      </c>
      <c r="J27" s="179">
        <v>0</v>
      </c>
      <c r="K27" s="181"/>
      <c r="L27" s="180"/>
      <c r="M27" s="181" t="s">
        <v>225</v>
      </c>
      <c r="N27" s="180"/>
      <c r="O27" s="180"/>
      <c r="P27" s="180"/>
      <c r="Q27" s="180"/>
      <c r="R27" s="180"/>
      <c r="S27" s="180"/>
      <c r="T27" s="180"/>
      <c r="U27" s="180"/>
      <c r="V27" s="180"/>
      <c r="W27" s="180"/>
      <c r="X27" s="180"/>
      <c r="Y27" s="180"/>
      <c r="Z27" s="180"/>
    </row>
    <row r="28" spans="1:28" ht="30" x14ac:dyDescent="0.25">
      <c r="A28" s="178" t="s">
        <v>273</v>
      </c>
      <c r="B28" s="178"/>
      <c r="C28" s="179" t="s">
        <v>478</v>
      </c>
      <c r="D28" s="179" t="s">
        <v>479</v>
      </c>
      <c r="E28" s="179" t="s">
        <v>480</v>
      </c>
      <c r="F28" s="179" t="s">
        <v>481</v>
      </c>
      <c r="G28" s="179" t="s">
        <v>482</v>
      </c>
      <c r="H28" s="179" t="s">
        <v>217</v>
      </c>
      <c r="I28" s="179" t="s">
        <v>483</v>
      </c>
      <c r="J28" s="179" t="s">
        <v>484</v>
      </c>
      <c r="K28" s="180"/>
      <c r="L28" s="180"/>
      <c r="M28" s="180"/>
      <c r="N28" s="180"/>
      <c r="O28" s="180"/>
      <c r="P28" s="180"/>
      <c r="Q28" s="180"/>
      <c r="R28" s="180"/>
      <c r="S28" s="180"/>
      <c r="T28" s="180"/>
      <c r="U28" s="180"/>
      <c r="V28" s="180"/>
      <c r="W28" s="180"/>
      <c r="X28" s="180"/>
      <c r="Y28" s="180"/>
      <c r="Z28" s="180"/>
    </row>
    <row r="29" spans="1:28" x14ac:dyDescent="0.25">
      <c r="A29" s="180">
        <v>2014</v>
      </c>
      <c r="B29" s="180" t="s">
        <v>448</v>
      </c>
      <c r="C29" s="180">
        <v>0</v>
      </c>
      <c r="D29" s="180">
        <v>0</v>
      </c>
      <c r="E29" s="180">
        <v>0</v>
      </c>
      <c r="F29" s="180">
        <v>0</v>
      </c>
      <c r="G29" s="180">
        <v>0</v>
      </c>
      <c r="H29" s="180" t="s">
        <v>0</v>
      </c>
      <c r="I29" s="180">
        <v>0</v>
      </c>
      <c r="J29" s="180">
        <v>0</v>
      </c>
      <c r="K29" s="180"/>
      <c r="L29" s="180"/>
      <c r="M29" s="180"/>
      <c r="N29" s="180"/>
      <c r="O29" s="180"/>
      <c r="P29" s="180"/>
      <c r="Q29" s="180"/>
      <c r="R29" s="180"/>
      <c r="S29" s="180"/>
      <c r="T29" s="180"/>
      <c r="U29" s="180"/>
      <c r="V29" s="180"/>
      <c r="W29" s="180"/>
      <c r="X29" s="180"/>
      <c r="Y29" s="180"/>
      <c r="Z29" s="180"/>
    </row>
    <row r="33" spans="1:1" x14ac:dyDescent="0.25">
      <c r="A33" s="18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E35" sqref="E35"/>
    </sheetView>
  </sheetViews>
  <sheetFormatPr defaultColWidth="9.140625" defaultRowHeight="15" x14ac:dyDescent="0.25"/>
  <cols>
    <col min="1" max="1" width="7.42578125" style="158" customWidth="1"/>
    <col min="2" max="2" width="25.5703125" style="158" customWidth="1"/>
    <col min="3" max="3" width="71.28515625" style="158" customWidth="1"/>
    <col min="4" max="4" width="16.140625" style="158" customWidth="1"/>
    <col min="5" max="5" width="9.42578125" style="158" customWidth="1"/>
    <col min="6" max="6" width="8.7109375" style="158" customWidth="1"/>
    <col min="7" max="7" width="9" style="158" customWidth="1"/>
    <col min="8" max="8" width="8.42578125" style="158" customWidth="1"/>
    <col min="9" max="9" width="33.85546875" style="158" customWidth="1"/>
    <col min="10" max="11" width="19.140625" style="158" customWidth="1"/>
    <col min="12" max="12" width="16" style="158" customWidth="1"/>
    <col min="13" max="13" width="14.85546875" style="158" customWidth="1"/>
    <col min="14" max="16384" width="9.140625" style="158"/>
  </cols>
  <sheetData>
    <row r="1" spans="1:26" s="15" customFormat="1" ht="18.75" customHeight="1" x14ac:dyDescent="0.2">
      <c r="M1" s="31" t="s">
        <v>66</v>
      </c>
    </row>
    <row r="2" spans="1:26" s="15" customFormat="1" ht="18.75" customHeight="1" x14ac:dyDescent="0.3">
      <c r="M2" s="12" t="s">
        <v>8</v>
      </c>
    </row>
    <row r="3" spans="1:26" s="15" customFormat="1" ht="18.75" x14ac:dyDescent="0.3">
      <c r="A3" s="137"/>
      <c r="B3" s="137"/>
      <c r="M3" s="12" t="s">
        <v>65</v>
      </c>
    </row>
    <row r="4" spans="1:26" s="15" customFormat="1" ht="18.75" x14ac:dyDescent="0.3">
      <c r="A4" s="137"/>
      <c r="B4" s="137"/>
      <c r="L4" s="12"/>
    </row>
    <row r="5" spans="1:26" s="15" customFormat="1" ht="15.75" x14ac:dyDescent="0.2">
      <c r="A5" s="325" t="str">
        <f>'1. паспорт местоположение'!A5:C5</f>
        <v>Год раскрытия информации: 2022 год</v>
      </c>
      <c r="B5" s="325"/>
      <c r="C5" s="325"/>
      <c r="D5" s="325"/>
      <c r="E5" s="325"/>
      <c r="F5" s="325"/>
      <c r="G5" s="325"/>
      <c r="H5" s="325"/>
      <c r="I5" s="325"/>
      <c r="J5" s="325"/>
      <c r="K5" s="325"/>
      <c r="L5" s="325"/>
      <c r="M5" s="325"/>
      <c r="N5" s="86"/>
      <c r="O5" s="86"/>
      <c r="P5" s="86"/>
      <c r="Q5" s="86"/>
      <c r="R5" s="86"/>
      <c r="S5" s="86"/>
      <c r="T5" s="86"/>
      <c r="U5" s="86"/>
      <c r="V5" s="86"/>
      <c r="W5" s="86"/>
      <c r="X5" s="86"/>
      <c r="Y5" s="86"/>
      <c r="Z5" s="86"/>
    </row>
    <row r="6" spans="1:26" s="15" customFormat="1" ht="18.75" x14ac:dyDescent="0.3">
      <c r="A6" s="137"/>
      <c r="B6" s="137"/>
      <c r="L6" s="12"/>
    </row>
    <row r="7" spans="1:26" s="15" customFormat="1" ht="18.75" x14ac:dyDescent="0.2">
      <c r="A7" s="332" t="s">
        <v>7</v>
      </c>
      <c r="B7" s="332"/>
      <c r="C7" s="332"/>
      <c r="D7" s="332"/>
      <c r="E7" s="332"/>
      <c r="F7" s="332"/>
      <c r="G7" s="332"/>
      <c r="H7" s="332"/>
      <c r="I7" s="332"/>
      <c r="J7" s="332"/>
      <c r="K7" s="332"/>
      <c r="L7" s="332"/>
      <c r="M7" s="332"/>
      <c r="N7" s="138"/>
      <c r="O7" s="138"/>
      <c r="P7" s="138"/>
      <c r="Q7" s="138"/>
      <c r="R7" s="138"/>
      <c r="S7" s="138"/>
      <c r="T7" s="138"/>
      <c r="U7" s="138"/>
      <c r="V7" s="138"/>
      <c r="W7" s="138"/>
      <c r="X7" s="138"/>
    </row>
    <row r="8" spans="1:26" s="15" customFormat="1" ht="18.75" x14ac:dyDescent="0.2">
      <c r="A8" s="332"/>
      <c r="B8" s="332"/>
      <c r="C8" s="332"/>
      <c r="D8" s="332"/>
      <c r="E8" s="332"/>
      <c r="F8" s="332"/>
      <c r="G8" s="332"/>
      <c r="H8" s="332"/>
      <c r="I8" s="332"/>
      <c r="J8" s="332"/>
      <c r="K8" s="332"/>
      <c r="L8" s="332"/>
      <c r="M8" s="332"/>
      <c r="N8" s="138"/>
      <c r="O8" s="138"/>
      <c r="P8" s="138"/>
      <c r="Q8" s="138"/>
      <c r="R8" s="138"/>
      <c r="S8" s="138"/>
      <c r="T8" s="138"/>
      <c r="U8" s="138"/>
      <c r="V8" s="138"/>
      <c r="W8" s="138"/>
      <c r="X8" s="138"/>
    </row>
    <row r="9" spans="1:26" s="15" customFormat="1" ht="18.75" x14ac:dyDescent="0.2">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138"/>
      <c r="O9" s="138"/>
      <c r="P9" s="138"/>
      <c r="Q9" s="138"/>
      <c r="R9" s="138"/>
      <c r="S9" s="138"/>
      <c r="T9" s="138"/>
      <c r="U9" s="138"/>
      <c r="V9" s="138"/>
      <c r="W9" s="138"/>
      <c r="X9" s="138"/>
    </row>
    <row r="10" spans="1:26" s="15" customFormat="1" ht="18.75" x14ac:dyDescent="0.2">
      <c r="A10" s="337" t="s">
        <v>6</v>
      </c>
      <c r="B10" s="337"/>
      <c r="C10" s="337"/>
      <c r="D10" s="337"/>
      <c r="E10" s="337"/>
      <c r="F10" s="337"/>
      <c r="G10" s="337"/>
      <c r="H10" s="337"/>
      <c r="I10" s="337"/>
      <c r="J10" s="337"/>
      <c r="K10" s="337"/>
      <c r="L10" s="337"/>
      <c r="M10" s="337"/>
      <c r="N10" s="138"/>
      <c r="O10" s="138"/>
      <c r="P10" s="138"/>
      <c r="Q10" s="138"/>
      <c r="R10" s="138"/>
      <c r="S10" s="138"/>
      <c r="T10" s="138"/>
      <c r="U10" s="138"/>
      <c r="V10" s="138"/>
      <c r="W10" s="138"/>
      <c r="X10" s="138"/>
    </row>
    <row r="11" spans="1:26" s="15" customFormat="1" ht="18.75" x14ac:dyDescent="0.2">
      <c r="A11" s="332"/>
      <c r="B11" s="332"/>
      <c r="C11" s="332"/>
      <c r="D11" s="332"/>
      <c r="E11" s="332"/>
      <c r="F11" s="332"/>
      <c r="G11" s="332"/>
      <c r="H11" s="332"/>
      <c r="I11" s="332"/>
      <c r="J11" s="332"/>
      <c r="K11" s="332"/>
      <c r="L11" s="332"/>
      <c r="M11" s="332"/>
      <c r="N11" s="138"/>
      <c r="O11" s="138"/>
      <c r="P11" s="138"/>
      <c r="Q11" s="138"/>
      <c r="R11" s="138"/>
      <c r="S11" s="138"/>
      <c r="T11" s="138"/>
      <c r="U11" s="138"/>
      <c r="V11" s="138"/>
      <c r="W11" s="138"/>
      <c r="X11" s="138"/>
    </row>
    <row r="12" spans="1:26" s="15" customFormat="1" ht="18.75" x14ac:dyDescent="0.2">
      <c r="A12" s="333" t="str">
        <f>'1. паспорт местоположение'!A12:C12</f>
        <v>F_prj_111001_2475</v>
      </c>
      <c r="B12" s="333"/>
      <c r="C12" s="333"/>
      <c r="D12" s="333"/>
      <c r="E12" s="333"/>
      <c r="F12" s="333"/>
      <c r="G12" s="333"/>
      <c r="H12" s="333"/>
      <c r="I12" s="333"/>
      <c r="J12" s="333"/>
      <c r="K12" s="333"/>
      <c r="L12" s="333"/>
      <c r="M12" s="333"/>
      <c r="N12" s="138"/>
      <c r="O12" s="138"/>
      <c r="P12" s="138"/>
      <c r="Q12" s="138"/>
      <c r="R12" s="138"/>
      <c r="S12" s="138"/>
      <c r="T12" s="138"/>
      <c r="U12" s="138"/>
      <c r="V12" s="138"/>
      <c r="W12" s="138"/>
      <c r="X12" s="138"/>
    </row>
    <row r="13" spans="1:26" s="15" customFormat="1" ht="18.75" x14ac:dyDescent="0.2">
      <c r="A13" s="337" t="s">
        <v>5</v>
      </c>
      <c r="B13" s="337"/>
      <c r="C13" s="337"/>
      <c r="D13" s="337"/>
      <c r="E13" s="337"/>
      <c r="F13" s="337"/>
      <c r="G13" s="337"/>
      <c r="H13" s="337"/>
      <c r="I13" s="337"/>
      <c r="J13" s="337"/>
      <c r="K13" s="337"/>
      <c r="L13" s="337"/>
      <c r="M13" s="337"/>
      <c r="N13" s="138"/>
      <c r="O13" s="138"/>
      <c r="P13" s="138"/>
      <c r="Q13" s="138"/>
      <c r="R13" s="138"/>
      <c r="S13" s="138"/>
      <c r="T13" s="138"/>
      <c r="U13" s="138"/>
      <c r="V13" s="138"/>
      <c r="W13" s="138"/>
      <c r="X13" s="138"/>
    </row>
    <row r="14" spans="1:26" s="140" customFormat="1" ht="15.75" customHeight="1" x14ac:dyDescent="0.2">
      <c r="A14" s="338"/>
      <c r="B14" s="338"/>
      <c r="C14" s="338"/>
      <c r="D14" s="338"/>
      <c r="E14" s="338"/>
      <c r="F14" s="338"/>
      <c r="G14" s="338"/>
      <c r="H14" s="338"/>
      <c r="I14" s="338"/>
      <c r="J14" s="338"/>
      <c r="K14" s="338"/>
      <c r="L14" s="338"/>
      <c r="M14" s="338"/>
      <c r="N14" s="139"/>
      <c r="O14" s="139"/>
      <c r="P14" s="139"/>
      <c r="Q14" s="139"/>
      <c r="R14" s="139"/>
      <c r="S14" s="139"/>
      <c r="T14" s="139"/>
      <c r="U14" s="139"/>
      <c r="V14" s="139"/>
      <c r="W14" s="139"/>
      <c r="X14" s="139"/>
    </row>
    <row r="15" spans="1:26" s="142" customFormat="1" ht="15.75" x14ac:dyDescent="0.2">
      <c r="A15" s="333" t="str">
        <f>'1. паспорт местоположение'!A15:C15</f>
        <v>Разработка проектно-сметной документации по титулу "Реконструкция ВЛ 110 кВ №122 и ВЛ №155 (ВЛ 122 - инв. № 5115094, ВЛ 155 - инв. № 5115966)"</v>
      </c>
      <c r="B15" s="333"/>
      <c r="C15" s="333"/>
      <c r="D15" s="333"/>
      <c r="E15" s="333"/>
      <c r="F15" s="333"/>
      <c r="G15" s="333"/>
      <c r="H15" s="333"/>
      <c r="I15" s="333"/>
      <c r="J15" s="333"/>
      <c r="K15" s="333"/>
      <c r="L15" s="333"/>
      <c r="M15" s="333"/>
      <c r="N15" s="141"/>
      <c r="O15" s="141"/>
      <c r="P15" s="141"/>
      <c r="Q15" s="141"/>
      <c r="R15" s="141"/>
      <c r="S15" s="141"/>
      <c r="T15" s="141"/>
      <c r="U15" s="141"/>
      <c r="V15" s="141"/>
      <c r="W15" s="141"/>
      <c r="X15" s="141"/>
    </row>
    <row r="16" spans="1:26" s="142" customFormat="1" ht="15" customHeight="1" x14ac:dyDescent="0.2">
      <c r="A16" s="337" t="s">
        <v>4</v>
      </c>
      <c r="B16" s="337"/>
      <c r="C16" s="337"/>
      <c r="D16" s="337"/>
      <c r="E16" s="337"/>
      <c r="F16" s="337"/>
      <c r="G16" s="337"/>
      <c r="H16" s="337"/>
      <c r="I16" s="337"/>
      <c r="J16" s="337"/>
      <c r="K16" s="337"/>
      <c r="L16" s="337"/>
      <c r="M16" s="337"/>
      <c r="N16" s="143"/>
      <c r="O16" s="143"/>
      <c r="P16" s="143"/>
      <c r="Q16" s="143"/>
      <c r="R16" s="143"/>
      <c r="S16" s="143"/>
      <c r="T16" s="143"/>
      <c r="U16" s="143"/>
      <c r="V16" s="143"/>
      <c r="W16" s="143"/>
      <c r="X16" s="143"/>
    </row>
    <row r="17" spans="1:24" s="142" customFormat="1" ht="15" customHeight="1" x14ac:dyDescent="0.2">
      <c r="A17" s="340"/>
      <c r="B17" s="340"/>
      <c r="C17" s="340"/>
      <c r="D17" s="340"/>
      <c r="E17" s="340"/>
      <c r="F17" s="340"/>
      <c r="G17" s="340"/>
      <c r="H17" s="340"/>
      <c r="I17" s="340"/>
      <c r="J17" s="340"/>
      <c r="K17" s="340"/>
      <c r="L17" s="340"/>
      <c r="M17" s="340"/>
      <c r="N17" s="144"/>
      <c r="O17" s="144"/>
      <c r="P17" s="144"/>
      <c r="Q17" s="144"/>
      <c r="R17" s="144"/>
      <c r="S17" s="144"/>
      <c r="T17" s="144"/>
      <c r="U17" s="144"/>
    </row>
    <row r="18" spans="1:24" s="142" customFormat="1" ht="91.5" customHeight="1" x14ac:dyDescent="0.2">
      <c r="A18" s="384" t="s">
        <v>369</v>
      </c>
      <c r="B18" s="384"/>
      <c r="C18" s="384"/>
      <c r="D18" s="384"/>
      <c r="E18" s="384"/>
      <c r="F18" s="384"/>
      <c r="G18" s="384"/>
      <c r="H18" s="384"/>
      <c r="I18" s="384"/>
      <c r="J18" s="384"/>
      <c r="K18" s="384"/>
      <c r="L18" s="384"/>
      <c r="M18" s="384"/>
      <c r="N18" s="145"/>
      <c r="O18" s="145"/>
      <c r="P18" s="145"/>
      <c r="Q18" s="145"/>
      <c r="R18" s="145"/>
      <c r="S18" s="145"/>
      <c r="T18" s="145"/>
      <c r="U18" s="145"/>
      <c r="V18" s="145"/>
      <c r="W18" s="145"/>
      <c r="X18" s="145"/>
    </row>
    <row r="19" spans="1:24" s="142" customFormat="1" ht="78" customHeight="1" x14ac:dyDescent="0.2">
      <c r="A19" s="379" t="s">
        <v>3</v>
      </c>
      <c r="B19" s="379" t="s">
        <v>82</v>
      </c>
      <c r="C19" s="379" t="s">
        <v>81</v>
      </c>
      <c r="D19" s="379" t="s">
        <v>73</v>
      </c>
      <c r="E19" s="380" t="s">
        <v>80</v>
      </c>
      <c r="F19" s="381"/>
      <c r="G19" s="381"/>
      <c r="H19" s="381"/>
      <c r="I19" s="382"/>
      <c r="J19" s="383" t="s">
        <v>79</v>
      </c>
      <c r="K19" s="383"/>
      <c r="L19" s="383"/>
      <c r="M19" s="383"/>
      <c r="N19" s="144"/>
      <c r="O19" s="144"/>
      <c r="P19" s="144"/>
      <c r="Q19" s="144"/>
      <c r="R19" s="144"/>
      <c r="S19" s="144"/>
      <c r="T19" s="144"/>
      <c r="U19" s="144"/>
    </row>
    <row r="20" spans="1:24" s="142" customFormat="1" ht="51" customHeight="1" x14ac:dyDescent="0.2">
      <c r="A20" s="379"/>
      <c r="B20" s="379"/>
      <c r="C20" s="379"/>
      <c r="D20" s="379"/>
      <c r="E20" s="241" t="s">
        <v>78</v>
      </c>
      <c r="F20" s="241" t="s">
        <v>77</v>
      </c>
      <c r="G20" s="241" t="s">
        <v>76</v>
      </c>
      <c r="H20" s="241" t="s">
        <v>75</v>
      </c>
      <c r="I20" s="241" t="s">
        <v>74</v>
      </c>
      <c r="J20" s="283">
        <v>2020</v>
      </c>
      <c r="K20" s="283">
        <v>2021</v>
      </c>
      <c r="L20" s="283">
        <v>2022</v>
      </c>
      <c r="M20" s="283">
        <v>2023</v>
      </c>
      <c r="N20" s="148"/>
      <c r="O20" s="148"/>
      <c r="P20" s="148"/>
      <c r="Q20" s="148"/>
      <c r="R20" s="148"/>
      <c r="S20" s="148"/>
      <c r="T20" s="148"/>
      <c r="U20" s="148"/>
      <c r="V20" s="149"/>
      <c r="W20" s="149"/>
      <c r="X20" s="149"/>
    </row>
    <row r="21" spans="1:24" s="142" customFormat="1" ht="16.5" customHeight="1" x14ac:dyDescent="0.2">
      <c r="A21" s="29">
        <v>1</v>
      </c>
      <c r="B21" s="30">
        <v>2</v>
      </c>
      <c r="C21" s="29">
        <v>3</v>
      </c>
      <c r="D21" s="30">
        <v>4</v>
      </c>
      <c r="E21" s="29">
        <v>5</v>
      </c>
      <c r="F21" s="30">
        <v>6</v>
      </c>
      <c r="G21" s="29">
        <v>7</v>
      </c>
      <c r="H21" s="30">
        <v>8</v>
      </c>
      <c r="I21" s="29">
        <v>9</v>
      </c>
      <c r="J21" s="284">
        <v>10</v>
      </c>
      <c r="K21" s="284">
        <v>11</v>
      </c>
      <c r="L21" s="284">
        <v>12</v>
      </c>
      <c r="M21" s="284">
        <v>13</v>
      </c>
      <c r="N21" s="148"/>
      <c r="O21" s="148"/>
      <c r="P21" s="148"/>
      <c r="Q21" s="148"/>
      <c r="R21" s="148"/>
      <c r="S21" s="148"/>
      <c r="T21" s="148"/>
      <c r="U21" s="148"/>
      <c r="V21" s="149"/>
      <c r="W21" s="149"/>
      <c r="X21" s="149"/>
    </row>
    <row r="22" spans="1:24" s="142" customFormat="1" ht="33" customHeight="1" x14ac:dyDescent="0.2">
      <c r="A22" s="242" t="s">
        <v>62</v>
      </c>
      <c r="B22" s="243" t="s">
        <v>555</v>
      </c>
      <c r="C22" s="244">
        <v>0</v>
      </c>
      <c r="D22" s="244">
        <v>0</v>
      </c>
      <c r="E22" s="244">
        <v>0</v>
      </c>
      <c r="F22" s="244">
        <v>0</v>
      </c>
      <c r="G22" s="244">
        <v>0</v>
      </c>
      <c r="H22" s="244">
        <v>0</v>
      </c>
      <c r="I22" s="244">
        <v>0</v>
      </c>
      <c r="J22" s="285">
        <v>0</v>
      </c>
      <c r="K22" s="285">
        <v>0</v>
      </c>
      <c r="L22" s="286">
        <v>0</v>
      </c>
      <c r="M22" s="286">
        <v>0</v>
      </c>
      <c r="N22" s="148"/>
      <c r="O22" s="148"/>
      <c r="P22" s="148"/>
      <c r="Q22" s="148"/>
      <c r="R22" s="148"/>
      <c r="S22" s="148"/>
      <c r="T22" s="149"/>
      <c r="U22" s="149"/>
      <c r="V22" s="149"/>
      <c r="W22" s="149"/>
      <c r="X22" s="149"/>
    </row>
    <row r="23" spans="1:24"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row>
    <row r="24" spans="1:24" x14ac:dyDescent="0.25">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row>
    <row r="25" spans="1:24" x14ac:dyDescent="0.25">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row>
    <row r="26" spans="1:24" x14ac:dyDescent="0.25">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row>
    <row r="27" spans="1:24" x14ac:dyDescent="0.25">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row>
    <row r="28" spans="1:24" x14ac:dyDescent="0.25">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row>
    <row r="29" spans="1:24" x14ac:dyDescent="0.25">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row>
    <row r="30" spans="1:24"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row>
    <row r="31" spans="1:24"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row>
    <row r="32" spans="1:24"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row>
    <row r="33" spans="1:24"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row>
    <row r="34" spans="1:24"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row>
    <row r="35" spans="1:24"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row>
    <row r="36" spans="1:24"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row>
    <row r="37" spans="1:24"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row>
    <row r="38" spans="1:24"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row>
    <row r="39" spans="1:24"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row>
    <row r="40" spans="1:24"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row>
    <row r="41" spans="1:24"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row>
    <row r="42" spans="1:24"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row>
    <row r="43" spans="1:24"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row>
    <row r="44" spans="1:24"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row>
    <row r="45" spans="1:24"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row>
    <row r="46" spans="1:24"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row>
    <row r="47" spans="1:24"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row>
    <row r="48" spans="1:24"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row>
    <row r="49" spans="1:24"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row>
    <row r="50" spans="1:24"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row>
    <row r="51" spans="1:24"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row>
    <row r="52" spans="1:24"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row>
    <row r="53" spans="1:24"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row>
    <row r="54" spans="1:24"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row>
    <row r="55" spans="1:24"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row>
    <row r="56" spans="1:24"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row>
    <row r="57" spans="1:24"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row>
    <row r="58" spans="1:24"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row>
    <row r="59" spans="1:24"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row>
    <row r="60" spans="1:24"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row>
    <row r="61" spans="1:24"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row>
    <row r="62" spans="1:24"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row>
    <row r="63" spans="1:24"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row>
    <row r="64" spans="1:24"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row>
    <row r="65" spans="1:24"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row>
    <row r="66" spans="1:24"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row>
    <row r="67" spans="1:24"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row>
    <row r="68" spans="1:24"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row>
    <row r="69" spans="1:24"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row>
    <row r="70" spans="1:24"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row>
    <row r="71" spans="1:24"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row>
    <row r="72" spans="1:24"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row>
    <row r="73" spans="1:24"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row>
    <row r="74" spans="1:24"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row>
    <row r="75" spans="1:24"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row>
    <row r="76" spans="1:24"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row>
    <row r="77" spans="1:24"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row>
    <row r="78" spans="1:24"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row>
    <row r="79" spans="1:24"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row>
    <row r="80" spans="1:24"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row>
    <row r="81" spans="1:24"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row>
    <row r="82" spans="1:24"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row>
    <row r="83" spans="1:24"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row>
    <row r="84" spans="1:24"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row>
    <row r="85" spans="1:24"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row>
    <row r="86" spans="1:24"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row>
    <row r="87" spans="1:24"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row>
    <row r="88" spans="1:24"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row>
    <row r="89" spans="1:24"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row>
    <row r="90" spans="1:24"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row>
    <row r="91" spans="1:24"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row>
    <row r="92" spans="1:24"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row>
    <row r="93" spans="1:24"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row>
    <row r="94" spans="1:24"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row>
    <row r="95" spans="1:24"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row>
    <row r="96" spans="1:24"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row>
    <row r="97" spans="1:24"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row>
    <row r="98" spans="1:24"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row>
    <row r="99" spans="1:24"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row>
    <row r="100" spans="1:24"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row>
    <row r="101" spans="1:24"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row>
    <row r="102" spans="1:24"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row>
    <row r="103" spans="1:24"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row>
    <row r="104" spans="1:24"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row>
    <row r="105" spans="1:24"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row>
    <row r="106" spans="1:24"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row>
    <row r="107" spans="1:24"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row>
    <row r="108" spans="1:24"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row>
    <row r="109" spans="1:24"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row>
    <row r="110" spans="1:24"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row>
    <row r="111" spans="1:24"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row>
    <row r="112" spans="1:24"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row>
    <row r="113" spans="1:24"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row>
    <row r="114" spans="1:24"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row>
    <row r="115" spans="1:24"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row>
    <row r="116" spans="1:24"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row>
    <row r="117" spans="1:24"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row>
    <row r="118" spans="1:24"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row>
    <row r="119" spans="1:24"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row>
    <row r="120" spans="1:24"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row>
    <row r="121" spans="1:24"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row>
    <row r="122" spans="1:24"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row>
    <row r="123" spans="1:24"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row>
    <row r="124" spans="1:24"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row>
    <row r="125" spans="1:24"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row>
    <row r="126" spans="1:24"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row>
    <row r="127" spans="1:24"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row>
    <row r="128" spans="1:24"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row>
    <row r="129" spans="1:24"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row>
    <row r="130" spans="1:24"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row>
    <row r="131" spans="1:24"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row>
    <row r="132" spans="1:24"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row>
    <row r="133" spans="1:24"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row>
    <row r="134" spans="1:24"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row>
    <row r="135" spans="1:24"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row>
    <row r="136" spans="1:24"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row>
    <row r="137" spans="1:24"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row>
    <row r="138" spans="1:24"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row>
    <row r="139" spans="1:24"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row>
    <row r="140" spans="1:24"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row>
    <row r="141" spans="1:24"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row>
    <row r="142" spans="1:24"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row>
    <row r="143" spans="1:24"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row>
    <row r="144" spans="1:24"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row>
    <row r="145" spans="1:24"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row>
    <row r="146" spans="1:24"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row>
    <row r="147" spans="1:24"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row>
    <row r="148" spans="1:24"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row>
    <row r="149" spans="1:24"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row>
    <row r="150" spans="1:24"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row>
    <row r="151" spans="1:24"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row>
    <row r="152" spans="1:24"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row>
    <row r="153" spans="1:24"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row>
    <row r="154" spans="1:24"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row>
    <row r="155" spans="1:24"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row>
    <row r="156" spans="1:24"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row>
    <row r="157" spans="1:24"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row>
    <row r="158" spans="1:24"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row>
    <row r="159" spans="1:24"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row>
    <row r="160" spans="1:24"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row>
    <row r="161" spans="1:24"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row>
    <row r="162" spans="1:24"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row>
    <row r="163" spans="1:24"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row>
    <row r="164" spans="1:24"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row>
    <row r="165" spans="1:24"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row>
    <row r="166" spans="1:24"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row>
    <row r="167" spans="1:24"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row>
    <row r="168" spans="1:24"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row>
    <row r="169" spans="1:24"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row>
    <row r="170" spans="1:24"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row>
    <row r="171" spans="1:24"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row>
    <row r="172" spans="1:24"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row>
    <row r="173" spans="1:24"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row>
    <row r="174" spans="1:24"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row>
    <row r="175" spans="1:24"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row>
    <row r="176" spans="1:24"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row>
    <row r="177" spans="1:24"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row>
    <row r="178" spans="1:24"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row>
    <row r="179" spans="1:24"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row>
    <row r="180" spans="1:24"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row>
    <row r="181" spans="1:24"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row>
    <row r="182" spans="1:24"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row>
    <row r="183" spans="1:24"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row>
    <row r="184" spans="1:24"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row>
    <row r="185" spans="1:24"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row>
    <row r="186" spans="1:24"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row>
    <row r="187" spans="1:24"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row>
    <row r="188" spans="1:24"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row>
    <row r="189" spans="1:24"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row>
    <row r="190" spans="1:24"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row>
    <row r="191" spans="1:24"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row>
    <row r="192" spans="1:24"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row>
    <row r="193" spans="1:24"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row>
    <row r="194" spans="1:24"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row>
    <row r="195" spans="1:24"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row>
    <row r="196" spans="1:24"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row>
    <row r="197" spans="1:24"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row>
    <row r="198" spans="1:24"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row>
    <row r="199" spans="1:24"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row>
    <row r="200" spans="1:24"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row>
    <row r="201" spans="1:24"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row>
    <row r="202" spans="1:24"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row>
    <row r="203" spans="1:24"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row>
    <row r="204" spans="1:24"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row>
    <row r="205" spans="1:24"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row>
    <row r="206" spans="1:24"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row>
    <row r="207" spans="1:24"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row>
    <row r="208" spans="1:24"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row>
    <row r="209" spans="1:24"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row>
    <row r="210" spans="1:24"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row>
    <row r="211" spans="1:24"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row>
    <row r="212" spans="1:24"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row>
    <row r="213" spans="1:24"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row>
    <row r="214" spans="1:24"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row>
    <row r="215" spans="1:24"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row>
    <row r="216" spans="1:24"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row>
    <row r="217" spans="1:24"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row>
    <row r="218" spans="1:24"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row>
    <row r="219" spans="1:24"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row>
    <row r="220" spans="1:24"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row>
    <row r="221" spans="1:24"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row>
    <row r="222" spans="1:24"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row>
    <row r="223" spans="1:24"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row>
    <row r="224" spans="1:24"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row>
    <row r="225" spans="1:24"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row>
    <row r="226" spans="1:24"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row>
    <row r="227" spans="1:24"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row>
    <row r="228" spans="1:24"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row>
    <row r="229" spans="1:24"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row>
    <row r="230" spans="1:24"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row>
    <row r="231" spans="1:24"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row>
    <row r="232" spans="1:24"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row>
    <row r="233" spans="1:24"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row>
    <row r="234" spans="1:24"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row>
    <row r="235" spans="1:24"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row>
    <row r="236" spans="1:24"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row>
    <row r="237" spans="1:24"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row>
    <row r="238" spans="1:24"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row>
    <row r="239" spans="1:24"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row>
    <row r="240" spans="1:24"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row>
    <row r="241" spans="1:24"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row>
    <row r="242" spans="1:24"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row>
    <row r="243" spans="1:24"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row>
    <row r="244" spans="1:24"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row>
    <row r="245" spans="1:24"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row>
    <row r="246" spans="1:24"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row>
    <row r="247" spans="1:24"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row>
    <row r="248" spans="1:24"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row>
    <row r="249" spans="1:24"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row>
    <row r="250" spans="1:24"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row>
    <row r="251" spans="1:24"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row>
    <row r="252" spans="1:24"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row>
    <row r="253" spans="1:24"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row>
    <row r="254" spans="1:24"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row>
    <row r="255" spans="1:24"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row>
    <row r="256" spans="1:24"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row>
    <row r="257" spans="1:24"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row>
    <row r="258" spans="1:24"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row>
    <row r="259" spans="1:24"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row>
    <row r="260" spans="1:24"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row>
    <row r="261" spans="1:24"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row>
    <row r="262" spans="1:24"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row>
    <row r="263" spans="1:24"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row>
    <row r="264" spans="1:24"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row>
    <row r="265" spans="1:24"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row>
    <row r="266" spans="1:24"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row>
    <row r="267" spans="1:24"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row>
    <row r="268" spans="1:24"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row>
    <row r="269" spans="1:24"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row>
    <row r="270" spans="1:24"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row>
    <row r="271" spans="1:24"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row>
    <row r="272" spans="1:24"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row>
    <row r="273" spans="1:24"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row>
    <row r="274" spans="1:24"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row>
    <row r="275" spans="1:24"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row>
    <row r="276" spans="1:24"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row>
    <row r="277" spans="1:24"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row>
    <row r="278" spans="1:24"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row>
    <row r="279" spans="1:24"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row>
    <row r="280" spans="1:24"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row>
    <row r="281" spans="1:24"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row>
    <row r="282" spans="1:24"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row>
    <row r="283" spans="1:24"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row>
    <row r="284" spans="1:24"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row>
    <row r="285" spans="1:24"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row>
    <row r="286" spans="1:24"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row>
    <row r="287" spans="1:24"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row>
    <row r="288" spans="1:24"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row>
    <row r="289" spans="1:24"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row>
    <row r="290" spans="1:24"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row>
    <row r="291" spans="1:24"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row>
    <row r="292" spans="1:24"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row>
    <row r="293" spans="1:24"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row>
    <row r="294" spans="1:24"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row>
    <row r="295" spans="1:24"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row>
    <row r="296" spans="1:24"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row>
    <row r="297" spans="1:24"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row>
    <row r="298" spans="1:24"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row>
    <row r="299" spans="1:24"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row>
    <row r="300" spans="1:24"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row>
    <row r="301" spans="1:24"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row>
    <row r="302" spans="1:24"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row>
    <row r="303" spans="1:24"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row>
    <row r="304" spans="1:24"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row>
    <row r="305" spans="1:24"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row>
    <row r="306" spans="1:24"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row>
    <row r="307" spans="1:24"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row>
    <row r="308" spans="1:24"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row>
    <row r="309" spans="1:24"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row>
    <row r="310" spans="1:24"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row>
    <row r="311" spans="1:24"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row>
    <row r="312" spans="1:24"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row>
    <row r="313" spans="1:24"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row>
    <row r="314" spans="1:24"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row>
    <row r="315" spans="1:24"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row>
    <row r="316" spans="1:24"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row>
    <row r="317" spans="1:24"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row>
    <row r="318" spans="1:24"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row>
    <row r="319" spans="1:24"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row>
    <row r="320" spans="1:24"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row>
    <row r="321" spans="1:24"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row>
    <row r="322" spans="1:24"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row>
    <row r="323" spans="1:24"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row>
    <row r="324" spans="1:24"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row>
    <row r="325" spans="1:24"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row>
    <row r="326" spans="1:24"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row>
    <row r="327" spans="1:24"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row>
    <row r="328" spans="1:24"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row>
    <row r="329" spans="1:24"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row>
    <row r="330" spans="1:24"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row>
    <row r="331" spans="1:24"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row>
    <row r="332" spans="1:24"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row>
    <row r="333" spans="1:24"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row>
    <row r="334" spans="1:24"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row>
    <row r="335" spans="1:24"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row>
    <row r="336" spans="1:24"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row>
    <row r="337" spans="1:24"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row>
    <row r="338" spans="1:24"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row>
    <row r="339" spans="1:24"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row>
    <row r="340" spans="1:24"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row>
    <row r="341" spans="1:24"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row>
    <row r="342" spans="1:24"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row>
    <row r="343" spans="1:24"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row>
    <row r="344" spans="1:24"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row>
    <row r="345" spans="1:24"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row>
    <row r="346" spans="1:24"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row>
    <row r="347" spans="1:24"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row>
    <row r="348" spans="1:24"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row>
    <row r="349" spans="1:24"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row>
    <row r="350" spans="1:24"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row>
    <row r="351" spans="1:24"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row>
    <row r="352" spans="1:24"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row>
    <row r="353" spans="1:24"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row>
    <row r="354" spans="1:24"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row>
    <row r="355" spans="1:24"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row>
    <row r="356" spans="1:24"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row>
    <row r="357" spans="1:24"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row>
    <row r="358" spans="1:24"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row>
    <row r="359" spans="1:24"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row>
    <row r="360" spans="1:24"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99"/>
  <sheetViews>
    <sheetView topLeftCell="A16" zoomScale="80" zoomScaleNormal="80" workbookViewId="0">
      <selection activeCell="H27" sqref="H27"/>
    </sheetView>
  </sheetViews>
  <sheetFormatPr defaultColWidth="9.140625" defaultRowHeight="15.75" x14ac:dyDescent="0.2"/>
  <cols>
    <col min="1" max="1" width="61.7109375" style="90" customWidth="1"/>
    <col min="2" max="2" width="18.5703125" style="90" customWidth="1"/>
    <col min="3" max="6" width="16.85546875" style="90" customWidth="1"/>
    <col min="7" max="7" width="16.5703125" style="90" customWidth="1"/>
    <col min="8" max="12" width="16.85546875" style="90" customWidth="1"/>
    <col min="13" max="28" width="16.85546875" style="90" hidden="1" customWidth="1"/>
    <col min="29" max="29" width="17.28515625" style="90" hidden="1" customWidth="1"/>
    <col min="30" max="48" width="14.42578125" style="115" hidden="1" customWidth="1"/>
    <col min="49" max="49" width="14.42578125" style="185" customWidth="1"/>
    <col min="50" max="50" width="16.85546875" style="185" customWidth="1"/>
    <col min="51" max="55" width="9.140625" style="185"/>
    <col min="56" max="256" width="9.140625" style="115"/>
    <col min="257" max="257" width="61.7109375" style="115" customWidth="1"/>
    <col min="258" max="258" width="18.5703125" style="115" customWidth="1"/>
    <col min="259" max="262" width="16.85546875" style="115" customWidth="1"/>
    <col min="263" max="263" width="16.5703125" style="115" customWidth="1"/>
    <col min="264" max="284" width="16.85546875" style="115" customWidth="1"/>
    <col min="285" max="285" width="17.28515625" style="115" customWidth="1"/>
    <col min="286" max="305" width="14.42578125" style="115" customWidth="1"/>
    <col min="306" max="306" width="16.85546875" style="115" customWidth="1"/>
    <col min="307" max="512" width="9.140625" style="115"/>
    <col min="513" max="513" width="61.7109375" style="115" customWidth="1"/>
    <col min="514" max="514" width="18.5703125" style="115" customWidth="1"/>
    <col min="515" max="518" width="16.85546875" style="115" customWidth="1"/>
    <col min="519" max="519" width="16.5703125" style="115" customWidth="1"/>
    <col min="520" max="540" width="16.85546875" style="115" customWidth="1"/>
    <col min="541" max="541" width="17.28515625" style="115" customWidth="1"/>
    <col min="542" max="561" width="14.42578125" style="115" customWidth="1"/>
    <col min="562" max="562" width="16.85546875" style="115" customWidth="1"/>
    <col min="563" max="768" width="9.140625" style="115"/>
    <col min="769" max="769" width="61.7109375" style="115" customWidth="1"/>
    <col min="770" max="770" width="18.5703125" style="115" customWidth="1"/>
    <col min="771" max="774" width="16.85546875" style="115" customWidth="1"/>
    <col min="775" max="775" width="16.5703125" style="115" customWidth="1"/>
    <col min="776" max="796" width="16.85546875" style="115" customWidth="1"/>
    <col min="797" max="797" width="17.28515625" style="115" customWidth="1"/>
    <col min="798" max="817" width="14.42578125" style="115" customWidth="1"/>
    <col min="818" max="818" width="16.85546875" style="115" customWidth="1"/>
    <col min="819" max="1024" width="9.140625" style="115"/>
    <col min="1025" max="1025" width="61.7109375" style="115" customWidth="1"/>
    <col min="1026" max="1026" width="18.5703125" style="115" customWidth="1"/>
    <col min="1027" max="1030" width="16.85546875" style="115" customWidth="1"/>
    <col min="1031" max="1031" width="16.5703125" style="115" customWidth="1"/>
    <col min="1032" max="1052" width="16.85546875" style="115" customWidth="1"/>
    <col min="1053" max="1053" width="17.28515625" style="115" customWidth="1"/>
    <col min="1054" max="1073" width="14.42578125" style="115" customWidth="1"/>
    <col min="1074" max="1074" width="16.85546875" style="115" customWidth="1"/>
    <col min="1075" max="1280" width="9.140625" style="115"/>
    <col min="1281" max="1281" width="61.7109375" style="115" customWidth="1"/>
    <col min="1282" max="1282" width="18.5703125" style="115" customWidth="1"/>
    <col min="1283" max="1286" width="16.85546875" style="115" customWidth="1"/>
    <col min="1287" max="1287" width="16.5703125" style="115" customWidth="1"/>
    <col min="1288" max="1308" width="16.85546875" style="115" customWidth="1"/>
    <col min="1309" max="1309" width="17.28515625" style="115" customWidth="1"/>
    <col min="1310" max="1329" width="14.42578125" style="115" customWidth="1"/>
    <col min="1330" max="1330" width="16.85546875" style="115" customWidth="1"/>
    <col min="1331" max="1536" width="9.140625" style="115"/>
    <col min="1537" max="1537" width="61.7109375" style="115" customWidth="1"/>
    <col min="1538" max="1538" width="18.5703125" style="115" customWidth="1"/>
    <col min="1539" max="1542" width="16.85546875" style="115" customWidth="1"/>
    <col min="1543" max="1543" width="16.5703125" style="115" customWidth="1"/>
    <col min="1544" max="1564" width="16.85546875" style="115" customWidth="1"/>
    <col min="1565" max="1565" width="17.28515625" style="115" customWidth="1"/>
    <col min="1566" max="1585" width="14.42578125" style="115" customWidth="1"/>
    <col min="1586" max="1586" width="16.85546875" style="115" customWidth="1"/>
    <col min="1587" max="1792" width="9.140625" style="115"/>
    <col min="1793" max="1793" width="61.7109375" style="115" customWidth="1"/>
    <col min="1794" max="1794" width="18.5703125" style="115" customWidth="1"/>
    <col min="1795" max="1798" width="16.85546875" style="115" customWidth="1"/>
    <col min="1799" max="1799" width="16.5703125" style="115" customWidth="1"/>
    <col min="1800" max="1820" width="16.85546875" style="115" customWidth="1"/>
    <col min="1821" max="1821" width="17.28515625" style="115" customWidth="1"/>
    <col min="1822" max="1841" width="14.42578125" style="115" customWidth="1"/>
    <col min="1842" max="1842" width="16.85546875" style="115" customWidth="1"/>
    <col min="1843" max="2048" width="9.140625" style="115"/>
    <col min="2049" max="2049" width="61.7109375" style="115" customWidth="1"/>
    <col min="2050" max="2050" width="18.5703125" style="115" customWidth="1"/>
    <col min="2051" max="2054" width="16.85546875" style="115" customWidth="1"/>
    <col min="2055" max="2055" width="16.5703125" style="115" customWidth="1"/>
    <col min="2056" max="2076" width="16.85546875" style="115" customWidth="1"/>
    <col min="2077" max="2077" width="17.28515625" style="115" customWidth="1"/>
    <col min="2078" max="2097" width="14.42578125" style="115" customWidth="1"/>
    <col min="2098" max="2098" width="16.85546875" style="115" customWidth="1"/>
    <col min="2099" max="2304" width="9.140625" style="115"/>
    <col min="2305" max="2305" width="61.7109375" style="115" customWidth="1"/>
    <col min="2306" max="2306" width="18.5703125" style="115" customWidth="1"/>
    <col min="2307" max="2310" width="16.85546875" style="115" customWidth="1"/>
    <col min="2311" max="2311" width="16.5703125" style="115" customWidth="1"/>
    <col min="2312" max="2332" width="16.85546875" style="115" customWidth="1"/>
    <col min="2333" max="2333" width="17.28515625" style="115" customWidth="1"/>
    <col min="2334" max="2353" width="14.42578125" style="115" customWidth="1"/>
    <col min="2354" max="2354" width="16.85546875" style="115" customWidth="1"/>
    <col min="2355" max="2560" width="9.140625" style="115"/>
    <col min="2561" max="2561" width="61.7109375" style="115" customWidth="1"/>
    <col min="2562" max="2562" width="18.5703125" style="115" customWidth="1"/>
    <col min="2563" max="2566" width="16.85546875" style="115" customWidth="1"/>
    <col min="2567" max="2567" width="16.5703125" style="115" customWidth="1"/>
    <col min="2568" max="2588" width="16.85546875" style="115" customWidth="1"/>
    <col min="2589" max="2589" width="17.28515625" style="115" customWidth="1"/>
    <col min="2590" max="2609" width="14.42578125" style="115" customWidth="1"/>
    <col min="2610" max="2610" width="16.85546875" style="115" customWidth="1"/>
    <col min="2611" max="2816" width="9.140625" style="115"/>
    <col min="2817" max="2817" width="61.7109375" style="115" customWidth="1"/>
    <col min="2818" max="2818" width="18.5703125" style="115" customWidth="1"/>
    <col min="2819" max="2822" width="16.85546875" style="115" customWidth="1"/>
    <col min="2823" max="2823" width="16.5703125" style="115" customWidth="1"/>
    <col min="2824" max="2844" width="16.85546875" style="115" customWidth="1"/>
    <col min="2845" max="2845" width="17.28515625" style="115" customWidth="1"/>
    <col min="2846" max="2865" width="14.42578125" style="115" customWidth="1"/>
    <col min="2866" max="2866" width="16.85546875" style="115" customWidth="1"/>
    <col min="2867" max="3072" width="9.140625" style="115"/>
    <col min="3073" max="3073" width="61.7109375" style="115" customWidth="1"/>
    <col min="3074" max="3074" width="18.5703125" style="115" customWidth="1"/>
    <col min="3075" max="3078" width="16.85546875" style="115" customWidth="1"/>
    <col min="3079" max="3079" width="16.5703125" style="115" customWidth="1"/>
    <col min="3080" max="3100" width="16.85546875" style="115" customWidth="1"/>
    <col min="3101" max="3101" width="17.28515625" style="115" customWidth="1"/>
    <col min="3102" max="3121" width="14.42578125" style="115" customWidth="1"/>
    <col min="3122" max="3122" width="16.85546875" style="115" customWidth="1"/>
    <col min="3123" max="3328" width="9.140625" style="115"/>
    <col min="3329" max="3329" width="61.7109375" style="115" customWidth="1"/>
    <col min="3330" max="3330" width="18.5703125" style="115" customWidth="1"/>
    <col min="3331" max="3334" width="16.85546875" style="115" customWidth="1"/>
    <col min="3335" max="3335" width="16.5703125" style="115" customWidth="1"/>
    <col min="3336" max="3356" width="16.85546875" style="115" customWidth="1"/>
    <col min="3357" max="3357" width="17.28515625" style="115" customWidth="1"/>
    <col min="3358" max="3377" width="14.42578125" style="115" customWidth="1"/>
    <col min="3378" max="3378" width="16.85546875" style="115" customWidth="1"/>
    <col min="3379" max="3584" width="9.140625" style="115"/>
    <col min="3585" max="3585" width="61.7109375" style="115" customWidth="1"/>
    <col min="3586" max="3586" width="18.5703125" style="115" customWidth="1"/>
    <col min="3587" max="3590" width="16.85546875" style="115" customWidth="1"/>
    <col min="3591" max="3591" width="16.5703125" style="115" customWidth="1"/>
    <col min="3592" max="3612" width="16.85546875" style="115" customWidth="1"/>
    <col min="3613" max="3613" width="17.28515625" style="115" customWidth="1"/>
    <col min="3614" max="3633" width="14.42578125" style="115" customWidth="1"/>
    <col min="3634" max="3634" width="16.85546875" style="115" customWidth="1"/>
    <col min="3635" max="3840" width="9.140625" style="115"/>
    <col min="3841" max="3841" width="61.7109375" style="115" customWidth="1"/>
    <col min="3842" max="3842" width="18.5703125" style="115" customWidth="1"/>
    <col min="3843" max="3846" width="16.85546875" style="115" customWidth="1"/>
    <col min="3847" max="3847" width="16.5703125" style="115" customWidth="1"/>
    <col min="3848" max="3868" width="16.85546875" style="115" customWidth="1"/>
    <col min="3869" max="3869" width="17.28515625" style="115" customWidth="1"/>
    <col min="3870" max="3889" width="14.42578125" style="115" customWidth="1"/>
    <col min="3890" max="3890" width="16.85546875" style="115" customWidth="1"/>
    <col min="3891" max="4096" width="9.140625" style="115"/>
    <col min="4097" max="4097" width="61.7109375" style="115" customWidth="1"/>
    <col min="4098" max="4098" width="18.5703125" style="115" customWidth="1"/>
    <col min="4099" max="4102" width="16.85546875" style="115" customWidth="1"/>
    <col min="4103" max="4103" width="16.5703125" style="115" customWidth="1"/>
    <col min="4104" max="4124" width="16.85546875" style="115" customWidth="1"/>
    <col min="4125" max="4125" width="17.28515625" style="115" customWidth="1"/>
    <col min="4126" max="4145" width="14.42578125" style="115" customWidth="1"/>
    <col min="4146" max="4146" width="16.85546875" style="115" customWidth="1"/>
    <col min="4147" max="4352" width="9.140625" style="115"/>
    <col min="4353" max="4353" width="61.7109375" style="115" customWidth="1"/>
    <col min="4354" max="4354" width="18.5703125" style="115" customWidth="1"/>
    <col min="4355" max="4358" width="16.85546875" style="115" customWidth="1"/>
    <col min="4359" max="4359" width="16.5703125" style="115" customWidth="1"/>
    <col min="4360" max="4380" width="16.85546875" style="115" customWidth="1"/>
    <col min="4381" max="4381" width="17.28515625" style="115" customWidth="1"/>
    <col min="4382" max="4401" width="14.42578125" style="115" customWidth="1"/>
    <col min="4402" max="4402" width="16.85546875" style="115" customWidth="1"/>
    <col min="4403" max="4608" width="9.140625" style="115"/>
    <col min="4609" max="4609" width="61.7109375" style="115" customWidth="1"/>
    <col min="4610" max="4610" width="18.5703125" style="115" customWidth="1"/>
    <col min="4611" max="4614" width="16.85546875" style="115" customWidth="1"/>
    <col min="4615" max="4615" width="16.5703125" style="115" customWidth="1"/>
    <col min="4616" max="4636" width="16.85546875" style="115" customWidth="1"/>
    <col min="4637" max="4637" width="17.28515625" style="115" customWidth="1"/>
    <col min="4638" max="4657" width="14.42578125" style="115" customWidth="1"/>
    <col min="4658" max="4658" width="16.85546875" style="115" customWidth="1"/>
    <col min="4659" max="4864" width="9.140625" style="115"/>
    <col min="4865" max="4865" width="61.7109375" style="115" customWidth="1"/>
    <col min="4866" max="4866" width="18.5703125" style="115" customWidth="1"/>
    <col min="4867" max="4870" width="16.85546875" style="115" customWidth="1"/>
    <col min="4871" max="4871" width="16.5703125" style="115" customWidth="1"/>
    <col min="4872" max="4892" width="16.85546875" style="115" customWidth="1"/>
    <col min="4893" max="4893" width="17.28515625" style="115" customWidth="1"/>
    <col min="4894" max="4913" width="14.42578125" style="115" customWidth="1"/>
    <col min="4914" max="4914" width="16.85546875" style="115" customWidth="1"/>
    <col min="4915" max="5120" width="9.140625" style="115"/>
    <col min="5121" max="5121" width="61.7109375" style="115" customWidth="1"/>
    <col min="5122" max="5122" width="18.5703125" style="115" customWidth="1"/>
    <col min="5123" max="5126" width="16.85546875" style="115" customWidth="1"/>
    <col min="5127" max="5127" width="16.5703125" style="115" customWidth="1"/>
    <col min="5128" max="5148" width="16.85546875" style="115" customWidth="1"/>
    <col min="5149" max="5149" width="17.28515625" style="115" customWidth="1"/>
    <col min="5150" max="5169" width="14.42578125" style="115" customWidth="1"/>
    <col min="5170" max="5170" width="16.85546875" style="115" customWidth="1"/>
    <col min="5171" max="5376" width="9.140625" style="115"/>
    <col min="5377" max="5377" width="61.7109375" style="115" customWidth="1"/>
    <col min="5378" max="5378" width="18.5703125" style="115" customWidth="1"/>
    <col min="5379" max="5382" width="16.85546875" style="115" customWidth="1"/>
    <col min="5383" max="5383" width="16.5703125" style="115" customWidth="1"/>
    <col min="5384" max="5404" width="16.85546875" style="115" customWidth="1"/>
    <col min="5405" max="5405" width="17.28515625" style="115" customWidth="1"/>
    <col min="5406" max="5425" width="14.42578125" style="115" customWidth="1"/>
    <col min="5426" max="5426" width="16.85546875" style="115" customWidth="1"/>
    <col min="5427" max="5632" width="9.140625" style="115"/>
    <col min="5633" max="5633" width="61.7109375" style="115" customWidth="1"/>
    <col min="5634" max="5634" width="18.5703125" style="115" customWidth="1"/>
    <col min="5635" max="5638" width="16.85546875" style="115" customWidth="1"/>
    <col min="5639" max="5639" width="16.5703125" style="115" customWidth="1"/>
    <col min="5640" max="5660" width="16.85546875" style="115" customWidth="1"/>
    <col min="5661" max="5661" width="17.28515625" style="115" customWidth="1"/>
    <col min="5662" max="5681" width="14.42578125" style="115" customWidth="1"/>
    <col min="5682" max="5682" width="16.85546875" style="115" customWidth="1"/>
    <col min="5683" max="5888" width="9.140625" style="115"/>
    <col min="5889" max="5889" width="61.7109375" style="115" customWidth="1"/>
    <col min="5890" max="5890" width="18.5703125" style="115" customWidth="1"/>
    <col min="5891" max="5894" width="16.85546875" style="115" customWidth="1"/>
    <col min="5895" max="5895" width="16.5703125" style="115" customWidth="1"/>
    <col min="5896" max="5916" width="16.85546875" style="115" customWidth="1"/>
    <col min="5917" max="5917" width="17.28515625" style="115" customWidth="1"/>
    <col min="5918" max="5937" width="14.42578125" style="115" customWidth="1"/>
    <col min="5938" max="5938" width="16.85546875" style="115" customWidth="1"/>
    <col min="5939" max="6144" width="9.140625" style="115"/>
    <col min="6145" max="6145" width="61.7109375" style="115" customWidth="1"/>
    <col min="6146" max="6146" width="18.5703125" style="115" customWidth="1"/>
    <col min="6147" max="6150" width="16.85546875" style="115" customWidth="1"/>
    <col min="6151" max="6151" width="16.5703125" style="115" customWidth="1"/>
    <col min="6152" max="6172" width="16.85546875" style="115" customWidth="1"/>
    <col min="6173" max="6173" width="17.28515625" style="115" customWidth="1"/>
    <col min="6174" max="6193" width="14.42578125" style="115" customWidth="1"/>
    <col min="6194" max="6194" width="16.85546875" style="115" customWidth="1"/>
    <col min="6195" max="6400" width="9.140625" style="115"/>
    <col min="6401" max="6401" width="61.7109375" style="115" customWidth="1"/>
    <col min="6402" max="6402" width="18.5703125" style="115" customWidth="1"/>
    <col min="6403" max="6406" width="16.85546875" style="115" customWidth="1"/>
    <col min="6407" max="6407" width="16.5703125" style="115" customWidth="1"/>
    <col min="6408" max="6428" width="16.85546875" style="115" customWidth="1"/>
    <col min="6429" max="6429" width="17.28515625" style="115" customWidth="1"/>
    <col min="6430" max="6449" width="14.42578125" style="115" customWidth="1"/>
    <col min="6450" max="6450" width="16.85546875" style="115" customWidth="1"/>
    <col min="6451" max="6656" width="9.140625" style="115"/>
    <col min="6657" max="6657" width="61.7109375" style="115" customWidth="1"/>
    <col min="6658" max="6658" width="18.5703125" style="115" customWidth="1"/>
    <col min="6659" max="6662" width="16.85546875" style="115" customWidth="1"/>
    <col min="6663" max="6663" width="16.5703125" style="115" customWidth="1"/>
    <col min="6664" max="6684" width="16.85546875" style="115" customWidth="1"/>
    <col min="6685" max="6685" width="17.28515625" style="115" customWidth="1"/>
    <col min="6686" max="6705" width="14.42578125" style="115" customWidth="1"/>
    <col min="6706" max="6706" width="16.85546875" style="115" customWidth="1"/>
    <col min="6707" max="6912" width="9.140625" style="115"/>
    <col min="6913" max="6913" width="61.7109375" style="115" customWidth="1"/>
    <col min="6914" max="6914" width="18.5703125" style="115" customWidth="1"/>
    <col min="6915" max="6918" width="16.85546875" style="115" customWidth="1"/>
    <col min="6919" max="6919" width="16.5703125" style="115" customWidth="1"/>
    <col min="6920" max="6940" width="16.85546875" style="115" customWidth="1"/>
    <col min="6941" max="6941" width="17.28515625" style="115" customWidth="1"/>
    <col min="6942" max="6961" width="14.42578125" style="115" customWidth="1"/>
    <col min="6962" max="6962" width="16.85546875" style="115" customWidth="1"/>
    <col min="6963" max="7168" width="9.140625" style="115"/>
    <col min="7169" max="7169" width="61.7109375" style="115" customWidth="1"/>
    <col min="7170" max="7170" width="18.5703125" style="115" customWidth="1"/>
    <col min="7171" max="7174" width="16.85546875" style="115" customWidth="1"/>
    <col min="7175" max="7175" width="16.5703125" style="115" customWidth="1"/>
    <col min="7176" max="7196" width="16.85546875" style="115" customWidth="1"/>
    <col min="7197" max="7197" width="17.28515625" style="115" customWidth="1"/>
    <col min="7198" max="7217" width="14.42578125" style="115" customWidth="1"/>
    <col min="7218" max="7218" width="16.85546875" style="115" customWidth="1"/>
    <col min="7219" max="7424" width="9.140625" style="115"/>
    <col min="7425" max="7425" width="61.7109375" style="115" customWidth="1"/>
    <col min="7426" max="7426" width="18.5703125" style="115" customWidth="1"/>
    <col min="7427" max="7430" width="16.85546875" style="115" customWidth="1"/>
    <col min="7431" max="7431" width="16.5703125" style="115" customWidth="1"/>
    <col min="7432" max="7452" width="16.85546875" style="115" customWidth="1"/>
    <col min="7453" max="7453" width="17.28515625" style="115" customWidth="1"/>
    <col min="7454" max="7473" width="14.42578125" style="115" customWidth="1"/>
    <col min="7474" max="7474" width="16.85546875" style="115" customWidth="1"/>
    <col min="7475" max="7680" width="9.140625" style="115"/>
    <col min="7681" max="7681" width="61.7109375" style="115" customWidth="1"/>
    <col min="7682" max="7682" width="18.5703125" style="115" customWidth="1"/>
    <col min="7683" max="7686" width="16.85546875" style="115" customWidth="1"/>
    <col min="7687" max="7687" width="16.5703125" style="115" customWidth="1"/>
    <col min="7688" max="7708" width="16.85546875" style="115" customWidth="1"/>
    <col min="7709" max="7709" width="17.28515625" style="115" customWidth="1"/>
    <col min="7710" max="7729" width="14.42578125" style="115" customWidth="1"/>
    <col min="7730" max="7730" width="16.85546875" style="115" customWidth="1"/>
    <col min="7731" max="7936" width="9.140625" style="115"/>
    <col min="7937" max="7937" width="61.7109375" style="115" customWidth="1"/>
    <col min="7938" max="7938" width="18.5703125" style="115" customWidth="1"/>
    <col min="7939" max="7942" width="16.85546875" style="115" customWidth="1"/>
    <col min="7943" max="7943" width="16.5703125" style="115" customWidth="1"/>
    <col min="7944" max="7964" width="16.85546875" style="115" customWidth="1"/>
    <col min="7965" max="7965" width="17.28515625" style="115" customWidth="1"/>
    <col min="7966" max="7985" width="14.42578125" style="115" customWidth="1"/>
    <col min="7986" max="7986" width="16.85546875" style="115" customWidth="1"/>
    <col min="7987" max="8192" width="9.140625" style="115"/>
    <col min="8193" max="8193" width="61.7109375" style="115" customWidth="1"/>
    <col min="8194" max="8194" width="18.5703125" style="115" customWidth="1"/>
    <col min="8195" max="8198" width="16.85546875" style="115" customWidth="1"/>
    <col min="8199" max="8199" width="16.5703125" style="115" customWidth="1"/>
    <col min="8200" max="8220" width="16.85546875" style="115" customWidth="1"/>
    <col min="8221" max="8221" width="17.28515625" style="115" customWidth="1"/>
    <col min="8222" max="8241" width="14.42578125" style="115" customWidth="1"/>
    <col min="8242" max="8242" width="16.85546875" style="115" customWidth="1"/>
    <col min="8243" max="8448" width="9.140625" style="115"/>
    <col min="8449" max="8449" width="61.7109375" style="115" customWidth="1"/>
    <col min="8450" max="8450" width="18.5703125" style="115" customWidth="1"/>
    <col min="8451" max="8454" width="16.85546875" style="115" customWidth="1"/>
    <col min="8455" max="8455" width="16.5703125" style="115" customWidth="1"/>
    <col min="8456" max="8476" width="16.85546875" style="115" customWidth="1"/>
    <col min="8477" max="8477" width="17.28515625" style="115" customWidth="1"/>
    <col min="8478" max="8497" width="14.42578125" style="115" customWidth="1"/>
    <col min="8498" max="8498" width="16.85546875" style="115" customWidth="1"/>
    <col min="8499" max="8704" width="9.140625" style="115"/>
    <col min="8705" max="8705" width="61.7109375" style="115" customWidth="1"/>
    <col min="8706" max="8706" width="18.5703125" style="115" customWidth="1"/>
    <col min="8707" max="8710" width="16.85546875" style="115" customWidth="1"/>
    <col min="8711" max="8711" width="16.5703125" style="115" customWidth="1"/>
    <col min="8712" max="8732" width="16.85546875" style="115" customWidth="1"/>
    <col min="8733" max="8733" width="17.28515625" style="115" customWidth="1"/>
    <col min="8734" max="8753" width="14.42578125" style="115" customWidth="1"/>
    <col min="8754" max="8754" width="16.85546875" style="115" customWidth="1"/>
    <col min="8755" max="8960" width="9.140625" style="115"/>
    <col min="8961" max="8961" width="61.7109375" style="115" customWidth="1"/>
    <col min="8962" max="8962" width="18.5703125" style="115" customWidth="1"/>
    <col min="8963" max="8966" width="16.85546875" style="115" customWidth="1"/>
    <col min="8967" max="8967" width="16.5703125" style="115" customWidth="1"/>
    <col min="8968" max="8988" width="16.85546875" style="115" customWidth="1"/>
    <col min="8989" max="8989" width="17.28515625" style="115" customWidth="1"/>
    <col min="8990" max="9009" width="14.42578125" style="115" customWidth="1"/>
    <col min="9010" max="9010" width="16.85546875" style="115" customWidth="1"/>
    <col min="9011" max="9216" width="9.140625" style="115"/>
    <col min="9217" max="9217" width="61.7109375" style="115" customWidth="1"/>
    <col min="9218" max="9218" width="18.5703125" style="115" customWidth="1"/>
    <col min="9219" max="9222" width="16.85546875" style="115" customWidth="1"/>
    <col min="9223" max="9223" width="16.5703125" style="115" customWidth="1"/>
    <col min="9224" max="9244" width="16.85546875" style="115" customWidth="1"/>
    <col min="9245" max="9245" width="17.28515625" style="115" customWidth="1"/>
    <col min="9246" max="9265" width="14.42578125" style="115" customWidth="1"/>
    <col min="9266" max="9266" width="16.85546875" style="115" customWidth="1"/>
    <col min="9267" max="9472" width="9.140625" style="115"/>
    <col min="9473" max="9473" width="61.7109375" style="115" customWidth="1"/>
    <col min="9474" max="9474" width="18.5703125" style="115" customWidth="1"/>
    <col min="9475" max="9478" width="16.85546875" style="115" customWidth="1"/>
    <col min="9479" max="9479" width="16.5703125" style="115" customWidth="1"/>
    <col min="9480" max="9500" width="16.85546875" style="115" customWidth="1"/>
    <col min="9501" max="9501" width="17.28515625" style="115" customWidth="1"/>
    <col min="9502" max="9521" width="14.42578125" style="115" customWidth="1"/>
    <col min="9522" max="9522" width="16.85546875" style="115" customWidth="1"/>
    <col min="9523" max="9728" width="9.140625" style="115"/>
    <col min="9729" max="9729" width="61.7109375" style="115" customWidth="1"/>
    <col min="9730" max="9730" width="18.5703125" style="115" customWidth="1"/>
    <col min="9731" max="9734" width="16.85546875" style="115" customWidth="1"/>
    <col min="9735" max="9735" width="16.5703125" style="115" customWidth="1"/>
    <col min="9736" max="9756" width="16.85546875" style="115" customWidth="1"/>
    <col min="9757" max="9757" width="17.28515625" style="115" customWidth="1"/>
    <col min="9758" max="9777" width="14.42578125" style="115" customWidth="1"/>
    <col min="9778" max="9778" width="16.85546875" style="115" customWidth="1"/>
    <col min="9779" max="9984" width="9.140625" style="115"/>
    <col min="9985" max="9985" width="61.7109375" style="115" customWidth="1"/>
    <col min="9986" max="9986" width="18.5703125" style="115" customWidth="1"/>
    <col min="9987" max="9990" width="16.85546875" style="115" customWidth="1"/>
    <col min="9991" max="9991" width="16.5703125" style="115" customWidth="1"/>
    <col min="9992" max="10012" width="16.85546875" style="115" customWidth="1"/>
    <col min="10013" max="10013" width="17.28515625" style="115" customWidth="1"/>
    <col min="10014" max="10033" width="14.42578125" style="115" customWidth="1"/>
    <col min="10034" max="10034" width="16.85546875" style="115" customWidth="1"/>
    <col min="10035" max="10240" width="9.140625" style="115"/>
    <col min="10241" max="10241" width="61.7109375" style="115" customWidth="1"/>
    <col min="10242" max="10242" width="18.5703125" style="115" customWidth="1"/>
    <col min="10243" max="10246" width="16.85546875" style="115" customWidth="1"/>
    <col min="10247" max="10247" width="16.5703125" style="115" customWidth="1"/>
    <col min="10248" max="10268" width="16.85546875" style="115" customWidth="1"/>
    <col min="10269" max="10269" width="17.28515625" style="115" customWidth="1"/>
    <col min="10270" max="10289" width="14.42578125" style="115" customWidth="1"/>
    <col min="10290" max="10290" width="16.85546875" style="115" customWidth="1"/>
    <col min="10291" max="10496" width="9.140625" style="115"/>
    <col min="10497" max="10497" width="61.7109375" style="115" customWidth="1"/>
    <col min="10498" max="10498" width="18.5703125" style="115" customWidth="1"/>
    <col min="10499" max="10502" width="16.85546875" style="115" customWidth="1"/>
    <col min="10503" max="10503" width="16.5703125" style="115" customWidth="1"/>
    <col min="10504" max="10524" width="16.85546875" style="115" customWidth="1"/>
    <col min="10525" max="10525" width="17.28515625" style="115" customWidth="1"/>
    <col min="10526" max="10545" width="14.42578125" style="115" customWidth="1"/>
    <col min="10546" max="10546" width="16.85546875" style="115" customWidth="1"/>
    <col min="10547" max="10752" width="9.140625" style="115"/>
    <col min="10753" max="10753" width="61.7109375" style="115" customWidth="1"/>
    <col min="10754" max="10754" width="18.5703125" style="115" customWidth="1"/>
    <col min="10755" max="10758" width="16.85546875" style="115" customWidth="1"/>
    <col min="10759" max="10759" width="16.5703125" style="115" customWidth="1"/>
    <col min="10760" max="10780" width="16.85546875" style="115" customWidth="1"/>
    <col min="10781" max="10781" width="17.28515625" style="115" customWidth="1"/>
    <col min="10782" max="10801" width="14.42578125" style="115" customWidth="1"/>
    <col min="10802" max="10802" width="16.85546875" style="115" customWidth="1"/>
    <col min="10803" max="11008" width="9.140625" style="115"/>
    <col min="11009" max="11009" width="61.7109375" style="115" customWidth="1"/>
    <col min="11010" max="11010" width="18.5703125" style="115" customWidth="1"/>
    <col min="11011" max="11014" width="16.85546875" style="115" customWidth="1"/>
    <col min="11015" max="11015" width="16.5703125" style="115" customWidth="1"/>
    <col min="11016" max="11036" width="16.85546875" style="115" customWidth="1"/>
    <col min="11037" max="11037" width="17.28515625" style="115" customWidth="1"/>
    <col min="11038" max="11057" width="14.42578125" style="115" customWidth="1"/>
    <col min="11058" max="11058" width="16.85546875" style="115" customWidth="1"/>
    <col min="11059" max="11264" width="9.140625" style="115"/>
    <col min="11265" max="11265" width="61.7109375" style="115" customWidth="1"/>
    <col min="11266" max="11266" width="18.5703125" style="115" customWidth="1"/>
    <col min="11267" max="11270" width="16.85546875" style="115" customWidth="1"/>
    <col min="11271" max="11271" width="16.5703125" style="115" customWidth="1"/>
    <col min="11272" max="11292" width="16.85546875" style="115" customWidth="1"/>
    <col min="11293" max="11293" width="17.28515625" style="115" customWidth="1"/>
    <col min="11294" max="11313" width="14.42578125" style="115" customWidth="1"/>
    <col min="11314" max="11314" width="16.85546875" style="115" customWidth="1"/>
    <col min="11315" max="11520" width="9.140625" style="115"/>
    <col min="11521" max="11521" width="61.7109375" style="115" customWidth="1"/>
    <col min="11522" max="11522" width="18.5703125" style="115" customWidth="1"/>
    <col min="11523" max="11526" width="16.85546875" style="115" customWidth="1"/>
    <col min="11527" max="11527" width="16.5703125" style="115" customWidth="1"/>
    <col min="11528" max="11548" width="16.85546875" style="115" customWidth="1"/>
    <col min="11549" max="11549" width="17.28515625" style="115" customWidth="1"/>
    <col min="11550" max="11569" width="14.42578125" style="115" customWidth="1"/>
    <col min="11570" max="11570" width="16.85546875" style="115" customWidth="1"/>
    <col min="11571" max="11776" width="9.140625" style="115"/>
    <col min="11777" max="11777" width="61.7109375" style="115" customWidth="1"/>
    <col min="11778" max="11778" width="18.5703125" style="115" customWidth="1"/>
    <col min="11779" max="11782" width="16.85546875" style="115" customWidth="1"/>
    <col min="11783" max="11783" width="16.5703125" style="115" customWidth="1"/>
    <col min="11784" max="11804" width="16.85546875" style="115" customWidth="1"/>
    <col min="11805" max="11805" width="17.28515625" style="115" customWidth="1"/>
    <col min="11806" max="11825" width="14.42578125" style="115" customWidth="1"/>
    <col min="11826" max="11826" width="16.85546875" style="115" customWidth="1"/>
    <col min="11827" max="12032" width="9.140625" style="115"/>
    <col min="12033" max="12033" width="61.7109375" style="115" customWidth="1"/>
    <col min="12034" max="12034" width="18.5703125" style="115" customWidth="1"/>
    <col min="12035" max="12038" width="16.85546875" style="115" customWidth="1"/>
    <col min="12039" max="12039" width="16.5703125" style="115" customWidth="1"/>
    <col min="12040" max="12060" width="16.85546875" style="115" customWidth="1"/>
    <col min="12061" max="12061" width="17.28515625" style="115" customWidth="1"/>
    <col min="12062" max="12081" width="14.42578125" style="115" customWidth="1"/>
    <col min="12082" max="12082" width="16.85546875" style="115" customWidth="1"/>
    <col min="12083" max="12288" width="9.140625" style="115"/>
    <col min="12289" max="12289" width="61.7109375" style="115" customWidth="1"/>
    <col min="12290" max="12290" width="18.5703125" style="115" customWidth="1"/>
    <col min="12291" max="12294" width="16.85546875" style="115" customWidth="1"/>
    <col min="12295" max="12295" width="16.5703125" style="115" customWidth="1"/>
    <col min="12296" max="12316" width="16.85546875" style="115" customWidth="1"/>
    <col min="12317" max="12317" width="17.28515625" style="115" customWidth="1"/>
    <col min="12318" max="12337" width="14.42578125" style="115" customWidth="1"/>
    <col min="12338" max="12338" width="16.85546875" style="115" customWidth="1"/>
    <col min="12339" max="12544" width="9.140625" style="115"/>
    <col min="12545" max="12545" width="61.7109375" style="115" customWidth="1"/>
    <col min="12546" max="12546" width="18.5703125" style="115" customWidth="1"/>
    <col min="12547" max="12550" width="16.85546875" style="115" customWidth="1"/>
    <col min="12551" max="12551" width="16.5703125" style="115" customWidth="1"/>
    <col min="12552" max="12572" width="16.85546875" style="115" customWidth="1"/>
    <col min="12573" max="12573" width="17.28515625" style="115" customWidth="1"/>
    <col min="12574" max="12593" width="14.42578125" style="115" customWidth="1"/>
    <col min="12594" max="12594" width="16.85546875" style="115" customWidth="1"/>
    <col min="12595" max="12800" width="9.140625" style="115"/>
    <col min="12801" max="12801" width="61.7109375" style="115" customWidth="1"/>
    <col min="12802" max="12802" width="18.5703125" style="115" customWidth="1"/>
    <col min="12803" max="12806" width="16.85546875" style="115" customWidth="1"/>
    <col min="12807" max="12807" width="16.5703125" style="115" customWidth="1"/>
    <col min="12808" max="12828" width="16.85546875" style="115" customWidth="1"/>
    <col min="12829" max="12829" width="17.28515625" style="115" customWidth="1"/>
    <col min="12830" max="12849" width="14.42578125" style="115" customWidth="1"/>
    <col min="12850" max="12850" width="16.85546875" style="115" customWidth="1"/>
    <col min="12851" max="13056" width="9.140625" style="115"/>
    <col min="13057" max="13057" width="61.7109375" style="115" customWidth="1"/>
    <col min="13058" max="13058" width="18.5703125" style="115" customWidth="1"/>
    <col min="13059" max="13062" width="16.85546875" style="115" customWidth="1"/>
    <col min="13063" max="13063" width="16.5703125" style="115" customWidth="1"/>
    <col min="13064" max="13084" width="16.85546875" style="115" customWidth="1"/>
    <col min="13085" max="13085" width="17.28515625" style="115" customWidth="1"/>
    <col min="13086" max="13105" width="14.42578125" style="115" customWidth="1"/>
    <col min="13106" max="13106" width="16.85546875" style="115" customWidth="1"/>
    <col min="13107" max="13312" width="9.140625" style="115"/>
    <col min="13313" max="13313" width="61.7109375" style="115" customWidth="1"/>
    <col min="13314" max="13314" width="18.5703125" style="115" customWidth="1"/>
    <col min="13315" max="13318" width="16.85546875" style="115" customWidth="1"/>
    <col min="13319" max="13319" width="16.5703125" style="115" customWidth="1"/>
    <col min="13320" max="13340" width="16.85546875" style="115" customWidth="1"/>
    <col min="13341" max="13341" width="17.28515625" style="115" customWidth="1"/>
    <col min="13342" max="13361" width="14.42578125" style="115" customWidth="1"/>
    <col min="13362" max="13362" width="16.85546875" style="115" customWidth="1"/>
    <col min="13363" max="13568" width="9.140625" style="115"/>
    <col min="13569" max="13569" width="61.7109375" style="115" customWidth="1"/>
    <col min="13570" max="13570" width="18.5703125" style="115" customWidth="1"/>
    <col min="13571" max="13574" width="16.85546875" style="115" customWidth="1"/>
    <col min="13575" max="13575" width="16.5703125" style="115" customWidth="1"/>
    <col min="13576" max="13596" width="16.85546875" style="115" customWidth="1"/>
    <col min="13597" max="13597" width="17.28515625" style="115" customWidth="1"/>
    <col min="13598" max="13617" width="14.42578125" style="115" customWidth="1"/>
    <col min="13618" max="13618" width="16.85546875" style="115" customWidth="1"/>
    <col min="13619" max="13824" width="9.140625" style="115"/>
    <col min="13825" max="13825" width="61.7109375" style="115" customWidth="1"/>
    <col min="13826" max="13826" width="18.5703125" style="115" customWidth="1"/>
    <col min="13827" max="13830" width="16.85546875" style="115" customWidth="1"/>
    <col min="13831" max="13831" width="16.5703125" style="115" customWidth="1"/>
    <col min="13832" max="13852" width="16.85546875" style="115" customWidth="1"/>
    <col min="13853" max="13853" width="17.28515625" style="115" customWidth="1"/>
    <col min="13854" max="13873" width="14.42578125" style="115" customWidth="1"/>
    <col min="13874" max="13874" width="16.85546875" style="115" customWidth="1"/>
    <col min="13875" max="14080" width="9.140625" style="115"/>
    <col min="14081" max="14081" width="61.7109375" style="115" customWidth="1"/>
    <col min="14082" max="14082" width="18.5703125" style="115" customWidth="1"/>
    <col min="14083" max="14086" width="16.85546875" style="115" customWidth="1"/>
    <col min="14087" max="14087" width="16.5703125" style="115" customWidth="1"/>
    <col min="14088" max="14108" width="16.85546875" style="115" customWidth="1"/>
    <col min="14109" max="14109" width="17.28515625" style="115" customWidth="1"/>
    <col min="14110" max="14129" width="14.42578125" style="115" customWidth="1"/>
    <col min="14130" max="14130" width="16.85546875" style="115" customWidth="1"/>
    <col min="14131" max="14336" width="9.140625" style="115"/>
    <col min="14337" max="14337" width="61.7109375" style="115" customWidth="1"/>
    <col min="14338" max="14338" width="18.5703125" style="115" customWidth="1"/>
    <col min="14339" max="14342" width="16.85546875" style="115" customWidth="1"/>
    <col min="14343" max="14343" width="16.5703125" style="115" customWidth="1"/>
    <col min="14344" max="14364" width="16.85546875" style="115" customWidth="1"/>
    <col min="14365" max="14365" width="17.28515625" style="115" customWidth="1"/>
    <col min="14366" max="14385" width="14.42578125" style="115" customWidth="1"/>
    <col min="14386" max="14386" width="16.85546875" style="115" customWidth="1"/>
    <col min="14387" max="14592" width="9.140625" style="115"/>
    <col min="14593" max="14593" width="61.7109375" style="115" customWidth="1"/>
    <col min="14594" max="14594" width="18.5703125" style="115" customWidth="1"/>
    <col min="14595" max="14598" width="16.85546875" style="115" customWidth="1"/>
    <col min="14599" max="14599" width="16.5703125" style="115" customWidth="1"/>
    <col min="14600" max="14620" width="16.85546875" style="115" customWidth="1"/>
    <col min="14621" max="14621" width="17.28515625" style="115" customWidth="1"/>
    <col min="14622" max="14641" width="14.42578125" style="115" customWidth="1"/>
    <col min="14642" max="14642" width="16.85546875" style="115" customWidth="1"/>
    <col min="14643" max="14848" width="9.140625" style="115"/>
    <col min="14849" max="14849" width="61.7109375" style="115" customWidth="1"/>
    <col min="14850" max="14850" width="18.5703125" style="115" customWidth="1"/>
    <col min="14851" max="14854" width="16.85546875" style="115" customWidth="1"/>
    <col min="14855" max="14855" width="16.5703125" style="115" customWidth="1"/>
    <col min="14856" max="14876" width="16.85546875" style="115" customWidth="1"/>
    <col min="14877" max="14877" width="17.28515625" style="115" customWidth="1"/>
    <col min="14878" max="14897" width="14.42578125" style="115" customWidth="1"/>
    <col min="14898" max="14898" width="16.85546875" style="115" customWidth="1"/>
    <col min="14899" max="15104" width="9.140625" style="115"/>
    <col min="15105" max="15105" width="61.7109375" style="115" customWidth="1"/>
    <col min="15106" max="15106" width="18.5703125" style="115" customWidth="1"/>
    <col min="15107" max="15110" width="16.85546875" style="115" customWidth="1"/>
    <col min="15111" max="15111" width="16.5703125" style="115" customWidth="1"/>
    <col min="15112" max="15132" width="16.85546875" style="115" customWidth="1"/>
    <col min="15133" max="15133" width="17.28515625" style="115" customWidth="1"/>
    <col min="15134" max="15153" width="14.42578125" style="115" customWidth="1"/>
    <col min="15154" max="15154" width="16.85546875" style="115" customWidth="1"/>
    <col min="15155" max="15360" width="9.140625" style="115"/>
    <col min="15361" max="15361" width="61.7109375" style="115" customWidth="1"/>
    <col min="15362" max="15362" width="18.5703125" style="115" customWidth="1"/>
    <col min="15363" max="15366" width="16.85546875" style="115" customWidth="1"/>
    <col min="15367" max="15367" width="16.5703125" style="115" customWidth="1"/>
    <col min="15368" max="15388" width="16.85546875" style="115" customWidth="1"/>
    <col min="15389" max="15389" width="17.28515625" style="115" customWidth="1"/>
    <col min="15390" max="15409" width="14.42578125" style="115" customWidth="1"/>
    <col min="15410" max="15410" width="16.85546875" style="115" customWidth="1"/>
    <col min="15411" max="15616" width="9.140625" style="115"/>
    <col min="15617" max="15617" width="61.7109375" style="115" customWidth="1"/>
    <col min="15618" max="15618" width="18.5703125" style="115" customWidth="1"/>
    <col min="15619" max="15622" width="16.85546875" style="115" customWidth="1"/>
    <col min="15623" max="15623" width="16.5703125" style="115" customWidth="1"/>
    <col min="15624" max="15644" width="16.85546875" style="115" customWidth="1"/>
    <col min="15645" max="15645" width="17.28515625" style="115" customWidth="1"/>
    <col min="15646" max="15665" width="14.42578125" style="115" customWidth="1"/>
    <col min="15666" max="15666" width="16.85546875" style="115" customWidth="1"/>
    <col min="15667" max="15872" width="9.140625" style="115"/>
    <col min="15873" max="15873" width="61.7109375" style="115" customWidth="1"/>
    <col min="15874" max="15874" width="18.5703125" style="115" customWidth="1"/>
    <col min="15875" max="15878" width="16.85546875" style="115" customWidth="1"/>
    <col min="15879" max="15879" width="16.5703125" style="115" customWidth="1"/>
    <col min="15880" max="15900" width="16.85546875" style="115" customWidth="1"/>
    <col min="15901" max="15901" width="17.28515625" style="115" customWidth="1"/>
    <col min="15902" max="15921" width="14.42578125" style="115" customWidth="1"/>
    <col min="15922" max="15922" width="16.85546875" style="115" customWidth="1"/>
    <col min="15923" max="16128" width="9.140625" style="115"/>
    <col min="16129" max="16129" width="61.7109375" style="115" customWidth="1"/>
    <col min="16130" max="16130" width="18.5703125" style="115" customWidth="1"/>
    <col min="16131" max="16134" width="16.85546875" style="115" customWidth="1"/>
    <col min="16135" max="16135" width="16.5703125" style="115" customWidth="1"/>
    <col min="16136" max="16156" width="16.85546875" style="115" customWidth="1"/>
    <col min="16157" max="16157" width="17.28515625" style="115" customWidth="1"/>
    <col min="16158" max="16177" width="14.42578125" style="115" customWidth="1"/>
    <col min="16178" max="16178" width="16.85546875" style="115" customWidth="1"/>
    <col min="16179" max="16384" width="9.140625" style="115"/>
  </cols>
  <sheetData>
    <row r="1" spans="1:17" ht="18.75" x14ac:dyDescent="0.2">
      <c r="A1" s="15"/>
      <c r="B1" s="15"/>
      <c r="C1" s="15"/>
      <c r="D1" s="15"/>
      <c r="G1" s="15"/>
      <c r="H1" s="31" t="s">
        <v>66</v>
      </c>
      <c r="Q1" s="91"/>
    </row>
    <row r="2" spans="1:17" ht="18.75" x14ac:dyDescent="0.3">
      <c r="A2" s="15"/>
      <c r="B2" s="15"/>
      <c r="C2" s="15"/>
      <c r="D2" s="15"/>
      <c r="E2" s="115"/>
      <c r="F2" s="115"/>
      <c r="G2" s="15"/>
      <c r="H2" s="12" t="s">
        <v>8</v>
      </c>
      <c r="Q2" s="91"/>
    </row>
    <row r="3" spans="1:17" ht="18.75" x14ac:dyDescent="0.3">
      <c r="A3" s="137"/>
      <c r="B3" s="15"/>
      <c r="C3" s="15"/>
      <c r="D3" s="15"/>
      <c r="E3" s="115"/>
      <c r="F3" s="115"/>
      <c r="G3" s="15"/>
      <c r="H3" s="12" t="s">
        <v>269</v>
      </c>
      <c r="Q3" s="91"/>
    </row>
    <row r="4" spans="1:17" x14ac:dyDescent="0.2">
      <c r="A4" s="137"/>
      <c r="B4" s="15"/>
      <c r="C4" s="15"/>
      <c r="D4" s="15"/>
      <c r="E4" s="15"/>
      <c r="F4" s="15"/>
      <c r="G4" s="15"/>
      <c r="H4" s="15"/>
      <c r="Q4" s="91"/>
    </row>
    <row r="5" spans="1:17" x14ac:dyDescent="0.2">
      <c r="A5" s="386" t="str">
        <f>'1. паспорт местоположение'!A5:C5</f>
        <v>Год раскрытия информации: 2022 год</v>
      </c>
      <c r="B5" s="386"/>
      <c r="C5" s="386"/>
      <c r="D5" s="386"/>
      <c r="E5" s="386"/>
      <c r="F5" s="386"/>
      <c r="G5" s="386"/>
      <c r="H5" s="386"/>
      <c r="Q5" s="91"/>
    </row>
    <row r="6" spans="1:17" x14ac:dyDescent="0.2">
      <c r="A6" s="137"/>
      <c r="B6" s="15"/>
      <c r="C6" s="15"/>
      <c r="D6" s="15"/>
      <c r="E6" s="15"/>
      <c r="F6" s="15"/>
      <c r="G6" s="15"/>
      <c r="H6" s="15"/>
      <c r="Q6" s="91"/>
    </row>
    <row r="7" spans="1:17" ht="18.75" x14ac:dyDescent="0.2">
      <c r="A7" s="332" t="str">
        <f>'1. паспорт местоположение'!A7:C7</f>
        <v xml:space="preserve">Паспорт инвестиционного проекта </v>
      </c>
      <c r="B7" s="332"/>
      <c r="C7" s="332"/>
      <c r="D7" s="332"/>
      <c r="E7" s="332"/>
      <c r="F7" s="332"/>
      <c r="G7" s="332"/>
      <c r="H7" s="332"/>
      <c r="Q7" s="91"/>
    </row>
    <row r="8" spans="1:17" ht="18.75" x14ac:dyDescent="0.2">
      <c r="A8" s="160"/>
      <c r="B8" s="160"/>
      <c r="C8" s="160"/>
      <c r="D8" s="160"/>
      <c r="E8" s="160"/>
      <c r="F8" s="160"/>
      <c r="G8" s="160"/>
      <c r="H8" s="160"/>
      <c r="Q8" s="91"/>
    </row>
    <row r="9" spans="1:17" ht="18.75" x14ac:dyDescent="0.2">
      <c r="A9" s="359" t="str">
        <f>'1. паспорт местоположение'!A9:C9</f>
        <v>Акционерное общество "Янтарьэнерго" ДЗО  ПАО "Россети"</v>
      </c>
      <c r="B9" s="359"/>
      <c r="C9" s="359"/>
      <c r="D9" s="359"/>
      <c r="E9" s="359"/>
      <c r="F9" s="359"/>
      <c r="G9" s="359"/>
      <c r="H9" s="359"/>
      <c r="Q9" s="91"/>
    </row>
    <row r="10" spans="1:17" x14ac:dyDescent="0.2">
      <c r="A10" s="337" t="s">
        <v>6</v>
      </c>
      <c r="B10" s="337"/>
      <c r="C10" s="337"/>
      <c r="D10" s="337"/>
      <c r="E10" s="337"/>
      <c r="F10" s="337"/>
      <c r="G10" s="337"/>
      <c r="H10" s="337"/>
      <c r="Q10" s="91"/>
    </row>
    <row r="11" spans="1:17" ht="18.75" x14ac:dyDescent="0.2">
      <c r="A11" s="160"/>
      <c r="B11" s="160"/>
      <c r="C11" s="160"/>
      <c r="D11" s="160"/>
      <c r="E11" s="160"/>
      <c r="F11" s="160"/>
      <c r="G11" s="160"/>
      <c r="H11" s="160"/>
      <c r="Q11" s="91"/>
    </row>
    <row r="12" spans="1:17" ht="18.75" x14ac:dyDescent="0.2">
      <c r="A12" s="359" t="str">
        <f>'1. паспорт местоположение'!A12:C12</f>
        <v>F_prj_111001_2475</v>
      </c>
      <c r="B12" s="359"/>
      <c r="C12" s="359"/>
      <c r="D12" s="359"/>
      <c r="E12" s="359"/>
      <c r="F12" s="359"/>
      <c r="G12" s="359"/>
      <c r="H12" s="359"/>
      <c r="Q12" s="91"/>
    </row>
    <row r="13" spans="1:17" x14ac:dyDescent="0.2">
      <c r="A13" s="337" t="s">
        <v>5</v>
      </c>
      <c r="B13" s="337"/>
      <c r="C13" s="337"/>
      <c r="D13" s="337"/>
      <c r="E13" s="337"/>
      <c r="F13" s="337"/>
      <c r="G13" s="337"/>
      <c r="H13" s="337"/>
    </row>
    <row r="14" spans="1:17" ht="18.75" x14ac:dyDescent="0.2">
      <c r="A14" s="139"/>
      <c r="B14" s="139"/>
      <c r="C14" s="139"/>
      <c r="D14" s="139"/>
      <c r="E14" s="139"/>
      <c r="F14" s="139"/>
      <c r="G14" s="139"/>
      <c r="H14" s="139"/>
    </row>
    <row r="15" spans="1:17" ht="18.75" x14ac:dyDescent="0.2">
      <c r="A15" s="359" t="str">
        <f>'1. паспорт местоположение'!A15:C15</f>
        <v>Разработка проектно-сметной документации по титулу "Реконструкция ВЛ 110 кВ №122 и ВЛ №155 (ВЛ 122 - инв. № 5115094, ВЛ 155 - инв. № 5115966)"</v>
      </c>
      <c r="B15" s="359"/>
      <c r="C15" s="359"/>
      <c r="D15" s="359"/>
      <c r="E15" s="359"/>
      <c r="F15" s="359"/>
      <c r="G15" s="359"/>
      <c r="H15" s="359"/>
    </row>
    <row r="16" spans="1:17" x14ac:dyDescent="0.2">
      <c r="A16" s="337" t="s">
        <v>4</v>
      </c>
      <c r="B16" s="337"/>
      <c r="C16" s="337"/>
      <c r="D16" s="337"/>
      <c r="E16" s="337"/>
      <c r="F16" s="337"/>
      <c r="G16" s="337"/>
      <c r="H16" s="337"/>
    </row>
    <row r="17" spans="1:55" ht="18.75" x14ac:dyDescent="0.2">
      <c r="A17" s="144"/>
      <c r="B17" s="144"/>
      <c r="C17" s="144"/>
      <c r="D17" s="144"/>
      <c r="E17" s="144"/>
      <c r="F17" s="144"/>
      <c r="G17" s="144"/>
      <c r="H17" s="144"/>
      <c r="Q17" s="93"/>
    </row>
    <row r="18" spans="1:55" ht="18.75" x14ac:dyDescent="0.2">
      <c r="A18" s="359" t="s">
        <v>370</v>
      </c>
      <c r="B18" s="359"/>
      <c r="C18" s="359"/>
      <c r="D18" s="359"/>
      <c r="E18" s="359"/>
      <c r="F18" s="359"/>
      <c r="G18" s="359"/>
      <c r="H18" s="359"/>
      <c r="Q18" s="93"/>
    </row>
    <row r="19" spans="1:55" x14ac:dyDescent="0.2">
      <c r="A19" s="92"/>
      <c r="Q19" s="93"/>
    </row>
    <row r="20" spans="1:55" x14ac:dyDescent="0.2">
      <c r="A20" s="92"/>
      <c r="Q20" s="93"/>
    </row>
    <row r="21" spans="1:55" x14ac:dyDescent="0.2">
      <c r="A21" s="92"/>
      <c r="Q21" s="93"/>
    </row>
    <row r="22" spans="1:55" x14ac:dyDescent="0.2">
      <c r="A22" s="92"/>
      <c r="Q22" s="94"/>
    </row>
    <row r="23" spans="1:55" x14ac:dyDescent="0.2">
      <c r="A23" s="92"/>
      <c r="Q23" s="93"/>
    </row>
    <row r="24" spans="1:55" s="90" customFormat="1" ht="16.5" thickBot="1" x14ac:dyDescent="0.25">
      <c r="A24" s="95" t="s">
        <v>268</v>
      </c>
      <c r="B24" s="95" t="s">
        <v>1</v>
      </c>
      <c r="D24" s="96"/>
      <c r="E24" s="97"/>
      <c r="F24" s="97"/>
      <c r="G24" s="97"/>
      <c r="H24" s="97"/>
      <c r="AD24" s="115"/>
      <c r="AE24" s="115"/>
      <c r="AF24" s="115"/>
      <c r="AG24" s="115"/>
      <c r="AH24" s="115"/>
      <c r="AI24" s="115"/>
      <c r="AJ24" s="115"/>
      <c r="AK24" s="115"/>
      <c r="AL24" s="115"/>
      <c r="AM24" s="115"/>
      <c r="AN24" s="115"/>
      <c r="AO24" s="115"/>
      <c r="AP24" s="115"/>
      <c r="AQ24" s="115"/>
      <c r="AR24" s="115"/>
      <c r="AS24" s="115"/>
      <c r="AT24" s="115"/>
      <c r="AU24" s="115"/>
      <c r="AV24" s="115"/>
      <c r="AW24" s="185"/>
      <c r="AX24" s="185"/>
      <c r="AY24" s="185"/>
      <c r="AZ24" s="185"/>
      <c r="BA24" s="185"/>
      <c r="BB24" s="185"/>
      <c r="BC24" s="185"/>
    </row>
    <row r="25" spans="1:55" s="90" customFormat="1" x14ac:dyDescent="0.2">
      <c r="A25" s="237" t="s">
        <v>402</v>
      </c>
      <c r="B25" s="253">
        <f>0.507706*1000000</f>
        <v>507706</v>
      </c>
      <c r="AD25" s="115"/>
      <c r="AE25" s="115"/>
      <c r="AF25" s="115"/>
      <c r="AG25" s="115"/>
      <c r="AH25" s="115"/>
      <c r="AI25" s="115"/>
      <c r="AJ25" s="115"/>
      <c r="AK25" s="115"/>
      <c r="AL25" s="115"/>
      <c r="AM25" s="115"/>
      <c r="AN25" s="115"/>
      <c r="AO25" s="115"/>
      <c r="AP25" s="115"/>
      <c r="AQ25" s="115"/>
      <c r="AR25" s="115"/>
      <c r="AS25" s="115"/>
      <c r="AT25" s="115"/>
      <c r="AU25" s="115"/>
      <c r="AV25" s="115"/>
      <c r="AW25" s="185"/>
      <c r="AX25" s="185"/>
      <c r="AY25" s="185"/>
      <c r="AZ25" s="185"/>
      <c r="BA25" s="185"/>
      <c r="BB25" s="185"/>
      <c r="BC25" s="185"/>
    </row>
    <row r="26" spans="1:55" s="90" customFormat="1" x14ac:dyDescent="0.2">
      <c r="A26" s="187" t="s">
        <v>266</v>
      </c>
      <c r="B26" s="254">
        <v>0</v>
      </c>
      <c r="AD26" s="115"/>
      <c r="AE26" s="115"/>
      <c r="AF26" s="115"/>
      <c r="AG26" s="115"/>
      <c r="AH26" s="115"/>
      <c r="AI26" s="115"/>
      <c r="AJ26" s="115"/>
      <c r="AK26" s="115"/>
      <c r="AL26" s="115"/>
      <c r="AM26" s="115"/>
      <c r="AN26" s="115"/>
      <c r="AO26" s="115"/>
      <c r="AP26" s="115"/>
      <c r="AQ26" s="115"/>
      <c r="AR26" s="115"/>
      <c r="AS26" s="115"/>
      <c r="AT26" s="115"/>
      <c r="AU26" s="115"/>
      <c r="AV26" s="115"/>
      <c r="AW26" s="185"/>
      <c r="AX26" s="185"/>
      <c r="AY26" s="185"/>
      <c r="AZ26" s="185"/>
      <c r="BA26" s="185"/>
      <c r="BB26" s="185"/>
      <c r="BC26" s="185"/>
    </row>
    <row r="27" spans="1:55" s="90" customFormat="1" x14ac:dyDescent="0.2">
      <c r="A27" s="187" t="s">
        <v>264</v>
      </c>
      <c r="B27" s="254">
        <v>35</v>
      </c>
      <c r="D27" s="92" t="s">
        <v>267</v>
      </c>
      <c r="AD27" s="115"/>
      <c r="AE27" s="115"/>
      <c r="AF27" s="115"/>
      <c r="AG27" s="115"/>
      <c r="AH27" s="115"/>
      <c r="AI27" s="115"/>
      <c r="AJ27" s="115"/>
      <c r="AK27" s="115"/>
      <c r="AL27" s="115"/>
      <c r="AM27" s="115"/>
      <c r="AN27" s="115"/>
      <c r="AO27" s="115"/>
      <c r="AP27" s="115"/>
      <c r="AQ27" s="115"/>
      <c r="AR27" s="115"/>
      <c r="AS27" s="115"/>
      <c r="AT27" s="115"/>
      <c r="AU27" s="115"/>
      <c r="AV27" s="115"/>
      <c r="AW27" s="185"/>
      <c r="AX27" s="185"/>
      <c r="AY27" s="185"/>
      <c r="AZ27" s="185"/>
      <c r="BA27" s="185"/>
      <c r="BB27" s="185"/>
      <c r="BC27" s="185"/>
    </row>
    <row r="28" spans="1:55" s="90" customFormat="1" ht="16.5" thickBot="1" x14ac:dyDescent="0.25">
      <c r="A28" s="188" t="s">
        <v>262</v>
      </c>
      <c r="B28" s="255">
        <v>1</v>
      </c>
      <c r="D28" s="387" t="s">
        <v>265</v>
      </c>
      <c r="E28" s="388"/>
      <c r="F28" s="389"/>
      <c r="G28" s="234" t="str">
        <f>IF(SUM(B90:AV90)=0,"не окупается",SUM(B90:AV90))</f>
        <v>не окупается</v>
      </c>
      <c r="H28" s="189"/>
      <c r="AD28" s="115"/>
      <c r="AE28" s="115"/>
      <c r="AF28" s="115"/>
      <c r="AG28" s="115"/>
      <c r="AH28" s="115"/>
      <c r="AI28" s="115"/>
      <c r="AJ28" s="115"/>
      <c r="AK28" s="115"/>
      <c r="AL28" s="115"/>
      <c r="AM28" s="115"/>
      <c r="AN28" s="115"/>
      <c r="AO28" s="115"/>
      <c r="AP28" s="115"/>
      <c r="AQ28" s="115"/>
      <c r="AR28" s="115"/>
      <c r="AS28" s="115"/>
      <c r="AT28" s="115"/>
      <c r="AU28" s="115"/>
      <c r="AV28" s="115"/>
      <c r="AW28" s="185"/>
      <c r="AX28" s="185"/>
      <c r="AY28" s="185"/>
      <c r="AZ28" s="185"/>
      <c r="BA28" s="185"/>
      <c r="BB28" s="185"/>
      <c r="BC28" s="185"/>
    </row>
    <row r="29" spans="1:55" s="90" customFormat="1" x14ac:dyDescent="0.2">
      <c r="A29" s="237" t="s">
        <v>261</v>
      </c>
      <c r="B29" s="253"/>
      <c r="D29" s="387" t="s">
        <v>263</v>
      </c>
      <c r="E29" s="388"/>
      <c r="F29" s="389"/>
      <c r="G29" s="234" t="str">
        <f>IF(SUM(B91:AV91)=0,"не окупается",SUM(B91:AV91))</f>
        <v>не окупается</v>
      </c>
      <c r="H29" s="189"/>
      <c r="AD29" s="115"/>
      <c r="AE29" s="115"/>
      <c r="AF29" s="115"/>
      <c r="AG29" s="115"/>
      <c r="AH29" s="115"/>
      <c r="AI29" s="115"/>
      <c r="AJ29" s="115"/>
      <c r="AK29" s="115"/>
      <c r="AL29" s="115"/>
      <c r="AM29" s="115"/>
      <c r="AN29" s="115"/>
      <c r="AO29" s="115"/>
      <c r="AP29" s="115"/>
      <c r="AQ29" s="115"/>
      <c r="AR29" s="115"/>
      <c r="AS29" s="115"/>
      <c r="AT29" s="115"/>
      <c r="AU29" s="115"/>
      <c r="AV29" s="115"/>
      <c r="AW29" s="185"/>
      <c r="AX29" s="185"/>
      <c r="AY29" s="185"/>
      <c r="AZ29" s="185"/>
      <c r="BA29" s="185"/>
      <c r="BB29" s="185"/>
      <c r="BC29" s="185"/>
    </row>
    <row r="30" spans="1:55" s="90" customFormat="1" x14ac:dyDescent="0.2">
      <c r="A30" s="187" t="s">
        <v>403</v>
      </c>
      <c r="B30" s="254">
        <v>3</v>
      </c>
      <c r="D30" s="387" t="s">
        <v>410</v>
      </c>
      <c r="E30" s="388"/>
      <c r="F30" s="389"/>
      <c r="G30" s="235">
        <f>L88</f>
        <v>-9746800</v>
      </c>
      <c r="H30" s="190"/>
      <c r="AD30" s="115"/>
      <c r="AE30" s="115"/>
      <c r="AF30" s="115"/>
      <c r="AG30" s="115"/>
      <c r="AH30" s="115"/>
      <c r="AI30" s="115"/>
      <c r="AJ30" s="115"/>
      <c r="AK30" s="115"/>
      <c r="AL30" s="115"/>
      <c r="AM30" s="115"/>
      <c r="AN30" s="115"/>
      <c r="AO30" s="115"/>
      <c r="AP30" s="115"/>
      <c r="AQ30" s="115"/>
      <c r="AR30" s="115"/>
      <c r="AS30" s="115"/>
      <c r="AT30" s="115"/>
      <c r="AU30" s="115"/>
      <c r="AV30" s="115"/>
      <c r="AW30" s="185"/>
      <c r="AX30" s="185"/>
      <c r="AY30" s="185"/>
      <c r="AZ30" s="185"/>
      <c r="BA30" s="185"/>
      <c r="BB30" s="185"/>
      <c r="BC30" s="185"/>
    </row>
    <row r="31" spans="1:55" s="90" customFormat="1" x14ac:dyDescent="0.2">
      <c r="A31" s="187" t="s">
        <v>260</v>
      </c>
      <c r="B31" s="254">
        <v>3</v>
      </c>
      <c r="D31" s="387" t="s">
        <v>411</v>
      </c>
      <c r="E31" s="388"/>
      <c r="F31" s="389"/>
      <c r="G31" s="236" t="str">
        <f>IF(G30&gt;0,"да","нет")</f>
        <v>нет</v>
      </c>
      <c r="H31" s="191"/>
      <c r="AD31" s="115"/>
      <c r="AE31" s="115"/>
      <c r="AF31" s="115"/>
      <c r="AG31" s="115"/>
      <c r="AH31" s="115"/>
      <c r="AI31" s="115"/>
      <c r="AJ31" s="115"/>
      <c r="AK31" s="115"/>
      <c r="AL31" s="115"/>
      <c r="AM31" s="115"/>
      <c r="AN31" s="115"/>
      <c r="AO31" s="115"/>
      <c r="AP31" s="115"/>
      <c r="AQ31" s="115"/>
      <c r="AR31" s="115"/>
      <c r="AS31" s="115"/>
      <c r="AT31" s="115"/>
      <c r="AU31" s="115"/>
      <c r="AV31" s="115"/>
      <c r="AW31" s="185"/>
      <c r="AX31" s="185"/>
      <c r="AY31" s="185"/>
      <c r="AZ31" s="185"/>
      <c r="BA31" s="185"/>
      <c r="BB31" s="185"/>
      <c r="BC31" s="185"/>
    </row>
    <row r="32" spans="1:55" s="90" customFormat="1" x14ac:dyDescent="0.2">
      <c r="A32" s="238" t="s">
        <v>239</v>
      </c>
      <c r="B32" s="254"/>
      <c r="AD32" s="115"/>
      <c r="AE32" s="115"/>
      <c r="AF32" s="115"/>
      <c r="AG32" s="115"/>
      <c r="AH32" s="115"/>
      <c r="AI32" s="115"/>
      <c r="AJ32" s="115"/>
      <c r="AK32" s="115"/>
      <c r="AL32" s="115"/>
      <c r="AM32" s="115"/>
      <c r="AN32" s="115"/>
      <c r="AO32" s="115"/>
      <c r="AP32" s="115"/>
      <c r="AQ32" s="115"/>
      <c r="AR32" s="115"/>
      <c r="AS32" s="115"/>
      <c r="AT32" s="115"/>
      <c r="AU32" s="115"/>
      <c r="AV32" s="115"/>
      <c r="AW32" s="185"/>
      <c r="AX32" s="185"/>
      <c r="AY32" s="185"/>
      <c r="AZ32" s="185"/>
      <c r="BA32" s="185"/>
      <c r="BB32" s="185"/>
      <c r="BC32" s="185"/>
    </row>
    <row r="33" spans="1:55" s="90" customFormat="1" x14ac:dyDescent="0.2">
      <c r="A33" s="187" t="s">
        <v>259</v>
      </c>
      <c r="B33" s="254">
        <v>1</v>
      </c>
      <c r="AD33" s="115"/>
      <c r="AE33" s="115"/>
      <c r="AF33" s="115"/>
      <c r="AG33" s="115"/>
      <c r="AH33" s="115"/>
      <c r="AI33" s="115"/>
      <c r="AJ33" s="115"/>
      <c r="AK33" s="115"/>
      <c r="AL33" s="115"/>
      <c r="AM33" s="115"/>
      <c r="AN33" s="115"/>
      <c r="AO33" s="115"/>
      <c r="AP33" s="115"/>
      <c r="AQ33" s="115"/>
      <c r="AR33" s="115"/>
      <c r="AS33" s="115"/>
      <c r="AT33" s="115"/>
      <c r="AU33" s="115"/>
      <c r="AV33" s="115"/>
      <c r="AW33" s="185"/>
      <c r="AX33" s="185"/>
      <c r="AY33" s="185"/>
      <c r="AZ33" s="185"/>
      <c r="BA33" s="185"/>
      <c r="BB33" s="185"/>
      <c r="BC33" s="185"/>
    </row>
    <row r="34" spans="1:55" s="90" customFormat="1" x14ac:dyDescent="0.2">
      <c r="A34" s="187" t="s">
        <v>258</v>
      </c>
      <c r="B34" s="254">
        <v>1</v>
      </c>
      <c r="AD34" s="115"/>
      <c r="AE34" s="115"/>
      <c r="AF34" s="115"/>
      <c r="AG34" s="115"/>
      <c r="AH34" s="115"/>
      <c r="AI34" s="115"/>
      <c r="AJ34" s="115"/>
      <c r="AK34" s="115"/>
      <c r="AL34" s="115"/>
      <c r="AM34" s="115"/>
      <c r="AN34" s="115"/>
      <c r="AO34" s="115"/>
      <c r="AP34" s="115"/>
      <c r="AQ34" s="115"/>
      <c r="AR34" s="115"/>
      <c r="AS34" s="115"/>
      <c r="AT34" s="115"/>
      <c r="AU34" s="115"/>
      <c r="AV34" s="115"/>
      <c r="AW34" s="185"/>
      <c r="AX34" s="185"/>
      <c r="AY34" s="185"/>
      <c r="AZ34" s="185"/>
      <c r="BA34" s="185"/>
      <c r="BB34" s="185"/>
      <c r="BC34" s="185"/>
    </row>
    <row r="35" spans="1:55" s="90" customFormat="1" x14ac:dyDescent="0.2">
      <c r="A35" s="192" t="s">
        <v>412</v>
      </c>
      <c r="B35" s="254"/>
      <c r="AD35" s="115"/>
      <c r="AE35" s="115"/>
      <c r="AF35" s="115"/>
      <c r="AG35" s="115"/>
      <c r="AH35" s="115"/>
      <c r="AI35" s="115"/>
      <c r="AJ35" s="115"/>
      <c r="AK35" s="115"/>
      <c r="AL35" s="115"/>
      <c r="AM35" s="115"/>
      <c r="AN35" s="115"/>
      <c r="AO35" s="115"/>
      <c r="AP35" s="115"/>
      <c r="AQ35" s="115"/>
      <c r="AR35" s="115"/>
      <c r="AS35" s="115"/>
      <c r="AT35" s="115"/>
      <c r="AU35" s="115"/>
      <c r="AV35" s="115"/>
      <c r="AW35" s="185"/>
      <c r="AX35" s="185"/>
      <c r="AY35" s="185"/>
      <c r="AZ35" s="185"/>
      <c r="BA35" s="185"/>
      <c r="BB35" s="185"/>
      <c r="BC35" s="185"/>
    </row>
    <row r="36" spans="1:55" s="90" customFormat="1" ht="16.5" thickBot="1" x14ac:dyDescent="0.25">
      <c r="A36" s="239" t="s">
        <v>233</v>
      </c>
      <c r="B36" s="256">
        <v>0.2</v>
      </c>
      <c r="AD36" s="115"/>
      <c r="AE36" s="115"/>
      <c r="AF36" s="115"/>
      <c r="AG36" s="115"/>
      <c r="AH36" s="115"/>
      <c r="AI36" s="115"/>
      <c r="AJ36" s="115"/>
      <c r="AK36" s="115"/>
      <c r="AL36" s="115"/>
      <c r="AM36" s="115"/>
      <c r="AN36" s="115"/>
      <c r="AO36" s="115"/>
      <c r="AP36" s="115"/>
      <c r="AQ36" s="115"/>
      <c r="AR36" s="115"/>
      <c r="AS36" s="115"/>
      <c r="AT36" s="115"/>
      <c r="AU36" s="115"/>
      <c r="AV36" s="115"/>
      <c r="AW36" s="185"/>
      <c r="AX36" s="185"/>
      <c r="AY36" s="185"/>
      <c r="AZ36" s="185"/>
      <c r="BA36" s="185"/>
      <c r="BB36" s="185"/>
      <c r="BC36" s="185"/>
    </row>
    <row r="37" spans="1:55" s="90" customFormat="1" x14ac:dyDescent="0.2">
      <c r="A37" s="186" t="s">
        <v>404</v>
      </c>
      <c r="B37" s="253">
        <v>0</v>
      </c>
      <c r="AD37" s="115"/>
      <c r="AE37" s="115"/>
      <c r="AF37" s="115"/>
      <c r="AG37" s="115"/>
      <c r="AH37" s="115"/>
      <c r="AI37" s="115"/>
      <c r="AJ37" s="115"/>
      <c r="AK37" s="115"/>
      <c r="AL37" s="115"/>
      <c r="AM37" s="115"/>
      <c r="AN37" s="115"/>
      <c r="AO37" s="115"/>
      <c r="AP37" s="115"/>
      <c r="AQ37" s="115"/>
      <c r="AR37" s="115"/>
      <c r="AS37" s="115"/>
      <c r="AT37" s="115"/>
      <c r="AU37" s="115"/>
      <c r="AV37" s="115"/>
      <c r="AW37" s="185"/>
      <c r="AX37" s="185"/>
      <c r="AY37" s="185"/>
      <c r="AZ37" s="185"/>
      <c r="BA37" s="185"/>
      <c r="BB37" s="185"/>
      <c r="BC37" s="185"/>
    </row>
    <row r="38" spans="1:55" s="90" customFormat="1" x14ac:dyDescent="0.2">
      <c r="A38" s="187" t="s">
        <v>257</v>
      </c>
      <c r="B38" s="254"/>
      <c r="AD38" s="115"/>
      <c r="AE38" s="115"/>
      <c r="AF38" s="115"/>
      <c r="AG38" s="115"/>
      <c r="AH38" s="115"/>
      <c r="AI38" s="115"/>
      <c r="AJ38" s="115"/>
      <c r="AK38" s="115"/>
      <c r="AL38" s="115"/>
      <c r="AM38" s="115"/>
      <c r="AN38" s="115"/>
      <c r="AO38" s="115"/>
      <c r="AP38" s="115"/>
      <c r="AQ38" s="115"/>
      <c r="AR38" s="115"/>
      <c r="AS38" s="115"/>
      <c r="AT38" s="115"/>
      <c r="AU38" s="115"/>
      <c r="AV38" s="115"/>
      <c r="AW38" s="185"/>
      <c r="AX38" s="185"/>
      <c r="AY38" s="185"/>
      <c r="AZ38" s="185"/>
      <c r="BA38" s="185"/>
      <c r="BB38" s="185"/>
      <c r="BC38" s="185"/>
    </row>
    <row r="39" spans="1:55" s="90" customFormat="1" ht="16.5" thickBot="1" x14ac:dyDescent="0.25">
      <c r="A39" s="192" t="s">
        <v>256</v>
      </c>
      <c r="B39" s="257"/>
      <c r="AD39" s="115"/>
      <c r="AE39" s="115"/>
      <c r="AF39" s="115"/>
      <c r="AG39" s="115"/>
      <c r="AH39" s="115"/>
      <c r="AI39" s="115"/>
      <c r="AJ39" s="115"/>
      <c r="AK39" s="115"/>
      <c r="AL39" s="115"/>
      <c r="AM39" s="115"/>
      <c r="AN39" s="115"/>
      <c r="AO39" s="115"/>
      <c r="AP39" s="115"/>
      <c r="AQ39" s="115"/>
      <c r="AR39" s="115"/>
      <c r="AS39" s="115"/>
      <c r="AT39" s="115"/>
      <c r="AU39" s="115"/>
      <c r="AV39" s="115"/>
      <c r="AW39" s="185"/>
      <c r="AX39" s="185"/>
      <c r="AY39" s="185"/>
      <c r="AZ39" s="185"/>
      <c r="BA39" s="185"/>
      <c r="BB39" s="185"/>
      <c r="BC39" s="185"/>
    </row>
    <row r="40" spans="1:55" s="185" customFormat="1" x14ac:dyDescent="0.2">
      <c r="A40" s="193" t="s">
        <v>405</v>
      </c>
      <c r="B40" s="258">
        <v>1</v>
      </c>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115"/>
      <c r="AE40" s="115"/>
      <c r="AF40" s="115"/>
      <c r="AG40" s="115"/>
      <c r="AH40" s="115"/>
      <c r="AI40" s="115"/>
      <c r="AJ40" s="115"/>
      <c r="AK40" s="115"/>
      <c r="AL40" s="115"/>
      <c r="AM40" s="115"/>
      <c r="AN40" s="115"/>
      <c r="AO40" s="115"/>
      <c r="AP40" s="115"/>
      <c r="AQ40" s="115"/>
      <c r="AR40" s="115"/>
      <c r="AS40" s="115"/>
      <c r="AT40" s="115"/>
      <c r="AU40" s="115"/>
      <c r="AV40" s="115"/>
    </row>
    <row r="41" spans="1:55" s="185" customFormat="1" x14ac:dyDescent="0.2">
      <c r="A41" s="194" t="s">
        <v>255</v>
      </c>
      <c r="B41" s="259"/>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115"/>
      <c r="AE41" s="115"/>
      <c r="AF41" s="115"/>
      <c r="AG41" s="115"/>
      <c r="AH41" s="115"/>
      <c r="AI41" s="115"/>
      <c r="AJ41" s="115"/>
      <c r="AK41" s="115"/>
      <c r="AL41" s="115"/>
      <c r="AM41" s="115"/>
      <c r="AN41" s="115"/>
      <c r="AO41" s="115"/>
      <c r="AP41" s="115"/>
      <c r="AQ41" s="115"/>
      <c r="AR41" s="115"/>
      <c r="AS41" s="115"/>
      <c r="AT41" s="115"/>
      <c r="AU41" s="115"/>
      <c r="AV41" s="115"/>
    </row>
    <row r="42" spans="1:55" s="185" customFormat="1" x14ac:dyDescent="0.2">
      <c r="A42" s="194" t="s">
        <v>254</v>
      </c>
      <c r="B42" s="26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115"/>
      <c r="AE42" s="115"/>
      <c r="AF42" s="115"/>
      <c r="AG42" s="115"/>
      <c r="AH42" s="115"/>
      <c r="AI42" s="115"/>
      <c r="AJ42" s="115"/>
      <c r="AK42" s="115"/>
      <c r="AL42" s="115"/>
      <c r="AM42" s="115"/>
      <c r="AN42" s="115"/>
      <c r="AO42" s="115"/>
      <c r="AP42" s="115"/>
      <c r="AQ42" s="115"/>
      <c r="AR42" s="115"/>
      <c r="AS42" s="115"/>
      <c r="AT42" s="115"/>
      <c r="AU42" s="115"/>
      <c r="AV42" s="115"/>
    </row>
    <row r="43" spans="1:55" s="185" customFormat="1" x14ac:dyDescent="0.2">
      <c r="A43" s="194" t="s">
        <v>253</v>
      </c>
      <c r="B43" s="260">
        <v>0</v>
      </c>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115"/>
      <c r="AE43" s="115"/>
      <c r="AF43" s="115"/>
      <c r="AG43" s="115"/>
      <c r="AH43" s="115"/>
      <c r="AI43" s="115"/>
      <c r="AJ43" s="115"/>
      <c r="AK43" s="115"/>
      <c r="AL43" s="115"/>
      <c r="AM43" s="115"/>
      <c r="AN43" s="115"/>
      <c r="AO43" s="115"/>
      <c r="AP43" s="115"/>
      <c r="AQ43" s="115"/>
      <c r="AR43" s="115"/>
      <c r="AS43" s="115"/>
      <c r="AT43" s="115"/>
      <c r="AU43" s="115"/>
      <c r="AV43" s="115"/>
    </row>
    <row r="44" spans="1:55" s="185" customFormat="1" x14ac:dyDescent="0.2">
      <c r="A44" s="194" t="s">
        <v>252</v>
      </c>
      <c r="B44" s="260">
        <v>0.13</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115"/>
      <c r="AE44" s="115"/>
      <c r="AF44" s="115"/>
      <c r="AG44" s="115"/>
      <c r="AH44" s="115"/>
      <c r="AI44" s="115"/>
      <c r="AJ44" s="115"/>
      <c r="AK44" s="115"/>
      <c r="AL44" s="115"/>
      <c r="AM44" s="115"/>
      <c r="AN44" s="115"/>
      <c r="AO44" s="115"/>
      <c r="AP44" s="115"/>
      <c r="AQ44" s="115"/>
      <c r="AR44" s="115"/>
      <c r="AS44" s="115"/>
      <c r="AT44" s="115"/>
      <c r="AU44" s="115"/>
      <c r="AV44" s="115"/>
    </row>
    <row r="45" spans="1:55" s="185" customFormat="1" x14ac:dyDescent="0.2">
      <c r="A45" s="194" t="s">
        <v>251</v>
      </c>
      <c r="B45" s="260">
        <v>1</v>
      </c>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115"/>
      <c r="AE45" s="115"/>
      <c r="AF45" s="115"/>
      <c r="AG45" s="115"/>
      <c r="AH45" s="115"/>
      <c r="AI45" s="115"/>
      <c r="AJ45" s="115"/>
      <c r="AK45" s="115"/>
      <c r="AL45" s="115"/>
      <c r="AM45" s="115"/>
      <c r="AN45" s="115"/>
      <c r="AO45" s="115"/>
      <c r="AP45" s="115"/>
      <c r="AQ45" s="115"/>
      <c r="AR45" s="115"/>
      <c r="AS45" s="115"/>
      <c r="AT45" s="115"/>
      <c r="AU45" s="115"/>
      <c r="AV45" s="115"/>
    </row>
    <row r="46" spans="1:55" s="185" customFormat="1" ht="16.5" thickBot="1" x14ac:dyDescent="0.25">
      <c r="A46" s="196" t="s">
        <v>413</v>
      </c>
      <c r="B46" s="195">
        <f>B45*B44+B43*B42*(1-B36)</f>
        <v>0.13</v>
      </c>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115"/>
      <c r="AE46" s="115"/>
      <c r="AF46" s="115"/>
      <c r="AG46" s="115"/>
      <c r="AH46" s="115"/>
      <c r="AI46" s="115"/>
      <c r="AJ46" s="115"/>
      <c r="AK46" s="115"/>
      <c r="AL46" s="115"/>
      <c r="AM46" s="115"/>
      <c r="AN46" s="115"/>
      <c r="AO46" s="115"/>
      <c r="AP46" s="115"/>
      <c r="AQ46" s="115"/>
      <c r="AR46" s="115"/>
      <c r="AS46" s="115"/>
      <c r="AT46" s="115"/>
      <c r="AU46" s="115"/>
      <c r="AV46" s="115"/>
    </row>
    <row r="47" spans="1:55" s="185" customFormat="1" x14ac:dyDescent="0.2">
      <c r="A47" s="240" t="s">
        <v>250</v>
      </c>
      <c r="B47" s="98">
        <v>1</v>
      </c>
      <c r="C47" s="98">
        <v>2</v>
      </c>
      <c r="D47" s="98">
        <v>3</v>
      </c>
      <c r="E47" s="98">
        <v>4</v>
      </c>
      <c r="F47" s="98">
        <v>5</v>
      </c>
      <c r="G47" s="98">
        <v>6</v>
      </c>
      <c r="H47" s="98">
        <v>7</v>
      </c>
      <c r="I47" s="98">
        <v>8</v>
      </c>
      <c r="J47" s="98">
        <v>9</v>
      </c>
      <c r="K47" s="98">
        <v>10</v>
      </c>
      <c r="L47" s="98">
        <v>11</v>
      </c>
      <c r="M47" s="98">
        <v>12</v>
      </c>
      <c r="N47" s="98">
        <v>13</v>
      </c>
      <c r="O47" s="98">
        <v>14</v>
      </c>
      <c r="P47" s="98">
        <v>15</v>
      </c>
      <c r="Q47" s="98">
        <v>16</v>
      </c>
      <c r="R47" s="98">
        <v>17</v>
      </c>
      <c r="S47" s="98">
        <v>18</v>
      </c>
      <c r="T47" s="98">
        <v>19</v>
      </c>
      <c r="U47" s="98">
        <v>20</v>
      </c>
      <c r="V47" s="98">
        <v>21</v>
      </c>
      <c r="W47" s="98">
        <v>22</v>
      </c>
      <c r="X47" s="98">
        <v>23</v>
      </c>
      <c r="Y47" s="98">
        <v>24</v>
      </c>
      <c r="Z47" s="98">
        <v>25</v>
      </c>
      <c r="AA47" s="98">
        <v>26</v>
      </c>
      <c r="AB47" s="98">
        <v>27</v>
      </c>
      <c r="AC47" s="98">
        <v>28</v>
      </c>
      <c r="AD47" s="98">
        <v>29</v>
      </c>
      <c r="AE47" s="98">
        <v>30</v>
      </c>
      <c r="AF47" s="98">
        <v>31</v>
      </c>
      <c r="AG47" s="98">
        <v>32</v>
      </c>
      <c r="AH47" s="98">
        <v>33</v>
      </c>
      <c r="AI47" s="98">
        <v>34</v>
      </c>
      <c r="AJ47" s="98">
        <v>35</v>
      </c>
      <c r="AK47" s="98">
        <v>36</v>
      </c>
      <c r="AL47" s="98">
        <v>37</v>
      </c>
      <c r="AM47" s="98">
        <v>38</v>
      </c>
      <c r="AN47" s="98">
        <v>39</v>
      </c>
      <c r="AO47" s="98">
        <v>40</v>
      </c>
      <c r="AP47" s="98">
        <v>41</v>
      </c>
      <c r="AQ47" s="98">
        <v>42</v>
      </c>
      <c r="AR47" s="98">
        <v>43</v>
      </c>
      <c r="AS47" s="98">
        <v>44</v>
      </c>
      <c r="AT47" s="98">
        <v>45</v>
      </c>
      <c r="AU47" s="98">
        <v>46</v>
      </c>
      <c r="AV47" s="98">
        <v>47</v>
      </c>
      <c r="AW47" s="227"/>
    </row>
    <row r="48" spans="1:55" s="185" customFormat="1" x14ac:dyDescent="0.2">
      <c r="A48" s="99" t="s">
        <v>249</v>
      </c>
      <c r="B48" s="100">
        <v>0</v>
      </c>
      <c r="C48" s="100">
        <v>0</v>
      </c>
      <c r="D48" s="100">
        <v>0</v>
      </c>
      <c r="E48" s="100">
        <v>0</v>
      </c>
      <c r="F48" s="100">
        <v>0</v>
      </c>
      <c r="G48" s="100">
        <v>0.05</v>
      </c>
      <c r="H48" s="100">
        <v>4.3999999999999997E-2</v>
      </c>
      <c r="I48" s="100">
        <v>4.2000000000000003E-2</v>
      </c>
      <c r="J48" s="100">
        <v>4.2999999999999997E-2</v>
      </c>
      <c r="K48" s="100">
        <v>4.3999999999999997E-2</v>
      </c>
      <c r="L48" s="100">
        <v>4.3999999999999997E-2</v>
      </c>
      <c r="M48" s="100">
        <v>4.2999999999999997E-2</v>
      </c>
      <c r="N48" s="100">
        <v>4.2000000000000003E-2</v>
      </c>
      <c r="O48" s="100">
        <v>4.1000000000000002E-2</v>
      </c>
      <c r="P48" s="100">
        <v>0.04</v>
      </c>
      <c r="Q48" s="100">
        <f>P48</f>
        <v>0.04</v>
      </c>
      <c r="R48" s="100">
        <f t="shared" ref="R48:AV48" si="0">Q48</f>
        <v>0.04</v>
      </c>
      <c r="S48" s="100">
        <f t="shared" si="0"/>
        <v>0.04</v>
      </c>
      <c r="T48" s="100">
        <f t="shared" si="0"/>
        <v>0.04</v>
      </c>
      <c r="U48" s="100">
        <f t="shared" si="0"/>
        <v>0.04</v>
      </c>
      <c r="V48" s="100">
        <f t="shared" si="0"/>
        <v>0.04</v>
      </c>
      <c r="W48" s="100">
        <f t="shared" si="0"/>
        <v>0.04</v>
      </c>
      <c r="X48" s="100">
        <f t="shared" si="0"/>
        <v>0.04</v>
      </c>
      <c r="Y48" s="100">
        <f t="shared" si="0"/>
        <v>0.04</v>
      </c>
      <c r="Z48" s="100">
        <f t="shared" si="0"/>
        <v>0.04</v>
      </c>
      <c r="AA48" s="100">
        <f t="shared" si="0"/>
        <v>0.04</v>
      </c>
      <c r="AB48" s="100">
        <f t="shared" si="0"/>
        <v>0.04</v>
      </c>
      <c r="AC48" s="100">
        <f t="shared" si="0"/>
        <v>0.04</v>
      </c>
      <c r="AD48" s="100">
        <f t="shared" si="0"/>
        <v>0.04</v>
      </c>
      <c r="AE48" s="100">
        <f t="shared" si="0"/>
        <v>0.04</v>
      </c>
      <c r="AF48" s="100">
        <f t="shared" si="0"/>
        <v>0.04</v>
      </c>
      <c r="AG48" s="100">
        <f t="shared" si="0"/>
        <v>0.04</v>
      </c>
      <c r="AH48" s="100">
        <f t="shared" si="0"/>
        <v>0.04</v>
      </c>
      <c r="AI48" s="100">
        <f t="shared" si="0"/>
        <v>0.04</v>
      </c>
      <c r="AJ48" s="100">
        <f t="shared" si="0"/>
        <v>0.04</v>
      </c>
      <c r="AK48" s="100">
        <f t="shared" si="0"/>
        <v>0.04</v>
      </c>
      <c r="AL48" s="100">
        <f t="shared" si="0"/>
        <v>0.04</v>
      </c>
      <c r="AM48" s="100">
        <f t="shared" si="0"/>
        <v>0.04</v>
      </c>
      <c r="AN48" s="100">
        <f t="shared" si="0"/>
        <v>0.04</v>
      </c>
      <c r="AO48" s="100">
        <f t="shared" si="0"/>
        <v>0.04</v>
      </c>
      <c r="AP48" s="100">
        <f t="shared" si="0"/>
        <v>0.04</v>
      </c>
      <c r="AQ48" s="100">
        <f t="shared" si="0"/>
        <v>0.04</v>
      </c>
      <c r="AR48" s="100">
        <f t="shared" si="0"/>
        <v>0.04</v>
      </c>
      <c r="AS48" s="100">
        <f t="shared" si="0"/>
        <v>0.04</v>
      </c>
      <c r="AT48" s="100">
        <f t="shared" si="0"/>
        <v>0.04</v>
      </c>
      <c r="AU48" s="100">
        <f t="shared" si="0"/>
        <v>0.04</v>
      </c>
      <c r="AV48" s="100">
        <f t="shared" si="0"/>
        <v>0.04</v>
      </c>
      <c r="AW48" s="228"/>
    </row>
    <row r="49" spans="1:49" s="185" customFormat="1" x14ac:dyDescent="0.2">
      <c r="A49" s="99" t="s">
        <v>248</v>
      </c>
      <c r="B49" s="100">
        <f>B48</f>
        <v>0</v>
      </c>
      <c r="C49" s="100">
        <f>(1+B49)*(1+C48)-1</f>
        <v>0</v>
      </c>
      <c r="D49" s="100">
        <f t="shared" ref="D49:H49" si="1">(1+C49)*(1+D48)-1</f>
        <v>0</v>
      </c>
      <c r="E49" s="100">
        <f t="shared" si="1"/>
        <v>0</v>
      </c>
      <c r="F49" s="100">
        <f t="shared" si="1"/>
        <v>0</v>
      </c>
      <c r="G49" s="100">
        <f t="shared" si="1"/>
        <v>5.0000000000000044E-2</v>
      </c>
      <c r="H49" s="100">
        <f t="shared" si="1"/>
        <v>9.6200000000000063E-2</v>
      </c>
      <c r="I49" s="100">
        <f t="shared" ref="I49" si="2">(1+H49)*(1+I48)-1</f>
        <v>0.14224040000000016</v>
      </c>
      <c r="J49" s="100">
        <f t="shared" ref="J49" si="3">(1+I49)*(1+J48)-1</f>
        <v>0.19135673720000002</v>
      </c>
      <c r="K49" s="100">
        <f t="shared" ref="K49" si="4">(1+J49)*(1+K48)-1</f>
        <v>0.24377643363680002</v>
      </c>
      <c r="L49" s="100">
        <f t="shared" ref="L49" si="5">(1+K49)*(1+L48)-1</f>
        <v>0.29850259671681934</v>
      </c>
      <c r="M49" s="100">
        <f t="shared" ref="M49" si="6">(1+L49)*(1+M48)-1</f>
        <v>0.35433820837564256</v>
      </c>
      <c r="N49" s="100">
        <f t="shared" ref="N49" si="7">(1+M49)*(1+N48)-1</f>
        <v>0.41122041312741953</v>
      </c>
      <c r="O49" s="100">
        <f t="shared" ref="O49" si="8">(1+N49)*(1+O48)-1</f>
        <v>0.46908045006564358</v>
      </c>
      <c r="P49" s="100">
        <f t="shared" ref="P49" si="9">(1+O49)*(1+P48)-1</f>
        <v>0.52784366806826943</v>
      </c>
      <c r="Q49" s="100">
        <f t="shared" ref="Q49" si="10">(1+P49)*(1+Q48)-1</f>
        <v>0.58895741479100017</v>
      </c>
      <c r="R49" s="100">
        <f t="shared" ref="R49" si="11">(1+Q49)*(1+R48)-1</f>
        <v>0.65251571138264031</v>
      </c>
      <c r="S49" s="100">
        <f t="shared" ref="S49" si="12">(1+R49)*(1+S48)-1</f>
        <v>0.71861633983794593</v>
      </c>
      <c r="T49" s="100">
        <f t="shared" ref="T49" si="13">(1+S49)*(1+T48)-1</f>
        <v>0.78736099343146382</v>
      </c>
      <c r="U49" s="100">
        <f t="shared" ref="U49" si="14">(1+T49)*(1+U48)-1</f>
        <v>0.85885543316872237</v>
      </c>
      <c r="V49" s="100">
        <f t="shared" ref="V49" si="15">(1+U49)*(1+V48)-1</f>
        <v>0.93320965049547122</v>
      </c>
      <c r="W49" s="100">
        <f t="shared" ref="W49" si="16">(1+V49)*(1+W48)-1</f>
        <v>1.0105380365152903</v>
      </c>
      <c r="X49" s="100">
        <f t="shared" ref="X49" si="17">(1+W49)*(1+X48)-1</f>
        <v>1.0909595579759022</v>
      </c>
      <c r="Y49" s="100">
        <f t="shared" ref="Y49" si="18">(1+X49)*(1+Y48)-1</f>
        <v>1.1745979402949382</v>
      </c>
      <c r="Z49" s="100">
        <f t="shared" ref="Z49" si="19">(1+Y49)*(1+Z48)-1</f>
        <v>1.2615818579067359</v>
      </c>
      <c r="AA49" s="100">
        <f t="shared" ref="AA49" si="20">(1+Z49)*(1+AA48)-1</f>
        <v>1.3520451322230054</v>
      </c>
      <c r="AB49" s="100">
        <f t="shared" ref="AB49" si="21">(1+AA49)*(1+AB48)-1</f>
        <v>1.4461269375119259</v>
      </c>
      <c r="AC49" s="100">
        <f t="shared" ref="AC49" si="22">(1+AB49)*(1+AC48)-1</f>
        <v>1.543972015012403</v>
      </c>
      <c r="AD49" s="100">
        <f t="shared" ref="AD49" si="23">(1+AC49)*(1+AD48)-1</f>
        <v>1.6457308956128993</v>
      </c>
      <c r="AE49" s="100">
        <f t="shared" ref="AE49" si="24">(1+AD49)*(1+AE48)-1</f>
        <v>1.7515601314374152</v>
      </c>
      <c r="AF49" s="100">
        <f t="shared" ref="AF49" si="25">(1+AE49)*(1+AF48)-1</f>
        <v>1.8616225366949117</v>
      </c>
      <c r="AG49" s="100">
        <f t="shared" ref="AG49" si="26">(1+AF49)*(1+AG48)-1</f>
        <v>1.9760874381627085</v>
      </c>
      <c r="AH49" s="100">
        <f t="shared" ref="AH49" si="27">(1+AG49)*(1+AH48)-1</f>
        <v>2.0951309356892169</v>
      </c>
      <c r="AI49" s="100">
        <f t="shared" ref="AI49" si="28">(1+AH49)*(1+AI48)-1</f>
        <v>2.2189361731167856</v>
      </c>
      <c r="AJ49" s="100">
        <f t="shared" ref="AJ49" si="29">(1+AI49)*(1+AJ48)-1</f>
        <v>2.3476936200414573</v>
      </c>
      <c r="AK49" s="100">
        <f t="shared" ref="AK49" si="30">(1+AJ49)*(1+AK48)-1</f>
        <v>2.4816013648431157</v>
      </c>
      <c r="AL49" s="100">
        <f t="shared" ref="AL49" si="31">(1+AK49)*(1+AL48)-1</f>
        <v>2.6208654194368406</v>
      </c>
      <c r="AM49" s="100">
        <f t="shared" ref="AM49" si="32">(1+AL49)*(1+AM48)-1</f>
        <v>2.7657000362143145</v>
      </c>
      <c r="AN49" s="100">
        <f t="shared" ref="AN49" si="33">(1+AM49)*(1+AN48)-1</f>
        <v>2.9163280376628871</v>
      </c>
      <c r="AO49" s="100">
        <f t="shared" ref="AO49" si="34">(1+AN49)*(1+AO48)-1</f>
        <v>3.0729811591694025</v>
      </c>
      <c r="AP49" s="100">
        <f t="shared" ref="AP49" si="35">(1+AO49)*(1+AP48)-1</f>
        <v>3.2359004055361789</v>
      </c>
      <c r="AQ49" s="100">
        <f t="shared" ref="AQ49" si="36">(1+AP49)*(1+AQ48)-1</f>
        <v>3.4053364217576263</v>
      </c>
      <c r="AR49" s="100">
        <f t="shared" ref="AR49" si="37">(1+AQ49)*(1+AR48)-1</f>
        <v>3.5815498786279312</v>
      </c>
      <c r="AS49" s="100">
        <f t="shared" ref="AS49" si="38">(1+AR49)*(1+AS48)-1</f>
        <v>3.7648118737730485</v>
      </c>
      <c r="AT49" s="100">
        <f t="shared" ref="AT49" si="39">(1+AS49)*(1+AT48)-1</f>
        <v>3.9554043487239703</v>
      </c>
      <c r="AU49" s="100">
        <f t="shared" ref="AU49" si="40">(1+AT49)*(1+AU48)-1</f>
        <v>4.153620522672929</v>
      </c>
      <c r="AV49" s="100">
        <f t="shared" ref="AV49" si="41">(1+AU49)*(1+AV48)-1</f>
        <v>4.3597653435798467</v>
      </c>
      <c r="AW49" s="228"/>
    </row>
    <row r="50" spans="1:49" s="185" customFormat="1" ht="16.5" thickBot="1" x14ac:dyDescent="0.25">
      <c r="A50" s="101" t="s">
        <v>406</v>
      </c>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229"/>
    </row>
    <row r="51" spans="1:49" s="185" customFormat="1" ht="16.5" thickBot="1" x14ac:dyDescent="0.25">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105"/>
    </row>
    <row r="52" spans="1:49" s="185" customFormat="1" x14ac:dyDescent="0.2">
      <c r="A52" s="103" t="s">
        <v>247</v>
      </c>
      <c r="B52" s="98">
        <v>1</v>
      </c>
      <c r="C52" s="98">
        <v>2</v>
      </c>
      <c r="D52" s="98">
        <v>3</v>
      </c>
      <c r="E52" s="98">
        <v>4</v>
      </c>
      <c r="F52" s="98">
        <v>5</v>
      </c>
      <c r="G52" s="98">
        <v>6</v>
      </c>
      <c r="H52" s="98">
        <v>7</v>
      </c>
      <c r="I52" s="98">
        <v>8</v>
      </c>
      <c r="J52" s="98">
        <v>9</v>
      </c>
      <c r="K52" s="98">
        <v>10</v>
      </c>
      <c r="L52" s="98">
        <v>11</v>
      </c>
      <c r="M52" s="98">
        <v>12</v>
      </c>
      <c r="N52" s="98">
        <v>13</v>
      </c>
      <c r="O52" s="98">
        <v>14</v>
      </c>
      <c r="P52" s="98">
        <v>15</v>
      </c>
      <c r="Q52" s="98">
        <v>16</v>
      </c>
      <c r="R52" s="98">
        <v>17</v>
      </c>
      <c r="S52" s="98">
        <v>18</v>
      </c>
      <c r="T52" s="98">
        <v>19</v>
      </c>
      <c r="U52" s="98">
        <v>20</v>
      </c>
      <c r="V52" s="98">
        <v>21</v>
      </c>
      <c r="W52" s="98">
        <v>22</v>
      </c>
      <c r="X52" s="98">
        <v>23</v>
      </c>
      <c r="Y52" s="98">
        <v>24</v>
      </c>
      <c r="Z52" s="98">
        <v>25</v>
      </c>
      <c r="AA52" s="98">
        <v>26</v>
      </c>
      <c r="AB52" s="98">
        <v>27</v>
      </c>
      <c r="AC52" s="98">
        <v>28</v>
      </c>
      <c r="AD52" s="98">
        <v>29</v>
      </c>
      <c r="AE52" s="98">
        <v>30</v>
      </c>
      <c r="AF52" s="98">
        <v>31</v>
      </c>
      <c r="AG52" s="98">
        <v>32</v>
      </c>
      <c r="AH52" s="98">
        <v>33</v>
      </c>
      <c r="AI52" s="98">
        <v>34</v>
      </c>
      <c r="AJ52" s="98">
        <v>35</v>
      </c>
      <c r="AK52" s="98">
        <v>36</v>
      </c>
      <c r="AL52" s="98">
        <v>37</v>
      </c>
      <c r="AM52" s="98">
        <v>38</v>
      </c>
      <c r="AN52" s="98">
        <v>39</v>
      </c>
      <c r="AO52" s="98">
        <v>40</v>
      </c>
      <c r="AP52" s="98">
        <v>41</v>
      </c>
      <c r="AQ52" s="98">
        <v>42</v>
      </c>
      <c r="AR52" s="98">
        <v>43</v>
      </c>
      <c r="AS52" s="98">
        <v>44</v>
      </c>
      <c r="AT52" s="98">
        <v>45</v>
      </c>
      <c r="AU52" s="98">
        <v>46</v>
      </c>
      <c r="AV52" s="98">
        <v>47</v>
      </c>
      <c r="AW52" s="227"/>
    </row>
    <row r="53" spans="1:49" s="185" customFormat="1" x14ac:dyDescent="0.2">
      <c r="A53" s="99" t="s">
        <v>246</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c r="X53" s="104">
        <v>0</v>
      </c>
      <c r="Y53" s="104">
        <v>0</v>
      </c>
      <c r="Z53" s="104">
        <v>0</v>
      </c>
      <c r="AA53" s="104">
        <v>0</v>
      </c>
      <c r="AB53" s="104">
        <v>0</v>
      </c>
      <c r="AC53" s="104">
        <v>0</v>
      </c>
      <c r="AD53" s="104">
        <v>0</v>
      </c>
      <c r="AE53" s="104">
        <v>0</v>
      </c>
      <c r="AF53" s="104">
        <v>0</v>
      </c>
      <c r="AG53" s="104">
        <v>0</v>
      </c>
      <c r="AH53" s="104">
        <v>0</v>
      </c>
      <c r="AI53" s="104">
        <v>0</v>
      </c>
      <c r="AJ53" s="104">
        <v>0</v>
      </c>
      <c r="AK53" s="104">
        <v>0</v>
      </c>
      <c r="AL53" s="104">
        <v>0</v>
      </c>
      <c r="AM53" s="104">
        <v>0</v>
      </c>
      <c r="AN53" s="104">
        <v>0</v>
      </c>
      <c r="AO53" s="104">
        <v>0</v>
      </c>
      <c r="AP53" s="104">
        <v>0</v>
      </c>
      <c r="AQ53" s="104">
        <v>0</v>
      </c>
      <c r="AR53" s="104">
        <v>0</v>
      </c>
      <c r="AS53" s="104">
        <v>0</v>
      </c>
      <c r="AT53" s="104">
        <v>0</v>
      </c>
      <c r="AU53" s="104">
        <v>0</v>
      </c>
      <c r="AV53" s="104">
        <v>0</v>
      </c>
      <c r="AW53" s="229"/>
    </row>
    <row r="54" spans="1:49" s="185" customFormat="1" x14ac:dyDescent="0.2">
      <c r="A54" s="99" t="s">
        <v>245</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c r="X54" s="104">
        <v>0</v>
      </c>
      <c r="Y54" s="104">
        <v>0</v>
      </c>
      <c r="Z54" s="104">
        <v>0</v>
      </c>
      <c r="AA54" s="104">
        <v>0</v>
      </c>
      <c r="AB54" s="104">
        <v>0</v>
      </c>
      <c r="AC54" s="104">
        <v>0</v>
      </c>
      <c r="AD54" s="104">
        <v>0</v>
      </c>
      <c r="AE54" s="104">
        <v>0</v>
      </c>
      <c r="AF54" s="104">
        <v>0</v>
      </c>
      <c r="AG54" s="104">
        <v>0</v>
      </c>
      <c r="AH54" s="104">
        <v>0</v>
      </c>
      <c r="AI54" s="104">
        <v>0</v>
      </c>
      <c r="AJ54" s="104">
        <v>0</v>
      </c>
      <c r="AK54" s="104">
        <v>0</v>
      </c>
      <c r="AL54" s="104">
        <v>0</v>
      </c>
      <c r="AM54" s="104">
        <v>0</v>
      </c>
      <c r="AN54" s="104">
        <v>0</v>
      </c>
      <c r="AO54" s="104">
        <v>0</v>
      </c>
      <c r="AP54" s="104">
        <v>0</v>
      </c>
      <c r="AQ54" s="104">
        <v>0</v>
      </c>
      <c r="AR54" s="104">
        <v>0</v>
      </c>
      <c r="AS54" s="104">
        <v>0</v>
      </c>
      <c r="AT54" s="104">
        <v>0</v>
      </c>
      <c r="AU54" s="104">
        <v>0</v>
      </c>
      <c r="AV54" s="104">
        <v>0</v>
      </c>
      <c r="AW54" s="229"/>
    </row>
    <row r="55" spans="1:49" s="185" customFormat="1" x14ac:dyDescent="0.2">
      <c r="A55" s="99" t="s">
        <v>244</v>
      </c>
      <c r="B55" s="104">
        <v>0</v>
      </c>
      <c r="C55" s="104">
        <v>0</v>
      </c>
      <c r="D55" s="104">
        <v>0</v>
      </c>
      <c r="E55" s="104">
        <v>0</v>
      </c>
      <c r="F55" s="104">
        <v>0</v>
      </c>
      <c r="G55" s="104">
        <v>0</v>
      </c>
      <c r="H55" s="104">
        <v>0</v>
      </c>
      <c r="I55" s="104">
        <v>0</v>
      </c>
      <c r="J55" s="104">
        <v>0</v>
      </c>
      <c r="K55" s="104">
        <v>0</v>
      </c>
      <c r="L55" s="104">
        <v>0</v>
      </c>
      <c r="M55" s="104">
        <v>0</v>
      </c>
      <c r="N55" s="104">
        <v>0</v>
      </c>
      <c r="O55" s="104">
        <v>0</v>
      </c>
      <c r="P55" s="104">
        <v>0</v>
      </c>
      <c r="Q55" s="104">
        <v>0</v>
      </c>
      <c r="R55" s="104">
        <v>0</v>
      </c>
      <c r="S55" s="104">
        <v>0</v>
      </c>
      <c r="T55" s="104">
        <v>0</v>
      </c>
      <c r="U55" s="104">
        <v>0</v>
      </c>
      <c r="V55" s="104">
        <v>0</v>
      </c>
      <c r="W55" s="104">
        <v>0</v>
      </c>
      <c r="X55" s="104">
        <v>0</v>
      </c>
      <c r="Y55" s="104">
        <v>0</v>
      </c>
      <c r="Z55" s="104">
        <v>0</v>
      </c>
      <c r="AA55" s="104">
        <v>0</v>
      </c>
      <c r="AB55" s="104">
        <v>0</v>
      </c>
      <c r="AC55" s="104">
        <v>0</v>
      </c>
      <c r="AD55" s="104">
        <v>0</v>
      </c>
      <c r="AE55" s="104">
        <v>0</v>
      </c>
      <c r="AF55" s="104">
        <v>0</v>
      </c>
      <c r="AG55" s="104">
        <v>0</v>
      </c>
      <c r="AH55" s="104">
        <v>0</v>
      </c>
      <c r="AI55" s="104">
        <v>0</v>
      </c>
      <c r="AJ55" s="104">
        <v>0</v>
      </c>
      <c r="AK55" s="104">
        <v>0</v>
      </c>
      <c r="AL55" s="104">
        <v>0</v>
      </c>
      <c r="AM55" s="104">
        <v>0</v>
      </c>
      <c r="AN55" s="104">
        <v>0</v>
      </c>
      <c r="AO55" s="104">
        <v>0</v>
      </c>
      <c r="AP55" s="104">
        <v>0</v>
      </c>
      <c r="AQ55" s="104">
        <v>0</v>
      </c>
      <c r="AR55" s="104">
        <v>0</v>
      </c>
      <c r="AS55" s="104">
        <v>0</v>
      </c>
      <c r="AT55" s="104">
        <v>0</v>
      </c>
      <c r="AU55" s="104">
        <v>0</v>
      </c>
      <c r="AV55" s="104">
        <v>0</v>
      </c>
      <c r="AW55" s="229"/>
    </row>
    <row r="56" spans="1:49" s="185" customFormat="1" ht="16.5" thickBot="1" x14ac:dyDescent="0.25">
      <c r="A56" s="101" t="s">
        <v>243</v>
      </c>
      <c r="B56" s="102">
        <v>0</v>
      </c>
      <c r="C56" s="102">
        <v>0</v>
      </c>
      <c r="D56" s="102">
        <v>0</v>
      </c>
      <c r="E56" s="102">
        <v>0</v>
      </c>
      <c r="F56" s="102">
        <v>0</v>
      </c>
      <c r="G56" s="102">
        <v>0</v>
      </c>
      <c r="H56" s="102">
        <v>0</v>
      </c>
      <c r="I56" s="102">
        <v>0</v>
      </c>
      <c r="J56" s="102">
        <v>0</v>
      </c>
      <c r="K56" s="102">
        <v>0</v>
      </c>
      <c r="L56" s="102">
        <v>0</v>
      </c>
      <c r="M56" s="102">
        <v>0</v>
      </c>
      <c r="N56" s="102">
        <v>0</v>
      </c>
      <c r="O56" s="102">
        <v>0</v>
      </c>
      <c r="P56" s="102">
        <v>0</v>
      </c>
      <c r="Q56" s="102">
        <v>0</v>
      </c>
      <c r="R56" s="102">
        <v>0</v>
      </c>
      <c r="S56" s="102">
        <v>0</v>
      </c>
      <c r="T56" s="102">
        <v>0</v>
      </c>
      <c r="U56" s="102">
        <v>0</v>
      </c>
      <c r="V56" s="102">
        <v>0</v>
      </c>
      <c r="W56" s="102">
        <v>0</v>
      </c>
      <c r="X56" s="102">
        <v>0</v>
      </c>
      <c r="Y56" s="102">
        <v>0</v>
      </c>
      <c r="Z56" s="102">
        <v>0</v>
      </c>
      <c r="AA56" s="102">
        <v>0</v>
      </c>
      <c r="AB56" s="102">
        <v>0</v>
      </c>
      <c r="AC56" s="102">
        <v>0</v>
      </c>
      <c r="AD56" s="102">
        <v>0</v>
      </c>
      <c r="AE56" s="102">
        <v>0</v>
      </c>
      <c r="AF56" s="102">
        <v>0</v>
      </c>
      <c r="AG56" s="102">
        <v>0</v>
      </c>
      <c r="AH56" s="102">
        <v>0</v>
      </c>
      <c r="AI56" s="102">
        <v>0</v>
      </c>
      <c r="AJ56" s="102">
        <v>0</v>
      </c>
      <c r="AK56" s="102">
        <v>0</v>
      </c>
      <c r="AL56" s="102">
        <v>0</v>
      </c>
      <c r="AM56" s="102">
        <v>0</v>
      </c>
      <c r="AN56" s="102">
        <v>0</v>
      </c>
      <c r="AO56" s="102">
        <v>0</v>
      </c>
      <c r="AP56" s="102">
        <v>0</v>
      </c>
      <c r="AQ56" s="102">
        <v>0</v>
      </c>
      <c r="AR56" s="102">
        <v>0</v>
      </c>
      <c r="AS56" s="102">
        <v>0</v>
      </c>
      <c r="AT56" s="102">
        <v>0</v>
      </c>
      <c r="AU56" s="102">
        <v>0</v>
      </c>
      <c r="AV56" s="102">
        <v>0</v>
      </c>
      <c r="AW56" s="229"/>
    </row>
    <row r="57" spans="1:49" s="185" customFormat="1" ht="16.5" thickBot="1" x14ac:dyDescent="0.25">
      <c r="A57" s="105"/>
      <c r="B57" s="106"/>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row>
    <row r="58" spans="1:49" s="185" customFormat="1" x14ac:dyDescent="0.2">
      <c r="A58" s="103" t="s">
        <v>407</v>
      </c>
      <c r="B58" s="98">
        <v>1</v>
      </c>
      <c r="C58" s="98">
        <v>2</v>
      </c>
      <c r="D58" s="98">
        <v>3</v>
      </c>
      <c r="E58" s="98">
        <v>4</v>
      </c>
      <c r="F58" s="98">
        <v>5</v>
      </c>
      <c r="G58" s="98">
        <v>6</v>
      </c>
      <c r="H58" s="98">
        <v>7</v>
      </c>
      <c r="I58" s="98">
        <v>8</v>
      </c>
      <c r="J58" s="98">
        <v>9</v>
      </c>
      <c r="K58" s="98">
        <v>10</v>
      </c>
      <c r="L58" s="98">
        <v>11</v>
      </c>
      <c r="M58" s="98">
        <v>12</v>
      </c>
      <c r="N58" s="98">
        <v>13</v>
      </c>
      <c r="O58" s="98">
        <v>14</v>
      </c>
      <c r="P58" s="98">
        <v>15</v>
      </c>
      <c r="Q58" s="98">
        <v>16</v>
      </c>
      <c r="R58" s="98">
        <v>17</v>
      </c>
      <c r="S58" s="98">
        <v>18</v>
      </c>
      <c r="T58" s="98">
        <v>19</v>
      </c>
      <c r="U58" s="98">
        <v>20</v>
      </c>
      <c r="V58" s="98">
        <v>21</v>
      </c>
      <c r="W58" s="98">
        <v>22</v>
      </c>
      <c r="X58" s="98">
        <v>23</v>
      </c>
      <c r="Y58" s="98">
        <v>24</v>
      </c>
      <c r="Z58" s="98">
        <v>25</v>
      </c>
      <c r="AA58" s="98">
        <v>26</v>
      </c>
      <c r="AB58" s="98">
        <v>27</v>
      </c>
      <c r="AC58" s="98">
        <v>28</v>
      </c>
      <c r="AD58" s="98">
        <v>29</v>
      </c>
      <c r="AE58" s="98">
        <v>30</v>
      </c>
      <c r="AF58" s="98">
        <v>31</v>
      </c>
      <c r="AG58" s="98">
        <v>32</v>
      </c>
      <c r="AH58" s="98">
        <v>33</v>
      </c>
      <c r="AI58" s="98">
        <v>34</v>
      </c>
      <c r="AJ58" s="98">
        <v>35</v>
      </c>
      <c r="AK58" s="98">
        <v>36</v>
      </c>
      <c r="AL58" s="98">
        <v>37</v>
      </c>
      <c r="AM58" s="98">
        <v>38</v>
      </c>
      <c r="AN58" s="98">
        <v>39</v>
      </c>
      <c r="AO58" s="98">
        <v>40</v>
      </c>
      <c r="AP58" s="98">
        <v>41</v>
      </c>
      <c r="AQ58" s="98">
        <v>42</v>
      </c>
      <c r="AR58" s="98">
        <v>43</v>
      </c>
      <c r="AS58" s="98">
        <v>44</v>
      </c>
      <c r="AT58" s="98">
        <v>45</v>
      </c>
      <c r="AU58" s="98">
        <v>46</v>
      </c>
      <c r="AV58" s="98">
        <v>47</v>
      </c>
      <c r="AW58" s="227"/>
    </row>
    <row r="59" spans="1:49" s="185" customFormat="1" ht="14.25" x14ac:dyDescent="0.2">
      <c r="A59" s="107" t="s">
        <v>242</v>
      </c>
      <c r="B59" s="265">
        <f>B50*$B$28</f>
        <v>0</v>
      </c>
      <c r="C59" s="265">
        <f t="shared" ref="C59:AV59" si="42">C50*$B$28</f>
        <v>0</v>
      </c>
      <c r="D59" s="265">
        <f t="shared" si="42"/>
        <v>0</v>
      </c>
      <c r="E59" s="265">
        <f t="shared" si="42"/>
        <v>0</v>
      </c>
      <c r="F59" s="265">
        <f t="shared" si="42"/>
        <v>0</v>
      </c>
      <c r="G59" s="265">
        <f t="shared" si="42"/>
        <v>0</v>
      </c>
      <c r="H59" s="265">
        <f t="shared" si="42"/>
        <v>0</v>
      </c>
      <c r="I59" s="265">
        <f t="shared" si="42"/>
        <v>0</v>
      </c>
      <c r="J59" s="265">
        <f t="shared" si="42"/>
        <v>0</v>
      </c>
      <c r="K59" s="265">
        <f t="shared" si="42"/>
        <v>0</v>
      </c>
      <c r="L59" s="265">
        <f t="shared" si="42"/>
        <v>0</v>
      </c>
      <c r="M59" s="265">
        <f t="shared" si="42"/>
        <v>0</v>
      </c>
      <c r="N59" s="265">
        <f t="shared" si="42"/>
        <v>0</v>
      </c>
      <c r="O59" s="265">
        <f t="shared" si="42"/>
        <v>0</v>
      </c>
      <c r="P59" s="265">
        <f t="shared" si="42"/>
        <v>0</v>
      </c>
      <c r="Q59" s="265">
        <f t="shared" si="42"/>
        <v>0</v>
      </c>
      <c r="R59" s="265">
        <f t="shared" si="42"/>
        <v>0</v>
      </c>
      <c r="S59" s="265">
        <f t="shared" si="42"/>
        <v>0</v>
      </c>
      <c r="T59" s="265">
        <f t="shared" si="42"/>
        <v>0</v>
      </c>
      <c r="U59" s="265">
        <f t="shared" si="42"/>
        <v>0</v>
      </c>
      <c r="V59" s="265">
        <f t="shared" si="42"/>
        <v>0</v>
      </c>
      <c r="W59" s="265">
        <f t="shared" si="42"/>
        <v>0</v>
      </c>
      <c r="X59" s="265">
        <f t="shared" si="42"/>
        <v>0</v>
      </c>
      <c r="Y59" s="265">
        <f t="shared" si="42"/>
        <v>0</v>
      </c>
      <c r="Z59" s="265">
        <f t="shared" si="42"/>
        <v>0</v>
      </c>
      <c r="AA59" s="265">
        <f t="shared" si="42"/>
        <v>0</v>
      </c>
      <c r="AB59" s="265">
        <f t="shared" si="42"/>
        <v>0</v>
      </c>
      <c r="AC59" s="265">
        <f t="shared" si="42"/>
        <v>0</v>
      </c>
      <c r="AD59" s="265">
        <f t="shared" si="42"/>
        <v>0</v>
      </c>
      <c r="AE59" s="265">
        <f t="shared" si="42"/>
        <v>0</v>
      </c>
      <c r="AF59" s="265">
        <f t="shared" si="42"/>
        <v>0</v>
      </c>
      <c r="AG59" s="265">
        <f t="shared" si="42"/>
        <v>0</v>
      </c>
      <c r="AH59" s="265">
        <f t="shared" si="42"/>
        <v>0</v>
      </c>
      <c r="AI59" s="265">
        <f t="shared" si="42"/>
        <v>0</v>
      </c>
      <c r="AJ59" s="265">
        <f t="shared" si="42"/>
        <v>0</v>
      </c>
      <c r="AK59" s="265">
        <f t="shared" si="42"/>
        <v>0</v>
      </c>
      <c r="AL59" s="265">
        <f t="shared" si="42"/>
        <v>0</v>
      </c>
      <c r="AM59" s="265">
        <f t="shared" si="42"/>
        <v>0</v>
      </c>
      <c r="AN59" s="265">
        <f t="shared" si="42"/>
        <v>0</v>
      </c>
      <c r="AO59" s="265">
        <f t="shared" si="42"/>
        <v>0</v>
      </c>
      <c r="AP59" s="265">
        <f t="shared" si="42"/>
        <v>0</v>
      </c>
      <c r="AQ59" s="265">
        <f t="shared" si="42"/>
        <v>0</v>
      </c>
      <c r="AR59" s="265">
        <f t="shared" si="42"/>
        <v>0</v>
      </c>
      <c r="AS59" s="265">
        <f t="shared" si="42"/>
        <v>0</v>
      </c>
      <c r="AT59" s="265">
        <f t="shared" si="42"/>
        <v>0</v>
      </c>
      <c r="AU59" s="265">
        <f t="shared" si="42"/>
        <v>0</v>
      </c>
      <c r="AV59" s="265">
        <f t="shared" si="42"/>
        <v>0</v>
      </c>
      <c r="AW59" s="230"/>
    </row>
    <row r="60" spans="1:49" s="185" customFormat="1" x14ac:dyDescent="0.2">
      <c r="A60" s="99" t="s">
        <v>241</v>
      </c>
      <c r="B60" s="266">
        <f t="shared" ref="B60:AV60" si="43">SUM(B61:B66)</f>
        <v>0</v>
      </c>
      <c r="C60" s="266">
        <f>SUM(C61:C66)</f>
        <v>0</v>
      </c>
      <c r="D60" s="266">
        <f t="shared" si="43"/>
        <v>0</v>
      </c>
      <c r="E60" s="266">
        <f t="shared" si="43"/>
        <v>0</v>
      </c>
      <c r="F60" s="266">
        <f t="shared" si="43"/>
        <v>0</v>
      </c>
      <c r="G60" s="266">
        <f t="shared" si="43"/>
        <v>0</v>
      </c>
      <c r="H60" s="266">
        <f t="shared" si="43"/>
        <v>0</v>
      </c>
      <c r="I60" s="266">
        <f t="shared" si="43"/>
        <v>0</v>
      </c>
      <c r="J60" s="266">
        <f t="shared" si="43"/>
        <v>0</v>
      </c>
      <c r="K60" s="266">
        <f t="shared" si="43"/>
        <v>0</v>
      </c>
      <c r="L60" s="266">
        <f t="shared" si="43"/>
        <v>0</v>
      </c>
      <c r="M60" s="266">
        <f t="shared" si="43"/>
        <v>0</v>
      </c>
      <c r="N60" s="266">
        <f t="shared" si="43"/>
        <v>0</v>
      </c>
      <c r="O60" s="266">
        <f t="shared" si="43"/>
        <v>0</v>
      </c>
      <c r="P60" s="266">
        <f t="shared" si="43"/>
        <v>0</v>
      </c>
      <c r="Q60" s="266">
        <f t="shared" si="43"/>
        <v>0</v>
      </c>
      <c r="R60" s="266">
        <f t="shared" si="43"/>
        <v>0</v>
      </c>
      <c r="S60" s="266">
        <f t="shared" si="43"/>
        <v>0</v>
      </c>
      <c r="T60" s="266">
        <f t="shared" si="43"/>
        <v>0</v>
      </c>
      <c r="U60" s="266">
        <f t="shared" si="43"/>
        <v>0</v>
      </c>
      <c r="V60" s="266">
        <f t="shared" si="43"/>
        <v>0</v>
      </c>
      <c r="W60" s="266">
        <f t="shared" si="43"/>
        <v>0</v>
      </c>
      <c r="X60" s="266">
        <f t="shared" si="43"/>
        <v>0</v>
      </c>
      <c r="Y60" s="266">
        <f t="shared" si="43"/>
        <v>0</v>
      </c>
      <c r="Z60" s="266">
        <f t="shared" si="43"/>
        <v>0</v>
      </c>
      <c r="AA60" s="266">
        <f t="shared" si="43"/>
        <v>0</v>
      </c>
      <c r="AB60" s="266">
        <f t="shared" si="43"/>
        <v>0</v>
      </c>
      <c r="AC60" s="266">
        <f t="shared" si="43"/>
        <v>0</v>
      </c>
      <c r="AD60" s="266">
        <f t="shared" si="43"/>
        <v>0</v>
      </c>
      <c r="AE60" s="266">
        <f t="shared" si="43"/>
        <v>0</v>
      </c>
      <c r="AF60" s="266">
        <f t="shared" si="43"/>
        <v>0</v>
      </c>
      <c r="AG60" s="266">
        <f t="shared" si="43"/>
        <v>0</v>
      </c>
      <c r="AH60" s="266">
        <f t="shared" si="43"/>
        <v>0</v>
      </c>
      <c r="AI60" s="266">
        <f t="shared" si="43"/>
        <v>0</v>
      </c>
      <c r="AJ60" s="266">
        <f t="shared" si="43"/>
        <v>0</v>
      </c>
      <c r="AK60" s="266">
        <f t="shared" si="43"/>
        <v>0</v>
      </c>
      <c r="AL60" s="266">
        <f t="shared" si="43"/>
        <v>0</v>
      </c>
      <c r="AM60" s="266">
        <f t="shared" si="43"/>
        <v>0</v>
      </c>
      <c r="AN60" s="266">
        <f t="shared" si="43"/>
        <v>0</v>
      </c>
      <c r="AO60" s="266">
        <f t="shared" si="43"/>
        <v>0</v>
      </c>
      <c r="AP60" s="266">
        <f t="shared" si="43"/>
        <v>0</v>
      </c>
      <c r="AQ60" s="266">
        <f t="shared" si="43"/>
        <v>0</v>
      </c>
      <c r="AR60" s="266">
        <f t="shared" si="43"/>
        <v>0</v>
      </c>
      <c r="AS60" s="266">
        <f t="shared" si="43"/>
        <v>0</v>
      </c>
      <c r="AT60" s="266">
        <f t="shared" si="43"/>
        <v>0</v>
      </c>
      <c r="AU60" s="266">
        <f t="shared" si="43"/>
        <v>0</v>
      </c>
      <c r="AV60" s="266">
        <f t="shared" si="43"/>
        <v>0</v>
      </c>
      <c r="AW60" s="229"/>
    </row>
    <row r="61" spans="1:49" s="185" customFormat="1" x14ac:dyDescent="0.25">
      <c r="A61" s="109" t="s">
        <v>240</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7"/>
      <c r="AI61" s="267"/>
      <c r="AJ61" s="267"/>
      <c r="AK61" s="267"/>
      <c r="AL61" s="267"/>
      <c r="AM61" s="267"/>
      <c r="AN61" s="267"/>
      <c r="AO61" s="267"/>
      <c r="AP61" s="267"/>
      <c r="AQ61" s="267"/>
      <c r="AR61" s="267"/>
      <c r="AS61" s="267"/>
      <c r="AT61" s="267"/>
      <c r="AU61" s="267"/>
      <c r="AV61" s="267"/>
      <c r="AW61" s="229"/>
    </row>
    <row r="62" spans="1:49" s="185" customFormat="1" x14ac:dyDescent="0.2">
      <c r="A62" s="109" t="str">
        <f>A32</f>
        <v>Прочие расходы при эксплуатации объекта, руб. без НДС</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c r="AQ62" s="268"/>
      <c r="AR62" s="268"/>
      <c r="AS62" s="268"/>
      <c r="AT62" s="268"/>
      <c r="AU62" s="268"/>
      <c r="AV62" s="268"/>
      <c r="AW62" s="229"/>
    </row>
    <row r="63" spans="1:49" s="185" customFormat="1" x14ac:dyDescent="0.2">
      <c r="A63" s="109" t="s">
        <v>412</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29"/>
    </row>
    <row r="64" spans="1:49" s="185" customFormat="1" x14ac:dyDescent="0.25">
      <c r="A64" s="109" t="s">
        <v>404</v>
      </c>
      <c r="B64" s="267">
        <v>0</v>
      </c>
      <c r="C64" s="267">
        <v>0</v>
      </c>
      <c r="D64" s="267">
        <v>0</v>
      </c>
      <c r="E64" s="267">
        <v>0</v>
      </c>
      <c r="F64" s="267">
        <v>0</v>
      </c>
      <c r="G64" s="267">
        <v>0</v>
      </c>
      <c r="H64" s="267">
        <v>0</v>
      </c>
      <c r="I64" s="267">
        <v>0</v>
      </c>
      <c r="J64" s="267">
        <v>0</v>
      </c>
      <c r="K64" s="267">
        <v>0</v>
      </c>
      <c r="L64" s="267">
        <v>0</v>
      </c>
      <c r="M64" s="267">
        <v>0</v>
      </c>
      <c r="N64" s="267">
        <v>0</v>
      </c>
      <c r="O64" s="267">
        <v>0</v>
      </c>
      <c r="P64" s="267">
        <v>0</v>
      </c>
      <c r="Q64" s="267">
        <v>0</v>
      </c>
      <c r="R64" s="267">
        <v>0</v>
      </c>
      <c r="S64" s="267">
        <v>0</v>
      </c>
      <c r="T64" s="267">
        <v>0</v>
      </c>
      <c r="U64" s="267">
        <v>0</v>
      </c>
      <c r="V64" s="267">
        <v>0</v>
      </c>
      <c r="W64" s="267">
        <v>0</v>
      </c>
      <c r="X64" s="267">
        <v>0</v>
      </c>
      <c r="Y64" s="267">
        <v>0</v>
      </c>
      <c r="Z64" s="267">
        <v>0</v>
      </c>
      <c r="AA64" s="267">
        <v>0</v>
      </c>
      <c r="AB64" s="267">
        <v>0</v>
      </c>
      <c r="AC64" s="267">
        <v>0</v>
      </c>
      <c r="AD64" s="267">
        <v>0</v>
      </c>
      <c r="AE64" s="267">
        <v>0</v>
      </c>
      <c r="AF64" s="267">
        <v>0</v>
      </c>
      <c r="AG64" s="267">
        <v>0</v>
      </c>
      <c r="AH64" s="267">
        <v>0</v>
      </c>
      <c r="AI64" s="267">
        <v>0</v>
      </c>
      <c r="AJ64" s="267">
        <v>0</v>
      </c>
      <c r="AK64" s="267">
        <v>0</v>
      </c>
      <c r="AL64" s="267">
        <v>0</v>
      </c>
      <c r="AM64" s="267">
        <v>0</v>
      </c>
      <c r="AN64" s="267">
        <v>0</v>
      </c>
      <c r="AO64" s="267">
        <v>0</v>
      </c>
      <c r="AP64" s="267">
        <v>0</v>
      </c>
      <c r="AQ64" s="267">
        <v>0</v>
      </c>
      <c r="AR64" s="267">
        <v>0</v>
      </c>
      <c r="AS64" s="267">
        <v>0</v>
      </c>
      <c r="AT64" s="267">
        <v>0</v>
      </c>
      <c r="AU64" s="267">
        <v>0</v>
      </c>
      <c r="AV64" s="267">
        <v>0</v>
      </c>
      <c r="AW64" s="229"/>
    </row>
    <row r="65" spans="1:55" s="185" customFormat="1" x14ac:dyDescent="0.25">
      <c r="A65" s="109" t="s">
        <v>404</v>
      </c>
      <c r="B65" s="267">
        <v>0</v>
      </c>
      <c r="C65" s="267">
        <v>0</v>
      </c>
      <c r="D65" s="267">
        <v>0</v>
      </c>
      <c r="E65" s="267">
        <v>0</v>
      </c>
      <c r="F65" s="267">
        <v>0</v>
      </c>
      <c r="G65" s="267">
        <v>0</v>
      </c>
      <c r="H65" s="267">
        <v>0</v>
      </c>
      <c r="I65" s="267">
        <v>0</v>
      </c>
      <c r="J65" s="267">
        <v>0</v>
      </c>
      <c r="K65" s="267">
        <v>0</v>
      </c>
      <c r="L65" s="267">
        <v>0</v>
      </c>
      <c r="M65" s="267">
        <v>0</v>
      </c>
      <c r="N65" s="267">
        <v>0</v>
      </c>
      <c r="O65" s="267">
        <v>0</v>
      </c>
      <c r="P65" s="267">
        <v>0</v>
      </c>
      <c r="Q65" s="267">
        <v>0</v>
      </c>
      <c r="R65" s="267">
        <v>0</v>
      </c>
      <c r="S65" s="267">
        <v>0</v>
      </c>
      <c r="T65" s="267">
        <v>0</v>
      </c>
      <c r="U65" s="267">
        <v>0</v>
      </c>
      <c r="V65" s="267">
        <v>0</v>
      </c>
      <c r="W65" s="267">
        <v>0</v>
      </c>
      <c r="X65" s="267">
        <v>0</v>
      </c>
      <c r="Y65" s="267">
        <v>0</v>
      </c>
      <c r="Z65" s="267">
        <v>0</v>
      </c>
      <c r="AA65" s="267">
        <v>0</v>
      </c>
      <c r="AB65" s="267">
        <v>0</v>
      </c>
      <c r="AC65" s="267">
        <v>0</v>
      </c>
      <c r="AD65" s="267">
        <v>0</v>
      </c>
      <c r="AE65" s="267">
        <v>0</v>
      </c>
      <c r="AF65" s="267">
        <v>0</v>
      </c>
      <c r="AG65" s="267">
        <v>0</v>
      </c>
      <c r="AH65" s="267">
        <v>0</v>
      </c>
      <c r="AI65" s="267">
        <v>0</v>
      </c>
      <c r="AJ65" s="267">
        <v>0</v>
      </c>
      <c r="AK65" s="267">
        <v>0</v>
      </c>
      <c r="AL65" s="267">
        <v>0</v>
      </c>
      <c r="AM65" s="267">
        <v>0</v>
      </c>
      <c r="AN65" s="267">
        <v>0</v>
      </c>
      <c r="AO65" s="267">
        <v>0</v>
      </c>
      <c r="AP65" s="267">
        <v>0</v>
      </c>
      <c r="AQ65" s="267">
        <v>0</v>
      </c>
      <c r="AR65" s="267">
        <v>0</v>
      </c>
      <c r="AS65" s="267">
        <v>0</v>
      </c>
      <c r="AT65" s="267">
        <v>0</v>
      </c>
      <c r="AU65" s="267">
        <v>0</v>
      </c>
      <c r="AV65" s="267">
        <v>0</v>
      </c>
      <c r="AW65" s="229"/>
    </row>
    <row r="66" spans="1:55" s="185" customFormat="1" x14ac:dyDescent="0.25">
      <c r="A66" s="109" t="s">
        <v>414</v>
      </c>
      <c r="B66" s="267">
        <v>0</v>
      </c>
      <c r="C66" s="267">
        <v>0</v>
      </c>
      <c r="D66" s="267">
        <v>0</v>
      </c>
      <c r="E66" s="267">
        <v>0</v>
      </c>
      <c r="F66" s="267">
        <v>0</v>
      </c>
      <c r="G66" s="267">
        <v>0</v>
      </c>
      <c r="H66" s="267">
        <v>0</v>
      </c>
      <c r="I66" s="267">
        <v>0</v>
      </c>
      <c r="J66" s="267">
        <v>0</v>
      </c>
      <c r="K66" s="267">
        <v>0</v>
      </c>
      <c r="L66" s="267">
        <v>0</v>
      </c>
      <c r="M66" s="267">
        <v>0</v>
      </c>
      <c r="N66" s="267">
        <v>0</v>
      </c>
      <c r="O66" s="267">
        <v>0</v>
      </c>
      <c r="P66" s="267">
        <v>0</v>
      </c>
      <c r="Q66" s="267">
        <v>0</v>
      </c>
      <c r="R66" s="267">
        <v>0</v>
      </c>
      <c r="S66" s="267">
        <v>0</v>
      </c>
      <c r="T66" s="267">
        <v>0</v>
      </c>
      <c r="U66" s="267">
        <v>0</v>
      </c>
      <c r="V66" s="267">
        <v>0</v>
      </c>
      <c r="W66" s="267">
        <v>0</v>
      </c>
      <c r="X66" s="267">
        <v>0</v>
      </c>
      <c r="Y66" s="267">
        <v>0</v>
      </c>
      <c r="Z66" s="267">
        <v>0</v>
      </c>
      <c r="AA66" s="267">
        <v>0</v>
      </c>
      <c r="AB66" s="267">
        <v>0</v>
      </c>
      <c r="AC66" s="267">
        <v>0</v>
      </c>
      <c r="AD66" s="267">
        <v>0</v>
      </c>
      <c r="AE66" s="267">
        <v>0</v>
      </c>
      <c r="AF66" s="267">
        <v>0</v>
      </c>
      <c r="AG66" s="267">
        <v>0</v>
      </c>
      <c r="AH66" s="267">
        <v>0</v>
      </c>
      <c r="AI66" s="267">
        <v>0</v>
      </c>
      <c r="AJ66" s="267">
        <v>0</v>
      </c>
      <c r="AK66" s="267">
        <v>0</v>
      </c>
      <c r="AL66" s="267">
        <v>0</v>
      </c>
      <c r="AM66" s="267">
        <v>0</v>
      </c>
      <c r="AN66" s="267">
        <v>0</v>
      </c>
      <c r="AO66" s="267">
        <v>0</v>
      </c>
      <c r="AP66" s="267">
        <v>0</v>
      </c>
      <c r="AQ66" s="267">
        <v>0</v>
      </c>
      <c r="AR66" s="267">
        <v>0</v>
      </c>
      <c r="AS66" s="267">
        <v>0</v>
      </c>
      <c r="AT66" s="267">
        <v>0</v>
      </c>
      <c r="AU66" s="267">
        <v>0</v>
      </c>
      <c r="AV66" s="267">
        <v>0</v>
      </c>
      <c r="AW66" s="229"/>
    </row>
    <row r="67" spans="1:55" s="185" customFormat="1" ht="14.25" x14ac:dyDescent="0.2">
      <c r="A67" s="110" t="s">
        <v>415</v>
      </c>
      <c r="B67" s="265">
        <f t="shared" ref="B67:AV67" si="44">B59+B60</f>
        <v>0</v>
      </c>
      <c r="C67" s="265">
        <f t="shared" si="44"/>
        <v>0</v>
      </c>
      <c r="D67" s="265">
        <f t="shared" si="44"/>
        <v>0</v>
      </c>
      <c r="E67" s="265">
        <f t="shared" si="44"/>
        <v>0</v>
      </c>
      <c r="F67" s="265">
        <f t="shared" si="44"/>
        <v>0</v>
      </c>
      <c r="G67" s="265">
        <f t="shared" si="44"/>
        <v>0</v>
      </c>
      <c r="H67" s="265">
        <f t="shared" si="44"/>
        <v>0</v>
      </c>
      <c r="I67" s="265">
        <f t="shared" si="44"/>
        <v>0</v>
      </c>
      <c r="J67" s="265">
        <f t="shared" si="44"/>
        <v>0</v>
      </c>
      <c r="K67" s="265">
        <f t="shared" si="44"/>
        <v>0</v>
      </c>
      <c r="L67" s="265">
        <f t="shared" si="44"/>
        <v>0</v>
      </c>
      <c r="M67" s="265">
        <f t="shared" si="44"/>
        <v>0</v>
      </c>
      <c r="N67" s="265">
        <f t="shared" si="44"/>
        <v>0</v>
      </c>
      <c r="O67" s="265">
        <f t="shared" si="44"/>
        <v>0</v>
      </c>
      <c r="P67" s="265">
        <f t="shared" si="44"/>
        <v>0</v>
      </c>
      <c r="Q67" s="265">
        <f t="shared" si="44"/>
        <v>0</v>
      </c>
      <c r="R67" s="265">
        <f t="shared" si="44"/>
        <v>0</v>
      </c>
      <c r="S67" s="265">
        <f t="shared" si="44"/>
        <v>0</v>
      </c>
      <c r="T67" s="265">
        <f t="shared" si="44"/>
        <v>0</v>
      </c>
      <c r="U67" s="265">
        <f t="shared" si="44"/>
        <v>0</v>
      </c>
      <c r="V67" s="265">
        <f t="shared" si="44"/>
        <v>0</v>
      </c>
      <c r="W67" s="265">
        <f t="shared" si="44"/>
        <v>0</v>
      </c>
      <c r="X67" s="265">
        <f t="shared" si="44"/>
        <v>0</v>
      </c>
      <c r="Y67" s="265">
        <f t="shared" si="44"/>
        <v>0</v>
      </c>
      <c r="Z67" s="265">
        <f t="shared" si="44"/>
        <v>0</v>
      </c>
      <c r="AA67" s="265">
        <f t="shared" si="44"/>
        <v>0</v>
      </c>
      <c r="AB67" s="265">
        <f t="shared" si="44"/>
        <v>0</v>
      </c>
      <c r="AC67" s="265">
        <f t="shared" si="44"/>
        <v>0</v>
      </c>
      <c r="AD67" s="265">
        <f t="shared" si="44"/>
        <v>0</v>
      </c>
      <c r="AE67" s="265">
        <f t="shared" si="44"/>
        <v>0</v>
      </c>
      <c r="AF67" s="265">
        <f t="shared" si="44"/>
        <v>0</v>
      </c>
      <c r="AG67" s="265">
        <f t="shared" si="44"/>
        <v>0</v>
      </c>
      <c r="AH67" s="265">
        <f t="shared" si="44"/>
        <v>0</v>
      </c>
      <c r="AI67" s="265">
        <f t="shared" si="44"/>
        <v>0</v>
      </c>
      <c r="AJ67" s="265">
        <f t="shared" si="44"/>
        <v>0</v>
      </c>
      <c r="AK67" s="265">
        <f t="shared" si="44"/>
        <v>0</v>
      </c>
      <c r="AL67" s="265">
        <f t="shared" si="44"/>
        <v>0</v>
      </c>
      <c r="AM67" s="265">
        <f t="shared" si="44"/>
        <v>0</v>
      </c>
      <c r="AN67" s="265">
        <f t="shared" si="44"/>
        <v>0</v>
      </c>
      <c r="AO67" s="265">
        <f t="shared" si="44"/>
        <v>0</v>
      </c>
      <c r="AP67" s="265">
        <f t="shared" si="44"/>
        <v>0</v>
      </c>
      <c r="AQ67" s="265">
        <f t="shared" si="44"/>
        <v>0</v>
      </c>
      <c r="AR67" s="265">
        <f t="shared" si="44"/>
        <v>0</v>
      </c>
      <c r="AS67" s="265">
        <f t="shared" si="44"/>
        <v>0</v>
      </c>
      <c r="AT67" s="265">
        <f t="shared" si="44"/>
        <v>0</v>
      </c>
      <c r="AU67" s="265">
        <f t="shared" si="44"/>
        <v>0</v>
      </c>
      <c r="AV67" s="265">
        <f t="shared" si="44"/>
        <v>0</v>
      </c>
      <c r="AW67" s="230"/>
    </row>
    <row r="68" spans="1:55" s="185" customFormat="1" x14ac:dyDescent="0.2">
      <c r="A68" s="109" t="s">
        <v>235</v>
      </c>
      <c r="B68" s="268"/>
      <c r="C68" s="268">
        <f>-($B$25)*1.18*$B$28/$B$27*0</f>
        <v>0</v>
      </c>
      <c r="D68" s="268">
        <f t="shared" ref="D68:AV68" si="45">-($B$25)*1.18*$B$28/$B$27*0</f>
        <v>0</v>
      </c>
      <c r="E68" s="268">
        <f t="shared" si="45"/>
        <v>0</v>
      </c>
      <c r="F68" s="268">
        <f t="shared" si="45"/>
        <v>0</v>
      </c>
      <c r="G68" s="268">
        <f t="shared" si="45"/>
        <v>0</v>
      </c>
      <c r="H68" s="268">
        <f t="shared" si="45"/>
        <v>0</v>
      </c>
      <c r="I68" s="268">
        <f t="shared" si="45"/>
        <v>0</v>
      </c>
      <c r="J68" s="268">
        <f t="shared" si="45"/>
        <v>0</v>
      </c>
      <c r="K68" s="268">
        <f t="shared" si="45"/>
        <v>0</v>
      </c>
      <c r="L68" s="268">
        <f t="shared" si="45"/>
        <v>0</v>
      </c>
      <c r="M68" s="268">
        <f t="shared" si="45"/>
        <v>0</v>
      </c>
      <c r="N68" s="268">
        <f t="shared" si="45"/>
        <v>0</v>
      </c>
      <c r="O68" s="268">
        <f t="shared" si="45"/>
        <v>0</v>
      </c>
      <c r="P68" s="268">
        <f t="shared" si="45"/>
        <v>0</v>
      </c>
      <c r="Q68" s="268">
        <f t="shared" si="45"/>
        <v>0</v>
      </c>
      <c r="R68" s="268">
        <f t="shared" si="45"/>
        <v>0</v>
      </c>
      <c r="S68" s="268">
        <f t="shared" si="45"/>
        <v>0</v>
      </c>
      <c r="T68" s="268">
        <f t="shared" si="45"/>
        <v>0</v>
      </c>
      <c r="U68" s="268">
        <f t="shared" si="45"/>
        <v>0</v>
      </c>
      <c r="V68" s="268">
        <f t="shared" si="45"/>
        <v>0</v>
      </c>
      <c r="W68" s="268">
        <f t="shared" si="45"/>
        <v>0</v>
      </c>
      <c r="X68" s="268">
        <f t="shared" si="45"/>
        <v>0</v>
      </c>
      <c r="Y68" s="268">
        <f t="shared" si="45"/>
        <v>0</v>
      </c>
      <c r="Z68" s="268">
        <f t="shared" si="45"/>
        <v>0</v>
      </c>
      <c r="AA68" s="268">
        <f t="shared" si="45"/>
        <v>0</v>
      </c>
      <c r="AB68" s="268">
        <f t="shared" si="45"/>
        <v>0</v>
      </c>
      <c r="AC68" s="268">
        <f t="shared" si="45"/>
        <v>0</v>
      </c>
      <c r="AD68" s="268">
        <f t="shared" si="45"/>
        <v>0</v>
      </c>
      <c r="AE68" s="268">
        <f t="shared" si="45"/>
        <v>0</v>
      </c>
      <c r="AF68" s="268">
        <f t="shared" si="45"/>
        <v>0</v>
      </c>
      <c r="AG68" s="268">
        <f t="shared" si="45"/>
        <v>0</v>
      </c>
      <c r="AH68" s="268">
        <f t="shared" si="45"/>
        <v>0</v>
      </c>
      <c r="AI68" s="268">
        <f t="shared" si="45"/>
        <v>0</v>
      </c>
      <c r="AJ68" s="268">
        <f t="shared" si="45"/>
        <v>0</v>
      </c>
      <c r="AK68" s="268">
        <f t="shared" si="45"/>
        <v>0</v>
      </c>
      <c r="AL68" s="268">
        <f t="shared" si="45"/>
        <v>0</v>
      </c>
      <c r="AM68" s="268">
        <f t="shared" si="45"/>
        <v>0</v>
      </c>
      <c r="AN68" s="268">
        <f t="shared" si="45"/>
        <v>0</v>
      </c>
      <c r="AO68" s="268">
        <f t="shared" si="45"/>
        <v>0</v>
      </c>
      <c r="AP68" s="268">
        <f t="shared" si="45"/>
        <v>0</v>
      </c>
      <c r="AQ68" s="268">
        <f t="shared" si="45"/>
        <v>0</v>
      </c>
      <c r="AR68" s="268">
        <f t="shared" si="45"/>
        <v>0</v>
      </c>
      <c r="AS68" s="268">
        <f t="shared" si="45"/>
        <v>0</v>
      </c>
      <c r="AT68" s="268">
        <f t="shared" si="45"/>
        <v>0</v>
      </c>
      <c r="AU68" s="268">
        <f t="shared" si="45"/>
        <v>0</v>
      </c>
      <c r="AV68" s="268">
        <f t="shared" si="45"/>
        <v>0</v>
      </c>
      <c r="AW68" s="229"/>
      <c r="AX68" s="229"/>
    </row>
    <row r="69" spans="1:55" s="185" customFormat="1" ht="14.25" x14ac:dyDescent="0.2">
      <c r="A69" s="110" t="s">
        <v>416</v>
      </c>
      <c r="B69" s="265">
        <f t="shared" ref="B69:AV69" si="46">B67+B68</f>
        <v>0</v>
      </c>
      <c r="C69" s="265">
        <f t="shared" si="46"/>
        <v>0</v>
      </c>
      <c r="D69" s="265">
        <f t="shared" si="46"/>
        <v>0</v>
      </c>
      <c r="E69" s="265">
        <f t="shared" si="46"/>
        <v>0</v>
      </c>
      <c r="F69" s="265">
        <f t="shared" si="46"/>
        <v>0</v>
      </c>
      <c r="G69" s="265">
        <f t="shared" si="46"/>
        <v>0</v>
      </c>
      <c r="H69" s="265">
        <f t="shared" si="46"/>
        <v>0</v>
      </c>
      <c r="I69" s="265">
        <f t="shared" si="46"/>
        <v>0</v>
      </c>
      <c r="J69" s="265">
        <f t="shared" si="46"/>
        <v>0</v>
      </c>
      <c r="K69" s="265">
        <f t="shared" si="46"/>
        <v>0</v>
      </c>
      <c r="L69" s="265">
        <f t="shared" si="46"/>
        <v>0</v>
      </c>
      <c r="M69" s="265">
        <f t="shared" si="46"/>
        <v>0</v>
      </c>
      <c r="N69" s="265">
        <f t="shared" si="46"/>
        <v>0</v>
      </c>
      <c r="O69" s="265">
        <f t="shared" si="46"/>
        <v>0</v>
      </c>
      <c r="P69" s="265">
        <f t="shared" si="46"/>
        <v>0</v>
      </c>
      <c r="Q69" s="265">
        <f t="shared" si="46"/>
        <v>0</v>
      </c>
      <c r="R69" s="265">
        <f t="shared" si="46"/>
        <v>0</v>
      </c>
      <c r="S69" s="265">
        <f t="shared" si="46"/>
        <v>0</v>
      </c>
      <c r="T69" s="265">
        <f t="shared" si="46"/>
        <v>0</v>
      </c>
      <c r="U69" s="265">
        <f t="shared" si="46"/>
        <v>0</v>
      </c>
      <c r="V69" s="265">
        <f t="shared" si="46"/>
        <v>0</v>
      </c>
      <c r="W69" s="265">
        <f t="shared" si="46"/>
        <v>0</v>
      </c>
      <c r="X69" s="265">
        <f t="shared" si="46"/>
        <v>0</v>
      </c>
      <c r="Y69" s="265">
        <f t="shared" si="46"/>
        <v>0</v>
      </c>
      <c r="Z69" s="265">
        <f t="shared" si="46"/>
        <v>0</v>
      </c>
      <c r="AA69" s="265">
        <f t="shared" si="46"/>
        <v>0</v>
      </c>
      <c r="AB69" s="265">
        <f t="shared" si="46"/>
        <v>0</v>
      </c>
      <c r="AC69" s="265">
        <f t="shared" si="46"/>
        <v>0</v>
      </c>
      <c r="AD69" s="265">
        <f t="shared" si="46"/>
        <v>0</v>
      </c>
      <c r="AE69" s="265">
        <f t="shared" si="46"/>
        <v>0</v>
      </c>
      <c r="AF69" s="265">
        <f t="shared" si="46"/>
        <v>0</v>
      </c>
      <c r="AG69" s="265">
        <f t="shared" si="46"/>
        <v>0</v>
      </c>
      <c r="AH69" s="265">
        <f t="shared" si="46"/>
        <v>0</v>
      </c>
      <c r="AI69" s="265">
        <f t="shared" si="46"/>
        <v>0</v>
      </c>
      <c r="AJ69" s="265">
        <f t="shared" si="46"/>
        <v>0</v>
      </c>
      <c r="AK69" s="265">
        <f t="shared" si="46"/>
        <v>0</v>
      </c>
      <c r="AL69" s="265">
        <f t="shared" si="46"/>
        <v>0</v>
      </c>
      <c r="AM69" s="265">
        <f t="shared" si="46"/>
        <v>0</v>
      </c>
      <c r="AN69" s="265">
        <f t="shared" si="46"/>
        <v>0</v>
      </c>
      <c r="AO69" s="265">
        <f t="shared" si="46"/>
        <v>0</v>
      </c>
      <c r="AP69" s="265">
        <f t="shared" si="46"/>
        <v>0</v>
      </c>
      <c r="AQ69" s="265">
        <f t="shared" si="46"/>
        <v>0</v>
      </c>
      <c r="AR69" s="265">
        <f t="shared" si="46"/>
        <v>0</v>
      </c>
      <c r="AS69" s="265">
        <f t="shared" si="46"/>
        <v>0</v>
      </c>
      <c r="AT69" s="265">
        <f t="shared" si="46"/>
        <v>0</v>
      </c>
      <c r="AU69" s="265">
        <f t="shared" si="46"/>
        <v>0</v>
      </c>
      <c r="AV69" s="265">
        <f t="shared" si="46"/>
        <v>0</v>
      </c>
      <c r="AW69" s="230"/>
    </row>
    <row r="70" spans="1:55" s="185" customFormat="1" x14ac:dyDescent="0.25">
      <c r="A70" s="109" t="s">
        <v>234</v>
      </c>
      <c r="B70" s="267">
        <v>0</v>
      </c>
      <c r="C70" s="267">
        <v>0</v>
      </c>
      <c r="D70" s="267">
        <v>0</v>
      </c>
      <c r="E70" s="267">
        <v>0</v>
      </c>
      <c r="F70" s="267">
        <v>0</v>
      </c>
      <c r="G70" s="267">
        <v>0</v>
      </c>
      <c r="H70" s="267">
        <v>0</v>
      </c>
      <c r="I70" s="267">
        <v>0</v>
      </c>
      <c r="J70" s="267">
        <v>0</v>
      </c>
      <c r="K70" s="267">
        <v>0</v>
      </c>
      <c r="L70" s="267">
        <v>0</v>
      </c>
      <c r="M70" s="267">
        <v>0</v>
      </c>
      <c r="N70" s="267">
        <v>0</v>
      </c>
      <c r="O70" s="267">
        <v>0</v>
      </c>
      <c r="P70" s="267">
        <v>0</v>
      </c>
      <c r="Q70" s="267">
        <v>0</v>
      </c>
      <c r="R70" s="267">
        <v>0</v>
      </c>
      <c r="S70" s="267">
        <v>0</v>
      </c>
      <c r="T70" s="267">
        <v>0</v>
      </c>
      <c r="U70" s="267">
        <v>0</v>
      </c>
      <c r="V70" s="267">
        <v>0</v>
      </c>
      <c r="W70" s="267">
        <v>0</v>
      </c>
      <c r="X70" s="267">
        <v>0</v>
      </c>
      <c r="Y70" s="267">
        <v>0</v>
      </c>
      <c r="Z70" s="267">
        <v>0</v>
      </c>
      <c r="AA70" s="267">
        <v>0</v>
      </c>
      <c r="AB70" s="267">
        <v>0</v>
      </c>
      <c r="AC70" s="267">
        <v>0</v>
      </c>
      <c r="AD70" s="267">
        <v>0</v>
      </c>
      <c r="AE70" s="267">
        <v>0</v>
      </c>
      <c r="AF70" s="267">
        <v>0</v>
      </c>
      <c r="AG70" s="267">
        <v>0</v>
      </c>
      <c r="AH70" s="267">
        <v>0</v>
      </c>
      <c r="AI70" s="267">
        <v>0</v>
      </c>
      <c r="AJ70" s="267">
        <v>0</v>
      </c>
      <c r="AK70" s="267">
        <v>0</v>
      </c>
      <c r="AL70" s="267">
        <v>0</v>
      </c>
      <c r="AM70" s="267">
        <v>0</v>
      </c>
      <c r="AN70" s="267">
        <v>0</v>
      </c>
      <c r="AO70" s="267">
        <v>0</v>
      </c>
      <c r="AP70" s="267">
        <v>0</v>
      </c>
      <c r="AQ70" s="267">
        <v>0</v>
      </c>
      <c r="AR70" s="267">
        <v>0</v>
      </c>
      <c r="AS70" s="267">
        <v>0</v>
      </c>
      <c r="AT70" s="267">
        <v>0</v>
      </c>
      <c r="AU70" s="267">
        <v>0</v>
      </c>
      <c r="AV70" s="267">
        <v>0</v>
      </c>
      <c r="AW70" s="229"/>
    </row>
    <row r="71" spans="1:55" s="185" customFormat="1" ht="14.25" x14ac:dyDescent="0.2">
      <c r="A71" s="110" t="s">
        <v>238</v>
      </c>
      <c r="B71" s="265">
        <f t="shared" ref="B71:AV71" si="47">B69+B70</f>
        <v>0</v>
      </c>
      <c r="C71" s="265">
        <f t="shared" si="47"/>
        <v>0</v>
      </c>
      <c r="D71" s="265">
        <f t="shared" si="47"/>
        <v>0</v>
      </c>
      <c r="E71" s="265">
        <f t="shared" si="47"/>
        <v>0</v>
      </c>
      <c r="F71" s="265">
        <f t="shared" si="47"/>
        <v>0</v>
      </c>
      <c r="G71" s="265">
        <f t="shared" si="47"/>
        <v>0</v>
      </c>
      <c r="H71" s="265">
        <f t="shared" si="47"/>
        <v>0</v>
      </c>
      <c r="I71" s="265">
        <f t="shared" si="47"/>
        <v>0</v>
      </c>
      <c r="J71" s="265">
        <f t="shared" si="47"/>
        <v>0</v>
      </c>
      <c r="K71" s="265">
        <f t="shared" si="47"/>
        <v>0</v>
      </c>
      <c r="L71" s="265">
        <f t="shared" si="47"/>
        <v>0</v>
      </c>
      <c r="M71" s="265">
        <f t="shared" si="47"/>
        <v>0</v>
      </c>
      <c r="N71" s="265">
        <f t="shared" si="47"/>
        <v>0</v>
      </c>
      <c r="O71" s="265">
        <f t="shared" si="47"/>
        <v>0</v>
      </c>
      <c r="P71" s="265">
        <f t="shared" si="47"/>
        <v>0</v>
      </c>
      <c r="Q71" s="265">
        <f t="shared" si="47"/>
        <v>0</v>
      </c>
      <c r="R71" s="265">
        <f t="shared" si="47"/>
        <v>0</v>
      </c>
      <c r="S71" s="265">
        <f t="shared" si="47"/>
        <v>0</v>
      </c>
      <c r="T71" s="265">
        <f t="shared" si="47"/>
        <v>0</v>
      </c>
      <c r="U71" s="265">
        <f t="shared" si="47"/>
        <v>0</v>
      </c>
      <c r="V71" s="265">
        <f t="shared" si="47"/>
        <v>0</v>
      </c>
      <c r="W71" s="265">
        <f t="shared" si="47"/>
        <v>0</v>
      </c>
      <c r="X71" s="265">
        <f t="shared" si="47"/>
        <v>0</v>
      </c>
      <c r="Y71" s="265">
        <f t="shared" si="47"/>
        <v>0</v>
      </c>
      <c r="Z71" s="265">
        <f t="shared" si="47"/>
        <v>0</v>
      </c>
      <c r="AA71" s="265">
        <f t="shared" si="47"/>
        <v>0</v>
      </c>
      <c r="AB71" s="265">
        <f t="shared" si="47"/>
        <v>0</v>
      </c>
      <c r="AC71" s="265">
        <f t="shared" si="47"/>
        <v>0</v>
      </c>
      <c r="AD71" s="265">
        <f t="shared" si="47"/>
        <v>0</v>
      </c>
      <c r="AE71" s="265">
        <f t="shared" si="47"/>
        <v>0</v>
      </c>
      <c r="AF71" s="265">
        <f t="shared" si="47"/>
        <v>0</v>
      </c>
      <c r="AG71" s="265">
        <f t="shared" si="47"/>
        <v>0</v>
      </c>
      <c r="AH71" s="265">
        <f t="shared" si="47"/>
        <v>0</v>
      </c>
      <c r="AI71" s="265">
        <f t="shared" si="47"/>
        <v>0</v>
      </c>
      <c r="AJ71" s="265">
        <f t="shared" si="47"/>
        <v>0</v>
      </c>
      <c r="AK71" s="265">
        <f t="shared" si="47"/>
        <v>0</v>
      </c>
      <c r="AL71" s="265">
        <f t="shared" si="47"/>
        <v>0</v>
      </c>
      <c r="AM71" s="265">
        <f t="shared" si="47"/>
        <v>0</v>
      </c>
      <c r="AN71" s="265">
        <f t="shared" si="47"/>
        <v>0</v>
      </c>
      <c r="AO71" s="265">
        <f t="shared" si="47"/>
        <v>0</v>
      </c>
      <c r="AP71" s="265">
        <f t="shared" si="47"/>
        <v>0</v>
      </c>
      <c r="AQ71" s="265">
        <f t="shared" si="47"/>
        <v>0</v>
      </c>
      <c r="AR71" s="265">
        <f t="shared" si="47"/>
        <v>0</v>
      </c>
      <c r="AS71" s="265">
        <f t="shared" si="47"/>
        <v>0</v>
      </c>
      <c r="AT71" s="265">
        <f t="shared" si="47"/>
        <v>0</v>
      </c>
      <c r="AU71" s="265">
        <f t="shared" si="47"/>
        <v>0</v>
      </c>
      <c r="AV71" s="265">
        <f t="shared" si="47"/>
        <v>0</v>
      </c>
      <c r="AW71" s="230"/>
    </row>
    <row r="72" spans="1:55" x14ac:dyDescent="0.25">
      <c r="A72" s="109" t="s">
        <v>233</v>
      </c>
      <c r="B72" s="267">
        <f>-B71*$B$36</f>
        <v>0</v>
      </c>
      <c r="C72" s="267">
        <f t="shared" ref="C72:AV72" si="48">-C71*$B$36</f>
        <v>0</v>
      </c>
      <c r="D72" s="267">
        <f t="shared" si="48"/>
        <v>0</v>
      </c>
      <c r="E72" s="267">
        <f t="shared" si="48"/>
        <v>0</v>
      </c>
      <c r="F72" s="267">
        <f t="shared" si="48"/>
        <v>0</v>
      </c>
      <c r="G72" s="267">
        <f t="shared" si="48"/>
        <v>0</v>
      </c>
      <c r="H72" s="267">
        <f t="shared" si="48"/>
        <v>0</v>
      </c>
      <c r="I72" s="267">
        <f t="shared" si="48"/>
        <v>0</v>
      </c>
      <c r="J72" s="267">
        <f t="shared" si="48"/>
        <v>0</v>
      </c>
      <c r="K72" s="267">
        <f t="shared" si="48"/>
        <v>0</v>
      </c>
      <c r="L72" s="267">
        <f t="shared" si="48"/>
        <v>0</v>
      </c>
      <c r="M72" s="267">
        <f t="shared" si="48"/>
        <v>0</v>
      </c>
      <c r="N72" s="267">
        <f t="shared" si="48"/>
        <v>0</v>
      </c>
      <c r="O72" s="267">
        <f t="shared" si="48"/>
        <v>0</v>
      </c>
      <c r="P72" s="267">
        <f t="shared" si="48"/>
        <v>0</v>
      </c>
      <c r="Q72" s="267">
        <f t="shared" si="48"/>
        <v>0</v>
      </c>
      <c r="R72" s="267">
        <f t="shared" si="48"/>
        <v>0</v>
      </c>
      <c r="S72" s="267">
        <f t="shared" si="48"/>
        <v>0</v>
      </c>
      <c r="T72" s="267">
        <f t="shared" si="48"/>
        <v>0</v>
      </c>
      <c r="U72" s="267">
        <f t="shared" si="48"/>
        <v>0</v>
      </c>
      <c r="V72" s="267">
        <f t="shared" si="48"/>
        <v>0</v>
      </c>
      <c r="W72" s="267">
        <f t="shared" si="48"/>
        <v>0</v>
      </c>
      <c r="X72" s="267">
        <f t="shared" si="48"/>
        <v>0</v>
      </c>
      <c r="Y72" s="267">
        <f t="shared" si="48"/>
        <v>0</v>
      </c>
      <c r="Z72" s="267">
        <f t="shared" si="48"/>
        <v>0</v>
      </c>
      <c r="AA72" s="267">
        <f t="shared" si="48"/>
        <v>0</v>
      </c>
      <c r="AB72" s="267">
        <f t="shared" si="48"/>
        <v>0</v>
      </c>
      <c r="AC72" s="267">
        <f t="shared" si="48"/>
        <v>0</v>
      </c>
      <c r="AD72" s="267">
        <f t="shared" si="48"/>
        <v>0</v>
      </c>
      <c r="AE72" s="267">
        <f t="shared" si="48"/>
        <v>0</v>
      </c>
      <c r="AF72" s="267">
        <f t="shared" si="48"/>
        <v>0</v>
      </c>
      <c r="AG72" s="267">
        <f t="shared" si="48"/>
        <v>0</v>
      </c>
      <c r="AH72" s="267">
        <f t="shared" si="48"/>
        <v>0</v>
      </c>
      <c r="AI72" s="267">
        <f t="shared" si="48"/>
        <v>0</v>
      </c>
      <c r="AJ72" s="267">
        <f t="shared" si="48"/>
        <v>0</v>
      </c>
      <c r="AK72" s="267">
        <f t="shared" si="48"/>
        <v>0</v>
      </c>
      <c r="AL72" s="267">
        <f t="shared" si="48"/>
        <v>0</v>
      </c>
      <c r="AM72" s="267">
        <f t="shared" si="48"/>
        <v>0</v>
      </c>
      <c r="AN72" s="267">
        <f t="shared" si="48"/>
        <v>0</v>
      </c>
      <c r="AO72" s="267">
        <f t="shared" si="48"/>
        <v>0</v>
      </c>
      <c r="AP72" s="267">
        <f t="shared" si="48"/>
        <v>0</v>
      </c>
      <c r="AQ72" s="267">
        <f t="shared" si="48"/>
        <v>0</v>
      </c>
      <c r="AR72" s="267">
        <f t="shared" si="48"/>
        <v>0</v>
      </c>
      <c r="AS72" s="267">
        <f t="shared" si="48"/>
        <v>0</v>
      </c>
      <c r="AT72" s="267">
        <f t="shared" si="48"/>
        <v>0</v>
      </c>
      <c r="AU72" s="267">
        <f t="shared" si="48"/>
        <v>0</v>
      </c>
      <c r="AV72" s="267">
        <f t="shared" si="48"/>
        <v>0</v>
      </c>
      <c r="AW72" s="229"/>
    </row>
    <row r="73" spans="1:55" ht="15" thickBot="1" x14ac:dyDescent="0.25">
      <c r="A73" s="111" t="s">
        <v>237</v>
      </c>
      <c r="B73" s="269">
        <f t="shared" ref="B73:AV73" si="49">B71+B72</f>
        <v>0</v>
      </c>
      <c r="C73" s="269">
        <f t="shared" si="49"/>
        <v>0</v>
      </c>
      <c r="D73" s="269">
        <f t="shared" si="49"/>
        <v>0</v>
      </c>
      <c r="E73" s="269">
        <f t="shared" si="49"/>
        <v>0</v>
      </c>
      <c r="F73" s="269">
        <f t="shared" si="49"/>
        <v>0</v>
      </c>
      <c r="G73" s="269">
        <f t="shared" si="49"/>
        <v>0</v>
      </c>
      <c r="H73" s="269">
        <f t="shared" si="49"/>
        <v>0</v>
      </c>
      <c r="I73" s="269">
        <f t="shared" si="49"/>
        <v>0</v>
      </c>
      <c r="J73" s="269">
        <f t="shared" si="49"/>
        <v>0</v>
      </c>
      <c r="K73" s="269">
        <f t="shared" si="49"/>
        <v>0</v>
      </c>
      <c r="L73" s="269">
        <f t="shared" si="49"/>
        <v>0</v>
      </c>
      <c r="M73" s="269">
        <f t="shared" si="49"/>
        <v>0</v>
      </c>
      <c r="N73" s="269">
        <f t="shared" si="49"/>
        <v>0</v>
      </c>
      <c r="O73" s="269">
        <f t="shared" si="49"/>
        <v>0</v>
      </c>
      <c r="P73" s="269">
        <f t="shared" si="49"/>
        <v>0</v>
      </c>
      <c r="Q73" s="269">
        <f t="shared" si="49"/>
        <v>0</v>
      </c>
      <c r="R73" s="269">
        <f t="shared" si="49"/>
        <v>0</v>
      </c>
      <c r="S73" s="269">
        <f t="shared" si="49"/>
        <v>0</v>
      </c>
      <c r="T73" s="269">
        <f t="shared" si="49"/>
        <v>0</v>
      </c>
      <c r="U73" s="269">
        <f t="shared" si="49"/>
        <v>0</v>
      </c>
      <c r="V73" s="269">
        <f t="shared" si="49"/>
        <v>0</v>
      </c>
      <c r="W73" s="269">
        <f t="shared" si="49"/>
        <v>0</v>
      </c>
      <c r="X73" s="269">
        <f t="shared" si="49"/>
        <v>0</v>
      </c>
      <c r="Y73" s="269">
        <f t="shared" si="49"/>
        <v>0</v>
      </c>
      <c r="Z73" s="269">
        <f t="shared" si="49"/>
        <v>0</v>
      </c>
      <c r="AA73" s="269">
        <f t="shared" si="49"/>
        <v>0</v>
      </c>
      <c r="AB73" s="269">
        <f t="shared" si="49"/>
        <v>0</v>
      </c>
      <c r="AC73" s="269">
        <f t="shared" si="49"/>
        <v>0</v>
      </c>
      <c r="AD73" s="269">
        <f t="shared" si="49"/>
        <v>0</v>
      </c>
      <c r="AE73" s="269">
        <f t="shared" si="49"/>
        <v>0</v>
      </c>
      <c r="AF73" s="269">
        <f t="shared" si="49"/>
        <v>0</v>
      </c>
      <c r="AG73" s="269">
        <f t="shared" si="49"/>
        <v>0</v>
      </c>
      <c r="AH73" s="269">
        <f t="shared" si="49"/>
        <v>0</v>
      </c>
      <c r="AI73" s="269">
        <f t="shared" si="49"/>
        <v>0</v>
      </c>
      <c r="AJ73" s="269">
        <f t="shared" si="49"/>
        <v>0</v>
      </c>
      <c r="AK73" s="269">
        <f t="shared" si="49"/>
        <v>0</v>
      </c>
      <c r="AL73" s="269">
        <f t="shared" si="49"/>
        <v>0</v>
      </c>
      <c r="AM73" s="269">
        <f t="shared" si="49"/>
        <v>0</v>
      </c>
      <c r="AN73" s="269">
        <f t="shared" si="49"/>
        <v>0</v>
      </c>
      <c r="AO73" s="269">
        <f t="shared" si="49"/>
        <v>0</v>
      </c>
      <c r="AP73" s="269">
        <f t="shared" si="49"/>
        <v>0</v>
      </c>
      <c r="AQ73" s="269">
        <f t="shared" si="49"/>
        <v>0</v>
      </c>
      <c r="AR73" s="269">
        <f t="shared" si="49"/>
        <v>0</v>
      </c>
      <c r="AS73" s="269">
        <f t="shared" si="49"/>
        <v>0</v>
      </c>
      <c r="AT73" s="269">
        <f t="shared" si="49"/>
        <v>0</v>
      </c>
      <c r="AU73" s="269">
        <f t="shared" si="49"/>
        <v>0</v>
      </c>
      <c r="AV73" s="269">
        <f t="shared" si="49"/>
        <v>0</v>
      </c>
      <c r="AW73" s="230"/>
    </row>
    <row r="74" spans="1:55" s="264" customFormat="1" ht="16.5" thickBot="1" x14ac:dyDescent="0.25">
      <c r="A74" s="261"/>
      <c r="B74" s="262">
        <v>0</v>
      </c>
      <c r="C74" s="262">
        <v>0</v>
      </c>
      <c r="D74" s="262">
        <v>0</v>
      </c>
      <c r="E74" s="262">
        <v>0</v>
      </c>
      <c r="F74" s="262">
        <v>0</v>
      </c>
      <c r="G74" s="262">
        <v>0.5</v>
      </c>
      <c r="H74" s="262">
        <f>G74+1</f>
        <v>1.5</v>
      </c>
      <c r="I74" s="262">
        <f t="shared" ref="I74:AV74" si="50">H74+1</f>
        <v>2.5</v>
      </c>
      <c r="J74" s="262">
        <f t="shared" si="50"/>
        <v>3.5</v>
      </c>
      <c r="K74" s="262">
        <f t="shared" si="50"/>
        <v>4.5</v>
      </c>
      <c r="L74" s="262">
        <f t="shared" si="50"/>
        <v>5.5</v>
      </c>
      <c r="M74" s="262">
        <f t="shared" si="50"/>
        <v>6.5</v>
      </c>
      <c r="N74" s="262">
        <f t="shared" si="50"/>
        <v>7.5</v>
      </c>
      <c r="O74" s="262">
        <f t="shared" si="50"/>
        <v>8.5</v>
      </c>
      <c r="P74" s="262">
        <f t="shared" si="50"/>
        <v>9.5</v>
      </c>
      <c r="Q74" s="262">
        <f t="shared" si="50"/>
        <v>10.5</v>
      </c>
      <c r="R74" s="262">
        <f t="shared" si="50"/>
        <v>11.5</v>
      </c>
      <c r="S74" s="262">
        <f t="shared" si="50"/>
        <v>12.5</v>
      </c>
      <c r="T74" s="262">
        <f t="shared" si="50"/>
        <v>13.5</v>
      </c>
      <c r="U74" s="262">
        <f t="shared" si="50"/>
        <v>14.5</v>
      </c>
      <c r="V74" s="262">
        <f t="shared" si="50"/>
        <v>15.5</v>
      </c>
      <c r="W74" s="262">
        <f t="shared" si="50"/>
        <v>16.5</v>
      </c>
      <c r="X74" s="262">
        <f t="shared" si="50"/>
        <v>17.5</v>
      </c>
      <c r="Y74" s="262">
        <f t="shared" si="50"/>
        <v>18.5</v>
      </c>
      <c r="Z74" s="262">
        <f t="shared" si="50"/>
        <v>19.5</v>
      </c>
      <c r="AA74" s="262">
        <f t="shared" si="50"/>
        <v>20.5</v>
      </c>
      <c r="AB74" s="262">
        <f t="shared" si="50"/>
        <v>21.5</v>
      </c>
      <c r="AC74" s="262">
        <f t="shared" si="50"/>
        <v>22.5</v>
      </c>
      <c r="AD74" s="262">
        <f t="shared" si="50"/>
        <v>23.5</v>
      </c>
      <c r="AE74" s="262">
        <f t="shared" si="50"/>
        <v>24.5</v>
      </c>
      <c r="AF74" s="262">
        <f t="shared" si="50"/>
        <v>25.5</v>
      </c>
      <c r="AG74" s="262">
        <f t="shared" si="50"/>
        <v>26.5</v>
      </c>
      <c r="AH74" s="262">
        <f t="shared" si="50"/>
        <v>27.5</v>
      </c>
      <c r="AI74" s="262">
        <f t="shared" si="50"/>
        <v>28.5</v>
      </c>
      <c r="AJ74" s="262">
        <f t="shared" si="50"/>
        <v>29.5</v>
      </c>
      <c r="AK74" s="262">
        <f t="shared" si="50"/>
        <v>30.5</v>
      </c>
      <c r="AL74" s="262">
        <f t="shared" si="50"/>
        <v>31.5</v>
      </c>
      <c r="AM74" s="262">
        <f t="shared" si="50"/>
        <v>32.5</v>
      </c>
      <c r="AN74" s="262">
        <f t="shared" si="50"/>
        <v>33.5</v>
      </c>
      <c r="AO74" s="262">
        <f t="shared" si="50"/>
        <v>34.5</v>
      </c>
      <c r="AP74" s="262">
        <f t="shared" si="50"/>
        <v>35.5</v>
      </c>
      <c r="AQ74" s="262">
        <f t="shared" si="50"/>
        <v>36.5</v>
      </c>
      <c r="AR74" s="262">
        <f t="shared" si="50"/>
        <v>37.5</v>
      </c>
      <c r="AS74" s="262">
        <f t="shared" si="50"/>
        <v>38.5</v>
      </c>
      <c r="AT74" s="262">
        <f t="shared" si="50"/>
        <v>39.5</v>
      </c>
      <c r="AU74" s="262">
        <f t="shared" si="50"/>
        <v>40.5</v>
      </c>
      <c r="AV74" s="262">
        <f t="shared" si="50"/>
        <v>41.5</v>
      </c>
      <c r="AW74" s="262"/>
      <c r="AX74" s="263"/>
      <c r="AY74" s="263"/>
      <c r="AZ74" s="263"/>
      <c r="BA74" s="263"/>
      <c r="BB74" s="263"/>
      <c r="BC74" s="263"/>
    </row>
    <row r="75" spans="1:55" x14ac:dyDescent="0.2">
      <c r="A75" s="103" t="s">
        <v>236</v>
      </c>
      <c r="B75" s="98">
        <v>1</v>
      </c>
      <c r="C75" s="98">
        <v>2</v>
      </c>
      <c r="D75" s="98">
        <v>3</v>
      </c>
      <c r="E75" s="98">
        <v>4</v>
      </c>
      <c r="F75" s="98">
        <v>5</v>
      </c>
      <c r="G75" s="98">
        <v>6</v>
      </c>
      <c r="H75" s="98">
        <v>7</v>
      </c>
      <c r="I75" s="98">
        <v>8</v>
      </c>
      <c r="J75" s="98">
        <v>9</v>
      </c>
      <c r="K75" s="98">
        <v>10</v>
      </c>
      <c r="L75" s="98">
        <v>11</v>
      </c>
      <c r="M75" s="98">
        <v>12</v>
      </c>
      <c r="N75" s="98">
        <v>13</v>
      </c>
      <c r="O75" s="98">
        <v>14</v>
      </c>
      <c r="P75" s="98">
        <v>15</v>
      </c>
      <c r="Q75" s="98">
        <v>16</v>
      </c>
      <c r="R75" s="98">
        <v>17</v>
      </c>
      <c r="S75" s="98">
        <v>18</v>
      </c>
      <c r="T75" s="98">
        <v>19</v>
      </c>
      <c r="U75" s="98">
        <v>20</v>
      </c>
      <c r="V75" s="98">
        <v>21</v>
      </c>
      <c r="W75" s="98">
        <v>22</v>
      </c>
      <c r="X75" s="98">
        <v>23</v>
      </c>
      <c r="Y75" s="98">
        <v>24</v>
      </c>
      <c r="Z75" s="98">
        <v>25</v>
      </c>
      <c r="AA75" s="98">
        <v>26</v>
      </c>
      <c r="AB75" s="98">
        <v>27</v>
      </c>
      <c r="AC75" s="98">
        <v>28</v>
      </c>
      <c r="AD75" s="98">
        <v>29</v>
      </c>
      <c r="AE75" s="98">
        <v>30</v>
      </c>
      <c r="AF75" s="98">
        <v>31</v>
      </c>
      <c r="AG75" s="98">
        <v>32</v>
      </c>
      <c r="AH75" s="98">
        <v>33</v>
      </c>
      <c r="AI75" s="98">
        <v>34</v>
      </c>
      <c r="AJ75" s="98">
        <v>35</v>
      </c>
      <c r="AK75" s="98">
        <v>36</v>
      </c>
      <c r="AL75" s="98">
        <v>37</v>
      </c>
      <c r="AM75" s="98">
        <v>38</v>
      </c>
      <c r="AN75" s="98">
        <v>39</v>
      </c>
      <c r="AO75" s="98">
        <v>40</v>
      </c>
      <c r="AP75" s="98">
        <v>41</v>
      </c>
      <c r="AQ75" s="98">
        <v>42</v>
      </c>
      <c r="AR75" s="98">
        <v>43</v>
      </c>
      <c r="AS75" s="98">
        <v>44</v>
      </c>
      <c r="AT75" s="98">
        <v>45</v>
      </c>
      <c r="AU75" s="98">
        <v>46</v>
      </c>
      <c r="AV75" s="98">
        <v>47</v>
      </c>
      <c r="AW75" s="227"/>
    </row>
    <row r="76" spans="1:55" ht="14.25" x14ac:dyDescent="0.2">
      <c r="A76" s="107" t="s">
        <v>416</v>
      </c>
      <c r="B76" s="265">
        <f t="shared" ref="B76:AV76" si="51">B69</f>
        <v>0</v>
      </c>
      <c r="C76" s="265">
        <f t="shared" si="51"/>
        <v>0</v>
      </c>
      <c r="D76" s="265">
        <f t="shared" si="51"/>
        <v>0</v>
      </c>
      <c r="E76" s="265">
        <f t="shared" si="51"/>
        <v>0</v>
      </c>
      <c r="F76" s="265">
        <f t="shared" si="51"/>
        <v>0</v>
      </c>
      <c r="G76" s="265">
        <f t="shared" si="51"/>
        <v>0</v>
      </c>
      <c r="H76" s="265">
        <f t="shared" si="51"/>
        <v>0</v>
      </c>
      <c r="I76" s="265">
        <f t="shared" si="51"/>
        <v>0</v>
      </c>
      <c r="J76" s="265">
        <f t="shared" si="51"/>
        <v>0</v>
      </c>
      <c r="K76" s="265">
        <f t="shared" si="51"/>
        <v>0</v>
      </c>
      <c r="L76" s="265">
        <f t="shared" si="51"/>
        <v>0</v>
      </c>
      <c r="M76" s="265">
        <f t="shared" si="51"/>
        <v>0</v>
      </c>
      <c r="N76" s="265">
        <f t="shared" si="51"/>
        <v>0</v>
      </c>
      <c r="O76" s="265">
        <f t="shared" si="51"/>
        <v>0</v>
      </c>
      <c r="P76" s="265">
        <f t="shared" si="51"/>
        <v>0</v>
      </c>
      <c r="Q76" s="265">
        <f t="shared" si="51"/>
        <v>0</v>
      </c>
      <c r="R76" s="265">
        <f t="shared" si="51"/>
        <v>0</v>
      </c>
      <c r="S76" s="265">
        <f t="shared" si="51"/>
        <v>0</v>
      </c>
      <c r="T76" s="265">
        <f t="shared" si="51"/>
        <v>0</v>
      </c>
      <c r="U76" s="265">
        <f t="shared" si="51"/>
        <v>0</v>
      </c>
      <c r="V76" s="265">
        <f t="shared" si="51"/>
        <v>0</v>
      </c>
      <c r="W76" s="265">
        <f t="shared" si="51"/>
        <v>0</v>
      </c>
      <c r="X76" s="265">
        <f t="shared" si="51"/>
        <v>0</v>
      </c>
      <c r="Y76" s="265">
        <f t="shared" si="51"/>
        <v>0</v>
      </c>
      <c r="Z76" s="265">
        <f t="shared" si="51"/>
        <v>0</v>
      </c>
      <c r="AA76" s="265">
        <f t="shared" si="51"/>
        <v>0</v>
      </c>
      <c r="AB76" s="265">
        <f t="shared" si="51"/>
        <v>0</v>
      </c>
      <c r="AC76" s="265">
        <f t="shared" si="51"/>
        <v>0</v>
      </c>
      <c r="AD76" s="265">
        <f t="shared" si="51"/>
        <v>0</v>
      </c>
      <c r="AE76" s="265">
        <f t="shared" si="51"/>
        <v>0</v>
      </c>
      <c r="AF76" s="265">
        <f t="shared" si="51"/>
        <v>0</v>
      </c>
      <c r="AG76" s="265">
        <f t="shared" si="51"/>
        <v>0</v>
      </c>
      <c r="AH76" s="265">
        <f t="shared" si="51"/>
        <v>0</v>
      </c>
      <c r="AI76" s="265">
        <f t="shared" si="51"/>
        <v>0</v>
      </c>
      <c r="AJ76" s="265">
        <f t="shared" si="51"/>
        <v>0</v>
      </c>
      <c r="AK76" s="265">
        <f t="shared" si="51"/>
        <v>0</v>
      </c>
      <c r="AL76" s="265">
        <f t="shared" si="51"/>
        <v>0</v>
      </c>
      <c r="AM76" s="265">
        <f t="shared" si="51"/>
        <v>0</v>
      </c>
      <c r="AN76" s="265">
        <f t="shared" si="51"/>
        <v>0</v>
      </c>
      <c r="AO76" s="265">
        <f t="shared" si="51"/>
        <v>0</v>
      </c>
      <c r="AP76" s="265">
        <f t="shared" si="51"/>
        <v>0</v>
      </c>
      <c r="AQ76" s="265">
        <f t="shared" si="51"/>
        <v>0</v>
      </c>
      <c r="AR76" s="265">
        <f t="shared" si="51"/>
        <v>0</v>
      </c>
      <c r="AS76" s="265">
        <f t="shared" si="51"/>
        <v>0</v>
      </c>
      <c r="AT76" s="265">
        <f t="shared" si="51"/>
        <v>0</v>
      </c>
      <c r="AU76" s="265">
        <f t="shared" si="51"/>
        <v>0</v>
      </c>
      <c r="AV76" s="265">
        <f t="shared" si="51"/>
        <v>0</v>
      </c>
      <c r="AW76" s="230"/>
    </row>
    <row r="77" spans="1:55" x14ac:dyDescent="0.25">
      <c r="A77" s="109" t="s">
        <v>235</v>
      </c>
      <c r="B77" s="267">
        <f t="shared" ref="B77:AV77" si="52">-B68</f>
        <v>0</v>
      </c>
      <c r="C77" s="267">
        <f t="shared" si="52"/>
        <v>0</v>
      </c>
      <c r="D77" s="267">
        <f t="shared" si="52"/>
        <v>0</v>
      </c>
      <c r="E77" s="267">
        <f t="shared" si="52"/>
        <v>0</v>
      </c>
      <c r="F77" s="267">
        <f t="shared" si="52"/>
        <v>0</v>
      </c>
      <c r="G77" s="267">
        <f t="shared" si="52"/>
        <v>0</v>
      </c>
      <c r="H77" s="267">
        <f t="shared" si="52"/>
        <v>0</v>
      </c>
      <c r="I77" s="267">
        <f t="shared" si="52"/>
        <v>0</v>
      </c>
      <c r="J77" s="267">
        <f t="shared" si="52"/>
        <v>0</v>
      </c>
      <c r="K77" s="267">
        <f t="shared" si="52"/>
        <v>0</v>
      </c>
      <c r="L77" s="267">
        <f t="shared" si="52"/>
        <v>0</v>
      </c>
      <c r="M77" s="267">
        <f t="shared" si="52"/>
        <v>0</v>
      </c>
      <c r="N77" s="267">
        <f t="shared" si="52"/>
        <v>0</v>
      </c>
      <c r="O77" s="267">
        <f t="shared" si="52"/>
        <v>0</v>
      </c>
      <c r="P77" s="267">
        <f t="shared" si="52"/>
        <v>0</v>
      </c>
      <c r="Q77" s="267">
        <f t="shared" si="52"/>
        <v>0</v>
      </c>
      <c r="R77" s="267">
        <f t="shared" si="52"/>
        <v>0</v>
      </c>
      <c r="S77" s="267">
        <f t="shared" si="52"/>
        <v>0</v>
      </c>
      <c r="T77" s="267">
        <f t="shared" si="52"/>
        <v>0</v>
      </c>
      <c r="U77" s="267">
        <f t="shared" si="52"/>
        <v>0</v>
      </c>
      <c r="V77" s="267">
        <f t="shared" si="52"/>
        <v>0</v>
      </c>
      <c r="W77" s="267">
        <f t="shared" si="52"/>
        <v>0</v>
      </c>
      <c r="X77" s="267">
        <f t="shared" si="52"/>
        <v>0</v>
      </c>
      <c r="Y77" s="267">
        <f t="shared" si="52"/>
        <v>0</v>
      </c>
      <c r="Z77" s="267">
        <f t="shared" si="52"/>
        <v>0</v>
      </c>
      <c r="AA77" s="267">
        <f t="shared" si="52"/>
        <v>0</v>
      </c>
      <c r="AB77" s="267">
        <f t="shared" si="52"/>
        <v>0</v>
      </c>
      <c r="AC77" s="267">
        <f t="shared" si="52"/>
        <v>0</v>
      </c>
      <c r="AD77" s="267">
        <f t="shared" si="52"/>
        <v>0</v>
      </c>
      <c r="AE77" s="267">
        <f t="shared" si="52"/>
        <v>0</v>
      </c>
      <c r="AF77" s="267">
        <f t="shared" si="52"/>
        <v>0</v>
      </c>
      <c r="AG77" s="267">
        <f t="shared" si="52"/>
        <v>0</v>
      </c>
      <c r="AH77" s="267">
        <f t="shared" si="52"/>
        <v>0</v>
      </c>
      <c r="AI77" s="267">
        <f t="shared" si="52"/>
        <v>0</v>
      </c>
      <c r="AJ77" s="267">
        <f t="shared" si="52"/>
        <v>0</v>
      </c>
      <c r="AK77" s="267">
        <f t="shared" si="52"/>
        <v>0</v>
      </c>
      <c r="AL77" s="267">
        <f t="shared" si="52"/>
        <v>0</v>
      </c>
      <c r="AM77" s="267">
        <f t="shared" si="52"/>
        <v>0</v>
      </c>
      <c r="AN77" s="267">
        <f t="shared" si="52"/>
        <v>0</v>
      </c>
      <c r="AO77" s="267">
        <f t="shared" si="52"/>
        <v>0</v>
      </c>
      <c r="AP77" s="267">
        <f t="shared" si="52"/>
        <v>0</v>
      </c>
      <c r="AQ77" s="267">
        <f t="shared" si="52"/>
        <v>0</v>
      </c>
      <c r="AR77" s="267">
        <f t="shared" si="52"/>
        <v>0</v>
      </c>
      <c r="AS77" s="267">
        <f t="shared" si="52"/>
        <v>0</v>
      </c>
      <c r="AT77" s="267">
        <f t="shared" si="52"/>
        <v>0</v>
      </c>
      <c r="AU77" s="267">
        <f t="shared" si="52"/>
        <v>0</v>
      </c>
      <c r="AV77" s="267">
        <f t="shared" si="52"/>
        <v>0</v>
      </c>
      <c r="AW77" s="229"/>
    </row>
    <row r="78" spans="1:55" x14ac:dyDescent="0.25">
      <c r="A78" s="109" t="s">
        <v>234</v>
      </c>
      <c r="B78" s="267">
        <f t="shared" ref="B78:AV78" si="53">B70</f>
        <v>0</v>
      </c>
      <c r="C78" s="267">
        <f>C70</f>
        <v>0</v>
      </c>
      <c r="D78" s="267">
        <f t="shared" si="53"/>
        <v>0</v>
      </c>
      <c r="E78" s="267">
        <f t="shared" si="53"/>
        <v>0</v>
      </c>
      <c r="F78" s="267">
        <f t="shared" si="53"/>
        <v>0</v>
      </c>
      <c r="G78" s="267">
        <f t="shared" si="53"/>
        <v>0</v>
      </c>
      <c r="H78" s="267">
        <f t="shared" si="53"/>
        <v>0</v>
      </c>
      <c r="I78" s="267">
        <f t="shared" si="53"/>
        <v>0</v>
      </c>
      <c r="J78" s="267">
        <f t="shared" si="53"/>
        <v>0</v>
      </c>
      <c r="K78" s="267">
        <f t="shared" si="53"/>
        <v>0</v>
      </c>
      <c r="L78" s="267">
        <f t="shared" si="53"/>
        <v>0</v>
      </c>
      <c r="M78" s="267">
        <f t="shared" si="53"/>
        <v>0</v>
      </c>
      <c r="N78" s="267">
        <f t="shared" si="53"/>
        <v>0</v>
      </c>
      <c r="O78" s="267">
        <f t="shared" si="53"/>
        <v>0</v>
      </c>
      <c r="P78" s="267">
        <f t="shared" si="53"/>
        <v>0</v>
      </c>
      <c r="Q78" s="267">
        <f t="shared" si="53"/>
        <v>0</v>
      </c>
      <c r="R78" s="267">
        <f t="shared" si="53"/>
        <v>0</v>
      </c>
      <c r="S78" s="267">
        <f t="shared" si="53"/>
        <v>0</v>
      </c>
      <c r="T78" s="267">
        <f t="shared" si="53"/>
        <v>0</v>
      </c>
      <c r="U78" s="267">
        <f t="shared" si="53"/>
        <v>0</v>
      </c>
      <c r="V78" s="267">
        <f t="shared" si="53"/>
        <v>0</v>
      </c>
      <c r="W78" s="267">
        <f t="shared" si="53"/>
        <v>0</v>
      </c>
      <c r="X78" s="267">
        <f t="shared" si="53"/>
        <v>0</v>
      </c>
      <c r="Y78" s="267">
        <f t="shared" si="53"/>
        <v>0</v>
      </c>
      <c r="Z78" s="267">
        <f t="shared" si="53"/>
        <v>0</v>
      </c>
      <c r="AA78" s="267">
        <f t="shared" si="53"/>
        <v>0</v>
      </c>
      <c r="AB78" s="267">
        <f t="shared" si="53"/>
        <v>0</v>
      </c>
      <c r="AC78" s="267">
        <f t="shared" si="53"/>
        <v>0</v>
      </c>
      <c r="AD78" s="267">
        <f t="shared" si="53"/>
        <v>0</v>
      </c>
      <c r="AE78" s="267">
        <f t="shared" si="53"/>
        <v>0</v>
      </c>
      <c r="AF78" s="267">
        <f t="shared" si="53"/>
        <v>0</v>
      </c>
      <c r="AG78" s="267">
        <f t="shared" si="53"/>
        <v>0</v>
      </c>
      <c r="AH78" s="267">
        <f t="shared" si="53"/>
        <v>0</v>
      </c>
      <c r="AI78" s="267">
        <f t="shared" si="53"/>
        <v>0</v>
      </c>
      <c r="AJ78" s="267">
        <f t="shared" si="53"/>
        <v>0</v>
      </c>
      <c r="AK78" s="267">
        <f t="shared" si="53"/>
        <v>0</v>
      </c>
      <c r="AL78" s="267">
        <f t="shared" si="53"/>
        <v>0</v>
      </c>
      <c r="AM78" s="267">
        <f t="shared" si="53"/>
        <v>0</v>
      </c>
      <c r="AN78" s="267">
        <f t="shared" si="53"/>
        <v>0</v>
      </c>
      <c r="AO78" s="267">
        <f t="shared" si="53"/>
        <v>0</v>
      </c>
      <c r="AP78" s="267">
        <f t="shared" si="53"/>
        <v>0</v>
      </c>
      <c r="AQ78" s="267">
        <f t="shared" si="53"/>
        <v>0</v>
      </c>
      <c r="AR78" s="267">
        <f t="shared" si="53"/>
        <v>0</v>
      </c>
      <c r="AS78" s="267">
        <f t="shared" si="53"/>
        <v>0</v>
      </c>
      <c r="AT78" s="267">
        <f t="shared" si="53"/>
        <v>0</v>
      </c>
      <c r="AU78" s="267">
        <f t="shared" si="53"/>
        <v>0</v>
      </c>
      <c r="AV78" s="267">
        <f t="shared" si="53"/>
        <v>0</v>
      </c>
      <c r="AW78" s="229"/>
    </row>
    <row r="79" spans="1:55" x14ac:dyDescent="0.25">
      <c r="A79" s="109" t="s">
        <v>233</v>
      </c>
      <c r="B79" s="267">
        <f>IF(SUM($B$72:B72)+SUM($A$79:A79)&gt;0,0,SUM($B$72:B72)-SUM($A$79:A79))</f>
        <v>0</v>
      </c>
      <c r="C79" s="267">
        <f>IF(SUM($B$72:C72)+SUM($A$79:B79)&gt;0,0,SUM($B$72:C72)-SUM($A$79:B79))</f>
        <v>0</v>
      </c>
      <c r="D79" s="267">
        <f>IF(SUM($B$72:D72)+SUM($A$79:C79)&gt;0,0,SUM($B$72:D72)-SUM($A$79:C79))</f>
        <v>0</v>
      </c>
      <c r="E79" s="267">
        <f>IF(SUM($B$72:E72)+SUM($A$79:D79)&gt;0,0,SUM($B$72:E72)-SUM($A$79:D79))</f>
        <v>0</v>
      </c>
      <c r="F79" s="267">
        <f>IF(SUM($B$72:F72)+SUM($A$79:E79)&gt;0,0,SUM($B$72:F72)-SUM($A$79:E79))</f>
        <v>0</v>
      </c>
      <c r="G79" s="267">
        <f>IF(SUM($B$72:G72)+SUM($A$79:F79)&gt;0,0,SUM($B$72:G72)-SUM($A$79:F79))</f>
        <v>0</v>
      </c>
      <c r="H79" s="267">
        <f>IF(SUM($B$72:H72)+SUM($A$79:G79)&gt;0,0,SUM($B$72:H72)-SUM($A$79:G79))</f>
        <v>0</v>
      </c>
      <c r="I79" s="267">
        <f>IF(SUM($B$72:I72)+SUM($A$79:H79)&gt;0,0,SUM($B$72:I72)-SUM($A$79:H79))</f>
        <v>0</v>
      </c>
      <c r="J79" s="267">
        <f>IF(SUM($B$72:J72)+SUM($A$79:I79)&gt;0,0,SUM($B$72:J72)-SUM($A$79:I79))</f>
        <v>0</v>
      </c>
      <c r="K79" s="267">
        <f>IF(SUM($B$72:K72)+SUM($A$79:J79)&gt;0,0,SUM($B$72:K72)-SUM($A$79:J79))</f>
        <v>0</v>
      </c>
      <c r="L79" s="267">
        <f>IF(SUM($B$72:L72)+SUM($A$79:K79)&gt;0,0,SUM($B$72:L72)-SUM($A$79:K79))</f>
        <v>0</v>
      </c>
      <c r="M79" s="267">
        <f>IF(SUM($B$72:M72)+SUM($A$79:L79)&gt;0,0,SUM($B$72:M72)-SUM($A$79:L79))</f>
        <v>0</v>
      </c>
      <c r="N79" s="267">
        <f>IF(SUM($B$72:N72)+SUM($A$79:M79)&gt;0,0,SUM($B$72:N72)-SUM($A$79:M79))</f>
        <v>0</v>
      </c>
      <c r="O79" s="267">
        <f>IF(SUM($B$72:O72)+SUM($A$79:N79)&gt;0,0,SUM($B$72:O72)-SUM($A$79:N79))</f>
        <v>0</v>
      </c>
      <c r="P79" s="267">
        <f>IF(SUM($B$72:P72)+SUM($A$79:O79)&gt;0,0,SUM($B$72:P72)-SUM($A$79:O79))</f>
        <v>0</v>
      </c>
      <c r="Q79" s="267">
        <f>IF(SUM($B$72:Q72)+SUM($A$79:P79)&gt;0,0,SUM($B$72:Q72)-SUM($A$79:P79))</f>
        <v>0</v>
      </c>
      <c r="R79" s="267">
        <f>IF(SUM($B$72:R72)+SUM($A$79:Q79)&gt;0,0,SUM($B$72:R72)-SUM($A$79:Q79))</f>
        <v>0</v>
      </c>
      <c r="S79" s="267">
        <f>IF(SUM($B$72:S72)+SUM($A$79:R79)&gt;0,0,SUM($B$72:S72)-SUM($A$79:R79))</f>
        <v>0</v>
      </c>
      <c r="T79" s="267">
        <f>IF(SUM($B$72:T72)+SUM($A$79:S79)&gt;0,0,SUM($B$72:T72)-SUM($A$79:S79))</f>
        <v>0</v>
      </c>
      <c r="U79" s="267">
        <f>IF(SUM($B$72:U72)+SUM($A$79:T79)&gt;0,0,SUM($B$72:U72)-SUM($A$79:T79))</f>
        <v>0</v>
      </c>
      <c r="V79" s="267">
        <f>IF(SUM($B$72:V72)+SUM($A$79:U79)&gt;0,0,SUM($B$72:V72)-SUM($A$79:U79))</f>
        <v>0</v>
      </c>
      <c r="W79" s="267">
        <f>IF(SUM($B$72:W72)+SUM($A$79:V79)&gt;0,0,SUM($B$72:W72)-SUM($A$79:V79))</f>
        <v>0</v>
      </c>
      <c r="X79" s="267">
        <f>IF(SUM($B$72:X72)+SUM($A$79:W79)&gt;0,0,SUM($B$72:X72)-SUM($A$79:W79))</f>
        <v>0</v>
      </c>
      <c r="Y79" s="267">
        <f>IF(SUM($B$72:Y72)+SUM($A$79:X79)&gt;0,0,SUM($B$72:Y72)-SUM($A$79:X79))</f>
        <v>0</v>
      </c>
      <c r="Z79" s="267">
        <f>IF(SUM($B$72:Z72)+SUM($A$79:Y79)&gt;0,0,SUM($B$72:Z72)-SUM($A$79:Y79))</f>
        <v>0</v>
      </c>
      <c r="AA79" s="267">
        <f>IF(SUM($B$72:AA72)+SUM($A$79:Z79)&gt;0,0,SUM($B$72:AA72)-SUM($A$79:Z79))</f>
        <v>0</v>
      </c>
      <c r="AB79" s="267">
        <f>IF(SUM($B$72:AB72)+SUM($A$79:AA79)&gt;0,0,SUM($B$72:AB72)-SUM($A$79:AA79))</f>
        <v>0</v>
      </c>
      <c r="AC79" s="267">
        <f>IF(SUM($B$72:AC72)+SUM($A$79:AB79)&gt;0,0,SUM($B$72:AC72)-SUM($A$79:AB79))</f>
        <v>0</v>
      </c>
      <c r="AD79" s="267">
        <f>IF(SUM($B$72:AD72)+SUM($A$79:AC79)&gt;0,0,SUM($B$72:AD72)-SUM($A$79:AC79))</f>
        <v>0</v>
      </c>
      <c r="AE79" s="267">
        <f>IF(SUM($B$72:AE72)+SUM($A$79:AD79)&gt;0,0,SUM($B$72:AE72)-SUM($A$79:AD79))</f>
        <v>0</v>
      </c>
      <c r="AF79" s="267">
        <f>IF(SUM($B$72:AF72)+SUM($A$79:AE79)&gt;0,0,SUM($B$72:AF72)-SUM($A$79:AE79))</f>
        <v>0</v>
      </c>
      <c r="AG79" s="267">
        <f>IF(SUM($B$72:AG72)+SUM($A$79:AF79)&gt;0,0,SUM($B$72:AG72)-SUM($A$79:AF79))</f>
        <v>0</v>
      </c>
      <c r="AH79" s="267">
        <f>IF(SUM($B$72:AH72)+SUM($A$79:AG79)&gt;0,0,SUM($B$72:AH72)-SUM($A$79:AG79))</f>
        <v>0</v>
      </c>
      <c r="AI79" s="267">
        <f>IF(SUM($B$72:AI72)+SUM($A$79:AH79)&gt;0,0,SUM($B$72:AI72)-SUM($A$79:AH79))</f>
        <v>0</v>
      </c>
      <c r="AJ79" s="267">
        <f>IF(SUM($B$72:AJ72)+SUM($A$79:AI79)&gt;0,0,SUM($B$72:AJ72)-SUM($A$79:AI79))</f>
        <v>0</v>
      </c>
      <c r="AK79" s="267">
        <f>IF(SUM($B$72:AK72)+SUM($A$79:AJ79)&gt;0,0,SUM($B$72:AK72)-SUM($A$79:AJ79))</f>
        <v>0</v>
      </c>
      <c r="AL79" s="267">
        <f>IF(SUM($B$72:AL72)+SUM($A$79:AK79)&gt;0,0,SUM($B$72:AL72)-SUM($A$79:AK79))</f>
        <v>0</v>
      </c>
      <c r="AM79" s="267">
        <f>IF(SUM($B$72:AM72)+SUM($A$79:AL79)&gt;0,0,SUM($B$72:AM72)-SUM($A$79:AL79))</f>
        <v>0</v>
      </c>
      <c r="AN79" s="267">
        <f>IF(SUM($B$72:AN72)+SUM($A$79:AM79)&gt;0,0,SUM($B$72:AN72)-SUM($A$79:AM79))</f>
        <v>0</v>
      </c>
      <c r="AO79" s="267">
        <f>IF(SUM($B$72:AO72)+SUM($A$79:AN79)&gt;0,0,SUM($B$72:AO72)-SUM($A$79:AN79))</f>
        <v>0</v>
      </c>
      <c r="AP79" s="267">
        <f>IF(SUM($B$72:AP72)+SUM($A$79:AO79)&gt;0,0,SUM($B$72:AP72)-SUM($A$79:AO79))</f>
        <v>0</v>
      </c>
      <c r="AQ79" s="267">
        <f>IF(SUM($B$72:AQ72)+SUM($A$79:AP79)&gt;0,0,SUM($B$72:AQ72)-SUM($A$79:AP79))</f>
        <v>0</v>
      </c>
      <c r="AR79" s="267">
        <f>IF(SUM($B$72:AR72)+SUM($A$79:AQ79)&gt;0,0,SUM($B$72:AR72)-SUM($A$79:AQ79))</f>
        <v>0</v>
      </c>
      <c r="AS79" s="267">
        <f>IF(SUM($B$72:AS72)+SUM($A$79:AR79)&gt;0,0,SUM($B$72:AS72)-SUM($A$79:AR79))</f>
        <v>0</v>
      </c>
      <c r="AT79" s="267">
        <f>IF(SUM($B$72:AT72)+SUM($A$79:AS79)&gt;0,0,SUM($B$72:AT72)-SUM($A$79:AS79))</f>
        <v>0</v>
      </c>
      <c r="AU79" s="267">
        <f>IF(SUM($B$72:AU72)+SUM($A$79:AT79)&gt;0,0,SUM($B$72:AU72)-SUM($A$79:AT79))</f>
        <v>0</v>
      </c>
      <c r="AV79" s="267">
        <f>IF(SUM($B$72:AV72)+SUM($A$79:AU79)&gt;0,0,SUM($B$72:AV72)-SUM($A$79:AU79))</f>
        <v>0</v>
      </c>
      <c r="AW79" s="229"/>
    </row>
    <row r="80" spans="1:55" x14ac:dyDescent="0.25">
      <c r="A80" s="109" t="s">
        <v>232</v>
      </c>
      <c r="B80" s="267">
        <f>IF(((SUM($B$59:B59)+SUM($B$61:B65))+SUM($B$82:B82))&lt;0,((SUM($B$59:B59)+SUM($B$61:B65))+SUM($B$82:B82))*0.18-SUM($A$80:A80),IF(SUM(A$80:$A80)&lt;0,0-SUM(A$80:$A80),0))</f>
        <v>-1486800</v>
      </c>
      <c r="C80" s="267">
        <f>IF(((SUM($B$59:C59)+SUM($B$61:C65))+SUM($B$82:C82))&lt;0,((SUM($B$59:C59)+SUM($B$61:C65))+SUM($B$82:C82))*0.18-SUM($A$80:B80),IF(SUM($A$80:B80)&lt;0,0-SUM($A$80:B80),0))</f>
        <v>0</v>
      </c>
      <c r="D80" s="267">
        <f>IF(((SUM($B$59:D59)+SUM($B$61:D65))+SUM($B$82:D82))&lt;0,((SUM($B$59:D59)+SUM($B$61:D65))+SUM($B$82:D82))*0.18-SUM($A$80:C80),IF(SUM($A$80:C80)&lt;0,0-SUM($A$80:C80),0))</f>
        <v>0</v>
      </c>
      <c r="E80" s="267">
        <f>IF(((SUM($B$59:E59)+SUM($B$61:E65))+SUM($B$82:E82))&lt;0,((SUM($B$59:E59)+SUM($B$61:E65))+SUM($B$82:E82))*0.18-SUM($A$80:D80),IF(SUM($A$80:D80)&lt;0,0-SUM($A$80:D80),0))</f>
        <v>0</v>
      </c>
      <c r="F80" s="267">
        <f>IF(((SUM($B$59:F59)+SUM($B$61:F65))+SUM($B$82:F82))&lt;0,((SUM($B$59:F59)+SUM($B$61:F65))+SUM($B$82:F82))*0.18-SUM($A$80:E80),IF(SUM($A$80:E80)&lt;0,0-SUM($A$80:E80),0))</f>
        <v>0</v>
      </c>
      <c r="G80" s="267">
        <f>IF(((SUM($B$59:G59)+SUM($B$61:G65))+SUM($B$82:G82))&lt;0,((SUM($B$59:G59)+SUM($B$61:G65))+SUM($B$82:G82))*0.18-SUM($A$80:F80),IF(SUM($A$80:F80)&lt;0,0-SUM($A$80:F80),0))</f>
        <v>0</v>
      </c>
      <c r="H80" s="267">
        <f>IF(((SUM($B$59:H59)+SUM($B$61:H65))+SUM($B$82:H82))&lt;0,((SUM($B$59:H59)+SUM($B$61:H65))+SUM($B$82:H82))*0.18-SUM($A$80:G80),IF(SUM($A$80:G80)&lt;0,0-SUM($A$80:G80),0))</f>
        <v>0</v>
      </c>
      <c r="I80" s="267">
        <f>IF(((SUM($B$59:I59)+SUM($B$61:I65))+SUM($B$82:I82))&lt;0,((SUM($B$59:I59)+SUM($B$61:I65))+SUM($B$82:I82))*0.18-SUM($A$80:H80),IF(SUM($A$80:H80)&lt;0,0-SUM($A$80:H80),0))</f>
        <v>0</v>
      </c>
      <c r="J80" s="267">
        <f>IF(((SUM($B$59:J59)+SUM($B$61:J65))+SUM($B$82:J82))&lt;0,((SUM($B$59:J59)+SUM($B$61:J65))+SUM($B$82:J82))*0.18-SUM($A$80:I80),IF(SUM($A$80:I80)&lt;0,0-SUM($A$80:I80),0))</f>
        <v>0</v>
      </c>
      <c r="K80" s="267">
        <f>IF(((SUM($B$59:K59)+SUM($B$61:K65))+SUM($B$82:K82))&lt;0,((SUM($B$59:K59)+SUM($B$61:K65))+SUM($B$82:K82))*0.18-SUM($A$80:J80),IF(SUM($A$80:J80)&lt;0,0-SUM($A$80:J80),0))</f>
        <v>0</v>
      </c>
      <c r="L80" s="267">
        <f>IF(((SUM($B$59:L59)+SUM($B$61:L65))+SUM($B$82:L82))&lt;0,((SUM($B$59:L59)+SUM($B$61:L65))+SUM($B$82:L82))*0.18-SUM($A$80:K80),IF(SUM($A$80:K80)&lt;0,0-SUM($A$80:K80),0))</f>
        <v>0</v>
      </c>
      <c r="M80" s="267">
        <f>IF(((SUM($B$59:M59)+SUM($B$61:M65))+SUM($B$82:M82))&lt;0,((SUM($B$59:M59)+SUM($B$61:M65))+SUM($B$82:M82))*0.18-SUM($A$80:L80),IF(SUM($A$80:L80)&lt;0,0-SUM($A$80:L80),0))</f>
        <v>0</v>
      </c>
      <c r="N80" s="267">
        <f>IF(((SUM($B$59:N59)+SUM($B$61:N65))+SUM($B$82:N82))&lt;0,((SUM($B$59:N59)+SUM($B$61:N65))+SUM($B$82:N82))*0.18-SUM($A$80:M80),IF(SUM($A$80:M80)&lt;0,0-SUM($A$80:M80),0))</f>
        <v>0</v>
      </c>
      <c r="O80" s="267">
        <f>IF(((SUM($B$59:O59)+SUM($B$61:O65))+SUM($B$82:O82))&lt;0,((SUM($B$59:O59)+SUM($B$61:O65))+SUM($B$82:O82))*0.18-SUM($A$80:N80),IF(SUM($A$80:N80)&lt;0,0-SUM($A$80:N80),0))</f>
        <v>0</v>
      </c>
      <c r="P80" s="267">
        <f>IF(((SUM($B$59:P59)+SUM($B$61:P65))+SUM($B$82:P82))&lt;0,((SUM($B$59:P59)+SUM($B$61:P65))+SUM($B$82:P82))*0.18-SUM($A$80:O80),IF(SUM($A$80:O80)&lt;0,0-SUM($A$80:O80),0))</f>
        <v>0</v>
      </c>
      <c r="Q80" s="267">
        <f>IF(((SUM($B$59:Q59)+SUM($B$61:Q65))+SUM($B$82:Q82))&lt;0,((SUM($B$59:Q59)+SUM($B$61:Q65))+SUM($B$82:Q82))*0.18-SUM($A$80:P80),IF(SUM($A$80:P80)&lt;0,0-SUM($A$80:P80),0))</f>
        <v>0</v>
      </c>
      <c r="R80" s="267">
        <f>IF(((SUM($B$59:R59)+SUM($B$61:R65))+SUM($B$82:R82))&lt;0,((SUM($B$59:R59)+SUM($B$61:R65))+SUM($B$82:R82))*0.18-SUM($A$80:Q80),IF(SUM($A$80:Q80)&lt;0,0-SUM($A$80:Q80),0))</f>
        <v>0</v>
      </c>
      <c r="S80" s="267">
        <f>IF(((SUM($B$59:S59)+SUM($B$61:S65))+SUM($B$82:S82))&lt;0,((SUM($B$59:S59)+SUM($B$61:S65))+SUM($B$82:S82))*0.18-SUM($A$80:R80),IF(SUM($A$80:R80)&lt;0,0-SUM($A$80:R80),0))</f>
        <v>0</v>
      </c>
      <c r="T80" s="267">
        <f>IF(((SUM($B$59:T59)+SUM($B$61:T65))+SUM($B$82:T82))&lt;0,((SUM($B$59:T59)+SUM($B$61:T65))+SUM($B$82:T82))*0.18-SUM($A$80:S80),IF(SUM($A$80:S80)&lt;0,0-SUM($A$80:S80),0))</f>
        <v>0</v>
      </c>
      <c r="U80" s="267">
        <f>IF(((SUM($B$59:U59)+SUM($B$61:U65))+SUM($B$82:U82))&lt;0,((SUM($B$59:U59)+SUM($B$61:U65))+SUM($B$82:U82))*0.18-SUM($A$80:T80),IF(SUM($A$80:T80)&lt;0,0-SUM($A$80:T80),0))</f>
        <v>0</v>
      </c>
      <c r="V80" s="267">
        <f>IF(((SUM($B$59:V59)+SUM($B$61:V65))+SUM($B$82:V82))&lt;0,((SUM($B$59:V59)+SUM($B$61:V65))+SUM($B$82:V82))*0.18-SUM($A$80:U80),IF(SUM($A$80:U80)&lt;0,0-SUM($A$80:U80),0))</f>
        <v>0</v>
      </c>
      <c r="W80" s="267">
        <f>IF(((SUM($B$59:W59)+SUM($B$61:W65))+SUM($B$82:W82))&lt;0,((SUM($B$59:W59)+SUM($B$61:W65))+SUM($B$82:W82))*0.18-SUM($A$80:V80),IF(SUM($A$80:V80)&lt;0,0-SUM($A$80:V80),0))</f>
        <v>0</v>
      </c>
      <c r="X80" s="267">
        <f>IF(((SUM($B$59:X59)+SUM($B$61:X65))+SUM($B$82:X82))&lt;0,((SUM($B$59:X59)+SUM($B$61:X65))+SUM($B$82:X82))*0.18-SUM($A$80:W80),IF(SUM($A$80:W80)&lt;0,0-SUM($A$80:W80),0))</f>
        <v>0</v>
      </c>
      <c r="Y80" s="267">
        <f>IF(((SUM($B$59:Y59)+SUM($B$61:Y65))+SUM($B$82:Y82))&lt;0,((SUM($B$59:Y59)+SUM($B$61:Y65))+SUM($B$82:Y82))*0.18-SUM($A$80:X80),IF(SUM($A$80:X80)&lt;0,0-SUM($A$80:X80),0))</f>
        <v>0</v>
      </c>
      <c r="Z80" s="267">
        <f>IF(((SUM($B$59:Z59)+SUM($B$61:Z65))+SUM($B$82:Z82))&lt;0,((SUM($B$59:Z59)+SUM($B$61:Z65))+SUM($B$82:Z82))*0.18-SUM($A$80:Y80),IF(SUM($A$80:Y80)&lt;0,0-SUM($A$80:Y80),0))</f>
        <v>0</v>
      </c>
      <c r="AA80" s="267">
        <f>IF(((SUM($B$59:AA59)+SUM($B$61:AA65))+SUM($B$82:AA82))&lt;0,((SUM($B$59:AA59)+SUM($B$61:AA65))+SUM($B$82:AA82))*0.18-SUM($A$80:Z80),IF(SUM($A$80:Z80)&lt;0,0-SUM($A$80:Z80),0))</f>
        <v>0</v>
      </c>
      <c r="AB80" s="267">
        <f>IF(((SUM($B$59:AB59)+SUM($B$61:AB65))+SUM($B$82:AB82))&lt;0,((SUM($B$59:AB59)+SUM($B$61:AB65))+SUM($B$82:AB82))*0.18-SUM($A$80:AA80),IF(SUM($A$80:AA80)&lt;0,0-SUM($A$80:AA80),0))</f>
        <v>0</v>
      </c>
      <c r="AC80" s="267">
        <f>IF(((SUM($B$59:AC59)+SUM($B$61:AC65))+SUM($B$82:AC82))&lt;0,((SUM($B$59:AC59)+SUM($B$61:AC65))+SUM($B$82:AC82))*0.18-SUM($A$80:AB80),IF(SUM($A$80:AB80)&lt;0,0-SUM($A$80:AB80),0))</f>
        <v>0</v>
      </c>
      <c r="AD80" s="267">
        <f>IF(((SUM($B$59:AD59)+SUM($B$61:AD65))+SUM($B$82:AD82))&lt;0,((SUM($B$59:AD59)+SUM($B$61:AD65))+SUM($B$82:AD82))*0.18-SUM($A$80:AC80),IF(SUM($A$80:AC80)&lt;0,0-SUM($A$80:AC80),0))</f>
        <v>0</v>
      </c>
      <c r="AE80" s="267">
        <f>IF(((SUM($B$59:AE59)+SUM($B$61:AE65))+SUM($B$82:AE82))&lt;0,((SUM($B$59:AE59)+SUM($B$61:AE65))+SUM($B$82:AE82))*0.18-SUM($A$80:AD80),IF(SUM($A$80:AD80)&lt;0,0-SUM($A$80:AD80),0))</f>
        <v>0</v>
      </c>
      <c r="AF80" s="267">
        <f>IF(((SUM($B$59:AF59)+SUM($B$61:AF65))+SUM($B$82:AF82))&lt;0,((SUM($B$59:AF59)+SUM($B$61:AF65))+SUM($B$82:AF82))*0.18-SUM($A$80:AE80),IF(SUM($A$80:AE80)&lt;0,0-SUM($A$80:AE80),0))</f>
        <v>0</v>
      </c>
      <c r="AG80" s="267">
        <f>IF(((SUM($B$59:AG59)+SUM($B$61:AG65))+SUM($B$82:AG82))&lt;0,((SUM($B$59:AG59)+SUM($B$61:AG65))+SUM($B$82:AG82))*0.18-SUM($A$80:AF80),IF(SUM($A$80:AF80)&lt;0,0-SUM($A$80:AF80),0))</f>
        <v>0</v>
      </c>
      <c r="AH80" s="267">
        <f>IF(((SUM($B$59:AH59)+SUM($B$61:AH65))+SUM($B$82:AH82))&lt;0,((SUM($B$59:AH59)+SUM($B$61:AH65))+SUM($B$82:AH82))*0.18-SUM($A$80:AG80),IF(SUM($A$80:AG80)&lt;0,0-SUM($A$80:AG80),0))</f>
        <v>0</v>
      </c>
      <c r="AI80" s="267">
        <f>IF(((SUM($B$59:AI59)+SUM($B$61:AI65))+SUM($B$82:AI82))&lt;0,((SUM($B$59:AI59)+SUM($B$61:AI65))+SUM($B$82:AI82))*0.18-SUM($A$80:AH80),IF(SUM($A$80:AH80)&lt;0,0-SUM($A$80:AH80),0))</f>
        <v>0</v>
      </c>
      <c r="AJ80" s="267">
        <f>IF(((SUM($B$59:AJ59)+SUM($B$61:AJ65))+SUM($B$82:AJ82))&lt;0,((SUM($B$59:AJ59)+SUM($B$61:AJ65))+SUM($B$82:AJ82))*0.18-SUM($A$80:AI80),IF(SUM($A$80:AI80)&lt;0,0-SUM($A$80:AI80),0))</f>
        <v>0</v>
      </c>
      <c r="AK80" s="267">
        <f>IF(((SUM($B$59:AK59)+SUM($B$61:AK65))+SUM($B$82:AK82))&lt;0,((SUM($B$59:AK59)+SUM($B$61:AK65))+SUM($B$82:AK82))*0.18-SUM($A$80:AJ80),IF(SUM($A$80:AJ80)&lt;0,0-SUM($A$80:AJ80),0))</f>
        <v>0</v>
      </c>
      <c r="AL80" s="267">
        <f>IF(((SUM($B$59:AL59)+SUM($B$61:AL65))+SUM($B$82:AL82))&lt;0,((SUM($B$59:AL59)+SUM($B$61:AL65))+SUM($B$82:AL82))*0.18-SUM($A$80:AK80),IF(SUM($A$80:AK80)&lt;0,0-SUM($A$80:AK80),0))</f>
        <v>0</v>
      </c>
      <c r="AM80" s="267">
        <f>IF(((SUM($B$59:AM59)+SUM($B$61:AM65))+SUM($B$82:AM82))&lt;0,((SUM($B$59:AM59)+SUM($B$61:AM65))+SUM($B$82:AM82))*0.18-SUM($A$80:AL80),IF(SUM($A$80:AL80)&lt;0,0-SUM($A$80:AL80),0))</f>
        <v>0</v>
      </c>
      <c r="AN80" s="267">
        <f>IF(((SUM($B$59:AN59)+SUM($B$61:AN65))+SUM($B$82:AN82))&lt;0,((SUM($B$59:AN59)+SUM($B$61:AN65))+SUM($B$82:AN82))*0.18-SUM($A$80:AM80),IF(SUM($A$80:AM80)&lt;0,0-SUM($A$80:AM80),0))</f>
        <v>0</v>
      </c>
      <c r="AO80" s="267">
        <f>IF(((SUM($B$59:AO59)+SUM($B$61:AO65))+SUM($B$82:AO82))&lt;0,((SUM($B$59:AO59)+SUM($B$61:AO65))+SUM($B$82:AO82))*0.18-SUM($A$80:AN80),IF(SUM($A$80:AN80)&lt;0,0-SUM($A$80:AN80),0))</f>
        <v>0</v>
      </c>
      <c r="AP80" s="267">
        <f>IF(((SUM($B$59:AP59)+SUM($B$61:AP65))+SUM($B$82:AP82))&lt;0,((SUM($B$59:AP59)+SUM($B$61:AP65))+SUM($B$82:AP82))*0.18-SUM($A$80:AO80),IF(SUM($A$80:AO80)&lt;0,0-SUM($A$80:AO80),0))</f>
        <v>0</v>
      </c>
      <c r="AQ80" s="267">
        <f>IF(((SUM($B$59:AQ59)+SUM($B$61:AQ65))+SUM($B$82:AQ82))&lt;0,((SUM($B$59:AQ59)+SUM($B$61:AQ65))+SUM($B$82:AQ82))*0.18-SUM($A$80:AP80),IF(SUM($A$80:AP80)&lt;0,0-SUM($A$80:AP80),0))</f>
        <v>0</v>
      </c>
      <c r="AR80" s="267">
        <f>IF(((SUM($B$59:AR59)+SUM($B$61:AR65))+SUM($B$82:AR82))&lt;0,((SUM($B$59:AR59)+SUM($B$61:AR65))+SUM($B$82:AR82))*0.18-SUM($A$80:AQ80),IF(SUM($A$80:AQ80)&lt;0,0-SUM($A$80:AQ80),0))</f>
        <v>0</v>
      </c>
      <c r="AS80" s="267">
        <f>IF(((SUM($B$59:AS59)+SUM($B$61:AS65))+SUM($B$82:AS82))&lt;0,((SUM($B$59:AS59)+SUM($B$61:AS65))+SUM($B$82:AS82))*0.18-SUM($A$80:AR80),IF(SUM($A$80:AR80)&lt;0,0-SUM($A$80:AR80),0))</f>
        <v>0</v>
      </c>
      <c r="AT80" s="267">
        <f>IF(((SUM($B$59:AT59)+SUM($B$61:AT65))+SUM($B$82:AT82))&lt;0,((SUM($B$59:AT59)+SUM($B$61:AT65))+SUM($B$82:AT82))*0.18-SUM($A$80:AS80),IF(SUM($A$80:AS80)&lt;0,0-SUM($A$80:AS80),0))</f>
        <v>0</v>
      </c>
      <c r="AU80" s="267">
        <f>IF(((SUM($B$59:AU59)+SUM($B$61:AU65))+SUM($B$82:AU82))&lt;0,((SUM($B$59:AU59)+SUM($B$61:AU65))+SUM($B$82:AU82))*0.18-SUM($A$80:AT80),IF(SUM($A$80:AT80)&lt;0,0-SUM($A$80:AT80),0))</f>
        <v>0</v>
      </c>
      <c r="AV80" s="267">
        <f>IF(((SUM($B$59:AV59)+SUM($B$61:AV65))+SUM($B$82:AV82))&lt;0,((SUM($B$59:AV59)+SUM($B$61:AV65))+SUM($B$82:AV82))*0.18-SUM($A$80:AU80),IF(SUM($A$80:AU80)&lt;0,0-SUM($A$80:AU80),0))</f>
        <v>0</v>
      </c>
      <c r="AW80" s="229"/>
    </row>
    <row r="81" spans="1:50" x14ac:dyDescent="0.25">
      <c r="A81" s="109" t="s">
        <v>231</v>
      </c>
      <c r="B81" s="270">
        <f>-B59*(B39)</f>
        <v>0</v>
      </c>
      <c r="C81" s="270">
        <f t="shared" ref="C81:AV81" si="54">-C59*(C39)</f>
        <v>0</v>
      </c>
      <c r="D81" s="270">
        <f t="shared" si="54"/>
        <v>0</v>
      </c>
      <c r="E81" s="270">
        <f t="shared" si="54"/>
        <v>0</v>
      </c>
      <c r="F81" s="270">
        <f t="shared" si="54"/>
        <v>0</v>
      </c>
      <c r="G81" s="270">
        <f t="shared" si="54"/>
        <v>0</v>
      </c>
      <c r="H81" s="270">
        <f t="shared" si="54"/>
        <v>0</v>
      </c>
      <c r="I81" s="270">
        <f t="shared" si="54"/>
        <v>0</v>
      </c>
      <c r="J81" s="270">
        <f t="shared" si="54"/>
        <v>0</v>
      </c>
      <c r="K81" s="270">
        <f t="shared" si="54"/>
        <v>0</v>
      </c>
      <c r="L81" s="270">
        <f t="shared" si="54"/>
        <v>0</v>
      </c>
      <c r="M81" s="270">
        <f t="shared" si="54"/>
        <v>0</v>
      </c>
      <c r="N81" s="270">
        <f t="shared" si="54"/>
        <v>0</v>
      </c>
      <c r="O81" s="270">
        <f t="shared" si="54"/>
        <v>0</v>
      </c>
      <c r="P81" s="270">
        <f t="shared" si="54"/>
        <v>0</v>
      </c>
      <c r="Q81" s="270">
        <f t="shared" si="54"/>
        <v>0</v>
      </c>
      <c r="R81" s="270">
        <f t="shared" si="54"/>
        <v>0</v>
      </c>
      <c r="S81" s="270">
        <f t="shared" si="54"/>
        <v>0</v>
      </c>
      <c r="T81" s="270">
        <f t="shared" si="54"/>
        <v>0</v>
      </c>
      <c r="U81" s="270">
        <f t="shared" si="54"/>
        <v>0</v>
      </c>
      <c r="V81" s="270">
        <f t="shared" si="54"/>
        <v>0</v>
      </c>
      <c r="W81" s="270">
        <f t="shared" si="54"/>
        <v>0</v>
      </c>
      <c r="X81" s="270">
        <f t="shared" si="54"/>
        <v>0</v>
      </c>
      <c r="Y81" s="270">
        <f t="shared" si="54"/>
        <v>0</v>
      </c>
      <c r="Z81" s="270">
        <f t="shared" si="54"/>
        <v>0</v>
      </c>
      <c r="AA81" s="270">
        <f t="shared" si="54"/>
        <v>0</v>
      </c>
      <c r="AB81" s="270">
        <f t="shared" si="54"/>
        <v>0</v>
      </c>
      <c r="AC81" s="270">
        <f t="shared" si="54"/>
        <v>0</v>
      </c>
      <c r="AD81" s="270">
        <f t="shared" si="54"/>
        <v>0</v>
      </c>
      <c r="AE81" s="270">
        <f t="shared" si="54"/>
        <v>0</v>
      </c>
      <c r="AF81" s="270">
        <f t="shared" si="54"/>
        <v>0</v>
      </c>
      <c r="AG81" s="270">
        <f t="shared" si="54"/>
        <v>0</v>
      </c>
      <c r="AH81" s="270">
        <f t="shared" si="54"/>
        <v>0</v>
      </c>
      <c r="AI81" s="270">
        <f t="shared" si="54"/>
        <v>0</v>
      </c>
      <c r="AJ81" s="270">
        <f t="shared" si="54"/>
        <v>0</v>
      </c>
      <c r="AK81" s="270">
        <f t="shared" si="54"/>
        <v>0</v>
      </c>
      <c r="AL81" s="270">
        <f t="shared" si="54"/>
        <v>0</v>
      </c>
      <c r="AM81" s="270">
        <f t="shared" si="54"/>
        <v>0</v>
      </c>
      <c r="AN81" s="270">
        <f t="shared" si="54"/>
        <v>0</v>
      </c>
      <c r="AO81" s="270">
        <f t="shared" si="54"/>
        <v>0</v>
      </c>
      <c r="AP81" s="270">
        <f t="shared" si="54"/>
        <v>0</v>
      </c>
      <c r="AQ81" s="270">
        <f t="shared" si="54"/>
        <v>0</v>
      </c>
      <c r="AR81" s="270">
        <f t="shared" si="54"/>
        <v>0</v>
      </c>
      <c r="AS81" s="270">
        <f t="shared" si="54"/>
        <v>0</v>
      </c>
      <c r="AT81" s="270">
        <f t="shared" si="54"/>
        <v>0</v>
      </c>
      <c r="AU81" s="270">
        <f t="shared" si="54"/>
        <v>0</v>
      </c>
      <c r="AV81" s="270">
        <f t="shared" si="54"/>
        <v>0</v>
      </c>
      <c r="AW81" s="229"/>
    </row>
    <row r="82" spans="1:50" x14ac:dyDescent="0.25">
      <c r="A82" s="109" t="s">
        <v>427</v>
      </c>
      <c r="B82" s="267">
        <v>-8260000</v>
      </c>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229"/>
      <c r="AX82" s="229"/>
    </row>
    <row r="83" spans="1:50" x14ac:dyDescent="0.25">
      <c r="A83" s="109" t="s">
        <v>230</v>
      </c>
      <c r="B83" s="267">
        <f t="shared" ref="B83:AV83" si="55">B54-B55</f>
        <v>0</v>
      </c>
      <c r="C83" s="267">
        <f t="shared" si="55"/>
        <v>0</v>
      </c>
      <c r="D83" s="267">
        <f t="shared" si="55"/>
        <v>0</v>
      </c>
      <c r="E83" s="267">
        <f t="shared" si="55"/>
        <v>0</v>
      </c>
      <c r="F83" s="267">
        <f t="shared" si="55"/>
        <v>0</v>
      </c>
      <c r="G83" s="267">
        <f t="shared" si="55"/>
        <v>0</v>
      </c>
      <c r="H83" s="267">
        <f t="shared" si="55"/>
        <v>0</v>
      </c>
      <c r="I83" s="267">
        <f t="shared" si="55"/>
        <v>0</v>
      </c>
      <c r="J83" s="267">
        <f t="shared" si="55"/>
        <v>0</v>
      </c>
      <c r="K83" s="267">
        <f t="shared" si="55"/>
        <v>0</v>
      </c>
      <c r="L83" s="267">
        <f t="shared" si="55"/>
        <v>0</v>
      </c>
      <c r="M83" s="267">
        <f t="shared" si="55"/>
        <v>0</v>
      </c>
      <c r="N83" s="267">
        <f t="shared" si="55"/>
        <v>0</v>
      </c>
      <c r="O83" s="267">
        <f t="shared" si="55"/>
        <v>0</v>
      </c>
      <c r="P83" s="267">
        <f t="shared" si="55"/>
        <v>0</v>
      </c>
      <c r="Q83" s="267">
        <f t="shared" si="55"/>
        <v>0</v>
      </c>
      <c r="R83" s="267">
        <f t="shared" si="55"/>
        <v>0</v>
      </c>
      <c r="S83" s="267">
        <f t="shared" si="55"/>
        <v>0</v>
      </c>
      <c r="T83" s="267">
        <f t="shared" si="55"/>
        <v>0</v>
      </c>
      <c r="U83" s="267">
        <f t="shared" si="55"/>
        <v>0</v>
      </c>
      <c r="V83" s="267">
        <f t="shared" si="55"/>
        <v>0</v>
      </c>
      <c r="W83" s="267">
        <f t="shared" si="55"/>
        <v>0</v>
      </c>
      <c r="X83" s="267">
        <f t="shared" si="55"/>
        <v>0</v>
      </c>
      <c r="Y83" s="267">
        <f t="shared" si="55"/>
        <v>0</v>
      </c>
      <c r="Z83" s="267">
        <f t="shared" si="55"/>
        <v>0</v>
      </c>
      <c r="AA83" s="267">
        <f t="shared" si="55"/>
        <v>0</v>
      </c>
      <c r="AB83" s="267">
        <f t="shared" si="55"/>
        <v>0</v>
      </c>
      <c r="AC83" s="267">
        <f t="shared" si="55"/>
        <v>0</v>
      </c>
      <c r="AD83" s="267">
        <f t="shared" si="55"/>
        <v>0</v>
      </c>
      <c r="AE83" s="267">
        <f t="shared" si="55"/>
        <v>0</v>
      </c>
      <c r="AF83" s="267">
        <f t="shared" si="55"/>
        <v>0</v>
      </c>
      <c r="AG83" s="267">
        <f t="shared" si="55"/>
        <v>0</v>
      </c>
      <c r="AH83" s="267">
        <f t="shared" si="55"/>
        <v>0</v>
      </c>
      <c r="AI83" s="267">
        <f t="shared" si="55"/>
        <v>0</v>
      </c>
      <c r="AJ83" s="267">
        <f t="shared" si="55"/>
        <v>0</v>
      </c>
      <c r="AK83" s="267">
        <f t="shared" si="55"/>
        <v>0</v>
      </c>
      <c r="AL83" s="267">
        <f t="shared" si="55"/>
        <v>0</v>
      </c>
      <c r="AM83" s="267">
        <f t="shared" si="55"/>
        <v>0</v>
      </c>
      <c r="AN83" s="267">
        <f t="shared" si="55"/>
        <v>0</v>
      </c>
      <c r="AO83" s="267">
        <f t="shared" si="55"/>
        <v>0</v>
      </c>
      <c r="AP83" s="267">
        <f t="shared" si="55"/>
        <v>0</v>
      </c>
      <c r="AQ83" s="267">
        <f t="shared" si="55"/>
        <v>0</v>
      </c>
      <c r="AR83" s="267">
        <f t="shared" si="55"/>
        <v>0</v>
      </c>
      <c r="AS83" s="267">
        <f t="shared" si="55"/>
        <v>0</v>
      </c>
      <c r="AT83" s="267">
        <f t="shared" si="55"/>
        <v>0</v>
      </c>
      <c r="AU83" s="267">
        <f t="shared" si="55"/>
        <v>0</v>
      </c>
      <c r="AV83" s="267">
        <f t="shared" si="55"/>
        <v>0</v>
      </c>
      <c r="AW83" s="229"/>
    </row>
    <row r="84" spans="1:50" ht="14.25" x14ac:dyDescent="0.2">
      <c r="A84" s="110" t="s">
        <v>229</v>
      </c>
      <c r="B84" s="265">
        <f>SUM(B76:B83)</f>
        <v>-9746800</v>
      </c>
      <c r="C84" s="265">
        <f t="shared" ref="C84:AV84" si="56">SUM(C76:C83)</f>
        <v>0</v>
      </c>
      <c r="D84" s="265">
        <f t="shared" si="56"/>
        <v>0</v>
      </c>
      <c r="E84" s="265">
        <f t="shared" si="56"/>
        <v>0</v>
      </c>
      <c r="F84" s="265">
        <f t="shared" si="56"/>
        <v>0</v>
      </c>
      <c r="G84" s="265">
        <f t="shared" si="56"/>
        <v>0</v>
      </c>
      <c r="H84" s="265">
        <f t="shared" si="56"/>
        <v>0</v>
      </c>
      <c r="I84" s="265">
        <f t="shared" si="56"/>
        <v>0</v>
      </c>
      <c r="J84" s="265">
        <f t="shared" si="56"/>
        <v>0</v>
      </c>
      <c r="K84" s="265">
        <f t="shared" si="56"/>
        <v>0</v>
      </c>
      <c r="L84" s="265">
        <f t="shared" si="56"/>
        <v>0</v>
      </c>
      <c r="M84" s="265">
        <f t="shared" si="56"/>
        <v>0</v>
      </c>
      <c r="N84" s="265">
        <f t="shared" si="56"/>
        <v>0</v>
      </c>
      <c r="O84" s="265">
        <f t="shared" si="56"/>
        <v>0</v>
      </c>
      <c r="P84" s="265">
        <f t="shared" si="56"/>
        <v>0</v>
      </c>
      <c r="Q84" s="265">
        <f t="shared" si="56"/>
        <v>0</v>
      </c>
      <c r="R84" s="265">
        <f t="shared" si="56"/>
        <v>0</v>
      </c>
      <c r="S84" s="265">
        <f t="shared" si="56"/>
        <v>0</v>
      </c>
      <c r="T84" s="265">
        <f t="shared" si="56"/>
        <v>0</v>
      </c>
      <c r="U84" s="265">
        <f t="shared" si="56"/>
        <v>0</v>
      </c>
      <c r="V84" s="265">
        <f t="shared" si="56"/>
        <v>0</v>
      </c>
      <c r="W84" s="265">
        <f t="shared" si="56"/>
        <v>0</v>
      </c>
      <c r="X84" s="265">
        <f t="shared" si="56"/>
        <v>0</v>
      </c>
      <c r="Y84" s="265">
        <f t="shared" si="56"/>
        <v>0</v>
      </c>
      <c r="Z84" s="265">
        <f t="shared" si="56"/>
        <v>0</v>
      </c>
      <c r="AA84" s="265">
        <f t="shared" si="56"/>
        <v>0</v>
      </c>
      <c r="AB84" s="265">
        <f t="shared" si="56"/>
        <v>0</v>
      </c>
      <c r="AC84" s="265">
        <f t="shared" si="56"/>
        <v>0</v>
      </c>
      <c r="AD84" s="265">
        <f t="shared" si="56"/>
        <v>0</v>
      </c>
      <c r="AE84" s="265">
        <f t="shared" si="56"/>
        <v>0</v>
      </c>
      <c r="AF84" s="265">
        <f t="shared" si="56"/>
        <v>0</v>
      </c>
      <c r="AG84" s="265">
        <f t="shared" si="56"/>
        <v>0</v>
      </c>
      <c r="AH84" s="265">
        <f t="shared" si="56"/>
        <v>0</v>
      </c>
      <c r="AI84" s="265">
        <f t="shared" si="56"/>
        <v>0</v>
      </c>
      <c r="AJ84" s="265">
        <f t="shared" si="56"/>
        <v>0</v>
      </c>
      <c r="AK84" s="265">
        <f t="shared" si="56"/>
        <v>0</v>
      </c>
      <c r="AL84" s="265">
        <f t="shared" si="56"/>
        <v>0</v>
      </c>
      <c r="AM84" s="265">
        <f t="shared" si="56"/>
        <v>0</v>
      </c>
      <c r="AN84" s="265">
        <f t="shared" si="56"/>
        <v>0</v>
      </c>
      <c r="AO84" s="265">
        <f t="shared" si="56"/>
        <v>0</v>
      </c>
      <c r="AP84" s="265">
        <f t="shared" si="56"/>
        <v>0</v>
      </c>
      <c r="AQ84" s="265">
        <f t="shared" si="56"/>
        <v>0</v>
      </c>
      <c r="AR84" s="265">
        <f t="shared" si="56"/>
        <v>0</v>
      </c>
      <c r="AS84" s="265">
        <f t="shared" si="56"/>
        <v>0</v>
      </c>
      <c r="AT84" s="265">
        <f t="shared" si="56"/>
        <v>0</v>
      </c>
      <c r="AU84" s="265">
        <f t="shared" si="56"/>
        <v>0</v>
      </c>
      <c r="AV84" s="265">
        <f t="shared" si="56"/>
        <v>0</v>
      </c>
      <c r="AW84" s="230"/>
    </row>
    <row r="85" spans="1:50" ht="14.25" x14ac:dyDescent="0.2">
      <c r="A85" s="110" t="s">
        <v>417</v>
      </c>
      <c r="B85" s="265">
        <f>SUM($B$84:B84)</f>
        <v>-9746800</v>
      </c>
      <c r="C85" s="265">
        <f>SUM($B$84:C84)</f>
        <v>-9746800</v>
      </c>
      <c r="D85" s="265">
        <f>SUM($B$84:D84)</f>
        <v>-9746800</v>
      </c>
      <c r="E85" s="265">
        <f>SUM($B$84:E84)</f>
        <v>-9746800</v>
      </c>
      <c r="F85" s="265">
        <f>SUM($B$84:F84)</f>
        <v>-9746800</v>
      </c>
      <c r="G85" s="265">
        <f>SUM($B$84:G84)</f>
        <v>-9746800</v>
      </c>
      <c r="H85" s="265">
        <f>SUM($B$84:H84)</f>
        <v>-9746800</v>
      </c>
      <c r="I85" s="265">
        <f>SUM($B$84:I84)</f>
        <v>-9746800</v>
      </c>
      <c r="J85" s="265">
        <f>SUM($B$84:J84)</f>
        <v>-9746800</v>
      </c>
      <c r="K85" s="265">
        <f>SUM($B$84:K84)</f>
        <v>-9746800</v>
      </c>
      <c r="L85" s="265">
        <f>SUM($B$84:L84)</f>
        <v>-9746800</v>
      </c>
      <c r="M85" s="265">
        <f>SUM($B$84:M84)</f>
        <v>-9746800</v>
      </c>
      <c r="N85" s="265">
        <f>SUM($B$84:N84)</f>
        <v>-9746800</v>
      </c>
      <c r="O85" s="265">
        <f>SUM($B$84:O84)</f>
        <v>-9746800</v>
      </c>
      <c r="P85" s="265">
        <f>SUM($B$84:P84)</f>
        <v>-9746800</v>
      </c>
      <c r="Q85" s="265">
        <f>SUM($B$84:Q84)</f>
        <v>-9746800</v>
      </c>
      <c r="R85" s="265">
        <f>SUM($B$84:R84)</f>
        <v>-9746800</v>
      </c>
      <c r="S85" s="265">
        <f>SUM($B$84:S84)</f>
        <v>-9746800</v>
      </c>
      <c r="T85" s="265">
        <f>SUM($B$84:T84)</f>
        <v>-9746800</v>
      </c>
      <c r="U85" s="265">
        <f>SUM($B$84:U84)</f>
        <v>-9746800</v>
      </c>
      <c r="V85" s="265">
        <f>SUM($B$84:V84)</f>
        <v>-9746800</v>
      </c>
      <c r="W85" s="265">
        <f>SUM($B$84:W84)</f>
        <v>-9746800</v>
      </c>
      <c r="X85" s="265">
        <f>SUM($B$84:X84)</f>
        <v>-9746800</v>
      </c>
      <c r="Y85" s="265">
        <f>SUM($B$84:Y84)</f>
        <v>-9746800</v>
      </c>
      <c r="Z85" s="265">
        <f>SUM($B$84:Z84)</f>
        <v>-9746800</v>
      </c>
      <c r="AA85" s="265">
        <f>SUM($B$84:AA84)</f>
        <v>-9746800</v>
      </c>
      <c r="AB85" s="265">
        <f>SUM($B$84:AB84)</f>
        <v>-9746800</v>
      </c>
      <c r="AC85" s="265">
        <f>SUM($B$84:AC84)</f>
        <v>-9746800</v>
      </c>
      <c r="AD85" s="265">
        <f>SUM($B$84:AD84)</f>
        <v>-9746800</v>
      </c>
      <c r="AE85" s="265">
        <f>SUM($B$84:AE84)</f>
        <v>-9746800</v>
      </c>
      <c r="AF85" s="265">
        <f>SUM($B$84:AF84)</f>
        <v>-9746800</v>
      </c>
      <c r="AG85" s="265">
        <f>SUM($B$84:AG84)</f>
        <v>-9746800</v>
      </c>
      <c r="AH85" s="265">
        <f>SUM($B$84:AH84)</f>
        <v>-9746800</v>
      </c>
      <c r="AI85" s="265">
        <f>SUM($B$84:AI84)</f>
        <v>-9746800</v>
      </c>
      <c r="AJ85" s="265">
        <f>SUM($B$84:AJ84)</f>
        <v>-9746800</v>
      </c>
      <c r="AK85" s="265">
        <f>SUM($B$84:AK84)</f>
        <v>-9746800</v>
      </c>
      <c r="AL85" s="265">
        <f>SUM($B$84:AL84)</f>
        <v>-9746800</v>
      </c>
      <c r="AM85" s="265">
        <f>SUM($B$84:AM84)</f>
        <v>-9746800</v>
      </c>
      <c r="AN85" s="265">
        <f>SUM($B$84:AN84)</f>
        <v>-9746800</v>
      </c>
      <c r="AO85" s="265">
        <f>SUM($B$84:AO84)</f>
        <v>-9746800</v>
      </c>
      <c r="AP85" s="265">
        <f>SUM($B$84:AP84)</f>
        <v>-9746800</v>
      </c>
      <c r="AQ85" s="265">
        <f>SUM($B$84:AQ84)</f>
        <v>-9746800</v>
      </c>
      <c r="AR85" s="265">
        <f>SUM($B$84:AR84)</f>
        <v>-9746800</v>
      </c>
      <c r="AS85" s="265">
        <f>SUM($B$84:AS84)</f>
        <v>-9746800</v>
      </c>
      <c r="AT85" s="265">
        <f>SUM($B$84:AT84)</f>
        <v>-9746800</v>
      </c>
      <c r="AU85" s="265">
        <f>SUM($B$84:AU84)</f>
        <v>-9746800</v>
      </c>
      <c r="AV85" s="265">
        <f>SUM($B$84:AV84)</f>
        <v>-9746800</v>
      </c>
      <c r="AW85" s="230"/>
    </row>
    <row r="86" spans="1:50" x14ac:dyDescent="0.25">
      <c r="A86" s="112" t="s">
        <v>408</v>
      </c>
      <c r="B86" s="271">
        <f>1/POWER((1+$B$44),B74)</f>
        <v>1</v>
      </c>
      <c r="C86" s="271">
        <f t="shared" ref="C86:AV86" si="57">1/POWER((1+$B$44),C74)</f>
        <v>1</v>
      </c>
      <c r="D86" s="271">
        <f t="shared" si="57"/>
        <v>1</v>
      </c>
      <c r="E86" s="271">
        <f t="shared" si="57"/>
        <v>1</v>
      </c>
      <c r="F86" s="271">
        <f t="shared" si="57"/>
        <v>1</v>
      </c>
      <c r="G86" s="271">
        <f t="shared" si="57"/>
        <v>0.94072086838359736</v>
      </c>
      <c r="H86" s="271">
        <f t="shared" si="57"/>
        <v>0.83249634370229864</v>
      </c>
      <c r="I86" s="271">
        <f t="shared" si="57"/>
        <v>0.73672242805513155</v>
      </c>
      <c r="J86" s="271">
        <f t="shared" si="57"/>
        <v>0.65196675049126696</v>
      </c>
      <c r="K86" s="271">
        <f t="shared" si="57"/>
        <v>0.57696172609846641</v>
      </c>
      <c r="L86" s="271">
        <f t="shared" si="57"/>
        <v>0.51058559831722694</v>
      </c>
      <c r="M86" s="271">
        <f t="shared" si="57"/>
        <v>0.45184566222763445</v>
      </c>
      <c r="N86" s="271">
        <f t="shared" si="57"/>
        <v>0.39986341790056151</v>
      </c>
      <c r="O86" s="271">
        <f t="shared" si="57"/>
        <v>0.35386143177040841</v>
      </c>
      <c r="P86" s="271">
        <f t="shared" si="57"/>
        <v>0.31315170953133498</v>
      </c>
      <c r="Q86" s="271">
        <f t="shared" si="57"/>
        <v>0.27712540666489821</v>
      </c>
      <c r="R86" s="271">
        <f t="shared" si="57"/>
        <v>0.24524372271229933</v>
      </c>
      <c r="S86" s="271">
        <f t="shared" si="57"/>
        <v>0.21702984310822954</v>
      </c>
      <c r="T86" s="271">
        <f t="shared" si="57"/>
        <v>0.19206180806038009</v>
      </c>
      <c r="U86" s="271">
        <f t="shared" si="57"/>
        <v>0.16996620182334526</v>
      </c>
      <c r="V86" s="271">
        <f t="shared" si="57"/>
        <v>0.15041256798526129</v>
      </c>
      <c r="W86" s="271">
        <f t="shared" si="57"/>
        <v>0.13310846724359404</v>
      </c>
      <c r="X86" s="271">
        <f t="shared" si="57"/>
        <v>0.11779510375539298</v>
      </c>
      <c r="Y86" s="271">
        <f t="shared" si="57"/>
        <v>0.10424345465079028</v>
      </c>
      <c r="Z86" s="271">
        <f t="shared" si="57"/>
        <v>9.2250844823708225E-2</v>
      </c>
      <c r="AA86" s="271">
        <f t="shared" si="57"/>
        <v>8.163791577319314E-2</v>
      </c>
      <c r="AB86" s="271">
        <f t="shared" si="57"/>
        <v>7.2245943162117798E-2</v>
      </c>
      <c r="AC86" s="271">
        <f t="shared" si="57"/>
        <v>6.3934462975325498E-2</v>
      </c>
      <c r="AD86" s="271">
        <f t="shared" si="57"/>
        <v>5.6579170774624342E-2</v>
      </c>
      <c r="AE86" s="271">
        <f t="shared" si="57"/>
        <v>5.0070062632410935E-2</v>
      </c>
      <c r="AF86" s="271">
        <f t="shared" si="57"/>
        <v>4.4309789940186653E-2</v>
      </c>
      <c r="AG86" s="271">
        <f t="shared" si="57"/>
        <v>3.9212203486890855E-2</v>
      </c>
      <c r="AH86" s="271">
        <f t="shared" si="57"/>
        <v>3.4701065032646777E-2</v>
      </c>
      <c r="AI86" s="271">
        <f t="shared" si="57"/>
        <v>3.0708907108536979E-2</v>
      </c>
      <c r="AJ86" s="271">
        <f t="shared" si="57"/>
        <v>2.7176023989855736E-2</v>
      </c>
      <c r="AK86" s="271">
        <f t="shared" si="57"/>
        <v>2.4049578752084716E-2</v>
      </c>
      <c r="AL86" s="271">
        <f t="shared" si="57"/>
        <v>2.1282813054942232E-2</v>
      </c>
      <c r="AM86" s="271">
        <f t="shared" si="57"/>
        <v>1.8834347836232068E-2</v>
      </c>
      <c r="AN86" s="271">
        <f t="shared" si="57"/>
        <v>1.6667564456842535E-2</v>
      </c>
      <c r="AO86" s="271">
        <f t="shared" si="57"/>
        <v>1.4750057041453574E-2</v>
      </c>
      <c r="AP86" s="271">
        <f t="shared" si="57"/>
        <v>1.3053147824295197E-2</v>
      </c>
      <c r="AQ86" s="271">
        <f t="shared" si="57"/>
        <v>1.1551458251588674E-2</v>
      </c>
      <c r="AR86" s="271">
        <f t="shared" si="57"/>
        <v>1.0222529426184668E-2</v>
      </c>
      <c r="AS86" s="271">
        <f t="shared" si="57"/>
        <v>9.0464862178625399E-3</v>
      </c>
      <c r="AT86" s="271">
        <f t="shared" si="57"/>
        <v>8.0057400158075592E-3</v>
      </c>
      <c r="AU86" s="271">
        <f t="shared" si="57"/>
        <v>7.0847256777058065E-3</v>
      </c>
      <c r="AV86" s="271">
        <f t="shared" si="57"/>
        <v>6.2696687413325673E-3</v>
      </c>
      <c r="AW86" s="231"/>
    </row>
    <row r="87" spans="1:50" ht="14.25" x14ac:dyDescent="0.2">
      <c r="A87" s="107" t="s">
        <v>418</v>
      </c>
      <c r="B87" s="265">
        <f t="shared" ref="B87:AV87" si="58">B84*B86</f>
        <v>-9746800</v>
      </c>
      <c r="C87" s="265">
        <f t="shared" si="58"/>
        <v>0</v>
      </c>
      <c r="D87" s="265">
        <f t="shared" si="58"/>
        <v>0</v>
      </c>
      <c r="E87" s="265">
        <f t="shared" si="58"/>
        <v>0</v>
      </c>
      <c r="F87" s="265">
        <f t="shared" si="58"/>
        <v>0</v>
      </c>
      <c r="G87" s="265">
        <f t="shared" si="58"/>
        <v>0</v>
      </c>
      <c r="H87" s="265">
        <f t="shared" si="58"/>
        <v>0</v>
      </c>
      <c r="I87" s="265">
        <f t="shared" si="58"/>
        <v>0</v>
      </c>
      <c r="J87" s="265">
        <f t="shared" si="58"/>
        <v>0</v>
      </c>
      <c r="K87" s="265">
        <f t="shared" si="58"/>
        <v>0</v>
      </c>
      <c r="L87" s="265">
        <f t="shared" si="58"/>
        <v>0</v>
      </c>
      <c r="M87" s="265">
        <f t="shared" si="58"/>
        <v>0</v>
      </c>
      <c r="N87" s="265">
        <f t="shared" si="58"/>
        <v>0</v>
      </c>
      <c r="O87" s="265">
        <f t="shared" si="58"/>
        <v>0</v>
      </c>
      <c r="P87" s="265">
        <f t="shared" si="58"/>
        <v>0</v>
      </c>
      <c r="Q87" s="265">
        <f t="shared" si="58"/>
        <v>0</v>
      </c>
      <c r="R87" s="265">
        <f t="shared" si="58"/>
        <v>0</v>
      </c>
      <c r="S87" s="265">
        <f t="shared" si="58"/>
        <v>0</v>
      </c>
      <c r="T87" s="265">
        <f t="shared" si="58"/>
        <v>0</v>
      </c>
      <c r="U87" s="265">
        <f t="shared" si="58"/>
        <v>0</v>
      </c>
      <c r="V87" s="265">
        <f t="shared" si="58"/>
        <v>0</v>
      </c>
      <c r="W87" s="265">
        <f t="shared" si="58"/>
        <v>0</v>
      </c>
      <c r="X87" s="265">
        <f t="shared" si="58"/>
        <v>0</v>
      </c>
      <c r="Y87" s="265">
        <f t="shared" si="58"/>
        <v>0</v>
      </c>
      <c r="Z87" s="265">
        <f t="shared" si="58"/>
        <v>0</v>
      </c>
      <c r="AA87" s="265">
        <f t="shared" si="58"/>
        <v>0</v>
      </c>
      <c r="AB87" s="265">
        <f t="shared" si="58"/>
        <v>0</v>
      </c>
      <c r="AC87" s="265">
        <f t="shared" si="58"/>
        <v>0</v>
      </c>
      <c r="AD87" s="265">
        <f t="shared" si="58"/>
        <v>0</v>
      </c>
      <c r="AE87" s="265">
        <f t="shared" si="58"/>
        <v>0</v>
      </c>
      <c r="AF87" s="265">
        <f t="shared" si="58"/>
        <v>0</v>
      </c>
      <c r="AG87" s="265">
        <f t="shared" si="58"/>
        <v>0</v>
      </c>
      <c r="AH87" s="265">
        <f t="shared" si="58"/>
        <v>0</v>
      </c>
      <c r="AI87" s="265">
        <f t="shared" si="58"/>
        <v>0</v>
      </c>
      <c r="AJ87" s="265">
        <f t="shared" si="58"/>
        <v>0</v>
      </c>
      <c r="AK87" s="265">
        <f t="shared" si="58"/>
        <v>0</v>
      </c>
      <c r="AL87" s="265">
        <f t="shared" si="58"/>
        <v>0</v>
      </c>
      <c r="AM87" s="265">
        <f t="shared" si="58"/>
        <v>0</v>
      </c>
      <c r="AN87" s="265">
        <f t="shared" si="58"/>
        <v>0</v>
      </c>
      <c r="AO87" s="265">
        <f t="shared" si="58"/>
        <v>0</v>
      </c>
      <c r="AP87" s="265">
        <f t="shared" si="58"/>
        <v>0</v>
      </c>
      <c r="AQ87" s="265">
        <f t="shared" si="58"/>
        <v>0</v>
      </c>
      <c r="AR87" s="265">
        <f t="shared" si="58"/>
        <v>0</v>
      </c>
      <c r="AS87" s="265">
        <f t="shared" si="58"/>
        <v>0</v>
      </c>
      <c r="AT87" s="265">
        <f t="shared" si="58"/>
        <v>0</v>
      </c>
      <c r="AU87" s="265">
        <f t="shared" si="58"/>
        <v>0</v>
      </c>
      <c r="AV87" s="265">
        <f t="shared" si="58"/>
        <v>0</v>
      </c>
      <c r="AW87" s="230"/>
    </row>
    <row r="88" spans="1:50" ht="14.25" x14ac:dyDescent="0.2">
      <c r="A88" s="107" t="s">
        <v>419</v>
      </c>
      <c r="B88" s="265">
        <f>SUM($B$87:B87)</f>
        <v>-9746800</v>
      </c>
      <c r="C88" s="265">
        <f>SUM($B$87:C87)</f>
        <v>-9746800</v>
      </c>
      <c r="D88" s="265">
        <f>SUM($B$87:D87)</f>
        <v>-9746800</v>
      </c>
      <c r="E88" s="265">
        <f>SUM($B$87:E87)</f>
        <v>-9746800</v>
      </c>
      <c r="F88" s="265">
        <f>SUM($B$87:F87)</f>
        <v>-9746800</v>
      </c>
      <c r="G88" s="265">
        <f>SUM($B$87:G87)</f>
        <v>-9746800</v>
      </c>
      <c r="H88" s="265">
        <f>SUM($B$87:H87)</f>
        <v>-9746800</v>
      </c>
      <c r="I88" s="265">
        <f>SUM($B$87:I87)</f>
        <v>-9746800</v>
      </c>
      <c r="J88" s="265">
        <f>SUM($B$87:J87)</f>
        <v>-9746800</v>
      </c>
      <c r="K88" s="265">
        <f>SUM($B$87:K87)</f>
        <v>-9746800</v>
      </c>
      <c r="L88" s="265">
        <f>SUM($B$87:L87)</f>
        <v>-9746800</v>
      </c>
      <c r="M88" s="265">
        <f>SUM($B$87:M87)</f>
        <v>-9746800</v>
      </c>
      <c r="N88" s="265">
        <f>SUM($B$87:N87)</f>
        <v>-9746800</v>
      </c>
      <c r="O88" s="265">
        <f>SUM($B$87:O87)</f>
        <v>-9746800</v>
      </c>
      <c r="P88" s="265">
        <f>SUM($B$87:P87)</f>
        <v>-9746800</v>
      </c>
      <c r="Q88" s="265">
        <f>SUM($B$87:Q87)</f>
        <v>-9746800</v>
      </c>
      <c r="R88" s="265">
        <f>SUM($B$87:R87)</f>
        <v>-9746800</v>
      </c>
      <c r="S88" s="265">
        <f>SUM($B$87:S87)</f>
        <v>-9746800</v>
      </c>
      <c r="T88" s="265">
        <f>SUM($B$87:T87)</f>
        <v>-9746800</v>
      </c>
      <c r="U88" s="265">
        <f>SUM($B$87:U87)</f>
        <v>-9746800</v>
      </c>
      <c r="V88" s="265">
        <f>SUM($B$87:V87)</f>
        <v>-9746800</v>
      </c>
      <c r="W88" s="265">
        <f>SUM($B$87:W87)</f>
        <v>-9746800</v>
      </c>
      <c r="X88" s="265">
        <f>SUM($B$87:X87)</f>
        <v>-9746800</v>
      </c>
      <c r="Y88" s="265">
        <f>SUM($B$87:Y87)</f>
        <v>-9746800</v>
      </c>
      <c r="Z88" s="265">
        <f>SUM($B$87:Z87)</f>
        <v>-9746800</v>
      </c>
      <c r="AA88" s="265">
        <f>SUM($B$87:AA87)</f>
        <v>-9746800</v>
      </c>
      <c r="AB88" s="265">
        <f>SUM($B$87:AB87)</f>
        <v>-9746800</v>
      </c>
      <c r="AC88" s="265">
        <f>SUM($B$87:AC87)</f>
        <v>-9746800</v>
      </c>
      <c r="AD88" s="265">
        <f>SUM($B$87:AD87)</f>
        <v>-9746800</v>
      </c>
      <c r="AE88" s="265">
        <f>SUM($B$87:AE87)</f>
        <v>-9746800</v>
      </c>
      <c r="AF88" s="265">
        <f>SUM($B$87:AF87)</f>
        <v>-9746800</v>
      </c>
      <c r="AG88" s="265">
        <f>SUM($B$87:AG87)</f>
        <v>-9746800</v>
      </c>
      <c r="AH88" s="265">
        <f>SUM($B$87:AH87)</f>
        <v>-9746800</v>
      </c>
      <c r="AI88" s="265">
        <f>SUM($B$87:AI87)</f>
        <v>-9746800</v>
      </c>
      <c r="AJ88" s="265">
        <f>SUM($B$87:AJ87)</f>
        <v>-9746800</v>
      </c>
      <c r="AK88" s="265">
        <f>SUM($B$87:AK87)</f>
        <v>-9746800</v>
      </c>
      <c r="AL88" s="265">
        <f>SUM($B$87:AL87)</f>
        <v>-9746800</v>
      </c>
      <c r="AM88" s="265">
        <f>SUM($B$87:AM87)</f>
        <v>-9746800</v>
      </c>
      <c r="AN88" s="265">
        <f>SUM($B$87:AN87)</f>
        <v>-9746800</v>
      </c>
      <c r="AO88" s="265">
        <f>SUM($B$87:AO87)</f>
        <v>-9746800</v>
      </c>
      <c r="AP88" s="265">
        <f>SUM($B$87:AP87)</f>
        <v>-9746800</v>
      </c>
      <c r="AQ88" s="265">
        <f>SUM($B$87:AQ87)</f>
        <v>-9746800</v>
      </c>
      <c r="AR88" s="265">
        <f>SUM($B$87:AR87)</f>
        <v>-9746800</v>
      </c>
      <c r="AS88" s="265">
        <f>SUM($B$87:AS87)</f>
        <v>-9746800</v>
      </c>
      <c r="AT88" s="265">
        <f>SUM($B$87:AT87)</f>
        <v>-9746800</v>
      </c>
      <c r="AU88" s="265">
        <f>SUM($B$87:AU87)</f>
        <v>-9746800</v>
      </c>
      <c r="AV88" s="265">
        <f>SUM($B$87:AV87)</f>
        <v>-9746800</v>
      </c>
      <c r="AW88" s="230"/>
    </row>
    <row r="89" spans="1:50" ht="14.25" x14ac:dyDescent="0.2">
      <c r="A89" s="107" t="s">
        <v>420</v>
      </c>
      <c r="B89" s="272">
        <f>IF((ISERR(IRR($B$84:B84))),0,IF(IRR($B$84:B84)&lt;0,0,IRR($B$84:B84)))</f>
        <v>0</v>
      </c>
      <c r="C89" s="272">
        <f>IF((ISERR(IRR($B$84:C84))),0,IF(IRR($B$84:C84)&lt;0,0,IRR($B$84:C84)))</f>
        <v>0</v>
      </c>
      <c r="D89" s="272">
        <f>IF((ISERR(IRR($B$84:D84))),0,IF(IRR($B$84:D84)&lt;0,0,IRR($B$84:D84)))</f>
        <v>0</v>
      </c>
      <c r="E89" s="272">
        <f>IF((ISERR(IRR($B$84:E84))),0,IF(IRR($B$84:E84)&lt;0,0,IRR($B$84:E84)))</f>
        <v>0</v>
      </c>
      <c r="F89" s="272">
        <f>IF((ISERR(IRR($B$84:F84))),0,IF(IRR($B$84:F84)&lt;0,0,IRR($B$84:F84)))</f>
        <v>0</v>
      </c>
      <c r="G89" s="272">
        <f>IF((ISERR(IRR($B$84:G84))),0,IF(IRR($B$84:G84)&lt;0,0,IRR($B$84:G84)))</f>
        <v>0</v>
      </c>
      <c r="H89" s="272">
        <f>IF((ISERR(IRR($B$84:H84))),0,IF(IRR($B$84:H84)&lt;0,0,IRR($B$84:H84)))</f>
        <v>0</v>
      </c>
      <c r="I89" s="272">
        <f>IF((ISERR(IRR($B$84:I84))),0,IF(IRR($B$84:I84)&lt;0,0,IRR($B$84:I84)))</f>
        <v>0</v>
      </c>
      <c r="J89" s="272">
        <f>IF((ISERR(IRR($B$84:J84))),0,IF(IRR($B$84:J84)&lt;0,0,IRR($B$84:J84)))</f>
        <v>0</v>
      </c>
      <c r="K89" s="272">
        <f>IF((ISERR(IRR($B$84:K84))),0,IF(IRR($B$84:K84)&lt;0,0,IRR($B$84:K84)))</f>
        <v>0</v>
      </c>
      <c r="L89" s="272">
        <f>IF((ISERR(IRR($B$84:L84))),0,IF(IRR($B$84:L84)&lt;0,0,IRR($B$84:L84)))</f>
        <v>0</v>
      </c>
      <c r="M89" s="272">
        <f>IF((ISERR(IRR($B$84:M84))),0,IF(IRR($B$84:M84)&lt;0,0,IRR($B$84:M84)))</f>
        <v>0</v>
      </c>
      <c r="N89" s="272">
        <f>IF((ISERR(IRR($B$84:N84))),0,IF(IRR($B$84:N84)&lt;0,0,IRR($B$84:N84)))</f>
        <v>0</v>
      </c>
      <c r="O89" s="272">
        <f>IF((ISERR(IRR($B$84:O84))),0,IF(IRR($B$84:O84)&lt;0,0,IRR($B$84:O84)))</f>
        <v>0</v>
      </c>
      <c r="P89" s="272">
        <f>IF((ISERR(IRR($B$84:P84))),0,IF(IRR($B$84:P84)&lt;0,0,IRR($B$84:P84)))</f>
        <v>0</v>
      </c>
      <c r="Q89" s="272">
        <f>IF((ISERR(IRR($B$84:Q84))),0,IF(IRR($B$84:Q84)&lt;0,0,IRR($B$84:Q84)))</f>
        <v>0</v>
      </c>
      <c r="R89" s="272">
        <f>IF((ISERR(IRR($B$84:R84))),0,IF(IRR($B$84:R84)&lt;0,0,IRR($B$84:R84)))</f>
        <v>0</v>
      </c>
      <c r="S89" s="272">
        <f>IF((ISERR(IRR($B$84:S84))),0,IF(IRR($B$84:S84)&lt;0,0,IRR($B$84:S84)))</f>
        <v>0</v>
      </c>
      <c r="T89" s="272">
        <f>IF((ISERR(IRR($B$84:T84))),0,IF(IRR($B$84:T84)&lt;0,0,IRR($B$84:T84)))</f>
        <v>0</v>
      </c>
      <c r="U89" s="272">
        <f>IF((ISERR(IRR($B$84:U84))),0,IF(IRR($B$84:U84)&lt;0,0,IRR($B$84:U84)))</f>
        <v>0</v>
      </c>
      <c r="V89" s="272">
        <f>IF((ISERR(IRR($B$84:V84))),0,IF(IRR($B$84:V84)&lt;0,0,IRR($B$84:V84)))</f>
        <v>0</v>
      </c>
      <c r="W89" s="272">
        <f>IF((ISERR(IRR($B$84:W84))),0,IF(IRR($B$84:W84)&lt;0,0,IRR($B$84:W84)))</f>
        <v>0</v>
      </c>
      <c r="X89" s="272">
        <f>IF((ISERR(IRR($B$84:X84))),0,IF(IRR($B$84:X84)&lt;0,0,IRR($B$84:X84)))</f>
        <v>0</v>
      </c>
      <c r="Y89" s="272">
        <f>IF((ISERR(IRR($B$84:Y84))),0,IF(IRR($B$84:Y84)&lt;0,0,IRR($B$84:Y84)))</f>
        <v>0</v>
      </c>
      <c r="Z89" s="272">
        <f>IF((ISERR(IRR($B$84:Z84))),0,IF(IRR($B$84:Z84)&lt;0,0,IRR($B$84:Z84)))</f>
        <v>0</v>
      </c>
      <c r="AA89" s="272">
        <f>IF((ISERR(IRR($B$84:AA84))),0,IF(IRR($B$84:AA84)&lt;0,0,IRR($B$84:AA84)))</f>
        <v>0</v>
      </c>
      <c r="AB89" s="272">
        <f>IF((ISERR(IRR($B$84:AB84))),0,IF(IRR($B$84:AB84)&lt;0,0,IRR($B$84:AB84)))</f>
        <v>0</v>
      </c>
      <c r="AC89" s="272">
        <f>IF((ISERR(IRR($B$84:AC84))),0,IF(IRR($B$84:AC84)&lt;0,0,IRR($B$84:AC84)))</f>
        <v>0</v>
      </c>
      <c r="AD89" s="272">
        <f>IF((ISERR(IRR($B$84:AD84))),0,IF(IRR($B$84:AD84)&lt;0,0,IRR($B$84:AD84)))</f>
        <v>0</v>
      </c>
      <c r="AE89" s="272">
        <f>IF((ISERR(IRR($B$84:AE84))),0,IF(IRR($B$84:AE84)&lt;0,0,IRR($B$84:AE84)))</f>
        <v>0</v>
      </c>
      <c r="AF89" s="272">
        <f>IF((ISERR(IRR($B$84:AF84))),0,IF(IRR($B$84:AF84)&lt;0,0,IRR($B$84:AF84)))</f>
        <v>0</v>
      </c>
      <c r="AG89" s="272">
        <f>IF((ISERR(IRR($B$84:AG84))),0,IF(IRR($B$84:AG84)&lt;0,0,IRR($B$84:AG84)))</f>
        <v>0</v>
      </c>
      <c r="AH89" s="272">
        <f>IF((ISERR(IRR($B$84:AH84))),0,IF(IRR($B$84:AH84)&lt;0,0,IRR($B$84:AH84)))</f>
        <v>0</v>
      </c>
      <c r="AI89" s="272">
        <f>IF((ISERR(IRR($B$84:AI84))),0,IF(IRR($B$84:AI84)&lt;0,0,IRR($B$84:AI84)))</f>
        <v>0</v>
      </c>
      <c r="AJ89" s="272">
        <f>IF((ISERR(IRR($B$84:AJ84))),0,IF(IRR($B$84:AJ84)&lt;0,0,IRR($B$84:AJ84)))</f>
        <v>0</v>
      </c>
      <c r="AK89" s="272">
        <f>IF((ISERR(IRR($B$84:AK84))),0,IF(IRR($B$84:AK84)&lt;0,0,IRR($B$84:AK84)))</f>
        <v>0</v>
      </c>
      <c r="AL89" s="272">
        <f>IF((ISERR(IRR($B$84:AL84))),0,IF(IRR($B$84:AL84)&lt;0,0,IRR($B$84:AL84)))</f>
        <v>0</v>
      </c>
      <c r="AM89" s="272">
        <f>IF((ISERR(IRR($B$84:AM84))),0,IF(IRR($B$84:AM84)&lt;0,0,IRR($B$84:AM84)))</f>
        <v>0</v>
      </c>
      <c r="AN89" s="272">
        <f>IF((ISERR(IRR($B$84:AN84))),0,IF(IRR($B$84:AN84)&lt;0,0,IRR($B$84:AN84)))</f>
        <v>0</v>
      </c>
      <c r="AO89" s="272">
        <f>IF((ISERR(IRR($B$84:AO84))),0,IF(IRR($B$84:AO84)&lt;0,0,IRR($B$84:AO84)))</f>
        <v>0</v>
      </c>
      <c r="AP89" s="272">
        <f>IF((ISERR(IRR($B$84:AP84))),0,IF(IRR($B$84:AP84)&lt;0,0,IRR($B$84:AP84)))</f>
        <v>0</v>
      </c>
      <c r="AQ89" s="272">
        <f>IF((ISERR(IRR($B$84:AQ84))),0,IF(IRR($B$84:AQ84)&lt;0,0,IRR($B$84:AQ84)))</f>
        <v>0</v>
      </c>
      <c r="AR89" s="272">
        <f>IF((ISERR(IRR($B$84:AR84))),0,IF(IRR($B$84:AR84)&lt;0,0,IRR($B$84:AR84)))</f>
        <v>0</v>
      </c>
      <c r="AS89" s="272">
        <f>IF((ISERR(IRR($B$84:AS84))),0,IF(IRR($B$84:AS84)&lt;0,0,IRR($B$84:AS84)))</f>
        <v>0</v>
      </c>
      <c r="AT89" s="272">
        <f>IF((ISERR(IRR($B$84:AT84))),0,IF(IRR($B$84:AT84)&lt;0,0,IRR($B$84:AT84)))</f>
        <v>0</v>
      </c>
      <c r="AU89" s="272">
        <f>IF((ISERR(IRR($B$84:AU84))),0,IF(IRR($B$84:AU84)&lt;0,0,IRR($B$84:AU84)))</f>
        <v>0</v>
      </c>
      <c r="AV89" s="272">
        <f>IF((ISERR(IRR($B$84:AV84))),0,IF(IRR($B$84:AV84)&lt;0,0,IRR($B$84:AV84)))</f>
        <v>0</v>
      </c>
      <c r="AW89" s="232"/>
    </row>
    <row r="90" spans="1:50" ht="14.25" x14ac:dyDescent="0.2">
      <c r="A90" s="107" t="s">
        <v>421</v>
      </c>
      <c r="B90" s="273">
        <f>IF(AND(B85&gt;0,A85&lt;0),(B75-(B85/(B85-A85))),0)</f>
        <v>0</v>
      </c>
      <c r="C90" s="273">
        <f t="shared" ref="C90:AV90" si="59">IF(AND(C85&gt;0,B85&lt;0),(C75-(C85/(C85-B85))),0)</f>
        <v>0</v>
      </c>
      <c r="D90" s="273">
        <f t="shared" si="59"/>
        <v>0</v>
      </c>
      <c r="E90" s="273">
        <f t="shared" si="59"/>
        <v>0</v>
      </c>
      <c r="F90" s="273">
        <f t="shared" si="59"/>
        <v>0</v>
      </c>
      <c r="G90" s="273">
        <f t="shared" si="59"/>
        <v>0</v>
      </c>
      <c r="H90" s="273">
        <f t="shared" si="59"/>
        <v>0</v>
      </c>
      <c r="I90" s="273">
        <f t="shared" si="59"/>
        <v>0</v>
      </c>
      <c r="J90" s="273">
        <f t="shared" si="59"/>
        <v>0</v>
      </c>
      <c r="K90" s="273">
        <f t="shared" si="59"/>
        <v>0</v>
      </c>
      <c r="L90" s="273">
        <f t="shared" si="59"/>
        <v>0</v>
      </c>
      <c r="M90" s="273">
        <f t="shared" si="59"/>
        <v>0</v>
      </c>
      <c r="N90" s="273">
        <f t="shared" si="59"/>
        <v>0</v>
      </c>
      <c r="O90" s="273">
        <f t="shared" si="59"/>
        <v>0</v>
      </c>
      <c r="P90" s="273">
        <f t="shared" si="59"/>
        <v>0</v>
      </c>
      <c r="Q90" s="273">
        <f t="shared" si="59"/>
        <v>0</v>
      </c>
      <c r="R90" s="273">
        <f t="shared" si="59"/>
        <v>0</v>
      </c>
      <c r="S90" s="273">
        <f t="shared" si="59"/>
        <v>0</v>
      </c>
      <c r="T90" s="273">
        <f t="shared" si="59"/>
        <v>0</v>
      </c>
      <c r="U90" s="273">
        <f t="shared" si="59"/>
        <v>0</v>
      </c>
      <c r="V90" s="273">
        <f t="shared" si="59"/>
        <v>0</v>
      </c>
      <c r="W90" s="273">
        <f t="shared" si="59"/>
        <v>0</v>
      </c>
      <c r="X90" s="273">
        <f t="shared" si="59"/>
        <v>0</v>
      </c>
      <c r="Y90" s="273">
        <f t="shared" si="59"/>
        <v>0</v>
      </c>
      <c r="Z90" s="273">
        <f t="shared" si="59"/>
        <v>0</v>
      </c>
      <c r="AA90" s="273">
        <f t="shared" si="59"/>
        <v>0</v>
      </c>
      <c r="AB90" s="273">
        <f t="shared" si="59"/>
        <v>0</v>
      </c>
      <c r="AC90" s="273">
        <f t="shared" si="59"/>
        <v>0</v>
      </c>
      <c r="AD90" s="273">
        <f t="shared" si="59"/>
        <v>0</v>
      </c>
      <c r="AE90" s="273">
        <f t="shared" si="59"/>
        <v>0</v>
      </c>
      <c r="AF90" s="273">
        <f t="shared" si="59"/>
        <v>0</v>
      </c>
      <c r="AG90" s="273">
        <f t="shared" si="59"/>
        <v>0</v>
      </c>
      <c r="AH90" s="273">
        <f t="shared" si="59"/>
        <v>0</v>
      </c>
      <c r="AI90" s="273">
        <f t="shared" si="59"/>
        <v>0</v>
      </c>
      <c r="AJ90" s="273">
        <f t="shared" si="59"/>
        <v>0</v>
      </c>
      <c r="AK90" s="273">
        <f t="shared" si="59"/>
        <v>0</v>
      </c>
      <c r="AL90" s="273">
        <f t="shared" si="59"/>
        <v>0</v>
      </c>
      <c r="AM90" s="273">
        <f t="shared" si="59"/>
        <v>0</v>
      </c>
      <c r="AN90" s="273">
        <f t="shared" si="59"/>
        <v>0</v>
      </c>
      <c r="AO90" s="273">
        <f t="shared" si="59"/>
        <v>0</v>
      </c>
      <c r="AP90" s="273">
        <f t="shared" si="59"/>
        <v>0</v>
      </c>
      <c r="AQ90" s="273">
        <f t="shared" si="59"/>
        <v>0</v>
      </c>
      <c r="AR90" s="273">
        <f t="shared" si="59"/>
        <v>0</v>
      </c>
      <c r="AS90" s="273">
        <f t="shared" si="59"/>
        <v>0</v>
      </c>
      <c r="AT90" s="273">
        <f t="shared" si="59"/>
        <v>0</v>
      </c>
      <c r="AU90" s="273">
        <f t="shared" si="59"/>
        <v>0</v>
      </c>
      <c r="AV90" s="273">
        <f t="shared" si="59"/>
        <v>0</v>
      </c>
      <c r="AW90" s="233"/>
    </row>
    <row r="91" spans="1:50" ht="15" thickBot="1" x14ac:dyDescent="0.25">
      <c r="A91" s="113" t="s">
        <v>422</v>
      </c>
      <c r="B91" s="274">
        <f>IF(AND(B88&gt;0,A88&lt;0),(B75-(B88/(B88-A88))),0)</f>
        <v>0</v>
      </c>
      <c r="C91" s="274">
        <f t="shared" ref="C91:AV91" si="60">IF(AND(C88&gt;0,B88&lt;0),(C75-(C88/(C88-B88))),0)</f>
        <v>0</v>
      </c>
      <c r="D91" s="274">
        <f t="shared" si="60"/>
        <v>0</v>
      </c>
      <c r="E91" s="274">
        <f t="shared" si="60"/>
        <v>0</v>
      </c>
      <c r="F91" s="274">
        <f t="shared" si="60"/>
        <v>0</v>
      </c>
      <c r="G91" s="274">
        <f t="shared" si="60"/>
        <v>0</v>
      </c>
      <c r="H91" s="274">
        <f t="shared" si="60"/>
        <v>0</v>
      </c>
      <c r="I91" s="274">
        <f t="shared" si="60"/>
        <v>0</v>
      </c>
      <c r="J91" s="274">
        <f t="shared" si="60"/>
        <v>0</v>
      </c>
      <c r="K91" s="274">
        <f t="shared" si="60"/>
        <v>0</v>
      </c>
      <c r="L91" s="274">
        <f t="shared" si="60"/>
        <v>0</v>
      </c>
      <c r="M91" s="274">
        <f t="shared" si="60"/>
        <v>0</v>
      </c>
      <c r="N91" s="274">
        <f t="shared" si="60"/>
        <v>0</v>
      </c>
      <c r="O91" s="274">
        <f t="shared" si="60"/>
        <v>0</v>
      </c>
      <c r="P91" s="274">
        <f t="shared" si="60"/>
        <v>0</v>
      </c>
      <c r="Q91" s="274">
        <f t="shared" si="60"/>
        <v>0</v>
      </c>
      <c r="R91" s="274">
        <f t="shared" si="60"/>
        <v>0</v>
      </c>
      <c r="S91" s="274">
        <f t="shared" si="60"/>
        <v>0</v>
      </c>
      <c r="T91" s="274">
        <f t="shared" si="60"/>
        <v>0</v>
      </c>
      <c r="U91" s="274">
        <f t="shared" si="60"/>
        <v>0</v>
      </c>
      <c r="V91" s="274">
        <f t="shared" si="60"/>
        <v>0</v>
      </c>
      <c r="W91" s="274">
        <f t="shared" si="60"/>
        <v>0</v>
      </c>
      <c r="X91" s="274">
        <f t="shared" si="60"/>
        <v>0</v>
      </c>
      <c r="Y91" s="274">
        <f t="shared" si="60"/>
        <v>0</v>
      </c>
      <c r="Z91" s="274">
        <f t="shared" si="60"/>
        <v>0</v>
      </c>
      <c r="AA91" s="274">
        <f t="shared" si="60"/>
        <v>0</v>
      </c>
      <c r="AB91" s="274">
        <f t="shared" si="60"/>
        <v>0</v>
      </c>
      <c r="AC91" s="274">
        <f t="shared" si="60"/>
        <v>0</v>
      </c>
      <c r="AD91" s="274">
        <f t="shared" si="60"/>
        <v>0</v>
      </c>
      <c r="AE91" s="274">
        <f t="shared" si="60"/>
        <v>0</v>
      </c>
      <c r="AF91" s="274">
        <f t="shared" si="60"/>
        <v>0</v>
      </c>
      <c r="AG91" s="274">
        <f t="shared" si="60"/>
        <v>0</v>
      </c>
      <c r="AH91" s="274">
        <f t="shared" si="60"/>
        <v>0</v>
      </c>
      <c r="AI91" s="274">
        <f t="shared" si="60"/>
        <v>0</v>
      </c>
      <c r="AJ91" s="274">
        <f t="shared" si="60"/>
        <v>0</v>
      </c>
      <c r="AK91" s="274">
        <f t="shared" si="60"/>
        <v>0</v>
      </c>
      <c r="AL91" s="274">
        <f t="shared" si="60"/>
        <v>0</v>
      </c>
      <c r="AM91" s="274">
        <f t="shared" si="60"/>
        <v>0</v>
      </c>
      <c r="AN91" s="274">
        <f t="shared" si="60"/>
        <v>0</v>
      </c>
      <c r="AO91" s="274">
        <f t="shared" si="60"/>
        <v>0</v>
      </c>
      <c r="AP91" s="274">
        <f t="shared" si="60"/>
        <v>0</v>
      </c>
      <c r="AQ91" s="274">
        <f t="shared" si="60"/>
        <v>0</v>
      </c>
      <c r="AR91" s="274">
        <f t="shared" si="60"/>
        <v>0</v>
      </c>
      <c r="AS91" s="274">
        <f t="shared" si="60"/>
        <v>0</v>
      </c>
      <c r="AT91" s="274">
        <f t="shared" si="60"/>
        <v>0</v>
      </c>
      <c r="AU91" s="274">
        <f t="shared" si="60"/>
        <v>0</v>
      </c>
      <c r="AV91" s="274">
        <f t="shared" si="60"/>
        <v>0</v>
      </c>
      <c r="AW91" s="233"/>
    </row>
    <row r="92" spans="1:50" x14ac:dyDescent="0.2">
      <c r="B92" s="198">
        <v>2014</v>
      </c>
      <c r="C92" s="198">
        <v>2015</v>
      </c>
      <c r="D92" s="90">
        <v>2016</v>
      </c>
      <c r="E92" s="90">
        <v>2017</v>
      </c>
      <c r="F92" s="90">
        <v>2018</v>
      </c>
      <c r="G92" s="90">
        <v>2019</v>
      </c>
      <c r="H92" s="90">
        <v>2020</v>
      </c>
      <c r="I92" s="90">
        <v>2021</v>
      </c>
      <c r="J92" s="90">
        <v>2022</v>
      </c>
      <c r="K92" s="90">
        <v>2023</v>
      </c>
      <c r="L92" s="90">
        <v>2024</v>
      </c>
      <c r="M92" s="90">
        <v>2025</v>
      </c>
      <c r="N92" s="90">
        <v>2026</v>
      </c>
      <c r="O92" s="90">
        <v>2027</v>
      </c>
      <c r="P92" s="90">
        <v>2028</v>
      </c>
      <c r="Q92" s="90">
        <v>2029</v>
      </c>
      <c r="R92" s="90">
        <v>2030</v>
      </c>
      <c r="S92" s="90">
        <v>2031</v>
      </c>
      <c r="T92" s="90">
        <v>2032</v>
      </c>
      <c r="U92" s="90">
        <v>2033</v>
      </c>
      <c r="V92" s="90">
        <v>2034</v>
      </c>
      <c r="W92" s="90">
        <v>2035</v>
      </c>
      <c r="X92" s="90">
        <v>2036</v>
      </c>
      <c r="Y92" s="90">
        <v>2037</v>
      </c>
      <c r="Z92" s="90">
        <v>2038</v>
      </c>
      <c r="AA92" s="90">
        <v>2039</v>
      </c>
      <c r="AB92" s="90">
        <v>2040</v>
      </c>
      <c r="AC92" s="90">
        <v>2041</v>
      </c>
      <c r="AD92" s="90">
        <v>2042</v>
      </c>
      <c r="AE92" s="90">
        <v>2043</v>
      </c>
      <c r="AF92" s="90">
        <v>2044</v>
      </c>
      <c r="AG92" s="90">
        <v>2045</v>
      </c>
      <c r="AH92" s="90">
        <v>2046</v>
      </c>
      <c r="AI92" s="90">
        <v>2047</v>
      </c>
      <c r="AJ92" s="90">
        <v>2048</v>
      </c>
      <c r="AK92" s="90">
        <v>2049</v>
      </c>
      <c r="AL92" s="90">
        <v>2050</v>
      </c>
      <c r="AM92" s="90">
        <v>2051</v>
      </c>
      <c r="AN92" s="90">
        <v>2052</v>
      </c>
      <c r="AO92" s="90">
        <v>2053</v>
      </c>
      <c r="AP92" s="90">
        <v>2054</v>
      </c>
      <c r="AQ92" s="90">
        <v>2055</v>
      </c>
      <c r="AR92" s="90">
        <v>2056</v>
      </c>
      <c r="AS92" s="90">
        <v>2057</v>
      </c>
      <c r="AT92" s="90">
        <v>2058</v>
      </c>
      <c r="AU92" s="90">
        <v>2059</v>
      </c>
      <c r="AV92" s="90">
        <v>2060</v>
      </c>
      <c r="AW92" s="105"/>
    </row>
    <row r="93" spans="1:50" x14ac:dyDescent="0.2">
      <c r="A93" s="390" t="s">
        <v>423</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50" ht="65.45" customHeight="1" x14ac:dyDescent="0.2">
      <c r="A94" s="385" t="s">
        <v>424</v>
      </c>
      <c r="B94" s="385"/>
      <c r="C94" s="385"/>
      <c r="D94" s="385"/>
      <c r="E94" s="385"/>
      <c r="F94" s="385"/>
      <c r="G94" s="385"/>
      <c r="H94" s="385"/>
      <c r="I94" s="385"/>
    </row>
    <row r="95" spans="1:50" x14ac:dyDescent="0.2">
      <c r="C95" s="114"/>
    </row>
    <row r="96" spans="1:50" ht="32.25" hidden="1" customHeight="1" x14ac:dyDescent="0.2">
      <c r="A96" s="90" t="s">
        <v>454</v>
      </c>
      <c r="B96" s="108">
        <f>B82*B86</f>
        <v>-8260000</v>
      </c>
      <c r="C96" s="108">
        <f t="shared" ref="C96:AS96" si="61">C82*C86</f>
        <v>0</v>
      </c>
      <c r="D96" s="108">
        <f t="shared" si="61"/>
        <v>0</v>
      </c>
      <c r="E96" s="108">
        <f t="shared" si="61"/>
        <v>0</v>
      </c>
      <c r="F96" s="108">
        <f t="shared" si="61"/>
        <v>0</v>
      </c>
      <c r="G96" s="108">
        <f t="shared" si="61"/>
        <v>0</v>
      </c>
      <c r="H96" s="108">
        <f t="shared" si="61"/>
        <v>0</v>
      </c>
      <c r="I96" s="108">
        <f t="shared" si="61"/>
        <v>0</v>
      </c>
      <c r="J96" s="108">
        <f>J82*J86</f>
        <v>0</v>
      </c>
      <c r="K96" s="108">
        <f t="shared" si="61"/>
        <v>0</v>
      </c>
      <c r="L96" s="108">
        <f>L82*L86</f>
        <v>0</v>
      </c>
      <c r="M96" s="108">
        <f t="shared" si="61"/>
        <v>0</v>
      </c>
      <c r="N96" s="108">
        <f t="shared" si="61"/>
        <v>0</v>
      </c>
      <c r="O96" s="108">
        <f t="shared" si="61"/>
        <v>0</v>
      </c>
      <c r="P96" s="108">
        <f t="shared" si="61"/>
        <v>0</v>
      </c>
      <c r="Q96" s="108">
        <f t="shared" si="61"/>
        <v>0</v>
      </c>
      <c r="R96" s="108">
        <f t="shared" si="61"/>
        <v>0</v>
      </c>
      <c r="S96" s="108">
        <f t="shared" si="61"/>
        <v>0</v>
      </c>
      <c r="T96" s="108">
        <f t="shared" si="61"/>
        <v>0</v>
      </c>
      <c r="U96" s="108">
        <f t="shared" si="61"/>
        <v>0</v>
      </c>
      <c r="V96" s="108">
        <f t="shared" si="61"/>
        <v>0</v>
      </c>
      <c r="W96" s="108">
        <f t="shared" si="61"/>
        <v>0</v>
      </c>
      <c r="X96" s="108">
        <f t="shared" si="61"/>
        <v>0</v>
      </c>
      <c r="Y96" s="108">
        <f t="shared" si="61"/>
        <v>0</v>
      </c>
      <c r="Z96" s="108">
        <f t="shared" si="61"/>
        <v>0</v>
      </c>
      <c r="AA96" s="108">
        <f t="shared" si="61"/>
        <v>0</v>
      </c>
      <c r="AB96" s="108">
        <f t="shared" si="61"/>
        <v>0</v>
      </c>
      <c r="AC96" s="108">
        <f t="shared" si="61"/>
        <v>0</v>
      </c>
      <c r="AD96" s="108">
        <f t="shared" si="61"/>
        <v>0</v>
      </c>
      <c r="AE96" s="108">
        <f t="shared" si="61"/>
        <v>0</v>
      </c>
      <c r="AF96" s="108">
        <f t="shared" si="61"/>
        <v>0</v>
      </c>
      <c r="AG96" s="108">
        <f t="shared" si="61"/>
        <v>0</v>
      </c>
      <c r="AH96" s="108">
        <f t="shared" si="61"/>
        <v>0</v>
      </c>
      <c r="AI96" s="108">
        <f t="shared" si="61"/>
        <v>0</v>
      </c>
      <c r="AJ96" s="108">
        <f t="shared" si="61"/>
        <v>0</v>
      </c>
      <c r="AK96" s="108">
        <f t="shared" si="61"/>
        <v>0</v>
      </c>
      <c r="AL96" s="108">
        <f t="shared" si="61"/>
        <v>0</v>
      </c>
      <c r="AM96" s="108">
        <f t="shared" si="61"/>
        <v>0</v>
      </c>
      <c r="AN96" s="108">
        <f t="shared" si="61"/>
        <v>0</v>
      </c>
      <c r="AO96" s="108">
        <f t="shared" si="61"/>
        <v>0</v>
      </c>
      <c r="AP96" s="108">
        <f t="shared" si="61"/>
        <v>0</v>
      </c>
      <c r="AQ96" s="108">
        <f t="shared" si="61"/>
        <v>0</v>
      </c>
      <c r="AR96" s="108">
        <f t="shared" si="61"/>
        <v>0</v>
      </c>
      <c r="AS96" s="108">
        <f t="shared" si="61"/>
        <v>0</v>
      </c>
      <c r="AT96" s="108">
        <f>AT82*AT86</f>
        <v>0</v>
      </c>
      <c r="AU96" s="108">
        <f>AU82*AU86</f>
        <v>0</v>
      </c>
      <c r="AV96" s="199">
        <f>AV82*AV86</f>
        <v>0</v>
      </c>
      <c r="AW96" s="230"/>
      <c r="AX96" s="230"/>
    </row>
    <row r="97" spans="1:2" hidden="1" x14ac:dyDescent="0.2">
      <c r="A97" s="200">
        <f>AX96</f>
        <v>0</v>
      </c>
    </row>
    <row r="98" spans="1:2" hidden="1" x14ac:dyDescent="0.2"/>
    <row r="99" spans="1:2" hidden="1" x14ac:dyDescent="0.2">
      <c r="A99" s="90" t="s">
        <v>455</v>
      </c>
      <c r="B99" s="201" t="e">
        <f>(G30+-A97)/-A97</f>
        <v>#DIV/0!</v>
      </c>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70" zoomScaleSheetLayoutView="70" workbookViewId="0">
      <selection activeCell="I32" sqref="I32"/>
    </sheetView>
  </sheetViews>
  <sheetFormatPr defaultRowHeight="15.75" x14ac:dyDescent="0.25"/>
  <cols>
    <col min="1" max="1" width="8.28515625" style="87" customWidth="1"/>
    <col min="2" max="2" width="37.28515625" style="87" customWidth="1"/>
    <col min="3" max="6" width="14.140625" style="87" customWidth="1"/>
    <col min="7" max="8" width="14.140625" style="87" hidden="1" customWidth="1"/>
    <col min="9" max="9" width="21.7109375" style="87" customWidth="1"/>
    <col min="10" max="10" width="18.28515625" style="87" customWidth="1"/>
    <col min="11" max="11" width="64.85546875" style="87" customWidth="1"/>
    <col min="12" max="12" width="32.28515625" style="87" customWidth="1"/>
    <col min="13" max="252" width="9.140625" style="87"/>
    <col min="253" max="253" width="37.7109375" style="87" customWidth="1"/>
    <col min="254" max="254" width="9.140625" style="87"/>
    <col min="255" max="255" width="12.85546875" style="87" customWidth="1"/>
    <col min="256" max="257" width="0" style="87" hidden="1" customWidth="1"/>
    <col min="258" max="258" width="18.28515625" style="87" customWidth="1"/>
    <col min="259" max="259" width="64.85546875" style="87" customWidth="1"/>
    <col min="260" max="263" width="9.140625" style="87"/>
    <col min="264" max="264" width="14.85546875" style="87" customWidth="1"/>
    <col min="265" max="508" width="9.140625" style="87"/>
    <col min="509" max="509" width="37.7109375" style="87" customWidth="1"/>
    <col min="510" max="510" width="9.140625" style="87"/>
    <col min="511" max="511" width="12.85546875" style="87" customWidth="1"/>
    <col min="512" max="513" width="0" style="87" hidden="1" customWidth="1"/>
    <col min="514" max="514" width="18.28515625" style="87" customWidth="1"/>
    <col min="515" max="515" width="64.85546875" style="87" customWidth="1"/>
    <col min="516" max="519" width="9.140625" style="87"/>
    <col min="520" max="520" width="14.85546875" style="87" customWidth="1"/>
    <col min="521" max="764" width="9.140625" style="87"/>
    <col min="765" max="765" width="37.7109375" style="87" customWidth="1"/>
    <col min="766" max="766" width="9.140625" style="87"/>
    <col min="767" max="767" width="12.85546875" style="87" customWidth="1"/>
    <col min="768" max="769" width="0" style="87" hidden="1" customWidth="1"/>
    <col min="770" max="770" width="18.28515625" style="87" customWidth="1"/>
    <col min="771" max="771" width="64.85546875" style="87" customWidth="1"/>
    <col min="772" max="775" width="9.140625" style="87"/>
    <col min="776" max="776" width="14.85546875" style="87" customWidth="1"/>
    <col min="777" max="1020" width="9.140625" style="87"/>
    <col min="1021" max="1021" width="37.7109375" style="87" customWidth="1"/>
    <col min="1022" max="1022" width="9.140625" style="87"/>
    <col min="1023" max="1023" width="12.85546875" style="87" customWidth="1"/>
    <col min="1024" max="1025" width="0" style="87" hidden="1" customWidth="1"/>
    <col min="1026" max="1026" width="18.28515625" style="87" customWidth="1"/>
    <col min="1027" max="1027" width="64.85546875" style="87" customWidth="1"/>
    <col min="1028" max="1031" width="9.140625" style="87"/>
    <col min="1032" max="1032" width="14.85546875" style="87" customWidth="1"/>
    <col min="1033" max="1276" width="9.140625" style="87"/>
    <col min="1277" max="1277" width="37.7109375" style="87" customWidth="1"/>
    <col min="1278" max="1278" width="9.140625" style="87"/>
    <col min="1279" max="1279" width="12.85546875" style="87" customWidth="1"/>
    <col min="1280" max="1281" width="0" style="87" hidden="1" customWidth="1"/>
    <col min="1282" max="1282" width="18.28515625" style="87" customWidth="1"/>
    <col min="1283" max="1283" width="64.85546875" style="87" customWidth="1"/>
    <col min="1284" max="1287" width="9.140625" style="87"/>
    <col min="1288" max="1288" width="14.85546875" style="87" customWidth="1"/>
    <col min="1289" max="1532" width="9.140625" style="87"/>
    <col min="1533" max="1533" width="37.7109375" style="87" customWidth="1"/>
    <col min="1534" max="1534" width="9.140625" style="87"/>
    <col min="1535" max="1535" width="12.85546875" style="87" customWidth="1"/>
    <col min="1536" max="1537" width="0" style="87" hidden="1" customWidth="1"/>
    <col min="1538" max="1538" width="18.28515625" style="87" customWidth="1"/>
    <col min="1539" max="1539" width="64.85546875" style="87" customWidth="1"/>
    <col min="1540" max="1543" width="9.140625" style="87"/>
    <col min="1544" max="1544" width="14.85546875" style="87" customWidth="1"/>
    <col min="1545" max="1788" width="9.140625" style="87"/>
    <col min="1789" max="1789" width="37.7109375" style="87" customWidth="1"/>
    <col min="1790" max="1790" width="9.140625" style="87"/>
    <col min="1791" max="1791" width="12.85546875" style="87" customWidth="1"/>
    <col min="1792" max="1793" width="0" style="87" hidden="1" customWidth="1"/>
    <col min="1794" max="1794" width="18.28515625" style="87" customWidth="1"/>
    <col min="1795" max="1795" width="64.85546875" style="87" customWidth="1"/>
    <col min="1796" max="1799" width="9.140625" style="87"/>
    <col min="1800" max="1800" width="14.85546875" style="87" customWidth="1"/>
    <col min="1801" max="2044" width="9.140625" style="87"/>
    <col min="2045" max="2045" width="37.7109375" style="87" customWidth="1"/>
    <col min="2046" max="2046" width="9.140625" style="87"/>
    <col min="2047" max="2047" width="12.85546875" style="87" customWidth="1"/>
    <col min="2048" max="2049" width="0" style="87" hidden="1" customWidth="1"/>
    <col min="2050" max="2050" width="18.28515625" style="87" customWidth="1"/>
    <col min="2051" max="2051" width="64.85546875" style="87" customWidth="1"/>
    <col min="2052" max="2055" width="9.140625" style="87"/>
    <col min="2056" max="2056" width="14.85546875" style="87" customWidth="1"/>
    <col min="2057" max="2300" width="9.140625" style="87"/>
    <col min="2301" max="2301" width="37.7109375" style="87" customWidth="1"/>
    <col min="2302" max="2302" width="9.140625" style="87"/>
    <col min="2303" max="2303" width="12.85546875" style="87" customWidth="1"/>
    <col min="2304" max="2305" width="0" style="87" hidden="1" customWidth="1"/>
    <col min="2306" max="2306" width="18.28515625" style="87" customWidth="1"/>
    <col min="2307" max="2307" width="64.85546875" style="87" customWidth="1"/>
    <col min="2308" max="2311" width="9.140625" style="87"/>
    <col min="2312" max="2312" width="14.85546875" style="87" customWidth="1"/>
    <col min="2313" max="2556" width="9.140625" style="87"/>
    <col min="2557" max="2557" width="37.7109375" style="87" customWidth="1"/>
    <col min="2558" max="2558" width="9.140625" style="87"/>
    <col min="2559" max="2559" width="12.85546875" style="87" customWidth="1"/>
    <col min="2560" max="2561" width="0" style="87" hidden="1" customWidth="1"/>
    <col min="2562" max="2562" width="18.28515625" style="87" customWidth="1"/>
    <col min="2563" max="2563" width="64.85546875" style="87" customWidth="1"/>
    <col min="2564" max="2567" width="9.140625" style="87"/>
    <col min="2568" max="2568" width="14.85546875" style="87" customWidth="1"/>
    <col min="2569" max="2812" width="9.140625" style="87"/>
    <col min="2813" max="2813" width="37.7109375" style="87" customWidth="1"/>
    <col min="2814" max="2814" width="9.140625" style="87"/>
    <col min="2815" max="2815" width="12.85546875" style="87" customWidth="1"/>
    <col min="2816" max="2817" width="0" style="87" hidden="1" customWidth="1"/>
    <col min="2818" max="2818" width="18.28515625" style="87" customWidth="1"/>
    <col min="2819" max="2819" width="64.85546875" style="87" customWidth="1"/>
    <col min="2820" max="2823" width="9.140625" style="87"/>
    <col min="2824" max="2824" width="14.85546875" style="87" customWidth="1"/>
    <col min="2825" max="3068" width="9.140625" style="87"/>
    <col min="3069" max="3069" width="37.7109375" style="87" customWidth="1"/>
    <col min="3070" max="3070" width="9.140625" style="87"/>
    <col min="3071" max="3071" width="12.85546875" style="87" customWidth="1"/>
    <col min="3072" max="3073" width="0" style="87" hidden="1" customWidth="1"/>
    <col min="3074" max="3074" width="18.28515625" style="87" customWidth="1"/>
    <col min="3075" max="3075" width="64.85546875" style="87" customWidth="1"/>
    <col min="3076" max="3079" width="9.140625" style="87"/>
    <col min="3080" max="3080" width="14.85546875" style="87" customWidth="1"/>
    <col min="3081" max="3324" width="9.140625" style="87"/>
    <col min="3325" max="3325" width="37.7109375" style="87" customWidth="1"/>
    <col min="3326" max="3326" width="9.140625" style="87"/>
    <col min="3327" max="3327" width="12.85546875" style="87" customWidth="1"/>
    <col min="3328" max="3329" width="0" style="87" hidden="1" customWidth="1"/>
    <col min="3330" max="3330" width="18.28515625" style="87" customWidth="1"/>
    <col min="3331" max="3331" width="64.85546875" style="87" customWidth="1"/>
    <col min="3332" max="3335" width="9.140625" style="87"/>
    <col min="3336" max="3336" width="14.85546875" style="87" customWidth="1"/>
    <col min="3337" max="3580" width="9.140625" style="87"/>
    <col min="3581" max="3581" width="37.7109375" style="87" customWidth="1"/>
    <col min="3582" max="3582" width="9.140625" style="87"/>
    <col min="3583" max="3583" width="12.85546875" style="87" customWidth="1"/>
    <col min="3584" max="3585" width="0" style="87" hidden="1" customWidth="1"/>
    <col min="3586" max="3586" width="18.28515625" style="87" customWidth="1"/>
    <col min="3587" max="3587" width="64.85546875" style="87" customWidth="1"/>
    <col min="3588" max="3591" width="9.140625" style="87"/>
    <col min="3592" max="3592" width="14.85546875" style="87" customWidth="1"/>
    <col min="3593" max="3836" width="9.140625" style="87"/>
    <col min="3837" max="3837" width="37.7109375" style="87" customWidth="1"/>
    <col min="3838" max="3838" width="9.140625" style="87"/>
    <col min="3839" max="3839" width="12.85546875" style="87" customWidth="1"/>
    <col min="3840" max="3841" width="0" style="87" hidden="1" customWidth="1"/>
    <col min="3842" max="3842" width="18.28515625" style="87" customWidth="1"/>
    <col min="3843" max="3843" width="64.85546875" style="87" customWidth="1"/>
    <col min="3844" max="3847" width="9.140625" style="87"/>
    <col min="3848" max="3848" width="14.85546875" style="87" customWidth="1"/>
    <col min="3849" max="4092" width="9.140625" style="87"/>
    <col min="4093" max="4093" width="37.7109375" style="87" customWidth="1"/>
    <col min="4094" max="4094" width="9.140625" style="87"/>
    <col min="4095" max="4095" width="12.85546875" style="87" customWidth="1"/>
    <col min="4096" max="4097" width="0" style="87" hidden="1" customWidth="1"/>
    <col min="4098" max="4098" width="18.28515625" style="87" customWidth="1"/>
    <col min="4099" max="4099" width="64.85546875" style="87" customWidth="1"/>
    <col min="4100" max="4103" width="9.140625" style="87"/>
    <col min="4104" max="4104" width="14.85546875" style="87" customWidth="1"/>
    <col min="4105" max="4348" width="9.140625" style="87"/>
    <col min="4349" max="4349" width="37.7109375" style="87" customWidth="1"/>
    <col min="4350" max="4350" width="9.140625" style="87"/>
    <col min="4351" max="4351" width="12.85546875" style="87" customWidth="1"/>
    <col min="4352" max="4353" width="0" style="87" hidden="1" customWidth="1"/>
    <col min="4354" max="4354" width="18.28515625" style="87" customWidth="1"/>
    <col min="4355" max="4355" width="64.85546875" style="87" customWidth="1"/>
    <col min="4356" max="4359" width="9.140625" style="87"/>
    <col min="4360" max="4360" width="14.85546875" style="87" customWidth="1"/>
    <col min="4361" max="4604" width="9.140625" style="87"/>
    <col min="4605" max="4605" width="37.7109375" style="87" customWidth="1"/>
    <col min="4606" max="4606" width="9.140625" style="87"/>
    <col min="4607" max="4607" width="12.85546875" style="87" customWidth="1"/>
    <col min="4608" max="4609" width="0" style="87" hidden="1" customWidth="1"/>
    <col min="4610" max="4610" width="18.28515625" style="87" customWidth="1"/>
    <col min="4611" max="4611" width="64.85546875" style="87" customWidth="1"/>
    <col min="4612" max="4615" width="9.140625" style="87"/>
    <col min="4616" max="4616" width="14.85546875" style="87" customWidth="1"/>
    <col min="4617" max="4860" width="9.140625" style="87"/>
    <col min="4861" max="4861" width="37.7109375" style="87" customWidth="1"/>
    <col min="4862" max="4862" width="9.140625" style="87"/>
    <col min="4863" max="4863" width="12.85546875" style="87" customWidth="1"/>
    <col min="4864" max="4865" width="0" style="87" hidden="1" customWidth="1"/>
    <col min="4866" max="4866" width="18.28515625" style="87" customWidth="1"/>
    <col min="4867" max="4867" width="64.85546875" style="87" customWidth="1"/>
    <col min="4868" max="4871" width="9.140625" style="87"/>
    <col min="4872" max="4872" width="14.85546875" style="87" customWidth="1"/>
    <col min="4873" max="5116" width="9.140625" style="87"/>
    <col min="5117" max="5117" width="37.7109375" style="87" customWidth="1"/>
    <col min="5118" max="5118" width="9.140625" style="87"/>
    <col min="5119" max="5119" width="12.85546875" style="87" customWidth="1"/>
    <col min="5120" max="5121" width="0" style="87" hidden="1" customWidth="1"/>
    <col min="5122" max="5122" width="18.28515625" style="87" customWidth="1"/>
    <col min="5123" max="5123" width="64.85546875" style="87" customWidth="1"/>
    <col min="5124" max="5127" width="9.140625" style="87"/>
    <col min="5128" max="5128" width="14.85546875" style="87" customWidth="1"/>
    <col min="5129" max="5372" width="9.140625" style="87"/>
    <col min="5373" max="5373" width="37.7109375" style="87" customWidth="1"/>
    <col min="5374" max="5374" width="9.140625" style="87"/>
    <col min="5375" max="5375" width="12.85546875" style="87" customWidth="1"/>
    <col min="5376" max="5377" width="0" style="87" hidden="1" customWidth="1"/>
    <col min="5378" max="5378" width="18.28515625" style="87" customWidth="1"/>
    <col min="5379" max="5379" width="64.85546875" style="87" customWidth="1"/>
    <col min="5380" max="5383" width="9.140625" style="87"/>
    <col min="5384" max="5384" width="14.85546875" style="87" customWidth="1"/>
    <col min="5385" max="5628" width="9.140625" style="87"/>
    <col min="5629" max="5629" width="37.7109375" style="87" customWidth="1"/>
    <col min="5630" max="5630" width="9.140625" style="87"/>
    <col min="5631" max="5631" width="12.85546875" style="87" customWidth="1"/>
    <col min="5632" max="5633" width="0" style="87" hidden="1" customWidth="1"/>
    <col min="5634" max="5634" width="18.28515625" style="87" customWidth="1"/>
    <col min="5635" max="5635" width="64.85546875" style="87" customWidth="1"/>
    <col min="5636" max="5639" width="9.140625" style="87"/>
    <col min="5640" max="5640" width="14.85546875" style="87" customWidth="1"/>
    <col min="5641" max="5884" width="9.140625" style="87"/>
    <col min="5885" max="5885" width="37.7109375" style="87" customWidth="1"/>
    <col min="5886" max="5886" width="9.140625" style="87"/>
    <col min="5887" max="5887" width="12.85546875" style="87" customWidth="1"/>
    <col min="5888" max="5889" width="0" style="87" hidden="1" customWidth="1"/>
    <col min="5890" max="5890" width="18.28515625" style="87" customWidth="1"/>
    <col min="5891" max="5891" width="64.85546875" style="87" customWidth="1"/>
    <col min="5892" max="5895" width="9.140625" style="87"/>
    <col min="5896" max="5896" width="14.85546875" style="87" customWidth="1"/>
    <col min="5897" max="6140" width="9.140625" style="87"/>
    <col min="6141" max="6141" width="37.7109375" style="87" customWidth="1"/>
    <col min="6142" max="6142" width="9.140625" style="87"/>
    <col min="6143" max="6143" width="12.85546875" style="87" customWidth="1"/>
    <col min="6144" max="6145" width="0" style="87" hidden="1" customWidth="1"/>
    <col min="6146" max="6146" width="18.28515625" style="87" customWidth="1"/>
    <col min="6147" max="6147" width="64.85546875" style="87" customWidth="1"/>
    <col min="6148" max="6151" width="9.140625" style="87"/>
    <col min="6152" max="6152" width="14.85546875" style="87" customWidth="1"/>
    <col min="6153" max="6396" width="9.140625" style="87"/>
    <col min="6397" max="6397" width="37.7109375" style="87" customWidth="1"/>
    <col min="6398" max="6398" width="9.140625" style="87"/>
    <col min="6399" max="6399" width="12.85546875" style="87" customWidth="1"/>
    <col min="6400" max="6401" width="0" style="87" hidden="1" customWidth="1"/>
    <col min="6402" max="6402" width="18.28515625" style="87" customWidth="1"/>
    <col min="6403" max="6403" width="64.85546875" style="87" customWidth="1"/>
    <col min="6404" max="6407" width="9.140625" style="87"/>
    <col min="6408" max="6408" width="14.85546875" style="87" customWidth="1"/>
    <col min="6409" max="6652" width="9.140625" style="87"/>
    <col min="6653" max="6653" width="37.7109375" style="87" customWidth="1"/>
    <col min="6654" max="6654" width="9.140625" style="87"/>
    <col min="6655" max="6655" width="12.85546875" style="87" customWidth="1"/>
    <col min="6656" max="6657" width="0" style="87" hidden="1" customWidth="1"/>
    <col min="6658" max="6658" width="18.28515625" style="87" customWidth="1"/>
    <col min="6659" max="6659" width="64.85546875" style="87" customWidth="1"/>
    <col min="6660" max="6663" width="9.140625" style="87"/>
    <col min="6664" max="6664" width="14.85546875" style="87" customWidth="1"/>
    <col min="6665" max="6908" width="9.140625" style="87"/>
    <col min="6909" max="6909" width="37.7109375" style="87" customWidth="1"/>
    <col min="6910" max="6910" width="9.140625" style="87"/>
    <col min="6911" max="6911" width="12.85546875" style="87" customWidth="1"/>
    <col min="6912" max="6913" width="0" style="87" hidden="1" customWidth="1"/>
    <col min="6914" max="6914" width="18.28515625" style="87" customWidth="1"/>
    <col min="6915" max="6915" width="64.85546875" style="87" customWidth="1"/>
    <col min="6916" max="6919" width="9.140625" style="87"/>
    <col min="6920" max="6920" width="14.85546875" style="87" customWidth="1"/>
    <col min="6921" max="7164" width="9.140625" style="87"/>
    <col min="7165" max="7165" width="37.7109375" style="87" customWidth="1"/>
    <col min="7166" max="7166" width="9.140625" style="87"/>
    <col min="7167" max="7167" width="12.85546875" style="87" customWidth="1"/>
    <col min="7168" max="7169" width="0" style="87" hidden="1" customWidth="1"/>
    <col min="7170" max="7170" width="18.28515625" style="87" customWidth="1"/>
    <col min="7171" max="7171" width="64.85546875" style="87" customWidth="1"/>
    <col min="7172" max="7175" width="9.140625" style="87"/>
    <col min="7176" max="7176" width="14.85546875" style="87" customWidth="1"/>
    <col min="7177" max="7420" width="9.140625" style="87"/>
    <col min="7421" max="7421" width="37.7109375" style="87" customWidth="1"/>
    <col min="7422" max="7422" width="9.140625" style="87"/>
    <col min="7423" max="7423" width="12.85546875" style="87" customWidth="1"/>
    <col min="7424" max="7425" width="0" style="87" hidden="1" customWidth="1"/>
    <col min="7426" max="7426" width="18.28515625" style="87" customWidth="1"/>
    <col min="7427" max="7427" width="64.85546875" style="87" customWidth="1"/>
    <col min="7428" max="7431" width="9.140625" style="87"/>
    <col min="7432" max="7432" width="14.85546875" style="87" customWidth="1"/>
    <col min="7433" max="7676" width="9.140625" style="87"/>
    <col min="7677" max="7677" width="37.7109375" style="87" customWidth="1"/>
    <col min="7678" max="7678" width="9.140625" style="87"/>
    <col min="7679" max="7679" width="12.85546875" style="87" customWidth="1"/>
    <col min="7680" max="7681" width="0" style="87" hidden="1" customWidth="1"/>
    <col min="7682" max="7682" width="18.28515625" style="87" customWidth="1"/>
    <col min="7683" max="7683" width="64.85546875" style="87" customWidth="1"/>
    <col min="7684" max="7687" width="9.140625" style="87"/>
    <col min="7688" max="7688" width="14.85546875" style="87" customWidth="1"/>
    <col min="7689" max="7932" width="9.140625" style="87"/>
    <col min="7933" max="7933" width="37.7109375" style="87" customWidth="1"/>
    <col min="7934" max="7934" width="9.140625" style="87"/>
    <col min="7935" max="7935" width="12.85546875" style="87" customWidth="1"/>
    <col min="7936" max="7937" width="0" style="87" hidden="1" customWidth="1"/>
    <col min="7938" max="7938" width="18.28515625" style="87" customWidth="1"/>
    <col min="7939" max="7939" width="64.85546875" style="87" customWidth="1"/>
    <col min="7940" max="7943" width="9.140625" style="87"/>
    <col min="7944" max="7944" width="14.85546875" style="87" customWidth="1"/>
    <col min="7945" max="8188" width="9.140625" style="87"/>
    <col min="8189" max="8189" width="37.7109375" style="87" customWidth="1"/>
    <col min="8190" max="8190" width="9.140625" style="87"/>
    <col min="8191" max="8191" width="12.85546875" style="87" customWidth="1"/>
    <col min="8192" max="8193" width="0" style="87" hidden="1" customWidth="1"/>
    <col min="8194" max="8194" width="18.28515625" style="87" customWidth="1"/>
    <col min="8195" max="8195" width="64.85546875" style="87" customWidth="1"/>
    <col min="8196" max="8199" width="9.140625" style="87"/>
    <col min="8200" max="8200" width="14.85546875" style="87" customWidth="1"/>
    <col min="8201" max="8444" width="9.140625" style="87"/>
    <col min="8445" max="8445" width="37.7109375" style="87" customWidth="1"/>
    <col min="8446" max="8446" width="9.140625" style="87"/>
    <col min="8447" max="8447" width="12.85546875" style="87" customWidth="1"/>
    <col min="8448" max="8449" width="0" style="87" hidden="1" customWidth="1"/>
    <col min="8450" max="8450" width="18.28515625" style="87" customWidth="1"/>
    <col min="8451" max="8451" width="64.85546875" style="87" customWidth="1"/>
    <col min="8452" max="8455" width="9.140625" style="87"/>
    <col min="8456" max="8456" width="14.85546875" style="87" customWidth="1"/>
    <col min="8457" max="8700" width="9.140625" style="87"/>
    <col min="8701" max="8701" width="37.7109375" style="87" customWidth="1"/>
    <col min="8702" max="8702" width="9.140625" style="87"/>
    <col min="8703" max="8703" width="12.85546875" style="87" customWidth="1"/>
    <col min="8704" max="8705" width="0" style="87" hidden="1" customWidth="1"/>
    <col min="8706" max="8706" width="18.28515625" style="87" customWidth="1"/>
    <col min="8707" max="8707" width="64.85546875" style="87" customWidth="1"/>
    <col min="8708" max="8711" width="9.140625" style="87"/>
    <col min="8712" max="8712" width="14.85546875" style="87" customWidth="1"/>
    <col min="8713" max="8956" width="9.140625" style="87"/>
    <col min="8957" max="8957" width="37.7109375" style="87" customWidth="1"/>
    <col min="8958" max="8958" width="9.140625" style="87"/>
    <col min="8959" max="8959" width="12.85546875" style="87" customWidth="1"/>
    <col min="8960" max="8961" width="0" style="87" hidden="1" customWidth="1"/>
    <col min="8962" max="8962" width="18.28515625" style="87" customWidth="1"/>
    <col min="8963" max="8963" width="64.85546875" style="87" customWidth="1"/>
    <col min="8964" max="8967" width="9.140625" style="87"/>
    <col min="8968" max="8968" width="14.85546875" style="87" customWidth="1"/>
    <col min="8969" max="9212" width="9.140625" style="87"/>
    <col min="9213" max="9213" width="37.7109375" style="87" customWidth="1"/>
    <col min="9214" max="9214" width="9.140625" style="87"/>
    <col min="9215" max="9215" width="12.85546875" style="87" customWidth="1"/>
    <col min="9216" max="9217" width="0" style="87" hidden="1" customWidth="1"/>
    <col min="9218" max="9218" width="18.28515625" style="87" customWidth="1"/>
    <col min="9219" max="9219" width="64.85546875" style="87" customWidth="1"/>
    <col min="9220" max="9223" width="9.140625" style="87"/>
    <col min="9224" max="9224" width="14.85546875" style="87" customWidth="1"/>
    <col min="9225" max="9468" width="9.140625" style="87"/>
    <col min="9469" max="9469" width="37.7109375" style="87" customWidth="1"/>
    <col min="9470" max="9470" width="9.140625" style="87"/>
    <col min="9471" max="9471" width="12.85546875" style="87" customWidth="1"/>
    <col min="9472" max="9473" width="0" style="87" hidden="1" customWidth="1"/>
    <col min="9474" max="9474" width="18.28515625" style="87" customWidth="1"/>
    <col min="9475" max="9475" width="64.85546875" style="87" customWidth="1"/>
    <col min="9476" max="9479" width="9.140625" style="87"/>
    <col min="9480" max="9480" width="14.85546875" style="87" customWidth="1"/>
    <col min="9481" max="9724" width="9.140625" style="87"/>
    <col min="9725" max="9725" width="37.7109375" style="87" customWidth="1"/>
    <col min="9726" max="9726" width="9.140625" style="87"/>
    <col min="9727" max="9727" width="12.85546875" style="87" customWidth="1"/>
    <col min="9728" max="9729" width="0" style="87" hidden="1" customWidth="1"/>
    <col min="9730" max="9730" width="18.28515625" style="87" customWidth="1"/>
    <col min="9731" max="9731" width="64.85546875" style="87" customWidth="1"/>
    <col min="9732" max="9735" width="9.140625" style="87"/>
    <col min="9736" max="9736" width="14.85546875" style="87" customWidth="1"/>
    <col min="9737" max="9980" width="9.140625" style="87"/>
    <col min="9981" max="9981" width="37.7109375" style="87" customWidth="1"/>
    <col min="9982" max="9982" width="9.140625" style="87"/>
    <col min="9983" max="9983" width="12.85546875" style="87" customWidth="1"/>
    <col min="9984" max="9985" width="0" style="87" hidden="1" customWidth="1"/>
    <col min="9986" max="9986" width="18.28515625" style="87" customWidth="1"/>
    <col min="9987" max="9987" width="64.85546875" style="87" customWidth="1"/>
    <col min="9988" max="9991" width="9.140625" style="87"/>
    <col min="9992" max="9992" width="14.85546875" style="87" customWidth="1"/>
    <col min="9993" max="10236" width="9.140625" style="87"/>
    <col min="10237" max="10237" width="37.7109375" style="87" customWidth="1"/>
    <col min="10238" max="10238" width="9.140625" style="87"/>
    <col min="10239" max="10239" width="12.85546875" style="87" customWidth="1"/>
    <col min="10240" max="10241" width="0" style="87" hidden="1" customWidth="1"/>
    <col min="10242" max="10242" width="18.28515625" style="87" customWidth="1"/>
    <col min="10243" max="10243" width="64.85546875" style="87" customWidth="1"/>
    <col min="10244" max="10247" width="9.140625" style="87"/>
    <col min="10248" max="10248" width="14.85546875" style="87" customWidth="1"/>
    <col min="10249" max="10492" width="9.140625" style="87"/>
    <col min="10493" max="10493" width="37.7109375" style="87" customWidth="1"/>
    <col min="10494" max="10494" width="9.140625" style="87"/>
    <col min="10495" max="10495" width="12.85546875" style="87" customWidth="1"/>
    <col min="10496" max="10497" width="0" style="87" hidden="1" customWidth="1"/>
    <col min="10498" max="10498" width="18.28515625" style="87" customWidth="1"/>
    <col min="10499" max="10499" width="64.85546875" style="87" customWidth="1"/>
    <col min="10500" max="10503" width="9.140625" style="87"/>
    <col min="10504" max="10504" width="14.85546875" style="87" customWidth="1"/>
    <col min="10505" max="10748" width="9.140625" style="87"/>
    <col min="10749" max="10749" width="37.7109375" style="87" customWidth="1"/>
    <col min="10750" max="10750" width="9.140625" style="87"/>
    <col min="10751" max="10751" width="12.85546875" style="87" customWidth="1"/>
    <col min="10752" max="10753" width="0" style="87" hidden="1" customWidth="1"/>
    <col min="10754" max="10754" width="18.28515625" style="87" customWidth="1"/>
    <col min="10755" max="10755" width="64.85546875" style="87" customWidth="1"/>
    <col min="10756" max="10759" width="9.140625" style="87"/>
    <col min="10760" max="10760" width="14.85546875" style="87" customWidth="1"/>
    <col min="10761" max="11004" width="9.140625" style="87"/>
    <col min="11005" max="11005" width="37.7109375" style="87" customWidth="1"/>
    <col min="11006" max="11006" width="9.140625" style="87"/>
    <col min="11007" max="11007" width="12.85546875" style="87" customWidth="1"/>
    <col min="11008" max="11009" width="0" style="87" hidden="1" customWidth="1"/>
    <col min="11010" max="11010" width="18.28515625" style="87" customWidth="1"/>
    <col min="11011" max="11011" width="64.85546875" style="87" customWidth="1"/>
    <col min="11012" max="11015" width="9.140625" style="87"/>
    <col min="11016" max="11016" width="14.85546875" style="87" customWidth="1"/>
    <col min="11017" max="11260" width="9.140625" style="87"/>
    <col min="11261" max="11261" width="37.7109375" style="87" customWidth="1"/>
    <col min="11262" max="11262" width="9.140625" style="87"/>
    <col min="11263" max="11263" width="12.85546875" style="87" customWidth="1"/>
    <col min="11264" max="11265" width="0" style="87" hidden="1" customWidth="1"/>
    <col min="11266" max="11266" width="18.28515625" style="87" customWidth="1"/>
    <col min="11267" max="11267" width="64.85546875" style="87" customWidth="1"/>
    <col min="11268" max="11271" width="9.140625" style="87"/>
    <col min="11272" max="11272" width="14.85546875" style="87" customWidth="1"/>
    <col min="11273" max="11516" width="9.140625" style="87"/>
    <col min="11517" max="11517" width="37.7109375" style="87" customWidth="1"/>
    <col min="11518" max="11518" width="9.140625" style="87"/>
    <col min="11519" max="11519" width="12.85546875" style="87" customWidth="1"/>
    <col min="11520" max="11521" width="0" style="87" hidden="1" customWidth="1"/>
    <col min="11522" max="11522" width="18.28515625" style="87" customWidth="1"/>
    <col min="11523" max="11523" width="64.85546875" style="87" customWidth="1"/>
    <col min="11524" max="11527" width="9.140625" style="87"/>
    <col min="11528" max="11528" width="14.85546875" style="87" customWidth="1"/>
    <col min="11529" max="11772" width="9.140625" style="87"/>
    <col min="11773" max="11773" width="37.7109375" style="87" customWidth="1"/>
    <col min="11774" max="11774" width="9.140625" style="87"/>
    <col min="11775" max="11775" width="12.85546875" style="87" customWidth="1"/>
    <col min="11776" max="11777" width="0" style="87" hidden="1" customWidth="1"/>
    <col min="11778" max="11778" width="18.28515625" style="87" customWidth="1"/>
    <col min="11779" max="11779" width="64.85546875" style="87" customWidth="1"/>
    <col min="11780" max="11783" width="9.140625" style="87"/>
    <col min="11784" max="11784" width="14.85546875" style="87" customWidth="1"/>
    <col min="11785" max="12028" width="9.140625" style="87"/>
    <col min="12029" max="12029" width="37.7109375" style="87" customWidth="1"/>
    <col min="12030" max="12030" width="9.140625" style="87"/>
    <col min="12031" max="12031" width="12.85546875" style="87" customWidth="1"/>
    <col min="12032" max="12033" width="0" style="87" hidden="1" customWidth="1"/>
    <col min="12034" max="12034" width="18.28515625" style="87" customWidth="1"/>
    <col min="12035" max="12035" width="64.85546875" style="87" customWidth="1"/>
    <col min="12036" max="12039" width="9.140625" style="87"/>
    <col min="12040" max="12040" width="14.85546875" style="87" customWidth="1"/>
    <col min="12041" max="12284" width="9.140625" style="87"/>
    <col min="12285" max="12285" width="37.7109375" style="87" customWidth="1"/>
    <col min="12286" max="12286" width="9.140625" style="87"/>
    <col min="12287" max="12287" width="12.85546875" style="87" customWidth="1"/>
    <col min="12288" max="12289" width="0" style="87" hidden="1" customWidth="1"/>
    <col min="12290" max="12290" width="18.28515625" style="87" customWidth="1"/>
    <col min="12291" max="12291" width="64.85546875" style="87" customWidth="1"/>
    <col min="12292" max="12295" width="9.140625" style="87"/>
    <col min="12296" max="12296" width="14.85546875" style="87" customWidth="1"/>
    <col min="12297" max="12540" width="9.140625" style="87"/>
    <col min="12541" max="12541" width="37.7109375" style="87" customWidth="1"/>
    <col min="12542" max="12542" width="9.140625" style="87"/>
    <col min="12543" max="12543" width="12.85546875" style="87" customWidth="1"/>
    <col min="12544" max="12545" width="0" style="87" hidden="1" customWidth="1"/>
    <col min="12546" max="12546" width="18.28515625" style="87" customWidth="1"/>
    <col min="12547" max="12547" width="64.85546875" style="87" customWidth="1"/>
    <col min="12548" max="12551" width="9.140625" style="87"/>
    <col min="12552" max="12552" width="14.85546875" style="87" customWidth="1"/>
    <col min="12553" max="12796" width="9.140625" style="87"/>
    <col min="12797" max="12797" width="37.7109375" style="87" customWidth="1"/>
    <col min="12798" max="12798" width="9.140625" style="87"/>
    <col min="12799" max="12799" width="12.85546875" style="87" customWidth="1"/>
    <col min="12800" max="12801" width="0" style="87" hidden="1" customWidth="1"/>
    <col min="12802" max="12802" width="18.28515625" style="87" customWidth="1"/>
    <col min="12803" max="12803" width="64.85546875" style="87" customWidth="1"/>
    <col min="12804" max="12807" width="9.140625" style="87"/>
    <col min="12808" max="12808" width="14.85546875" style="87" customWidth="1"/>
    <col min="12809" max="13052" width="9.140625" style="87"/>
    <col min="13053" max="13053" width="37.7109375" style="87" customWidth="1"/>
    <col min="13054" max="13054" width="9.140625" style="87"/>
    <col min="13055" max="13055" width="12.85546875" style="87" customWidth="1"/>
    <col min="13056" max="13057" width="0" style="87" hidden="1" customWidth="1"/>
    <col min="13058" max="13058" width="18.28515625" style="87" customWidth="1"/>
    <col min="13059" max="13059" width="64.85546875" style="87" customWidth="1"/>
    <col min="13060" max="13063" width="9.140625" style="87"/>
    <col min="13064" max="13064" width="14.85546875" style="87" customWidth="1"/>
    <col min="13065" max="13308" width="9.140625" style="87"/>
    <col min="13309" max="13309" width="37.7109375" style="87" customWidth="1"/>
    <col min="13310" max="13310" width="9.140625" style="87"/>
    <col min="13311" max="13311" width="12.85546875" style="87" customWidth="1"/>
    <col min="13312" max="13313" width="0" style="87" hidden="1" customWidth="1"/>
    <col min="13314" max="13314" width="18.28515625" style="87" customWidth="1"/>
    <col min="13315" max="13315" width="64.85546875" style="87" customWidth="1"/>
    <col min="13316" max="13319" width="9.140625" style="87"/>
    <col min="13320" max="13320" width="14.85546875" style="87" customWidth="1"/>
    <col min="13321" max="13564" width="9.140625" style="87"/>
    <col min="13565" max="13565" width="37.7109375" style="87" customWidth="1"/>
    <col min="13566" max="13566" width="9.140625" style="87"/>
    <col min="13567" max="13567" width="12.85546875" style="87" customWidth="1"/>
    <col min="13568" max="13569" width="0" style="87" hidden="1" customWidth="1"/>
    <col min="13570" max="13570" width="18.28515625" style="87" customWidth="1"/>
    <col min="13571" max="13571" width="64.85546875" style="87" customWidth="1"/>
    <col min="13572" max="13575" width="9.140625" style="87"/>
    <col min="13576" max="13576" width="14.85546875" style="87" customWidth="1"/>
    <col min="13577" max="13820" width="9.140625" style="87"/>
    <col min="13821" max="13821" width="37.7109375" style="87" customWidth="1"/>
    <col min="13822" max="13822" width="9.140625" style="87"/>
    <col min="13823" max="13823" width="12.85546875" style="87" customWidth="1"/>
    <col min="13824" max="13825" width="0" style="87" hidden="1" customWidth="1"/>
    <col min="13826" max="13826" width="18.28515625" style="87" customWidth="1"/>
    <col min="13827" max="13827" width="64.85546875" style="87" customWidth="1"/>
    <col min="13828" max="13831" width="9.140625" style="87"/>
    <col min="13832" max="13832" width="14.85546875" style="87" customWidth="1"/>
    <col min="13833" max="14076" width="9.140625" style="87"/>
    <col min="14077" max="14077" width="37.7109375" style="87" customWidth="1"/>
    <col min="14078" max="14078" width="9.140625" style="87"/>
    <col min="14079" max="14079" width="12.85546875" style="87" customWidth="1"/>
    <col min="14080" max="14081" width="0" style="87" hidden="1" customWidth="1"/>
    <col min="14082" max="14082" width="18.28515625" style="87" customWidth="1"/>
    <col min="14083" max="14083" width="64.85546875" style="87" customWidth="1"/>
    <col min="14084" max="14087" width="9.140625" style="87"/>
    <col min="14088" max="14088" width="14.85546875" style="87" customWidth="1"/>
    <col min="14089" max="14332" width="9.140625" style="87"/>
    <col min="14333" max="14333" width="37.7109375" style="87" customWidth="1"/>
    <col min="14334" max="14334" width="9.140625" style="87"/>
    <col min="14335" max="14335" width="12.85546875" style="87" customWidth="1"/>
    <col min="14336" max="14337" width="0" style="87" hidden="1" customWidth="1"/>
    <col min="14338" max="14338" width="18.28515625" style="87" customWidth="1"/>
    <col min="14339" max="14339" width="64.85546875" style="87" customWidth="1"/>
    <col min="14340" max="14343" width="9.140625" style="87"/>
    <col min="14344" max="14344" width="14.85546875" style="87" customWidth="1"/>
    <col min="14345" max="14588" width="9.140625" style="87"/>
    <col min="14589" max="14589" width="37.7109375" style="87" customWidth="1"/>
    <col min="14590" max="14590" width="9.140625" style="87"/>
    <col min="14591" max="14591" width="12.85546875" style="87" customWidth="1"/>
    <col min="14592" max="14593" width="0" style="87" hidden="1" customWidth="1"/>
    <col min="14594" max="14594" width="18.28515625" style="87" customWidth="1"/>
    <col min="14595" max="14595" width="64.85546875" style="87" customWidth="1"/>
    <col min="14596" max="14599" width="9.140625" style="87"/>
    <col min="14600" max="14600" width="14.85546875" style="87" customWidth="1"/>
    <col min="14601" max="14844" width="9.140625" style="87"/>
    <col min="14845" max="14845" width="37.7109375" style="87" customWidth="1"/>
    <col min="14846" max="14846" width="9.140625" style="87"/>
    <col min="14847" max="14847" width="12.85546875" style="87" customWidth="1"/>
    <col min="14848" max="14849" width="0" style="87" hidden="1" customWidth="1"/>
    <col min="14850" max="14850" width="18.28515625" style="87" customWidth="1"/>
    <col min="14851" max="14851" width="64.85546875" style="87" customWidth="1"/>
    <col min="14852" max="14855" width="9.140625" style="87"/>
    <col min="14856" max="14856" width="14.85546875" style="87" customWidth="1"/>
    <col min="14857" max="15100" width="9.140625" style="87"/>
    <col min="15101" max="15101" width="37.7109375" style="87" customWidth="1"/>
    <col min="15102" max="15102" width="9.140625" style="87"/>
    <col min="15103" max="15103" width="12.85546875" style="87" customWidth="1"/>
    <col min="15104" max="15105" width="0" style="87" hidden="1" customWidth="1"/>
    <col min="15106" max="15106" width="18.28515625" style="87" customWidth="1"/>
    <col min="15107" max="15107" width="64.85546875" style="87" customWidth="1"/>
    <col min="15108" max="15111" width="9.140625" style="87"/>
    <col min="15112" max="15112" width="14.85546875" style="87" customWidth="1"/>
    <col min="15113" max="15356" width="9.140625" style="87"/>
    <col min="15357" max="15357" width="37.7109375" style="87" customWidth="1"/>
    <col min="15358" max="15358" width="9.140625" style="87"/>
    <col min="15359" max="15359" width="12.85546875" style="87" customWidth="1"/>
    <col min="15360" max="15361" width="0" style="87" hidden="1" customWidth="1"/>
    <col min="15362" max="15362" width="18.28515625" style="87" customWidth="1"/>
    <col min="15363" max="15363" width="64.85546875" style="87" customWidth="1"/>
    <col min="15364" max="15367" width="9.140625" style="87"/>
    <col min="15368" max="15368" width="14.85546875" style="87" customWidth="1"/>
    <col min="15369" max="15612" width="9.140625" style="87"/>
    <col min="15613" max="15613" width="37.7109375" style="87" customWidth="1"/>
    <col min="15614" max="15614" width="9.140625" style="87"/>
    <col min="15615" max="15615" width="12.85546875" style="87" customWidth="1"/>
    <col min="15616" max="15617" width="0" style="87" hidden="1" customWidth="1"/>
    <col min="15618" max="15618" width="18.28515625" style="87" customWidth="1"/>
    <col min="15619" max="15619" width="64.85546875" style="87" customWidth="1"/>
    <col min="15620" max="15623" width="9.140625" style="87"/>
    <col min="15624" max="15624" width="14.85546875" style="87" customWidth="1"/>
    <col min="15625" max="15868" width="9.140625" style="87"/>
    <col min="15869" max="15869" width="37.7109375" style="87" customWidth="1"/>
    <col min="15870" max="15870" width="9.140625" style="87"/>
    <col min="15871" max="15871" width="12.85546875" style="87" customWidth="1"/>
    <col min="15872" max="15873" width="0" style="87" hidden="1" customWidth="1"/>
    <col min="15874" max="15874" width="18.28515625" style="87" customWidth="1"/>
    <col min="15875" max="15875" width="64.85546875" style="87" customWidth="1"/>
    <col min="15876" max="15879" width="9.140625" style="87"/>
    <col min="15880" max="15880" width="14.85546875" style="87" customWidth="1"/>
    <col min="15881" max="16124" width="9.140625" style="87"/>
    <col min="16125" max="16125" width="37.7109375" style="87" customWidth="1"/>
    <col min="16126" max="16126" width="9.140625" style="87"/>
    <col min="16127" max="16127" width="12.85546875" style="87" customWidth="1"/>
    <col min="16128" max="16129" width="0" style="87" hidden="1" customWidth="1"/>
    <col min="16130" max="16130" width="18.28515625" style="87" customWidth="1"/>
    <col min="16131" max="16131" width="64.85546875" style="87" customWidth="1"/>
    <col min="16132" max="16135" width="9.140625" style="87"/>
    <col min="16136" max="16136" width="14.85546875" style="87" customWidth="1"/>
    <col min="16137" max="16384" width="9.140625" style="87"/>
  </cols>
  <sheetData>
    <row r="1" spans="1:44" ht="18.75" x14ac:dyDescent="0.25">
      <c r="L1" s="31" t="s">
        <v>66</v>
      </c>
    </row>
    <row r="2" spans="1:44" ht="18.75" x14ac:dyDescent="0.3">
      <c r="L2" s="12" t="s">
        <v>8</v>
      </c>
    </row>
    <row r="3" spans="1:44" ht="18.75" x14ac:dyDescent="0.3">
      <c r="L3" s="12" t="s">
        <v>65</v>
      </c>
    </row>
    <row r="4" spans="1:44" ht="18.75" x14ac:dyDescent="0.3">
      <c r="K4" s="12"/>
    </row>
    <row r="5" spans="1:44" x14ac:dyDescent="0.25">
      <c r="A5" s="325" t="str">
        <f>'1. паспорт местоположение'!A5:C5</f>
        <v>Год раскрытия информации: 2022 год</v>
      </c>
      <c r="B5" s="325"/>
      <c r="C5" s="325"/>
      <c r="D5" s="325"/>
      <c r="E5" s="325"/>
      <c r="F5" s="325"/>
      <c r="G5" s="325"/>
      <c r="H5" s="325"/>
      <c r="I5" s="325"/>
      <c r="J5" s="325"/>
      <c r="K5" s="325"/>
      <c r="L5" s="325"/>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pans="1:44" ht="18.75" x14ac:dyDescent="0.3">
      <c r="K6" s="12"/>
    </row>
    <row r="7" spans="1:44" ht="18.75" x14ac:dyDescent="0.25">
      <c r="A7" s="332" t="s">
        <v>7</v>
      </c>
      <c r="B7" s="332"/>
      <c r="C7" s="332"/>
      <c r="D7" s="332"/>
      <c r="E7" s="332"/>
      <c r="F7" s="332"/>
      <c r="G7" s="332"/>
      <c r="H7" s="332"/>
      <c r="I7" s="332"/>
      <c r="J7" s="332"/>
      <c r="K7" s="332"/>
      <c r="L7" s="332"/>
    </row>
    <row r="8" spans="1:44" ht="18.75" x14ac:dyDescent="0.25">
      <c r="A8" s="332"/>
      <c r="B8" s="332"/>
      <c r="C8" s="332"/>
      <c r="D8" s="332"/>
      <c r="E8" s="332"/>
      <c r="F8" s="332"/>
      <c r="G8" s="332"/>
      <c r="H8" s="332"/>
      <c r="I8" s="332"/>
      <c r="J8" s="332"/>
      <c r="K8" s="332"/>
      <c r="L8" s="332"/>
    </row>
    <row r="9" spans="1:44" x14ac:dyDescent="0.25">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row>
    <row r="10" spans="1:44" x14ac:dyDescent="0.25">
      <c r="A10" s="337" t="s">
        <v>6</v>
      </c>
      <c r="B10" s="337"/>
      <c r="C10" s="337"/>
      <c r="D10" s="337"/>
      <c r="E10" s="337"/>
      <c r="F10" s="337"/>
      <c r="G10" s="337"/>
      <c r="H10" s="337"/>
      <c r="I10" s="337"/>
      <c r="J10" s="337"/>
      <c r="K10" s="337"/>
      <c r="L10" s="337"/>
    </row>
    <row r="11" spans="1:44" ht="18.75" x14ac:dyDescent="0.25">
      <c r="A11" s="332"/>
      <c r="B11" s="332"/>
      <c r="C11" s="332"/>
      <c r="D11" s="332"/>
      <c r="E11" s="332"/>
      <c r="F11" s="332"/>
      <c r="G11" s="332"/>
      <c r="H11" s="332"/>
      <c r="I11" s="332"/>
      <c r="J11" s="332"/>
      <c r="K11" s="332"/>
      <c r="L11" s="332"/>
    </row>
    <row r="12" spans="1:44" x14ac:dyDescent="0.25">
      <c r="A12" s="333" t="str">
        <f>'1. паспорт местоположение'!A12:C12</f>
        <v>F_prj_111001_2475</v>
      </c>
      <c r="B12" s="333"/>
      <c r="C12" s="333"/>
      <c r="D12" s="333"/>
      <c r="E12" s="333"/>
      <c r="F12" s="333"/>
      <c r="G12" s="333"/>
      <c r="H12" s="333"/>
      <c r="I12" s="333"/>
      <c r="J12" s="333"/>
      <c r="K12" s="333"/>
      <c r="L12" s="333"/>
    </row>
    <row r="13" spans="1:44" x14ac:dyDescent="0.25">
      <c r="A13" s="337" t="s">
        <v>5</v>
      </c>
      <c r="B13" s="337"/>
      <c r="C13" s="337"/>
      <c r="D13" s="337"/>
      <c r="E13" s="337"/>
      <c r="F13" s="337"/>
      <c r="G13" s="337"/>
      <c r="H13" s="337"/>
      <c r="I13" s="337"/>
      <c r="J13" s="337"/>
      <c r="K13" s="337"/>
      <c r="L13" s="337"/>
    </row>
    <row r="14" spans="1:44" ht="18.75" x14ac:dyDescent="0.25">
      <c r="A14" s="338"/>
      <c r="B14" s="338"/>
      <c r="C14" s="338"/>
      <c r="D14" s="338"/>
      <c r="E14" s="338"/>
      <c r="F14" s="338"/>
      <c r="G14" s="338"/>
      <c r="H14" s="338"/>
      <c r="I14" s="338"/>
      <c r="J14" s="338"/>
      <c r="K14" s="338"/>
      <c r="L14" s="338"/>
    </row>
    <row r="15" spans="1:44" x14ac:dyDescent="0.25">
      <c r="A15" s="339" t="str">
        <f>'1. паспорт местоположение'!A15:C15</f>
        <v>Разработка проектно-сметной документации по титулу "Реконструкция ВЛ 110 кВ №122 и ВЛ №155 (ВЛ 122 - инв. № 5115094, ВЛ 155 - инв. № 5115966)"</v>
      </c>
      <c r="B15" s="339"/>
      <c r="C15" s="339"/>
      <c r="D15" s="339"/>
      <c r="E15" s="339"/>
      <c r="F15" s="339"/>
      <c r="G15" s="339"/>
      <c r="H15" s="339"/>
      <c r="I15" s="339"/>
      <c r="J15" s="339"/>
      <c r="K15" s="339"/>
      <c r="L15" s="339"/>
    </row>
    <row r="16" spans="1:44" x14ac:dyDescent="0.25">
      <c r="A16" s="337" t="s">
        <v>4</v>
      </c>
      <c r="B16" s="337"/>
      <c r="C16" s="337"/>
      <c r="D16" s="337"/>
      <c r="E16" s="337"/>
      <c r="F16" s="337"/>
      <c r="G16" s="337"/>
      <c r="H16" s="337"/>
      <c r="I16" s="337"/>
      <c r="J16" s="337"/>
      <c r="K16" s="337"/>
      <c r="L16" s="337"/>
    </row>
    <row r="17" spans="1:12" x14ac:dyDescent="0.25">
      <c r="L17" s="134"/>
    </row>
    <row r="18" spans="1:12" x14ac:dyDescent="0.25">
      <c r="K18" s="56"/>
    </row>
    <row r="19" spans="1:12" x14ac:dyDescent="0.25">
      <c r="A19" s="400" t="s">
        <v>371</v>
      </c>
      <c r="B19" s="400"/>
      <c r="C19" s="400"/>
      <c r="D19" s="400"/>
      <c r="E19" s="400"/>
      <c r="F19" s="400"/>
      <c r="G19" s="400"/>
      <c r="H19" s="400"/>
      <c r="I19" s="400"/>
      <c r="J19" s="400"/>
      <c r="K19" s="400"/>
      <c r="L19" s="400"/>
    </row>
    <row r="20" spans="1:12" x14ac:dyDescent="0.25">
      <c r="A20" s="135"/>
      <c r="B20" s="135"/>
      <c r="C20" s="55"/>
      <c r="D20" s="55"/>
      <c r="E20" s="55"/>
      <c r="F20" s="55"/>
      <c r="G20" s="55"/>
      <c r="H20" s="55"/>
      <c r="I20" s="55"/>
      <c r="J20" s="55"/>
      <c r="K20" s="55"/>
      <c r="L20" s="55"/>
    </row>
    <row r="21" spans="1:12" x14ac:dyDescent="0.25">
      <c r="A21" s="391" t="s">
        <v>204</v>
      </c>
      <c r="B21" s="391" t="s">
        <v>203</v>
      </c>
      <c r="C21" s="397" t="s">
        <v>328</v>
      </c>
      <c r="D21" s="397"/>
      <c r="E21" s="398"/>
      <c r="F21" s="398"/>
      <c r="G21" s="397"/>
      <c r="H21" s="397"/>
      <c r="I21" s="392" t="s">
        <v>202</v>
      </c>
      <c r="J21" s="394" t="s">
        <v>330</v>
      </c>
      <c r="K21" s="391" t="s">
        <v>201</v>
      </c>
      <c r="L21" s="393" t="s">
        <v>329</v>
      </c>
    </row>
    <row r="22" spans="1:12" ht="53.25" customHeight="1" x14ac:dyDescent="0.25">
      <c r="A22" s="391"/>
      <c r="B22" s="391"/>
      <c r="C22" s="399" t="s">
        <v>2</v>
      </c>
      <c r="D22" s="399"/>
      <c r="E22" s="399" t="s">
        <v>9</v>
      </c>
      <c r="F22" s="399"/>
      <c r="G22" s="399" t="s">
        <v>184</v>
      </c>
      <c r="H22" s="399"/>
      <c r="I22" s="392"/>
      <c r="J22" s="395"/>
      <c r="K22" s="391"/>
      <c r="L22" s="393"/>
    </row>
    <row r="23" spans="1:12" ht="31.5" x14ac:dyDescent="0.25">
      <c r="A23" s="391"/>
      <c r="B23" s="391"/>
      <c r="C23" s="54" t="s">
        <v>200</v>
      </c>
      <c r="D23" s="54" t="s">
        <v>199</v>
      </c>
      <c r="E23" s="54" t="s">
        <v>200</v>
      </c>
      <c r="F23" s="54" t="s">
        <v>199</v>
      </c>
      <c r="G23" s="54" t="s">
        <v>200</v>
      </c>
      <c r="H23" s="54" t="s">
        <v>199</v>
      </c>
      <c r="I23" s="392"/>
      <c r="J23" s="396"/>
      <c r="K23" s="391"/>
      <c r="L23" s="393"/>
    </row>
    <row r="24" spans="1:12" x14ac:dyDescent="0.25">
      <c r="A24" s="222">
        <v>1</v>
      </c>
      <c r="B24" s="222">
        <v>2</v>
      </c>
      <c r="C24" s="54">
        <v>3</v>
      </c>
      <c r="D24" s="54">
        <v>4</v>
      </c>
      <c r="E24" s="54">
        <v>5</v>
      </c>
      <c r="F24" s="54">
        <v>6</v>
      </c>
      <c r="G24" s="54">
        <v>7</v>
      </c>
      <c r="H24" s="54">
        <v>8</v>
      </c>
      <c r="I24" s="54">
        <v>9</v>
      </c>
      <c r="J24" s="54">
        <v>10</v>
      </c>
      <c r="K24" s="54">
        <v>11</v>
      </c>
      <c r="L24" s="54">
        <v>12</v>
      </c>
    </row>
    <row r="25" spans="1:12" ht="31.5" x14ac:dyDescent="0.25">
      <c r="A25" s="223">
        <v>1</v>
      </c>
      <c r="B25" s="224" t="s">
        <v>198</v>
      </c>
      <c r="C25" s="215"/>
      <c r="D25" s="216"/>
      <c r="E25" s="317"/>
      <c r="F25" s="317"/>
      <c r="G25" s="216"/>
      <c r="H25" s="216"/>
      <c r="I25" s="217"/>
      <c r="J25" s="53"/>
      <c r="K25" s="50"/>
      <c r="L25" s="178"/>
    </row>
    <row r="26" spans="1:12" x14ac:dyDescent="0.25">
      <c r="A26" s="223" t="s">
        <v>428</v>
      </c>
      <c r="B26" s="225" t="s">
        <v>485</v>
      </c>
      <c r="C26" s="215" t="s">
        <v>429</v>
      </c>
      <c r="D26" s="215" t="s">
        <v>429</v>
      </c>
      <c r="E26" s="215" t="s">
        <v>429</v>
      </c>
      <c r="F26" s="215" t="s">
        <v>429</v>
      </c>
      <c r="G26" s="215"/>
      <c r="H26" s="215"/>
      <c r="I26" s="217"/>
      <c r="J26" s="53"/>
      <c r="K26" s="50"/>
      <c r="L26" s="50"/>
    </row>
    <row r="27" spans="1:12" s="45" customFormat="1" ht="31.5" x14ac:dyDescent="0.25">
      <c r="A27" s="223" t="s">
        <v>430</v>
      </c>
      <c r="B27" s="225" t="s">
        <v>486</v>
      </c>
      <c r="C27" s="215" t="s">
        <v>429</v>
      </c>
      <c r="D27" s="215" t="s">
        <v>429</v>
      </c>
      <c r="E27" s="215" t="s">
        <v>429</v>
      </c>
      <c r="F27" s="215" t="s">
        <v>429</v>
      </c>
      <c r="G27" s="215"/>
      <c r="H27" s="215"/>
      <c r="I27" s="217"/>
      <c r="J27" s="53"/>
      <c r="K27" s="50"/>
      <c r="L27" s="50"/>
    </row>
    <row r="28" spans="1:12" s="45" customFormat="1" ht="63" x14ac:dyDescent="0.25">
      <c r="A28" s="223" t="s">
        <v>487</v>
      </c>
      <c r="B28" s="225" t="s">
        <v>488</v>
      </c>
      <c r="C28" s="215" t="s">
        <v>429</v>
      </c>
      <c r="D28" s="215" t="s">
        <v>429</v>
      </c>
      <c r="E28" s="215" t="s">
        <v>429</v>
      </c>
      <c r="F28" s="215" t="s">
        <v>429</v>
      </c>
      <c r="G28" s="215"/>
      <c r="H28" s="215"/>
      <c r="I28" s="217"/>
      <c r="J28" s="53"/>
      <c r="K28" s="50"/>
      <c r="L28" s="50"/>
    </row>
    <row r="29" spans="1:12" s="45" customFormat="1" ht="31.5" x14ac:dyDescent="0.25">
      <c r="A29" s="223" t="s">
        <v>431</v>
      </c>
      <c r="B29" s="225" t="s">
        <v>489</v>
      </c>
      <c r="C29" s="215" t="s">
        <v>429</v>
      </c>
      <c r="D29" s="215" t="s">
        <v>429</v>
      </c>
      <c r="E29" s="215" t="s">
        <v>429</v>
      </c>
      <c r="F29" s="215" t="s">
        <v>429</v>
      </c>
      <c r="G29" s="215"/>
      <c r="H29" s="215"/>
      <c r="I29" s="217"/>
      <c r="J29" s="53"/>
      <c r="K29" s="50"/>
      <c r="L29" s="50"/>
    </row>
    <row r="30" spans="1:12" s="45" customFormat="1" ht="31.5" x14ac:dyDescent="0.25">
      <c r="A30" s="223" t="s">
        <v>432</v>
      </c>
      <c r="B30" s="225" t="s">
        <v>490</v>
      </c>
      <c r="C30" s="215" t="s">
        <v>429</v>
      </c>
      <c r="D30" s="215" t="s">
        <v>429</v>
      </c>
      <c r="E30" s="215" t="s">
        <v>429</v>
      </c>
      <c r="F30" s="215" t="s">
        <v>429</v>
      </c>
      <c r="G30" s="215"/>
      <c r="H30" s="215"/>
      <c r="I30" s="217"/>
      <c r="J30" s="53"/>
      <c r="K30" s="50"/>
      <c r="L30" s="50"/>
    </row>
    <row r="31" spans="1:12" s="45" customFormat="1" ht="31.5" x14ac:dyDescent="0.25">
      <c r="A31" s="223" t="s">
        <v>433</v>
      </c>
      <c r="B31" s="225" t="s">
        <v>491</v>
      </c>
      <c r="C31" s="216">
        <v>41456</v>
      </c>
      <c r="D31" s="216">
        <v>41477</v>
      </c>
      <c r="E31" s="216">
        <v>41456</v>
      </c>
      <c r="F31" s="216">
        <v>41477</v>
      </c>
      <c r="G31" s="216"/>
      <c r="H31" s="216"/>
      <c r="I31" s="217">
        <v>100</v>
      </c>
      <c r="J31" s="53"/>
      <c r="K31" s="50"/>
      <c r="L31" s="50"/>
    </row>
    <row r="32" spans="1:12" s="45" customFormat="1" ht="31.5" x14ac:dyDescent="0.25">
      <c r="A32" s="223" t="s">
        <v>434</v>
      </c>
      <c r="B32" s="225" t="s">
        <v>492</v>
      </c>
      <c r="C32" s="215">
        <v>41477</v>
      </c>
      <c r="D32" s="215">
        <v>42186</v>
      </c>
      <c r="E32" s="215">
        <v>41477</v>
      </c>
      <c r="F32" s="215">
        <v>42186</v>
      </c>
      <c r="G32" s="215"/>
      <c r="H32" s="215"/>
      <c r="I32" s="217">
        <v>100</v>
      </c>
      <c r="J32" s="53"/>
      <c r="K32" s="50"/>
      <c r="L32" s="50"/>
    </row>
    <row r="33" spans="1:12" s="45" customFormat="1" ht="47.25" x14ac:dyDescent="0.25">
      <c r="A33" s="223" t="s">
        <v>435</v>
      </c>
      <c r="B33" s="225" t="s">
        <v>493</v>
      </c>
      <c r="C33" s="245" t="s">
        <v>520</v>
      </c>
      <c r="D33" s="245" t="s">
        <v>520</v>
      </c>
      <c r="E33" s="318"/>
      <c r="F33" s="318"/>
      <c r="G33" s="245"/>
      <c r="H33" s="245"/>
      <c r="I33" s="217"/>
      <c r="J33" s="53"/>
      <c r="K33" s="50"/>
      <c r="L33" s="50"/>
    </row>
    <row r="34" spans="1:12" s="45" customFormat="1" ht="63" x14ac:dyDescent="0.25">
      <c r="A34" s="223" t="s">
        <v>436</v>
      </c>
      <c r="B34" s="225" t="s">
        <v>494</v>
      </c>
      <c r="C34" s="245" t="s">
        <v>520</v>
      </c>
      <c r="D34" s="245" t="s">
        <v>520</v>
      </c>
      <c r="E34" s="318"/>
      <c r="F34" s="318"/>
      <c r="G34" s="245"/>
      <c r="H34" s="245"/>
      <c r="I34" s="218"/>
      <c r="J34" s="52"/>
      <c r="K34" s="52"/>
      <c r="L34" s="50"/>
    </row>
    <row r="35" spans="1:12" s="45" customFormat="1" ht="31.5" x14ac:dyDescent="0.25">
      <c r="A35" s="223" t="s">
        <v>495</v>
      </c>
      <c r="B35" s="225" t="s">
        <v>496</v>
      </c>
      <c r="C35" s="245" t="s">
        <v>520</v>
      </c>
      <c r="D35" s="245" t="s">
        <v>520</v>
      </c>
      <c r="E35" s="318"/>
      <c r="F35" s="318"/>
      <c r="G35" s="245"/>
      <c r="H35" s="245"/>
      <c r="I35" s="217"/>
      <c r="J35" s="52"/>
      <c r="K35" s="52"/>
      <c r="L35" s="50"/>
    </row>
    <row r="36" spans="1:12" ht="31.5" x14ac:dyDescent="0.25">
      <c r="A36" s="223" t="s">
        <v>497</v>
      </c>
      <c r="B36" s="225" t="s">
        <v>498</v>
      </c>
      <c r="C36" s="245" t="s">
        <v>520</v>
      </c>
      <c r="D36" s="245" t="s">
        <v>520</v>
      </c>
      <c r="E36" s="318"/>
      <c r="F36" s="318"/>
      <c r="G36" s="245"/>
      <c r="H36" s="245"/>
      <c r="I36" s="219"/>
      <c r="J36" s="51"/>
      <c r="K36" s="50"/>
      <c r="L36" s="50"/>
    </row>
    <row r="37" spans="1:12" x14ac:dyDescent="0.25">
      <c r="A37" s="223" t="s">
        <v>499</v>
      </c>
      <c r="B37" s="225" t="s">
        <v>500</v>
      </c>
      <c r="C37" s="245" t="s">
        <v>520</v>
      </c>
      <c r="D37" s="245" t="s">
        <v>520</v>
      </c>
      <c r="E37" s="318"/>
      <c r="F37" s="318"/>
      <c r="G37" s="245"/>
      <c r="H37" s="245"/>
      <c r="I37" s="219"/>
      <c r="J37" s="51"/>
      <c r="K37" s="50"/>
      <c r="L37" s="50"/>
    </row>
    <row r="38" spans="1:12" x14ac:dyDescent="0.25">
      <c r="A38" s="226" t="s">
        <v>501</v>
      </c>
      <c r="B38" s="224" t="s">
        <v>197</v>
      </c>
      <c r="C38" s="215" t="s">
        <v>520</v>
      </c>
      <c r="D38" s="216" t="s">
        <v>520</v>
      </c>
      <c r="E38" s="317"/>
      <c r="F38" s="317"/>
      <c r="G38" s="216"/>
      <c r="H38" s="216"/>
      <c r="I38" s="220"/>
      <c r="J38" s="50"/>
      <c r="K38" s="50"/>
      <c r="L38" s="50"/>
    </row>
    <row r="39" spans="1:12" ht="78.75" x14ac:dyDescent="0.25">
      <c r="A39" s="223" t="s">
        <v>502</v>
      </c>
      <c r="B39" s="225" t="s">
        <v>503</v>
      </c>
      <c r="C39" s="245" t="s">
        <v>520</v>
      </c>
      <c r="D39" s="217" t="s">
        <v>520</v>
      </c>
      <c r="E39" s="319"/>
      <c r="F39" s="319"/>
      <c r="G39" s="217"/>
      <c r="H39" s="217"/>
      <c r="I39" s="220"/>
      <c r="J39" s="50"/>
      <c r="K39" s="50"/>
      <c r="L39" s="50"/>
    </row>
    <row r="40" spans="1:12" x14ac:dyDescent="0.25">
      <c r="A40" s="223" t="s">
        <v>504</v>
      </c>
      <c r="B40" s="225" t="s">
        <v>505</v>
      </c>
      <c r="C40" s="217" t="s">
        <v>520</v>
      </c>
      <c r="D40" s="217" t="s">
        <v>520</v>
      </c>
      <c r="E40" s="319"/>
      <c r="F40" s="319"/>
      <c r="G40" s="217"/>
      <c r="H40" s="217"/>
      <c r="I40" s="220"/>
      <c r="J40" s="50"/>
      <c r="K40" s="50"/>
      <c r="L40" s="50"/>
    </row>
    <row r="41" spans="1:12" ht="47.25" x14ac:dyDescent="0.25">
      <c r="A41" s="223" t="s">
        <v>437</v>
      </c>
      <c r="B41" s="224" t="s">
        <v>506</v>
      </c>
      <c r="C41" s="245" t="s">
        <v>520</v>
      </c>
      <c r="D41" s="217" t="s">
        <v>520</v>
      </c>
      <c r="E41" s="319"/>
      <c r="F41" s="319"/>
      <c r="G41" s="217"/>
      <c r="H41" s="217"/>
      <c r="I41" s="220"/>
      <c r="J41" s="50"/>
      <c r="K41" s="50"/>
      <c r="L41" s="50"/>
    </row>
    <row r="42" spans="1:12" ht="31.5" x14ac:dyDescent="0.25">
      <c r="A42" s="223" t="s">
        <v>507</v>
      </c>
      <c r="B42" s="225" t="s">
        <v>508</v>
      </c>
      <c r="C42" s="245" t="s">
        <v>520</v>
      </c>
      <c r="D42" s="217" t="s">
        <v>520</v>
      </c>
      <c r="E42" s="319"/>
      <c r="F42" s="319"/>
      <c r="G42" s="245"/>
      <c r="H42" s="217"/>
      <c r="I42" s="220"/>
      <c r="J42" s="50"/>
      <c r="K42" s="50"/>
      <c r="L42" s="50"/>
    </row>
    <row r="43" spans="1:12" x14ac:dyDescent="0.25">
      <c r="A43" s="223" t="s">
        <v>438</v>
      </c>
      <c r="B43" s="225" t="s">
        <v>196</v>
      </c>
      <c r="C43" s="245" t="s">
        <v>520</v>
      </c>
      <c r="D43" s="217" t="s">
        <v>520</v>
      </c>
      <c r="E43" s="319"/>
      <c r="F43" s="319"/>
      <c r="G43" s="245"/>
      <c r="H43" s="217"/>
      <c r="I43" s="220"/>
      <c r="J43" s="50"/>
      <c r="K43" s="50"/>
      <c r="L43" s="50"/>
    </row>
    <row r="44" spans="1:12" x14ac:dyDescent="0.25">
      <c r="A44" s="223" t="s">
        <v>439</v>
      </c>
      <c r="B44" s="225" t="s">
        <v>195</v>
      </c>
      <c r="C44" s="245" t="s">
        <v>520</v>
      </c>
      <c r="D44" s="217" t="s">
        <v>520</v>
      </c>
      <c r="E44" s="319"/>
      <c r="F44" s="319"/>
      <c r="G44" s="245"/>
      <c r="H44" s="217"/>
      <c r="I44" s="220"/>
      <c r="J44" s="50"/>
      <c r="K44" s="50"/>
      <c r="L44" s="50"/>
    </row>
    <row r="45" spans="1:12" ht="78.75" x14ac:dyDescent="0.25">
      <c r="A45" s="223" t="s">
        <v>440</v>
      </c>
      <c r="B45" s="225" t="s">
        <v>509</v>
      </c>
      <c r="C45" s="217" t="s">
        <v>520</v>
      </c>
      <c r="D45" s="217" t="s">
        <v>520</v>
      </c>
      <c r="E45" s="319"/>
      <c r="F45" s="319"/>
      <c r="G45" s="245"/>
      <c r="H45" s="245"/>
      <c r="I45" s="220"/>
      <c r="J45" s="50"/>
      <c r="K45" s="50"/>
      <c r="L45" s="50"/>
    </row>
    <row r="46" spans="1:12" ht="157.5" x14ac:dyDescent="0.25">
      <c r="A46" s="223" t="s">
        <v>441</v>
      </c>
      <c r="B46" s="225" t="s">
        <v>510</v>
      </c>
      <c r="C46" s="217" t="s">
        <v>520</v>
      </c>
      <c r="D46" s="217" t="s">
        <v>520</v>
      </c>
      <c r="E46" s="319"/>
      <c r="F46" s="319"/>
      <c r="G46" s="245"/>
      <c r="H46" s="245"/>
      <c r="I46" s="220"/>
      <c r="J46" s="50"/>
      <c r="K46" s="50"/>
      <c r="L46" s="50"/>
    </row>
    <row r="47" spans="1:12" x14ac:dyDescent="0.25">
      <c r="A47" s="223" t="s">
        <v>442</v>
      </c>
      <c r="B47" s="225" t="s">
        <v>194</v>
      </c>
      <c r="C47" s="245" t="s">
        <v>520</v>
      </c>
      <c r="D47" s="217" t="s">
        <v>520</v>
      </c>
      <c r="E47" s="320"/>
      <c r="F47" s="320"/>
      <c r="G47" s="246"/>
      <c r="H47" s="217"/>
      <c r="I47" s="220"/>
      <c r="J47" s="50"/>
      <c r="K47" s="50"/>
      <c r="L47" s="50"/>
    </row>
    <row r="48" spans="1:12" ht="31.5" x14ac:dyDescent="0.25">
      <c r="A48" s="223" t="s">
        <v>511</v>
      </c>
      <c r="B48" s="224" t="s">
        <v>193</v>
      </c>
      <c r="C48" s="245" t="s">
        <v>520</v>
      </c>
      <c r="D48" s="217" t="s">
        <v>520</v>
      </c>
      <c r="E48" s="319"/>
      <c r="F48" s="319"/>
      <c r="G48" s="217"/>
      <c r="H48" s="217"/>
      <c r="I48" s="220"/>
      <c r="J48" s="50"/>
      <c r="K48" s="50"/>
      <c r="L48" s="50"/>
    </row>
    <row r="49" spans="1:12" ht="31.5" x14ac:dyDescent="0.25">
      <c r="A49" s="223" t="s">
        <v>512</v>
      </c>
      <c r="B49" s="225" t="s">
        <v>192</v>
      </c>
      <c r="C49" s="217" t="s">
        <v>520</v>
      </c>
      <c r="D49" s="217" t="s">
        <v>520</v>
      </c>
      <c r="E49" s="319"/>
      <c r="F49" s="319"/>
      <c r="G49" s="245"/>
      <c r="H49" s="217"/>
      <c r="I49" s="220"/>
      <c r="J49" s="50"/>
      <c r="K49" s="50"/>
      <c r="L49" s="50"/>
    </row>
    <row r="50" spans="1:12" ht="78.75" x14ac:dyDescent="0.25">
      <c r="A50" s="226" t="s">
        <v>443</v>
      </c>
      <c r="B50" s="225" t="s">
        <v>513</v>
      </c>
      <c r="C50" s="245" t="s">
        <v>520</v>
      </c>
      <c r="D50" s="245" t="s">
        <v>520</v>
      </c>
      <c r="E50" s="318"/>
      <c r="F50" s="318"/>
      <c r="G50" s="245"/>
      <c r="H50" s="217"/>
      <c r="I50" s="220"/>
      <c r="J50" s="50"/>
      <c r="K50" s="50"/>
      <c r="L50" s="50"/>
    </row>
    <row r="51" spans="1:12" ht="63" x14ac:dyDescent="0.25">
      <c r="A51" s="223" t="s">
        <v>444</v>
      </c>
      <c r="B51" s="225" t="s">
        <v>514</v>
      </c>
      <c r="C51" s="245" t="s">
        <v>520</v>
      </c>
      <c r="D51" s="245" t="s">
        <v>520</v>
      </c>
      <c r="E51" s="318"/>
      <c r="F51" s="318"/>
      <c r="G51" s="245"/>
      <c r="H51" s="217"/>
      <c r="I51" s="220"/>
      <c r="J51" s="50"/>
      <c r="K51" s="50"/>
      <c r="L51" s="50"/>
    </row>
    <row r="52" spans="1:12" ht="63" x14ac:dyDescent="0.25">
      <c r="A52" s="223" t="s">
        <v>445</v>
      </c>
      <c r="B52" s="225" t="s">
        <v>191</v>
      </c>
      <c r="C52" s="245" t="s">
        <v>520</v>
      </c>
      <c r="D52" s="245" t="s">
        <v>520</v>
      </c>
      <c r="E52" s="318"/>
      <c r="F52" s="318"/>
      <c r="G52" s="245"/>
      <c r="H52" s="245"/>
      <c r="I52" s="220"/>
      <c r="J52" s="50"/>
      <c r="K52" s="50"/>
      <c r="L52" s="50"/>
    </row>
    <row r="53" spans="1:12" ht="31.5" x14ac:dyDescent="0.25">
      <c r="A53" s="223" t="s">
        <v>446</v>
      </c>
      <c r="B53" s="221" t="s">
        <v>515</v>
      </c>
      <c r="C53" s="245" t="s">
        <v>520</v>
      </c>
      <c r="D53" s="245" t="s">
        <v>520</v>
      </c>
      <c r="E53" s="318"/>
      <c r="F53" s="318"/>
      <c r="G53" s="217"/>
      <c r="H53" s="217"/>
      <c r="I53" s="220"/>
      <c r="J53" s="50"/>
      <c r="K53" s="50"/>
      <c r="L53" s="50"/>
    </row>
    <row r="54" spans="1:12" ht="31.5" x14ac:dyDescent="0.25">
      <c r="A54" s="223" t="s">
        <v>516</v>
      </c>
      <c r="B54" s="225" t="s">
        <v>190</v>
      </c>
      <c r="C54" s="245" t="s">
        <v>520</v>
      </c>
      <c r="D54" s="245" t="s">
        <v>520</v>
      </c>
      <c r="E54" s="321"/>
      <c r="F54" s="321"/>
      <c r="G54" s="246"/>
      <c r="H54" s="217"/>
      <c r="I54" s="220"/>
      <c r="J54" s="50"/>
      <c r="K54" s="50"/>
      <c r="L54" s="5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2016-03-31T14:59:33Z</cp:lastPrinted>
  <dcterms:created xsi:type="dcterms:W3CDTF">2015-08-16T15:31:05Z</dcterms:created>
  <dcterms:modified xsi:type="dcterms:W3CDTF">2022-03-17T14:38:47Z</dcterms:modified>
</cp:coreProperties>
</file>