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47" i="27" l="1"/>
  <c r="J47" i="27"/>
  <c r="K50" i="27" l="1"/>
  <c r="K52" i="27" l="1"/>
  <c r="R27" i="14"/>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B73" i="22"/>
  <c r="B22" i="22"/>
  <c r="J56" i="27" l="1"/>
  <c r="K56" i="27"/>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F75" i="26" s="1"/>
  <c r="C79" i="26"/>
  <c r="C76" i="26"/>
  <c r="D67" i="26"/>
  <c r="F76"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X53" i="26"/>
  <c r="W82" i="26"/>
  <c r="W77" i="26"/>
  <c r="W70" i="26"/>
  <c r="AP75" i="26"/>
  <c r="V89" i="26" l="1"/>
  <c r="V87" i="26"/>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D87" i="26"/>
  <c r="AD90" i="26" s="1"/>
  <c r="AE72" i="26"/>
  <c r="AF71" i="26"/>
  <c r="AG55" i="26"/>
  <c r="AE84" i="26" l="1"/>
  <c r="AE89" i="26" s="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<sst xmlns="http://schemas.openxmlformats.org/spreadsheetml/2006/main" count="1127" uniqueCount="619">
  <si>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</si>
  <si>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</si>
  <si>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</si>
  <si>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</si>
  <si>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</si>
  <si>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</si>
  <si>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</si>
  <si>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</si>
  <si>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</si>
  <si>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</si>
  <si>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</si>
  <si>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</si>
  <si>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</si>
  <si>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</si>
  <si>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</si>
  <si>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</si>
  <si>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</si>
  <si>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</si>
  <si>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</si>
  <si>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</si>
  <si>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</si>
  <si>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</si>
  <si>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</si>
  <si>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</si>
  <si>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</si>
  <si>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</si>
  <si>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</si>
  <si>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</si>
  <si>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</si>
  <si>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</si>
  <si>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</si>
  <si>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</si>
  <si>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</si>
  <si>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</si>
  <si>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</si>
  <si>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</si>
  <si>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</si>
  <si>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</si>
  <si>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</si>
  <si>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</si>
  <si>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</si>
  <si>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</si>
  <si>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</si>
  <si>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</si>
  <si>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</si>
  <si>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</si>
  <si>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</si>
  <si>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</si>
  <si>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</si>
  <si>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</si>
  <si>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</si>
  <si>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</si>
  <si>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</si>
  <si>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</si>
  <si>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</si>
  <si>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</si>
  <si>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</si>
  <si>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</si>
  <si>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</si>
  <si>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</si>
  <si>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</si>
  <si>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</si>
  <si>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</si>
  <si>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</si>
  <si>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</si>
  <si>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</si>
  <si>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</si>
  <si>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</si>
  <si>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</si>
  <si>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</si>
  <si>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</si>
  <si>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</si>
  <si>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</si>
  <si>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</si>
  <si>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</si>
  <si>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</si>
  <si>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</si>
  <si>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</si>
  <si>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</si>
  <si>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</si>
  <si>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</si>
  <si>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</si>
  <si>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</si>
  <si>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</si>
  <si>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</si>
  <si>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</si>
  <si>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</si>
  <si>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</si>
  <si>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</si>
  <si>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</si>
  <si>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</si>
  <si>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</si>
  <si>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</si>
  <si>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</si>
  <si>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</si>
  <si>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</si>
  <si>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</si>
  <si>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</si>
  <si>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</si>
  <si>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</si>
  <si>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</si>
  <si>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</si>
  <si>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</si>
  <si>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</si>
  <si>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</si>
  <si>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</si>
  <si>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</si>
  <si>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</si>
  <si>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</si>
  <si>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</si>
  <si>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</si>
  <si>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</si>
  <si>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</si>
  <si>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</si>
  <si>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</si>
  <si>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</si>
  <si>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</si>
  <si>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</si>
  <si>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</si>
  <si>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</si>
  <si>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</si>
  <si>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</si>
  <si>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</si>
  <si>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</si>
  <si>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</si>
  <si>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</si>
  <si>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</si>
  <si>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</si>
  <si>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</si>
  <si>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</si>
  <si>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</si>
  <si>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</si>
  <si>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</si>
  <si>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</si>
  <si>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</si>
  <si>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</si>
  <si>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</si>
  <si>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</si>
  <si>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</si>
  <si>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</si>
  <si>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</si>
  <si>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</si>
  <si>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</si>
  <si>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</si>
  <si>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</si>
  <si>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</si>
  <si>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</si>
  <si>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</si>
  <si>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</si>
  <si>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</si>
  <si>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</si>
  <si>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</si>
  <si>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</si>
  <si>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</si>
  <si>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</si>
  <si>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</si>
  <si>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</si>
  <si>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</si>
  <si>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</si>
  <si>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</si>
  <si>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</si>
  <si>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</si>
  <si>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</si>
  <si>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</si>
  <si>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</si>
  <si>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</si>
  <si>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</si>
  <si>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</si>
  <si>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</si>
  <si>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</si>
  <si>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</si>
  <si>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</si>
  <si>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</si>
  <si>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</si>
  <si>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</si>
  <si>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</si>
  <si>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</si>
  <si>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</si>
  <si>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</si>
  <si>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</si>
  <si>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</si>
  <si>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</si>
  <si>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</si>
  <si>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</si>
  <si>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</si>
  <si>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</si>
  <si>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</si>
  <si>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</si>
  <si>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</si>
  <si>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</si>
  <si>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</si>
  <si>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</si>
  <si>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</si>
  <si>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</si>
  <si>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</si>
  <si>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</si>
  <si>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</si>
  <si>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</si>
  <si>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</si>
  <si>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</si>
  <si>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</si>
  <si>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</si>
  <si>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</si>
  <si>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</si>
  <si>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</si>
  <si>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</si>
  <si>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</si>
  <si>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</si>
  <si>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</si>
  <si>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</si>
  <si>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</si>
  <si>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</si>
  <si>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</si>
  <si>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</si>
  <si>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</si>
  <si>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</si>
  <si>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</si>
  <si>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</si>
  <si>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</si>
  <si>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</si>
  <si>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</si>
  <si>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</si>
  <si>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</si>
  <si>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</si>
  <si>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</si>
  <si>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</si>
  <si>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</si>
  <si>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</si>
  <si>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</si>
  <si>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</si>
  <si>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</si>
  <si>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</si>
  <si>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</si>
  <si>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</si>
  <si>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</si>
  <si>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</si>
  <si>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</si>
  <si>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</si>
  <si>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</si>
  <si>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</si>
  <si>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</si>
  <si>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</si>
  <si>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</si>
  <si>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</si>
  <si>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</si>
  <si>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</si>
  <si>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</si>
  <si>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</si>
  <si>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</si>
  <si>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</si>
  <si>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</si>
  <si>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</si>
  <si>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</si>
  <si>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</si>
  <si>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</si>
  <si>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</si>
  <si>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</si>
  <si>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</si>
  <si>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</si>
  <si>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</si>
  <si>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</si>
  <si>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</si>
  <si>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</si>
  <si>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</si>
  <si>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</si>
  <si>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</si>
  <si>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</si>
  <si>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</si>
  <si>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</si>
  <si>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</si>
  <si>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</si>
  <si>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</si>
  <si>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</si>
  <si>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</si>
  <si>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</si>
  <si>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</si>
  <si>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</si>
  <si>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</si>
  <si>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</si>
  <si>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</si>
  <si>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</si>
  <si>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</si>
  <si>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</si>
  <si>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</si>
  <si>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</si>
  <si>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</si>
  <si>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</si>
  <si>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</si>
  <si>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</si>
  <si>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</si>
  <si>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</si>
  <si>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</si>
  <si>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</si>
  <si>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</si>
  <si>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</si>
  <si>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</si>
  <si>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</si>
  <si>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</si>
  <si>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</si>
  <si>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</si>
  <si>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</si>
  <si>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</si>
  <si>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</si>
  <si>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</si>
  <si>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</si>
  <si>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</si>
  <si>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</si>
  <si>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</si>
  <si>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</si>
  <si>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</si>
  <si>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</si>
  <si>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</si>
  <si>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</si>
  <si>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</si>
  <si>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</si>
  <si>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</si>
  <si>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</si>
  <si>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</si>
  <si>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</si>
  <si>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</si>
  <si>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</si>
  <si>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</si>
  <si>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</si>
  <si>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</si>
  <si>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</si>
  <si>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</si>
  <si>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</si>
  <si>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</si>
  <si>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</si>
  <si>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</si>
  <si>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</si>
  <si>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</si>
  <si>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</si>
  <si>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</si>
  <si>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</si>
  <si>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</si>
  <si>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</si>
  <si>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</si>
  <si>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</si>
  <si>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</si>
  <si>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</si>
  <si>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</si>
  <si>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</si>
  <si>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</si>
  <si>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</si>
  <si>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</si>
  <si>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</si>
  <si>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</si>
  <si>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</si>
  <si>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</si>
  <si>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</si>
  <si>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</si>
  <si>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</si>
  <si>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</si>
  <si>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</si>
  <si>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</si>
  <si>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</si>
  <si>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</si>
  <si>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</si>
  <si>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</si>
  <si>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</si>
  <si>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</si>
  <si>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</si>
  <si>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</si>
  <si>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</si>
  <si>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</si>
  <si>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</si>
  <si>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</si>
  <si>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</si>
  <si>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</si>
  <si>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</si>
  <si>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</si>
  <si>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</si>
  <si>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</si>
  <si>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</si>
  <si>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</si>
  <si>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</si>
  <si>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</si>
  <si>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</si>
  <si>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</si>
  <si>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</si>
  <si>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</si>
  <si>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</si>
  <si>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</si>
  <si>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</si>
  <si>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</si>
  <si>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</si>
  <si>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</si>
  <si>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</si>
  <si>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</si>
  <si>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</si>
  <si>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</si>
  <si>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</si>
  <si>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</si>
  <si>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</si>
  <si>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</si>
  <si>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</si>
  <si>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</si>
  <si>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</si>
  <si>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</si>
  <si>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</si>
  <si>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</si>
  <si>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</si>
  <si>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</si>
  <si>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</si>
  <si>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</si>
  <si>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</si>
  <si>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</si>
  <si>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</si>
  <si>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</si>
  <si>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</si>
  <si>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</si>
  <si>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</si>
  <si>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</si>
  <si>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</si>
  <si>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</si>
  <si>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</si>
  <si>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</si>
  <si>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</si>
  <si>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</si>
  <si>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</si>
  <si>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</si>
  <si>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</si>
  <si>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</si>
  <si>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</si>
  <si>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</si>
  <si>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</si>
  <si>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</si>
  <si>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</si>
  <si>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</si>
  <si>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</si>
  <si>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</si>
  <si>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</si>
  <si>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</si>
  <si>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</si>
  <si>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</si>
  <si>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</si>
  <si>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</si>
  <si>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</si>
  <si>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</si>
  <si>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</si>
  <si>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</si>
  <si>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</si>
  <si>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</si>
  <si>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</si>
  <si>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</si>
  <si>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</si>
  <si>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</si>
  <si>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</si>
  <si>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</si>
  <si>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</si>
  <si>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</si>
  <si>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</si>
  <si>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</si>
  <si>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</si>
  <si>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</si>
  <si>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</si>
  <si>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</si>
  <si>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</si>
  <si>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</si>
  <si>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</si>
  <si>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</si>
  <si>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</si>
  <si>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</si>
  <si>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</si>
  <si>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</si>
  <si>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</si>
  <si>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</si>
  <si>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</si>
  <si>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</si>
  <si>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</si>
  <si>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</si>
  <si>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</si>
  <si>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</si>
  <si>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</si>
  <si>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</si>
  <si>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</si>
  <si>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</si>
  <si>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</si>
  <si>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</si>
  <si>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</si>
  <si>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</si>
  <si>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</si>
  <si>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</si>
  <si>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</si>
  <si>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</si>
  <si>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</si>
  <si>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</si>
  <si>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</si>
  <si>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</si>
  <si>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</si>
  <si>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</si>
  <si>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</si>
  <si>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</si>
  <si>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</si>
  <si>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</si>
  <si>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</si>
  <si>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</si>
  <si>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</si>
  <si>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</si>
  <si>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</si>
  <si>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</si>
  <si>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</si>
  <si>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</si>
  <si>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</si>
  <si>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</si>
  <si>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</si>
  <si>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</si>
  <si>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</si>
  <si>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</si>
  <si>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</si>
  <si>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</si>
  <si>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</si>
  <si>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</si>
  <si>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</si>
  <si>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</si>
  <si>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</si>
  <si>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</si>
  <si>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</si>
  <si>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</si>
  <si>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</si>
  <si>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</si>
  <si>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</si>
  <si>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</si>
  <si>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</si>
  <si>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</si>
  <si>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</si>
  <si>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</si>
  <si>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</si>
  <si>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</si>
  <si>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</si>
  <si>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</si>
  <si>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</si>
  <si>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</si>
  <si>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</si>
  <si>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</si>
  <si>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</si>
  <si>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</si>
  <si>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</si>
  <si>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</si>
  <si>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</si>
  <si>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</si>
  <si>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</si>
  <si>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</si>
  <si>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</si>
  <si>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</si>
  <si>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</si>
  <si>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</si>
  <si>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</si>
  <si>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</si>
  <si>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</si>
  <si>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</si>
  <si>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</si>
  <si>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</si>
  <si>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</si>
  <si>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</si>
  <si>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</si>
  <si>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</si>
  <si>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</si>
  <si>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</si>
  <si>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</si>
  <si>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</si>
  <si>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</si>
  <si>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</si>
  <si>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</si>
  <si>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</si>
  <si>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</si>
  <si>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</si>
  <si>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</si>
  <si>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</si>
  <si>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</si>
  <si>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</si>
  <si>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</si>
  <si>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</si>
  <si>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</si>
  <si>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</si>
  <si>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</si>
  <si>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</si>
  <si>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</si>
  <si>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</si>
  <si>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</si>
  <si>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</si>
  <si>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</si>
  <si>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</si>
  <si>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</si>
  <si>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</si>
  <si>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</si>
  <si>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</si>
  <si>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</si>
  <si>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</si>
  <si>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</si>
  <si>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</si>
  <si>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</si>
  <si>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</si>
  <si>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</si>
  <si>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</si>
  <si>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</si>
  <si>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</si>
  <si>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</si>
  <si>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Городской округ "Город Калининград"</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</si>
  <si>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</si>
  <si>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</si>
  <si>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</si>
  <si>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</si>
  <si>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</si>
  <si>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</si>
  <si>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</si>
  <si>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</si>
  <si>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</si>
  <si>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</si>
  <si>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L_140-179</t>
  </si>
  <si>
    <t>Приобретение электросетевого комплекса в г.Калининграде, ул.Молодой Гвардии, д.7</t>
  </si>
  <si>
    <t>ж/б</t>
  </si>
  <si>
    <t>ВЛ 0,4 кВ от ТП 281</t>
  </si>
  <si>
    <t>от оп.6 до ЩВУ 0,4 кВ на оп.6</t>
  </si>
  <si>
    <t>от ЩВУ 0,4 кВ на оп.6 до оп.6/3</t>
  </si>
  <si>
    <t>Приобретение электросетевого комплекса в г.Калининграде, ул.Молодой Гвардии, д.7: ВЛ 0,4 кВ протяженностью 0,089 км, счетчик с ТТ - 3шт.</t>
  </si>
  <si>
    <t>ВЛ 0,4 кВ - 0,448 млн руб/км</t>
  </si>
  <si>
    <t>Договор безвозмездной передачи № 1116 от 29.12.2021 с гр.Бочаровым П.В.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</si>
</sst>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09886824"/>
        <c:axId val="609887216"/>
      </c:lineChart>
      <c:catAx>
        <c:axId val="609886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9887216"/>
        <c:crosses val="autoZero"/>
        <c:auto val="1"/>
        <c:lblAlgn val="ctr"/>
        <c:lblOffset val="100"/>
        <c:noMultiLvlLbl val="0"/>
      </c:catAx>
      <c:valAx>
        <c:axId val="609887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98868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659924824"/>
        <c:axId val="659925216"/>
      </c:lineChart>
      <c:catAx>
        <c:axId val="659924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9925216"/>
        <c:crosses val="autoZero"/>
        <c:auto val="1"/>
        <c:lblAlgn val="ctr"/>
        <c:lblOffset val="100"/>
        <c:noMultiLvlLbl val="0"/>
      </c:catAx>
      <c:valAx>
        <c:axId val="659925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99248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609</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610</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611</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599</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∆L0,4лэп=0,089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9" t="str">
        <f>'1. паспорт местоположение'!A12:C12</f>
        <v>L_140-179</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9" t="str">
        <f>'1. паспорт местоположение'!A15</f>
        <v>Приобретение электросетевого комплекса в г.Калининграде, ул.Молодой Гвардии, д.7</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8"/>
      <c r="L17" s="58"/>
      <c r="M17" s="58"/>
      <c r="N17" s="58"/>
      <c r="O17" s="58"/>
      <c r="P17" s="58"/>
      <c r="Q17" s="58"/>
      <c r="R17" s="58"/>
      <c r="S17" s="58"/>
      <c r="T17" s="58"/>
    </row>
    <row r="18" spans="1:24" x14ac:dyDescent="0.25">
      <c r="A18" s="493" t="s">
        <v>473</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58"/>
      <c r="B19" s="58"/>
      <c r="C19" s="58"/>
      <c r="D19" s="58"/>
      <c r="E19" s="58"/>
      <c r="F19" s="58"/>
      <c r="L19" s="58"/>
      <c r="M19" s="58"/>
      <c r="N19" s="58"/>
      <c r="O19" s="58"/>
      <c r="P19" s="58"/>
      <c r="Q19" s="58"/>
      <c r="R19" s="58"/>
      <c r="S19" s="58"/>
      <c r="T19" s="58"/>
    </row>
    <row r="20" spans="1:24" ht="33" customHeight="1" x14ac:dyDescent="0.25">
      <c r="A20" s="494" t="s">
        <v>182</v>
      </c>
      <c r="B20" s="494" t="s">
        <v>181</v>
      </c>
      <c r="C20" s="481" t="s">
        <v>180</v>
      </c>
      <c r="D20" s="481"/>
      <c r="E20" s="496" t="s">
        <v>179</v>
      </c>
      <c r="F20" s="496"/>
      <c r="G20" s="497" t="s">
        <v>602</v>
      </c>
      <c r="H20" s="500" t="s">
        <v>603</v>
      </c>
      <c r="I20" s="501"/>
      <c r="J20" s="501"/>
      <c r="K20" s="501"/>
      <c r="L20" s="500" t="s">
        <v>604</v>
      </c>
      <c r="M20" s="501"/>
      <c r="N20" s="501"/>
      <c r="O20" s="501"/>
      <c r="P20" s="500" t="s">
        <v>605</v>
      </c>
      <c r="Q20" s="501"/>
      <c r="R20" s="501"/>
      <c r="S20" s="501"/>
      <c r="T20" s="502" t="s">
        <v>178</v>
      </c>
      <c r="U20" s="503"/>
      <c r="V20" s="73"/>
      <c r="W20" s="73"/>
      <c r="X20" s="73"/>
    </row>
    <row r="21" spans="1:24" ht="99.75" customHeight="1" x14ac:dyDescent="0.25">
      <c r="A21" s="495"/>
      <c r="B21" s="495"/>
      <c r="C21" s="481"/>
      <c r="D21" s="481"/>
      <c r="E21" s="496"/>
      <c r="F21" s="496"/>
      <c r="G21" s="498"/>
      <c r="H21" s="506" t="s">
        <v>2</v>
      </c>
      <c r="I21" s="506"/>
      <c r="J21" s="506" t="s">
        <v>516</v>
      </c>
      <c r="K21" s="506"/>
      <c r="L21" s="506" t="s">
        <v>2</v>
      </c>
      <c r="M21" s="506"/>
      <c r="N21" s="506" t="s">
        <v>516</v>
      </c>
      <c r="O21" s="506"/>
      <c r="P21" s="506" t="s">
        <v>2</v>
      </c>
      <c r="Q21" s="506"/>
      <c r="R21" s="506" t="s">
        <v>516</v>
      </c>
      <c r="S21" s="506"/>
      <c r="T21" s="504"/>
      <c r="U21" s="505"/>
    </row>
    <row r="22" spans="1:24" ht="89.25" customHeight="1" x14ac:dyDescent="0.25">
      <c r="A22" s="488"/>
      <c r="B22" s="488"/>
      <c r="C22" s="255" t="s">
        <v>2</v>
      </c>
      <c r="D22" s="255" t="s">
        <v>177</v>
      </c>
      <c r="E22" s="222" t="s">
        <v>597</v>
      </c>
      <c r="F22" s="222" t="s">
        <v>601</v>
      </c>
      <c r="G22" s="499"/>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f>'3.2 паспорт Техсостояние ЛЭП'!R27</f>
        <v>8.8999999999999996E-2</v>
      </c>
      <c r="K47" s="212">
        <f>J47</f>
        <v>8.8999999999999996E-2</v>
      </c>
      <c r="L47" s="212">
        <v>0</v>
      </c>
      <c r="M47" s="212">
        <v>0</v>
      </c>
      <c r="N47" s="212">
        <f>N39</f>
        <v>0</v>
      </c>
      <c r="O47" s="212">
        <f>O39</f>
        <v>0</v>
      </c>
      <c r="P47" s="212">
        <v>0</v>
      </c>
      <c r="Q47" s="212">
        <v>0</v>
      </c>
      <c r="R47" s="212">
        <v>0</v>
      </c>
      <c r="S47" s="212">
        <v>0</v>
      </c>
      <c r="T47" s="211">
        <f t="shared" si="4"/>
        <v>0</v>
      </c>
      <c r="U47" s="211">
        <f t="shared" si="5"/>
        <v>8.8999999999999996E-2</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v>0</v>
      </c>
      <c r="K49" s="212">
        <v>0</v>
      </c>
      <c r="L49" s="212">
        <v>0</v>
      </c>
      <c r="M49" s="212">
        <v>0</v>
      </c>
      <c r="N49" s="212">
        <f t="shared" si="11"/>
        <v>0</v>
      </c>
      <c r="O49" s="212">
        <f t="shared" si="11"/>
        <v>0</v>
      </c>
      <c r="P49" s="212">
        <v>0</v>
      </c>
      <c r="Q49" s="212">
        <v>0</v>
      </c>
      <c r="R49" s="212">
        <v>0</v>
      </c>
      <c r="S49" s="212">
        <v>0</v>
      </c>
      <c r="T49" s="211">
        <f t="shared" si="4"/>
        <v>0</v>
      </c>
      <c r="U49" s="211">
        <f t="shared" si="5"/>
        <v>0</v>
      </c>
    </row>
    <row r="50" spans="1:21" ht="18.75" x14ac:dyDescent="0.25">
      <c r="A50" s="68" t="s">
        <v>135</v>
      </c>
      <c r="B50" s="67" t="s">
        <v>607</v>
      </c>
      <c r="C50" s="211">
        <v>0</v>
      </c>
      <c r="D50" s="211">
        <v>0</v>
      </c>
      <c r="E50" s="223">
        <v>0</v>
      </c>
      <c r="F50" s="223">
        <v>0</v>
      </c>
      <c r="G50" s="212">
        <v>0</v>
      </c>
      <c r="H50" s="212">
        <v>0</v>
      </c>
      <c r="I50" s="212">
        <v>0</v>
      </c>
      <c r="J50" s="212">
        <v>3</v>
      </c>
      <c r="K50" s="212">
        <f>J50</f>
        <v>3</v>
      </c>
      <c r="L50" s="212">
        <v>0</v>
      </c>
      <c r="M50" s="212">
        <v>0</v>
      </c>
      <c r="N50" s="212">
        <v>0</v>
      </c>
      <c r="O50" s="212">
        <v>0</v>
      </c>
      <c r="P50" s="212">
        <v>0</v>
      </c>
      <c r="Q50" s="212">
        <v>0</v>
      </c>
      <c r="R50" s="212">
        <v>0</v>
      </c>
      <c r="S50" s="212">
        <v>0</v>
      </c>
      <c r="T50" s="211">
        <f t="shared" si="4"/>
        <v>0</v>
      </c>
      <c r="U50" s="211">
        <f t="shared" si="5"/>
        <v>3</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5.024E-2</v>
      </c>
      <c r="K52" s="212">
        <f>J52</f>
        <v>5.024E-2</v>
      </c>
      <c r="L52" s="212">
        <v>0</v>
      </c>
      <c r="M52" s="212">
        <v>0</v>
      </c>
      <c r="N52" s="212">
        <v>0</v>
      </c>
      <c r="O52" s="212">
        <f>N52</f>
        <v>0</v>
      </c>
      <c r="P52" s="212">
        <v>0</v>
      </c>
      <c r="Q52" s="212">
        <v>0</v>
      </c>
      <c r="R52" s="212">
        <v>0</v>
      </c>
      <c r="S52" s="212">
        <v>0</v>
      </c>
      <c r="T52" s="211">
        <f t="shared" si="4"/>
        <v>0</v>
      </c>
      <c r="U52" s="211">
        <f t="shared" si="5"/>
        <v>5.024E-2</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8.8999999999999996E-2</v>
      </c>
      <c r="K56" s="212">
        <f>K47+K48+K49</f>
        <v>8.8999999999999996E-2</v>
      </c>
      <c r="L56" s="212">
        <v>0</v>
      </c>
      <c r="M56" s="212">
        <v>0</v>
      </c>
      <c r="N56" s="212">
        <f>N47+N48+N49</f>
        <v>0</v>
      </c>
      <c r="O56" s="212">
        <f>O47+O48+O49</f>
        <v>0</v>
      </c>
      <c r="P56" s="212">
        <v>0</v>
      </c>
      <c r="Q56" s="212">
        <v>0</v>
      </c>
      <c r="R56" s="212">
        <v>0</v>
      </c>
      <c r="S56" s="212">
        <v>0</v>
      </c>
      <c r="T56" s="211">
        <f t="shared" si="4"/>
        <v>0</v>
      </c>
      <c r="U56" s="211">
        <f t="shared" si="5"/>
        <v>8.8999999999999996E-2</v>
      </c>
    </row>
    <row r="57" spans="1:21" ht="18.75" x14ac:dyDescent="0.25">
      <c r="A57" s="68" t="s">
        <v>127</v>
      </c>
      <c r="B57" s="67" t="s">
        <v>607</v>
      </c>
      <c r="C57" s="211">
        <v>0</v>
      </c>
      <c r="D57" s="211">
        <v>0</v>
      </c>
      <c r="E57" s="223">
        <v>0</v>
      </c>
      <c r="F57" s="223">
        <v>0</v>
      </c>
      <c r="G57" s="212">
        <v>0</v>
      </c>
      <c r="H57" s="212">
        <v>0</v>
      </c>
      <c r="I57" s="212">
        <v>0</v>
      </c>
      <c r="J57" s="212">
        <f>J50</f>
        <v>3</v>
      </c>
      <c r="K57" s="212">
        <f>K50</f>
        <v>3</v>
      </c>
      <c r="L57" s="212">
        <v>0</v>
      </c>
      <c r="M57" s="212">
        <v>0</v>
      </c>
      <c r="N57" s="212">
        <v>0</v>
      </c>
      <c r="O57" s="212">
        <f>N57</f>
        <v>0</v>
      </c>
      <c r="P57" s="212">
        <v>0</v>
      </c>
      <c r="Q57" s="212">
        <v>0</v>
      </c>
      <c r="R57" s="212">
        <f>R50</f>
        <v>0</v>
      </c>
      <c r="S57" s="212">
        <f>S50</f>
        <v>0</v>
      </c>
      <c r="T57" s="211">
        <f t="shared" si="4"/>
        <v>0</v>
      </c>
      <c r="U57" s="211">
        <f t="shared" si="5"/>
        <v>3</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507"/>
      <c r="C66" s="507"/>
      <c r="D66" s="507"/>
      <c r="E66" s="507"/>
      <c r="F66" s="507"/>
      <c r="G66" s="507"/>
      <c r="H66" s="507"/>
      <c r="I66" s="507"/>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509"/>
      <c r="C68" s="509"/>
      <c r="D68" s="509"/>
      <c r="E68" s="509"/>
      <c r="F68" s="509"/>
      <c r="G68" s="509"/>
      <c r="H68" s="509"/>
      <c r="I68" s="509"/>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507"/>
      <c r="C70" s="507"/>
      <c r="D70" s="507"/>
      <c r="E70" s="507"/>
      <c r="F70" s="507"/>
      <c r="G70" s="507"/>
      <c r="H70" s="507"/>
      <c r="I70" s="507"/>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507"/>
      <c r="C72" s="507"/>
      <c r="D72" s="507"/>
      <c r="E72" s="507"/>
      <c r="F72" s="507"/>
      <c r="G72" s="507"/>
      <c r="H72" s="507"/>
      <c r="I72" s="507"/>
      <c r="J72" s="258"/>
      <c r="K72" s="258"/>
      <c r="L72" s="58"/>
      <c r="M72" s="58"/>
      <c r="N72" s="61"/>
      <c r="O72" s="58"/>
      <c r="P72" s="58"/>
      <c r="Q72" s="58"/>
      <c r="R72" s="58"/>
      <c r="S72" s="58"/>
      <c r="T72" s="58"/>
    </row>
    <row r="73" spans="1:20" ht="32.25" customHeight="1" x14ac:dyDescent="0.25">
      <c r="A73" s="58"/>
      <c r="B73" s="509"/>
      <c r="C73" s="509"/>
      <c r="D73" s="509"/>
      <c r="E73" s="509"/>
      <c r="F73" s="509"/>
      <c r="G73" s="509"/>
      <c r="H73" s="509"/>
      <c r="I73" s="509"/>
      <c r="J73" s="259"/>
      <c r="K73" s="259"/>
      <c r="L73" s="58"/>
      <c r="M73" s="58"/>
      <c r="N73" s="58"/>
      <c r="O73" s="58"/>
      <c r="P73" s="58"/>
      <c r="Q73" s="58"/>
      <c r="R73" s="58"/>
      <c r="S73" s="58"/>
      <c r="T73" s="58"/>
    </row>
    <row r="74" spans="1:20" ht="51.75" customHeight="1" x14ac:dyDescent="0.25">
      <c r="A74" s="58"/>
      <c r="B74" s="507"/>
      <c r="C74" s="507"/>
      <c r="D74" s="507"/>
      <c r="E74" s="507"/>
      <c r="F74" s="507"/>
      <c r="G74" s="507"/>
      <c r="H74" s="507"/>
      <c r="I74" s="507"/>
      <c r="J74" s="258"/>
      <c r="K74" s="258"/>
      <c r="L74" s="58"/>
      <c r="M74" s="58"/>
      <c r="N74" s="58"/>
      <c r="O74" s="58"/>
      <c r="P74" s="58"/>
      <c r="Q74" s="58"/>
      <c r="R74" s="58"/>
      <c r="S74" s="58"/>
      <c r="T74" s="58"/>
    </row>
    <row r="75" spans="1:20" ht="21.75" customHeight="1" x14ac:dyDescent="0.25">
      <c r="A75" s="58"/>
      <c r="B75" s="510"/>
      <c r="C75" s="510"/>
      <c r="D75" s="510"/>
      <c r="E75" s="510"/>
      <c r="F75" s="510"/>
      <c r="G75" s="510"/>
      <c r="H75" s="510"/>
      <c r="I75" s="510"/>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508"/>
      <c r="C77" s="508"/>
      <c r="D77" s="508"/>
      <c r="E77" s="508"/>
      <c r="F77" s="508"/>
      <c r="G77" s="508"/>
      <c r="H77" s="508"/>
      <c r="I77" s="508"/>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B66:I66"/>
    <mergeCell ref="L20:O20"/>
    <mergeCell ref="P20:S20"/>
    <mergeCell ref="R21:S21"/>
    <mergeCell ref="B77:I77"/>
    <mergeCell ref="B68:I68"/>
    <mergeCell ref="B70:I70"/>
    <mergeCell ref="B72:I72"/>
    <mergeCell ref="B73:I73"/>
    <mergeCell ref="B74:I74"/>
    <mergeCell ref="B75:I75"/>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A12:U12"/>
    <mergeCell ref="A4:U4"/>
    <mergeCell ref="A6:U6"/>
    <mergeCell ref="A8:U8"/>
    <mergeCell ref="A9:U9"/>
    <mergeCell ref="A11:U11"/>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L_140-179</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Приобретение электросетевого комплекса в г.Калининграде, ул.Молодой Гвардии, д.7</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4"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4" customFormat="1" x14ac:dyDescent="0.25">
      <c r="A21" s="525" t="s">
        <v>486</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4" customFormat="1" ht="58.5" customHeight="1" x14ac:dyDescent="0.25">
      <c r="A22" s="516" t="s">
        <v>50</v>
      </c>
      <c r="B22" s="527" t="s">
        <v>22</v>
      </c>
      <c r="C22" s="516" t="s">
        <v>49</v>
      </c>
      <c r="D22" s="516" t="s">
        <v>48</v>
      </c>
      <c r="E22" s="530" t="s">
        <v>496</v>
      </c>
      <c r="F22" s="531"/>
      <c r="G22" s="531"/>
      <c r="H22" s="531"/>
      <c r="I22" s="531"/>
      <c r="J22" s="531"/>
      <c r="K22" s="531"/>
      <c r="L22" s="532"/>
      <c r="M22" s="516" t="s">
        <v>47</v>
      </c>
      <c r="N22" s="516" t="s">
        <v>46</v>
      </c>
      <c r="O22" s="516" t="s">
        <v>45</v>
      </c>
      <c r="P22" s="511" t="s">
        <v>253</v>
      </c>
      <c r="Q22" s="511" t="s">
        <v>44</v>
      </c>
      <c r="R22" s="511" t="s">
        <v>43</v>
      </c>
      <c r="S22" s="511" t="s">
        <v>42</v>
      </c>
      <c r="T22" s="511"/>
      <c r="U22" s="533" t="s">
        <v>41</v>
      </c>
      <c r="V22" s="533"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9" t="s">
        <v>23</v>
      </c>
    </row>
    <row r="23" spans="1:48" s="24" customFormat="1" ht="64.5" customHeight="1" x14ac:dyDescent="0.25">
      <c r="A23" s="526"/>
      <c r="B23" s="528"/>
      <c r="C23" s="526"/>
      <c r="D23" s="526"/>
      <c r="E23" s="521" t="s">
        <v>21</v>
      </c>
      <c r="F23" s="512" t="s">
        <v>125</v>
      </c>
      <c r="G23" s="512" t="s">
        <v>124</v>
      </c>
      <c r="H23" s="512" t="s">
        <v>123</v>
      </c>
      <c r="I23" s="514" t="s">
        <v>407</v>
      </c>
      <c r="J23" s="514" t="s">
        <v>408</v>
      </c>
      <c r="K23" s="514" t="s">
        <v>409</v>
      </c>
      <c r="L23" s="512" t="s">
        <v>608</v>
      </c>
      <c r="M23" s="526"/>
      <c r="N23" s="526"/>
      <c r="O23" s="526"/>
      <c r="P23" s="511"/>
      <c r="Q23" s="511"/>
      <c r="R23" s="511"/>
      <c r="S23" s="523" t="s">
        <v>2</v>
      </c>
      <c r="T23" s="523" t="s">
        <v>9</v>
      </c>
      <c r="U23" s="533"/>
      <c r="V23" s="533"/>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4" t="s">
        <v>9</v>
      </c>
      <c r="AR23" s="511"/>
      <c r="AS23" s="511"/>
      <c r="AT23" s="511"/>
      <c r="AU23" s="511"/>
      <c r="AV23" s="520"/>
    </row>
    <row r="24" spans="1:48" s="24"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30" t="s">
        <v>11</v>
      </c>
      <c r="AG24" s="130" t="s">
        <v>10</v>
      </c>
      <c r="AH24" s="131" t="s">
        <v>2</v>
      </c>
      <c r="AI24" s="131" t="s">
        <v>9</v>
      </c>
      <c r="AJ24" s="517"/>
      <c r="AK24" s="517"/>
      <c r="AL24" s="517"/>
      <c r="AM24" s="517"/>
      <c r="AN24" s="517"/>
      <c r="AO24" s="517"/>
      <c r="AP24" s="517"/>
      <c r="AQ24" s="535"/>
      <c r="AR24" s="511"/>
      <c r="AS24" s="511"/>
      <c r="AT24" s="511"/>
      <c r="AU24" s="511"/>
      <c r="AV24" s="520"/>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44559</v>
      </c>
      <c r="E26" s="248"/>
      <c r="F26" s="248"/>
      <c r="G26" s="249">
        <f>'6.2. Паспорт фин осв ввод'!U45</f>
        <v>0</v>
      </c>
      <c r="H26" s="249"/>
      <c r="I26" s="249">
        <f>'6.2. Паспорт фин осв ввод'!U47</f>
        <v>8.8999999999999996E-2</v>
      </c>
      <c r="J26" s="249">
        <f>'6.2. Паспорт фин осв ввод'!U48</f>
        <v>0</v>
      </c>
      <c r="K26" s="249">
        <f>'6.2. Паспорт фин осв ввод'!U49</f>
        <v>0</v>
      </c>
      <c r="L26" s="393">
        <f>'6.2. Паспорт фин осв ввод'!U50</f>
        <v>3</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42" t="str">
        <f>'1. паспорт местоположение'!A5:C5</f>
        <v>Год раскрытия информации: 2022 год</v>
      </c>
      <c r="B5" s="542"/>
      <c r="C5" s="76"/>
      <c r="D5" s="76"/>
      <c r="E5" s="76"/>
      <c r="F5" s="76"/>
      <c r="G5" s="76"/>
      <c r="H5" s="76"/>
    </row>
    <row r="6" spans="1:8" ht="18.75" x14ac:dyDescent="0.3">
      <c r="A6" s="135"/>
      <c r="B6" s="135"/>
      <c r="C6" s="135"/>
      <c r="D6" s="135"/>
      <c r="E6" s="135"/>
      <c r="F6" s="135"/>
      <c r="G6" s="135"/>
      <c r="H6" s="135"/>
    </row>
    <row r="7" spans="1:8" ht="18.75" x14ac:dyDescent="0.25">
      <c r="A7" s="418" t="s">
        <v>7</v>
      </c>
      <c r="B7" s="418"/>
      <c r="C7" s="134"/>
      <c r="D7" s="134"/>
      <c r="E7" s="134"/>
      <c r="F7" s="134"/>
      <c r="G7" s="134"/>
      <c r="H7" s="134"/>
    </row>
    <row r="8" spans="1:8" ht="18.75" x14ac:dyDescent="0.25">
      <c r="A8" s="134"/>
      <c r="B8" s="134"/>
      <c r="C8" s="134"/>
      <c r="D8" s="134"/>
      <c r="E8" s="134"/>
      <c r="F8" s="134"/>
      <c r="G8" s="134"/>
      <c r="H8" s="134"/>
    </row>
    <row r="9" spans="1:8" x14ac:dyDescent="0.25">
      <c r="A9" s="419" t="str">
        <f>'1. паспорт местоположение'!A9:C9</f>
        <v>Акционерное общество "Янтарьэнерго" ДЗО  ПАО "Россети"</v>
      </c>
      <c r="B9" s="419"/>
      <c r="C9" s="132"/>
      <c r="D9" s="132"/>
      <c r="E9" s="132"/>
      <c r="F9" s="132"/>
      <c r="G9" s="132"/>
      <c r="H9" s="132"/>
    </row>
    <row r="10" spans="1:8" x14ac:dyDescent="0.25">
      <c r="A10" s="423" t="s">
        <v>6</v>
      </c>
      <c r="B10" s="423"/>
      <c r="C10" s="133"/>
      <c r="D10" s="133"/>
      <c r="E10" s="133"/>
      <c r="F10" s="133"/>
      <c r="G10" s="133"/>
      <c r="H10" s="133"/>
    </row>
    <row r="11" spans="1:8" ht="18.75" x14ac:dyDescent="0.25">
      <c r="A11" s="134"/>
      <c r="B11" s="134"/>
      <c r="C11" s="134"/>
      <c r="D11" s="134"/>
      <c r="E11" s="134"/>
      <c r="F11" s="134"/>
      <c r="G11" s="134"/>
      <c r="H11" s="134"/>
    </row>
    <row r="12" spans="1:8" x14ac:dyDescent="0.25">
      <c r="A12" s="419" t="str">
        <f>'1. паспорт местоположение'!A12:C12</f>
        <v>L_140-179</v>
      </c>
      <c r="B12" s="419"/>
      <c r="C12" s="132"/>
      <c r="D12" s="132"/>
      <c r="E12" s="132"/>
      <c r="F12" s="132"/>
      <c r="G12" s="132"/>
      <c r="H12" s="132"/>
    </row>
    <row r="13" spans="1:8" x14ac:dyDescent="0.25">
      <c r="A13" s="423" t="s">
        <v>5</v>
      </c>
      <c r="B13" s="423"/>
      <c r="C13" s="133"/>
      <c r="D13" s="133"/>
      <c r="E13" s="133"/>
      <c r="F13" s="133"/>
      <c r="G13" s="133"/>
      <c r="H13" s="133"/>
    </row>
    <row r="14" spans="1:8" ht="18.75" x14ac:dyDescent="0.25">
      <c r="A14" s="9"/>
      <c r="B14" s="9"/>
      <c r="C14" s="9"/>
      <c r="D14" s="9"/>
      <c r="E14" s="9"/>
      <c r="F14" s="9"/>
      <c r="G14" s="9"/>
      <c r="H14" s="9"/>
    </row>
    <row r="15" spans="1:8" x14ac:dyDescent="0.25">
      <c r="A15" s="539" t="str">
        <f>'1. паспорт местоположение'!A15:C15</f>
        <v>Приобретение электросетевого комплекса в г.Калининграде, ул.Молодой Гвардии, д.7</v>
      </c>
      <c r="B15" s="539"/>
      <c r="C15" s="132"/>
      <c r="D15" s="132"/>
      <c r="E15" s="132"/>
      <c r="F15" s="132"/>
      <c r="G15" s="132"/>
      <c r="H15" s="132"/>
    </row>
    <row r="16" spans="1:8" x14ac:dyDescent="0.25">
      <c r="A16" s="423" t="s">
        <v>4</v>
      </c>
      <c r="B16" s="423"/>
      <c r="C16" s="133"/>
      <c r="D16" s="133"/>
      <c r="E16" s="133"/>
      <c r="F16" s="133"/>
      <c r="G16" s="133"/>
      <c r="H16" s="133"/>
    </row>
    <row r="17" spans="1:3" x14ac:dyDescent="0.25">
      <c r="B17" s="108"/>
    </row>
    <row r="18" spans="1:3" x14ac:dyDescent="0.25">
      <c r="A18" s="540" t="s">
        <v>487</v>
      </c>
      <c r="B18" s="541"/>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в г.Калининграде, ул.Молодой Гвардии, д.7</v>
      </c>
    </row>
    <row r="22" spans="1:3" ht="16.5" thickBot="1" x14ac:dyDescent="0.3">
      <c r="A22" s="110" t="s">
        <v>360</v>
      </c>
      <c r="B22" s="11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0,089 (0,089)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5.024E-2</v>
      </c>
    </row>
    <row r="28" spans="1:3" ht="16.5" thickBot="1" x14ac:dyDescent="0.3">
      <c r="A28" s="198" t="s">
        <v>364</v>
      </c>
      <c r="B28" s="198" t="s">
        <v>596</v>
      </c>
    </row>
    <row r="29" spans="1:3" ht="29.25" thickBot="1" x14ac:dyDescent="0.3">
      <c r="A29" s="120" t="s">
        <v>527</v>
      </c>
      <c r="B29" s="227">
        <f>B30</f>
        <v>5.024E-2</v>
      </c>
    </row>
    <row r="30" spans="1:3" ht="29.25" thickBot="1" x14ac:dyDescent="0.3">
      <c r="A30" s="120" t="s">
        <v>528</v>
      </c>
      <c r="B30" s="227">
        <f>B32+B41+B50</f>
        <v>5.024E-2</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5.024E-2</v>
      </c>
    </row>
    <row r="51" spans="1:3" ht="30.75" thickBot="1" x14ac:dyDescent="0.3">
      <c r="A51" s="403" t="str">
        <f>CONCATENATE('3.3 паспорт описание'!C27," в ценах 2021 года без НДС, млн. руб.")</f>
        <v>Договор безвозмездной передачи № 1116 от 29.12.2021 с гр.Бочаровым П.В. в ценах 2021 года без НДС, млн. руб.</v>
      </c>
      <c r="B51" s="404">
        <f>'5. анализ эконом эфф'!B122</f>
        <v>5.024E-2</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1116 от 29.12.2021 с гр.Бочаровым П.В.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6" t="s">
        <v>522</v>
      </c>
    </row>
    <row r="86" spans="1:2" x14ac:dyDescent="0.25">
      <c r="A86" s="118" t="s">
        <v>399</v>
      </c>
      <c r="B86" s="537"/>
    </row>
    <row r="87" spans="1:2" x14ac:dyDescent="0.25">
      <c r="A87" s="118" t="s">
        <v>400</v>
      </c>
      <c r="B87" s="537"/>
    </row>
    <row r="88" spans="1:2" x14ac:dyDescent="0.25">
      <c r="A88" s="118" t="s">
        <v>401</v>
      </c>
      <c r="B88" s="537"/>
    </row>
    <row r="89" spans="1:2" x14ac:dyDescent="0.25">
      <c r="A89" s="118" t="s">
        <v>402</v>
      </c>
      <c r="B89" s="537"/>
    </row>
    <row r="90" spans="1:2" ht="16.5" thickBot="1" x14ac:dyDescent="0.3">
      <c r="A90" s="125" t="s">
        <v>403</v>
      </c>
      <c r="B90" s="538"/>
    </row>
    <row r="93" spans="1:2" x14ac:dyDescent="0.25">
      <c r="A93" s="126"/>
      <c r="B93" s="127"/>
    </row>
    <row r="94" spans="1:2" x14ac:dyDescent="0.25">
      <c r="B94" s="128"/>
    </row>
    <row r="95" spans="1:2" x14ac:dyDescent="0.25">
      <c r="B95" s="12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18" t="s">
        <v>7</v>
      </c>
      <c r="B6" s="418"/>
      <c r="C6" s="418"/>
      <c r="D6" s="418"/>
      <c r="E6" s="418"/>
      <c r="F6" s="418"/>
      <c r="G6" s="418"/>
      <c r="H6" s="418"/>
      <c r="I6" s="418"/>
      <c r="J6" s="418"/>
      <c r="K6" s="418"/>
      <c r="L6" s="418"/>
      <c r="M6" s="418"/>
      <c r="N6" s="418"/>
      <c r="O6" s="418"/>
      <c r="P6" s="418"/>
      <c r="Q6" s="418"/>
      <c r="R6" s="418"/>
      <c r="S6" s="418"/>
      <c r="T6" s="11"/>
      <c r="U6" s="11"/>
      <c r="V6" s="11"/>
      <c r="W6" s="11"/>
      <c r="X6" s="11"/>
      <c r="Y6" s="11"/>
      <c r="Z6" s="11"/>
      <c r="AA6" s="11"/>
      <c r="AB6" s="11"/>
    </row>
    <row r="7" spans="1:28" s="10" customFormat="1" ht="18.75" x14ac:dyDescent="0.2">
      <c r="A7" s="418"/>
      <c r="B7" s="418"/>
      <c r="C7" s="418"/>
      <c r="D7" s="418"/>
      <c r="E7" s="418"/>
      <c r="F7" s="418"/>
      <c r="G7" s="418"/>
      <c r="H7" s="418"/>
      <c r="I7" s="418"/>
      <c r="J7" s="418"/>
      <c r="K7" s="418"/>
      <c r="L7" s="418"/>
      <c r="M7" s="418"/>
      <c r="N7" s="418"/>
      <c r="O7" s="418"/>
      <c r="P7" s="418"/>
      <c r="Q7" s="418"/>
      <c r="R7" s="418"/>
      <c r="S7" s="418"/>
      <c r="T7" s="11"/>
      <c r="U7" s="11"/>
      <c r="V7" s="11"/>
      <c r="W7" s="11"/>
      <c r="X7" s="11"/>
      <c r="Y7" s="11"/>
      <c r="Z7" s="11"/>
      <c r="AA7" s="11"/>
      <c r="AB7" s="11"/>
    </row>
    <row r="8" spans="1:28" s="10"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1"/>
      <c r="U8" s="11"/>
      <c r="V8" s="11"/>
      <c r="W8" s="11"/>
      <c r="X8" s="11"/>
      <c r="Y8" s="11"/>
      <c r="Z8" s="11"/>
      <c r="AA8" s="11"/>
      <c r="AB8" s="11"/>
    </row>
    <row r="9" spans="1:28" s="10" customFormat="1" ht="18.75" x14ac:dyDescent="0.2">
      <c r="A9" s="423" t="s">
        <v>6</v>
      </c>
      <c r="B9" s="423"/>
      <c r="C9" s="423"/>
      <c r="D9" s="423"/>
      <c r="E9" s="423"/>
      <c r="F9" s="423"/>
      <c r="G9" s="423"/>
      <c r="H9" s="423"/>
      <c r="I9" s="423"/>
      <c r="J9" s="423"/>
      <c r="K9" s="423"/>
      <c r="L9" s="423"/>
      <c r="M9" s="423"/>
      <c r="N9" s="423"/>
      <c r="O9" s="423"/>
      <c r="P9" s="423"/>
      <c r="Q9" s="423"/>
      <c r="R9" s="423"/>
      <c r="S9" s="423"/>
      <c r="T9" s="11"/>
      <c r="U9" s="11"/>
      <c r="V9" s="11"/>
      <c r="W9" s="11"/>
      <c r="X9" s="11"/>
      <c r="Y9" s="11"/>
      <c r="Z9" s="11"/>
      <c r="AA9" s="11"/>
      <c r="AB9" s="11"/>
    </row>
    <row r="10" spans="1:28" s="10" customFormat="1" ht="18.75" x14ac:dyDescent="0.2">
      <c r="A10" s="418"/>
      <c r="B10" s="418"/>
      <c r="C10" s="418"/>
      <c r="D10" s="418"/>
      <c r="E10" s="418"/>
      <c r="F10" s="418"/>
      <c r="G10" s="418"/>
      <c r="H10" s="418"/>
      <c r="I10" s="418"/>
      <c r="J10" s="418"/>
      <c r="K10" s="418"/>
      <c r="L10" s="418"/>
      <c r="M10" s="418"/>
      <c r="N10" s="418"/>
      <c r="O10" s="418"/>
      <c r="P10" s="418"/>
      <c r="Q10" s="418"/>
      <c r="R10" s="418"/>
      <c r="S10" s="418"/>
      <c r="T10" s="11"/>
      <c r="U10" s="11"/>
      <c r="V10" s="11"/>
      <c r="W10" s="11"/>
      <c r="X10" s="11"/>
      <c r="Y10" s="11"/>
      <c r="Z10" s="11"/>
      <c r="AA10" s="11"/>
      <c r="AB10" s="11"/>
    </row>
    <row r="11" spans="1:28" s="10" customFormat="1" ht="18.75" x14ac:dyDescent="0.2">
      <c r="A11" s="419" t="str">
        <f>'1. паспорт местоположение'!A12:C12</f>
        <v>L_140-179</v>
      </c>
      <c r="B11" s="419"/>
      <c r="C11" s="419"/>
      <c r="D11" s="419"/>
      <c r="E11" s="419"/>
      <c r="F11" s="419"/>
      <c r="G11" s="419"/>
      <c r="H11" s="419"/>
      <c r="I11" s="419"/>
      <c r="J11" s="419"/>
      <c r="K11" s="419"/>
      <c r="L11" s="419"/>
      <c r="M11" s="419"/>
      <c r="N11" s="419"/>
      <c r="O11" s="419"/>
      <c r="P11" s="419"/>
      <c r="Q11" s="419"/>
      <c r="R11" s="419"/>
      <c r="S11" s="419"/>
      <c r="T11" s="11"/>
      <c r="U11" s="11"/>
      <c r="V11" s="11"/>
      <c r="W11" s="11"/>
      <c r="X11" s="11"/>
      <c r="Y11" s="11"/>
      <c r="Z11" s="11"/>
      <c r="AA11" s="11"/>
      <c r="AB11" s="11"/>
    </row>
    <row r="12" spans="1:28" s="10"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1"/>
      <c r="U12" s="11"/>
      <c r="V12" s="11"/>
      <c r="W12" s="11"/>
      <c r="X12" s="11"/>
      <c r="Y12" s="11"/>
      <c r="Z12" s="11"/>
      <c r="AA12" s="11"/>
      <c r="AB12" s="11"/>
    </row>
    <row r="13" spans="1:28" s="7"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8"/>
      <c r="U13" s="8"/>
      <c r="V13" s="8"/>
      <c r="W13" s="8"/>
      <c r="X13" s="8"/>
      <c r="Y13" s="8"/>
      <c r="Z13" s="8"/>
      <c r="AA13" s="8"/>
      <c r="AB13" s="8"/>
    </row>
    <row r="14" spans="1:28" s="2" customFormat="1" ht="12" x14ac:dyDescent="0.2">
      <c r="A14" s="419" t="str">
        <f>'1. паспорт местоположение'!A15:C15</f>
        <v>Приобретение электросетевого комплекса в г.Калининграде, ул.Молодой Гвардии, д.7</v>
      </c>
      <c r="B14" s="419"/>
      <c r="C14" s="419"/>
      <c r="D14" s="419"/>
      <c r="E14" s="419"/>
      <c r="F14" s="419"/>
      <c r="G14" s="419"/>
      <c r="H14" s="419"/>
      <c r="I14" s="419"/>
      <c r="J14" s="419"/>
      <c r="K14" s="419"/>
      <c r="L14" s="419"/>
      <c r="M14" s="419"/>
      <c r="N14" s="419"/>
      <c r="O14" s="419"/>
      <c r="P14" s="419"/>
      <c r="Q14" s="419"/>
      <c r="R14" s="419"/>
      <c r="S14" s="419"/>
      <c r="T14" s="6"/>
      <c r="U14" s="6"/>
      <c r="V14" s="6"/>
      <c r="W14" s="6"/>
      <c r="X14" s="6"/>
      <c r="Y14" s="6"/>
      <c r="Z14" s="6"/>
      <c r="AA14" s="6"/>
      <c r="AB14" s="6"/>
    </row>
    <row r="15" spans="1:28" s="2"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4"/>
      <c r="U15" s="4"/>
      <c r="V15" s="4"/>
      <c r="W15" s="4"/>
      <c r="X15" s="4"/>
      <c r="Y15" s="4"/>
      <c r="Z15" s="4"/>
      <c r="AA15" s="4"/>
      <c r="AB15" s="4"/>
    </row>
    <row r="16" spans="1:28" s="2"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3"/>
      <c r="U16" s="3"/>
      <c r="V16" s="3"/>
      <c r="W16" s="3"/>
      <c r="X16" s="3"/>
      <c r="Y16" s="3"/>
    </row>
    <row r="17" spans="1:28" s="2" customFormat="1" ht="45.75" customHeight="1" x14ac:dyDescent="0.2">
      <c r="A17" s="426" t="s">
        <v>462</v>
      </c>
      <c r="B17" s="426"/>
      <c r="C17" s="426"/>
      <c r="D17" s="426"/>
      <c r="E17" s="426"/>
      <c r="F17" s="426"/>
      <c r="G17" s="426"/>
      <c r="H17" s="426"/>
      <c r="I17" s="426"/>
      <c r="J17" s="426"/>
      <c r="K17" s="426"/>
      <c r="L17" s="426"/>
      <c r="M17" s="426"/>
      <c r="N17" s="426"/>
      <c r="O17" s="426"/>
      <c r="P17" s="426"/>
      <c r="Q17" s="426"/>
      <c r="R17" s="426"/>
      <c r="S17" s="426"/>
      <c r="T17" s="5"/>
      <c r="U17" s="5"/>
      <c r="V17" s="5"/>
      <c r="W17" s="5"/>
      <c r="X17" s="5"/>
      <c r="Y17" s="5"/>
      <c r="Z17" s="5"/>
      <c r="AA17" s="5"/>
      <c r="AB17" s="5"/>
    </row>
    <row r="18" spans="1:28" s="2"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3"/>
      <c r="U18" s="3"/>
      <c r="V18" s="3"/>
      <c r="W18" s="3"/>
      <c r="X18" s="3"/>
      <c r="Y18" s="3"/>
    </row>
    <row r="19" spans="1:28" s="2" customFormat="1" ht="54" customHeight="1" x14ac:dyDescent="0.2">
      <c r="A19" s="417" t="s">
        <v>3</v>
      </c>
      <c r="B19" s="417" t="s">
        <v>94</v>
      </c>
      <c r="C19" s="420" t="s">
        <v>358</v>
      </c>
      <c r="D19" s="417" t="s">
        <v>357</v>
      </c>
      <c r="E19" s="417" t="s">
        <v>93</v>
      </c>
      <c r="F19" s="417" t="s">
        <v>92</v>
      </c>
      <c r="G19" s="417" t="s">
        <v>353</v>
      </c>
      <c r="H19" s="417" t="s">
        <v>91</v>
      </c>
      <c r="I19" s="417" t="s">
        <v>90</v>
      </c>
      <c r="J19" s="417" t="s">
        <v>89</v>
      </c>
      <c r="K19" s="417" t="s">
        <v>88</v>
      </c>
      <c r="L19" s="417" t="s">
        <v>87</v>
      </c>
      <c r="M19" s="417" t="s">
        <v>86</v>
      </c>
      <c r="N19" s="417" t="s">
        <v>85</v>
      </c>
      <c r="O19" s="417" t="s">
        <v>84</v>
      </c>
      <c r="P19" s="417" t="s">
        <v>83</v>
      </c>
      <c r="Q19" s="417" t="s">
        <v>356</v>
      </c>
      <c r="R19" s="417"/>
      <c r="S19" s="422" t="s">
        <v>456</v>
      </c>
      <c r="T19" s="3"/>
      <c r="U19" s="3"/>
      <c r="V19" s="3"/>
      <c r="W19" s="3"/>
      <c r="X19" s="3"/>
      <c r="Y19" s="3"/>
    </row>
    <row r="20" spans="1:28" s="2" customFormat="1" ht="180.75" customHeight="1" x14ac:dyDescent="0.2">
      <c r="A20" s="417"/>
      <c r="B20" s="417"/>
      <c r="C20" s="421"/>
      <c r="D20" s="417"/>
      <c r="E20" s="417"/>
      <c r="F20" s="417"/>
      <c r="G20" s="417"/>
      <c r="H20" s="417"/>
      <c r="I20" s="417"/>
      <c r="J20" s="417"/>
      <c r="K20" s="417"/>
      <c r="L20" s="417"/>
      <c r="M20" s="417"/>
      <c r="N20" s="417"/>
      <c r="O20" s="417"/>
      <c r="P20" s="417"/>
      <c r="Q20" s="38" t="s">
        <v>354</v>
      </c>
      <c r="R20" s="39" t="s">
        <v>355</v>
      </c>
      <c r="S20" s="422"/>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0"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0"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0"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0"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0" customFormat="1" ht="18.75" customHeight="1" x14ac:dyDescent="0.2">
      <c r="A13" s="419" t="str">
        <f>'1. паспорт местоположение'!A12:C12</f>
        <v>L_140-179</v>
      </c>
      <c r="B13" s="419"/>
      <c r="C13" s="419"/>
      <c r="D13" s="419"/>
      <c r="E13" s="419"/>
      <c r="F13" s="419"/>
      <c r="G13" s="419"/>
      <c r="H13" s="419"/>
      <c r="I13" s="419"/>
      <c r="J13" s="419"/>
      <c r="K13" s="419"/>
      <c r="L13" s="419"/>
      <c r="M13" s="419"/>
      <c r="N13" s="419"/>
      <c r="O13" s="419"/>
      <c r="P13" s="419"/>
      <c r="Q13" s="419"/>
      <c r="R13" s="419"/>
      <c r="S13" s="419"/>
      <c r="T13" s="419"/>
    </row>
    <row r="14" spans="1:20" s="10"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7"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2" customFormat="1" ht="12" x14ac:dyDescent="0.2">
      <c r="A16" s="419" t="str">
        <f>'1. паспорт местоположение'!A15</f>
        <v>Приобретение электросетевого комплекса в г.Калининграде, ул.Молодой Гвардии, д.7</v>
      </c>
      <c r="B16" s="419"/>
      <c r="C16" s="419"/>
      <c r="D16" s="419"/>
      <c r="E16" s="419"/>
      <c r="F16" s="419"/>
      <c r="G16" s="419"/>
      <c r="H16" s="419"/>
      <c r="I16" s="419"/>
      <c r="J16" s="419"/>
      <c r="K16" s="419"/>
      <c r="L16" s="419"/>
      <c r="M16" s="419"/>
      <c r="N16" s="419"/>
      <c r="O16" s="419"/>
      <c r="P16" s="419"/>
      <c r="Q16" s="419"/>
      <c r="R16" s="419"/>
      <c r="S16" s="419"/>
      <c r="T16" s="419"/>
    </row>
    <row r="17" spans="1:113" s="2"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2"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2" customFormat="1" ht="15" customHeight="1" x14ac:dyDescent="0.2">
      <c r="A19" s="442" t="s">
        <v>467</v>
      </c>
      <c r="B19" s="442"/>
      <c r="C19" s="442"/>
      <c r="D19" s="442"/>
      <c r="E19" s="442"/>
      <c r="F19" s="442"/>
      <c r="G19" s="442"/>
      <c r="H19" s="442"/>
      <c r="I19" s="442"/>
      <c r="J19" s="442"/>
      <c r="K19" s="442"/>
      <c r="L19" s="442"/>
      <c r="M19" s="442"/>
      <c r="N19" s="442"/>
      <c r="O19" s="442"/>
      <c r="P19" s="442"/>
      <c r="Q19" s="442"/>
      <c r="R19" s="442"/>
      <c r="S19" s="442"/>
      <c r="T19" s="442"/>
    </row>
    <row r="20" spans="1:113" s="54"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113" ht="46.5" customHeight="1" x14ac:dyDescent="0.25">
      <c r="A21" s="436" t="s">
        <v>3</v>
      </c>
      <c r="B21" s="429" t="s">
        <v>217</v>
      </c>
      <c r="C21" s="430"/>
      <c r="D21" s="433" t="s">
        <v>116</v>
      </c>
      <c r="E21" s="429" t="s">
        <v>495</v>
      </c>
      <c r="F21" s="430"/>
      <c r="G21" s="429" t="s">
        <v>267</v>
      </c>
      <c r="H21" s="430"/>
      <c r="I21" s="429" t="s">
        <v>115</v>
      </c>
      <c r="J21" s="430"/>
      <c r="K21" s="433" t="s">
        <v>114</v>
      </c>
      <c r="L21" s="429" t="s">
        <v>113</v>
      </c>
      <c r="M21" s="430"/>
      <c r="N21" s="429" t="s">
        <v>492</v>
      </c>
      <c r="O21" s="430"/>
      <c r="P21" s="433" t="s">
        <v>112</v>
      </c>
      <c r="Q21" s="439" t="s">
        <v>111</v>
      </c>
      <c r="R21" s="440"/>
      <c r="S21" s="439" t="s">
        <v>110</v>
      </c>
      <c r="T21" s="441"/>
    </row>
    <row r="22" spans="1:113" ht="204.75" customHeight="1" x14ac:dyDescent="0.25">
      <c r="A22" s="437"/>
      <c r="B22" s="431"/>
      <c r="C22" s="432"/>
      <c r="D22" s="435"/>
      <c r="E22" s="431"/>
      <c r="F22" s="432"/>
      <c r="G22" s="431"/>
      <c r="H22" s="432"/>
      <c r="I22" s="431"/>
      <c r="J22" s="432"/>
      <c r="K22" s="434"/>
      <c r="L22" s="431"/>
      <c r="M22" s="432"/>
      <c r="N22" s="431"/>
      <c r="O22" s="432"/>
      <c r="P22" s="434"/>
      <c r="Q22" s="100" t="s">
        <v>109</v>
      </c>
      <c r="R22" s="100" t="s">
        <v>466</v>
      </c>
      <c r="S22" s="100" t="s">
        <v>108</v>
      </c>
      <c r="T22" s="100" t="s">
        <v>107</v>
      </c>
    </row>
    <row r="23" spans="1:113" ht="51.75" customHeight="1" x14ac:dyDescent="0.25">
      <c r="A23" s="438"/>
      <c r="B23" s="145" t="s">
        <v>105</v>
      </c>
      <c r="C23" s="145" t="s">
        <v>106</v>
      </c>
      <c r="D23" s="434"/>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28" t="s">
        <v>501</v>
      </c>
      <c r="C28" s="428"/>
      <c r="D28" s="428"/>
      <c r="E28" s="428"/>
      <c r="F28" s="428"/>
      <c r="G28" s="428"/>
      <c r="H28" s="428"/>
      <c r="I28" s="428"/>
      <c r="J28" s="428"/>
      <c r="K28" s="428"/>
      <c r="L28" s="428"/>
      <c r="M28" s="428"/>
      <c r="N28" s="428"/>
      <c r="O28" s="428"/>
      <c r="P28" s="428"/>
      <c r="Q28" s="428"/>
      <c r="R28" s="428"/>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C21" zoomScale="80" zoomScaleSheetLayoutView="80" workbookViewId="0">
      <selection activeCell="J26" sqref="J26"/>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18" t="s">
        <v>7</v>
      </c>
      <c r="F7" s="418"/>
      <c r="G7" s="418"/>
      <c r="H7" s="418"/>
      <c r="I7" s="418"/>
      <c r="J7" s="418"/>
      <c r="K7" s="418"/>
      <c r="L7" s="418"/>
      <c r="M7" s="418"/>
      <c r="N7" s="418"/>
      <c r="O7" s="418"/>
      <c r="P7" s="418"/>
      <c r="Q7" s="418"/>
      <c r="R7" s="418"/>
      <c r="S7" s="418"/>
      <c r="T7" s="418"/>
      <c r="U7" s="418"/>
      <c r="V7" s="418"/>
      <c r="W7" s="418"/>
      <c r="X7" s="418"/>
      <c r="Y7" s="418"/>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0" customFormat="1" ht="18.75" customHeight="1" x14ac:dyDescent="0.2">
      <c r="A10" s="241"/>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9" t="str">
        <f>'1. паспорт местоположение'!A12</f>
        <v>L_140-179</v>
      </c>
      <c r="F12" s="419"/>
      <c r="G12" s="419"/>
      <c r="H12" s="419"/>
      <c r="I12" s="419"/>
      <c r="J12" s="419"/>
      <c r="K12" s="419"/>
      <c r="L12" s="419"/>
      <c r="M12" s="419"/>
      <c r="N12" s="419"/>
      <c r="O12" s="419"/>
      <c r="P12" s="419"/>
      <c r="Q12" s="419"/>
      <c r="R12" s="419"/>
      <c r="S12" s="419"/>
      <c r="T12" s="419"/>
      <c r="U12" s="419"/>
      <c r="V12" s="419"/>
      <c r="W12" s="419"/>
      <c r="X12" s="419"/>
      <c r="Y12" s="419"/>
    </row>
    <row r="13" spans="1:27" s="10" customFormat="1" ht="18.75" customHeight="1" x14ac:dyDescent="0.2">
      <c r="A13" s="241"/>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9" t="str">
        <f>'1. паспорт местоположение'!A15</f>
        <v>Приобретение электросетевого комплекса в г.Калининграде, ул.Молодой Гвардии, д.7</v>
      </c>
      <c r="F15" s="419"/>
      <c r="G15" s="419"/>
      <c r="H15" s="419"/>
      <c r="I15" s="419"/>
      <c r="J15" s="419"/>
      <c r="K15" s="419"/>
      <c r="L15" s="419"/>
      <c r="M15" s="419"/>
      <c r="N15" s="419"/>
      <c r="O15" s="419"/>
      <c r="P15" s="419"/>
      <c r="Q15" s="419"/>
      <c r="R15" s="419"/>
      <c r="S15" s="419"/>
      <c r="T15" s="419"/>
      <c r="U15" s="419"/>
      <c r="V15" s="419"/>
      <c r="W15" s="419"/>
      <c r="X15" s="419"/>
      <c r="Y15" s="419"/>
    </row>
    <row r="16" spans="1:27" s="2" customFormat="1" ht="15" customHeight="1" x14ac:dyDescent="0.2">
      <c r="A16" s="243"/>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469</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54" customFormat="1" ht="21" customHeight="1" x14ac:dyDescent="0.25">
      <c r="A20" s="244"/>
    </row>
    <row r="21" spans="1:27" ht="15.75" customHeight="1" x14ac:dyDescent="0.25">
      <c r="A21" s="444" t="s">
        <v>3</v>
      </c>
      <c r="B21" s="447" t="s">
        <v>476</v>
      </c>
      <c r="C21" s="448"/>
      <c r="D21" s="447" t="s">
        <v>478</v>
      </c>
      <c r="E21" s="448"/>
      <c r="F21" s="439" t="s">
        <v>88</v>
      </c>
      <c r="G21" s="441"/>
      <c r="H21" s="441"/>
      <c r="I21" s="440"/>
      <c r="J21" s="444" t="s">
        <v>479</v>
      </c>
      <c r="K21" s="447" t="s">
        <v>480</v>
      </c>
      <c r="L21" s="448"/>
      <c r="M21" s="447" t="s">
        <v>481</v>
      </c>
      <c r="N21" s="448"/>
      <c r="O21" s="447" t="s">
        <v>468</v>
      </c>
      <c r="P21" s="448"/>
      <c r="Q21" s="447" t="s">
        <v>121</v>
      </c>
      <c r="R21" s="448"/>
      <c r="S21" s="444" t="s">
        <v>120</v>
      </c>
      <c r="T21" s="444" t="s">
        <v>482</v>
      </c>
      <c r="U21" s="444" t="s">
        <v>477</v>
      </c>
      <c r="V21" s="447" t="s">
        <v>119</v>
      </c>
      <c r="W21" s="448"/>
      <c r="X21" s="439" t="s">
        <v>111</v>
      </c>
      <c r="Y21" s="441"/>
      <c r="Z21" s="439" t="s">
        <v>110</v>
      </c>
      <c r="AA21" s="441"/>
    </row>
    <row r="22" spans="1:27" ht="216" customHeight="1" x14ac:dyDescent="0.25">
      <c r="A22" s="445"/>
      <c r="B22" s="449"/>
      <c r="C22" s="450"/>
      <c r="D22" s="449"/>
      <c r="E22" s="450"/>
      <c r="F22" s="439" t="s">
        <v>118</v>
      </c>
      <c r="G22" s="440"/>
      <c r="H22" s="439" t="s">
        <v>117</v>
      </c>
      <c r="I22" s="440"/>
      <c r="J22" s="446"/>
      <c r="K22" s="449"/>
      <c r="L22" s="450"/>
      <c r="M22" s="449"/>
      <c r="N22" s="450"/>
      <c r="O22" s="449"/>
      <c r="P22" s="450"/>
      <c r="Q22" s="449"/>
      <c r="R22" s="450"/>
      <c r="S22" s="446"/>
      <c r="T22" s="446"/>
      <c r="U22" s="446"/>
      <c r="V22" s="449"/>
      <c r="W22" s="450"/>
      <c r="X22" s="100" t="s">
        <v>109</v>
      </c>
      <c r="Y22" s="100" t="s">
        <v>466</v>
      </c>
      <c r="Z22" s="100" t="s">
        <v>108</v>
      </c>
      <c r="AA22" s="100" t="s">
        <v>107</v>
      </c>
    </row>
    <row r="23" spans="1:27" ht="60" customHeight="1" x14ac:dyDescent="0.25">
      <c r="A23" s="446"/>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2">
        <v>1</v>
      </c>
      <c r="B25" s="232" t="s">
        <v>525</v>
      </c>
      <c r="C25" s="232" t="s">
        <v>613</v>
      </c>
      <c r="D25" s="232" t="s">
        <v>525</v>
      </c>
      <c r="E25" s="232" t="s">
        <v>614</v>
      </c>
      <c r="F25" s="232" t="s">
        <v>525</v>
      </c>
      <c r="G25" s="232">
        <v>0.4</v>
      </c>
      <c r="H25" s="232" t="s">
        <v>525</v>
      </c>
      <c r="I25" s="232">
        <v>0.4</v>
      </c>
      <c r="J25" s="232" t="s">
        <v>525</v>
      </c>
      <c r="K25" s="232" t="s">
        <v>525</v>
      </c>
      <c r="L25" s="232">
        <v>1</v>
      </c>
      <c r="M25" s="232" t="s">
        <v>525</v>
      </c>
      <c r="N25" s="232">
        <v>35</v>
      </c>
      <c r="O25" s="232" t="s">
        <v>525</v>
      </c>
      <c r="P25" s="232" t="s">
        <v>520</v>
      </c>
      <c r="Q25" s="232" t="s">
        <v>525</v>
      </c>
      <c r="R25" s="394">
        <v>8.0000000000000002E-3</v>
      </c>
      <c r="S25" s="232" t="s">
        <v>525</v>
      </c>
      <c r="T25" s="232" t="s">
        <v>525</v>
      </c>
      <c r="U25" s="232" t="s">
        <v>525</v>
      </c>
      <c r="V25" s="232" t="s">
        <v>525</v>
      </c>
      <c r="W25" s="232" t="s">
        <v>612</v>
      </c>
      <c r="X25" s="232" t="s">
        <v>525</v>
      </c>
      <c r="Y25" s="232" t="s">
        <v>525</v>
      </c>
      <c r="Z25" s="232" t="s">
        <v>525</v>
      </c>
      <c r="AA25" s="232" t="s">
        <v>525</v>
      </c>
    </row>
    <row r="26" spans="1:27" s="154" customFormat="1" x14ac:dyDescent="0.25">
      <c r="A26" s="232">
        <v>2</v>
      </c>
      <c r="B26" s="232" t="s">
        <v>525</v>
      </c>
      <c r="C26" s="232" t="s">
        <v>613</v>
      </c>
      <c r="D26" s="232" t="s">
        <v>525</v>
      </c>
      <c r="E26" s="232" t="s">
        <v>615</v>
      </c>
      <c r="F26" s="232" t="s">
        <v>525</v>
      </c>
      <c r="G26" s="232">
        <v>0.4</v>
      </c>
      <c r="H26" s="232" t="s">
        <v>525</v>
      </c>
      <c r="I26" s="232">
        <v>0.4</v>
      </c>
      <c r="J26" s="232" t="s">
        <v>525</v>
      </c>
      <c r="K26" s="232" t="s">
        <v>525</v>
      </c>
      <c r="L26" s="232">
        <v>1</v>
      </c>
      <c r="M26" s="232" t="s">
        <v>525</v>
      </c>
      <c r="N26" s="232">
        <v>35</v>
      </c>
      <c r="O26" s="232" t="s">
        <v>525</v>
      </c>
      <c r="P26" s="232" t="s">
        <v>520</v>
      </c>
      <c r="Q26" s="232" t="s">
        <v>525</v>
      </c>
      <c r="R26" s="394">
        <v>8.1000000000000003E-2</v>
      </c>
      <c r="S26" s="232" t="s">
        <v>525</v>
      </c>
      <c r="T26" s="232" t="s">
        <v>525</v>
      </c>
      <c r="U26" s="232" t="s">
        <v>525</v>
      </c>
      <c r="V26" s="232" t="s">
        <v>525</v>
      </c>
      <c r="W26" s="232" t="s">
        <v>612</v>
      </c>
      <c r="X26" s="232" t="s">
        <v>525</v>
      </c>
      <c r="Y26" s="232" t="s">
        <v>525</v>
      </c>
      <c r="Z26" s="232" t="s">
        <v>525</v>
      </c>
      <c r="AA26" s="232" t="s">
        <v>525</v>
      </c>
    </row>
    <row r="27" spans="1:27" x14ac:dyDescent="0.25">
      <c r="A27" s="250"/>
      <c r="B27" s="47"/>
      <c r="C27" s="47"/>
      <c r="D27" s="47"/>
      <c r="G27" s="251"/>
      <c r="R27" s="405">
        <f>SUM(R25:R26)</f>
        <v>8.8999999999999996E-2</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18" t="s">
        <v>7</v>
      </c>
      <c r="B7" s="418"/>
      <c r="C7" s="418"/>
      <c r="D7" s="11"/>
      <c r="E7" s="11"/>
      <c r="F7" s="11"/>
      <c r="G7" s="11"/>
      <c r="H7" s="11"/>
      <c r="I7" s="11"/>
      <c r="J7" s="11"/>
      <c r="K7" s="11"/>
      <c r="L7" s="11"/>
      <c r="M7" s="11"/>
      <c r="N7" s="11"/>
      <c r="O7" s="11"/>
      <c r="P7" s="11"/>
      <c r="Q7" s="11"/>
      <c r="R7" s="11"/>
      <c r="S7" s="11"/>
      <c r="T7" s="11"/>
      <c r="U7" s="11"/>
    </row>
    <row r="8" spans="1:29" s="10" customFormat="1" ht="18.75" x14ac:dyDescent="0.2">
      <c r="A8" s="418"/>
      <c r="B8" s="418"/>
      <c r="C8" s="418"/>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23" t="s">
        <v>6</v>
      </c>
      <c r="B10" s="423"/>
      <c r="C10" s="423"/>
      <c r="D10" s="4"/>
      <c r="E10" s="4"/>
      <c r="F10" s="4"/>
      <c r="G10" s="4"/>
      <c r="H10" s="11"/>
      <c r="I10" s="11"/>
      <c r="J10" s="11"/>
      <c r="K10" s="11"/>
      <c r="L10" s="11"/>
      <c r="M10" s="11"/>
      <c r="N10" s="11"/>
      <c r="O10" s="11"/>
      <c r="P10" s="11"/>
      <c r="Q10" s="11"/>
      <c r="R10" s="11"/>
      <c r="S10" s="11"/>
      <c r="T10" s="11"/>
      <c r="U10" s="11"/>
    </row>
    <row r="11" spans="1:29" s="10" customFormat="1" ht="18.75" x14ac:dyDescent="0.2">
      <c r="A11" s="418"/>
      <c r="B11" s="418"/>
      <c r="C11" s="418"/>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L_140-179</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23" t="s">
        <v>5</v>
      </c>
      <c r="B13" s="423"/>
      <c r="C13" s="4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4"/>
      <c r="B14" s="424"/>
      <c r="C14" s="424"/>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Приобретение электросетевого комплекса в г.Калининграде, ул.Молодой Гвардии, д.7</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23" t="s">
        <v>4</v>
      </c>
      <c r="B16" s="423"/>
      <c r="C16" s="423"/>
      <c r="D16" s="4"/>
      <c r="E16" s="4"/>
      <c r="F16" s="4"/>
      <c r="G16" s="4"/>
      <c r="H16" s="4"/>
      <c r="I16" s="4"/>
      <c r="J16" s="4"/>
      <c r="K16" s="4"/>
      <c r="L16" s="4"/>
      <c r="M16" s="4"/>
      <c r="N16" s="4"/>
      <c r="O16" s="4"/>
      <c r="P16" s="4"/>
      <c r="Q16" s="4"/>
      <c r="R16" s="4"/>
      <c r="S16" s="4"/>
      <c r="T16" s="4"/>
      <c r="U16" s="4"/>
    </row>
    <row r="17" spans="1:21" s="2" customFormat="1" ht="15" customHeight="1" x14ac:dyDescent="0.2">
      <c r="A17" s="425"/>
      <c r="B17" s="425"/>
      <c r="C17" s="425"/>
      <c r="D17" s="3"/>
      <c r="E17" s="3"/>
      <c r="F17" s="3"/>
      <c r="G17" s="3"/>
      <c r="H17" s="3"/>
      <c r="I17" s="3"/>
      <c r="J17" s="3"/>
      <c r="K17" s="3"/>
      <c r="L17" s="3"/>
      <c r="M17" s="3"/>
      <c r="N17" s="3"/>
      <c r="O17" s="3"/>
      <c r="P17" s="3"/>
      <c r="Q17" s="3"/>
      <c r="R17" s="3"/>
    </row>
    <row r="18" spans="1:21" s="2" customFormat="1" ht="27.75" customHeight="1" x14ac:dyDescent="0.2">
      <c r="A18" s="426" t="s">
        <v>461</v>
      </c>
      <c r="B18" s="426"/>
      <c r="C18" s="42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г.Калининграде, ул.Молодой Гвардии, д.7</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616</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617</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40"/>
      <c r="AB6" s="140"/>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40"/>
      <c r="AB7" s="140"/>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1"/>
      <c r="AB8" s="141"/>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2"/>
      <c r="AB9" s="142"/>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40"/>
      <c r="AB10" s="140"/>
    </row>
    <row r="11" spans="1:28" x14ac:dyDescent="0.25">
      <c r="A11" s="419" t="str">
        <f>'1. паспорт местоположение'!A12:C12</f>
        <v>L_140-179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41"/>
      <c r="AB11" s="141"/>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2"/>
      <c r="AB12" s="142"/>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9"/>
      <c r="AB13" s="9"/>
    </row>
    <row r="14" spans="1:28" x14ac:dyDescent="0.25">
      <c r="A14" s="419" t="str">
        <f>'1. паспорт местоположение'!A15</f>
        <v>Приобретение электросетевого комплекса в г.Калининграде, ул.Молодой Гвардии, д.7</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1"/>
      <c r="AB14" s="141"/>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2"/>
      <c r="AB15" s="142"/>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50"/>
      <c r="AB16" s="150"/>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50"/>
      <c r="AB17" s="150"/>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50"/>
      <c r="AB18" s="150"/>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50"/>
      <c r="AB19" s="150"/>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51"/>
      <c r="AB20" s="151"/>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51"/>
      <c r="AB21" s="151"/>
    </row>
    <row r="22" spans="1:28" x14ac:dyDescent="0.25">
      <c r="A22" s="454" t="s">
        <v>493</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52"/>
      <c r="AB22" s="152"/>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18" t="s">
        <v>7</v>
      </c>
      <c r="B7" s="418"/>
      <c r="C7" s="418"/>
      <c r="D7" s="418"/>
      <c r="E7" s="418"/>
      <c r="F7" s="418"/>
      <c r="G7" s="418"/>
      <c r="H7" s="418"/>
      <c r="I7" s="418"/>
      <c r="J7" s="418"/>
      <c r="K7" s="418"/>
      <c r="L7" s="418"/>
      <c r="M7" s="418"/>
      <c r="N7" s="140"/>
      <c r="O7" s="140"/>
      <c r="P7" s="140"/>
      <c r="Q7" s="140"/>
      <c r="R7" s="140"/>
      <c r="S7" s="140"/>
      <c r="T7" s="140"/>
      <c r="U7" s="140"/>
      <c r="V7" s="140"/>
      <c r="W7" s="140"/>
    </row>
    <row r="8" spans="1:25" s="183" customFormat="1" ht="18.75" x14ac:dyDescent="0.2">
      <c r="A8" s="418"/>
      <c r="B8" s="418"/>
      <c r="C8" s="418"/>
      <c r="D8" s="418"/>
      <c r="E8" s="418"/>
      <c r="F8" s="418"/>
      <c r="G8" s="418"/>
      <c r="H8" s="418"/>
      <c r="I8" s="418"/>
      <c r="J8" s="418"/>
      <c r="K8" s="418"/>
      <c r="L8" s="418"/>
      <c r="M8" s="418"/>
      <c r="N8" s="140"/>
      <c r="O8" s="140"/>
      <c r="P8" s="140"/>
      <c r="Q8" s="140"/>
      <c r="R8" s="140"/>
      <c r="S8" s="140"/>
      <c r="T8" s="140"/>
      <c r="U8" s="140"/>
      <c r="V8" s="140"/>
      <c r="W8" s="140"/>
    </row>
    <row r="9" spans="1:25" s="183"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40"/>
      <c r="O9" s="140"/>
      <c r="P9" s="140"/>
      <c r="Q9" s="140"/>
      <c r="R9" s="140"/>
      <c r="S9" s="140"/>
      <c r="T9" s="140"/>
      <c r="U9" s="140"/>
      <c r="V9" s="140"/>
      <c r="W9" s="140"/>
    </row>
    <row r="10" spans="1:25" s="183" customFormat="1" ht="18.75" x14ac:dyDescent="0.2">
      <c r="A10" s="423" t="s">
        <v>6</v>
      </c>
      <c r="B10" s="423"/>
      <c r="C10" s="423"/>
      <c r="D10" s="423"/>
      <c r="E10" s="423"/>
      <c r="F10" s="423"/>
      <c r="G10" s="423"/>
      <c r="H10" s="423"/>
      <c r="I10" s="423"/>
      <c r="J10" s="423"/>
      <c r="K10" s="423"/>
      <c r="L10" s="423"/>
      <c r="M10" s="423"/>
      <c r="N10" s="140"/>
      <c r="O10" s="140"/>
      <c r="P10" s="140"/>
      <c r="Q10" s="140"/>
      <c r="R10" s="140"/>
      <c r="S10" s="140"/>
      <c r="T10" s="140"/>
      <c r="U10" s="140"/>
      <c r="V10" s="140"/>
      <c r="W10" s="140"/>
    </row>
    <row r="11" spans="1:25" s="183" customFormat="1" ht="18.75" x14ac:dyDescent="0.2">
      <c r="A11" s="418"/>
      <c r="B11" s="418"/>
      <c r="C11" s="418"/>
      <c r="D11" s="418"/>
      <c r="E11" s="418"/>
      <c r="F11" s="418"/>
      <c r="G11" s="418"/>
      <c r="H11" s="418"/>
      <c r="I11" s="418"/>
      <c r="J11" s="418"/>
      <c r="K11" s="418"/>
      <c r="L11" s="418"/>
      <c r="M11" s="418"/>
      <c r="N11" s="140"/>
      <c r="O11" s="140"/>
      <c r="P11" s="140"/>
      <c r="Q11" s="140"/>
      <c r="R11" s="140"/>
      <c r="S11" s="140"/>
      <c r="T11" s="140"/>
      <c r="U11" s="140"/>
      <c r="V11" s="140"/>
      <c r="W11" s="140"/>
    </row>
    <row r="12" spans="1:25" s="183" customFormat="1" ht="18.75" x14ac:dyDescent="0.2">
      <c r="A12" s="419" t="str">
        <f>'1. паспорт местоположение'!A12:C12</f>
        <v>L_140-179</v>
      </c>
      <c r="B12" s="419"/>
      <c r="C12" s="419"/>
      <c r="D12" s="419"/>
      <c r="E12" s="419"/>
      <c r="F12" s="419"/>
      <c r="G12" s="419"/>
      <c r="H12" s="419"/>
      <c r="I12" s="419"/>
      <c r="J12" s="419"/>
      <c r="K12" s="419"/>
      <c r="L12" s="419"/>
      <c r="M12" s="419"/>
      <c r="N12" s="140"/>
      <c r="O12" s="140"/>
      <c r="P12" s="140"/>
      <c r="Q12" s="140"/>
      <c r="R12" s="140"/>
      <c r="S12" s="140"/>
      <c r="T12" s="140"/>
      <c r="U12" s="140"/>
      <c r="V12" s="140"/>
      <c r="W12" s="140"/>
    </row>
    <row r="13" spans="1:25" s="183" customFormat="1" ht="18.75" x14ac:dyDescent="0.2">
      <c r="A13" s="423" t="s">
        <v>5</v>
      </c>
      <c r="B13" s="423"/>
      <c r="C13" s="423"/>
      <c r="D13" s="423"/>
      <c r="E13" s="423"/>
      <c r="F13" s="423"/>
      <c r="G13" s="423"/>
      <c r="H13" s="423"/>
      <c r="I13" s="423"/>
      <c r="J13" s="423"/>
      <c r="K13" s="423"/>
      <c r="L13" s="423"/>
      <c r="M13" s="423"/>
      <c r="N13" s="140"/>
      <c r="O13" s="140"/>
      <c r="P13" s="140"/>
      <c r="Q13" s="140"/>
      <c r="R13" s="140"/>
      <c r="S13" s="140"/>
      <c r="T13" s="140"/>
      <c r="U13" s="140"/>
      <c r="V13" s="140"/>
      <c r="W13" s="140"/>
    </row>
    <row r="14" spans="1:25" s="7" customFormat="1" ht="15.75" customHeight="1" x14ac:dyDescent="0.2">
      <c r="A14" s="424"/>
      <c r="B14" s="424"/>
      <c r="C14" s="424"/>
      <c r="D14" s="424"/>
      <c r="E14" s="424"/>
      <c r="F14" s="424"/>
      <c r="G14" s="424"/>
      <c r="H14" s="424"/>
      <c r="I14" s="424"/>
      <c r="J14" s="424"/>
      <c r="K14" s="424"/>
      <c r="L14" s="424"/>
      <c r="M14" s="424"/>
      <c r="N14" s="401"/>
      <c r="O14" s="401"/>
      <c r="P14" s="401"/>
      <c r="Q14" s="401"/>
      <c r="R14" s="401"/>
      <c r="S14" s="401"/>
      <c r="T14" s="401"/>
      <c r="U14" s="401"/>
      <c r="V14" s="401"/>
      <c r="W14" s="401"/>
    </row>
    <row r="15" spans="1:25" s="182" customFormat="1" ht="12" x14ac:dyDescent="0.2">
      <c r="A15" s="419" t="str">
        <f>'1. паспорт местоположение'!A15</f>
        <v>Приобретение электросетевого комплекса в г.Калининграде, ул.Молодой Гвардии, д.7</v>
      </c>
      <c r="B15" s="419"/>
      <c r="C15" s="419"/>
      <c r="D15" s="419"/>
      <c r="E15" s="419"/>
      <c r="F15" s="419"/>
      <c r="G15" s="419"/>
      <c r="H15" s="419"/>
      <c r="I15" s="419"/>
      <c r="J15" s="419"/>
      <c r="K15" s="419"/>
      <c r="L15" s="419"/>
      <c r="M15" s="419"/>
      <c r="N15" s="141"/>
      <c r="O15" s="141"/>
      <c r="P15" s="141"/>
      <c r="Q15" s="141"/>
      <c r="R15" s="141"/>
      <c r="S15" s="141"/>
      <c r="T15" s="141"/>
      <c r="U15" s="141"/>
      <c r="V15" s="141"/>
      <c r="W15" s="141"/>
    </row>
    <row r="16" spans="1:25" s="182" customFormat="1" ht="15" customHeight="1" x14ac:dyDescent="0.2">
      <c r="A16" s="423" t="s">
        <v>4</v>
      </c>
      <c r="B16" s="423"/>
      <c r="C16" s="423"/>
      <c r="D16" s="423"/>
      <c r="E16" s="423"/>
      <c r="F16" s="423"/>
      <c r="G16" s="423"/>
      <c r="H16" s="423"/>
      <c r="I16" s="423"/>
      <c r="J16" s="423"/>
      <c r="K16" s="423"/>
      <c r="L16" s="423"/>
      <c r="M16" s="423"/>
      <c r="N16" s="142"/>
      <c r="O16" s="142"/>
      <c r="P16" s="142"/>
      <c r="Q16" s="142"/>
      <c r="R16" s="142"/>
      <c r="S16" s="142"/>
      <c r="T16" s="142"/>
      <c r="U16" s="142"/>
      <c r="V16" s="142"/>
      <c r="W16" s="142"/>
    </row>
    <row r="17" spans="1:23" s="182" customFormat="1" ht="15" customHeight="1" x14ac:dyDescent="0.2">
      <c r="A17" s="425"/>
      <c r="B17" s="425"/>
      <c r="C17" s="425"/>
      <c r="D17" s="425"/>
      <c r="E17" s="425"/>
      <c r="F17" s="425"/>
      <c r="G17" s="425"/>
      <c r="H17" s="425"/>
      <c r="I17" s="425"/>
      <c r="J17" s="425"/>
      <c r="K17" s="425"/>
      <c r="L17" s="425"/>
      <c r="M17" s="425"/>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17" t="s">
        <v>3</v>
      </c>
      <c r="B19" s="417" t="s">
        <v>82</v>
      </c>
      <c r="C19" s="417" t="s">
        <v>81</v>
      </c>
      <c r="D19" s="417" t="s">
        <v>73</v>
      </c>
      <c r="E19" s="461" t="s">
        <v>80</v>
      </c>
      <c r="F19" s="462"/>
      <c r="G19" s="462"/>
      <c r="H19" s="462"/>
      <c r="I19" s="463"/>
      <c r="J19" s="417" t="s">
        <v>79</v>
      </c>
      <c r="K19" s="417"/>
      <c r="L19" s="417"/>
      <c r="M19" s="417"/>
      <c r="N19" s="400"/>
      <c r="O19" s="400"/>
      <c r="P19" s="400"/>
      <c r="Q19" s="400"/>
      <c r="R19" s="400"/>
      <c r="S19" s="400"/>
      <c r="T19" s="400"/>
    </row>
    <row r="20" spans="1:23" s="182" customFormat="1" ht="51" customHeight="1" x14ac:dyDescent="0.2">
      <c r="A20" s="417"/>
      <c r="B20" s="417"/>
      <c r="C20" s="417"/>
      <c r="D20" s="417"/>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0"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1" t="str">
        <f>'1. паспорт местоположение'!A5:C5</f>
        <v>Год раскрытия информации: 2022 год</v>
      </c>
      <c r="B5" s="471"/>
      <c r="C5" s="471"/>
      <c r="D5" s="471"/>
      <c r="E5" s="471"/>
      <c r="F5" s="471"/>
      <c r="G5" s="471"/>
      <c r="H5" s="471"/>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18" t="s">
        <v>7</v>
      </c>
      <c r="B7" s="418"/>
      <c r="C7" s="418"/>
      <c r="D7" s="418"/>
      <c r="E7" s="418"/>
      <c r="F7" s="418"/>
      <c r="G7" s="418"/>
      <c r="H7" s="418"/>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42" t="str">
        <f>'1. паспорт местоположение'!A9:C9</f>
        <v>Акционерное общество "Янтарьэнерго" ДЗО  ПАО "Россети"</v>
      </c>
      <c r="B9" s="442"/>
      <c r="C9" s="442"/>
      <c r="D9" s="442"/>
      <c r="E9" s="442"/>
      <c r="F9" s="442"/>
      <c r="G9" s="442"/>
      <c r="H9" s="44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23" t="s">
        <v>6</v>
      </c>
      <c r="B10" s="423"/>
      <c r="C10" s="423"/>
      <c r="D10" s="423"/>
      <c r="E10" s="423"/>
      <c r="F10" s="423"/>
      <c r="G10" s="423"/>
      <c r="H10" s="423"/>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42" t="str">
        <f>'1. паспорт местоположение'!A12:C12</f>
        <v>L_140-179</v>
      </c>
      <c r="B12" s="442"/>
      <c r="C12" s="442"/>
      <c r="D12" s="442"/>
      <c r="E12" s="442"/>
      <c r="F12" s="442"/>
      <c r="G12" s="442"/>
      <c r="H12" s="442"/>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23" t="s">
        <v>5</v>
      </c>
      <c r="B13" s="423"/>
      <c r="C13" s="423"/>
      <c r="D13" s="423"/>
      <c r="E13" s="423"/>
      <c r="F13" s="423"/>
      <c r="G13" s="423"/>
      <c r="H13" s="423"/>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2" t="str">
        <f>'1. паспорт местоположение'!A15:C15</f>
        <v>Приобретение электросетевого комплекса в г.Калининграде, ул.Молодой Гвардии, д.7</v>
      </c>
      <c r="B15" s="426"/>
      <c r="C15" s="426"/>
      <c r="D15" s="426"/>
      <c r="E15" s="426"/>
      <c r="F15" s="426"/>
      <c r="G15" s="426"/>
      <c r="H15" s="42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23" t="s">
        <v>4</v>
      </c>
      <c r="B16" s="423"/>
      <c r="C16" s="423"/>
      <c r="D16" s="423"/>
      <c r="E16" s="423"/>
      <c r="F16" s="423"/>
      <c r="G16" s="423"/>
      <c r="H16" s="423"/>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42" t="s">
        <v>471</v>
      </c>
      <c r="B18" s="442"/>
      <c r="C18" s="442"/>
      <c r="D18" s="442"/>
      <c r="E18" s="442"/>
      <c r="F18" s="442"/>
      <c r="G18" s="442"/>
      <c r="H18" s="44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50240</v>
      </c>
    </row>
    <row r="26" spans="1:44" x14ac:dyDescent="0.2">
      <c r="A26" s="286" t="s">
        <v>537</v>
      </c>
      <c r="B26" s="287">
        <v>0</v>
      </c>
    </row>
    <row r="27" spans="1:44" x14ac:dyDescent="0.2">
      <c r="A27" s="286" t="s">
        <v>320</v>
      </c>
      <c r="B27" s="287">
        <f>$B$123</f>
        <v>35</v>
      </c>
      <c r="D27" s="279" t="s">
        <v>322</v>
      </c>
    </row>
    <row r="28" spans="1:44" ht="16.149999999999999" customHeight="1" thickBot="1" x14ac:dyDescent="0.25">
      <c r="A28" s="288" t="s">
        <v>318</v>
      </c>
      <c r="B28" s="289">
        <v>1</v>
      </c>
      <c r="D28" s="464" t="s">
        <v>321</v>
      </c>
      <c r="E28" s="465"/>
      <c r="F28" s="466"/>
      <c r="G28" s="469" t="str">
        <f>IF(SUM(B89:L89)=0,"не окупается",SUM(B89:L89))</f>
        <v>не окупается</v>
      </c>
      <c r="H28" s="470"/>
    </row>
    <row r="29" spans="1:44" ht="15.6" customHeight="1" x14ac:dyDescent="0.2">
      <c r="A29" s="284" t="s">
        <v>317</v>
      </c>
      <c r="B29" s="285">
        <f>$B$126*$B$127</f>
        <v>1507.2</v>
      </c>
      <c r="D29" s="464" t="s">
        <v>319</v>
      </c>
      <c r="E29" s="465"/>
      <c r="F29" s="466"/>
      <c r="G29" s="469" t="str">
        <f>IF(SUM(B90:L90)=0,"не окупается",SUM(B90:L90))</f>
        <v>не окупается</v>
      </c>
      <c r="H29" s="470"/>
    </row>
    <row r="30" spans="1:44" ht="27.6" customHeight="1" x14ac:dyDescent="0.2">
      <c r="A30" s="286" t="s">
        <v>538</v>
      </c>
      <c r="B30" s="287">
        <v>1</v>
      </c>
      <c r="D30" s="464" t="s">
        <v>539</v>
      </c>
      <c r="E30" s="465"/>
      <c r="F30" s="466"/>
      <c r="G30" s="467">
        <f>L87</f>
        <v>-8970.6928549520671</v>
      </c>
      <c r="H30" s="468"/>
    </row>
    <row r="31" spans="1:44" x14ac:dyDescent="0.2">
      <c r="A31" s="286" t="s">
        <v>316</v>
      </c>
      <c r="B31" s="287">
        <v>1</v>
      </c>
      <c r="D31" s="475"/>
      <c r="E31" s="476"/>
      <c r="F31" s="477"/>
      <c r="G31" s="475"/>
      <c r="H31" s="477"/>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50239.95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50239.95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-1862.1138295535195</v>
      </c>
      <c r="D60" s="202">
        <f>SUM(D61:D65)</f>
        <v>-1940.3226103947675</v>
      </c>
      <c r="E60" s="202">
        <f t="shared" si="11"/>
        <v>-2021.8161600313476</v>
      </c>
      <c r="F60" s="202">
        <f t="shared" si="11"/>
        <v>-2106.7324387526642</v>
      </c>
      <c r="G60" s="202">
        <f t="shared" si="11"/>
        <v>-2195.2152011802764</v>
      </c>
      <c r="H60" s="202">
        <f t="shared" si="11"/>
        <v>-2287.414239629848</v>
      </c>
      <c r="I60" s="202">
        <f t="shared" si="11"/>
        <v>-2383.4856376943017</v>
      </c>
      <c r="J60" s="202">
        <f t="shared" si="11"/>
        <v>-2483.5920344774627</v>
      </c>
      <c r="K60" s="202">
        <f t="shared" si="11"/>
        <v>-2587.9028999255165</v>
      </c>
      <c r="L60" s="202">
        <f t="shared" si="11"/>
        <v>-2696.5948217223881</v>
      </c>
      <c r="M60" s="202">
        <f t="shared" si="11"/>
        <v>-2809.8518042347287</v>
      </c>
      <c r="N60" s="202">
        <f t="shared" si="11"/>
        <v>-2927.8655800125871</v>
      </c>
      <c r="O60" s="202">
        <f t="shared" si="11"/>
        <v>-3050.8359343731158</v>
      </c>
      <c r="P60" s="202">
        <f t="shared" si="11"/>
        <v>-3178.971043616787</v>
      </c>
      <c r="Q60" s="202">
        <f t="shared" si="11"/>
        <v>-3312.4878274486919</v>
      </c>
      <c r="R60" s="202">
        <f t="shared" si="11"/>
        <v>-3451.6123162015374</v>
      </c>
      <c r="S60" s="202">
        <f t="shared" si="11"/>
        <v>-3596.5800334820015</v>
      </c>
      <c r="T60" s="202">
        <f t="shared" si="11"/>
        <v>-3747.6363948882458</v>
      </c>
      <c r="U60" s="202">
        <f t="shared" si="11"/>
        <v>-3905.0371234735526</v>
      </c>
      <c r="V60" s="202">
        <f t="shared" si="11"/>
        <v>-4069.048682659442</v>
      </c>
      <c r="W60" s="202">
        <f t="shared" si="11"/>
        <v>-4239.9487273311388</v>
      </c>
      <c r="X60" s="202">
        <f t="shared" si="11"/>
        <v>-4418.0265738790467</v>
      </c>
      <c r="Y60" s="202">
        <f t="shared" si="11"/>
        <v>-4603.5836899819669</v>
      </c>
      <c r="Z60" s="202">
        <f t="shared" si="11"/>
        <v>-4796.9342049612096</v>
      </c>
      <c r="AA60" s="202">
        <f t="shared" ref="AA60:AP60" si="12">SUM(AA61:AA65)</f>
        <v>-4998.4054415695809</v>
      </c>
      <c r="AB60" s="202">
        <f t="shared" si="12"/>
        <v>-5208.3384701155037</v>
      </c>
      <c r="AC60" s="202">
        <f t="shared" si="12"/>
        <v>-5427.0886858603553</v>
      </c>
      <c r="AD60" s="202">
        <f t="shared" si="12"/>
        <v>-5655.0264106664908</v>
      </c>
      <c r="AE60" s="202">
        <f t="shared" si="12"/>
        <v>-5892.5375199144837</v>
      </c>
      <c r="AF60" s="202">
        <f t="shared" si="12"/>
        <v>-6140.0240957508913</v>
      </c>
      <c r="AG60" s="202">
        <f t="shared" si="12"/>
        <v>-6397.9051077724289</v>
      </c>
      <c r="AH60" s="202">
        <f t="shared" si="12"/>
        <v>-6666.6171222988705</v>
      </c>
      <c r="AI60" s="202">
        <f t="shared" si="12"/>
        <v>-6946.6150414354233</v>
      </c>
      <c r="AJ60" s="202">
        <f t="shared" si="12"/>
        <v>-7238.372873175711</v>
      </c>
      <c r="AK60" s="202">
        <f t="shared" si="12"/>
        <v>-7542.3845338490919</v>
      </c>
      <c r="AL60" s="202">
        <f t="shared" si="12"/>
        <v>-7859.1646842707542</v>
      </c>
      <c r="AM60" s="202">
        <f t="shared" si="12"/>
        <v>-8189.2496010101268</v>
      </c>
      <c r="AN60" s="202">
        <f t="shared" si="12"/>
        <v>-8533.1980842525536</v>
      </c>
      <c r="AO60" s="202">
        <f t="shared" si="12"/>
        <v>-8891.5924037911609</v>
      </c>
      <c r="AP60" s="202">
        <f t="shared" si="12"/>
        <v>-9265.0392847503899</v>
      </c>
    </row>
    <row r="61" spans="1:45" x14ac:dyDescent="0.2">
      <c r="A61" s="206" t="s">
        <v>544</v>
      </c>
      <c r="B61" s="202"/>
      <c r="C61" s="202">
        <f>-IF(C$47&lt;=$B$30,0,$B$29*(1+C$49)*$B$28)</f>
        <v>-1862.1138295535195</v>
      </c>
      <c r="D61" s="202">
        <f>-IF(D$47&lt;=$B$30,0,$B$29*(1+D$49)*$B$28)</f>
        <v>-1940.3226103947675</v>
      </c>
      <c r="E61" s="202">
        <f t="shared" ref="E61:AP61" si="13">-IF(E$47&lt;=$B$30,0,$B$29*(1+E$49)*$B$28)</f>
        <v>-2021.8161600313476</v>
      </c>
      <c r="F61" s="202">
        <f t="shared" si="13"/>
        <v>-2106.7324387526642</v>
      </c>
      <c r="G61" s="202">
        <f t="shared" si="13"/>
        <v>-2195.2152011802764</v>
      </c>
      <c r="H61" s="202">
        <f t="shared" si="13"/>
        <v>-2287.414239629848</v>
      </c>
      <c r="I61" s="202">
        <f t="shared" si="13"/>
        <v>-2383.4856376943017</v>
      </c>
      <c r="J61" s="202">
        <f t="shared" si="13"/>
        <v>-2483.5920344774627</v>
      </c>
      <c r="K61" s="202">
        <f t="shared" si="13"/>
        <v>-2587.9028999255165</v>
      </c>
      <c r="L61" s="202">
        <f t="shared" si="13"/>
        <v>-2696.5948217223881</v>
      </c>
      <c r="M61" s="202">
        <f t="shared" si="13"/>
        <v>-2809.8518042347287</v>
      </c>
      <c r="N61" s="202">
        <f t="shared" si="13"/>
        <v>-2927.8655800125871</v>
      </c>
      <c r="O61" s="202">
        <f t="shared" si="13"/>
        <v>-3050.8359343731158</v>
      </c>
      <c r="P61" s="202">
        <f t="shared" si="13"/>
        <v>-3178.971043616787</v>
      </c>
      <c r="Q61" s="202">
        <f t="shared" si="13"/>
        <v>-3312.4878274486919</v>
      </c>
      <c r="R61" s="202">
        <f t="shared" si="13"/>
        <v>-3451.6123162015374</v>
      </c>
      <c r="S61" s="202">
        <f t="shared" si="13"/>
        <v>-3596.5800334820015</v>
      </c>
      <c r="T61" s="202">
        <f t="shared" si="13"/>
        <v>-3747.6363948882458</v>
      </c>
      <c r="U61" s="202">
        <f t="shared" si="13"/>
        <v>-3905.0371234735526</v>
      </c>
      <c r="V61" s="202">
        <f t="shared" si="13"/>
        <v>-4069.048682659442</v>
      </c>
      <c r="W61" s="202">
        <f t="shared" si="13"/>
        <v>-4239.9487273311388</v>
      </c>
      <c r="X61" s="202">
        <f t="shared" si="13"/>
        <v>-4418.0265738790467</v>
      </c>
      <c r="Y61" s="202">
        <f t="shared" si="13"/>
        <v>-4603.5836899819669</v>
      </c>
      <c r="Z61" s="202">
        <f t="shared" si="13"/>
        <v>-4796.9342049612096</v>
      </c>
      <c r="AA61" s="202">
        <f t="shared" si="13"/>
        <v>-4998.4054415695809</v>
      </c>
      <c r="AB61" s="202">
        <f t="shared" si="13"/>
        <v>-5208.3384701155037</v>
      </c>
      <c r="AC61" s="202">
        <f t="shared" si="13"/>
        <v>-5427.0886858603553</v>
      </c>
      <c r="AD61" s="202">
        <f t="shared" si="13"/>
        <v>-5655.0264106664908</v>
      </c>
      <c r="AE61" s="202">
        <f t="shared" si="13"/>
        <v>-5892.5375199144837</v>
      </c>
      <c r="AF61" s="202">
        <f t="shared" si="13"/>
        <v>-6140.0240957508913</v>
      </c>
      <c r="AG61" s="202">
        <f t="shared" si="13"/>
        <v>-6397.9051077724289</v>
      </c>
      <c r="AH61" s="202">
        <f t="shared" si="13"/>
        <v>-6666.6171222988705</v>
      </c>
      <c r="AI61" s="202">
        <f t="shared" si="13"/>
        <v>-6946.6150414354233</v>
      </c>
      <c r="AJ61" s="202">
        <f t="shared" si="13"/>
        <v>-7238.372873175711</v>
      </c>
      <c r="AK61" s="202">
        <f t="shared" si="13"/>
        <v>-7542.3845338490919</v>
      </c>
      <c r="AL61" s="202">
        <f t="shared" si="13"/>
        <v>-7859.1646842707542</v>
      </c>
      <c r="AM61" s="202">
        <f t="shared" si="13"/>
        <v>-8189.2496010101268</v>
      </c>
      <c r="AN61" s="202">
        <f t="shared" si="13"/>
        <v>-8533.1980842525536</v>
      </c>
      <c r="AO61" s="202">
        <f t="shared" si="13"/>
        <v>-8891.5924037911609</v>
      </c>
      <c r="AP61" s="202">
        <f t="shared" si="13"/>
        <v>-9265.0392847503899</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50239.95</v>
      </c>
      <c r="C66" s="205">
        <f t="shared" si="14"/>
        <v>-1862.1138295535195</v>
      </c>
      <c r="D66" s="205">
        <f t="shared" si="14"/>
        <v>-1940.3226103947675</v>
      </c>
      <c r="E66" s="205">
        <f t="shared" si="14"/>
        <v>-2021.8161600313476</v>
      </c>
      <c r="F66" s="205">
        <f t="shared" si="14"/>
        <v>-2106.7324387526642</v>
      </c>
      <c r="G66" s="205">
        <f t="shared" si="14"/>
        <v>-2195.2152011802764</v>
      </c>
      <c r="H66" s="205">
        <f t="shared" si="14"/>
        <v>-2287.414239629848</v>
      </c>
      <c r="I66" s="205">
        <f t="shared" si="14"/>
        <v>-2383.4856376943017</v>
      </c>
      <c r="J66" s="205">
        <f t="shared" si="14"/>
        <v>-2483.5920344774627</v>
      </c>
      <c r="K66" s="205">
        <f t="shared" si="14"/>
        <v>-2587.9028999255165</v>
      </c>
      <c r="L66" s="205">
        <f t="shared" si="14"/>
        <v>-2696.5948217223881</v>
      </c>
      <c r="M66" s="205">
        <f t="shared" si="14"/>
        <v>-2809.8518042347287</v>
      </c>
      <c r="N66" s="205">
        <f t="shared" si="14"/>
        <v>-2927.8655800125871</v>
      </c>
      <c r="O66" s="205">
        <f t="shared" si="14"/>
        <v>-3050.8359343731158</v>
      </c>
      <c r="P66" s="205">
        <f t="shared" si="14"/>
        <v>-3178.971043616787</v>
      </c>
      <c r="Q66" s="205">
        <f t="shared" si="14"/>
        <v>-3312.4878274486919</v>
      </c>
      <c r="R66" s="205">
        <f t="shared" si="14"/>
        <v>-3451.6123162015374</v>
      </c>
      <c r="S66" s="205">
        <f t="shared" si="14"/>
        <v>-3596.5800334820015</v>
      </c>
      <c r="T66" s="205">
        <f t="shared" si="14"/>
        <v>-3747.6363948882458</v>
      </c>
      <c r="U66" s="205">
        <f t="shared" si="14"/>
        <v>-3905.0371234735526</v>
      </c>
      <c r="V66" s="205">
        <f t="shared" si="14"/>
        <v>-4069.048682659442</v>
      </c>
      <c r="W66" s="205">
        <f t="shared" si="14"/>
        <v>-4239.9487273311388</v>
      </c>
      <c r="X66" s="205">
        <f t="shared" si="14"/>
        <v>-4418.0265738790467</v>
      </c>
      <c r="Y66" s="205">
        <f t="shared" si="14"/>
        <v>-4603.5836899819669</v>
      </c>
      <c r="Z66" s="205">
        <f t="shared" si="14"/>
        <v>-4796.9342049612096</v>
      </c>
      <c r="AA66" s="205">
        <f t="shared" si="14"/>
        <v>-4998.4054415695809</v>
      </c>
      <c r="AB66" s="205">
        <f t="shared" si="14"/>
        <v>-5208.3384701155037</v>
      </c>
      <c r="AC66" s="205">
        <f t="shared" si="14"/>
        <v>-5427.0886858603553</v>
      </c>
      <c r="AD66" s="205">
        <f t="shared" si="14"/>
        <v>-5655.0264106664908</v>
      </c>
      <c r="AE66" s="205">
        <f t="shared" si="14"/>
        <v>-5892.5375199144837</v>
      </c>
      <c r="AF66" s="205">
        <f t="shared" si="14"/>
        <v>-6140.0240957508913</v>
      </c>
      <c r="AG66" s="205">
        <f t="shared" si="14"/>
        <v>-6397.9051077724289</v>
      </c>
      <c r="AH66" s="205">
        <f t="shared" si="14"/>
        <v>-6666.6171222988705</v>
      </c>
      <c r="AI66" s="205">
        <f t="shared" si="14"/>
        <v>-6946.6150414354233</v>
      </c>
      <c r="AJ66" s="205">
        <f t="shared" si="14"/>
        <v>-7238.372873175711</v>
      </c>
      <c r="AK66" s="205">
        <f t="shared" si="14"/>
        <v>-7542.3845338490919</v>
      </c>
      <c r="AL66" s="205">
        <f t="shared" si="14"/>
        <v>-7859.1646842707542</v>
      </c>
      <c r="AM66" s="205">
        <f t="shared" si="14"/>
        <v>-8189.2496010101268</v>
      </c>
      <c r="AN66" s="205">
        <f t="shared" si="14"/>
        <v>-8533.1980842525536</v>
      </c>
      <c r="AO66" s="205">
        <f t="shared" si="14"/>
        <v>-8891.5924037911609</v>
      </c>
      <c r="AP66" s="205">
        <f>AP59+AP60</f>
        <v>-9265.0392847503899</v>
      </c>
    </row>
    <row r="67" spans="1:45" x14ac:dyDescent="0.2">
      <c r="A67" s="206" t="s">
        <v>294</v>
      </c>
      <c r="B67" s="315"/>
      <c r="C67" s="202">
        <f>-($B$25)*1.18*$B$28/$B$27</f>
        <v>-1693.8057142857142</v>
      </c>
      <c r="D67" s="202">
        <f>C67</f>
        <v>-1693.8057142857142</v>
      </c>
      <c r="E67" s="202">
        <f t="shared" ref="E67:AP67" si="15">D67</f>
        <v>-1693.8057142857142</v>
      </c>
      <c r="F67" s="202">
        <f t="shared" si="15"/>
        <v>-1693.8057142857142</v>
      </c>
      <c r="G67" s="202">
        <f t="shared" si="15"/>
        <v>-1693.8057142857142</v>
      </c>
      <c r="H67" s="202">
        <f t="shared" si="15"/>
        <v>-1693.8057142857142</v>
      </c>
      <c r="I67" s="202">
        <f t="shared" si="15"/>
        <v>-1693.8057142857142</v>
      </c>
      <c r="J67" s="202">
        <f t="shared" si="15"/>
        <v>-1693.8057142857142</v>
      </c>
      <c r="K67" s="202">
        <f t="shared" si="15"/>
        <v>-1693.8057142857142</v>
      </c>
      <c r="L67" s="202">
        <f t="shared" si="15"/>
        <v>-1693.8057142857142</v>
      </c>
      <c r="M67" s="202">
        <f t="shared" si="15"/>
        <v>-1693.8057142857142</v>
      </c>
      <c r="N67" s="202">
        <f t="shared" si="15"/>
        <v>-1693.8057142857142</v>
      </c>
      <c r="O67" s="202">
        <f t="shared" si="15"/>
        <v>-1693.8057142857142</v>
      </c>
      <c r="P67" s="202">
        <f t="shared" si="15"/>
        <v>-1693.8057142857142</v>
      </c>
      <c r="Q67" s="202">
        <f t="shared" si="15"/>
        <v>-1693.8057142857142</v>
      </c>
      <c r="R67" s="202">
        <f t="shared" si="15"/>
        <v>-1693.8057142857142</v>
      </c>
      <c r="S67" s="202">
        <f t="shared" si="15"/>
        <v>-1693.8057142857142</v>
      </c>
      <c r="T67" s="202">
        <f t="shared" si="15"/>
        <v>-1693.8057142857142</v>
      </c>
      <c r="U67" s="202">
        <f t="shared" si="15"/>
        <v>-1693.8057142857142</v>
      </c>
      <c r="V67" s="202">
        <f t="shared" si="15"/>
        <v>-1693.8057142857142</v>
      </c>
      <c r="W67" s="202">
        <f t="shared" si="15"/>
        <v>-1693.8057142857142</v>
      </c>
      <c r="X67" s="202">
        <f t="shared" si="15"/>
        <v>-1693.8057142857142</v>
      </c>
      <c r="Y67" s="202">
        <f t="shared" si="15"/>
        <v>-1693.8057142857142</v>
      </c>
      <c r="Z67" s="202">
        <f t="shared" si="15"/>
        <v>-1693.8057142857142</v>
      </c>
      <c r="AA67" s="202">
        <f t="shared" si="15"/>
        <v>-1693.8057142857142</v>
      </c>
      <c r="AB67" s="202">
        <f t="shared" si="15"/>
        <v>-1693.8057142857142</v>
      </c>
      <c r="AC67" s="202">
        <f t="shared" si="15"/>
        <v>-1693.8057142857142</v>
      </c>
      <c r="AD67" s="202">
        <f t="shared" si="15"/>
        <v>-1693.8057142857142</v>
      </c>
      <c r="AE67" s="202">
        <f t="shared" si="15"/>
        <v>-1693.8057142857142</v>
      </c>
      <c r="AF67" s="202">
        <f t="shared" si="15"/>
        <v>-1693.8057142857142</v>
      </c>
      <c r="AG67" s="202">
        <f t="shared" si="15"/>
        <v>-1693.8057142857142</v>
      </c>
      <c r="AH67" s="202">
        <f t="shared" si="15"/>
        <v>-1693.8057142857142</v>
      </c>
      <c r="AI67" s="202">
        <f t="shared" si="15"/>
        <v>-1693.8057142857142</v>
      </c>
      <c r="AJ67" s="202">
        <f t="shared" si="15"/>
        <v>-1693.8057142857142</v>
      </c>
      <c r="AK67" s="202">
        <f t="shared" si="15"/>
        <v>-1693.8057142857142</v>
      </c>
      <c r="AL67" s="202">
        <f t="shared" si="15"/>
        <v>-1693.8057142857142</v>
      </c>
      <c r="AM67" s="202">
        <f t="shared" si="15"/>
        <v>-1693.8057142857142</v>
      </c>
      <c r="AN67" s="202">
        <f t="shared" si="15"/>
        <v>-1693.8057142857142</v>
      </c>
      <c r="AO67" s="202">
        <f t="shared" si="15"/>
        <v>-1693.8057142857142</v>
      </c>
      <c r="AP67" s="202">
        <f t="shared" si="15"/>
        <v>-1693.8057142857142</v>
      </c>
      <c r="AQ67" s="316">
        <f>SUM(B67:AA67)/1.18</f>
        <v>-35885.714285714283</v>
      </c>
      <c r="AR67" s="317">
        <f>SUM(B67:AF67)/1.18</f>
        <v>-43062.857142857145</v>
      </c>
      <c r="AS67" s="317">
        <f>SUM(B67:AP67)/1.18</f>
        <v>-57417.142857142855</v>
      </c>
    </row>
    <row r="68" spans="1:45" ht="28.5" x14ac:dyDescent="0.2">
      <c r="A68" s="314" t="s">
        <v>547</v>
      </c>
      <c r="B68" s="205">
        <f t="shared" ref="B68:J68" si="16">B66+B67</f>
        <v>50239.95</v>
      </c>
      <c r="C68" s="205">
        <f>C66+C67</f>
        <v>-3555.9195438392335</v>
      </c>
      <c r="D68" s="205">
        <f>D66+D67</f>
        <v>-3634.1283246804815</v>
      </c>
      <c r="E68" s="205">
        <f t="shared" si="16"/>
        <v>-3715.6218743170621</v>
      </c>
      <c r="F68" s="205">
        <f>F66+C67</f>
        <v>-3800.5381530383784</v>
      </c>
      <c r="G68" s="205">
        <f t="shared" si="16"/>
        <v>-3889.0209154659906</v>
      </c>
      <c r="H68" s="205">
        <f t="shared" si="16"/>
        <v>-3981.2199539155622</v>
      </c>
      <c r="I68" s="205">
        <f t="shared" si="16"/>
        <v>-4077.2913519800159</v>
      </c>
      <c r="J68" s="205">
        <f t="shared" si="16"/>
        <v>-4177.3977487631764</v>
      </c>
      <c r="K68" s="205">
        <f>K66+K67</f>
        <v>-4281.7086142112312</v>
      </c>
      <c r="L68" s="205">
        <f>L66+L67</f>
        <v>-4390.4005360081028</v>
      </c>
      <c r="M68" s="205">
        <f t="shared" ref="M68:AO68" si="17">M66+M67</f>
        <v>-4503.6575185204429</v>
      </c>
      <c r="N68" s="205">
        <f t="shared" si="17"/>
        <v>-4621.6712942983013</v>
      </c>
      <c r="O68" s="205">
        <f t="shared" si="17"/>
        <v>-4744.6416486588296</v>
      </c>
      <c r="P68" s="205">
        <f t="shared" si="17"/>
        <v>-4872.7767579025012</v>
      </c>
      <c r="Q68" s="205">
        <f t="shared" si="17"/>
        <v>-5006.2935417344061</v>
      </c>
      <c r="R68" s="205">
        <f t="shared" si="17"/>
        <v>-5145.4180304872516</v>
      </c>
      <c r="S68" s="205">
        <f t="shared" si="17"/>
        <v>-5290.3857477677157</v>
      </c>
      <c r="T68" s="205">
        <f t="shared" si="17"/>
        <v>-5441.4421091739605</v>
      </c>
      <c r="U68" s="205">
        <f t="shared" si="17"/>
        <v>-5598.8428377592663</v>
      </c>
      <c r="V68" s="205">
        <f t="shared" si="17"/>
        <v>-5762.8543969451566</v>
      </c>
      <c r="W68" s="205">
        <f t="shared" si="17"/>
        <v>-5933.754441616853</v>
      </c>
      <c r="X68" s="205">
        <f t="shared" si="17"/>
        <v>-6111.8322881647609</v>
      </c>
      <c r="Y68" s="205">
        <f t="shared" si="17"/>
        <v>-6297.3894042676811</v>
      </c>
      <c r="Z68" s="205">
        <f t="shared" si="17"/>
        <v>-6490.7399192469238</v>
      </c>
      <c r="AA68" s="205">
        <f t="shared" si="17"/>
        <v>-6692.2111558552951</v>
      </c>
      <c r="AB68" s="205">
        <f t="shared" si="17"/>
        <v>-6902.1441844012179</v>
      </c>
      <c r="AC68" s="205">
        <f t="shared" si="17"/>
        <v>-7120.8944001460695</v>
      </c>
      <c r="AD68" s="205">
        <f t="shared" si="17"/>
        <v>-7348.832124952205</v>
      </c>
      <c r="AE68" s="205">
        <f t="shared" si="17"/>
        <v>-7586.3432342001979</v>
      </c>
      <c r="AF68" s="205">
        <f t="shared" si="17"/>
        <v>-7833.8298100366055</v>
      </c>
      <c r="AG68" s="205">
        <f t="shared" si="17"/>
        <v>-8091.7108220581431</v>
      </c>
      <c r="AH68" s="205">
        <f t="shared" si="17"/>
        <v>-8360.4228365845847</v>
      </c>
      <c r="AI68" s="205">
        <f t="shared" si="17"/>
        <v>-8640.4207557211375</v>
      </c>
      <c r="AJ68" s="205">
        <f t="shared" si="17"/>
        <v>-8932.1785874614252</v>
      </c>
      <c r="AK68" s="205">
        <f t="shared" si="17"/>
        <v>-9236.1902481348061</v>
      </c>
      <c r="AL68" s="205">
        <f t="shared" si="17"/>
        <v>-9552.9703985564684</v>
      </c>
      <c r="AM68" s="205">
        <f t="shared" si="17"/>
        <v>-9883.0553152958419</v>
      </c>
      <c r="AN68" s="205">
        <f t="shared" si="17"/>
        <v>-10227.003798538268</v>
      </c>
      <c r="AO68" s="205">
        <f t="shared" si="17"/>
        <v>-10585.398118076875</v>
      </c>
      <c r="AP68" s="205">
        <f>AP66+AP67</f>
        <v>-10958.844999036104</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50239.95</v>
      </c>
      <c r="C70" s="205">
        <f t="shared" si="19"/>
        <v>-3555.9195438392335</v>
      </c>
      <c r="D70" s="205">
        <f t="shared" si="19"/>
        <v>-3634.1283246804815</v>
      </c>
      <c r="E70" s="205">
        <f t="shared" si="19"/>
        <v>-3715.6218743170621</v>
      </c>
      <c r="F70" s="205">
        <f t="shared" si="19"/>
        <v>-3800.5381530383784</v>
      </c>
      <c r="G70" s="205">
        <f t="shared" si="19"/>
        <v>-3889.0209154659906</v>
      </c>
      <c r="H70" s="205">
        <f t="shared" si="19"/>
        <v>-3981.2199539155622</v>
      </c>
      <c r="I70" s="205">
        <f t="shared" si="19"/>
        <v>-4077.2913519800159</v>
      </c>
      <c r="J70" s="205">
        <f t="shared" si="19"/>
        <v>-4177.3977487631764</v>
      </c>
      <c r="K70" s="205">
        <f t="shared" si="19"/>
        <v>-4281.7086142112312</v>
      </c>
      <c r="L70" s="205">
        <f t="shared" si="19"/>
        <v>-4390.4005360081028</v>
      </c>
      <c r="M70" s="205">
        <f t="shared" si="19"/>
        <v>-4503.6575185204429</v>
      </c>
      <c r="N70" s="205">
        <f t="shared" si="19"/>
        <v>-4621.6712942983013</v>
      </c>
      <c r="O70" s="205">
        <f t="shared" si="19"/>
        <v>-4744.6416486588296</v>
      </c>
      <c r="P70" s="205">
        <f t="shared" si="19"/>
        <v>-4872.7767579025012</v>
      </c>
      <c r="Q70" s="205">
        <f t="shared" si="19"/>
        <v>-5006.2935417344061</v>
      </c>
      <c r="R70" s="205">
        <f t="shared" si="19"/>
        <v>-5145.4180304872516</v>
      </c>
      <c r="S70" s="205">
        <f t="shared" si="19"/>
        <v>-5290.3857477677157</v>
      </c>
      <c r="T70" s="205">
        <f t="shared" si="19"/>
        <v>-5441.4421091739605</v>
      </c>
      <c r="U70" s="205">
        <f t="shared" si="19"/>
        <v>-5598.8428377592663</v>
      </c>
      <c r="V70" s="205">
        <f t="shared" si="19"/>
        <v>-5762.8543969451566</v>
      </c>
      <c r="W70" s="205">
        <f t="shared" si="19"/>
        <v>-5933.754441616853</v>
      </c>
      <c r="X70" s="205">
        <f t="shared" si="19"/>
        <v>-6111.8322881647609</v>
      </c>
      <c r="Y70" s="205">
        <f t="shared" si="19"/>
        <v>-6297.3894042676811</v>
      </c>
      <c r="Z70" s="205">
        <f t="shared" si="19"/>
        <v>-6490.7399192469238</v>
      </c>
      <c r="AA70" s="205">
        <f t="shared" si="19"/>
        <v>-6692.2111558552951</v>
      </c>
      <c r="AB70" s="205">
        <f t="shared" si="19"/>
        <v>-6902.1441844012179</v>
      </c>
      <c r="AC70" s="205">
        <f t="shared" si="19"/>
        <v>-7120.8944001460695</v>
      </c>
      <c r="AD70" s="205">
        <f t="shared" si="19"/>
        <v>-7348.832124952205</v>
      </c>
      <c r="AE70" s="205">
        <f t="shared" si="19"/>
        <v>-7586.3432342001979</v>
      </c>
      <c r="AF70" s="205">
        <f t="shared" si="19"/>
        <v>-7833.8298100366055</v>
      </c>
      <c r="AG70" s="205">
        <f t="shared" si="19"/>
        <v>-8091.7108220581431</v>
      </c>
      <c r="AH70" s="205">
        <f t="shared" si="19"/>
        <v>-8360.4228365845847</v>
      </c>
      <c r="AI70" s="205">
        <f t="shared" si="19"/>
        <v>-8640.4207557211375</v>
      </c>
      <c r="AJ70" s="205">
        <f t="shared" si="19"/>
        <v>-8932.1785874614252</v>
      </c>
      <c r="AK70" s="205">
        <f t="shared" si="19"/>
        <v>-9236.1902481348061</v>
      </c>
      <c r="AL70" s="205">
        <f t="shared" si="19"/>
        <v>-9552.9703985564684</v>
      </c>
      <c r="AM70" s="205">
        <f t="shared" si="19"/>
        <v>-9883.0553152958419</v>
      </c>
      <c r="AN70" s="205">
        <f t="shared" si="19"/>
        <v>-10227.003798538268</v>
      </c>
      <c r="AO70" s="205">
        <f t="shared" si="19"/>
        <v>-10585.398118076875</v>
      </c>
      <c r="AP70" s="205">
        <f>AP68+AP69</f>
        <v>-10958.844999036104</v>
      </c>
    </row>
    <row r="71" spans="1:45" x14ac:dyDescent="0.2">
      <c r="A71" s="206" t="s">
        <v>292</v>
      </c>
      <c r="B71" s="202">
        <f t="shared" ref="B71:AP71" si="20">-B70*$B$36</f>
        <v>-10047.99</v>
      </c>
      <c r="C71" s="202">
        <f t="shared" si="20"/>
        <v>711.18390876784679</v>
      </c>
      <c r="D71" s="202">
        <f t="shared" si="20"/>
        <v>726.82566493609636</v>
      </c>
      <c r="E71" s="202">
        <f t="shared" si="20"/>
        <v>743.12437486341241</v>
      </c>
      <c r="F71" s="202">
        <f t="shared" si="20"/>
        <v>760.10763060767567</v>
      </c>
      <c r="G71" s="202">
        <f t="shared" si="20"/>
        <v>777.80418309319816</v>
      </c>
      <c r="H71" s="202">
        <f t="shared" si="20"/>
        <v>796.24399078311251</v>
      </c>
      <c r="I71" s="202">
        <f t="shared" si="20"/>
        <v>815.45827039600317</v>
      </c>
      <c r="J71" s="202">
        <f t="shared" si="20"/>
        <v>835.47954975263531</v>
      </c>
      <c r="K71" s="202">
        <f t="shared" si="20"/>
        <v>856.34172284224633</v>
      </c>
      <c r="L71" s="202">
        <f t="shared" si="20"/>
        <v>878.08010720162065</v>
      </c>
      <c r="M71" s="202">
        <f t="shared" si="20"/>
        <v>900.7315037040886</v>
      </c>
      <c r="N71" s="202">
        <f t="shared" si="20"/>
        <v>924.33425885966028</v>
      </c>
      <c r="O71" s="202">
        <f t="shared" si="20"/>
        <v>948.92832973176598</v>
      </c>
      <c r="P71" s="202">
        <f t="shared" si="20"/>
        <v>974.55535158050031</v>
      </c>
      <c r="Q71" s="202">
        <f t="shared" si="20"/>
        <v>1001.2587083468812</v>
      </c>
      <c r="R71" s="202">
        <f t="shared" si="20"/>
        <v>1029.0836060974505</v>
      </c>
      <c r="S71" s="202">
        <f t="shared" si="20"/>
        <v>1058.0771495535432</v>
      </c>
      <c r="T71" s="202">
        <f t="shared" si="20"/>
        <v>1088.2884218347922</v>
      </c>
      <c r="U71" s="202">
        <f t="shared" si="20"/>
        <v>1119.7685675518533</v>
      </c>
      <c r="V71" s="202">
        <f t="shared" si="20"/>
        <v>1152.5708793890315</v>
      </c>
      <c r="W71" s="202">
        <f t="shared" si="20"/>
        <v>1186.7508883233706</v>
      </c>
      <c r="X71" s="202">
        <f t="shared" si="20"/>
        <v>1222.3664576329522</v>
      </c>
      <c r="Y71" s="202">
        <f t="shared" si="20"/>
        <v>1259.4778808535364</v>
      </c>
      <c r="Z71" s="202">
        <f t="shared" si="20"/>
        <v>1298.1479838493849</v>
      </c>
      <c r="AA71" s="202">
        <f t="shared" si="20"/>
        <v>1338.4422311710591</v>
      </c>
      <c r="AB71" s="202">
        <f t="shared" si="20"/>
        <v>1380.4288368802436</v>
      </c>
      <c r="AC71" s="202">
        <f t="shared" si="20"/>
        <v>1424.178880029214</v>
      </c>
      <c r="AD71" s="202">
        <f t="shared" si="20"/>
        <v>1469.766424990441</v>
      </c>
      <c r="AE71" s="202">
        <f t="shared" si="20"/>
        <v>1517.2686468400398</v>
      </c>
      <c r="AF71" s="202">
        <f t="shared" si="20"/>
        <v>1566.7659620073211</v>
      </c>
      <c r="AG71" s="202">
        <f t="shared" si="20"/>
        <v>1618.3421644116288</v>
      </c>
      <c r="AH71" s="202">
        <f t="shared" si="20"/>
        <v>1672.0845673169169</v>
      </c>
      <c r="AI71" s="202">
        <f t="shared" si="20"/>
        <v>1728.0841511442277</v>
      </c>
      <c r="AJ71" s="202">
        <f t="shared" si="20"/>
        <v>1786.4357174922852</v>
      </c>
      <c r="AK71" s="202">
        <f t="shared" si="20"/>
        <v>1847.2380496269614</v>
      </c>
      <c r="AL71" s="202">
        <f t="shared" si="20"/>
        <v>1910.5940797112937</v>
      </c>
      <c r="AM71" s="202">
        <f t="shared" si="20"/>
        <v>1976.6110630591684</v>
      </c>
      <c r="AN71" s="202">
        <f t="shared" si="20"/>
        <v>2045.4007597076536</v>
      </c>
      <c r="AO71" s="202">
        <f t="shared" si="20"/>
        <v>2117.0796236153751</v>
      </c>
      <c r="AP71" s="202">
        <f t="shared" si="20"/>
        <v>2191.768999807221</v>
      </c>
    </row>
    <row r="72" spans="1:45" ht="15" thickBot="1" x14ac:dyDescent="0.25">
      <c r="A72" s="318" t="s">
        <v>296</v>
      </c>
      <c r="B72" s="207">
        <f t="shared" ref="B72:AO72" si="21">B70+B71</f>
        <v>40191.96</v>
      </c>
      <c r="C72" s="207">
        <f t="shared" si="21"/>
        <v>-2844.7356350713867</v>
      </c>
      <c r="D72" s="207">
        <f t="shared" si="21"/>
        <v>-2907.302659744385</v>
      </c>
      <c r="E72" s="207">
        <f t="shared" si="21"/>
        <v>-2972.4974994536497</v>
      </c>
      <c r="F72" s="207">
        <f t="shared" si="21"/>
        <v>-3040.4305224307027</v>
      </c>
      <c r="G72" s="207">
        <f t="shared" si="21"/>
        <v>-3111.2167323727926</v>
      </c>
      <c r="H72" s="207">
        <f t="shared" si="21"/>
        <v>-3184.9759631324496</v>
      </c>
      <c r="I72" s="207">
        <f t="shared" si="21"/>
        <v>-3261.8330815840127</v>
      </c>
      <c r="J72" s="207">
        <f t="shared" si="21"/>
        <v>-3341.9181990105412</v>
      </c>
      <c r="K72" s="207">
        <f t="shared" si="21"/>
        <v>-3425.3668913689849</v>
      </c>
      <c r="L72" s="207">
        <f t="shared" si="21"/>
        <v>-3512.3204288064821</v>
      </c>
      <c r="M72" s="207">
        <f t="shared" si="21"/>
        <v>-3602.9260148163544</v>
      </c>
      <c r="N72" s="207">
        <f t="shared" si="21"/>
        <v>-3697.3370354386411</v>
      </c>
      <c r="O72" s="207">
        <f t="shared" si="21"/>
        <v>-3795.7133189270635</v>
      </c>
      <c r="P72" s="207">
        <f t="shared" si="21"/>
        <v>-3898.2214063220008</v>
      </c>
      <c r="Q72" s="207">
        <f t="shared" si="21"/>
        <v>-4005.0348333875249</v>
      </c>
      <c r="R72" s="207">
        <f t="shared" si="21"/>
        <v>-4116.3344243898009</v>
      </c>
      <c r="S72" s="207">
        <f t="shared" si="21"/>
        <v>-4232.3085982141729</v>
      </c>
      <c r="T72" s="207">
        <f t="shared" si="21"/>
        <v>-4353.1536873391688</v>
      </c>
      <c r="U72" s="207">
        <f t="shared" si="21"/>
        <v>-4479.0742702074131</v>
      </c>
      <c r="V72" s="207">
        <f t="shared" si="21"/>
        <v>-4610.2835175561249</v>
      </c>
      <c r="W72" s="207">
        <f t="shared" si="21"/>
        <v>-4747.0035532934826</v>
      </c>
      <c r="X72" s="207">
        <f t="shared" si="21"/>
        <v>-4889.4658305318089</v>
      </c>
      <c r="Y72" s="207">
        <f t="shared" si="21"/>
        <v>-5037.9115234141445</v>
      </c>
      <c r="Z72" s="207">
        <f t="shared" si="21"/>
        <v>-5192.5919353975387</v>
      </c>
      <c r="AA72" s="207">
        <f t="shared" si="21"/>
        <v>-5353.7689246842365</v>
      </c>
      <c r="AB72" s="207">
        <f t="shared" si="21"/>
        <v>-5521.7153475209743</v>
      </c>
      <c r="AC72" s="207">
        <f t="shared" si="21"/>
        <v>-5696.7155201168553</v>
      </c>
      <c r="AD72" s="207">
        <f t="shared" si="21"/>
        <v>-5879.065699961764</v>
      </c>
      <c r="AE72" s="207">
        <f t="shared" si="21"/>
        <v>-6069.0745873601581</v>
      </c>
      <c r="AF72" s="207">
        <f t="shared" si="21"/>
        <v>-6267.0638480292846</v>
      </c>
      <c r="AG72" s="207">
        <f t="shared" si="21"/>
        <v>-6473.3686576465143</v>
      </c>
      <c r="AH72" s="207">
        <f t="shared" si="21"/>
        <v>-6688.3382692676678</v>
      </c>
      <c r="AI72" s="207">
        <f t="shared" si="21"/>
        <v>-6912.3366045769098</v>
      </c>
      <c r="AJ72" s="207">
        <f t="shared" si="21"/>
        <v>-7145.74286996914</v>
      </c>
      <c r="AK72" s="207">
        <f t="shared" si="21"/>
        <v>-7388.9521985078445</v>
      </c>
      <c r="AL72" s="207">
        <f t="shared" si="21"/>
        <v>-7642.3763188451749</v>
      </c>
      <c r="AM72" s="207">
        <f t="shared" si="21"/>
        <v>-7906.4442522366735</v>
      </c>
      <c r="AN72" s="207">
        <f t="shared" si="21"/>
        <v>-8181.6030388306144</v>
      </c>
      <c r="AO72" s="207">
        <f t="shared" si="21"/>
        <v>-8468.3184944615004</v>
      </c>
      <c r="AP72" s="207">
        <f>AP70+AP71</f>
        <v>-8767.075999228884</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50239.95</v>
      </c>
      <c r="C75" s="205">
        <f t="shared" si="24"/>
        <v>-3555.9195438392335</v>
      </c>
      <c r="D75" s="205">
        <f>D68</f>
        <v>-3634.1283246804815</v>
      </c>
      <c r="E75" s="205">
        <f t="shared" si="24"/>
        <v>-3715.6218743170621</v>
      </c>
      <c r="F75" s="205">
        <f t="shared" si="24"/>
        <v>-3800.5381530383784</v>
      </c>
      <c r="G75" s="205">
        <f t="shared" si="24"/>
        <v>-3889.0209154659906</v>
      </c>
      <c r="H75" s="205">
        <f t="shared" si="24"/>
        <v>-3981.2199539155622</v>
      </c>
      <c r="I75" s="205">
        <f t="shared" si="24"/>
        <v>-4077.2913519800159</v>
      </c>
      <c r="J75" s="205">
        <f t="shared" si="24"/>
        <v>-4177.3977487631764</v>
      </c>
      <c r="K75" s="205">
        <f t="shared" si="24"/>
        <v>-4281.7086142112312</v>
      </c>
      <c r="L75" s="205">
        <f t="shared" si="24"/>
        <v>-4390.4005360081028</v>
      </c>
      <c r="M75" s="205">
        <f t="shared" si="24"/>
        <v>-4503.6575185204429</v>
      </c>
      <c r="N75" s="205">
        <f t="shared" si="24"/>
        <v>-4621.6712942983013</v>
      </c>
      <c r="O75" s="205">
        <f t="shared" si="24"/>
        <v>-4744.6416486588296</v>
      </c>
      <c r="P75" s="205">
        <f t="shared" si="24"/>
        <v>-4872.7767579025012</v>
      </c>
      <c r="Q75" s="205">
        <f t="shared" si="24"/>
        <v>-5006.2935417344061</v>
      </c>
      <c r="R75" s="205">
        <f t="shared" si="24"/>
        <v>-5145.4180304872516</v>
      </c>
      <c r="S75" s="205">
        <f t="shared" si="24"/>
        <v>-5290.3857477677157</v>
      </c>
      <c r="T75" s="205">
        <f t="shared" si="24"/>
        <v>-5441.4421091739605</v>
      </c>
      <c r="U75" s="205">
        <f t="shared" si="24"/>
        <v>-5598.8428377592663</v>
      </c>
      <c r="V75" s="205">
        <f t="shared" si="24"/>
        <v>-5762.8543969451566</v>
      </c>
      <c r="W75" s="205">
        <f t="shared" si="24"/>
        <v>-5933.754441616853</v>
      </c>
      <c r="X75" s="205">
        <f t="shared" si="24"/>
        <v>-6111.8322881647609</v>
      </c>
      <c r="Y75" s="205">
        <f t="shared" si="24"/>
        <v>-6297.3894042676811</v>
      </c>
      <c r="Z75" s="205">
        <f t="shared" si="24"/>
        <v>-6490.7399192469238</v>
      </c>
      <c r="AA75" s="205">
        <f t="shared" si="24"/>
        <v>-6692.2111558552951</v>
      </c>
      <c r="AB75" s="205">
        <f t="shared" si="24"/>
        <v>-6902.1441844012179</v>
      </c>
      <c r="AC75" s="205">
        <f t="shared" si="24"/>
        <v>-7120.8944001460695</v>
      </c>
      <c r="AD75" s="205">
        <f t="shared" si="24"/>
        <v>-7348.832124952205</v>
      </c>
      <c r="AE75" s="205">
        <f t="shared" si="24"/>
        <v>-7586.3432342001979</v>
      </c>
      <c r="AF75" s="205">
        <f t="shared" si="24"/>
        <v>-7833.8298100366055</v>
      </c>
      <c r="AG75" s="205">
        <f t="shared" si="24"/>
        <v>-8091.7108220581431</v>
      </c>
      <c r="AH75" s="205">
        <f t="shared" si="24"/>
        <v>-8360.4228365845847</v>
      </c>
      <c r="AI75" s="205">
        <f t="shared" si="24"/>
        <v>-8640.4207557211375</v>
      </c>
      <c r="AJ75" s="205">
        <f t="shared" si="24"/>
        <v>-8932.1785874614252</v>
      </c>
      <c r="AK75" s="205">
        <f t="shared" si="24"/>
        <v>-9236.1902481348061</v>
      </c>
      <c r="AL75" s="205">
        <f t="shared" si="24"/>
        <v>-9552.9703985564684</v>
      </c>
      <c r="AM75" s="205">
        <f t="shared" si="24"/>
        <v>-9883.0553152958419</v>
      </c>
      <c r="AN75" s="205">
        <f t="shared" si="24"/>
        <v>-10227.003798538268</v>
      </c>
      <c r="AO75" s="205">
        <f t="shared" si="24"/>
        <v>-10585.398118076875</v>
      </c>
      <c r="AP75" s="205">
        <f>AP68</f>
        <v>-10958.844999036104</v>
      </c>
    </row>
    <row r="76" spans="1:45" x14ac:dyDescent="0.2">
      <c r="A76" s="206" t="s">
        <v>294</v>
      </c>
      <c r="B76" s="202">
        <f t="shared" ref="B76:AO76" si="25">-B67</f>
        <v>0</v>
      </c>
      <c r="C76" s="202">
        <f>-C67</f>
        <v>1693.8057142857142</v>
      </c>
      <c r="D76" s="202">
        <f t="shared" si="25"/>
        <v>1693.8057142857142</v>
      </c>
      <c r="E76" s="202">
        <f t="shared" si="25"/>
        <v>1693.8057142857142</v>
      </c>
      <c r="F76" s="202">
        <f>-C67</f>
        <v>1693.8057142857142</v>
      </c>
      <c r="G76" s="202">
        <f t="shared" si="25"/>
        <v>1693.8057142857142</v>
      </c>
      <c r="H76" s="202">
        <f t="shared" si="25"/>
        <v>1693.8057142857142</v>
      </c>
      <c r="I76" s="202">
        <f t="shared" si="25"/>
        <v>1693.8057142857142</v>
      </c>
      <c r="J76" s="202">
        <f t="shared" si="25"/>
        <v>1693.8057142857142</v>
      </c>
      <c r="K76" s="202">
        <f t="shared" si="25"/>
        <v>1693.8057142857142</v>
      </c>
      <c r="L76" s="202">
        <f>-L67</f>
        <v>1693.8057142857142</v>
      </c>
      <c r="M76" s="202">
        <f>-M67</f>
        <v>1693.8057142857142</v>
      </c>
      <c r="N76" s="202">
        <f t="shared" si="25"/>
        <v>1693.8057142857142</v>
      </c>
      <c r="O76" s="202">
        <f t="shared" si="25"/>
        <v>1693.8057142857142</v>
      </c>
      <c r="P76" s="202">
        <f t="shared" si="25"/>
        <v>1693.8057142857142</v>
      </c>
      <c r="Q76" s="202">
        <f t="shared" si="25"/>
        <v>1693.8057142857142</v>
      </c>
      <c r="R76" s="202">
        <f t="shared" si="25"/>
        <v>1693.8057142857142</v>
      </c>
      <c r="S76" s="202">
        <f t="shared" si="25"/>
        <v>1693.8057142857142</v>
      </c>
      <c r="T76" s="202">
        <f t="shared" si="25"/>
        <v>1693.8057142857142</v>
      </c>
      <c r="U76" s="202">
        <f t="shared" si="25"/>
        <v>1693.8057142857142</v>
      </c>
      <c r="V76" s="202">
        <f t="shared" si="25"/>
        <v>1693.8057142857142</v>
      </c>
      <c r="W76" s="202">
        <f t="shared" si="25"/>
        <v>1693.8057142857142</v>
      </c>
      <c r="X76" s="202">
        <f t="shared" si="25"/>
        <v>1693.8057142857142</v>
      </c>
      <c r="Y76" s="202">
        <f t="shared" si="25"/>
        <v>1693.8057142857142</v>
      </c>
      <c r="Z76" s="202">
        <f t="shared" si="25"/>
        <v>1693.8057142857142</v>
      </c>
      <c r="AA76" s="202">
        <f t="shared" si="25"/>
        <v>1693.8057142857142</v>
      </c>
      <c r="AB76" s="202">
        <f t="shared" si="25"/>
        <v>1693.8057142857142</v>
      </c>
      <c r="AC76" s="202">
        <f t="shared" si="25"/>
        <v>1693.8057142857142</v>
      </c>
      <c r="AD76" s="202">
        <f t="shared" si="25"/>
        <v>1693.8057142857142</v>
      </c>
      <c r="AE76" s="202">
        <f t="shared" si="25"/>
        <v>1693.8057142857142</v>
      </c>
      <c r="AF76" s="202">
        <f t="shared" si="25"/>
        <v>1693.8057142857142</v>
      </c>
      <c r="AG76" s="202">
        <f t="shared" si="25"/>
        <v>1693.8057142857142</v>
      </c>
      <c r="AH76" s="202">
        <f t="shared" si="25"/>
        <v>1693.8057142857142</v>
      </c>
      <c r="AI76" s="202">
        <f t="shared" si="25"/>
        <v>1693.8057142857142</v>
      </c>
      <c r="AJ76" s="202">
        <f t="shared" si="25"/>
        <v>1693.8057142857142</v>
      </c>
      <c r="AK76" s="202">
        <f t="shared" si="25"/>
        <v>1693.8057142857142</v>
      </c>
      <c r="AL76" s="202">
        <f t="shared" si="25"/>
        <v>1693.8057142857142</v>
      </c>
      <c r="AM76" s="202">
        <f t="shared" si="25"/>
        <v>1693.8057142857142</v>
      </c>
      <c r="AN76" s="202">
        <f t="shared" si="25"/>
        <v>1693.8057142857142</v>
      </c>
      <c r="AO76" s="202">
        <f t="shared" si="25"/>
        <v>1693.8057142857142</v>
      </c>
      <c r="AP76" s="202">
        <f>-AP67</f>
        <v>1693.8057142857142</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-10047.99</v>
      </c>
      <c r="C78" s="202">
        <f>IF(SUM($B$71:C71)+SUM($A$78:B78)&gt;0,0,SUM($B$71:C71)-SUM($A$78:B78))</f>
        <v>711.18390876784724</v>
      </c>
      <c r="D78" s="202">
        <f>IF(SUM($B$71:D71)+SUM($A$78:C78)&gt;0,0,SUM($B$71:D71)-SUM($A$78:C78))</f>
        <v>726.82566493609556</v>
      </c>
      <c r="E78" s="202">
        <f>IF(SUM($B$71:E71)+SUM($A$78:D78)&gt;0,0,SUM($B$71:E71)-SUM($A$78:D78))</f>
        <v>743.12437486341241</v>
      </c>
      <c r="F78" s="202">
        <f>IF(SUM($B$71:F71)+SUM($A$78:E78)&gt;0,0,SUM($B$71:F71)-SUM($A$78:E78))</f>
        <v>760.10763060767567</v>
      </c>
      <c r="G78" s="202">
        <f>IF(SUM($B$71:G71)+SUM($A$78:F78)&gt;0,0,SUM($B$71:G71)-SUM($A$78:F78))</f>
        <v>777.80418309319793</v>
      </c>
      <c r="H78" s="202">
        <f>IF(SUM($B$71:H71)+SUM($A$78:G78)&gt;0,0,SUM($B$71:H71)-SUM($A$78:G78))</f>
        <v>796.24399078311217</v>
      </c>
      <c r="I78" s="202">
        <f>IF(SUM($B$71:I71)+SUM($A$78:H78)&gt;0,0,SUM($B$71:I71)-SUM($A$78:H78))</f>
        <v>815.45827039600317</v>
      </c>
      <c r="J78" s="202">
        <f>IF(SUM($B$71:J71)+SUM($A$78:I78)&gt;0,0,SUM($B$71:J71)-SUM($A$78:I78))</f>
        <v>835.47954975263519</v>
      </c>
      <c r="K78" s="202">
        <f>IF(SUM($B$71:K71)+SUM($A$78:J78)&gt;0,0,SUM($B$71:K71)-SUM($A$78:J78))</f>
        <v>856.34172284224633</v>
      </c>
      <c r="L78" s="202">
        <f>IF(SUM($B$71:L71)+SUM($A$78:K78)&gt;0,0,SUM($B$71:L71)-SUM($A$78:K78))</f>
        <v>878.08010720162065</v>
      </c>
      <c r="M78" s="202">
        <f>IF(SUM($B$71:M71)+SUM($A$78:L78)&gt;0,0,SUM($B$71:M71)-SUM($A$78:L78))</f>
        <v>900.73150370408848</v>
      </c>
      <c r="N78" s="202">
        <f>IF(SUM($B$71:N71)+SUM($A$78:M78)&gt;0,0,SUM($B$71:N71)-SUM($A$78:M78))</f>
        <v>924.33425885966028</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-9.0000000005238685E-3</v>
      </c>
      <c r="C79" s="202">
        <f>IF(((SUM($B$59:C59)+SUM($B$61:C64))+SUM($B$81:C81))&lt;0,((SUM($B$59:C59)+SUM($B$61:C64))+SUM($B$81:C81))*0.18-SUM($A$79:B79),IF(SUM($B$79:B79)&lt;0,0-SUM($B$79:B79),0))</f>
        <v>-335.18048931963364</v>
      </c>
      <c r="D79" s="202">
        <f>IF(((SUM($B$59:D59)+SUM($B$61:D64))+SUM($B$81:D81))&lt;0,((SUM($B$59:D59)+SUM($B$61:D64))+SUM($B$81:D81))*0.18-SUM($A$79:C79),IF(SUM($B$79:C79)&lt;0,0-SUM($B$79:C79),0))</f>
        <v>-349.25806987105807</v>
      </c>
      <c r="E79" s="202">
        <f>IF(((SUM($B$59:E59)+SUM($B$61:E64))+SUM($B$81:E81))&lt;0,((SUM($B$59:E59)+SUM($B$61:E64))+SUM($B$81:E81))*0.18-SUM($A$79:D79),IF(SUM($B$79:D79)&lt;0,0-SUM($B$79:D79),0))</f>
        <v>-363.92690880564248</v>
      </c>
      <c r="F79" s="202">
        <f>IF(((SUM($B$59:F59)+SUM($B$61:F64))+SUM($B$81:F81))&lt;0,((SUM($B$59:F59)+SUM($B$61:F64))+SUM($B$81:F81))*0.18-SUM($A$79:E79),IF(SUM($B$79:E79)&lt;0,0-SUM($B$79:E79),0))</f>
        <v>-379.21183897547894</v>
      </c>
      <c r="G79" s="202">
        <f>IF(((SUM($B$59:G59)+SUM($B$61:G64))+SUM($B$81:G81))&lt;0,((SUM($B$59:G59)+SUM($B$61:G64))+SUM($B$81:G81))*0.18-SUM($A$79:F79),IF(SUM($B$79:F79)&lt;0,0-SUM($B$79:F79),0))</f>
        <v>-395.13873621245079</v>
      </c>
      <c r="H79" s="202">
        <f>IF(((SUM($B$59:H59)+SUM($B$61:H64))+SUM($B$81:H81))&lt;0,((SUM($B$59:H59)+SUM($B$61:H64))+SUM($B$81:H81))*0.18-SUM($A$79:G79),IF(SUM($B$79:G79)&lt;0,0-SUM($B$79:G79),0))</f>
        <v>-411.73456313337147</v>
      </c>
      <c r="I79" s="202">
        <f>IF(((SUM($B$59:I59)+SUM($B$61:I64))+SUM($B$81:I81))&lt;0,((SUM($B$59:I59)+SUM($B$61:I64))+SUM($B$81:I81))*0.18-SUM($A$79:H79),IF(SUM($B$79:H79)&lt;0,0-SUM($B$79:H79),0))</f>
        <v>-429.02741478497501</v>
      </c>
      <c r="J79" s="202">
        <f>IF(((SUM($B$59:J59)+SUM($B$61:J64))+SUM($B$81:J81))&lt;0,((SUM($B$59:J59)+SUM($B$61:J64))+SUM($B$81:J81))*0.18-SUM($A$79:I79),IF(SUM($B$79:I79)&lt;0,0-SUM($B$79:I79),0))</f>
        <v>-447.04656620594369</v>
      </c>
      <c r="K79" s="202">
        <f>IF(((SUM($B$59:K59)+SUM($B$61:K64))+SUM($B$81:K81))&lt;0,((SUM($B$59:K59)+SUM($B$61:K64))+SUM($B$81:K81))*0.18-SUM($A$79:J79),IF(SUM($B$79:J79)&lt;0,0-SUM($B$79:J79),0))</f>
        <v>-465.82252198659307</v>
      </c>
      <c r="L79" s="202">
        <f>IF(((SUM($B$59:L59)+SUM($B$61:L64))+SUM($B$81:L81))&lt;0,((SUM($B$59:L59)+SUM($B$61:L64))+SUM($B$81:L81))*0.18-SUM($A$79:K79),IF(SUM($B$79:K79)&lt;0,0-SUM($B$79:K79),0))</f>
        <v>-485.3870679100296</v>
      </c>
      <c r="M79" s="202">
        <f>IF(((SUM($B$59:M59)+SUM($B$61:M64))+SUM($B$81:M81))&lt;0,((SUM($B$59:M59)+SUM($B$61:M64))+SUM($B$81:M81))*0.18-SUM($A$79:L79),IF(SUM($B$79:L79)&lt;0,0-SUM($B$79:L79),0))</f>
        <v>-505.77332476225138</v>
      </c>
      <c r="N79" s="202">
        <f>IF(((SUM($B$59:N59)+SUM($B$61:N64))+SUM($B$81:N81))&lt;0,((SUM($B$59:N59)+SUM($B$61:N64))+SUM($B$81:N81))*0.18-SUM($A$79:M79),IF(SUM($B$79:M79)&lt;0,0-SUM($B$79:M79),0))</f>
        <v>-527.01580440226553</v>
      </c>
      <c r="O79" s="202">
        <f>IF(((SUM($B$59:O59)+SUM($B$61:O64))+SUM($B$81:O81))&lt;0,((SUM($B$59:O59)+SUM($B$61:O64))+SUM($B$81:O81))*0.18-SUM($A$79:N79),IF(SUM($B$79:N79)&lt;0,0-SUM($B$79:N79),0))</f>
        <v>-549.1504681871611</v>
      </c>
      <c r="P79" s="202">
        <f>IF(((SUM($B$59:P59)+SUM($B$61:P64))+SUM($B$81:P81))&lt;0,((SUM($B$59:P59)+SUM($B$61:P64))+SUM($B$81:P81))*0.18-SUM($A$79:O79),IF(SUM($B$79:O79)&lt;0,0-SUM($B$79:O79),0))</f>
        <v>-572.21478785102136</v>
      </c>
      <c r="Q79" s="202">
        <f>IF(((SUM($B$59:Q59)+SUM($B$61:Q64))+SUM($B$81:Q81))&lt;0,((SUM($B$59:Q59)+SUM($B$61:Q64))+SUM($B$81:Q81))*0.18-SUM($A$79:P79),IF(SUM($B$79:P79)&lt;0,0-SUM($B$79:P79),0))</f>
        <v>-596.24780894076412</v>
      </c>
      <c r="R79" s="202">
        <f>IF(((SUM($B$59:R59)+SUM($B$61:R64))+SUM($B$81:R81))&lt;0,((SUM($B$59:R59)+SUM($B$61:R64))+SUM($B$81:R81))*0.18-SUM($A$79:Q79),IF(SUM($B$79:Q79)&lt;0,0-SUM($B$79:Q79),0))</f>
        <v>-621.29021691627622</v>
      </c>
      <c r="S79" s="202">
        <f>IF(((SUM($B$59:S59)+SUM($B$61:S64))+SUM($B$81:S81))&lt;0,((SUM($B$59:S59)+SUM($B$61:S64))+SUM($B$81:S81))*0.18-SUM($A$79:R79),IF(SUM($B$79:R79)&lt;0,0-SUM($B$79:R79),0))</f>
        <v>-647.38440602676019</v>
      </c>
      <c r="T79" s="202">
        <f>IF(((SUM($B$59:T59)+SUM($B$61:T64))+SUM($B$81:T81))&lt;0,((SUM($B$59:T59)+SUM($B$61:T64))+SUM($B$81:T81))*0.18-SUM($A$79:S79),IF(SUM($B$79:S79)&lt;0,0-SUM($B$79:S79),0))</f>
        <v>-674.57455107988335</v>
      </c>
      <c r="U79" s="202">
        <f>IF(((SUM($B$59:U59)+SUM($B$61:U64))+SUM($B$81:U81))&lt;0,((SUM($B$59:U59)+SUM($B$61:U64))+SUM($B$81:U81))*0.18-SUM($A$79:T79),IF(SUM($B$79:T79)&lt;0,0-SUM($B$79:T79),0))</f>
        <v>-702.90668222523891</v>
      </c>
      <c r="V79" s="202">
        <f>IF(((SUM($B$59:V59)+SUM($B$61:V64))+SUM($B$81:V81))&lt;0,((SUM($B$59:V59)+SUM($B$61:V64))+SUM($B$81:V81))*0.18-SUM($A$79:U79),IF(SUM($B$79:U79)&lt;0,0-SUM($B$79:U79),0))</f>
        <v>-732.42876287870058</v>
      </c>
      <c r="W79" s="202">
        <f>IF(((SUM($B$59:W59)+SUM($B$61:W64))+SUM($B$81:W81))&lt;0,((SUM($B$59:W59)+SUM($B$61:W64))+SUM($B$81:W81))*0.18-SUM($A$79:V79),IF(SUM($B$79:V79)&lt;0,0-SUM($B$79:V79),0))</f>
        <v>-763.19077091960389</v>
      </c>
      <c r="X79" s="202">
        <f>IF(((SUM($B$59:X59)+SUM($B$61:X64))+SUM($B$81:X81))&lt;0,((SUM($B$59:X59)+SUM($B$61:X64))+SUM($B$81:X81))*0.18-SUM($A$79:W79),IF(SUM($B$79:W79)&lt;0,0-SUM($B$79:W79),0))</f>
        <v>-795.24478329822887</v>
      </c>
      <c r="Y79" s="202">
        <f>IF(((SUM($B$59:Y59)+SUM($B$61:Y64))+SUM($B$81:Y81))&lt;0,((SUM($B$59:Y59)+SUM($B$61:Y64))+SUM($B$81:Y81))*0.18-SUM($A$79:X79),IF(SUM($B$79:X79)&lt;0,0-SUM($B$79:X79),0))</f>
        <v>-828.6450641967549</v>
      </c>
      <c r="Z79" s="202">
        <f>IF(((SUM($B$59:Z59)+SUM($B$61:Z64))+SUM($B$81:Z81))&lt;0,((SUM($B$59:Z59)+SUM($B$61:Z64))+SUM($B$81:Z81))*0.18-SUM($A$79:Y79),IF(SUM($B$79:Y79)&lt;0,0-SUM($B$79:Y79),0))</f>
        <v>-863.44815689301686</v>
      </c>
      <c r="AA79" s="202">
        <f>IF(((SUM($B$59:AA59)+SUM($B$61:AA64))+SUM($B$81:AA81))&lt;0,((SUM($B$59:AA59)+SUM($B$61:AA64))+SUM($B$81:AA81))*0.18-SUM($A$79:Z79),IF(SUM($B$79:Z79)&lt;0,0-SUM($B$79:Z79),0))</f>
        <v>-899.71297948252504</v>
      </c>
      <c r="AB79" s="202">
        <f>IF(((SUM($B$59:AB59)+SUM($B$61:AB64))+SUM($B$81:AB81))&lt;0,((SUM($B$59:AB59)+SUM($B$61:AB64))+SUM($B$81:AB81))*0.18-SUM($A$79:AA79),IF(SUM($B$79:AA79)&lt;0,0-SUM($B$79:AA79),0))</f>
        <v>-937.5009246207901</v>
      </c>
      <c r="AC79" s="202">
        <f>IF(((SUM($B$59:AC59)+SUM($B$61:AC64))+SUM($B$81:AC81))&lt;0,((SUM($B$59:AC59)+SUM($B$61:AC64))+SUM($B$81:AC81))*0.18-SUM($A$79:AB79),IF(SUM($B$79:AB79)&lt;0,0-SUM($B$79:AB79),0))</f>
        <v>-976.87596345486236</v>
      </c>
      <c r="AD79" s="202">
        <f>IF(((SUM($B$59:AD59)+SUM($B$61:AD64))+SUM($B$81:AD81))&lt;0,((SUM($B$59:AD59)+SUM($B$61:AD64))+SUM($B$81:AD81))*0.18-SUM($A$79:AC79),IF(SUM($B$79:AC79)&lt;0,0-SUM($B$79:AC79),0))</f>
        <v>-1017.9047539199692</v>
      </c>
      <c r="AE79" s="202">
        <f>IF(((SUM($B$59:AE59)+SUM($B$61:AE64))+SUM($B$81:AE81))&lt;0,((SUM($B$59:AE59)+SUM($B$61:AE64))+SUM($B$81:AE81))*0.18-SUM($A$79:AD79),IF(SUM($B$79:AD79)&lt;0,0-SUM($B$79:AD79),0))</f>
        <v>-1060.6567535846079</v>
      </c>
      <c r="AF79" s="202">
        <f>IF(((SUM($B$59:AF59)+SUM($B$61:AF64))+SUM($B$81:AF81))&lt;0,((SUM($B$59:AF59)+SUM($B$61:AF64))+SUM($B$81:AF81))*0.18-SUM($A$79:AE79),IF(SUM($B$79:AE79)&lt;0,0-SUM($B$79:AE79),0))</f>
        <v>-1105.2043372351582</v>
      </c>
      <c r="AG79" s="202">
        <f>IF(((SUM($B$59:AG59)+SUM($B$61:AG64))+SUM($B$81:AG81))&lt;0,((SUM($B$59:AG59)+SUM($B$61:AG64))+SUM($B$81:AG81))*0.18-SUM($A$79:AF79),IF(SUM($B$79:AF79)&lt;0,0-SUM($B$79:AF79),0))</f>
        <v>-1151.6229193990403</v>
      </c>
      <c r="AH79" s="202">
        <f>IF(((SUM($B$59:AH59)+SUM($B$61:AH64))+SUM($B$81:AH81))&lt;0,((SUM($B$59:AH59)+SUM($B$61:AH64))+SUM($B$81:AH81))*0.18-SUM($A$79:AG79),IF(SUM($B$79:AG79)&lt;0,0-SUM($B$79:AG79),0))</f>
        <v>-1199.991082013792</v>
      </c>
      <c r="AI79" s="202">
        <f>IF(((SUM($B$59:AI59)+SUM($B$61:AI64))+SUM($B$81:AI81))&lt;0,((SUM($B$59:AI59)+SUM($B$61:AI64))+SUM($B$81:AI81))*0.18-SUM($A$79:AH79),IF(SUM($B$79:AH79)&lt;0,0-SUM($B$79:AH79),0))</f>
        <v>-1250.3907074583767</v>
      </c>
      <c r="AJ79" s="202">
        <f>IF(((SUM($B$59:AJ59)+SUM($B$61:AJ64))+SUM($B$81:AJ81))&lt;0,((SUM($B$59:AJ59)+SUM($B$61:AJ64))+SUM($B$81:AJ81))*0.18-SUM($A$79:AI79),IF(SUM($B$79:AI79)&lt;0,0-SUM($B$79:AI79),0))</f>
        <v>-1302.9071171716241</v>
      </c>
      <c r="AK79" s="202">
        <f>IF(((SUM($B$59:AK59)+SUM($B$61:AK64))+SUM($B$81:AK81))&lt;0,((SUM($B$59:AK59)+SUM($B$61:AK64))+SUM($B$81:AK81))*0.18-SUM($A$79:AJ79),IF(SUM($B$79:AJ79)&lt;0,0-SUM($B$79:AJ79),0))</f>
        <v>-1357.6292160928351</v>
      </c>
      <c r="AL79" s="202">
        <f>IF(((SUM($B$59:AL59)+SUM($B$61:AL64))+SUM($B$81:AL81))&lt;0,((SUM($B$59:AL59)+SUM($B$61:AL64))+SUM($B$81:AL81))*0.18-SUM($A$79:AK79),IF(SUM($B$79:AK79)&lt;0,0-SUM($B$79:AK79),0))</f>
        <v>-1414.6496431687337</v>
      </c>
      <c r="AM79" s="202">
        <f>IF(((SUM($B$59:AM59)+SUM($B$61:AM64))+SUM($B$81:AM81))&lt;0,((SUM($B$59:AM59)+SUM($B$61:AM64))+SUM($B$81:AM81))*0.18-SUM($A$79:AL79),IF(SUM($B$79:AL79)&lt;0,0-SUM($B$79:AL79),0))</f>
        <v>-1474.0649281818187</v>
      </c>
      <c r="AN79" s="202">
        <f>IF(((SUM($B$59:AN59)+SUM($B$61:AN64))+SUM($B$81:AN81))&lt;0,((SUM($B$59:AN59)+SUM($B$61:AN64))+SUM($B$81:AN81))*0.18-SUM($A$79:AM79),IF(SUM($B$79:AM79)&lt;0,0-SUM($B$79:AM79),0))</f>
        <v>-1535.9756551654682</v>
      </c>
      <c r="AO79" s="202">
        <f>IF(((SUM($B$59:AO59)+SUM($B$61:AO64))+SUM($B$81:AO81))&lt;0,((SUM($B$59:AO59)+SUM($B$61:AO64))+SUM($B$81:AO81))*0.18-SUM($A$79:AN79),IF(SUM($B$79:AN79)&lt;0,0-SUM($B$79:AN79),0))</f>
        <v>-1600.4866326824049</v>
      </c>
      <c r="AP79" s="202">
        <f>IF(((SUM($B$59:AP59)+SUM($B$61:AP64))+SUM($B$81:AP81))&lt;0,((SUM($B$59:AP59)+SUM($B$61:AP64))+SUM($B$81:AP81))*0.18-SUM($A$79:AO79),IF(SUM($B$79:AO79)&lt;0,0-SUM($B$79:AO79),0))</f>
        <v>-1667.707071255074</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-50240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-50240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-10048.048999999999</v>
      </c>
      <c r="C83" s="205">
        <f t="shared" ref="C83:V83" si="29">SUM(C75:C82)</f>
        <v>-1486.1104101053056</v>
      </c>
      <c r="D83" s="205">
        <f t="shared" si="29"/>
        <v>-1562.7550153297298</v>
      </c>
      <c r="E83" s="205">
        <f t="shared" si="29"/>
        <v>-1642.618693973578</v>
      </c>
      <c r="F83" s="205">
        <f t="shared" si="29"/>
        <v>-1725.8366471204674</v>
      </c>
      <c r="G83" s="205">
        <f t="shared" si="29"/>
        <v>-1812.5497542995292</v>
      </c>
      <c r="H83" s="205">
        <f t="shared" si="29"/>
        <v>-1902.9048119801073</v>
      </c>
      <c r="I83" s="205">
        <f t="shared" si="29"/>
        <v>-1997.0547820832735</v>
      </c>
      <c r="J83" s="205">
        <f t="shared" si="29"/>
        <v>-2095.1590509307707</v>
      </c>
      <c r="K83" s="205">
        <f t="shared" si="29"/>
        <v>-2197.3836990698637</v>
      </c>
      <c r="L83" s="205">
        <f t="shared" si="29"/>
        <v>-2303.9017824307975</v>
      </c>
      <c r="M83" s="205">
        <f t="shared" si="29"/>
        <v>-2414.8936252928916</v>
      </c>
      <c r="N83" s="205">
        <f t="shared" si="29"/>
        <v>-2530.5471255551925</v>
      </c>
      <c r="O83" s="205">
        <f t="shared" si="29"/>
        <v>-3599.9864025602765</v>
      </c>
      <c r="P83" s="205">
        <f t="shared" si="29"/>
        <v>-3751.1858314678084</v>
      </c>
      <c r="Q83" s="205">
        <f t="shared" si="29"/>
        <v>-3908.735636389456</v>
      </c>
      <c r="R83" s="205">
        <f t="shared" si="29"/>
        <v>-4072.9025331178136</v>
      </c>
      <c r="S83" s="205">
        <f t="shared" si="29"/>
        <v>-4243.9644395087616</v>
      </c>
      <c r="T83" s="205">
        <f t="shared" si="29"/>
        <v>-4422.2109459681296</v>
      </c>
      <c r="U83" s="205">
        <f t="shared" si="29"/>
        <v>-4607.943805698791</v>
      </c>
      <c r="V83" s="205">
        <f t="shared" si="29"/>
        <v>-4801.477445538143</v>
      </c>
      <c r="W83" s="205">
        <f>SUM(W75:W82)</f>
        <v>-5003.1394982507427</v>
      </c>
      <c r="X83" s="205">
        <f>SUM(X75:X82)</f>
        <v>-5213.2713571772756</v>
      </c>
      <c r="Y83" s="205">
        <f>SUM(Y75:Y82)</f>
        <v>-5432.2287541787218</v>
      </c>
      <c r="Z83" s="205">
        <f>SUM(Z75:Z82)</f>
        <v>-5660.3823618542265</v>
      </c>
      <c r="AA83" s="205">
        <f t="shared" ref="AA83:AP83" si="30">SUM(AA75:AA82)</f>
        <v>-5898.118421052106</v>
      </c>
      <c r="AB83" s="205">
        <f t="shared" si="30"/>
        <v>-6145.8393947362938</v>
      </c>
      <c r="AC83" s="205">
        <f t="shared" si="30"/>
        <v>-6403.9646493152177</v>
      </c>
      <c r="AD83" s="205">
        <f t="shared" si="30"/>
        <v>-6672.93116458646</v>
      </c>
      <c r="AE83" s="205">
        <f t="shared" si="30"/>
        <v>-6953.1942734990917</v>
      </c>
      <c r="AF83" s="205">
        <f t="shared" si="30"/>
        <v>-7245.2284329860495</v>
      </c>
      <c r="AG83" s="205">
        <f t="shared" si="30"/>
        <v>-7549.5280271714691</v>
      </c>
      <c r="AH83" s="205">
        <f t="shared" si="30"/>
        <v>-7866.6082043126626</v>
      </c>
      <c r="AI83" s="205">
        <f t="shared" si="30"/>
        <v>-8197.0057488938</v>
      </c>
      <c r="AJ83" s="205">
        <f t="shared" si="30"/>
        <v>-8541.2799903473351</v>
      </c>
      <c r="AK83" s="205">
        <f t="shared" si="30"/>
        <v>-8900.013749941927</v>
      </c>
      <c r="AL83" s="205">
        <f t="shared" si="30"/>
        <v>-9273.8143274394879</v>
      </c>
      <c r="AM83" s="205">
        <f t="shared" si="30"/>
        <v>-9663.3145291919463</v>
      </c>
      <c r="AN83" s="205">
        <f t="shared" si="30"/>
        <v>-10069.173739418022</v>
      </c>
      <c r="AO83" s="205">
        <f t="shared" si="30"/>
        <v>-10492.079036473566</v>
      </c>
      <c r="AP83" s="205">
        <f t="shared" si="30"/>
        <v>-10932.746356005464</v>
      </c>
    </row>
    <row r="84" spans="1:45" ht="14.25" x14ac:dyDescent="0.2">
      <c r="A84" s="314" t="s">
        <v>549</v>
      </c>
      <c r="B84" s="205">
        <f>SUM($B$83:B83)</f>
        <v>-10048.048999999999</v>
      </c>
      <c r="C84" s="205">
        <f>SUM($B$83:C83)</f>
        <v>-11534.159410105305</v>
      </c>
      <c r="D84" s="205">
        <f>SUM($B$83:D83)</f>
        <v>-13096.914425435036</v>
      </c>
      <c r="E84" s="205">
        <f>SUM($B$83:E83)</f>
        <v>-14739.533119408614</v>
      </c>
      <c r="F84" s="205">
        <f>SUM($B$83:F83)</f>
        <v>-16465.369766529082</v>
      </c>
      <c r="G84" s="205">
        <f>SUM($B$83:G83)</f>
        <v>-18277.919520828611</v>
      </c>
      <c r="H84" s="205">
        <f>SUM($B$83:H83)</f>
        <v>-20180.824332808719</v>
      </c>
      <c r="I84" s="205">
        <f>SUM($B$83:I83)</f>
        <v>-22177.879114891992</v>
      </c>
      <c r="J84" s="205">
        <f>SUM($B$83:J83)</f>
        <v>-24273.038165822763</v>
      </c>
      <c r="K84" s="205">
        <f>SUM($B$83:K83)</f>
        <v>-26470.421864892625</v>
      </c>
      <c r="L84" s="205">
        <f>SUM($B$83:L83)</f>
        <v>-28774.323647323421</v>
      </c>
      <c r="M84" s="205">
        <f>SUM($B$83:M83)</f>
        <v>-31189.217272616312</v>
      </c>
      <c r="N84" s="205">
        <f>SUM($B$83:N83)</f>
        <v>-33719.764398171501</v>
      </c>
      <c r="O84" s="205">
        <f>SUM($B$83:O83)</f>
        <v>-37319.750800731781</v>
      </c>
      <c r="P84" s="205">
        <f>SUM($B$83:P83)</f>
        <v>-41070.936632199591</v>
      </c>
      <c r="Q84" s="205">
        <f>SUM($B$83:Q83)</f>
        <v>-44979.672268589049</v>
      </c>
      <c r="R84" s="205">
        <f>SUM($B$83:R83)</f>
        <v>-49052.574801706862</v>
      </c>
      <c r="S84" s="205">
        <f>SUM($B$83:S83)</f>
        <v>-53296.539241215622</v>
      </c>
      <c r="T84" s="205">
        <f>SUM($B$83:T83)</f>
        <v>-57718.750187183752</v>
      </c>
      <c r="U84" s="205">
        <f>SUM($B$83:U83)</f>
        <v>-62326.693992882545</v>
      </c>
      <c r="V84" s="205">
        <f>SUM($B$83:V83)</f>
        <v>-67128.171438420686</v>
      </c>
      <c r="W84" s="205">
        <f>SUM($B$83:W83)</f>
        <v>-72131.310936671434</v>
      </c>
      <c r="X84" s="205">
        <f>SUM($B$83:X83)</f>
        <v>-77344.582293848711</v>
      </c>
      <c r="Y84" s="205">
        <f>SUM($B$83:Y83)</f>
        <v>-82776.811048027434</v>
      </c>
      <c r="Z84" s="205">
        <f>SUM($B$83:Z83)</f>
        <v>-88437.193409881656</v>
      </c>
      <c r="AA84" s="205">
        <f>SUM($B$83:AA83)</f>
        <v>-94335.311830933759</v>
      </c>
      <c r="AB84" s="205">
        <f>SUM($B$83:AB83)</f>
        <v>-100481.15122567005</v>
      </c>
      <c r="AC84" s="205">
        <f>SUM($B$83:AC83)</f>
        <v>-106885.11587498526</v>
      </c>
      <c r="AD84" s="205">
        <f>SUM($B$83:AD83)</f>
        <v>-113558.04703957173</v>
      </c>
      <c r="AE84" s="205">
        <f>SUM($B$83:AE83)</f>
        <v>-120511.24131307082</v>
      </c>
      <c r="AF84" s="205">
        <f>SUM($B$83:AF83)</f>
        <v>-127756.46974605687</v>
      </c>
      <c r="AG84" s="205">
        <f>SUM($B$83:AG83)</f>
        <v>-135305.99777322833</v>
      </c>
      <c r="AH84" s="205">
        <f>SUM($B$83:AH83)</f>
        <v>-143172.60597754098</v>
      </c>
      <c r="AI84" s="205">
        <f>SUM($B$83:AI83)</f>
        <v>-151369.61172643478</v>
      </c>
      <c r="AJ84" s="205">
        <f>SUM($B$83:AJ83)</f>
        <v>-159910.89171678212</v>
      </c>
      <c r="AK84" s="205">
        <f>SUM($B$83:AK83)</f>
        <v>-168810.90546672404</v>
      </c>
      <c r="AL84" s="205">
        <f>SUM($B$83:AL83)</f>
        <v>-178084.71979416354</v>
      </c>
      <c r="AM84" s="205">
        <f>SUM($B$83:AM83)</f>
        <v>-187748.03432335547</v>
      </c>
      <c r="AN84" s="205">
        <f>SUM($B$83:AN83)</f>
        <v>-197817.20806277348</v>
      </c>
      <c r="AO84" s="205">
        <f>SUM($B$83:AO83)</f>
        <v>-208309.28709924704</v>
      </c>
      <c r="AP84" s="205">
        <f>SUM($B$83:AP83)</f>
        <v>-219242.0334552525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-5231.5102441668614</v>
      </c>
      <c r="C86" s="205">
        <f>C83*C85</f>
        <v>-642.10989912733635</v>
      </c>
      <c r="D86" s="205">
        <f t="shared" ref="D86:AO86" si="32">D83*D85</f>
        <v>-560.35357023762037</v>
      </c>
      <c r="E86" s="205">
        <f t="shared" si="32"/>
        <v>-488.78847373268769</v>
      </c>
      <c r="F86" s="205">
        <f t="shared" si="32"/>
        <v>-426.18369942927166</v>
      </c>
      <c r="G86" s="205">
        <f t="shared" si="32"/>
        <v>-371.44972230037382</v>
      </c>
      <c r="H86" s="205">
        <f t="shared" si="32"/>
        <v>-323.62355082331288</v>
      </c>
      <c r="I86" s="205">
        <f t="shared" si="32"/>
        <v>-281.85515728335463</v>
      </c>
      <c r="J86" s="205">
        <f t="shared" si="32"/>
        <v>-245.39514030757249</v>
      </c>
      <c r="K86" s="205">
        <f t="shared" si="32"/>
        <v>-213.58355558820301</v>
      </c>
      <c r="L86" s="205">
        <f t="shared" si="32"/>
        <v>-185.83984195547441</v>
      </c>
      <c r="M86" s="205">
        <f t="shared" si="32"/>
        <v>-161.65376532163859</v>
      </c>
      <c r="N86" s="205">
        <f t="shared" si="32"/>
        <v>-140.5773014724077</v>
      </c>
      <c r="O86" s="205">
        <f t="shared" si="32"/>
        <v>-165.96426478743544</v>
      </c>
      <c r="P86" s="205">
        <f t="shared" si="32"/>
        <v>-143.51432689502712</v>
      </c>
      <c r="Q86" s="205">
        <f t="shared" si="32"/>
        <v>-124.10118558059605</v>
      </c>
      <c r="R86" s="205">
        <f t="shared" si="32"/>
        <v>-107.31405425309637</v>
      </c>
      <c r="S86" s="205">
        <f t="shared" si="32"/>
        <v>-92.797713304337265</v>
      </c>
      <c r="T86" s="205">
        <f t="shared" si="32"/>
        <v>-80.244993579352254</v>
      </c>
      <c r="U86" s="205">
        <f t="shared" si="32"/>
        <v>-69.39027660554774</v>
      </c>
      <c r="V86" s="205">
        <f t="shared" si="32"/>
        <v>-60.003874043967457</v>
      </c>
      <c r="W86" s="205">
        <f t="shared" si="32"/>
        <v>-51.887167430551074</v>
      </c>
      <c r="X86" s="205">
        <f t="shared" si="32"/>
        <v>-44.868405363181928</v>
      </c>
      <c r="Y86" s="205">
        <f t="shared" si="32"/>
        <v>-38.799069202021229</v>
      </c>
      <c r="Z86" s="205">
        <f t="shared" si="32"/>
        <v>-33.550730380502991</v>
      </c>
      <c r="AA86" s="205">
        <f t="shared" si="32"/>
        <v>-29.01233282695777</v>
      </c>
      <c r="AB86" s="205">
        <f t="shared" si="32"/>
        <v>-25.087842992273856</v>
      </c>
      <c r="AC86" s="205">
        <f t="shared" si="32"/>
        <v>-21.694217757634316</v>
      </c>
      <c r="AD86" s="205">
        <f t="shared" si="32"/>
        <v>-18.759647222784203</v>
      </c>
      <c r="AE86" s="205">
        <f t="shared" si="32"/>
        <v>-16.222035191818385</v>
      </c>
      <c r="AF86" s="205">
        <f t="shared" si="32"/>
        <v>-14.027685203215555</v>
      </c>
      <c r="AG86" s="205">
        <f t="shared" si="32"/>
        <v>-12.13016430020798</v>
      </c>
      <c r="AH86" s="205">
        <f t="shared" si="32"/>
        <v>-10.489320498603071</v>
      </c>
      <c r="AI86" s="205">
        <f t="shared" si="32"/>
        <v>-9.0704331614476406</v>
      </c>
      <c r="AJ86" s="205">
        <f t="shared" si="32"/>
        <v>-7.8434783022642609</v>
      </c>
      <c r="AK86" s="205">
        <f t="shared" si="32"/>
        <v>-6.7824932705056957</v>
      </c>
      <c r="AL86" s="205">
        <f t="shared" si="32"/>
        <v>-5.865027375823181</v>
      </c>
      <c r="AM86" s="205">
        <f t="shared" si="32"/>
        <v>-5.0716668262305014</v>
      </c>
      <c r="AN86" s="205">
        <f t="shared" si="32"/>
        <v>-4.3856239277445548</v>
      </c>
      <c r="AO86" s="205">
        <f t="shared" si="32"/>
        <v>-3.7923818528712201</v>
      </c>
      <c r="AP86" s="205">
        <f>AP83*AP85</f>
        <v>-3.2793874611550349</v>
      </c>
    </row>
    <row r="87" spans="1:45" ht="14.25" x14ac:dyDescent="0.2">
      <c r="A87" s="313" t="s">
        <v>551</v>
      </c>
      <c r="B87" s="205">
        <f>SUM($B$86:B86)</f>
        <v>-5231.5102441668614</v>
      </c>
      <c r="C87" s="205">
        <f>SUM($B$86:C86)</f>
        <v>-5873.620143294198</v>
      </c>
      <c r="D87" s="205">
        <f>SUM($B$86:D86)</f>
        <v>-6433.9737135318182</v>
      </c>
      <c r="E87" s="205">
        <f>SUM($B$86:E86)</f>
        <v>-6922.7621872645059</v>
      </c>
      <c r="F87" s="205">
        <f>SUM($B$86:F86)</f>
        <v>-7348.9458866937775</v>
      </c>
      <c r="G87" s="205">
        <f>SUM($B$86:G86)</f>
        <v>-7720.3956089941512</v>
      </c>
      <c r="H87" s="205">
        <f>SUM($B$86:H86)</f>
        <v>-8044.0191598174642</v>
      </c>
      <c r="I87" s="205">
        <f>SUM($B$86:I86)</f>
        <v>-8325.8743171008191</v>
      </c>
      <c r="J87" s="205">
        <f>SUM($B$86:J86)</f>
        <v>-8571.2694574083907</v>
      </c>
      <c r="K87" s="205">
        <f>SUM($B$86:K86)</f>
        <v>-8784.853012996593</v>
      </c>
      <c r="L87" s="205">
        <f>SUM($B$86:L86)</f>
        <v>-8970.6928549520671</v>
      </c>
      <c r="M87" s="205">
        <f>SUM($B$86:M86)</f>
        <v>-9132.3466202737054</v>
      </c>
      <c r="N87" s="205">
        <f>SUM($B$86:N86)</f>
        <v>-9272.9239217461127</v>
      </c>
      <c r="O87" s="205">
        <f>SUM($B$86:O86)</f>
        <v>-9438.8881865335479</v>
      </c>
      <c r="P87" s="205">
        <f>SUM($B$86:P86)</f>
        <v>-9582.4025134285748</v>
      </c>
      <c r="Q87" s="205">
        <f>SUM($B$86:Q86)</f>
        <v>-9706.5036990091703</v>
      </c>
      <c r="R87" s="205">
        <f>SUM($B$86:R86)</f>
        <v>-9813.8177532622667</v>
      </c>
      <c r="S87" s="205">
        <f>SUM($B$86:S86)</f>
        <v>-9906.6154665666036</v>
      </c>
      <c r="T87" s="205">
        <f>SUM($B$86:T86)</f>
        <v>-9986.8604601459556</v>
      </c>
      <c r="U87" s="205">
        <f>SUM($B$86:U86)</f>
        <v>-10056.250736751503</v>
      </c>
      <c r="V87" s="205">
        <f>SUM($B$86:V86)</f>
        <v>-10116.254610795469</v>
      </c>
      <c r="W87" s="205">
        <f>SUM($B$86:W86)</f>
        <v>-10168.141778226021</v>
      </c>
      <c r="X87" s="205">
        <f>SUM($B$86:X86)</f>
        <v>-10213.010183589204</v>
      </c>
      <c r="Y87" s="205">
        <f>SUM($B$86:Y86)</f>
        <v>-10251.809252791225</v>
      </c>
      <c r="Z87" s="205">
        <f>SUM($B$86:Z86)</f>
        <v>-10285.359983171727</v>
      </c>
      <c r="AA87" s="205">
        <f>SUM($B$86:AA86)</f>
        <v>-10314.372315998686</v>
      </c>
      <c r="AB87" s="205">
        <f>SUM($B$86:AB86)</f>
        <v>-10339.46015899096</v>
      </c>
      <c r="AC87" s="205">
        <f>SUM($B$86:AC86)</f>
        <v>-10361.154376748595</v>
      </c>
      <c r="AD87" s="205">
        <f>SUM($B$86:AD86)</f>
        <v>-10379.914023971378</v>
      </c>
      <c r="AE87" s="205">
        <f>SUM($B$86:AE86)</f>
        <v>-10396.136059163196</v>
      </c>
      <c r="AF87" s="205">
        <f>SUM($B$86:AF86)</f>
        <v>-10410.163744366411</v>
      </c>
      <c r="AG87" s="205">
        <f>SUM($B$86:AG86)</f>
        <v>-10422.293908666619</v>
      </c>
      <c r="AH87" s="205">
        <f>SUM($B$86:AH86)</f>
        <v>-10432.783229165223</v>
      </c>
      <c r="AI87" s="205">
        <f>SUM($B$86:AI86)</f>
        <v>-10441.85366232667</v>
      </c>
      <c r="AJ87" s="205">
        <f>SUM($B$86:AJ86)</f>
        <v>-10449.697140628934</v>
      </c>
      <c r="AK87" s="205">
        <f>SUM($B$86:AK86)</f>
        <v>-10456.47963389944</v>
      </c>
      <c r="AL87" s="205">
        <f>SUM($B$86:AL86)</f>
        <v>-10462.344661275263</v>
      </c>
      <c r="AM87" s="205">
        <f>SUM($B$86:AM86)</f>
        <v>-10467.416328101493</v>
      </c>
      <c r="AN87" s="205">
        <f>SUM($B$86:AN86)</f>
        <v>-10471.801952029238</v>
      </c>
      <c r="AO87" s="205">
        <f>SUM($B$86:AO86)</f>
        <v>-10475.594333882109</v>
      </c>
      <c r="AP87" s="205">
        <f>SUM($B$86:AP86)</f>
        <v>-10478.873721343263</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78" t="s">
        <v>560</v>
      </c>
      <c r="B97" s="478"/>
      <c r="C97" s="478"/>
      <c r="D97" s="478"/>
      <c r="E97" s="478"/>
      <c r="F97" s="478"/>
      <c r="G97" s="478"/>
      <c r="H97" s="478"/>
      <c r="I97" s="478"/>
      <c r="J97" s="478"/>
      <c r="K97" s="478"/>
      <c r="L97" s="478"/>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-26157.423661742014</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-26157.423661742014</v>
      </c>
      <c r="AR99" s="334"/>
      <c r="AS99" s="334"/>
    </row>
    <row r="100" spans="1:71" s="338" customFormat="1" x14ac:dyDescent="0.2">
      <c r="A100" s="336">
        <f>AQ99</f>
        <v>-26157.423661742014</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-10478.873721343263</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0.59939197923877652</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-8.9706928549520681E-3</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9" t="s">
        <v>574</v>
      </c>
      <c r="C116" s="480"/>
      <c r="D116" s="479" t="s">
        <v>575</v>
      </c>
      <c r="E116" s="480"/>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5.024E-2</v>
      </c>
      <c r="C122" s="348"/>
      <c r="D122" s="473" t="s">
        <v>320</v>
      </c>
      <c r="E122" s="367" t="s">
        <v>520</v>
      </c>
      <c r="F122" s="368">
        <v>35</v>
      </c>
      <c r="G122" s="474"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35</v>
      </c>
      <c r="C123" s="348"/>
      <c r="D123" s="473"/>
      <c r="E123" s="367" t="s">
        <v>521</v>
      </c>
      <c r="F123" s="368">
        <v>30</v>
      </c>
      <c r="G123" s="474"/>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73"/>
      <c r="E124" s="367" t="s">
        <v>585</v>
      </c>
      <c r="F124" s="368">
        <v>30</v>
      </c>
      <c r="G124" s="474"/>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73"/>
      <c r="E125" s="367" t="s">
        <v>586</v>
      </c>
      <c r="F125" s="368">
        <v>30</v>
      </c>
      <c r="G125" s="47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50240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I53" sqref="I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6</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L_140-179</v>
      </c>
      <c r="B12" s="419"/>
      <c r="C12" s="419"/>
      <c r="D12" s="419"/>
      <c r="E12" s="419"/>
      <c r="F12" s="419"/>
      <c r="G12" s="419"/>
      <c r="H12" s="419"/>
      <c r="I12" s="419"/>
      <c r="J12" s="419"/>
      <c r="K12" s="419"/>
      <c r="L12" s="419"/>
    </row>
    <row r="13" spans="1:44" x14ac:dyDescent="0.25">
      <c r="A13" s="423" t="s">
        <v>5</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Приобретение электросетевого комплекса в г.Калининграде, ул.Молодой Гвардии, д.7</v>
      </c>
      <c r="B15" s="419"/>
      <c r="C15" s="419"/>
      <c r="D15" s="419"/>
      <c r="E15" s="419"/>
      <c r="F15" s="419"/>
      <c r="G15" s="419"/>
      <c r="H15" s="419"/>
      <c r="I15" s="419"/>
      <c r="J15" s="419"/>
      <c r="K15" s="419"/>
      <c r="L15" s="419"/>
    </row>
    <row r="16" spans="1:44" x14ac:dyDescent="0.25">
      <c r="A16" s="423" t="s">
        <v>4</v>
      </c>
      <c r="B16" s="423"/>
      <c r="C16" s="423"/>
      <c r="D16" s="423"/>
      <c r="E16" s="423"/>
      <c r="F16" s="423"/>
      <c r="G16" s="423"/>
      <c r="H16" s="423"/>
      <c r="I16" s="423"/>
      <c r="J16" s="423"/>
      <c r="K16" s="423"/>
      <c r="L16" s="423"/>
    </row>
    <row r="17" spans="1:12" ht="15.75" customHeight="1" x14ac:dyDescent="0.25">
      <c r="L17" s="87"/>
    </row>
    <row r="18" spans="1:12" x14ac:dyDescent="0.25">
      <c r="K18" s="86"/>
    </row>
    <row r="19" spans="1:12" ht="15.75" customHeight="1" x14ac:dyDescent="0.25">
      <c r="A19" s="491" t="s">
        <v>472</v>
      </c>
      <c r="B19" s="491"/>
      <c r="C19" s="491"/>
      <c r="D19" s="491"/>
      <c r="E19" s="491"/>
      <c r="F19" s="491"/>
      <c r="G19" s="491"/>
      <c r="H19" s="491"/>
      <c r="I19" s="491"/>
      <c r="J19" s="491"/>
      <c r="K19" s="491"/>
      <c r="L19" s="491"/>
    </row>
    <row r="20" spans="1:12" x14ac:dyDescent="0.25">
      <c r="A20" s="60"/>
      <c r="B20" s="60"/>
      <c r="C20" s="85"/>
      <c r="D20" s="85"/>
      <c r="E20" s="85"/>
      <c r="F20" s="85"/>
      <c r="G20" s="85"/>
      <c r="H20" s="85"/>
      <c r="I20" s="85"/>
      <c r="J20" s="85"/>
      <c r="K20" s="85"/>
      <c r="L20" s="85"/>
    </row>
    <row r="21" spans="1:12" ht="28.5" customHeight="1" x14ac:dyDescent="0.25">
      <c r="A21" s="481" t="s">
        <v>216</v>
      </c>
      <c r="B21" s="481" t="s">
        <v>215</v>
      </c>
      <c r="C21" s="487" t="s">
        <v>404</v>
      </c>
      <c r="D21" s="487"/>
      <c r="E21" s="487"/>
      <c r="F21" s="487"/>
      <c r="G21" s="487"/>
      <c r="H21" s="487"/>
      <c r="I21" s="482" t="s">
        <v>214</v>
      </c>
      <c r="J21" s="484" t="s">
        <v>406</v>
      </c>
      <c r="K21" s="481" t="s">
        <v>213</v>
      </c>
      <c r="L21" s="483" t="s">
        <v>405</v>
      </c>
    </row>
    <row r="22" spans="1:12" ht="58.5" customHeight="1" x14ac:dyDescent="0.25">
      <c r="A22" s="481"/>
      <c r="B22" s="481"/>
      <c r="C22" s="488" t="s">
        <v>2</v>
      </c>
      <c r="D22" s="488"/>
      <c r="E22" s="489" t="s">
        <v>516</v>
      </c>
      <c r="F22" s="490"/>
      <c r="G22" s="489" t="s">
        <v>530</v>
      </c>
      <c r="H22" s="490"/>
      <c r="I22" s="482"/>
      <c r="J22" s="485"/>
      <c r="K22" s="481"/>
      <c r="L22" s="483"/>
    </row>
    <row r="23" spans="1:12" ht="31.5" x14ac:dyDescent="0.25">
      <c r="A23" s="481"/>
      <c r="B23" s="481"/>
      <c r="C23" s="84" t="s">
        <v>212</v>
      </c>
      <c r="D23" s="84" t="s">
        <v>211</v>
      </c>
      <c r="E23" s="84" t="s">
        <v>212</v>
      </c>
      <c r="F23" s="84" t="s">
        <v>211</v>
      </c>
      <c r="G23" s="84" t="s">
        <v>212</v>
      </c>
      <c r="H23" s="84" t="s">
        <v>211</v>
      </c>
      <c r="I23" s="482"/>
      <c r="J23" s="486"/>
      <c r="K23" s="481"/>
      <c r="L23" s="483"/>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44559</v>
      </c>
      <c r="F53" s="247">
        <v>44559</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2022-02-05T16:34:08Z</dcterms:modified>
</cp:coreProperties>
</file>