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сведения'!$A$1:$B$110</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87" i="53" l="1"/>
  <c r="B85" i="53"/>
  <c r="I26" i="5" l="1"/>
  <c r="I30" i="57"/>
  <c r="K30" i="57"/>
  <c r="J24" i="57"/>
  <c r="I24" i="57"/>
  <c r="G24" i="57"/>
  <c r="D24" i="57"/>
  <c r="C24" i="57"/>
  <c r="J30" i="57"/>
  <c r="H30" i="57"/>
  <c r="G30" i="57"/>
  <c r="D30" i="57"/>
  <c r="C30" i="57"/>
  <c r="R27" i="14" l="1"/>
  <c r="R26" i="14"/>
  <c r="R25" i="14"/>
  <c r="Q25" i="14"/>
  <c r="C48" i="56" l="1"/>
  <c r="D48" i="56"/>
  <c r="E48" i="56"/>
  <c r="F48" i="56"/>
  <c r="B49" i="56"/>
  <c r="B48" i="56"/>
  <c r="D81" i="56"/>
  <c r="B81" i="56"/>
  <c r="AD28" i="5" l="1"/>
  <c r="AD33" i="5" s="1"/>
  <c r="I28" i="5"/>
  <c r="AE28" i="5" l="1"/>
  <c r="B25" i="56"/>
  <c r="B29" i="56" l="1"/>
  <c r="E67" i="56"/>
  <c r="D26" i="5"/>
  <c r="D28" i="5" s="1"/>
  <c r="E27" i="57"/>
  <c r="F27" i="57" s="1"/>
  <c r="T27" i="57" s="1"/>
  <c r="E31" i="57"/>
  <c r="F31" i="57" s="1"/>
  <c r="C52" i="57"/>
  <c r="E52" i="57" s="1"/>
  <c r="F52" i="57" s="1"/>
  <c r="T52" i="57" s="1"/>
  <c r="C47" i="57"/>
  <c r="C56" i="57" s="1"/>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E49" i="57"/>
  <c r="F49" i="57" s="1"/>
  <c r="T49" i="57" s="1"/>
  <c r="U48" i="57"/>
  <c r="E48" i="57"/>
  <c r="F48" i="57" s="1"/>
  <c r="T48" i="57" s="1"/>
  <c r="U47" i="57"/>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T34" i="57" s="1"/>
  <c r="U33" i="57"/>
  <c r="E33" i="57"/>
  <c r="F33" i="57" s="1"/>
  <c r="T33" i="57" s="1"/>
  <c r="U32" i="57"/>
  <c r="E32" i="57"/>
  <c r="F32" i="57" s="1"/>
  <c r="T32" i="57" s="1"/>
  <c r="U31" i="57"/>
  <c r="U30" i="57"/>
  <c r="C49" i="7" s="1"/>
  <c r="U29" i="57"/>
  <c r="E29" i="57"/>
  <c r="F29" i="57" s="1"/>
  <c r="T29" i="57" s="1"/>
  <c r="U28" i="57"/>
  <c r="E28" i="57"/>
  <c r="F28" i="57" s="1"/>
  <c r="T28" i="57" s="1"/>
  <c r="U27" i="57"/>
  <c r="U26" i="57"/>
  <c r="E26" i="57"/>
  <c r="F26" i="57" s="1"/>
  <c r="T26" i="57" s="1"/>
  <c r="U25" i="57"/>
  <c r="E25" i="57"/>
  <c r="S24" i="57"/>
  <c r="R24" i="57"/>
  <c r="Q24" i="57"/>
  <c r="P24" i="57"/>
  <c r="O24" i="57"/>
  <c r="N24" i="57"/>
  <c r="M24" i="57"/>
  <c r="L24" i="57"/>
  <c r="K24" i="57"/>
  <c r="U24" i="57"/>
  <c r="C48" i="7" s="1"/>
  <c r="A15" i="10"/>
  <c r="A12" i="10"/>
  <c r="A9" i="10"/>
  <c r="A5" i="10"/>
  <c r="F25" i="57" l="1"/>
  <c r="F24" i="57" s="1"/>
  <c r="E24" i="57"/>
  <c r="T31" i="57"/>
  <c r="F30" i="57"/>
  <c r="E30" i="57"/>
  <c r="T30" i="57" s="1"/>
  <c r="B27" i="53"/>
  <c r="C63" i="57"/>
  <c r="E63" i="57" s="1"/>
  <c r="F63" i="57" s="1"/>
  <c r="T63" i="57" s="1"/>
  <c r="E56" i="57"/>
  <c r="F56" i="57" s="1"/>
  <c r="T56" i="57" s="1"/>
  <c r="E47" i="57"/>
  <c r="F47" i="57" s="1"/>
  <c r="T47" i="57" s="1"/>
  <c r="B29" i="53"/>
  <c r="B77" i="53" l="1"/>
  <c r="B81" i="53"/>
  <c r="B84" i="53"/>
  <c r="B86" i="53"/>
  <c r="B34" i="53"/>
  <c r="T25" i="57"/>
  <c r="H24" i="57"/>
  <c r="T24" i="57" s="1"/>
  <c r="R28" i="14" l="1"/>
  <c r="B22" i="53" l="1"/>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D58" i="56" s="1"/>
  <c r="B52" i="56"/>
  <c r="B50" i="56"/>
  <c r="B59" i="56" s="1"/>
  <c r="B47" i="56"/>
  <c r="B45" i="56"/>
  <c r="B79" i="56" l="1"/>
  <c r="D137" i="56"/>
  <c r="C49" i="56"/>
  <c r="H136" i="56"/>
  <c r="H48" i="56" s="1"/>
  <c r="G48" i="56"/>
  <c r="B46" i="56"/>
  <c r="F140" i="56"/>
  <c r="F141" i="56" s="1"/>
  <c r="I136" i="56"/>
  <c r="C52" i="56"/>
  <c r="C74" i="56"/>
  <c r="C47" i="56"/>
  <c r="D74" i="56"/>
  <c r="D52" i="56"/>
  <c r="B80" i="56"/>
  <c r="B66" i="56"/>
  <c r="B68" i="56" s="1"/>
  <c r="D47" i="56"/>
  <c r="E58" i="56"/>
  <c r="I118" i="56"/>
  <c r="I120" i="56" s="1"/>
  <c r="C109" i="56" s="1"/>
  <c r="G120" i="56"/>
  <c r="B101" i="53"/>
  <c r="B58" i="53"/>
  <c r="B41" i="53"/>
  <c r="B32" i="53"/>
  <c r="J136" i="56" l="1"/>
  <c r="J48" i="56" s="1"/>
  <c r="I48" i="56"/>
  <c r="B85" i="56"/>
  <c r="F73" i="56"/>
  <c r="E137" i="56"/>
  <c r="D49" i="56"/>
  <c r="G140" i="56"/>
  <c r="G141" i="56" s="1"/>
  <c r="B30" i="53"/>
  <c r="F58" i="56"/>
  <c r="E52" i="56"/>
  <c r="E47" i="56"/>
  <c r="E74" i="56"/>
  <c r="H140" i="56"/>
  <c r="D109" i="56"/>
  <c r="C108" i="56"/>
  <c r="C50" i="56" s="1"/>
  <c r="C59" i="56" s="1"/>
  <c r="B75" i="56"/>
  <c r="C79" i="56" l="1"/>
  <c r="C85" i="56"/>
  <c r="C99" i="56" s="1"/>
  <c r="G73" i="56"/>
  <c r="F137" i="56"/>
  <c r="E49" i="56"/>
  <c r="K136" i="56"/>
  <c r="K48" i="56" s="1"/>
  <c r="I140" i="56"/>
  <c r="I141" i="56" s="1"/>
  <c r="C80" i="56"/>
  <c r="E109" i="56"/>
  <c r="D108" i="56"/>
  <c r="D50" i="56" s="1"/>
  <c r="D59" i="56" s="1"/>
  <c r="F74" i="56"/>
  <c r="G58" i="56"/>
  <c r="F52" i="56"/>
  <c r="F47" i="56"/>
  <c r="H141" i="56"/>
  <c r="E85" i="56" l="1"/>
  <c r="E99" i="56" s="1"/>
  <c r="I73" i="56"/>
  <c r="F49" i="56"/>
  <c r="G137" i="56"/>
  <c r="D79" i="56"/>
  <c r="D85" i="56"/>
  <c r="D99" i="56" s="1"/>
  <c r="H73" i="56"/>
  <c r="L136" i="56"/>
  <c r="L48" i="56" s="1"/>
  <c r="D80" i="56"/>
  <c r="F109" i="56"/>
  <c r="E108" i="56"/>
  <c r="E50" i="56" s="1"/>
  <c r="E59" i="56" s="1"/>
  <c r="G74" i="56"/>
  <c r="G52" i="56"/>
  <c r="H58" i="56"/>
  <c r="G47" i="56"/>
  <c r="J140" i="56"/>
  <c r="M136" i="56" l="1"/>
  <c r="M48" i="56" s="1"/>
  <c r="G49" i="56"/>
  <c r="H137" i="56"/>
  <c r="E80" i="56"/>
  <c r="G109" i="56"/>
  <c r="F108" i="56"/>
  <c r="F50" i="56" s="1"/>
  <c r="F59" i="56" s="1"/>
  <c r="K140" i="56"/>
  <c r="K141" i="56" s="1"/>
  <c r="J141" i="56"/>
  <c r="H74" i="56"/>
  <c r="H52" i="56"/>
  <c r="I58" i="56"/>
  <c r="H47" i="56"/>
  <c r="N136" i="56" l="1"/>
  <c r="N48" i="56" s="1"/>
  <c r="F85" i="56"/>
  <c r="F99" i="56" s="1"/>
  <c r="J73" i="56"/>
  <c r="G85" i="56"/>
  <c r="G99" i="56" s="1"/>
  <c r="K73" i="56"/>
  <c r="H49" i="56"/>
  <c r="I137" i="56"/>
  <c r="B79" i="53"/>
  <c r="L140" i="56"/>
  <c r="L141" i="56" s="1"/>
  <c r="I74" i="56"/>
  <c r="J58" i="56"/>
  <c r="I52" i="56"/>
  <c r="I47" i="56"/>
  <c r="F80" i="56"/>
  <c r="H109" i="56"/>
  <c r="G108" i="56"/>
  <c r="G50" i="56" s="1"/>
  <c r="G59" i="56" s="1"/>
  <c r="O136" i="56" l="1"/>
  <c r="O48" i="56" s="1"/>
  <c r="H85" i="56"/>
  <c r="H99" i="56" s="1"/>
  <c r="L73" i="56"/>
  <c r="I49" i="56"/>
  <c r="J137" i="56"/>
  <c r="B99" i="56"/>
  <c r="H61" i="56"/>
  <c r="H60" i="56" s="1"/>
  <c r="B64" i="53"/>
  <c r="B51" i="53"/>
  <c r="B38" i="53"/>
  <c r="B72" i="53"/>
  <c r="B43" i="53"/>
  <c r="B55" i="53"/>
  <c r="B60" i="53"/>
  <c r="B47" i="53"/>
  <c r="B68" i="53"/>
  <c r="B75" i="53"/>
  <c r="B54" i="56"/>
  <c r="J74" i="56"/>
  <c r="K58" i="56"/>
  <c r="J52" i="56"/>
  <c r="J47" i="56"/>
  <c r="G80" i="56"/>
  <c r="M140" i="56"/>
  <c r="I109" i="56"/>
  <c r="H108" i="56"/>
  <c r="H50" i="56" s="1"/>
  <c r="H59" i="56" s="1"/>
  <c r="A5" i="53"/>
  <c r="P136" i="56" l="1"/>
  <c r="P48" i="56" s="1"/>
  <c r="J49" i="56"/>
  <c r="J61" i="56" s="1"/>
  <c r="J60" i="56" s="1"/>
  <c r="K137" i="56"/>
  <c r="I61" i="56"/>
  <c r="I60" i="56" s="1"/>
  <c r="E61" i="56"/>
  <c r="F61" i="56"/>
  <c r="F60" i="56" s="1"/>
  <c r="F66" i="56" s="1"/>
  <c r="C60" i="56"/>
  <c r="C66" i="56" s="1"/>
  <c r="C68" i="56" s="1"/>
  <c r="G61" i="56"/>
  <c r="D60" i="56"/>
  <c r="D66" i="56" s="1"/>
  <c r="F68" i="56"/>
  <c r="F75" i="56" s="1"/>
  <c r="C76" i="56"/>
  <c r="F76" i="56"/>
  <c r="B55" i="56"/>
  <c r="B56" i="56" s="1"/>
  <c r="B69" i="56" s="1"/>
  <c r="H80" i="56"/>
  <c r="H66" i="56"/>
  <c r="N140" i="56"/>
  <c r="J109" i="56"/>
  <c r="I108" i="56"/>
  <c r="I50" i="56" s="1"/>
  <c r="I59" i="56" s="1"/>
  <c r="M141" i="56"/>
  <c r="K52" i="56"/>
  <c r="K74" i="56"/>
  <c r="L58" i="56"/>
  <c r="K47" i="56"/>
  <c r="Q28" i="14"/>
  <c r="Q136" i="56" l="1"/>
  <c r="Q48" i="56" s="1"/>
  <c r="G60" i="56"/>
  <c r="G66" i="56" s="1"/>
  <c r="K49" i="56"/>
  <c r="L137" i="56"/>
  <c r="I85" i="56"/>
  <c r="I99" i="56" s="1"/>
  <c r="M73" i="56"/>
  <c r="E60" i="56"/>
  <c r="E66" i="56" s="1"/>
  <c r="E79" i="56"/>
  <c r="F79" i="56" s="1"/>
  <c r="R136" i="56"/>
  <c r="R48" i="56" s="1"/>
  <c r="D68" i="56"/>
  <c r="D75" i="56" s="1"/>
  <c r="B70" i="56"/>
  <c r="B77" i="56"/>
  <c r="C75" i="56"/>
  <c r="C53" i="56"/>
  <c r="D76" i="56"/>
  <c r="B82" i="56"/>
  <c r="K61" i="56"/>
  <c r="K60" i="56" s="1"/>
  <c r="O140" i="56"/>
  <c r="O141" i="56" s="1"/>
  <c r="L52" i="56"/>
  <c r="L74" i="56"/>
  <c r="M58" i="56"/>
  <c r="L47" i="56"/>
  <c r="I80" i="56"/>
  <c r="I66" i="56"/>
  <c r="N141" i="56"/>
  <c r="K109" i="56"/>
  <c r="J108" i="56"/>
  <c r="J50" i="56" s="1"/>
  <c r="J59" i="56" s="1"/>
  <c r="J85" i="56" l="1"/>
  <c r="J99" i="56" s="1"/>
  <c r="N73" i="56"/>
  <c r="L49" i="56"/>
  <c r="M137" i="56"/>
  <c r="G79" i="56"/>
  <c r="H79" i="56" s="1"/>
  <c r="K85" i="56"/>
  <c r="K99" i="56" s="1"/>
  <c r="O73" i="56"/>
  <c r="S136" i="56"/>
  <c r="S48" i="56" s="1"/>
  <c r="C55" i="56"/>
  <c r="C82" i="56" s="1"/>
  <c r="B71" i="56"/>
  <c r="B78" i="56" s="1"/>
  <c r="E76" i="56"/>
  <c r="F67" i="56"/>
  <c r="G67" i="56" s="1"/>
  <c r="E68" i="56"/>
  <c r="K108" i="56"/>
  <c r="K50" i="56" s="1"/>
  <c r="K59" i="56" s="1"/>
  <c r="L109" i="56"/>
  <c r="M74" i="56"/>
  <c r="N58" i="56"/>
  <c r="M52" i="56"/>
  <c r="M47" i="56"/>
  <c r="P140" i="56"/>
  <c r="P141" i="56" s="1"/>
  <c r="L61" i="56"/>
  <c r="L60" i="56" s="1"/>
  <c r="J66" i="56"/>
  <c r="J80" i="56"/>
  <c r="S28" i="14"/>
  <c r="S23" i="12"/>
  <c r="J23" i="12"/>
  <c r="H23" i="12"/>
  <c r="I79" i="56" l="1"/>
  <c r="J79" i="56" s="1"/>
  <c r="L85" i="56"/>
  <c r="L99" i="56" s="1"/>
  <c r="P73" i="56"/>
  <c r="M49" i="56"/>
  <c r="N137" i="56"/>
  <c r="T136" i="56"/>
  <c r="T48" i="56" s="1"/>
  <c r="D53" i="56"/>
  <c r="D55" i="56" s="1"/>
  <c r="D82" i="56" s="1"/>
  <c r="B72" i="56"/>
  <c r="G76" i="56"/>
  <c r="H67" i="56"/>
  <c r="G68" i="56"/>
  <c r="G75" i="56" s="1"/>
  <c r="C56" i="56"/>
  <c r="C69" i="56" s="1"/>
  <c r="E75" i="56"/>
  <c r="N74" i="56"/>
  <c r="O58" i="56"/>
  <c r="N52" i="56"/>
  <c r="N47" i="56"/>
  <c r="M109" i="56"/>
  <c r="L108" i="56"/>
  <c r="L50" i="56" s="1"/>
  <c r="L59" i="56" s="1"/>
  <c r="M61" i="56"/>
  <c r="M60" i="56" s="1"/>
  <c r="Q140" i="56"/>
  <c r="Q141" i="56" s="1"/>
  <c r="K66" i="56"/>
  <c r="K80" i="56"/>
  <c r="A15" i="53"/>
  <c r="B21" i="53" s="1"/>
  <c r="A12" i="53"/>
  <c r="A9" i="53"/>
  <c r="K79" i="56" l="1"/>
  <c r="L79" i="56" s="1"/>
  <c r="N49" i="56"/>
  <c r="N61" i="56" s="1"/>
  <c r="N60" i="56" s="1"/>
  <c r="O137" i="56"/>
  <c r="M85" i="56"/>
  <c r="M99" i="56" s="1"/>
  <c r="Q73" i="56"/>
  <c r="U136" i="56"/>
  <c r="U48" i="56" s="1"/>
  <c r="H76" i="56"/>
  <c r="I67" i="56"/>
  <c r="H68" i="56"/>
  <c r="H75" i="56" s="1"/>
  <c r="C77" i="56"/>
  <c r="C70" i="56"/>
  <c r="D56" i="56"/>
  <c r="D69" i="56" s="1"/>
  <c r="E53" i="56"/>
  <c r="P58" i="56"/>
  <c r="O74" i="56"/>
  <c r="O52" i="56"/>
  <c r="O47" i="56"/>
  <c r="R140" i="56"/>
  <c r="R141" i="56" s="1"/>
  <c r="L80" i="56"/>
  <c r="L66" i="56"/>
  <c r="M108" i="56"/>
  <c r="M50" i="56" s="1"/>
  <c r="M59" i="56" s="1"/>
  <c r="N109" i="56"/>
  <c r="A15" i="12"/>
  <c r="M79" i="56" l="1"/>
  <c r="N85" i="56"/>
  <c r="N99" i="56" s="1"/>
  <c r="R73" i="56"/>
  <c r="O49" i="56"/>
  <c r="O61" i="56" s="1"/>
  <c r="O60" i="56" s="1"/>
  <c r="P137" i="56"/>
  <c r="V136" i="56"/>
  <c r="V48" i="56" s="1"/>
  <c r="C71" i="56"/>
  <c r="C72" i="56" s="1"/>
  <c r="J67" i="56"/>
  <c r="I76" i="56"/>
  <c r="I68" i="56"/>
  <c r="I75" i="56" s="1"/>
  <c r="D77" i="56"/>
  <c r="D70" i="56"/>
  <c r="E55" i="56"/>
  <c r="E82" i="56" s="1"/>
  <c r="O109" i="56"/>
  <c r="N108" i="56"/>
  <c r="N50" i="56" s="1"/>
  <c r="N59" i="56" s="1"/>
  <c r="N79" i="56" s="1"/>
  <c r="Q58" i="56"/>
  <c r="P52" i="56"/>
  <c r="P47" i="56"/>
  <c r="P74" i="56"/>
  <c r="M80" i="56"/>
  <c r="M66" i="56"/>
  <c r="S140" i="56"/>
  <c r="S141" i="56" s="1"/>
  <c r="A8" i="17"/>
  <c r="E9" i="14"/>
  <c r="O85" i="56" l="1"/>
  <c r="O99" i="56" s="1"/>
  <c r="S73" i="56"/>
  <c r="P49" i="56"/>
  <c r="P61" i="56" s="1"/>
  <c r="P60" i="56" s="1"/>
  <c r="Q137" i="56"/>
  <c r="W136" i="56"/>
  <c r="W48" i="56" s="1"/>
  <c r="F53" i="56"/>
  <c r="F55" i="56" s="1"/>
  <c r="F82" i="56" s="1"/>
  <c r="D71" i="56"/>
  <c r="D72" i="56" s="1"/>
  <c r="C78" i="56"/>
  <c r="E56" i="56"/>
  <c r="E69" i="56" s="1"/>
  <c r="K67" i="56"/>
  <c r="J76" i="56"/>
  <c r="J68" i="56"/>
  <c r="J75" i="56" s="1"/>
  <c r="N80" i="56"/>
  <c r="N66" i="56"/>
  <c r="Q52" i="56"/>
  <c r="Q47" i="56"/>
  <c r="Q74" i="56"/>
  <c r="R58" i="56"/>
  <c r="T140" i="56"/>
  <c r="T141" i="56" s="1"/>
  <c r="O108" i="56"/>
  <c r="O50" i="56" s="1"/>
  <c r="O59" i="56" s="1"/>
  <c r="O79" i="56" s="1"/>
  <c r="P109"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P85" i="56" l="1"/>
  <c r="P99" i="56" s="1"/>
  <c r="T73" i="56"/>
  <c r="Q49" i="56"/>
  <c r="R137" i="56"/>
  <c r="X136" i="56"/>
  <c r="X48" i="56" s="1"/>
  <c r="G53" i="56"/>
  <c r="G55" i="56" s="1"/>
  <c r="G82" i="56" s="1"/>
  <c r="E77" i="56"/>
  <c r="E70" i="56"/>
  <c r="D78" i="56"/>
  <c r="F56" i="56"/>
  <c r="F69" i="56" s="1"/>
  <c r="L67" i="56"/>
  <c r="K76" i="56"/>
  <c r="K68" i="56"/>
  <c r="K75" i="56" s="1"/>
  <c r="Q109" i="56"/>
  <c r="P108" i="56"/>
  <c r="P50" i="56" s="1"/>
  <c r="P59" i="56" s="1"/>
  <c r="P79" i="56" s="1"/>
  <c r="R74" i="56"/>
  <c r="R52" i="56"/>
  <c r="R47" i="56"/>
  <c r="S58" i="56"/>
  <c r="O66" i="56"/>
  <c r="O80" i="56"/>
  <c r="U140" i="56"/>
  <c r="U141" i="56" s="1"/>
  <c r="Q61" i="56"/>
  <c r="Q60"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85" i="56" l="1"/>
  <c r="Q99" i="56" s="1"/>
  <c r="U73" i="56"/>
  <c r="R49" i="56"/>
  <c r="S137" i="56"/>
  <c r="Y136" i="56"/>
  <c r="Y48" i="56" s="1"/>
  <c r="G56" i="56"/>
  <c r="G69" i="56" s="1"/>
  <c r="G70" i="56" s="1"/>
  <c r="L76" i="56"/>
  <c r="M67" i="56"/>
  <c r="L68" i="56"/>
  <c r="L75" i="56" s="1"/>
  <c r="H53" i="56"/>
  <c r="E71" i="56"/>
  <c r="E78" i="56" s="1"/>
  <c r="F77" i="56"/>
  <c r="F70" i="56"/>
  <c r="V140" i="56"/>
  <c r="T58" i="56"/>
  <c r="S74" i="56"/>
  <c r="S52" i="56"/>
  <c r="S47" i="56"/>
  <c r="P80" i="56"/>
  <c r="P66" i="56"/>
  <c r="R61" i="56"/>
  <c r="R60" i="56" s="1"/>
  <c r="R109" i="56"/>
  <c r="Q108" i="56"/>
  <c r="Q50" i="56" s="1"/>
  <c r="Q59" i="56" s="1"/>
  <c r="Q79" i="56" s="1"/>
  <c r="S49" i="56" l="1"/>
  <c r="S61" i="56" s="1"/>
  <c r="S60" i="56" s="1"/>
  <c r="T137" i="56"/>
  <c r="Z136" i="56"/>
  <c r="Z48" i="56" s="1"/>
  <c r="G77" i="56"/>
  <c r="F71" i="56"/>
  <c r="F78" i="56" s="1"/>
  <c r="E72" i="56"/>
  <c r="H55" i="56"/>
  <c r="H82" i="56" s="1"/>
  <c r="M76" i="56"/>
  <c r="N67" i="56"/>
  <c r="M68" i="56"/>
  <c r="M75" i="56" s="1"/>
  <c r="G71" i="56"/>
  <c r="Q66" i="56"/>
  <c r="Q80" i="56"/>
  <c r="S109" i="56"/>
  <c r="R108" i="56"/>
  <c r="R50" i="56" s="1"/>
  <c r="R59" i="56" s="1"/>
  <c r="R79" i="56" s="1"/>
  <c r="T74" i="56"/>
  <c r="U58" i="56"/>
  <c r="T52" i="56"/>
  <c r="T47" i="56"/>
  <c r="W140" i="56"/>
  <c r="V141" i="56"/>
  <c r="T49" i="56" l="1"/>
  <c r="T61" i="56" s="1"/>
  <c r="T60" i="56" s="1"/>
  <c r="U137" i="56"/>
  <c r="R85" i="56"/>
  <c r="R99" i="56" s="1"/>
  <c r="V73" i="56"/>
  <c r="AA136" i="56"/>
  <c r="AA48" i="56" s="1"/>
  <c r="G78" i="56"/>
  <c r="G72" i="56"/>
  <c r="I53" i="56"/>
  <c r="O67" i="56"/>
  <c r="N76" i="56"/>
  <c r="N68" i="56"/>
  <c r="N75" i="56" s="1"/>
  <c r="H56" i="56"/>
  <c r="H69" i="56" s="1"/>
  <c r="F72" i="56"/>
  <c r="X140" i="56"/>
  <c r="X141" i="56" s="1"/>
  <c r="U52" i="56"/>
  <c r="U47" i="56"/>
  <c r="U74" i="56"/>
  <c r="V58" i="56"/>
  <c r="W141" i="56"/>
  <c r="T109" i="56"/>
  <c r="S108" i="56"/>
  <c r="S50" i="56" s="1"/>
  <c r="S59" i="56" s="1"/>
  <c r="S79" i="56" s="1"/>
  <c r="R80" i="56"/>
  <c r="R66" i="56"/>
  <c r="S85" i="56" l="1"/>
  <c r="S99" i="56" s="1"/>
  <c r="W73" i="56"/>
  <c r="T85" i="56"/>
  <c r="T99" i="56" s="1"/>
  <c r="X73" i="56"/>
  <c r="U49" i="56"/>
  <c r="U61" i="56" s="1"/>
  <c r="U60" i="56" s="1"/>
  <c r="V137" i="56"/>
  <c r="AB136" i="56"/>
  <c r="AB48" i="56" s="1"/>
  <c r="H77" i="56"/>
  <c r="H70" i="56"/>
  <c r="I55" i="56"/>
  <c r="I82" i="56" s="1"/>
  <c r="O76" i="56"/>
  <c r="P67" i="56"/>
  <c r="O68" i="56"/>
  <c r="O75" i="56" s="1"/>
  <c r="V74" i="56"/>
  <c r="V52" i="56"/>
  <c r="V47" i="56"/>
  <c r="W58" i="56"/>
  <c r="T108" i="56"/>
  <c r="T50" i="56" s="1"/>
  <c r="T59" i="56" s="1"/>
  <c r="T79" i="56" s="1"/>
  <c r="U109" i="56"/>
  <c r="S80" i="56"/>
  <c r="S66" i="56"/>
  <c r="Y140" i="56"/>
  <c r="Y141" i="56" s="1"/>
  <c r="U85" i="56" l="1"/>
  <c r="U99" i="56" s="1"/>
  <c r="Y73" i="56"/>
  <c r="V49" i="56"/>
  <c r="V61" i="56" s="1"/>
  <c r="V60" i="56" s="1"/>
  <c r="W137" i="56"/>
  <c r="AC136" i="56"/>
  <c r="AC48" i="56" s="1"/>
  <c r="P76" i="56"/>
  <c r="Q67" i="56"/>
  <c r="P68" i="56"/>
  <c r="P75" i="56" s="1"/>
  <c r="H71" i="56"/>
  <c r="H72" i="56" s="1"/>
  <c r="I56" i="56"/>
  <c r="I69" i="56" s="1"/>
  <c r="J53" i="56"/>
  <c r="X58" i="56"/>
  <c r="W74" i="56"/>
  <c r="W52" i="56"/>
  <c r="W47" i="56"/>
  <c r="T80" i="56"/>
  <c r="T66" i="56"/>
  <c r="Z140" i="56"/>
  <c r="U108" i="56"/>
  <c r="U50" i="56" s="1"/>
  <c r="U59" i="56" s="1"/>
  <c r="U79" i="56" s="1"/>
  <c r="V109" i="56"/>
  <c r="W49" i="56" l="1"/>
  <c r="W61" i="56" s="1"/>
  <c r="W60" i="56" s="1"/>
  <c r="X137" i="56"/>
  <c r="AD136" i="56"/>
  <c r="AD48" i="56" s="1"/>
  <c r="I70" i="56"/>
  <c r="I77" i="56"/>
  <c r="J55" i="56"/>
  <c r="J82" i="56" s="1"/>
  <c r="Q76" i="56"/>
  <c r="R67" i="56"/>
  <c r="Q68" i="56"/>
  <c r="Q75" i="56" s="1"/>
  <c r="H78" i="56"/>
  <c r="W109" i="56"/>
  <c r="V108" i="56"/>
  <c r="V50" i="56" s="1"/>
  <c r="V59" i="56" s="1"/>
  <c r="V79" i="56" s="1"/>
  <c r="U66" i="56"/>
  <c r="U80" i="56"/>
  <c r="AA140" i="56"/>
  <c r="X74" i="56"/>
  <c r="Y58" i="56"/>
  <c r="X52" i="56"/>
  <c r="X47" i="56"/>
  <c r="Z141" i="56"/>
  <c r="V85" i="56" l="1"/>
  <c r="V99" i="56" s="1"/>
  <c r="Z73" i="56"/>
  <c r="X49" i="56"/>
  <c r="Y137" i="56"/>
  <c r="AE136" i="56"/>
  <c r="AE48" i="56" s="1"/>
  <c r="J56" i="56"/>
  <c r="J69" i="56" s="1"/>
  <c r="J70" i="56" s="1"/>
  <c r="S67" i="56"/>
  <c r="R76" i="56"/>
  <c r="R68" i="56"/>
  <c r="R75" i="56" s="1"/>
  <c r="J77" i="56"/>
  <c r="K53" i="56"/>
  <c r="I71" i="56"/>
  <c r="I78" i="56" s="1"/>
  <c r="Y74" i="56"/>
  <c r="Z58" i="56"/>
  <c r="Y52" i="56"/>
  <c r="Y47" i="56"/>
  <c r="AB140" i="56"/>
  <c r="AB141" i="56" s="1"/>
  <c r="AA141" i="56"/>
  <c r="V66" i="56"/>
  <c r="V80" i="56"/>
  <c r="X109" i="56"/>
  <c r="W108" i="56"/>
  <c r="W50" i="56" s="1"/>
  <c r="W59" i="56" s="1"/>
  <c r="W79" i="56" s="1"/>
  <c r="X61" i="56"/>
  <c r="X60" i="56" s="1"/>
  <c r="W85" i="56" l="1"/>
  <c r="W99" i="56" s="1"/>
  <c r="AA73" i="56"/>
  <c r="Y49" i="56"/>
  <c r="Y61" i="56" s="1"/>
  <c r="Y60" i="56" s="1"/>
  <c r="Z137" i="56"/>
  <c r="X85" i="56"/>
  <c r="X99" i="56" s="1"/>
  <c r="AB73" i="56"/>
  <c r="AF136" i="56"/>
  <c r="AF48" i="56" s="1"/>
  <c r="I72" i="56"/>
  <c r="K55" i="56"/>
  <c r="K82" i="56" s="1"/>
  <c r="J71" i="56"/>
  <c r="J78" i="56" s="1"/>
  <c r="T67" i="56"/>
  <c r="S76" i="56"/>
  <c r="S68" i="56"/>
  <c r="S75" i="56" s="1"/>
  <c r="Z74" i="56"/>
  <c r="Z52" i="56"/>
  <c r="Z47" i="56"/>
  <c r="AA58" i="56"/>
  <c r="Y109" i="56"/>
  <c r="X108" i="56"/>
  <c r="X50" i="56" s="1"/>
  <c r="X59" i="56" s="1"/>
  <c r="X79" i="56" s="1"/>
  <c r="W80" i="56"/>
  <c r="W66" i="56"/>
  <c r="AC140" i="56"/>
  <c r="AC141" i="56" s="1"/>
  <c r="Y85" i="56" l="1"/>
  <c r="Y99" i="56" s="1"/>
  <c r="AC73" i="56"/>
  <c r="Z49" i="56"/>
  <c r="AA137" i="56"/>
  <c r="AG136" i="56"/>
  <c r="AG48" i="56" s="1"/>
  <c r="J72" i="56"/>
  <c r="L53" i="56"/>
  <c r="L55" i="56" s="1"/>
  <c r="L82" i="56" s="1"/>
  <c r="K56" i="56"/>
  <c r="K69" i="56" s="1"/>
  <c r="K70" i="56" s="1"/>
  <c r="T76" i="56"/>
  <c r="U67" i="56"/>
  <c r="T68" i="56"/>
  <c r="T75" i="56" s="1"/>
  <c r="AD140" i="56"/>
  <c r="AB58" i="56"/>
  <c r="AA52" i="56"/>
  <c r="AA47" i="56"/>
  <c r="AA74" i="56"/>
  <c r="Z109" i="56"/>
  <c r="Y108" i="56"/>
  <c r="Y50" i="56" s="1"/>
  <c r="Y59" i="56" s="1"/>
  <c r="Y79" i="56" s="1"/>
  <c r="Z61" i="56"/>
  <c r="Z60" i="56" s="1"/>
  <c r="X80" i="56"/>
  <c r="X66" i="56"/>
  <c r="AA49" i="56" l="1"/>
  <c r="AB137" i="56"/>
  <c r="AH136" i="56"/>
  <c r="AH48" i="56" s="1"/>
  <c r="K77" i="56"/>
  <c r="M53" i="56"/>
  <c r="M55" i="56" s="1"/>
  <c r="L56" i="56"/>
  <c r="L69" i="56" s="1"/>
  <c r="L77" i="56" s="1"/>
  <c r="U76" i="56"/>
  <c r="V67" i="56"/>
  <c r="U68" i="56"/>
  <c r="U75" i="56" s="1"/>
  <c r="L70" i="56"/>
  <c r="K71" i="56"/>
  <c r="K78" i="56" s="1"/>
  <c r="AA109" i="56"/>
  <c r="Z108" i="56"/>
  <c r="Z50" i="56" s="1"/>
  <c r="Z59" i="56" s="1"/>
  <c r="Z79" i="56" s="1"/>
  <c r="AE140" i="56"/>
  <c r="AA61" i="56"/>
  <c r="AA60" i="56" s="1"/>
  <c r="AD141" i="56"/>
  <c r="Y80" i="56"/>
  <c r="Y66" i="56"/>
  <c r="AB52" i="56"/>
  <c r="AB47" i="56"/>
  <c r="AB74" i="56"/>
  <c r="AC58" i="56"/>
  <c r="AB49" i="56" l="1"/>
  <c r="AB61" i="56" s="1"/>
  <c r="AB60" i="56" s="1"/>
  <c r="AC137" i="56"/>
  <c r="Z85" i="56"/>
  <c r="Z99" i="56" s="1"/>
  <c r="AD73" i="56"/>
  <c r="AI136" i="56"/>
  <c r="AI48" i="56" s="1"/>
  <c r="K72" i="56"/>
  <c r="M82" i="56"/>
  <c r="M56" i="56"/>
  <c r="M69" i="56" s="1"/>
  <c r="M77" i="56" s="1"/>
  <c r="L71" i="56"/>
  <c r="L78" i="56" s="1"/>
  <c r="N53" i="56"/>
  <c r="V76" i="56"/>
  <c r="W67" i="56"/>
  <c r="V68" i="56"/>
  <c r="V75" i="56" s="1"/>
  <c r="AF140" i="56"/>
  <c r="AF141" i="56" s="1"/>
  <c r="Z66" i="56"/>
  <c r="Z80" i="56"/>
  <c r="AA108" i="56"/>
  <c r="AA50" i="56" s="1"/>
  <c r="AA59" i="56" s="1"/>
  <c r="AA79" i="56" s="1"/>
  <c r="AB109" i="56"/>
  <c r="AC74" i="56"/>
  <c r="AD58" i="56"/>
  <c r="AC52" i="56"/>
  <c r="AC47" i="56"/>
  <c r="AE141" i="56"/>
  <c r="AB85" i="56" l="1"/>
  <c r="AB99" i="56" s="1"/>
  <c r="AF73" i="56"/>
  <c r="AA85" i="56"/>
  <c r="AA99" i="56" s="1"/>
  <c r="AE73" i="56"/>
  <c r="AC49" i="56"/>
  <c r="AD137" i="56"/>
  <c r="AJ136" i="56"/>
  <c r="AJ48" i="56" s="1"/>
  <c r="M70" i="56"/>
  <c r="M71" i="56" s="1"/>
  <c r="M78" i="56" s="1"/>
  <c r="L72" i="56"/>
  <c r="W76" i="56"/>
  <c r="X67" i="56"/>
  <c r="W68" i="56"/>
  <c r="W75" i="56" s="1"/>
  <c r="N55" i="56"/>
  <c r="N82" i="56" s="1"/>
  <c r="AC109" i="56"/>
  <c r="AB108" i="56"/>
  <c r="AB50" i="56" s="1"/>
  <c r="AB59" i="56" s="1"/>
  <c r="AB79" i="56" s="1"/>
  <c r="AA66" i="56"/>
  <c r="AA80" i="56"/>
  <c r="AD74" i="56"/>
  <c r="AE58" i="56"/>
  <c r="AD52" i="56"/>
  <c r="AD47" i="56"/>
  <c r="AG140" i="56"/>
  <c r="AC61" i="56"/>
  <c r="AC60" i="56" s="1"/>
  <c r="AD49" i="56" l="1"/>
  <c r="AD61" i="56" s="1"/>
  <c r="AD60" i="56" s="1"/>
  <c r="AE137" i="56"/>
  <c r="AK136" i="56"/>
  <c r="AK48" i="56" s="1"/>
  <c r="N56" i="56"/>
  <c r="N69" i="56" s="1"/>
  <c r="N70" i="56" s="1"/>
  <c r="M72" i="56"/>
  <c r="O53" i="56"/>
  <c r="X76" i="56"/>
  <c r="Y67" i="56"/>
  <c r="X68" i="56"/>
  <c r="X75" i="56" s="1"/>
  <c r="AH140" i="56"/>
  <c r="AH141" i="56" s="1"/>
  <c r="AB80" i="56"/>
  <c r="AB66" i="56"/>
  <c r="AG141" i="56"/>
  <c r="AC108" i="56"/>
  <c r="AC50" i="56" s="1"/>
  <c r="AC59" i="56" s="1"/>
  <c r="AC79" i="56" s="1"/>
  <c r="AD109" i="56"/>
  <c r="AF58" i="56"/>
  <c r="AE74" i="56"/>
  <c r="AE52" i="56"/>
  <c r="AE47" i="56"/>
  <c r="AD85" i="56" l="1"/>
  <c r="AD99" i="56" s="1"/>
  <c r="AH73" i="56"/>
  <c r="AC85" i="56"/>
  <c r="AC99" i="56" s="1"/>
  <c r="AG73" i="56"/>
  <c r="AE49" i="56"/>
  <c r="AE61" i="56" s="1"/>
  <c r="AE60" i="56" s="1"/>
  <c r="AF137" i="56"/>
  <c r="AL136" i="56"/>
  <c r="AL48" i="56" s="1"/>
  <c r="N77" i="56"/>
  <c r="N71" i="56"/>
  <c r="N78" i="56" s="1"/>
  <c r="O55" i="56"/>
  <c r="O82" i="56" s="1"/>
  <c r="Y76" i="56"/>
  <c r="Z67" i="56"/>
  <c r="Y68" i="56"/>
  <c r="Y75" i="56" s="1"/>
  <c r="AC80" i="56"/>
  <c r="AC66" i="56"/>
  <c r="AF74" i="56"/>
  <c r="AG58" i="56"/>
  <c r="AF52" i="56"/>
  <c r="AF47" i="56"/>
  <c r="AE109" i="56"/>
  <c r="AD108" i="56"/>
  <c r="AD50" i="56" s="1"/>
  <c r="AD59" i="56" s="1"/>
  <c r="AD79" i="56" s="1"/>
  <c r="AI140" i="56"/>
  <c r="AF49" i="56" l="1"/>
  <c r="AF61" i="56" s="1"/>
  <c r="AF60" i="56" s="1"/>
  <c r="AG137" i="56"/>
  <c r="AM136" i="56"/>
  <c r="AM48" i="56" s="1"/>
  <c r="P53" i="56"/>
  <c r="P55" i="56" s="1"/>
  <c r="P56" i="56" s="1"/>
  <c r="P69" i="56" s="1"/>
  <c r="AA67" i="56"/>
  <c r="Z76" i="56"/>
  <c r="Z68" i="56"/>
  <c r="Z75" i="56" s="1"/>
  <c r="N72" i="56"/>
  <c r="O56" i="56"/>
  <c r="O69" i="56" s="1"/>
  <c r="AJ140" i="56"/>
  <c r="AJ141" i="56" s="1"/>
  <c r="AI141" i="56"/>
  <c r="AD80" i="56"/>
  <c r="AD66" i="56"/>
  <c r="AG52" i="56"/>
  <c r="AG47" i="56"/>
  <c r="AG74" i="56"/>
  <c r="AH58" i="56"/>
  <c r="AE108" i="56"/>
  <c r="AE50" i="56" s="1"/>
  <c r="AE59" i="56" s="1"/>
  <c r="AE79" i="56" s="1"/>
  <c r="AF109" i="56"/>
  <c r="AF85" i="56" l="1"/>
  <c r="AF99" i="56" s="1"/>
  <c r="AJ73" i="56"/>
  <c r="AE85" i="56"/>
  <c r="AE99" i="56" s="1"/>
  <c r="AI73" i="56"/>
  <c r="AG49" i="56"/>
  <c r="AG61" i="56" s="1"/>
  <c r="AG60" i="56" s="1"/>
  <c r="AH137" i="56"/>
  <c r="P77" i="56"/>
  <c r="P70" i="56"/>
  <c r="AB67" i="56"/>
  <c r="AA76" i="56"/>
  <c r="AA68" i="56"/>
  <c r="AA75" i="56" s="1"/>
  <c r="Q53" i="56"/>
  <c r="P82" i="56"/>
  <c r="O70" i="56"/>
  <c r="O77" i="56"/>
  <c r="AF108" i="56"/>
  <c r="AF50" i="56" s="1"/>
  <c r="AF59" i="56" s="1"/>
  <c r="AF79" i="56" s="1"/>
  <c r="AG109" i="56"/>
  <c r="AH74" i="56"/>
  <c r="AH52" i="56"/>
  <c r="AH47" i="56"/>
  <c r="AI58" i="56"/>
  <c r="AE66" i="56"/>
  <c r="AE80" i="56"/>
  <c r="AK140" i="56"/>
  <c r="AH49" i="56" l="1"/>
  <c r="AI137" i="56"/>
  <c r="Q55" i="56"/>
  <c r="Q82" i="56" s="1"/>
  <c r="AB76" i="56"/>
  <c r="AC67" i="56"/>
  <c r="AB68" i="56"/>
  <c r="AB75" i="56" s="1"/>
  <c r="P71" i="56"/>
  <c r="P72" i="56" s="1"/>
  <c r="O71" i="56"/>
  <c r="O78" i="56" s="1"/>
  <c r="AL140" i="56"/>
  <c r="AF80" i="56"/>
  <c r="AF66" i="56"/>
  <c r="AK141" i="56"/>
  <c r="AJ58" i="56"/>
  <c r="AI74" i="56"/>
  <c r="AI52" i="56"/>
  <c r="AI47" i="56"/>
  <c r="AH109" i="56"/>
  <c r="AG108" i="56"/>
  <c r="AG50" i="56" s="1"/>
  <c r="AG59" i="56" s="1"/>
  <c r="AG79" i="56" s="1"/>
  <c r="AH61" i="56"/>
  <c r="AH60" i="56" s="1"/>
  <c r="AG85" i="56" l="1"/>
  <c r="AG99" i="56" s="1"/>
  <c r="AK73" i="56"/>
  <c r="AI49" i="56"/>
  <c r="AI61" i="56" s="1"/>
  <c r="AI60" i="56" s="1"/>
  <c r="AJ137" i="56"/>
  <c r="O72" i="56"/>
  <c r="Q56" i="56"/>
  <c r="Q69" i="56" s="1"/>
  <c r="P78" i="56"/>
  <c r="AD67" i="56"/>
  <c r="AC76" i="56"/>
  <c r="AC68" i="56"/>
  <c r="AC75" i="56" s="1"/>
  <c r="R53" i="56"/>
  <c r="AG80" i="56"/>
  <c r="AG66" i="56"/>
  <c r="AM140" i="56"/>
  <c r="AM141" i="56" s="1"/>
  <c r="AI109" i="56"/>
  <c r="AH108" i="56"/>
  <c r="AH50" i="56" s="1"/>
  <c r="AH59" i="56" s="1"/>
  <c r="AH79" i="56" s="1"/>
  <c r="AJ74" i="56"/>
  <c r="AK58" i="56"/>
  <c r="AJ52" i="56"/>
  <c r="AJ47" i="56"/>
  <c r="AL141" i="56"/>
  <c r="AH85" i="56" l="1"/>
  <c r="AH99" i="56" s="1"/>
  <c r="AL73" i="56"/>
  <c r="AJ49" i="56"/>
  <c r="AJ61" i="56" s="1"/>
  <c r="AJ60" i="56" s="1"/>
  <c r="AK137" i="56"/>
  <c r="AI85" i="56"/>
  <c r="AI99" i="56" s="1"/>
  <c r="AM73" i="56"/>
  <c r="R55" i="56"/>
  <c r="R56" i="56" s="1"/>
  <c r="R69" i="56" s="1"/>
  <c r="AD76" i="56"/>
  <c r="AE67" i="56"/>
  <c r="AD68" i="56"/>
  <c r="AD75" i="56" s="1"/>
  <c r="Q77" i="56"/>
  <c r="Q70" i="56"/>
  <c r="AK52" i="56"/>
  <c r="AK47" i="56"/>
  <c r="AK74" i="56"/>
  <c r="AL58" i="56"/>
  <c r="AI108" i="56"/>
  <c r="AI50" i="56" s="1"/>
  <c r="AI59" i="56" s="1"/>
  <c r="AI79" i="56" s="1"/>
  <c r="AJ109" i="56"/>
  <c r="AH80" i="56"/>
  <c r="AH66" i="56"/>
  <c r="AK49" i="56" l="1"/>
  <c r="AK61" i="56" s="1"/>
  <c r="AK60" i="56" s="1"/>
  <c r="AL137" i="56"/>
  <c r="R77" i="56"/>
  <c r="R70" i="56"/>
  <c r="Q71" i="56"/>
  <c r="Q78" i="56" s="1"/>
  <c r="AF67" i="56"/>
  <c r="AE76" i="56"/>
  <c r="AE68" i="56"/>
  <c r="AE75" i="56" s="1"/>
  <c r="S53" i="56"/>
  <c r="R82" i="56"/>
  <c r="AI80" i="56"/>
  <c r="AI66" i="56"/>
  <c r="AJ108" i="56"/>
  <c r="AJ50" i="56" s="1"/>
  <c r="AJ59" i="56" s="1"/>
  <c r="AJ79" i="56" s="1"/>
  <c r="AK109" i="56"/>
  <c r="AL74" i="56"/>
  <c r="AL52" i="56"/>
  <c r="AL47" i="56"/>
  <c r="AM58" i="56"/>
  <c r="AJ85" i="56"/>
  <c r="AJ99" i="56" s="1"/>
  <c r="AL49" i="56" l="1"/>
  <c r="AL61" i="56" s="1"/>
  <c r="AL60" i="56" s="1"/>
  <c r="AM137" i="56"/>
  <c r="AM49" i="56" s="1"/>
  <c r="AG67" i="56"/>
  <c r="AF76" i="56"/>
  <c r="AF68" i="56"/>
  <c r="AF75" i="56" s="1"/>
  <c r="R71" i="56"/>
  <c r="R78" i="56" s="1"/>
  <c r="S55" i="56"/>
  <c r="S82" i="56" s="1"/>
  <c r="Q72" i="56"/>
  <c r="AM74" i="56"/>
  <c r="AM52" i="56"/>
  <c r="AM47" i="56"/>
  <c r="AK108" i="56"/>
  <c r="AK50" i="56" s="1"/>
  <c r="AK59" i="56" s="1"/>
  <c r="AK79" i="56" s="1"/>
  <c r="AL109" i="56"/>
  <c r="AJ80" i="56"/>
  <c r="AJ66" i="56"/>
  <c r="AK85" i="56"/>
  <c r="AK99" i="56" s="1"/>
  <c r="S56" i="56" l="1"/>
  <c r="S69" i="56" s="1"/>
  <c r="S77" i="56" s="1"/>
  <c r="R72" i="56"/>
  <c r="T53" i="56"/>
  <c r="AH67" i="56"/>
  <c r="AG76" i="56"/>
  <c r="AG68" i="56"/>
  <c r="AG75" i="56" s="1"/>
  <c r="AM85" i="56"/>
  <c r="AM99" i="56" s="1"/>
  <c r="AM109" i="56"/>
  <c r="AL108" i="56"/>
  <c r="AL50" i="56" s="1"/>
  <c r="AL59" i="56" s="1"/>
  <c r="AL79" i="56" s="1"/>
  <c r="AL85" i="56"/>
  <c r="AL99" i="56" s="1"/>
  <c r="AK66" i="56"/>
  <c r="AK80" i="56"/>
  <c r="AM61" i="56"/>
  <c r="AM60" i="56" s="1"/>
  <c r="S70" i="56" l="1"/>
  <c r="AH76" i="56"/>
  <c r="AI67" i="56"/>
  <c r="AH68" i="56"/>
  <c r="AH75" i="56" s="1"/>
  <c r="S71" i="56"/>
  <c r="S78" i="56" s="1"/>
  <c r="T55" i="56"/>
  <c r="T56" i="56" s="1"/>
  <c r="T69" i="56" s="1"/>
  <c r="AL66" i="56"/>
  <c r="AL80" i="56"/>
  <c r="AM108" i="56"/>
  <c r="AM50" i="56" s="1"/>
  <c r="AM59" i="56" s="1"/>
  <c r="AM79" i="56" s="1"/>
  <c r="S72" i="56" l="1"/>
  <c r="T77" i="56"/>
  <c r="T70" i="56"/>
  <c r="U53" i="56"/>
  <c r="T82" i="56"/>
  <c r="AI76" i="56"/>
  <c r="AJ67" i="56"/>
  <c r="AI68" i="56"/>
  <c r="AI75" i="56" s="1"/>
  <c r="AM80" i="56"/>
  <c r="AM66" i="56"/>
  <c r="U55" i="56" l="1"/>
  <c r="U82" i="56" s="1"/>
  <c r="AK67" i="56"/>
  <c r="AJ76" i="56"/>
  <c r="AJ68" i="56"/>
  <c r="AJ75" i="56" s="1"/>
  <c r="T71" i="56"/>
  <c r="T78" i="56" s="1"/>
  <c r="A100" i="56"/>
  <c r="U56" i="56" l="1"/>
  <c r="U69" i="56" s="1"/>
  <c r="U77" i="56" s="1"/>
  <c r="V53" i="56"/>
  <c r="V55" i="56" s="1"/>
  <c r="V82" i="56" s="1"/>
  <c r="T72" i="56"/>
  <c r="AL67" i="56"/>
  <c r="AK76" i="56"/>
  <c r="AK68" i="56"/>
  <c r="AK75" i="56" s="1"/>
  <c r="U70" i="56" l="1"/>
  <c r="U71" i="56" s="1"/>
  <c r="U78" i="56" s="1"/>
  <c r="W53" i="56"/>
  <c r="W55" i="56" s="1"/>
  <c r="W56" i="56" s="1"/>
  <c r="W69" i="56" s="1"/>
  <c r="AM67" i="56"/>
  <c r="AL76" i="56"/>
  <c r="AL68" i="56"/>
  <c r="AL75" i="56" s="1"/>
  <c r="V56" i="56"/>
  <c r="V69" i="56" s="1"/>
  <c r="V77" i="56" l="1"/>
  <c r="V70" i="56"/>
  <c r="AM76" i="56"/>
  <c r="AM68" i="56"/>
  <c r="AM75" i="56" s="1"/>
  <c r="W77" i="56"/>
  <c r="W70" i="56"/>
  <c r="U72" i="56"/>
  <c r="X53" i="56"/>
  <c r="W82" i="56"/>
  <c r="W71" i="56" l="1"/>
  <c r="W72" i="56" s="1"/>
  <c r="X55" i="56"/>
  <c r="X82" i="56" s="1"/>
  <c r="V71" i="56"/>
  <c r="V78" i="56" s="1"/>
  <c r="V72" i="56" l="1"/>
  <c r="X56" i="56"/>
  <c r="X69" i="56" s="1"/>
  <c r="Y53" i="56"/>
  <c r="W78" i="56"/>
  <c r="Y55" i="56" l="1"/>
  <c r="Y56" i="56" s="1"/>
  <c r="Y69" i="56" s="1"/>
  <c r="X77" i="56"/>
  <c r="X70" i="56"/>
  <c r="Y70" i="56" l="1"/>
  <c r="Y77" i="56"/>
  <c r="X71" i="56"/>
  <c r="X78" i="56" s="1"/>
  <c r="Z53" i="56"/>
  <c r="Y82" i="56"/>
  <c r="X72" i="56" l="1"/>
  <c r="Z55" i="56"/>
  <c r="Z82" i="56" s="1"/>
  <c r="Y71" i="56"/>
  <c r="Y78" i="56" s="1"/>
  <c r="Y72" i="56" l="1"/>
  <c r="Z56" i="56"/>
  <c r="Z69" i="56" s="1"/>
  <c r="AA53" i="56"/>
  <c r="AA55" i="56" l="1"/>
  <c r="AA56" i="56" s="1"/>
  <c r="AA69" i="56" s="1"/>
  <c r="Z77" i="56"/>
  <c r="Z70" i="56"/>
  <c r="Z71" i="56" l="1"/>
  <c r="Z78" i="56" s="1"/>
  <c r="AA77" i="56"/>
  <c r="AA70" i="56"/>
  <c r="AB53" i="56"/>
  <c r="AA82" i="56"/>
  <c r="Z72" i="56" l="1"/>
  <c r="AA71" i="56"/>
  <c r="AA78" i="56" s="1"/>
  <c r="AB55" i="56"/>
  <c r="AB82" i="56" s="1"/>
  <c r="AA72" i="56" l="1"/>
  <c r="AC53" i="56"/>
  <c r="AC55" i="56" s="1"/>
  <c r="AB56" i="56"/>
  <c r="AB69" i="56" s="1"/>
  <c r="AC82" i="56" l="1"/>
  <c r="AC56" i="56"/>
  <c r="AC69" i="56" s="1"/>
  <c r="AC70" i="56" s="1"/>
  <c r="AD53" i="56"/>
  <c r="AB70" i="56"/>
  <c r="AB77" i="56"/>
  <c r="AC77" i="56" l="1"/>
  <c r="AB71" i="56"/>
  <c r="AB78" i="56" s="1"/>
  <c r="AC71" i="56"/>
  <c r="AC72" i="56" s="1"/>
  <c r="AD55" i="56"/>
  <c r="AD56" i="56" s="1"/>
  <c r="AD69" i="56" s="1"/>
  <c r="AC78" i="56" l="1"/>
  <c r="AD77" i="56"/>
  <c r="AD70" i="56"/>
  <c r="AB72" i="56"/>
  <c r="AE53" i="56"/>
  <c r="AD82" i="56"/>
  <c r="AD71" i="56" l="1"/>
  <c r="AD78" i="56" s="1"/>
  <c r="AE55" i="56"/>
  <c r="AE82" i="56" s="1"/>
  <c r="AF53" i="56" l="1"/>
  <c r="AF55" i="56" s="1"/>
  <c r="AF82" i="56" s="1"/>
  <c r="AE56" i="56"/>
  <c r="AE69" i="56" s="1"/>
  <c r="AD72" i="56"/>
  <c r="AF56" i="56" l="1"/>
  <c r="AF69" i="56" s="1"/>
  <c r="AF77" i="56" s="1"/>
  <c r="AE70" i="56"/>
  <c r="AE77" i="56"/>
  <c r="AG53" i="56"/>
  <c r="AF70" i="56" l="1"/>
  <c r="AF71" i="56" s="1"/>
  <c r="AE71" i="56"/>
  <c r="AE78" i="56" s="1"/>
  <c r="AG55" i="56"/>
  <c r="AG82" i="56" s="1"/>
  <c r="AF78" i="56" l="1"/>
  <c r="AF72" i="56"/>
  <c r="AH53" i="56"/>
  <c r="AH55" i="56" s="1"/>
  <c r="AH82" i="56" s="1"/>
  <c r="AG56" i="56"/>
  <c r="AG69" i="56" s="1"/>
  <c r="AE72" i="56"/>
  <c r="AI53" i="56" l="1"/>
  <c r="AI55" i="56" s="1"/>
  <c r="AI82" i="56" s="1"/>
  <c r="AH56" i="56"/>
  <c r="AH69" i="56" s="1"/>
  <c r="AH70" i="56" s="1"/>
  <c r="AG77" i="56"/>
  <c r="AG70" i="56"/>
  <c r="AH77" i="56" l="1"/>
  <c r="AI56" i="56"/>
  <c r="AI69" i="56" s="1"/>
  <c r="AI70" i="56" s="1"/>
  <c r="AJ53" i="56"/>
  <c r="AH71" i="56"/>
  <c r="AG71" i="56"/>
  <c r="AG72" i="56" s="1"/>
  <c r="AI77" i="56" l="1"/>
  <c r="AJ55" i="56"/>
  <c r="AJ82" i="56" s="1"/>
  <c r="AG78" i="56"/>
  <c r="AI71" i="56"/>
  <c r="AH72" i="56"/>
  <c r="AJ56" i="56" l="1"/>
  <c r="AJ69" i="56" s="1"/>
  <c r="AJ70" i="56" s="1"/>
  <c r="AI72" i="56"/>
  <c r="AK53" i="56"/>
  <c r="AH78" i="56"/>
  <c r="AJ77" i="56" l="1"/>
  <c r="AJ71" i="56"/>
  <c r="AJ72" i="56" s="1"/>
  <c r="AK55" i="56"/>
  <c r="AK82" i="56" s="1"/>
  <c r="AI78" i="56"/>
  <c r="AK56" i="56" l="1"/>
  <c r="AK69" i="56" s="1"/>
  <c r="AK70" i="56" s="1"/>
  <c r="AL53" i="56"/>
  <c r="AL55" i="56" s="1"/>
  <c r="AJ78" i="56"/>
  <c r="AK77" i="56" l="1"/>
  <c r="AK71" i="56"/>
  <c r="AK72" i="56" s="1"/>
  <c r="AM53" i="56"/>
  <c r="AL82" i="56"/>
  <c r="AL56" i="56"/>
  <c r="AL69" i="56" s="1"/>
  <c r="AM55" i="56" l="1"/>
  <c r="AM56" i="56" s="1"/>
  <c r="AM69" i="56" s="1"/>
  <c r="AK78" i="56"/>
  <c r="AL70" i="56"/>
  <c r="AL77" i="56"/>
  <c r="AM70" i="56" l="1"/>
  <c r="AM77" i="56"/>
  <c r="AL71" i="56"/>
  <c r="AL72" i="56" s="1"/>
  <c r="AM82" i="56"/>
  <c r="AL78" i="56" l="1"/>
  <c r="AM71" i="56"/>
  <c r="AM78" i="56" l="1"/>
  <c r="AM72" i="56"/>
  <c r="D83" i="56" l="1"/>
  <c r="D86" i="56" s="1"/>
  <c r="B83" i="56"/>
  <c r="B84" i="56" l="1"/>
  <c r="B89" i="56" s="1"/>
  <c r="B88" i="56"/>
  <c r="B86" i="56"/>
  <c r="C83" i="56"/>
  <c r="C86" i="56" s="1"/>
  <c r="F83" i="56" l="1"/>
  <c r="F86" i="56" s="1"/>
  <c r="C84" i="56"/>
  <c r="C89" i="56" s="1"/>
  <c r="G83" i="56"/>
  <c r="G86" i="56" s="1"/>
  <c r="C88" i="56"/>
  <c r="D88" i="56"/>
  <c r="B87" i="56"/>
  <c r="B90" i="56" s="1"/>
  <c r="D87" i="56"/>
  <c r="C87" i="56"/>
  <c r="C90" i="56" s="1"/>
  <c r="E83" i="56"/>
  <c r="E88" i="56" s="1"/>
  <c r="D84" i="56"/>
  <c r="E84" i="56" l="1"/>
  <c r="E89" i="56" s="1"/>
  <c r="D89" i="56"/>
  <c r="F88" i="56"/>
  <c r="G88" i="56"/>
  <c r="G84" i="56"/>
  <c r="D90" i="56"/>
  <c r="E86" i="56"/>
  <c r="F84" i="56"/>
  <c r="F89" i="56" l="1"/>
  <c r="H83" i="56"/>
  <c r="J83" i="56"/>
  <c r="J86" i="56" s="1"/>
  <c r="G89" i="56"/>
  <c r="E87" i="56"/>
  <c r="E90" i="56" s="1"/>
  <c r="F87" i="56"/>
  <c r="G87" i="56"/>
  <c r="G90" i="56" l="1"/>
  <c r="F90" i="56"/>
  <c r="I83" i="56"/>
  <c r="J88" i="56" s="1"/>
  <c r="H86" i="56"/>
  <c r="H84" i="56"/>
  <c r="H89" i="56" s="1"/>
  <c r="H88" i="56"/>
  <c r="I84" i="56" l="1"/>
  <c r="I89" i="56" s="1"/>
  <c r="I88" i="56"/>
  <c r="J84" i="56"/>
  <c r="K83" i="56"/>
  <c r="K88" i="56" s="1"/>
  <c r="H87" i="56"/>
  <c r="H90" i="56" s="1"/>
  <c r="I86" i="56"/>
  <c r="J87" i="56" s="1"/>
  <c r="J89" i="56" l="1"/>
  <c r="L83" i="56"/>
  <c r="I87" i="56"/>
  <c r="I90" i="56" s="1"/>
  <c r="K86" i="56"/>
  <c r="K87" i="56" s="1"/>
  <c r="K90" i="56" s="1"/>
  <c r="K84" i="56"/>
  <c r="K89" i="56" s="1"/>
  <c r="M83" i="56" l="1"/>
  <c r="M84" i="56" s="1"/>
  <c r="J90" i="56"/>
  <c r="O83" i="56"/>
  <c r="O86" i="56" s="1"/>
  <c r="L84" i="56"/>
  <c r="L89" i="56" s="1"/>
  <c r="G28" i="56" s="1"/>
  <c r="C105" i="56" s="1"/>
  <c r="L88" i="56"/>
  <c r="B105" i="56" s="1"/>
  <c r="L86" i="56"/>
  <c r="M88" i="56" l="1"/>
  <c r="M89" i="56"/>
  <c r="L87" i="56"/>
  <c r="N83" i="56"/>
  <c r="N84" i="56" s="1"/>
  <c r="N89" i="56" s="1"/>
  <c r="Q83" i="56"/>
  <c r="Q86" i="56" s="1"/>
  <c r="M86" i="56"/>
  <c r="M87" i="56" s="1"/>
  <c r="O84" i="56" l="1"/>
  <c r="M90" i="56"/>
  <c r="O89" i="56"/>
  <c r="P83" i="56"/>
  <c r="P88" i="56" s="1"/>
  <c r="R83" i="56"/>
  <c r="S83" i="56"/>
  <c r="N86" i="56"/>
  <c r="N88" i="56"/>
  <c r="O88" i="56"/>
  <c r="Q88" i="56"/>
  <c r="G30" i="56"/>
  <c r="A105" i="56" s="1"/>
  <c r="L90" i="56"/>
  <c r="G29" i="56" s="1"/>
  <c r="D105" i="56" s="1"/>
  <c r="R86" i="56"/>
  <c r="R88" i="56" l="1"/>
  <c r="T83" i="56"/>
  <c r="R84" i="56"/>
  <c r="O87" i="56"/>
  <c r="N87" i="56"/>
  <c r="N90" i="56" s="1"/>
  <c r="P86" i="56"/>
  <c r="P87" i="56" s="1"/>
  <c r="P90" i="56" s="1"/>
  <c r="P84" i="56"/>
  <c r="P89" i="56" s="1"/>
  <c r="Q84" i="56"/>
  <c r="S86" i="56"/>
  <c r="S88" i="56"/>
  <c r="S84" i="56"/>
  <c r="S89" i="56" s="1"/>
  <c r="S87" i="56" l="1"/>
  <c r="R87" i="56"/>
  <c r="Q89" i="56"/>
  <c r="Q87" i="56"/>
  <c r="Q90" i="56" s="1"/>
  <c r="O90" i="56"/>
  <c r="R89" i="56"/>
  <c r="T86" i="56"/>
  <c r="T87" i="56" s="1"/>
  <c r="T88" i="56"/>
  <c r="T84" i="56"/>
  <c r="T89" i="56" s="1"/>
  <c r="U83" i="56"/>
  <c r="R90" i="56" l="1"/>
  <c r="T90" i="56"/>
  <c r="S90" i="56"/>
  <c r="U86" i="56"/>
  <c r="U87" i="56" s="1"/>
  <c r="U90" i="56" s="1"/>
  <c r="U84" i="56"/>
  <c r="U89" i="56" s="1"/>
  <c r="U88" i="56"/>
  <c r="V83" i="56"/>
  <c r="V86" i="56" l="1"/>
  <c r="V87" i="56" s="1"/>
  <c r="V90" i="56" s="1"/>
  <c r="V88" i="56"/>
  <c r="V84" i="56"/>
  <c r="V89" i="56" s="1"/>
  <c r="W83" i="56"/>
  <c r="X83" i="56" l="1"/>
  <c r="W86" i="56"/>
  <c r="W87" i="56" s="1"/>
  <c r="W90" i="56" s="1"/>
  <c r="W84" i="56"/>
  <c r="W89" i="56" s="1"/>
  <c r="W88" i="56"/>
  <c r="Y83" i="56" l="1"/>
  <c r="X86" i="56"/>
  <c r="X87" i="56" s="1"/>
  <c r="X90" i="56" s="1"/>
  <c r="X88" i="56"/>
  <c r="X84" i="56"/>
  <c r="X89" i="56" s="1"/>
  <c r="Z83" i="56" l="1"/>
  <c r="Y86" i="56"/>
  <c r="Y87" i="56" s="1"/>
  <c r="Y90" i="56" s="1"/>
  <c r="Y88" i="56"/>
  <c r="Y84" i="56"/>
  <c r="Y89" i="56" s="1"/>
  <c r="AA83" i="56" l="1"/>
  <c r="Z86" i="56"/>
  <c r="Z87" i="56" s="1"/>
  <c r="Z90" i="56" s="1"/>
  <c r="Z88" i="56"/>
  <c r="Z84" i="56"/>
  <c r="Z89" i="56" s="1"/>
  <c r="AB83" i="56" l="1"/>
  <c r="AA86" i="56"/>
  <c r="AA87" i="56" s="1"/>
  <c r="AA90" i="56" s="1"/>
  <c r="AA88" i="56"/>
  <c r="AA84" i="56"/>
  <c r="AA89" i="56" s="1"/>
  <c r="AC83" i="56" l="1"/>
  <c r="AB86" i="56"/>
  <c r="AB87" i="56" s="1"/>
  <c r="AB90" i="56" s="1"/>
  <c r="AB88" i="56"/>
  <c r="AB84" i="56"/>
  <c r="AB89" i="56" s="1"/>
  <c r="AD83" i="56" l="1"/>
  <c r="AC86" i="56"/>
  <c r="AC87" i="56" s="1"/>
  <c r="AC90" i="56" s="1"/>
  <c r="AC84" i="56"/>
  <c r="AC89" i="56" s="1"/>
  <c r="AC88" i="56"/>
  <c r="AD86" i="56" l="1"/>
  <c r="AD87" i="56" s="1"/>
  <c r="AD90" i="56" s="1"/>
  <c r="AD88" i="56"/>
  <c r="AD84" i="56"/>
  <c r="AD89" i="56" s="1"/>
  <c r="AE83" i="56"/>
  <c r="AE86" i="56" l="1"/>
  <c r="AE87" i="56" s="1"/>
  <c r="AE90" i="56" s="1"/>
  <c r="AE88" i="56"/>
  <c r="AE84" i="56"/>
  <c r="AE89" i="56" s="1"/>
  <c r="AF83" i="56"/>
  <c r="AF86" i="56" l="1"/>
  <c r="AF87" i="56" s="1"/>
  <c r="AF90" i="56" s="1"/>
  <c r="AF88" i="56"/>
  <c r="AF84" i="56"/>
  <c r="AF89" i="56" s="1"/>
  <c r="AG83" i="56"/>
  <c r="AG86" i="56" l="1"/>
  <c r="AG87" i="56" s="1"/>
  <c r="AG90" i="56" s="1"/>
  <c r="AG88" i="56"/>
  <c r="AG84" i="56"/>
  <c r="AG89" i="56" s="1"/>
  <c r="AH83" i="56"/>
  <c r="AH86" i="56" l="1"/>
  <c r="AH87" i="56" s="1"/>
  <c r="AH90" i="56" s="1"/>
  <c r="AH84" i="56"/>
  <c r="AH89" i="56" s="1"/>
  <c r="AH88" i="56"/>
  <c r="AI83" i="56"/>
  <c r="AJ83" i="56" l="1"/>
  <c r="AI86" i="56"/>
  <c r="AI87" i="56" s="1"/>
  <c r="AI90" i="56" s="1"/>
  <c r="AI88" i="56"/>
  <c r="AI84" i="56"/>
  <c r="AI89" i="56" s="1"/>
  <c r="AJ86" i="56" l="1"/>
  <c r="AJ87" i="56" s="1"/>
  <c r="AJ90" i="56" s="1"/>
  <c r="AJ84" i="56"/>
  <c r="AJ89" i="56" s="1"/>
  <c r="AJ88" i="56"/>
  <c r="AK83" i="56"/>
  <c r="AK86" i="56" l="1"/>
  <c r="AK87" i="56" s="1"/>
  <c r="AK90" i="56" s="1"/>
  <c r="AK88" i="56"/>
  <c r="AK84" i="56"/>
  <c r="AK89" i="56" s="1"/>
  <c r="AL83" i="56"/>
  <c r="AL86" i="56" l="1"/>
  <c r="AL87" i="56" s="1"/>
  <c r="AL90" i="56" s="1"/>
  <c r="AL88" i="56"/>
  <c r="AL84" i="56"/>
  <c r="AL89" i="56" s="1"/>
  <c r="AM83" i="56"/>
  <c r="AM86" i="56" l="1"/>
  <c r="AM87" i="56" s="1"/>
  <c r="AM90" i="56" s="1"/>
  <c r="AM88" i="56"/>
  <c r="AM84" i="56"/>
  <c r="AM89" i="56" s="1"/>
  <c r="A101" i="56" l="1"/>
  <c r="B102" i="56" s="1"/>
</calcChain>
</file>

<file path=xl/sharedStrings.xml><?xml version="1.0" encoding="utf-8"?>
<sst xmlns="http://schemas.openxmlformats.org/spreadsheetml/2006/main" count="961" uniqueCount="596">
  <si>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</si>
  <si>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</si>
  <si>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</si>
  <si>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</si>
  <si>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</si>
  <si>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</si>
  <si>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</si>
  <si>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</si>
  <si>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</si>
  <si>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</si>
  <si>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</si>
  <si>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</si>
  <si>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</si>
  <si>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</si>
  <si>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</si>
  <si>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</si>
  <si>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</si>
  <si>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</si>
  <si>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</si>
  <si>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</si>
  <si>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</si>
  <si>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</si>
  <si>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</si>
  <si>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</si>
  <si>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</si>
  <si>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</si>
  <si>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</si>
  <si>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</si>
  <si>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</si>
  <si>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</si>
  <si>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</si>
  <si>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</si>
  <si>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</si>
  <si>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</si>
  <si>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</si>
  <si>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</si>
  <si>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</si>
  <si>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</si>
  <si>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</si>
  <si>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</si>
  <si>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</si>
  <si>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</si>
  <si>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</si>
  <si>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</si>
  <si>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</si>
  <si>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</si>
  <si>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</si>
  <si>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</si>
  <si>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</si>
  <si>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</si>
  <si>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</si>
  <si>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</si>
  <si>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</si>
  <si>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</si>
  <si>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</si>
  <si>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</si>
  <si>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</si>
  <si>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</si>
  <si>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</si>
  <si>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</si>
  <si>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</si>
  <si>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</si>
  <si>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</si>
  <si>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</si>
  <si>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</si>
  <si>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</si>
  <si>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</si>
  <si>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</si>
  <si>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</si>
  <si>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</si>
  <si>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</si>
  <si>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</si>
  <si>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</si>
  <si>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</si>
  <si>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</si>
  <si>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</si>
  <si>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</si>
  <si>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</si>
  <si>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</si>
  <si>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</si>
  <si>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</si>
  <si>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</si>
  <si>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</si>
  <si>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</si>
  <si>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</si>
  <si>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</si>
  <si>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</si>
  <si>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</si>
  <si>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</si>
  <si>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</si>
  <si>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</si>
  <si>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</si>
  <si>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</si>
  <si>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</si>
  <si>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</si>
  <si>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</si>
  <si>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</si>
  <si>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</si>
  <si>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</si>
  <si>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</si>
  <si>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</si>
  <si>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</si>
  <si>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</si>
  <si>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</si>
  <si>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</si>
  <si>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</si>
  <si>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</si>
  <si>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</si>
  <si>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</si>
  <si>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</si>
  <si>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</si>
  <si>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</si>
  <si>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</si>
  <si>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</si>
  <si>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</si>
  <si>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</si>
  <si>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</si>
  <si>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</si>
  <si>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</si>
  <si>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</si>
  <si>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</si>
  <si>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</si>
  <si>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</si>
  <si>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</si>
  <si>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</si>
  <si>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</si>
  <si>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</si>
  <si>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</si>
  <si>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</si>
  <si>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</si>
  <si>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</si>
  <si>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</si>
  <si>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</si>
  <si>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</si>
  <si>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</si>
  <si>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</si>
  <si>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</si>
  <si>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</si>
  <si>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</si>
  <si>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</si>
  <si>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</si>
  <si>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</si>
  <si>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</si>
  <si>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</si>
  <si>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</si>
  <si>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</si>
  <si>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</si>
  <si>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</si>
  <si>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</si>
  <si>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</si>
  <si>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</si>
  <si>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</si>
  <si>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</si>
  <si>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</si>
  <si>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</si>
  <si>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</si>
  <si>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</si>
  <si>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</si>
  <si>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</si>
  <si>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</si>
  <si>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</si>
  <si>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</si>
  <si>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</si>
  <si>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</si>
  <si>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</si>
  <si>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</si>
  <si>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</si>
  <si>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</si>
  <si>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</si>
  <si>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</si>
  <si>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</si>
  <si>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</si>
  <si>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</si>
  <si>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</si>
  <si>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</si>
  <si>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</si>
  <si>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</si>
  <si>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</si>
  <si>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</si>
  <si>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</si>
  <si>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</si>
  <si>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</si>
  <si>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</si>
  <si>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</si>
  <si>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</si>
  <si>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</si>
  <si>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</si>
  <si>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</si>
  <si>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</si>
  <si>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</si>
  <si>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</si>
  <si>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</si>
  <si>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</si>
  <si>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</si>
  <si>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</si>
  <si>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</si>
  <si>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</si>
  <si>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</si>
  <si>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</si>
  <si>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</si>
  <si>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</si>
  <si>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</si>
  <si>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</si>
  <si>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</si>
  <si>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</si>
  <si>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</si>
  <si>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</si>
  <si>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</si>
  <si>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</si>
  <si>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</si>
  <si>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</si>
  <si>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</si>
  <si>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</si>
  <si>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</si>
  <si>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</si>
  <si>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</si>
  <si>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</si>
  <si>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</si>
  <si>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</si>
  <si>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</si>
  <si>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</si>
  <si>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</si>
  <si>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</si>
  <si>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</si>
  <si>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</si>
  <si>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</si>
  <si>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</si>
  <si>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</si>
  <si>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</si>
  <si>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</si>
  <si>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</si>
  <si>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</si>
  <si>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</si>
  <si>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</si>
  <si>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</si>
  <si>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</si>
  <si>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</si>
  <si>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</si>
  <si>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</si>
  <si>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</si>
  <si>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</si>
  <si>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</si>
  <si>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</si>
  <si>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</si>
  <si>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</si>
  <si>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</si>
  <si>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</si>
  <si>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</si>
  <si>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</si>
  <si>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</si>
  <si>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</si>
  <si>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</si>
  <si>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</si>
  <si>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</si>
  <si>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</si>
  <si>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</si>
  <si>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</si>
  <si>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</si>
  <si>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</si>
  <si>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</si>
  <si>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</si>
  <si>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</si>
  <si>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</si>
  <si>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</si>
  <si>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</si>
  <si>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</si>
  <si>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</si>
  <si>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</si>
  <si>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</si>
  <si>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</si>
  <si>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</si>
  <si>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</si>
  <si>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</si>
  <si>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</si>
  <si>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</si>
  <si>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</si>
  <si>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</si>
  <si>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</si>
  <si>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</si>
  <si>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</si>
  <si>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</si>
  <si>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</si>
  <si>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</si>
  <si>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</si>
  <si>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</si>
  <si>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</si>
  <si>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</si>
  <si>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</si>
  <si>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</si>
  <si>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</si>
  <si>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</si>
  <si>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</si>
  <si>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</si>
  <si>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</si>
  <si>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</si>
  <si>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</si>
  <si>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</si>
  <si>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</si>
  <si>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</si>
  <si>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</si>
  <si>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</si>
  <si>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</si>
  <si>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</si>
  <si>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</si>
  <si>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</si>
  <si>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</si>
  <si>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</si>
  <si>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</si>
  <si>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</si>
  <si>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</si>
  <si>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</si>
  <si>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</si>
  <si>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</si>
  <si>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</si>
  <si>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</si>
  <si>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</si>
  <si>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</si>
  <si>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</si>
  <si>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</si>
  <si>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</si>
  <si>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</si>
  <si>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</si>
  <si>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</si>
  <si>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</si>
  <si>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</si>
  <si>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</si>
  <si>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</si>
  <si>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</si>
  <si>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</si>
  <si>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</si>
  <si>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</si>
  <si>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</si>
  <si>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</si>
  <si>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</si>
  <si>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</si>
  <si>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</si>
  <si>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</si>
  <si>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</si>
  <si>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</si>
  <si>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</si>
  <si>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</si>
  <si>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</si>
  <si>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</si>
  <si>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</si>
  <si>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</si>
  <si>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</si>
  <si>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</si>
  <si>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</si>
  <si>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</si>
  <si>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</si>
  <si>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</si>
  <si>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</si>
  <si>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</si>
  <si>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</si>
  <si>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</si>
  <si>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</si>
  <si>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</si>
  <si>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</si>
  <si>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</si>
  <si>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</si>
  <si>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</si>
  <si>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</si>
  <si>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</si>
  <si>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</si>
  <si>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</si>
  <si>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</si>
  <si>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</si>
  <si>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</si>
  <si>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</si>
  <si>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</si>
  <si>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</si>
  <si>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</si>
  <si>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</si>
  <si>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</si>
  <si>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</si>
  <si>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</si>
  <si>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</si>
  <si>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</si>
  <si>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</si>
  <si>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</si>
  <si>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</si>
  <si>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</si>
  <si>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</si>
  <si>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</si>
  <si>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</si>
  <si>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</si>
  <si>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</si>
  <si>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</si>
  <si>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</si>
  <si>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</si>
  <si>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</si>
  <si>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</si>
  <si>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</si>
  <si>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</si>
  <si>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</si>
  <si>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</si>
  <si>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</si>
  <si>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</si>
  <si>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</si>
  <si>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</si>
  <si>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</si>
  <si>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</si>
  <si>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</si>
  <si>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</si>
  <si>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</si>
  <si>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</si>
  <si>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</si>
  <si>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</si>
  <si>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</si>
  <si>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</si>
  <si>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</si>
  <si>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</si>
  <si>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</si>
  <si>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</si>
  <si>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</si>
  <si>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</si>
  <si>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</si>
  <si>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</si>
  <si>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</si>
  <si>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</si>
  <si>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</si>
  <si>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</si>
  <si>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</si>
  <si>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</si>
  <si>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</si>
  <si>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</si>
  <si>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</si>
  <si>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</si>
  <si>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</si>
  <si>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</si>
  <si>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</si>
  <si>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</si>
  <si>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</si>
  <si>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</si>
  <si>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</si>
  <si>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</si>
  <si>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</si>
  <si>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</si>
  <si>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</si>
  <si>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</si>
  <si>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</si>
  <si>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</si>
  <si>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</si>
  <si>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</si>
  <si>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</si>
  <si>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</si>
  <si>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</si>
  <si>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</si>
  <si>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</si>
  <si>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</si>
  <si>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</si>
  <si>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</si>
  <si>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</si>
  <si>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</si>
  <si>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</si>
  <si>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</si>
  <si>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</si>
  <si>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</si>
  <si>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</si>
  <si>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</si>
  <si>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</si>
  <si>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</si>
  <si>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</si>
  <si>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</si>
  <si>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</si>
  <si>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</si>
  <si>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</si>
  <si>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</si>
  <si>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</si>
  <si>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</si>
  <si>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</si>
  <si>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</si>
  <si>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</si>
  <si>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</si>
  <si>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</si>
  <si>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</si>
  <si>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</si>
  <si>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</si>
  <si>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</si>
  <si>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</si>
  <si>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</si>
  <si>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</si>
  <si>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</si>
  <si>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</si>
  <si>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</si>
  <si>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</si>
  <si>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</si>
  <si>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</si>
  <si>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</si>
  <si>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</si>
  <si>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</si>
  <si>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</si>
  <si>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</si>
  <si>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</si>
  <si>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</si>
  <si>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</si>
  <si>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</si>
  <si>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</si>
  <si>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</si>
  <si>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</si>
  <si>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</si>
  <si>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</si>
  <si>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</si>
  <si>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</si>
  <si>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</si>
  <si>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</si>
  <si>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</si>
  <si>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</si>
  <si>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</si>
  <si>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</si>
  <si>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</si>
  <si>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</si>
  <si>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</si>
  <si>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реконструкция</t>
  </si>
  <si>
    <t>H_16-0274</t>
  </si>
  <si>
    <t>ВЛ 0,4 кВ от ТП-24-01 Л-2</t>
  </si>
  <si>
    <t>оп.3-11, 9-9/1</t>
  </si>
  <si>
    <t>Не проводилось</t>
  </si>
  <si>
    <t>Акт  от 20.06.2017, АО "Янтарьэнерго"</t>
  </si>
  <si>
    <t xml:space="preserve">Требуется проведение комплексной реконструкции </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</si>
  <si>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</si>
  <si>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</si>
  <si>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</si>
  <si>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0,4 кВ от ТП 24-01</t>
  </si>
  <si>
    <t>всего в 2015 году, в том числе:</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</si>
  <si>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</si>
  <si>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</si>
  <si>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</si>
  <si>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</si>
  <si>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Гвардейский городской округ</t>
  </si>
  <si>
    <t>Приведение эксплуатуционного состояния  ВЛ 0,4 кВ к действующим НТД, ПТЭ,ПУЭ, отраслевым регламентам РД 153-34.3-20.662-98, СО34.45-51.300-97, ГОСТ 32144-13</t>
  </si>
  <si>
    <t>Согласну Приказа АО ЯЭ от 26.01.2018 № 25</t>
  </si>
  <si>
    <t>КЛ</t>
  </si>
  <si>
    <t>ВКЛ</t>
  </si>
  <si>
    <t>ПС (ПС + ВЛ, ПС + КЛ, ПС + ВКЛ)</t>
  </si>
  <si>
    <t>среднеотпускной тариф на услуги по передаче на 2018 г.</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</si>
  <si>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</si>
  <si>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</si>
  <si>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</si>
  <si>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</si>
  <si>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</si>
  <si>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</si>
  <si>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 xml:space="preserve"> по состоянию на 01.01.2020</t>
  </si>
  <si>
    <t>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t>
  </si>
  <si>
    <t xml:space="preserve">После реализации инвестиционного проекта контрольные параметры будут приведены в надлежащее состояние.  Устранение дефектов опор и замена провода сеч. 35 мм2 на СИП сеч 70 мм2 для увеличения пропускной способности линии  с 75,9 кВт до 125,5 кВт. </t>
  </si>
  <si>
    <t>ВЛ  1,45 млн рублей/км</t>
  </si>
  <si>
    <t>ПСД, утв. приказом 247 от 10.03.2020</t>
  </si>
  <si>
    <t>ПИР ООО "Электроналадка" договор № 1362 от 15.10.2019 в ценах 2019 года без НДС, млн рублей</t>
  </si>
  <si>
    <t>ПИР ООО "Электроналадка" договор № 1362 от 15.10.2019</t>
  </si>
  <si>
    <t>ПИР</t>
  </si>
  <si>
    <t>Разработка рабочей документации Объекты Западных электрических сетей, согласно приложения ПИР 6.1ю.</t>
  </si>
  <si>
    <t>"Янтарьэнерго" АО ДКС (юр.лица)</t>
  </si>
  <si>
    <t>УР</t>
  </si>
  <si>
    <t>ВЗ</t>
  </si>
  <si>
    <t>ОЗП</t>
  </si>
  <si>
    <t>"Электроналадка" ООО</t>
  </si>
  <si>
    <t>31908217321</t>
  </si>
  <si>
    <t xml:space="preserve">https://rosseti.roseltorg.ru/ </t>
  </si>
  <si>
    <t>НДС не предусмотрен</t>
  </si>
  <si>
    <t>"НВП-ЭНЕРГО" ООО</t>
  </si>
  <si>
    <t>Низкая пропускная способность, потери выше нормативных, жалобы потребителей на низкое напряжение. 
Акт технического обследования АО "Янтарьэнерго" от 20.06.2017;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43.СЭРС-2015/ЗЭС-19.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</si>
  <si>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</si>
  <si>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ИТОГО</t>
  </si>
  <si>
    <t>2021</t>
  </si>
  <si>
    <t>Факт 2020 год</t>
  </si>
  <si>
    <t>2021 год</t>
  </si>
  <si>
    <t>2022 год</t>
  </si>
  <si>
    <t>2023 год</t>
  </si>
  <si>
    <t xml:space="preserve"> по состоянию на 01.01.2021</t>
  </si>
  <si>
    <t>[юридическое лицо, вид услуг/ подряда, предмет договора, дата заключения/ расторжения и номер договора/ соглашений к договору]</t>
  </si>
  <si>
    <t>СМР ООО "ЭнергоПроект" договор № 163ГП/ЭП/Знаменск-21 от 13.09.2021 в ценах 2021 года с НДС, млн рублей</t>
  </si>
  <si>
    <t>СМР</t>
  </si>
  <si>
    <t>Выполнение работ по титулу: "Реконструкция ВЛ 0,4 кВ от ТП 15/0,4 кВ № 24-01 (инв.№ 5113833) с заменой провода на СИПс-4 протяженностью 0,542 км с заменой ж/б опор со сроком эксплуатации более 40 лет по ул. Офицерской в п. Знаменск"</t>
  </si>
  <si>
    <t>467,08</t>
  </si>
  <si>
    <t>ПСД</t>
  </si>
  <si>
    <t>ОК</t>
  </si>
  <si>
    <t>ООО "ЭНЕРГОПРОЕКТ"</t>
  </si>
  <si>
    <t>466,17</t>
  </si>
  <si>
    <t>32110411012</t>
  </si>
  <si>
    <t>02.07.2021</t>
  </si>
  <si>
    <t>20.08.2021</t>
  </si>
  <si>
    <t>13.09.2021</t>
  </si>
  <si>
    <t>13.12.2021</t>
  </si>
  <si>
    <t>ООО "МКИНЖИНИРИНГ"</t>
  </si>
  <si>
    <t>457,74</t>
  </si>
  <si>
    <t>453,07</t>
  </si>
  <si>
    <t>ООО "ТЕСЛА"</t>
  </si>
  <si>
    <t>ООО "ЭНЕРГОИНЖИНИРИНГ"</t>
  </si>
  <si>
    <t xml:space="preserve">СМР ООО "ЭнергоПроект" договор № 163ГП/ЭП/Знаменск-21 от 13.09.2021 </t>
  </si>
  <si>
    <t>З</t>
  </si>
  <si>
    <t>0,285 км (0)</t>
  </si>
  <si>
    <t xml:space="preserve">Принят к бухгалтерскому учету, оформлен акт приемки законченного строительством объекта </t>
  </si>
  <si>
    <t>Год раскрытия информации: 2022 год</t>
  </si>
  <si>
    <r>
      <t>L</t>
    </r>
    <r>
      <rPr>
        <vertAlign val="superscript"/>
        <sz val="11"/>
        <color theme="1"/>
        <rFont val="Calibri"/>
        <family val="2"/>
        <charset val="204"/>
        <scheme val="minor"/>
      </rPr>
      <t>0,4</t>
    </r>
    <r>
      <rPr>
        <sz val="11"/>
        <color theme="1"/>
        <rFont val="Calibri"/>
        <family val="2"/>
        <scheme val="minor"/>
      </rPr>
      <t>з_лэп=0,285 км</t>
    </r>
  </si>
  <si>
    <t>Реконструкция ВЛ 0,4 кВ от ТП 24-01 Л-2 (инв.№ 5113833) с заменой провода на СИПс-4 4х70 (ввода СИПс-4-4х16) протяженностью 0,285 км с заменой ж/б опор со сроком эксплуатации более 40 лет по ул.Офицерской в п.Знаменск</t>
  </si>
  <si>
    <t>Содержание дирекции заказчика-застройщика в ценах 2017-2018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</si>
</sst>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
      <b/>
      <sz val="10"/>
      <name val="Times New Roman"/>
      <family val="1"/>
      <charset val="204"/>
    </font>
    <font>
      <sz val="11"/>
      <color theme="0" tint="-0.249977111117893"/>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5" fontId="7" fillId="0" borderId="0" xfId="67" applyNumberFormat="1" applyFont="1" applyFill="1" applyAlignment="1">
      <alignment vertical="center"/>
    </xf>
    <xf numFmtId="0" fontId="58" fillId="0" borderId="47" xfId="67" applyFont="1" applyFill="1" applyBorder="1" applyAlignment="1">
      <alignment vertical="center" wrapText="1"/>
    </xf>
    <xf numFmtId="3" fontId="66" fillId="0" borderId="48" xfId="67" applyNumberFormat="1" applyFont="1" applyFill="1" applyBorder="1" applyAlignment="1">
      <alignment vertical="center"/>
    </xf>
    <xf numFmtId="3" fontId="67" fillId="0" borderId="48" xfId="67" applyNumberFormat="1" applyFont="1" applyFill="1" applyBorder="1" applyAlignment="1">
      <alignment vertical="center"/>
    </xf>
    <xf numFmtId="0" fontId="68"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8"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51" xfId="62" applyFont="1" applyBorder="1" applyAlignment="1">
      <alignment wrapText="1"/>
    </xf>
    <xf numFmtId="3" fontId="56"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6" fillId="0" borderId="51" xfId="62" applyFont="1" applyFill="1" applyBorder="1"/>
    <xf numFmtId="10" fontId="56" fillId="0" borderId="51"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0" fontId="12" fillId="0" borderId="0" xfId="1"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14" fontId="11" fillId="0" borderId="53" xfId="2" applyNumberFormat="1" applyFont="1" applyFill="1" applyBorder="1" applyAlignment="1">
      <alignment horizontal="center"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3"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1" fontId="60" fillId="0" borderId="53" xfId="49" applyNumberFormat="1" applyFont="1" applyBorder="1" applyAlignment="1">
      <alignment horizontal="center" vertical="center"/>
    </xf>
    <xf numFmtId="49" fontId="60" fillId="0" borderId="53" xfId="49" applyNumberFormat="1" applyFont="1" applyBorder="1" applyAlignment="1">
      <alignment horizontal="center" vertical="center"/>
    </xf>
    <xf numFmtId="17" fontId="45" fillId="28" borderId="53" xfId="2" applyNumberFormat="1" applyFont="1" applyFill="1" applyBorder="1" applyAlignment="1">
      <alignment horizontal="center" vertical="center" wrapText="1"/>
    </xf>
    <xf numFmtId="0" fontId="60" fillId="0" borderId="0" xfId="49" applyFont="1"/>
    <xf numFmtId="178" fontId="60" fillId="0" borderId="53" xfId="49" applyNumberFormat="1" applyFont="1" applyBorder="1" applyAlignment="1">
      <alignment horizontal="center" vertical="center"/>
    </xf>
    <xf numFmtId="0" fontId="72" fillId="0" borderId="53" xfId="0" applyFont="1" applyBorder="1" applyAlignment="1">
      <alignment wrapText="1"/>
    </xf>
    <xf numFmtId="0" fontId="72" fillId="0" borderId="53" xfId="0" applyFont="1" applyFill="1" applyBorder="1" applyAlignment="1">
      <alignment wrapText="1"/>
    </xf>
    <xf numFmtId="0" fontId="72" fillId="0" borderId="53" xfId="0" applyFont="1" applyBorder="1"/>
    <xf numFmtId="0" fontId="72" fillId="0" borderId="53" xfId="0" applyFont="1" applyFill="1" applyBorder="1" applyAlignment="1">
      <alignment horizontal="center" vertical="center"/>
    </xf>
    <xf numFmtId="0" fontId="72" fillId="0" borderId="52" xfId="0" applyFont="1" applyFill="1" applyBorder="1" applyAlignment="1">
      <alignment horizontal="center" vertical="center"/>
    </xf>
    <xf numFmtId="0" fontId="72" fillId="0" borderId="53" xfId="0" applyFont="1" applyBorder="1" applyAlignment="1">
      <alignment horizontal="center" vertical="center"/>
    </xf>
    <xf numFmtId="49" fontId="2" fillId="0" borderId="53" xfId="0" applyNumberFormat="1" applyFont="1" applyBorder="1" applyAlignment="1">
      <alignment horizontal="center" vertical="center" wrapText="1"/>
    </xf>
    <xf numFmtId="0" fontId="0" fillId="0" borderId="53" xfId="0" applyBorder="1" applyAlignment="1">
      <alignment horizontal="center" vertical="center" wrapText="1"/>
    </xf>
    <xf numFmtId="0" fontId="0" fillId="0" borderId="53" xfId="0" applyBorder="1"/>
    <xf numFmtId="0" fontId="0" fillId="0" borderId="53" xfId="0" applyFill="1" applyBorder="1" applyAlignment="1">
      <alignment horizontal="center" vertical="center"/>
    </xf>
    <xf numFmtId="0" fontId="7" fillId="0" borderId="53" xfId="1" applyFont="1" applyBorder="1" applyAlignment="1">
      <alignment vertical="center" wrapText="1"/>
    </xf>
    <xf numFmtId="0" fontId="7" fillId="0" borderId="53" xfId="1" applyFont="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177" fontId="42" fillId="0" borderId="54"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66" fillId="0" borderId="55" xfId="67" applyNumberFormat="1" applyFont="1" applyFill="1" applyBorder="1" applyAlignment="1">
      <alignment vertical="center"/>
    </xf>
    <xf numFmtId="0" fontId="69" fillId="24" borderId="55" xfId="62" applyFont="1" applyFill="1" applyBorder="1" applyAlignment="1">
      <alignment horizontal="center" vertical="center" wrapText="1"/>
    </xf>
    <xf numFmtId="176" fontId="56" fillId="24" borderId="55" xfId="62" applyNumberFormat="1" applyFont="1" applyFill="1" applyBorder="1" applyAlignment="1">
      <alignment horizontal="center" vertical="center" wrapText="1"/>
    </xf>
    <xf numFmtId="9" fontId="56" fillId="24" borderId="55" xfId="62" applyNumberFormat="1" applyFont="1" applyFill="1" applyBorder="1" applyAlignment="1">
      <alignment horizontal="center" vertical="center" wrapText="1"/>
    </xf>
    <xf numFmtId="4" fontId="56"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6" fillId="0" borderId="55" xfId="62" applyFont="1" applyBorder="1" applyAlignment="1">
      <alignment wrapText="1"/>
    </xf>
    <xf numFmtId="4" fontId="56" fillId="26" borderId="55" xfId="62" applyNumberFormat="1" applyFont="1" applyFill="1" applyBorder="1" applyAlignment="1">
      <alignment horizontal="center"/>
    </xf>
    <xf numFmtId="0" fontId="60" fillId="29" borderId="0" xfId="67" applyFont="1" applyFill="1" applyAlignment="1">
      <alignment vertical="center"/>
    </xf>
    <xf numFmtId="0" fontId="7" fillId="29" borderId="0" xfId="67" applyFont="1" applyFill="1" applyAlignment="1">
      <alignment vertical="center"/>
    </xf>
    <xf numFmtId="3" fontId="56" fillId="26" borderId="55" xfId="62" applyNumberFormat="1" applyFont="1" applyFill="1" applyBorder="1" applyAlignment="1">
      <alignment horizontal="center"/>
    </xf>
    <xf numFmtId="4" fontId="56" fillId="0" borderId="55" xfId="62" applyNumberFormat="1" applyFont="1" applyFill="1" applyBorder="1" applyAlignment="1">
      <alignment horizontal="center"/>
    </xf>
    <xf numFmtId="4" fontId="56" fillId="25" borderId="55" xfId="62" applyNumberFormat="1" applyFont="1" applyFill="1" applyBorder="1" applyAlignment="1">
      <alignment horizontal="center"/>
    </xf>
    <xf numFmtId="10" fontId="56" fillId="25" borderId="55" xfId="62" applyNumberFormat="1" applyFont="1" applyFill="1" applyBorder="1" applyAlignment="1">
      <alignment horizontal="center"/>
    </xf>
    <xf numFmtId="0" fontId="56" fillId="30" borderId="55" xfId="62" applyFont="1" applyFill="1" applyBorder="1" applyAlignment="1">
      <alignment horizontal="left" vertical="center" wrapText="1"/>
    </xf>
    <xf numFmtId="0" fontId="56" fillId="30" borderId="55" xfId="62" applyFont="1" applyFill="1" applyBorder="1" applyAlignment="1">
      <alignment horizontal="center" wrapText="1"/>
    </xf>
    <xf numFmtId="0" fontId="56" fillId="0" borderId="55" xfId="62" applyFont="1" applyBorder="1"/>
    <xf numFmtId="0" fontId="56" fillId="30" borderId="55" xfId="62" applyFont="1" applyFill="1" applyBorder="1"/>
    <xf numFmtId="10" fontId="56" fillId="30" borderId="55" xfId="62" applyNumberFormat="1" applyFont="1" applyFill="1" applyBorder="1"/>
    <xf numFmtId="10" fontId="36" fillId="30" borderId="55" xfId="67" applyNumberFormat="1" applyFont="1" applyFill="1" applyBorder="1" applyAlignment="1">
      <alignment vertical="center"/>
    </xf>
    <xf numFmtId="3" fontId="7" fillId="30" borderId="55" xfId="67" applyNumberFormat="1" applyFont="1" applyFill="1" applyBorder="1" applyAlignment="1">
      <alignment horizontal="right" vertical="center"/>
    </xf>
    <xf numFmtId="168" fontId="36" fillId="30" borderId="55"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0" fontId="11" fillId="0" borderId="55" xfId="62" applyFont="1" applyFill="1" applyBorder="1" applyAlignment="1">
      <alignment horizontal="center" vertical="center" wrapText="1"/>
    </xf>
    <xf numFmtId="1" fontId="11" fillId="0" borderId="54" xfId="62" applyNumberFormat="1" applyFont="1" applyFill="1" applyBorder="1" applyAlignment="1">
      <alignment horizontal="left" vertical="center" wrapText="1"/>
    </xf>
    <xf numFmtId="49" fontId="60" fillId="0" borderId="53" xfId="49" applyNumberFormat="1" applyFont="1" applyBorder="1" applyAlignment="1">
      <alignment horizontal="center" vertical="center" wrapText="1"/>
    </xf>
    <xf numFmtId="168" fontId="60" fillId="0" borderId="53" xfId="49" applyNumberFormat="1" applyFont="1" applyBorder="1" applyAlignment="1">
      <alignment horizontal="center" vertical="center" wrapText="1"/>
    </xf>
    <xf numFmtId="1" fontId="60" fillId="0" borderId="53" xfId="49" applyNumberFormat="1" applyFont="1" applyBorder="1" applyAlignment="1">
      <alignment horizontal="center" vertical="center" wrapText="1"/>
    </xf>
    <xf numFmtId="14" fontId="60" fillId="0" borderId="53" xfId="49" applyNumberFormat="1" applyFont="1" applyBorder="1" applyAlignment="1">
      <alignment horizontal="center" vertical="center" wrapText="1"/>
    </xf>
    <xf numFmtId="1" fontId="59" fillId="0" borderId="53" xfId="49" applyNumberFormat="1" applyFont="1" applyBorder="1" applyAlignment="1">
      <alignment horizontal="center" vertical="center"/>
    </xf>
    <xf numFmtId="49" fontId="59" fillId="0" borderId="53" xfId="49" applyNumberFormat="1" applyFont="1" applyBorder="1" applyAlignment="1">
      <alignment horizontal="center" vertical="center"/>
    </xf>
    <xf numFmtId="17" fontId="75" fillId="28" borderId="53" xfId="2" applyNumberFormat="1" applyFont="1" applyFill="1" applyBorder="1" applyAlignment="1">
      <alignment horizontal="center" vertical="center" wrapText="1"/>
    </xf>
    <xf numFmtId="178" fontId="59" fillId="0" borderId="53" xfId="49" applyNumberFormat="1" applyFont="1" applyBorder="1" applyAlignment="1">
      <alignment horizontal="center" vertical="center"/>
    </xf>
    <xf numFmtId="49" fontId="59" fillId="0" borderId="53" xfId="49" applyNumberFormat="1" applyFont="1" applyBorder="1" applyAlignment="1">
      <alignment horizontal="center" vertical="center" wrapText="1"/>
    </xf>
    <xf numFmtId="168" fontId="59" fillId="0" borderId="53" xfId="49" applyNumberFormat="1" applyFont="1" applyBorder="1" applyAlignment="1">
      <alignment horizontal="center" vertical="center" wrapText="1"/>
    </xf>
    <xf numFmtId="1" fontId="59" fillId="0" borderId="53" xfId="49" applyNumberFormat="1" applyFont="1" applyBorder="1" applyAlignment="1">
      <alignment horizontal="center" vertical="center" wrapText="1"/>
    </xf>
    <xf numFmtId="14" fontId="59" fillId="0" borderId="53" xfId="49" applyNumberFormat="1" applyFont="1" applyBorder="1" applyAlignment="1">
      <alignment horizontal="center" vertical="center" wrapText="1"/>
    </xf>
    <xf numFmtId="0" fontId="59" fillId="0" borderId="0" xfId="49" applyFont="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6"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NumberFormat="1" applyFont="1" applyFill="1" applyBorder="1" applyAlignment="1">
      <alignment vertical="center" wrapText="1"/>
    </xf>
    <xf numFmtId="0" fontId="7" fillId="0" borderId="56" xfId="1" applyNumberFormat="1" applyFont="1" applyBorder="1" applyAlignment="1">
      <alignment vertical="center"/>
    </xf>
    <xf numFmtId="0" fontId="4" fillId="0" borderId="56" xfId="1" applyNumberFormat="1" applyFont="1" applyBorder="1" applyAlignment="1">
      <alignment horizontal="center" vertical="center"/>
    </xf>
    <xf numFmtId="0" fontId="42" fillId="0" borderId="6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42" fillId="0" borderId="56" xfId="0" applyNumberFormat="1" applyFont="1" applyFill="1" applyBorder="1" applyAlignment="1">
      <alignment horizontal="center" vertical="center"/>
    </xf>
    <xf numFmtId="0" fontId="11" fillId="0" borderId="56" xfId="45" applyFont="1" applyFill="1" applyBorder="1" applyAlignment="1">
      <alignment horizontal="left" vertical="center" wrapText="1"/>
    </xf>
    <xf numFmtId="177" fontId="11" fillId="0" borderId="56" xfId="0" applyNumberFormat="1" applyFont="1" applyFill="1" applyBorder="1" applyAlignment="1">
      <alignment horizontal="center" vertical="center"/>
    </xf>
    <xf numFmtId="0" fontId="42" fillId="0" borderId="56" xfId="45" applyFont="1" applyFill="1" applyBorder="1" applyAlignment="1">
      <alignment horizontal="left" vertical="center"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1" fontId="60" fillId="0" borderId="61" xfId="49" applyNumberFormat="1" applyFont="1" applyBorder="1" applyAlignment="1">
      <alignment horizontal="center" vertical="center"/>
    </xf>
    <xf numFmtId="49" fontId="60" fillId="0" borderId="61" xfId="49" applyNumberFormat="1" applyFont="1" applyBorder="1" applyAlignment="1">
      <alignment horizontal="center" vertical="center"/>
    </xf>
    <xf numFmtId="17" fontId="45" fillId="28" borderId="61" xfId="2" applyNumberFormat="1" applyFont="1" applyFill="1" applyBorder="1" applyAlignment="1">
      <alignment horizontal="center" vertical="center" wrapText="1"/>
    </xf>
    <xf numFmtId="178" fontId="60" fillId="0" borderId="61" xfId="49" applyNumberFormat="1" applyFont="1" applyBorder="1" applyAlignment="1">
      <alignment horizontal="center" vertical="center"/>
    </xf>
    <xf numFmtId="49" fontId="60" fillId="0" borderId="61" xfId="49" applyNumberFormat="1" applyFont="1" applyBorder="1" applyAlignment="1">
      <alignment horizontal="center" vertical="center" wrapText="1"/>
    </xf>
    <xf numFmtId="168" fontId="60" fillId="0" borderId="61" xfId="49" applyNumberFormat="1" applyFont="1" applyBorder="1" applyAlignment="1">
      <alignment horizontal="center" vertical="center" wrapText="1"/>
    </xf>
    <xf numFmtId="1" fontId="60" fillId="0" borderId="61" xfId="49" applyNumberFormat="1" applyFont="1" applyBorder="1" applyAlignment="1">
      <alignment horizontal="center" vertical="center" wrapText="1"/>
    </xf>
    <xf numFmtId="14" fontId="60" fillId="0" borderId="61" xfId="49" applyNumberFormat="1" applyFont="1" applyBorder="1" applyAlignment="1">
      <alignment horizontal="center" vertical="center" wrapText="1"/>
    </xf>
    <xf numFmtId="0" fontId="62"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177" fontId="11" fillId="0" borderId="62"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xf>
    <xf numFmtId="0" fontId="11" fillId="0" borderId="63" xfId="1" applyNumberFormat="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10"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60" fillId="0" borderId="50" xfId="67" applyFont="1" applyFill="1" applyBorder="1" applyAlignment="1">
      <alignment horizontal="center" vertical="center" wrapText="1"/>
    </xf>
    <xf numFmtId="0" fontId="60" fillId="0" borderId="51" xfId="67" applyFont="1" applyFill="1" applyBorder="1" applyAlignment="1">
      <alignment horizontal="center" vertical="center" wrapText="1"/>
    </xf>
    <xf numFmtId="0" fontId="60" fillId="0" borderId="52" xfId="67" applyFont="1" applyFill="1" applyBorder="1" applyAlignment="1">
      <alignment horizontal="center"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1" xfId="67" applyFont="1" applyFill="1" applyBorder="1" applyAlignment="1">
      <alignment horizontal="center" vertical="center"/>
    </xf>
    <xf numFmtId="0" fontId="60" fillId="0" borderId="52"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56"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64765064"/>
        <c:axId val="564764672"/>
      </c:lineChart>
      <c:catAx>
        <c:axId val="56476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4764672"/>
        <c:crosses val="autoZero"/>
        <c:auto val="1"/>
        <c:lblAlgn val="ctr"/>
        <c:lblOffset val="100"/>
        <c:noMultiLvlLbl val="0"/>
      </c:catAx>
      <c:valAx>
        <c:axId val="56476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47650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533916176"/>
        <c:axId val="533915784"/>
      </c:lineChart>
      <c:catAx>
        <c:axId val="533916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3915784"/>
        <c:crosses val="autoZero"/>
        <c:auto val="1"/>
        <c:lblAlgn val="ctr"/>
        <c:lblOffset val="100"/>
        <c:noMultiLvlLbl val="0"/>
      </c:catAx>
      <c:valAx>
        <c:axId val="533915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39161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7" zoomScale="90" zoomScaleSheetLayoutView="90" workbookViewId="0">
      <selection activeCell="C23" sqref="C23"/>
    </sheetView>
  </sheetViews>
  <sheetFormatPr defaultColWidth="9.140625" defaultRowHeight="15" x14ac:dyDescent="0.25"/>
  <cols>
    <col min="1" max="1" width="6.140625" style="253" customWidth="1"/>
    <col min="2" max="2" width="53.5703125" style="253" customWidth="1"/>
    <col min="3" max="3" width="91.42578125" style="253" customWidth="1"/>
    <col min="4" max="4" width="14.42578125" style="253" customWidth="1"/>
    <col min="5" max="5" width="36.5703125" style="253" customWidth="1"/>
    <col min="6" max="6" width="20" style="253" customWidth="1"/>
    <col min="7" max="7" width="25.5703125" style="253" customWidth="1"/>
    <col min="8" max="8" width="16.42578125" style="253" customWidth="1"/>
    <col min="9" max="16384" width="9.140625" style="253"/>
  </cols>
  <sheetData>
    <row r="1" spans="1:21" s="15" customFormat="1" ht="18.75" customHeight="1" x14ac:dyDescent="0.2">
      <c r="A1" s="235"/>
      <c r="C1" s="236" t="s">
        <v>65</v>
      </c>
    </row>
    <row r="2" spans="1:21" s="15" customFormat="1" ht="18.75" customHeight="1" x14ac:dyDescent="0.3">
      <c r="A2" s="235"/>
      <c r="C2" s="237" t="s">
        <v>7</v>
      </c>
    </row>
    <row r="3" spans="1:21" s="15" customFormat="1" ht="18.75" x14ac:dyDescent="0.3">
      <c r="A3" s="238"/>
      <c r="C3" s="237" t="s">
        <v>64</v>
      </c>
    </row>
    <row r="4" spans="1:21" s="15" customFormat="1" ht="18.75" x14ac:dyDescent="0.3">
      <c r="A4" s="238"/>
      <c r="G4" s="237"/>
    </row>
    <row r="5" spans="1:21" s="15" customFormat="1" ht="15.75" x14ac:dyDescent="0.25">
      <c r="A5" s="411" t="s">
        <v>592</v>
      </c>
      <c r="B5" s="411"/>
      <c r="C5" s="411"/>
      <c r="D5" s="134"/>
      <c r="E5" s="134"/>
      <c r="F5" s="134"/>
      <c r="G5" s="134"/>
      <c r="H5" s="134"/>
      <c r="I5" s="134"/>
    </row>
    <row r="6" spans="1:21" s="15" customFormat="1" ht="18.75" x14ac:dyDescent="0.3">
      <c r="A6" s="238"/>
      <c r="G6" s="237"/>
    </row>
    <row r="7" spans="1:21" s="15" customFormat="1" ht="18.75" x14ac:dyDescent="0.2">
      <c r="A7" s="415" t="s">
        <v>6</v>
      </c>
      <c r="B7" s="415"/>
      <c r="C7" s="415"/>
      <c r="D7" s="239"/>
      <c r="E7" s="239"/>
      <c r="F7" s="239"/>
      <c r="G7" s="239"/>
      <c r="H7" s="239"/>
      <c r="I7" s="239"/>
      <c r="J7" s="239"/>
      <c r="K7" s="239"/>
      <c r="L7" s="239"/>
      <c r="M7" s="239"/>
      <c r="N7" s="239"/>
      <c r="O7" s="239"/>
      <c r="P7" s="239"/>
      <c r="Q7" s="239"/>
      <c r="R7" s="239"/>
      <c r="S7" s="239"/>
      <c r="T7" s="239"/>
      <c r="U7" s="239"/>
    </row>
    <row r="8" spans="1:21" s="15" customFormat="1" ht="18.75" x14ac:dyDescent="0.2">
      <c r="A8" s="240"/>
      <c r="B8" s="240"/>
      <c r="C8" s="240"/>
      <c r="D8" s="240"/>
      <c r="E8" s="240"/>
      <c r="F8" s="240"/>
      <c r="G8" s="240"/>
      <c r="H8" s="239"/>
      <c r="I8" s="239"/>
      <c r="J8" s="239"/>
      <c r="K8" s="239"/>
      <c r="L8" s="239"/>
      <c r="M8" s="239"/>
      <c r="N8" s="239"/>
      <c r="O8" s="239"/>
      <c r="P8" s="239"/>
      <c r="Q8" s="239"/>
      <c r="R8" s="239"/>
      <c r="S8" s="239"/>
      <c r="T8" s="239"/>
      <c r="U8" s="239"/>
    </row>
    <row r="9" spans="1:21" s="15" customFormat="1" ht="18.75" x14ac:dyDescent="0.2">
      <c r="A9" s="416" t="s">
        <v>504</v>
      </c>
      <c r="B9" s="416"/>
      <c r="C9" s="416"/>
      <c r="D9" s="241"/>
      <c r="E9" s="241"/>
      <c r="F9" s="241"/>
      <c r="G9" s="241"/>
      <c r="H9" s="239"/>
      <c r="I9" s="239"/>
      <c r="J9" s="239"/>
      <c r="K9" s="239"/>
      <c r="L9" s="239"/>
      <c r="M9" s="239"/>
      <c r="N9" s="239"/>
      <c r="O9" s="239"/>
      <c r="P9" s="239"/>
      <c r="Q9" s="239"/>
      <c r="R9" s="239"/>
      <c r="S9" s="239"/>
      <c r="T9" s="239"/>
      <c r="U9" s="239"/>
    </row>
    <row r="10" spans="1:21" s="15" customFormat="1" ht="18.75" x14ac:dyDescent="0.2">
      <c r="A10" s="412" t="s">
        <v>5</v>
      </c>
      <c r="B10" s="412"/>
      <c r="C10" s="412"/>
      <c r="D10" s="242"/>
      <c r="E10" s="242"/>
      <c r="F10" s="242"/>
      <c r="G10" s="242"/>
      <c r="H10" s="239"/>
      <c r="I10" s="239"/>
      <c r="J10" s="239"/>
      <c r="K10" s="239"/>
      <c r="L10" s="239"/>
      <c r="M10" s="239"/>
      <c r="N10" s="239"/>
      <c r="O10" s="239"/>
      <c r="P10" s="239"/>
      <c r="Q10" s="239"/>
      <c r="R10" s="239"/>
      <c r="S10" s="239"/>
      <c r="T10" s="239"/>
      <c r="U10" s="239"/>
    </row>
    <row r="11" spans="1:21" s="15" customFormat="1" ht="18.75" x14ac:dyDescent="0.2">
      <c r="A11" s="240"/>
      <c r="B11" s="240"/>
      <c r="C11" s="240"/>
      <c r="D11" s="240"/>
      <c r="E11" s="240"/>
      <c r="F11" s="240"/>
      <c r="G11" s="240"/>
      <c r="H11" s="239"/>
      <c r="I11" s="239"/>
      <c r="J11" s="239"/>
      <c r="K11" s="239"/>
      <c r="L11" s="239"/>
      <c r="M11" s="239"/>
      <c r="N11" s="239"/>
      <c r="O11" s="239"/>
      <c r="P11" s="239"/>
      <c r="Q11" s="239"/>
      <c r="R11" s="239"/>
      <c r="S11" s="239"/>
      <c r="T11" s="239"/>
      <c r="U11" s="239"/>
    </row>
    <row r="12" spans="1:21" s="15" customFormat="1" ht="18.75" x14ac:dyDescent="0.2">
      <c r="A12" s="417" t="s">
        <v>514</v>
      </c>
      <c r="B12" s="417"/>
      <c r="C12" s="417"/>
      <c r="D12" s="241"/>
      <c r="E12" s="241"/>
      <c r="F12" s="241"/>
      <c r="G12" s="241"/>
      <c r="H12" s="239"/>
      <c r="I12" s="239"/>
      <c r="J12" s="239"/>
      <c r="K12" s="239"/>
      <c r="L12" s="239"/>
      <c r="M12" s="239"/>
      <c r="N12" s="239"/>
      <c r="O12" s="239"/>
      <c r="P12" s="239"/>
      <c r="Q12" s="239"/>
      <c r="R12" s="239"/>
      <c r="S12" s="239"/>
      <c r="T12" s="239"/>
      <c r="U12" s="239"/>
    </row>
    <row r="13" spans="1:21" s="15" customFormat="1" ht="18.75" x14ac:dyDescent="0.2">
      <c r="A13" s="418" t="s">
        <v>4</v>
      </c>
      <c r="B13" s="418"/>
      <c r="C13" s="418"/>
      <c r="D13" s="242"/>
      <c r="E13" s="242"/>
      <c r="F13" s="242"/>
      <c r="G13" s="242"/>
      <c r="H13" s="239"/>
      <c r="I13" s="239"/>
      <c r="J13" s="239"/>
      <c r="K13" s="239"/>
      <c r="L13" s="239"/>
      <c r="M13" s="239"/>
      <c r="N13" s="239"/>
      <c r="O13" s="239"/>
      <c r="P13" s="239"/>
      <c r="Q13" s="239"/>
      <c r="R13" s="239"/>
      <c r="S13" s="239"/>
      <c r="T13" s="239"/>
      <c r="U13" s="239"/>
    </row>
    <row r="14" spans="1:21" s="243" customFormat="1" ht="15.75" customHeight="1" x14ac:dyDescent="0.2">
      <c r="A14" s="262"/>
      <c r="B14" s="262"/>
      <c r="C14" s="262"/>
      <c r="D14" s="231"/>
      <c r="E14" s="231"/>
      <c r="F14" s="231"/>
      <c r="G14" s="231"/>
      <c r="H14" s="231"/>
      <c r="I14" s="231"/>
      <c r="J14" s="231"/>
      <c r="K14" s="231"/>
      <c r="L14" s="231"/>
      <c r="M14" s="231"/>
      <c r="N14" s="231"/>
      <c r="O14" s="231"/>
      <c r="P14" s="231"/>
      <c r="Q14" s="231"/>
      <c r="R14" s="231"/>
      <c r="S14" s="231"/>
      <c r="T14" s="231"/>
      <c r="U14" s="231"/>
    </row>
    <row r="15" spans="1:21" s="244" customFormat="1" ht="31.5" customHeight="1" x14ac:dyDescent="0.2">
      <c r="A15" s="419" t="s">
        <v>543</v>
      </c>
      <c r="B15" s="420"/>
      <c r="C15" s="420"/>
      <c r="D15" s="241"/>
      <c r="E15" s="241"/>
      <c r="F15" s="241"/>
      <c r="G15" s="241"/>
      <c r="H15" s="241"/>
      <c r="I15" s="241"/>
      <c r="J15" s="241"/>
      <c r="K15" s="241"/>
      <c r="L15" s="241"/>
      <c r="M15" s="241"/>
      <c r="N15" s="241"/>
      <c r="O15" s="241"/>
      <c r="P15" s="241"/>
      <c r="Q15" s="241"/>
      <c r="R15" s="241"/>
      <c r="S15" s="241"/>
      <c r="T15" s="241"/>
      <c r="U15" s="241"/>
    </row>
    <row r="16" spans="1:21" s="244" customFormat="1" ht="15" customHeight="1" x14ac:dyDescent="0.2">
      <c r="A16" s="412" t="s">
        <v>3</v>
      </c>
      <c r="B16" s="412"/>
      <c r="C16" s="412"/>
      <c r="D16" s="242"/>
      <c r="E16" s="242"/>
      <c r="F16" s="242"/>
      <c r="G16" s="242"/>
      <c r="H16" s="242"/>
      <c r="I16" s="242"/>
      <c r="J16" s="242"/>
      <c r="K16" s="242"/>
      <c r="L16" s="242"/>
      <c r="M16" s="242"/>
      <c r="N16" s="242"/>
      <c r="O16" s="242"/>
      <c r="P16" s="242"/>
      <c r="Q16" s="242"/>
      <c r="R16" s="242"/>
      <c r="S16" s="242"/>
      <c r="T16" s="242"/>
      <c r="U16" s="242"/>
    </row>
    <row r="17" spans="1:21" s="244" customFormat="1" ht="15" customHeight="1" x14ac:dyDescent="0.2">
      <c r="A17" s="245"/>
      <c r="B17" s="245"/>
      <c r="C17" s="245"/>
      <c r="D17" s="245"/>
      <c r="E17" s="245"/>
      <c r="F17" s="245"/>
      <c r="G17" s="245"/>
      <c r="H17" s="245"/>
      <c r="I17" s="245"/>
      <c r="J17" s="245"/>
      <c r="K17" s="245"/>
      <c r="L17" s="245"/>
      <c r="M17" s="245"/>
      <c r="N17" s="245"/>
      <c r="O17" s="245"/>
      <c r="P17" s="245"/>
      <c r="Q17" s="245"/>
      <c r="R17" s="245"/>
    </row>
    <row r="18" spans="1:21" s="244" customFormat="1" ht="15" customHeight="1" x14ac:dyDescent="0.2">
      <c r="A18" s="413" t="s">
        <v>444</v>
      </c>
      <c r="B18" s="414"/>
      <c r="C18" s="414"/>
      <c r="D18" s="246"/>
      <c r="E18" s="246"/>
      <c r="F18" s="246"/>
      <c r="G18" s="246"/>
      <c r="H18" s="246"/>
      <c r="I18" s="246"/>
      <c r="J18" s="246"/>
      <c r="K18" s="246"/>
      <c r="L18" s="246"/>
      <c r="M18" s="246"/>
      <c r="N18" s="246"/>
      <c r="O18" s="246"/>
      <c r="P18" s="246"/>
      <c r="Q18" s="246"/>
      <c r="R18" s="246"/>
      <c r="S18" s="246"/>
      <c r="T18" s="246"/>
      <c r="U18" s="246"/>
    </row>
    <row r="19" spans="1:21" s="244" customFormat="1" ht="15" customHeight="1" x14ac:dyDescent="0.2">
      <c r="A19" s="242"/>
      <c r="B19" s="242"/>
      <c r="C19" s="242"/>
      <c r="D19" s="242"/>
      <c r="E19" s="242"/>
      <c r="F19" s="242"/>
      <c r="G19" s="242"/>
      <c r="H19" s="245"/>
      <c r="I19" s="245"/>
      <c r="J19" s="245"/>
      <c r="K19" s="245"/>
      <c r="L19" s="245"/>
      <c r="M19" s="245"/>
      <c r="N19" s="245"/>
      <c r="O19" s="245"/>
      <c r="P19" s="245"/>
      <c r="Q19" s="245"/>
      <c r="R19" s="245"/>
    </row>
    <row r="20" spans="1:21" s="244" customFormat="1" ht="39.75" customHeight="1" x14ac:dyDescent="0.2">
      <c r="A20" s="30" t="s">
        <v>2</v>
      </c>
      <c r="B20" s="247" t="s">
        <v>63</v>
      </c>
      <c r="C20" s="248" t="s">
        <v>62</v>
      </c>
      <c r="D20" s="249"/>
      <c r="E20" s="249"/>
      <c r="F20" s="249"/>
      <c r="G20" s="249"/>
      <c r="H20" s="231"/>
      <c r="I20" s="231"/>
      <c r="J20" s="231"/>
      <c r="K20" s="231"/>
      <c r="L20" s="231"/>
      <c r="M20" s="231"/>
      <c r="N20" s="231"/>
      <c r="O20" s="231"/>
      <c r="P20" s="231"/>
      <c r="Q20" s="231"/>
      <c r="R20" s="231"/>
      <c r="S20" s="250"/>
      <c r="T20" s="250"/>
      <c r="U20" s="250"/>
    </row>
    <row r="21" spans="1:21" s="244" customFormat="1" ht="16.5" customHeight="1" x14ac:dyDescent="0.2">
      <c r="A21" s="248">
        <v>1</v>
      </c>
      <c r="B21" s="247">
        <v>2</v>
      </c>
      <c r="C21" s="248">
        <v>3</v>
      </c>
      <c r="D21" s="249"/>
      <c r="E21" s="249"/>
      <c r="F21" s="249"/>
      <c r="G21" s="249"/>
      <c r="H21" s="231"/>
      <c r="I21" s="231"/>
      <c r="J21" s="231"/>
      <c r="K21" s="231"/>
      <c r="L21" s="231"/>
      <c r="M21" s="231"/>
      <c r="N21" s="231"/>
      <c r="O21" s="231"/>
      <c r="P21" s="231"/>
      <c r="Q21" s="231"/>
      <c r="R21" s="231"/>
      <c r="S21" s="250"/>
      <c r="T21" s="250"/>
      <c r="U21" s="250"/>
    </row>
    <row r="22" spans="1:21" s="244" customFormat="1" ht="39" customHeight="1" x14ac:dyDescent="0.2">
      <c r="A22" s="23" t="s">
        <v>61</v>
      </c>
      <c r="B22" s="251" t="s">
        <v>301</v>
      </c>
      <c r="C22" s="131" t="s">
        <v>506</v>
      </c>
      <c r="D22" s="249"/>
      <c r="E22" s="249"/>
      <c r="F22" s="249"/>
      <c r="G22" s="249"/>
      <c r="H22" s="231"/>
      <c r="I22" s="231"/>
      <c r="J22" s="231"/>
      <c r="K22" s="231"/>
      <c r="L22" s="231"/>
      <c r="M22" s="231"/>
      <c r="N22" s="231"/>
      <c r="O22" s="231"/>
      <c r="P22" s="231"/>
      <c r="Q22" s="231"/>
      <c r="R22" s="231"/>
      <c r="S22" s="250"/>
      <c r="T22" s="250"/>
      <c r="U22" s="250"/>
    </row>
    <row r="23" spans="1:21" s="244" customFormat="1" ht="47.25" x14ac:dyDescent="0.2">
      <c r="A23" s="23" t="s">
        <v>60</v>
      </c>
      <c r="B23" s="31" t="s">
        <v>507</v>
      </c>
      <c r="C23" s="347" t="s">
        <v>505</v>
      </c>
      <c r="D23" s="249"/>
      <c r="E23" s="249"/>
      <c r="F23" s="249"/>
      <c r="G23" s="249"/>
      <c r="H23" s="231"/>
      <c r="I23" s="231"/>
      <c r="J23" s="231"/>
      <c r="K23" s="231"/>
      <c r="L23" s="231"/>
      <c r="M23" s="231"/>
      <c r="N23" s="231"/>
      <c r="O23" s="231"/>
      <c r="P23" s="231"/>
      <c r="Q23" s="231"/>
      <c r="R23" s="231"/>
      <c r="S23" s="250"/>
      <c r="T23" s="250"/>
      <c r="U23" s="250"/>
    </row>
    <row r="24" spans="1:21" s="244" customFormat="1" ht="22.5" customHeight="1" x14ac:dyDescent="0.2">
      <c r="A24" s="408"/>
      <c r="B24" s="409"/>
      <c r="C24" s="410"/>
      <c r="D24" s="249"/>
      <c r="E24" s="249"/>
      <c r="F24" s="249"/>
      <c r="G24" s="249"/>
      <c r="H24" s="231"/>
      <c r="I24" s="231"/>
      <c r="J24" s="231"/>
      <c r="K24" s="231"/>
      <c r="L24" s="231"/>
      <c r="M24" s="231"/>
      <c r="N24" s="231"/>
      <c r="O24" s="231"/>
      <c r="P24" s="231"/>
      <c r="Q24" s="231"/>
      <c r="R24" s="231"/>
      <c r="S24" s="250"/>
      <c r="T24" s="250"/>
      <c r="U24" s="250"/>
    </row>
    <row r="25" spans="1:21" s="244" customFormat="1" ht="58.5" customHeight="1" x14ac:dyDescent="0.2">
      <c r="A25" s="23" t="s">
        <v>59</v>
      </c>
      <c r="B25" s="131" t="s">
        <v>393</v>
      </c>
      <c r="C25" s="30" t="s">
        <v>510</v>
      </c>
      <c r="D25" s="249"/>
      <c r="E25" s="249"/>
      <c r="F25" s="249"/>
      <c r="G25" s="231"/>
      <c r="H25" s="231"/>
      <c r="I25" s="231"/>
      <c r="J25" s="231"/>
      <c r="K25" s="231"/>
      <c r="L25" s="231"/>
      <c r="M25" s="231"/>
      <c r="N25" s="231"/>
      <c r="O25" s="231"/>
      <c r="P25" s="231"/>
      <c r="Q25" s="231"/>
      <c r="R25" s="250"/>
      <c r="S25" s="250"/>
      <c r="T25" s="250"/>
      <c r="U25" s="250"/>
    </row>
    <row r="26" spans="1:21" s="244" customFormat="1" ht="42.75" customHeight="1" x14ac:dyDescent="0.2">
      <c r="A26" s="23" t="s">
        <v>58</v>
      </c>
      <c r="B26" s="131" t="s">
        <v>71</v>
      </c>
      <c r="C26" s="30" t="s">
        <v>462</v>
      </c>
      <c r="D26" s="249"/>
      <c r="E26" s="249"/>
      <c r="F26" s="249"/>
      <c r="G26" s="231"/>
      <c r="H26" s="231"/>
      <c r="I26" s="231"/>
      <c r="J26" s="231"/>
      <c r="K26" s="231"/>
      <c r="L26" s="231"/>
      <c r="M26" s="231"/>
      <c r="N26" s="231"/>
      <c r="O26" s="231"/>
      <c r="P26" s="231"/>
      <c r="Q26" s="231"/>
      <c r="R26" s="250"/>
      <c r="S26" s="250"/>
      <c r="T26" s="250"/>
      <c r="U26" s="250"/>
    </row>
    <row r="27" spans="1:21" s="244" customFormat="1" ht="51.75" customHeight="1" x14ac:dyDescent="0.2">
      <c r="A27" s="23" t="s">
        <v>56</v>
      </c>
      <c r="B27" s="131" t="s">
        <v>70</v>
      </c>
      <c r="C27" s="30" t="s">
        <v>529</v>
      </c>
      <c r="D27" s="249"/>
      <c r="E27" s="249"/>
      <c r="F27" s="249"/>
      <c r="G27" s="231"/>
      <c r="H27" s="231"/>
      <c r="I27" s="231"/>
      <c r="J27" s="231"/>
      <c r="K27" s="231"/>
      <c r="L27" s="231"/>
      <c r="M27" s="231"/>
      <c r="N27" s="231"/>
      <c r="O27" s="231"/>
      <c r="P27" s="231"/>
      <c r="Q27" s="231"/>
      <c r="R27" s="250"/>
      <c r="S27" s="250"/>
      <c r="T27" s="250"/>
      <c r="U27" s="250"/>
    </row>
    <row r="28" spans="1:21" s="244" customFormat="1" ht="42.75" customHeight="1" x14ac:dyDescent="0.2">
      <c r="A28" s="23" t="s">
        <v>55</v>
      </c>
      <c r="B28" s="131" t="s">
        <v>394</v>
      </c>
      <c r="C28" s="30" t="s">
        <v>464</v>
      </c>
      <c r="D28" s="249"/>
      <c r="E28" s="249"/>
      <c r="F28" s="249"/>
      <c r="G28" s="231"/>
      <c r="H28" s="231"/>
      <c r="I28" s="231"/>
      <c r="J28" s="231"/>
      <c r="K28" s="231"/>
      <c r="L28" s="231"/>
      <c r="M28" s="231"/>
      <c r="N28" s="231"/>
      <c r="O28" s="231"/>
      <c r="P28" s="231"/>
      <c r="Q28" s="231"/>
      <c r="R28" s="250"/>
      <c r="S28" s="250"/>
      <c r="T28" s="250"/>
      <c r="U28" s="250"/>
    </row>
    <row r="29" spans="1:21" s="244" customFormat="1" ht="51.75" customHeight="1" x14ac:dyDescent="0.2">
      <c r="A29" s="23" t="s">
        <v>53</v>
      </c>
      <c r="B29" s="131" t="s">
        <v>395</v>
      </c>
      <c r="C29" s="30" t="s">
        <v>464</v>
      </c>
      <c r="D29" s="249"/>
      <c r="E29" s="249"/>
      <c r="F29" s="249"/>
      <c r="G29" s="231"/>
      <c r="H29" s="231"/>
      <c r="I29" s="231"/>
      <c r="J29" s="231"/>
      <c r="K29" s="231"/>
      <c r="L29" s="231"/>
      <c r="M29" s="231"/>
      <c r="N29" s="231"/>
      <c r="O29" s="231"/>
      <c r="P29" s="231"/>
      <c r="Q29" s="231"/>
      <c r="R29" s="250"/>
      <c r="S29" s="250"/>
      <c r="T29" s="250"/>
      <c r="U29" s="250"/>
    </row>
    <row r="30" spans="1:21" s="244" customFormat="1" ht="51.75" customHeight="1" x14ac:dyDescent="0.2">
      <c r="A30" s="23" t="s">
        <v>51</v>
      </c>
      <c r="B30" s="131" t="s">
        <v>396</v>
      </c>
      <c r="C30" s="30" t="s">
        <v>464</v>
      </c>
      <c r="D30" s="249"/>
      <c r="E30" s="249"/>
      <c r="F30" s="249"/>
      <c r="G30" s="231"/>
      <c r="H30" s="231"/>
      <c r="I30" s="231"/>
      <c r="J30" s="231"/>
      <c r="K30" s="231"/>
      <c r="L30" s="231"/>
      <c r="M30" s="231"/>
      <c r="N30" s="231"/>
      <c r="O30" s="231"/>
      <c r="P30" s="231"/>
      <c r="Q30" s="231"/>
      <c r="R30" s="250"/>
      <c r="S30" s="250"/>
      <c r="T30" s="250"/>
      <c r="U30" s="250"/>
    </row>
    <row r="31" spans="1:21" s="244" customFormat="1" ht="51.75" customHeight="1" x14ac:dyDescent="0.2">
      <c r="A31" s="23" t="s">
        <v>69</v>
      </c>
      <c r="B31" s="131" t="s">
        <v>397</v>
      </c>
      <c r="C31" s="30" t="s">
        <v>464</v>
      </c>
      <c r="D31" s="249"/>
      <c r="E31" s="249"/>
      <c r="F31" s="249"/>
      <c r="G31" s="231"/>
      <c r="H31" s="231"/>
      <c r="I31" s="231"/>
      <c r="J31" s="231"/>
      <c r="K31" s="231"/>
      <c r="L31" s="231"/>
      <c r="M31" s="231"/>
      <c r="N31" s="231"/>
      <c r="O31" s="231"/>
      <c r="P31" s="231"/>
      <c r="Q31" s="231"/>
      <c r="R31" s="250"/>
      <c r="S31" s="250"/>
      <c r="T31" s="250"/>
      <c r="U31" s="250"/>
    </row>
    <row r="32" spans="1:21" s="244" customFormat="1" ht="51.75" customHeight="1" x14ac:dyDescent="0.2">
      <c r="A32" s="23" t="s">
        <v>67</v>
      </c>
      <c r="B32" s="131" t="s">
        <v>398</v>
      </c>
      <c r="C32" s="30" t="s">
        <v>464</v>
      </c>
      <c r="D32" s="249"/>
      <c r="E32" s="249"/>
      <c r="F32" s="249"/>
      <c r="G32" s="231"/>
      <c r="H32" s="231"/>
      <c r="I32" s="231"/>
      <c r="J32" s="231"/>
      <c r="K32" s="231"/>
      <c r="L32" s="231"/>
      <c r="M32" s="231"/>
      <c r="N32" s="231"/>
      <c r="O32" s="231"/>
      <c r="P32" s="231"/>
      <c r="Q32" s="231"/>
      <c r="R32" s="250"/>
      <c r="S32" s="250"/>
      <c r="T32" s="250"/>
      <c r="U32" s="250"/>
    </row>
    <row r="33" spans="1:21" s="244" customFormat="1" ht="101.25" customHeight="1" x14ac:dyDescent="0.2">
      <c r="A33" s="23" t="s">
        <v>66</v>
      </c>
      <c r="B33" s="131" t="s">
        <v>399</v>
      </c>
      <c r="C33" s="131" t="s">
        <v>525</v>
      </c>
      <c r="D33" s="249"/>
      <c r="E33" s="249"/>
      <c r="F33" s="249"/>
      <c r="G33" s="231"/>
      <c r="H33" s="231"/>
      <c r="I33" s="231"/>
      <c r="J33" s="231"/>
      <c r="K33" s="231"/>
      <c r="L33" s="231"/>
      <c r="M33" s="231"/>
      <c r="N33" s="231"/>
      <c r="O33" s="231"/>
      <c r="P33" s="231"/>
      <c r="Q33" s="231"/>
      <c r="R33" s="250"/>
      <c r="S33" s="250"/>
      <c r="T33" s="250"/>
      <c r="U33" s="250"/>
    </row>
    <row r="34" spans="1:21" ht="111" customHeight="1" x14ac:dyDescent="0.25">
      <c r="A34" s="23" t="s">
        <v>413</v>
      </c>
      <c r="B34" s="131" t="s">
        <v>400</v>
      </c>
      <c r="C34" s="30" t="s">
        <v>508</v>
      </c>
      <c r="D34" s="252"/>
      <c r="E34" s="252"/>
      <c r="F34" s="252"/>
      <c r="G34" s="252"/>
      <c r="H34" s="252"/>
      <c r="I34" s="252"/>
      <c r="J34" s="252"/>
      <c r="K34" s="252"/>
      <c r="L34" s="252"/>
      <c r="M34" s="252"/>
      <c r="N34" s="252"/>
      <c r="O34" s="252"/>
      <c r="P34" s="252"/>
      <c r="Q34" s="252"/>
      <c r="R34" s="252"/>
      <c r="S34" s="252"/>
      <c r="T34" s="252"/>
      <c r="U34" s="252"/>
    </row>
    <row r="35" spans="1:21" ht="58.5" customHeight="1" x14ac:dyDescent="0.25">
      <c r="A35" s="23" t="s">
        <v>403</v>
      </c>
      <c r="B35" s="131" t="s">
        <v>68</v>
      </c>
      <c r="C35" s="30" t="s">
        <v>508</v>
      </c>
      <c r="D35" s="252"/>
      <c r="E35" s="252"/>
      <c r="F35" s="252"/>
      <c r="G35" s="252"/>
      <c r="H35" s="252"/>
      <c r="I35" s="252"/>
      <c r="J35" s="252"/>
      <c r="K35" s="252"/>
      <c r="L35" s="252"/>
      <c r="M35" s="252"/>
      <c r="N35" s="252"/>
      <c r="O35" s="252"/>
      <c r="P35" s="252"/>
      <c r="Q35" s="252"/>
      <c r="R35" s="252"/>
      <c r="S35" s="252"/>
      <c r="T35" s="252"/>
      <c r="U35" s="252"/>
    </row>
    <row r="36" spans="1:21" ht="51.75" customHeight="1" x14ac:dyDescent="0.25">
      <c r="A36" s="23" t="s">
        <v>414</v>
      </c>
      <c r="B36" s="131" t="s">
        <v>401</v>
      </c>
      <c r="C36" s="30" t="s">
        <v>464</v>
      </c>
      <c r="D36" s="252"/>
      <c r="E36" s="252"/>
      <c r="F36" s="252"/>
      <c r="G36" s="252"/>
      <c r="H36" s="252"/>
      <c r="I36" s="252"/>
      <c r="J36" s="252"/>
      <c r="K36" s="252"/>
      <c r="L36" s="252"/>
      <c r="M36" s="252"/>
      <c r="N36" s="252"/>
      <c r="O36" s="252"/>
      <c r="P36" s="252"/>
      <c r="Q36" s="252"/>
      <c r="R36" s="252"/>
      <c r="S36" s="252"/>
      <c r="T36" s="252"/>
      <c r="U36" s="252"/>
    </row>
    <row r="37" spans="1:21" ht="43.5" customHeight="1" x14ac:dyDescent="0.25">
      <c r="A37" s="23" t="s">
        <v>404</v>
      </c>
      <c r="B37" s="131" t="s">
        <v>402</v>
      </c>
      <c r="C37" s="30" t="s">
        <v>465</v>
      </c>
      <c r="D37" s="252"/>
      <c r="E37" s="252"/>
      <c r="F37" s="252"/>
      <c r="G37" s="252"/>
      <c r="H37" s="252"/>
      <c r="I37" s="252"/>
      <c r="J37" s="252"/>
      <c r="K37" s="252"/>
      <c r="L37" s="252"/>
      <c r="M37" s="252"/>
      <c r="N37" s="252"/>
      <c r="O37" s="252"/>
      <c r="P37" s="252"/>
      <c r="Q37" s="252"/>
      <c r="R37" s="252"/>
      <c r="S37" s="252"/>
      <c r="T37" s="252"/>
      <c r="U37" s="252"/>
    </row>
    <row r="38" spans="1:21" ht="43.5" customHeight="1" x14ac:dyDescent="0.25">
      <c r="A38" s="23" t="s">
        <v>415</v>
      </c>
      <c r="B38" s="131" t="s">
        <v>224</v>
      </c>
      <c r="C38" s="30" t="s">
        <v>508</v>
      </c>
      <c r="D38" s="252"/>
      <c r="E38" s="252"/>
      <c r="F38" s="252"/>
      <c r="G38" s="252"/>
      <c r="H38" s="252"/>
      <c r="I38" s="252"/>
      <c r="J38" s="252"/>
      <c r="K38" s="252"/>
      <c r="L38" s="252"/>
      <c r="M38" s="252"/>
      <c r="N38" s="252"/>
      <c r="O38" s="252"/>
      <c r="P38" s="252"/>
      <c r="Q38" s="252"/>
      <c r="R38" s="252"/>
      <c r="S38" s="252"/>
      <c r="T38" s="252"/>
      <c r="U38" s="252"/>
    </row>
    <row r="39" spans="1:21" ht="23.25" customHeight="1" x14ac:dyDescent="0.25">
      <c r="A39" s="408"/>
      <c r="B39" s="409"/>
      <c r="C39" s="410"/>
      <c r="D39" s="252"/>
      <c r="E39" s="252"/>
      <c r="F39" s="252"/>
      <c r="G39" s="252"/>
      <c r="H39" s="252"/>
      <c r="I39" s="252"/>
      <c r="J39" s="252"/>
      <c r="K39" s="252"/>
      <c r="L39" s="252"/>
      <c r="M39" s="252"/>
      <c r="N39" s="252"/>
      <c r="O39" s="252"/>
      <c r="P39" s="252"/>
      <c r="Q39" s="252"/>
      <c r="R39" s="252"/>
      <c r="S39" s="252"/>
      <c r="T39" s="252"/>
      <c r="U39" s="252"/>
    </row>
    <row r="40" spans="1:21" ht="63" x14ac:dyDescent="0.25">
      <c r="A40" s="23" t="s">
        <v>405</v>
      </c>
      <c r="B40" s="131" t="s">
        <v>457</v>
      </c>
      <c r="C40" s="30" t="s">
        <v>593</v>
      </c>
      <c r="D40" s="252"/>
      <c r="E40" s="252"/>
      <c r="F40" s="252"/>
      <c r="G40" s="252"/>
      <c r="H40" s="252"/>
      <c r="I40" s="252"/>
      <c r="J40" s="252"/>
      <c r="K40" s="252"/>
      <c r="L40" s="252"/>
      <c r="M40" s="252"/>
      <c r="N40" s="252"/>
      <c r="O40" s="252"/>
      <c r="P40" s="252"/>
      <c r="Q40" s="252"/>
      <c r="R40" s="252"/>
      <c r="S40" s="252"/>
      <c r="T40" s="252"/>
      <c r="U40" s="252"/>
    </row>
    <row r="41" spans="1:21" ht="105.75" customHeight="1" x14ac:dyDescent="0.25">
      <c r="A41" s="23" t="s">
        <v>416</v>
      </c>
      <c r="B41" s="131" t="s">
        <v>439</v>
      </c>
      <c r="C41" s="30" t="s">
        <v>509</v>
      </c>
      <c r="D41" s="252"/>
      <c r="E41" s="252"/>
      <c r="F41" s="252"/>
      <c r="G41" s="252"/>
      <c r="H41" s="252"/>
      <c r="I41" s="252"/>
      <c r="J41" s="252"/>
      <c r="K41" s="252"/>
      <c r="L41" s="252"/>
      <c r="M41" s="252"/>
      <c r="N41" s="252"/>
      <c r="O41" s="252"/>
      <c r="P41" s="252"/>
      <c r="Q41" s="252"/>
      <c r="R41" s="252"/>
      <c r="S41" s="252"/>
      <c r="T41" s="252"/>
      <c r="U41" s="252"/>
    </row>
    <row r="42" spans="1:21" ht="83.25" customHeight="1" x14ac:dyDescent="0.25">
      <c r="A42" s="23" t="s">
        <v>406</v>
      </c>
      <c r="B42" s="131" t="s">
        <v>454</v>
      </c>
      <c r="C42" s="30" t="s">
        <v>509</v>
      </c>
      <c r="D42" s="252"/>
      <c r="E42" s="252"/>
      <c r="F42" s="252"/>
      <c r="G42" s="252"/>
      <c r="H42" s="252"/>
      <c r="I42" s="252"/>
      <c r="J42" s="252"/>
      <c r="K42" s="252"/>
      <c r="L42" s="252"/>
      <c r="M42" s="252"/>
      <c r="N42" s="252"/>
      <c r="O42" s="252"/>
      <c r="P42" s="252"/>
      <c r="Q42" s="252"/>
      <c r="R42" s="252"/>
      <c r="S42" s="252"/>
      <c r="T42" s="252"/>
      <c r="U42" s="252"/>
    </row>
    <row r="43" spans="1:21" ht="186" customHeight="1" x14ac:dyDescent="0.25">
      <c r="A43" s="23" t="s">
        <v>419</v>
      </c>
      <c r="B43" s="131" t="s">
        <v>420</v>
      </c>
      <c r="C43" s="30" t="s">
        <v>510</v>
      </c>
      <c r="D43" s="252"/>
      <c r="E43" s="252"/>
      <c r="F43" s="252"/>
      <c r="G43" s="252"/>
      <c r="H43" s="252"/>
      <c r="I43" s="252"/>
      <c r="J43" s="252"/>
      <c r="K43" s="252"/>
      <c r="L43" s="252"/>
      <c r="M43" s="252"/>
      <c r="N43" s="252"/>
      <c r="O43" s="252"/>
      <c r="P43" s="252"/>
      <c r="Q43" s="252"/>
      <c r="R43" s="252"/>
      <c r="S43" s="252"/>
      <c r="T43" s="252"/>
      <c r="U43" s="252"/>
    </row>
    <row r="44" spans="1:21" ht="111" customHeight="1" x14ac:dyDescent="0.25">
      <c r="A44" s="23" t="s">
        <v>407</v>
      </c>
      <c r="B44" s="131" t="s">
        <v>445</v>
      </c>
      <c r="C44" s="30" t="s">
        <v>510</v>
      </c>
      <c r="D44" s="252"/>
      <c r="E44" s="252"/>
      <c r="F44" s="252"/>
      <c r="G44" s="252"/>
      <c r="H44" s="252"/>
      <c r="I44" s="252"/>
      <c r="J44" s="252"/>
      <c r="K44" s="252"/>
      <c r="L44" s="252"/>
      <c r="M44" s="252"/>
      <c r="N44" s="252"/>
      <c r="O44" s="252"/>
      <c r="P44" s="252"/>
      <c r="Q44" s="252"/>
      <c r="R44" s="252"/>
      <c r="S44" s="252"/>
      <c r="T44" s="252"/>
      <c r="U44" s="252"/>
    </row>
    <row r="45" spans="1:21" ht="89.25" customHeight="1" x14ac:dyDescent="0.25">
      <c r="A45" s="23" t="s">
        <v>440</v>
      </c>
      <c r="B45" s="131" t="s">
        <v>446</v>
      </c>
      <c r="C45" s="30" t="s">
        <v>510</v>
      </c>
      <c r="D45" s="252"/>
      <c r="E45" s="252"/>
      <c r="F45" s="252"/>
      <c r="G45" s="252"/>
      <c r="H45" s="252"/>
      <c r="I45" s="252"/>
      <c r="J45" s="252"/>
      <c r="K45" s="252"/>
      <c r="L45" s="252"/>
      <c r="M45" s="252"/>
      <c r="N45" s="252"/>
      <c r="O45" s="252"/>
      <c r="P45" s="252"/>
      <c r="Q45" s="252"/>
      <c r="R45" s="252"/>
      <c r="S45" s="252"/>
      <c r="T45" s="252"/>
      <c r="U45" s="252"/>
    </row>
    <row r="46" spans="1:21" ht="101.25" customHeight="1" x14ac:dyDescent="0.25">
      <c r="A46" s="23" t="s">
        <v>408</v>
      </c>
      <c r="B46" s="131" t="s">
        <v>447</v>
      </c>
      <c r="C46" s="30" t="s">
        <v>510</v>
      </c>
      <c r="D46" s="252"/>
      <c r="E46" s="252"/>
      <c r="F46" s="252"/>
      <c r="G46" s="252"/>
      <c r="H46" s="252"/>
      <c r="I46" s="252"/>
      <c r="J46" s="252"/>
      <c r="K46" s="252"/>
      <c r="L46" s="252"/>
      <c r="M46" s="252"/>
      <c r="N46" s="252"/>
      <c r="O46" s="252"/>
      <c r="P46" s="252"/>
      <c r="Q46" s="252"/>
      <c r="R46" s="252"/>
      <c r="S46" s="252"/>
      <c r="T46" s="252"/>
      <c r="U46" s="252"/>
    </row>
    <row r="47" spans="1:21" ht="18.75" customHeight="1" x14ac:dyDescent="0.25">
      <c r="A47" s="408"/>
      <c r="B47" s="409"/>
      <c r="C47" s="410"/>
      <c r="D47" s="252"/>
      <c r="E47" s="252"/>
      <c r="F47" s="252"/>
      <c r="G47" s="252"/>
      <c r="H47" s="252"/>
      <c r="I47" s="252"/>
      <c r="J47" s="252"/>
      <c r="K47" s="252"/>
      <c r="L47" s="252"/>
      <c r="M47" s="252"/>
      <c r="N47" s="252"/>
      <c r="O47" s="252"/>
      <c r="P47" s="252"/>
      <c r="Q47" s="252"/>
      <c r="R47" s="252"/>
      <c r="S47" s="252"/>
      <c r="T47" s="252"/>
      <c r="U47" s="252"/>
    </row>
    <row r="48" spans="1:21" ht="75.75" customHeight="1" x14ac:dyDescent="0.25">
      <c r="A48" s="23" t="s">
        <v>441</v>
      </c>
      <c r="B48" s="131" t="s">
        <v>455</v>
      </c>
      <c r="C48" s="30" t="str">
        <f>CONCATENATE(ROUND('6.2. Паспорт фин осв ввод'!U24,2)," млн рублей")</f>
        <v>0.13 млн рублей</v>
      </c>
      <c r="D48" s="252"/>
      <c r="E48" s="252"/>
      <c r="F48" s="252"/>
      <c r="G48" s="252"/>
      <c r="H48" s="252"/>
      <c r="I48" s="252"/>
      <c r="J48" s="252"/>
      <c r="K48" s="252"/>
      <c r="L48" s="252"/>
      <c r="M48" s="252"/>
      <c r="N48" s="252"/>
      <c r="O48" s="252"/>
      <c r="P48" s="252"/>
      <c r="Q48" s="252"/>
      <c r="R48" s="252"/>
      <c r="S48" s="252"/>
      <c r="T48" s="252"/>
      <c r="U48" s="252"/>
    </row>
    <row r="49" spans="1:21" ht="71.25" customHeight="1" x14ac:dyDescent="0.25">
      <c r="A49" s="23" t="s">
        <v>409</v>
      </c>
      <c r="B49" s="131" t="s">
        <v>456</v>
      </c>
      <c r="C49" s="30" t="str">
        <f>CONCATENATE(ROUND('6.2. Паспорт фин осв ввод'!U30,2)," млн рублей")</f>
        <v>0.43 млн рублей</v>
      </c>
      <c r="D49" s="252"/>
      <c r="E49" s="252"/>
      <c r="F49" s="252"/>
      <c r="G49" s="252"/>
      <c r="H49" s="252"/>
      <c r="I49" s="252"/>
      <c r="J49" s="252"/>
      <c r="K49" s="252"/>
      <c r="L49" s="252"/>
      <c r="M49" s="252"/>
      <c r="N49" s="252"/>
      <c r="O49" s="252"/>
      <c r="P49" s="252"/>
      <c r="Q49" s="252"/>
      <c r="R49" s="252"/>
      <c r="S49" s="252"/>
      <c r="T49" s="252"/>
      <c r="U49" s="252"/>
    </row>
    <row r="50" spans="1:21" x14ac:dyDescent="0.25">
      <c r="A50" s="252"/>
      <c r="B50" s="252"/>
      <c r="C50" s="252"/>
      <c r="D50" s="252"/>
      <c r="E50" s="252"/>
      <c r="F50" s="252"/>
      <c r="G50" s="252"/>
      <c r="H50" s="252"/>
      <c r="I50" s="252"/>
      <c r="J50" s="252"/>
      <c r="K50" s="252"/>
      <c r="L50" s="252"/>
      <c r="M50" s="252"/>
      <c r="N50" s="252"/>
      <c r="O50" s="252"/>
      <c r="P50" s="252"/>
      <c r="Q50" s="252"/>
      <c r="R50" s="252"/>
      <c r="S50" s="252"/>
      <c r="T50" s="252"/>
      <c r="U50" s="252"/>
    </row>
    <row r="51" spans="1:21" x14ac:dyDescent="0.25">
      <c r="A51" s="252"/>
      <c r="B51" s="252"/>
      <c r="C51" s="252"/>
      <c r="D51" s="252"/>
      <c r="E51" s="252"/>
      <c r="F51" s="252"/>
      <c r="G51" s="252"/>
      <c r="H51" s="252"/>
      <c r="I51" s="252"/>
      <c r="J51" s="252"/>
      <c r="K51" s="252"/>
      <c r="L51" s="252"/>
      <c r="M51" s="252"/>
      <c r="N51" s="252"/>
      <c r="O51" s="252"/>
      <c r="P51" s="252"/>
      <c r="Q51" s="252"/>
      <c r="R51" s="252"/>
      <c r="S51" s="252"/>
      <c r="T51" s="252"/>
      <c r="U51" s="252"/>
    </row>
    <row r="52" spans="1:21" x14ac:dyDescent="0.25">
      <c r="A52" s="252"/>
      <c r="B52" s="252"/>
      <c r="C52" s="252"/>
      <c r="D52" s="252"/>
      <c r="E52" s="252"/>
      <c r="F52" s="252"/>
      <c r="G52" s="252"/>
      <c r="H52" s="252"/>
      <c r="I52" s="252"/>
      <c r="J52" s="252"/>
      <c r="K52" s="252"/>
      <c r="L52" s="252"/>
      <c r="M52" s="252"/>
      <c r="N52" s="252"/>
      <c r="O52" s="252"/>
      <c r="P52" s="252"/>
      <c r="Q52" s="252"/>
      <c r="R52" s="252"/>
      <c r="S52" s="252"/>
      <c r="T52" s="252"/>
      <c r="U52" s="252"/>
    </row>
    <row r="53" spans="1:21" x14ac:dyDescent="0.25">
      <c r="A53" s="252"/>
      <c r="B53" s="252"/>
      <c r="C53" s="252"/>
      <c r="D53" s="252"/>
      <c r="E53" s="252"/>
      <c r="F53" s="252"/>
      <c r="G53" s="252"/>
      <c r="H53" s="252"/>
      <c r="I53" s="252"/>
      <c r="J53" s="252"/>
      <c r="K53" s="252"/>
      <c r="L53" s="252"/>
      <c r="M53" s="252"/>
      <c r="N53" s="252"/>
      <c r="O53" s="252"/>
      <c r="P53" s="252"/>
      <c r="Q53" s="252"/>
      <c r="R53" s="252"/>
      <c r="S53" s="252"/>
      <c r="T53" s="252"/>
      <c r="U53" s="252"/>
    </row>
    <row r="54" spans="1:21" x14ac:dyDescent="0.25">
      <c r="A54" s="252"/>
      <c r="B54" s="252"/>
      <c r="C54" s="252"/>
      <c r="D54" s="252"/>
      <c r="E54" s="252"/>
      <c r="F54" s="252"/>
      <c r="G54" s="252"/>
      <c r="H54" s="252"/>
      <c r="I54" s="252"/>
      <c r="J54" s="252"/>
      <c r="K54" s="252"/>
      <c r="L54" s="252"/>
      <c r="M54" s="252"/>
      <c r="N54" s="252"/>
      <c r="O54" s="252"/>
      <c r="P54" s="252"/>
      <c r="Q54" s="252"/>
      <c r="R54" s="252"/>
      <c r="S54" s="252"/>
      <c r="T54" s="252"/>
      <c r="U54" s="252"/>
    </row>
    <row r="55" spans="1:21" x14ac:dyDescent="0.25">
      <c r="A55" s="252"/>
      <c r="B55" s="252"/>
      <c r="C55" s="252"/>
      <c r="D55" s="252"/>
      <c r="E55" s="252"/>
      <c r="F55" s="252"/>
      <c r="G55" s="252"/>
      <c r="H55" s="252"/>
      <c r="I55" s="252"/>
      <c r="J55" s="252"/>
      <c r="K55" s="252"/>
      <c r="L55" s="252"/>
      <c r="M55" s="252"/>
      <c r="N55" s="252"/>
      <c r="O55" s="252"/>
      <c r="P55" s="252"/>
      <c r="Q55" s="252"/>
      <c r="R55" s="252"/>
      <c r="S55" s="252"/>
      <c r="T55" s="252"/>
      <c r="U55" s="252"/>
    </row>
    <row r="56" spans="1:21" x14ac:dyDescent="0.25">
      <c r="A56" s="252"/>
      <c r="B56" s="252"/>
      <c r="C56" s="252"/>
      <c r="D56" s="252"/>
      <c r="E56" s="252"/>
      <c r="F56" s="252"/>
      <c r="G56" s="252"/>
      <c r="H56" s="252"/>
      <c r="I56" s="252"/>
      <c r="J56" s="252"/>
      <c r="K56" s="252"/>
      <c r="L56" s="252"/>
      <c r="M56" s="252"/>
      <c r="N56" s="252"/>
      <c r="O56" s="252"/>
      <c r="P56" s="252"/>
      <c r="Q56" s="252"/>
      <c r="R56" s="252"/>
      <c r="S56" s="252"/>
      <c r="T56" s="252"/>
      <c r="U56" s="252"/>
    </row>
    <row r="57" spans="1:21" x14ac:dyDescent="0.25">
      <c r="A57" s="252"/>
      <c r="B57" s="252"/>
      <c r="C57" s="252"/>
      <c r="D57" s="252"/>
      <c r="E57" s="252"/>
      <c r="F57" s="252"/>
      <c r="G57" s="252"/>
      <c r="H57" s="252"/>
      <c r="I57" s="252"/>
      <c r="J57" s="252"/>
      <c r="K57" s="252"/>
      <c r="L57" s="252"/>
      <c r="M57" s="252"/>
      <c r="N57" s="252"/>
      <c r="O57" s="252"/>
      <c r="P57" s="252"/>
      <c r="Q57" s="252"/>
      <c r="R57" s="252"/>
      <c r="S57" s="252"/>
      <c r="T57" s="252"/>
      <c r="U57" s="252"/>
    </row>
    <row r="58" spans="1:21" x14ac:dyDescent="0.25">
      <c r="A58" s="252"/>
      <c r="B58" s="252"/>
      <c r="C58" s="252"/>
      <c r="D58" s="252"/>
      <c r="E58" s="252"/>
      <c r="F58" s="252"/>
      <c r="G58" s="252"/>
      <c r="H58" s="252"/>
      <c r="I58" s="252"/>
      <c r="J58" s="252"/>
      <c r="K58" s="252"/>
      <c r="L58" s="252"/>
      <c r="M58" s="252"/>
      <c r="N58" s="252"/>
      <c r="O58" s="252"/>
      <c r="P58" s="252"/>
      <c r="Q58" s="252"/>
      <c r="R58" s="252"/>
      <c r="S58" s="252"/>
      <c r="T58" s="252"/>
      <c r="U58" s="252"/>
    </row>
    <row r="59" spans="1:21" x14ac:dyDescent="0.25">
      <c r="A59" s="252"/>
      <c r="B59" s="252"/>
      <c r="C59" s="252"/>
      <c r="D59" s="252"/>
      <c r="E59" s="252"/>
      <c r="F59" s="252"/>
      <c r="G59" s="252"/>
      <c r="H59" s="252"/>
      <c r="I59" s="252"/>
      <c r="J59" s="252"/>
      <c r="K59" s="252"/>
      <c r="L59" s="252"/>
      <c r="M59" s="252"/>
      <c r="N59" s="252"/>
      <c r="O59" s="252"/>
      <c r="P59" s="252"/>
      <c r="Q59" s="252"/>
      <c r="R59" s="252"/>
      <c r="S59" s="252"/>
      <c r="T59" s="252"/>
      <c r="U59" s="252"/>
    </row>
    <row r="60" spans="1:21" x14ac:dyDescent="0.25">
      <c r="A60" s="252"/>
      <c r="B60" s="252"/>
      <c r="C60" s="252"/>
      <c r="D60" s="252"/>
      <c r="E60" s="252"/>
      <c r="F60" s="252"/>
      <c r="G60" s="252"/>
      <c r="H60" s="252"/>
      <c r="I60" s="252"/>
      <c r="J60" s="252"/>
      <c r="K60" s="252"/>
      <c r="L60" s="252"/>
      <c r="M60" s="252"/>
      <c r="N60" s="252"/>
      <c r="O60" s="252"/>
      <c r="P60" s="252"/>
      <c r="Q60" s="252"/>
      <c r="R60" s="252"/>
      <c r="S60" s="252"/>
      <c r="T60" s="252"/>
      <c r="U60" s="252"/>
    </row>
    <row r="61" spans="1:21" x14ac:dyDescent="0.25">
      <c r="A61" s="252"/>
      <c r="B61" s="252"/>
      <c r="C61" s="252"/>
      <c r="D61" s="252"/>
      <c r="E61" s="252"/>
      <c r="F61" s="252"/>
      <c r="G61" s="252"/>
      <c r="H61" s="252"/>
      <c r="I61" s="252"/>
      <c r="J61" s="252"/>
      <c r="K61" s="252"/>
      <c r="L61" s="252"/>
      <c r="M61" s="252"/>
      <c r="N61" s="252"/>
      <c r="O61" s="252"/>
      <c r="P61" s="252"/>
      <c r="Q61" s="252"/>
      <c r="R61" s="252"/>
      <c r="S61" s="252"/>
      <c r="T61" s="252"/>
      <c r="U61" s="252"/>
    </row>
    <row r="62" spans="1:21" x14ac:dyDescent="0.25">
      <c r="A62" s="252"/>
      <c r="B62" s="252"/>
      <c r="C62" s="252"/>
      <c r="D62" s="252"/>
      <c r="E62" s="252"/>
      <c r="F62" s="252"/>
      <c r="G62" s="252"/>
      <c r="H62" s="252"/>
      <c r="I62" s="252"/>
      <c r="J62" s="252"/>
      <c r="K62" s="252"/>
      <c r="L62" s="252"/>
      <c r="M62" s="252"/>
      <c r="N62" s="252"/>
      <c r="O62" s="252"/>
      <c r="P62" s="252"/>
      <c r="Q62" s="252"/>
      <c r="R62" s="252"/>
      <c r="S62" s="252"/>
      <c r="T62" s="252"/>
      <c r="U62" s="252"/>
    </row>
    <row r="63" spans="1:21" x14ac:dyDescent="0.25">
      <c r="A63" s="252"/>
      <c r="B63" s="252"/>
      <c r="C63" s="252"/>
      <c r="D63" s="252"/>
      <c r="E63" s="252"/>
      <c r="F63" s="252"/>
      <c r="G63" s="252"/>
      <c r="H63" s="252"/>
      <c r="I63" s="252"/>
      <c r="J63" s="252"/>
      <c r="K63" s="252"/>
      <c r="L63" s="252"/>
      <c r="M63" s="252"/>
      <c r="N63" s="252"/>
      <c r="O63" s="252"/>
      <c r="P63" s="252"/>
      <c r="Q63" s="252"/>
      <c r="R63" s="252"/>
      <c r="S63" s="252"/>
      <c r="T63" s="252"/>
      <c r="U63" s="252"/>
    </row>
    <row r="64" spans="1:21" x14ac:dyDescent="0.25">
      <c r="A64" s="252"/>
      <c r="B64" s="252"/>
      <c r="C64" s="252"/>
      <c r="D64" s="252"/>
      <c r="E64" s="252"/>
      <c r="F64" s="252"/>
      <c r="G64" s="252"/>
      <c r="H64" s="252"/>
      <c r="I64" s="252"/>
      <c r="J64" s="252"/>
      <c r="K64" s="252"/>
      <c r="L64" s="252"/>
      <c r="M64" s="252"/>
      <c r="N64" s="252"/>
      <c r="O64" s="252"/>
      <c r="P64" s="252"/>
      <c r="Q64" s="252"/>
      <c r="R64" s="252"/>
      <c r="S64" s="252"/>
      <c r="T64" s="252"/>
      <c r="U64" s="252"/>
    </row>
    <row r="65" spans="1:21" x14ac:dyDescent="0.25">
      <c r="A65" s="252"/>
      <c r="B65" s="252"/>
      <c r="C65" s="252"/>
      <c r="D65" s="252"/>
      <c r="E65" s="252"/>
      <c r="F65" s="252"/>
      <c r="G65" s="252"/>
      <c r="H65" s="252"/>
      <c r="I65" s="252"/>
      <c r="J65" s="252"/>
      <c r="K65" s="252"/>
      <c r="L65" s="252"/>
      <c r="M65" s="252"/>
      <c r="N65" s="252"/>
      <c r="O65" s="252"/>
      <c r="P65" s="252"/>
      <c r="Q65" s="252"/>
      <c r="R65" s="252"/>
      <c r="S65" s="252"/>
      <c r="T65" s="252"/>
      <c r="U65" s="252"/>
    </row>
    <row r="66" spans="1:21" x14ac:dyDescent="0.25">
      <c r="A66" s="252"/>
      <c r="B66" s="252"/>
      <c r="C66" s="252"/>
      <c r="D66" s="252"/>
      <c r="E66" s="252"/>
      <c r="F66" s="252"/>
      <c r="G66" s="252"/>
      <c r="H66" s="252"/>
      <c r="I66" s="252"/>
      <c r="J66" s="252"/>
      <c r="K66" s="252"/>
      <c r="L66" s="252"/>
      <c r="M66" s="252"/>
      <c r="N66" s="252"/>
      <c r="O66" s="252"/>
      <c r="P66" s="252"/>
      <c r="Q66" s="252"/>
      <c r="R66" s="252"/>
      <c r="S66" s="252"/>
      <c r="T66" s="252"/>
      <c r="U66" s="252"/>
    </row>
    <row r="67" spans="1:21" x14ac:dyDescent="0.25">
      <c r="A67" s="252"/>
      <c r="B67" s="252"/>
      <c r="C67" s="252"/>
      <c r="D67" s="252"/>
      <c r="E67" s="252"/>
      <c r="F67" s="252"/>
      <c r="G67" s="252"/>
      <c r="H67" s="252"/>
      <c r="I67" s="252"/>
      <c r="J67" s="252"/>
      <c r="K67" s="252"/>
      <c r="L67" s="252"/>
      <c r="M67" s="252"/>
      <c r="N67" s="252"/>
      <c r="O67" s="252"/>
      <c r="P67" s="252"/>
      <c r="Q67" s="252"/>
      <c r="R67" s="252"/>
      <c r="S67" s="252"/>
      <c r="T67" s="252"/>
      <c r="U67" s="252"/>
    </row>
    <row r="68" spans="1:21" x14ac:dyDescent="0.25">
      <c r="A68" s="252"/>
      <c r="B68" s="252"/>
      <c r="C68" s="252"/>
      <c r="D68" s="252"/>
      <c r="E68" s="252"/>
      <c r="F68" s="252"/>
      <c r="G68" s="252"/>
      <c r="H68" s="252"/>
      <c r="I68" s="252"/>
      <c r="J68" s="252"/>
      <c r="K68" s="252"/>
      <c r="L68" s="252"/>
      <c r="M68" s="252"/>
      <c r="N68" s="252"/>
      <c r="O68" s="252"/>
      <c r="P68" s="252"/>
      <c r="Q68" s="252"/>
      <c r="R68" s="252"/>
      <c r="S68" s="252"/>
      <c r="T68" s="252"/>
      <c r="U68" s="252"/>
    </row>
    <row r="69" spans="1:21" x14ac:dyDescent="0.25">
      <c r="A69" s="252"/>
      <c r="B69" s="252"/>
      <c r="C69" s="252"/>
      <c r="D69" s="252"/>
      <c r="E69" s="252"/>
      <c r="F69" s="252"/>
      <c r="G69" s="252"/>
      <c r="H69" s="252"/>
      <c r="I69" s="252"/>
      <c r="J69" s="252"/>
      <c r="K69" s="252"/>
      <c r="L69" s="252"/>
      <c r="M69" s="252"/>
      <c r="N69" s="252"/>
      <c r="O69" s="252"/>
      <c r="P69" s="252"/>
      <c r="Q69" s="252"/>
      <c r="R69" s="252"/>
      <c r="S69" s="252"/>
      <c r="T69" s="252"/>
      <c r="U69" s="252"/>
    </row>
    <row r="70" spans="1:21" x14ac:dyDescent="0.25">
      <c r="A70" s="252"/>
      <c r="B70" s="252"/>
      <c r="C70" s="252"/>
      <c r="D70" s="252"/>
      <c r="E70" s="252"/>
      <c r="F70" s="252"/>
      <c r="G70" s="252"/>
      <c r="H70" s="252"/>
      <c r="I70" s="252"/>
      <c r="J70" s="252"/>
      <c r="K70" s="252"/>
      <c r="L70" s="252"/>
      <c r="M70" s="252"/>
      <c r="N70" s="252"/>
      <c r="O70" s="252"/>
      <c r="P70" s="252"/>
      <c r="Q70" s="252"/>
      <c r="R70" s="252"/>
      <c r="S70" s="252"/>
      <c r="T70" s="252"/>
      <c r="U70" s="252"/>
    </row>
    <row r="71" spans="1:21" x14ac:dyDescent="0.25">
      <c r="A71" s="252"/>
      <c r="B71" s="252"/>
      <c r="C71" s="252"/>
      <c r="D71" s="252"/>
      <c r="E71" s="252"/>
      <c r="F71" s="252"/>
      <c r="G71" s="252"/>
      <c r="H71" s="252"/>
      <c r="I71" s="252"/>
      <c r="J71" s="252"/>
      <c r="K71" s="252"/>
      <c r="L71" s="252"/>
      <c r="M71" s="252"/>
      <c r="N71" s="252"/>
      <c r="O71" s="252"/>
      <c r="P71" s="252"/>
      <c r="Q71" s="252"/>
      <c r="R71" s="252"/>
      <c r="S71" s="252"/>
      <c r="T71" s="252"/>
      <c r="U71" s="252"/>
    </row>
    <row r="72" spans="1:21" x14ac:dyDescent="0.25">
      <c r="A72" s="252"/>
      <c r="B72" s="252"/>
      <c r="C72" s="252"/>
      <c r="D72" s="252"/>
      <c r="E72" s="252"/>
      <c r="F72" s="252"/>
      <c r="G72" s="252"/>
      <c r="H72" s="252"/>
      <c r="I72" s="252"/>
      <c r="J72" s="252"/>
      <c r="K72" s="252"/>
      <c r="L72" s="252"/>
      <c r="M72" s="252"/>
      <c r="N72" s="252"/>
      <c r="O72" s="252"/>
      <c r="P72" s="252"/>
      <c r="Q72" s="252"/>
      <c r="R72" s="252"/>
      <c r="S72" s="252"/>
      <c r="T72" s="252"/>
      <c r="U72" s="252"/>
    </row>
    <row r="73" spans="1:21" x14ac:dyDescent="0.25">
      <c r="A73" s="252"/>
      <c r="B73" s="252"/>
      <c r="C73" s="252"/>
      <c r="D73" s="252"/>
      <c r="E73" s="252"/>
      <c r="F73" s="252"/>
      <c r="G73" s="252"/>
      <c r="H73" s="252"/>
      <c r="I73" s="252"/>
      <c r="J73" s="252"/>
      <c r="K73" s="252"/>
      <c r="L73" s="252"/>
      <c r="M73" s="252"/>
      <c r="N73" s="252"/>
      <c r="O73" s="252"/>
      <c r="P73" s="252"/>
      <c r="Q73" s="252"/>
      <c r="R73" s="252"/>
      <c r="S73" s="252"/>
      <c r="T73" s="252"/>
      <c r="U73" s="252"/>
    </row>
    <row r="74" spans="1:21" x14ac:dyDescent="0.25">
      <c r="A74" s="252"/>
      <c r="B74" s="252"/>
      <c r="C74" s="252"/>
      <c r="D74" s="252"/>
      <c r="E74" s="252"/>
      <c r="F74" s="252"/>
      <c r="G74" s="252"/>
      <c r="H74" s="252"/>
      <c r="I74" s="252"/>
      <c r="J74" s="252"/>
      <c r="K74" s="252"/>
      <c r="L74" s="252"/>
      <c r="M74" s="252"/>
      <c r="N74" s="252"/>
      <c r="O74" s="252"/>
      <c r="P74" s="252"/>
      <c r="Q74" s="252"/>
      <c r="R74" s="252"/>
      <c r="S74" s="252"/>
      <c r="T74" s="252"/>
      <c r="U74" s="252"/>
    </row>
    <row r="75" spans="1:21" x14ac:dyDescent="0.25">
      <c r="A75" s="252"/>
      <c r="B75" s="252"/>
      <c r="C75" s="252"/>
      <c r="D75" s="252"/>
      <c r="E75" s="252"/>
      <c r="F75" s="252"/>
      <c r="G75" s="252"/>
      <c r="H75" s="252"/>
      <c r="I75" s="252"/>
      <c r="J75" s="252"/>
      <c r="K75" s="252"/>
      <c r="L75" s="252"/>
      <c r="M75" s="252"/>
      <c r="N75" s="252"/>
      <c r="O75" s="252"/>
      <c r="P75" s="252"/>
      <c r="Q75" s="252"/>
      <c r="R75" s="252"/>
      <c r="S75" s="252"/>
      <c r="T75" s="252"/>
      <c r="U75" s="252"/>
    </row>
    <row r="76" spans="1:21" x14ac:dyDescent="0.25">
      <c r="A76" s="252"/>
      <c r="B76" s="252"/>
      <c r="C76" s="252"/>
      <c r="D76" s="252"/>
      <c r="E76" s="252"/>
      <c r="F76" s="252"/>
      <c r="G76" s="252"/>
      <c r="H76" s="252"/>
      <c r="I76" s="252"/>
      <c r="J76" s="252"/>
      <c r="K76" s="252"/>
      <c r="L76" s="252"/>
      <c r="M76" s="252"/>
      <c r="N76" s="252"/>
      <c r="O76" s="252"/>
      <c r="P76" s="252"/>
      <c r="Q76" s="252"/>
      <c r="R76" s="252"/>
      <c r="S76" s="252"/>
      <c r="T76" s="252"/>
      <c r="U76" s="252"/>
    </row>
    <row r="77" spans="1:21" x14ac:dyDescent="0.25">
      <c r="A77" s="252"/>
      <c r="B77" s="252"/>
      <c r="C77" s="252"/>
      <c r="D77" s="252"/>
      <c r="E77" s="252"/>
      <c r="F77" s="252"/>
      <c r="G77" s="252"/>
      <c r="H77" s="252"/>
      <c r="I77" s="252"/>
      <c r="J77" s="252"/>
      <c r="K77" s="252"/>
      <c r="L77" s="252"/>
      <c r="M77" s="252"/>
      <c r="N77" s="252"/>
      <c r="O77" s="252"/>
      <c r="P77" s="252"/>
      <c r="Q77" s="252"/>
      <c r="R77" s="252"/>
      <c r="S77" s="252"/>
      <c r="T77" s="252"/>
      <c r="U77" s="252"/>
    </row>
    <row r="78" spans="1:21" x14ac:dyDescent="0.25">
      <c r="A78" s="252"/>
      <c r="B78" s="252"/>
      <c r="C78" s="252"/>
      <c r="D78" s="252"/>
      <c r="E78" s="252"/>
      <c r="F78" s="252"/>
      <c r="G78" s="252"/>
      <c r="H78" s="252"/>
      <c r="I78" s="252"/>
      <c r="J78" s="252"/>
      <c r="K78" s="252"/>
      <c r="L78" s="252"/>
      <c r="M78" s="252"/>
      <c r="N78" s="252"/>
      <c r="O78" s="252"/>
      <c r="P78" s="252"/>
      <c r="Q78" s="252"/>
      <c r="R78" s="252"/>
      <c r="S78" s="252"/>
      <c r="T78" s="252"/>
      <c r="U78" s="252"/>
    </row>
    <row r="79" spans="1:21" x14ac:dyDescent="0.25">
      <c r="A79" s="252"/>
      <c r="B79" s="252"/>
      <c r="C79" s="252"/>
      <c r="D79" s="252"/>
      <c r="E79" s="252"/>
      <c r="F79" s="252"/>
      <c r="G79" s="252"/>
      <c r="H79" s="252"/>
      <c r="I79" s="252"/>
      <c r="J79" s="252"/>
      <c r="K79" s="252"/>
      <c r="L79" s="252"/>
      <c r="M79" s="252"/>
      <c r="N79" s="252"/>
      <c r="O79" s="252"/>
      <c r="P79" s="252"/>
      <c r="Q79" s="252"/>
      <c r="R79" s="252"/>
      <c r="S79" s="252"/>
      <c r="T79" s="252"/>
      <c r="U79" s="252"/>
    </row>
    <row r="80" spans="1:21" x14ac:dyDescent="0.25">
      <c r="A80" s="252"/>
      <c r="B80" s="252"/>
      <c r="C80" s="252"/>
      <c r="D80" s="252"/>
      <c r="E80" s="252"/>
      <c r="F80" s="252"/>
      <c r="G80" s="252"/>
      <c r="H80" s="252"/>
      <c r="I80" s="252"/>
      <c r="J80" s="252"/>
      <c r="K80" s="252"/>
      <c r="L80" s="252"/>
      <c r="M80" s="252"/>
      <c r="N80" s="252"/>
      <c r="O80" s="252"/>
      <c r="P80" s="252"/>
      <c r="Q80" s="252"/>
      <c r="R80" s="252"/>
      <c r="S80" s="252"/>
      <c r="T80" s="252"/>
      <c r="U80" s="252"/>
    </row>
    <row r="81" spans="1:21" x14ac:dyDescent="0.25">
      <c r="A81" s="252"/>
      <c r="B81" s="252"/>
      <c r="C81" s="252"/>
      <c r="D81" s="252"/>
      <c r="E81" s="252"/>
      <c r="F81" s="252"/>
      <c r="G81" s="252"/>
      <c r="H81" s="252"/>
      <c r="I81" s="252"/>
      <c r="J81" s="252"/>
      <c r="K81" s="252"/>
      <c r="L81" s="252"/>
      <c r="M81" s="252"/>
      <c r="N81" s="252"/>
      <c r="O81" s="252"/>
      <c r="P81" s="252"/>
      <c r="Q81" s="252"/>
      <c r="R81" s="252"/>
      <c r="S81" s="252"/>
      <c r="T81" s="252"/>
      <c r="U81" s="252"/>
    </row>
    <row r="82" spans="1:21" x14ac:dyDescent="0.25">
      <c r="A82" s="252"/>
      <c r="B82" s="252"/>
      <c r="C82" s="252"/>
      <c r="D82" s="252"/>
      <c r="E82" s="252"/>
      <c r="F82" s="252"/>
      <c r="G82" s="252"/>
      <c r="H82" s="252"/>
      <c r="I82" s="252"/>
      <c r="J82" s="252"/>
      <c r="K82" s="252"/>
      <c r="L82" s="252"/>
      <c r="M82" s="252"/>
      <c r="N82" s="252"/>
      <c r="O82" s="252"/>
      <c r="P82" s="252"/>
      <c r="Q82" s="252"/>
      <c r="R82" s="252"/>
      <c r="S82" s="252"/>
      <c r="T82" s="252"/>
      <c r="U82" s="252"/>
    </row>
    <row r="83" spans="1:21" x14ac:dyDescent="0.25">
      <c r="A83" s="252"/>
      <c r="B83" s="252"/>
      <c r="C83" s="252"/>
      <c r="D83" s="252"/>
      <c r="E83" s="252"/>
      <c r="F83" s="252"/>
      <c r="G83" s="252"/>
      <c r="H83" s="252"/>
      <c r="I83" s="252"/>
      <c r="J83" s="252"/>
      <c r="K83" s="252"/>
      <c r="L83" s="252"/>
      <c r="M83" s="252"/>
      <c r="N83" s="252"/>
      <c r="O83" s="252"/>
      <c r="P83" s="252"/>
      <c r="Q83" s="252"/>
      <c r="R83" s="252"/>
      <c r="S83" s="252"/>
      <c r="T83" s="252"/>
      <c r="U83" s="252"/>
    </row>
    <row r="84" spans="1:21" x14ac:dyDescent="0.25">
      <c r="A84" s="252"/>
      <c r="B84" s="252"/>
      <c r="C84" s="252"/>
      <c r="D84" s="252"/>
      <c r="E84" s="252"/>
      <c r="F84" s="252"/>
      <c r="G84" s="252"/>
      <c r="H84" s="252"/>
      <c r="I84" s="252"/>
      <c r="J84" s="252"/>
      <c r="K84" s="252"/>
      <c r="L84" s="252"/>
      <c r="M84" s="252"/>
      <c r="N84" s="252"/>
      <c r="O84" s="252"/>
      <c r="P84" s="252"/>
      <c r="Q84" s="252"/>
      <c r="R84" s="252"/>
      <c r="S84" s="252"/>
      <c r="T84" s="252"/>
      <c r="U84" s="252"/>
    </row>
    <row r="85" spans="1:21" x14ac:dyDescent="0.25">
      <c r="A85" s="252"/>
      <c r="B85" s="252"/>
      <c r="C85" s="252"/>
      <c r="D85" s="252"/>
      <c r="E85" s="252"/>
      <c r="F85" s="252"/>
      <c r="G85" s="252"/>
      <c r="H85" s="252"/>
      <c r="I85" s="252"/>
      <c r="J85" s="252"/>
      <c r="K85" s="252"/>
      <c r="L85" s="252"/>
      <c r="M85" s="252"/>
      <c r="N85" s="252"/>
      <c r="O85" s="252"/>
      <c r="P85" s="252"/>
      <c r="Q85" s="252"/>
      <c r="R85" s="252"/>
      <c r="S85" s="252"/>
      <c r="T85" s="252"/>
      <c r="U85" s="252"/>
    </row>
    <row r="86" spans="1:21" x14ac:dyDescent="0.25">
      <c r="A86" s="252"/>
      <c r="B86" s="252"/>
      <c r="C86" s="252"/>
      <c r="D86" s="252"/>
      <c r="E86" s="252"/>
      <c r="F86" s="252"/>
      <c r="G86" s="252"/>
      <c r="H86" s="252"/>
      <c r="I86" s="252"/>
      <c r="J86" s="252"/>
      <c r="K86" s="252"/>
      <c r="L86" s="252"/>
      <c r="M86" s="252"/>
      <c r="N86" s="252"/>
      <c r="O86" s="252"/>
      <c r="P86" s="252"/>
      <c r="Q86" s="252"/>
      <c r="R86" s="252"/>
      <c r="S86" s="252"/>
      <c r="T86" s="252"/>
      <c r="U86" s="252"/>
    </row>
    <row r="87" spans="1:21" x14ac:dyDescent="0.25">
      <c r="A87" s="252"/>
      <c r="B87" s="252"/>
      <c r="C87" s="252"/>
      <c r="D87" s="252"/>
      <c r="E87" s="252"/>
      <c r="F87" s="252"/>
      <c r="G87" s="252"/>
      <c r="H87" s="252"/>
      <c r="I87" s="252"/>
      <c r="J87" s="252"/>
      <c r="K87" s="252"/>
      <c r="L87" s="252"/>
      <c r="M87" s="252"/>
      <c r="N87" s="252"/>
      <c r="O87" s="252"/>
      <c r="P87" s="252"/>
      <c r="Q87" s="252"/>
      <c r="R87" s="252"/>
      <c r="S87" s="252"/>
      <c r="T87" s="252"/>
      <c r="U87" s="252"/>
    </row>
    <row r="88" spans="1:21" x14ac:dyDescent="0.25">
      <c r="A88" s="252"/>
      <c r="B88" s="252"/>
      <c r="C88" s="252"/>
      <c r="D88" s="252"/>
      <c r="E88" s="252"/>
      <c r="F88" s="252"/>
      <c r="G88" s="252"/>
      <c r="H88" s="252"/>
      <c r="I88" s="252"/>
      <c r="J88" s="252"/>
      <c r="K88" s="252"/>
      <c r="L88" s="252"/>
      <c r="M88" s="252"/>
      <c r="N88" s="252"/>
      <c r="O88" s="252"/>
      <c r="P88" s="252"/>
      <c r="Q88" s="252"/>
      <c r="R88" s="252"/>
      <c r="S88" s="252"/>
      <c r="T88" s="252"/>
      <c r="U88" s="252"/>
    </row>
    <row r="89" spans="1:21" x14ac:dyDescent="0.25">
      <c r="A89" s="252"/>
      <c r="B89" s="252"/>
      <c r="C89" s="252"/>
      <c r="D89" s="252"/>
      <c r="E89" s="252"/>
      <c r="F89" s="252"/>
      <c r="G89" s="252"/>
      <c r="H89" s="252"/>
      <c r="I89" s="252"/>
      <c r="J89" s="252"/>
      <c r="K89" s="252"/>
      <c r="L89" s="252"/>
      <c r="M89" s="252"/>
      <c r="N89" s="252"/>
      <c r="O89" s="252"/>
      <c r="P89" s="252"/>
      <c r="Q89" s="252"/>
      <c r="R89" s="252"/>
      <c r="S89" s="252"/>
      <c r="T89" s="252"/>
      <c r="U89" s="252"/>
    </row>
    <row r="90" spans="1:21" x14ac:dyDescent="0.25">
      <c r="A90" s="252"/>
      <c r="B90" s="252"/>
      <c r="C90" s="252"/>
      <c r="D90" s="252"/>
      <c r="E90" s="252"/>
      <c r="F90" s="252"/>
      <c r="G90" s="252"/>
      <c r="H90" s="252"/>
      <c r="I90" s="252"/>
      <c r="J90" s="252"/>
      <c r="K90" s="252"/>
      <c r="L90" s="252"/>
      <c r="M90" s="252"/>
      <c r="N90" s="252"/>
      <c r="O90" s="252"/>
      <c r="P90" s="252"/>
      <c r="Q90" s="252"/>
      <c r="R90" s="252"/>
      <c r="S90" s="252"/>
      <c r="T90" s="252"/>
      <c r="U90" s="252"/>
    </row>
    <row r="91" spans="1:21" x14ac:dyDescent="0.25">
      <c r="A91" s="252"/>
      <c r="B91" s="252"/>
      <c r="C91" s="252"/>
      <c r="D91" s="252"/>
      <c r="E91" s="252"/>
      <c r="F91" s="252"/>
      <c r="G91" s="252"/>
      <c r="H91" s="252"/>
      <c r="I91" s="252"/>
      <c r="J91" s="252"/>
      <c r="K91" s="252"/>
      <c r="L91" s="252"/>
      <c r="M91" s="252"/>
      <c r="N91" s="252"/>
      <c r="O91" s="252"/>
      <c r="P91" s="252"/>
      <c r="Q91" s="252"/>
      <c r="R91" s="252"/>
      <c r="S91" s="252"/>
      <c r="T91" s="252"/>
      <c r="U91" s="252"/>
    </row>
    <row r="92" spans="1:21" x14ac:dyDescent="0.25">
      <c r="A92" s="252"/>
      <c r="B92" s="252"/>
      <c r="C92" s="252"/>
      <c r="D92" s="252"/>
      <c r="E92" s="252"/>
      <c r="F92" s="252"/>
      <c r="G92" s="252"/>
      <c r="H92" s="252"/>
      <c r="I92" s="252"/>
      <c r="J92" s="252"/>
      <c r="K92" s="252"/>
      <c r="L92" s="252"/>
      <c r="M92" s="252"/>
      <c r="N92" s="252"/>
      <c r="O92" s="252"/>
      <c r="P92" s="252"/>
      <c r="Q92" s="252"/>
      <c r="R92" s="252"/>
      <c r="S92" s="252"/>
      <c r="T92" s="252"/>
      <c r="U92" s="252"/>
    </row>
    <row r="93" spans="1:21" x14ac:dyDescent="0.25">
      <c r="A93" s="252"/>
      <c r="B93" s="252"/>
      <c r="C93" s="252"/>
      <c r="D93" s="252"/>
      <c r="E93" s="252"/>
      <c r="F93" s="252"/>
      <c r="G93" s="252"/>
      <c r="H93" s="252"/>
      <c r="I93" s="252"/>
      <c r="J93" s="252"/>
      <c r="K93" s="252"/>
      <c r="L93" s="252"/>
      <c r="M93" s="252"/>
      <c r="N93" s="252"/>
      <c r="O93" s="252"/>
      <c r="P93" s="252"/>
      <c r="Q93" s="252"/>
      <c r="R93" s="252"/>
      <c r="S93" s="252"/>
      <c r="T93" s="252"/>
      <c r="U93" s="252"/>
    </row>
    <row r="94" spans="1:21" x14ac:dyDescent="0.25">
      <c r="A94" s="252"/>
      <c r="B94" s="252"/>
      <c r="C94" s="252"/>
      <c r="D94" s="252"/>
      <c r="E94" s="252"/>
      <c r="F94" s="252"/>
      <c r="G94" s="252"/>
      <c r="H94" s="252"/>
      <c r="I94" s="252"/>
      <c r="J94" s="252"/>
      <c r="K94" s="252"/>
      <c r="L94" s="252"/>
      <c r="M94" s="252"/>
      <c r="N94" s="252"/>
      <c r="O94" s="252"/>
      <c r="P94" s="252"/>
      <c r="Q94" s="252"/>
      <c r="R94" s="252"/>
      <c r="S94" s="252"/>
      <c r="T94" s="252"/>
      <c r="U94" s="252"/>
    </row>
    <row r="95" spans="1:21" x14ac:dyDescent="0.25">
      <c r="A95" s="252"/>
      <c r="B95" s="252"/>
      <c r="C95" s="252"/>
      <c r="D95" s="252"/>
      <c r="E95" s="252"/>
      <c r="F95" s="252"/>
      <c r="G95" s="252"/>
      <c r="H95" s="252"/>
      <c r="I95" s="252"/>
      <c r="J95" s="252"/>
      <c r="K95" s="252"/>
      <c r="L95" s="252"/>
      <c r="M95" s="252"/>
      <c r="N95" s="252"/>
      <c r="O95" s="252"/>
      <c r="P95" s="252"/>
      <c r="Q95" s="252"/>
      <c r="R95" s="252"/>
      <c r="S95" s="252"/>
      <c r="T95" s="252"/>
      <c r="U95" s="252"/>
    </row>
    <row r="96" spans="1:21" x14ac:dyDescent="0.25">
      <c r="A96" s="252"/>
      <c r="B96" s="252"/>
      <c r="C96" s="252"/>
      <c r="D96" s="252"/>
      <c r="E96" s="252"/>
      <c r="F96" s="252"/>
      <c r="G96" s="252"/>
      <c r="H96" s="252"/>
      <c r="I96" s="252"/>
      <c r="J96" s="252"/>
      <c r="K96" s="252"/>
      <c r="L96" s="252"/>
      <c r="M96" s="252"/>
      <c r="N96" s="252"/>
      <c r="O96" s="252"/>
      <c r="P96" s="252"/>
      <c r="Q96" s="252"/>
      <c r="R96" s="252"/>
      <c r="S96" s="252"/>
      <c r="T96" s="252"/>
      <c r="U96" s="252"/>
    </row>
    <row r="97" spans="1:21" x14ac:dyDescent="0.25">
      <c r="A97" s="252"/>
      <c r="B97" s="252"/>
      <c r="C97" s="252"/>
      <c r="D97" s="252"/>
      <c r="E97" s="252"/>
      <c r="F97" s="252"/>
      <c r="G97" s="252"/>
      <c r="H97" s="252"/>
      <c r="I97" s="252"/>
      <c r="J97" s="252"/>
      <c r="K97" s="252"/>
      <c r="L97" s="252"/>
      <c r="M97" s="252"/>
      <c r="N97" s="252"/>
      <c r="O97" s="252"/>
      <c r="P97" s="252"/>
      <c r="Q97" s="252"/>
      <c r="R97" s="252"/>
      <c r="S97" s="252"/>
      <c r="T97" s="252"/>
      <c r="U97" s="252"/>
    </row>
    <row r="98" spans="1:21" x14ac:dyDescent="0.25">
      <c r="A98" s="252"/>
      <c r="B98" s="252"/>
      <c r="C98" s="252"/>
      <c r="D98" s="252"/>
      <c r="E98" s="252"/>
      <c r="F98" s="252"/>
      <c r="G98" s="252"/>
      <c r="H98" s="252"/>
      <c r="I98" s="252"/>
      <c r="J98" s="252"/>
      <c r="K98" s="252"/>
      <c r="L98" s="252"/>
      <c r="M98" s="252"/>
      <c r="N98" s="252"/>
      <c r="O98" s="252"/>
      <c r="P98" s="252"/>
      <c r="Q98" s="252"/>
      <c r="R98" s="252"/>
      <c r="S98" s="252"/>
      <c r="T98" s="252"/>
      <c r="U98" s="252"/>
    </row>
    <row r="99" spans="1:21" x14ac:dyDescent="0.25">
      <c r="A99" s="252"/>
      <c r="B99" s="252"/>
      <c r="C99" s="252"/>
      <c r="D99" s="252"/>
      <c r="E99" s="252"/>
      <c r="F99" s="252"/>
      <c r="G99" s="252"/>
      <c r="H99" s="252"/>
      <c r="I99" s="252"/>
      <c r="J99" s="252"/>
      <c r="K99" s="252"/>
      <c r="L99" s="252"/>
      <c r="M99" s="252"/>
      <c r="N99" s="252"/>
      <c r="O99" s="252"/>
      <c r="P99" s="252"/>
      <c r="Q99" s="252"/>
      <c r="R99" s="252"/>
      <c r="S99" s="252"/>
      <c r="T99" s="252"/>
      <c r="U99" s="252"/>
    </row>
    <row r="100" spans="1:21"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row>
    <row r="101" spans="1:21"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row>
    <row r="102" spans="1:21"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row>
    <row r="103" spans="1:21"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row>
    <row r="104" spans="1:21"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row>
    <row r="105" spans="1:21"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row>
    <row r="106" spans="1:21"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row>
    <row r="107" spans="1:21"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row>
    <row r="108" spans="1:21"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row>
    <row r="109" spans="1:21"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row>
    <row r="110" spans="1:21"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row>
    <row r="111" spans="1:21"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row>
    <row r="112" spans="1:21"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row>
    <row r="113" spans="1:21"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row>
    <row r="114" spans="1:21"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row>
    <row r="115" spans="1:21"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row>
    <row r="116" spans="1:21"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row>
    <row r="117" spans="1:21"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row>
    <row r="118" spans="1:21"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row>
    <row r="119" spans="1:21"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row>
    <row r="120" spans="1:21"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row>
    <row r="121" spans="1:21"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row>
    <row r="122" spans="1:21"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row>
    <row r="123" spans="1:21"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row>
    <row r="124" spans="1:21"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row>
    <row r="125" spans="1:21"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row>
    <row r="126" spans="1:21"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row>
    <row r="127" spans="1:21"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row>
    <row r="128" spans="1:21"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row>
    <row r="129" spans="1:21"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row>
    <row r="130" spans="1:21"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row>
    <row r="131" spans="1:21"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row>
    <row r="132" spans="1:21"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row>
    <row r="133" spans="1:21"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row>
    <row r="134" spans="1:21"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row>
    <row r="135" spans="1:21"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row>
    <row r="136" spans="1:21"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row>
    <row r="137" spans="1:21"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row>
    <row r="138" spans="1:21"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row>
    <row r="139" spans="1:21"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row>
    <row r="140" spans="1:21"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row>
    <row r="141" spans="1:21"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row>
    <row r="142" spans="1:21"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row>
    <row r="143" spans="1:21"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row>
    <row r="144" spans="1:21"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row>
    <row r="145" spans="1:21"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row>
    <row r="146" spans="1:21"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row>
    <row r="147" spans="1:21"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row>
    <row r="148" spans="1:21"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row>
    <row r="149" spans="1:21"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row>
    <row r="150" spans="1:21"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row>
    <row r="151" spans="1:21"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row>
    <row r="152" spans="1:21"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row>
    <row r="153" spans="1:21"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row>
    <row r="154" spans="1:21"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row>
    <row r="155" spans="1:21"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row>
    <row r="156" spans="1:21"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row>
    <row r="157" spans="1:21"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row>
    <row r="158" spans="1:21"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row>
    <row r="159" spans="1:21"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row>
    <row r="160" spans="1:21"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row>
    <row r="161" spans="1:21"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row>
    <row r="162" spans="1:21"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row>
    <row r="163" spans="1:21"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row>
    <row r="164" spans="1:21"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row>
    <row r="165" spans="1:21"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row>
    <row r="166" spans="1:21"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row>
    <row r="167" spans="1:21"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row>
    <row r="168" spans="1:21"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row>
    <row r="169" spans="1:21"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row>
    <row r="170" spans="1:21"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row>
    <row r="171" spans="1:21"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row>
    <row r="172" spans="1:21"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row>
    <row r="173" spans="1:21"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row>
    <row r="174" spans="1:21"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row>
    <row r="175" spans="1:21"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row>
    <row r="176" spans="1:21"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row>
    <row r="177" spans="1:21"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row>
    <row r="178" spans="1:21"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row>
    <row r="179" spans="1:21"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row>
    <row r="180" spans="1:21"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row>
    <row r="181" spans="1:21"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row>
    <row r="182" spans="1:21"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row>
    <row r="183" spans="1:21"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row>
    <row r="184" spans="1:21"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row>
    <row r="185" spans="1:21"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row>
    <row r="186" spans="1:21"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row>
    <row r="187" spans="1:21"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row>
    <row r="188" spans="1:21"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row>
    <row r="189" spans="1:21"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row>
    <row r="190" spans="1:21"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row>
    <row r="191" spans="1:21"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row>
    <row r="192" spans="1:21"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row>
    <row r="193" spans="1:21"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row>
    <row r="194" spans="1:21"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row>
    <row r="195" spans="1:21"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row>
    <row r="196" spans="1:21"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row>
    <row r="197" spans="1:21"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row>
    <row r="198" spans="1:21"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row>
    <row r="199" spans="1:21"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row>
    <row r="200" spans="1:21"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row>
    <row r="201" spans="1:21"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row>
    <row r="202" spans="1:21"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row>
    <row r="203" spans="1:21"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row>
    <row r="204" spans="1:21"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row>
    <row r="205" spans="1:21"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row>
    <row r="206" spans="1:21"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row>
    <row r="207" spans="1:21"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row>
    <row r="208" spans="1:21"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row>
    <row r="209" spans="1:21"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row>
    <row r="210" spans="1:21"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row>
    <row r="211" spans="1:21"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row>
    <row r="212" spans="1:21"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row>
    <row r="213" spans="1:21"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row>
    <row r="214" spans="1:21"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row>
    <row r="215" spans="1:21"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row>
    <row r="216" spans="1:21"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row>
    <row r="217" spans="1:21"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row>
    <row r="218" spans="1:21"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row>
    <row r="219" spans="1:21"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row>
    <row r="220" spans="1:21"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row>
    <row r="221" spans="1:21"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row>
    <row r="222" spans="1:21"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row>
    <row r="223" spans="1:21"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row>
    <row r="224" spans="1:21"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row>
    <row r="225" spans="1:21"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row>
    <row r="226" spans="1:21"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row>
    <row r="227" spans="1:21"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row>
    <row r="228" spans="1:21"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row>
    <row r="229" spans="1:21"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row>
    <row r="230" spans="1:21"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row>
    <row r="231" spans="1:21"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row>
    <row r="232" spans="1:21"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row>
    <row r="233" spans="1:21"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row>
    <row r="234" spans="1:21"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row>
    <row r="235" spans="1:21"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row>
    <row r="236" spans="1:21"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row>
    <row r="237" spans="1:21"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row>
    <row r="238" spans="1:21"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row>
    <row r="239" spans="1:21"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row>
    <row r="240" spans="1:21"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row>
    <row r="241" spans="1:21"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row>
    <row r="242" spans="1:21"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row>
    <row r="243" spans="1:21"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row>
    <row r="244" spans="1:21"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row>
    <row r="245" spans="1:21"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row>
    <row r="246" spans="1:21"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row>
    <row r="247" spans="1:21"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row>
    <row r="248" spans="1:21"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row>
    <row r="249" spans="1:21"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row>
    <row r="250" spans="1:21"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row>
    <row r="251" spans="1:21"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row>
    <row r="252" spans="1:21"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row>
    <row r="253" spans="1:21"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row>
    <row r="254" spans="1:21"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row>
    <row r="255" spans="1:21"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row>
    <row r="256" spans="1:21"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row>
    <row r="257" spans="1:21"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row>
    <row r="258" spans="1:21"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row>
    <row r="259" spans="1:21"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row>
    <row r="260" spans="1:21"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row>
    <row r="261" spans="1:21"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row>
    <row r="262" spans="1:21"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row>
    <row r="263" spans="1:21"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row>
    <row r="264" spans="1:21"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row>
    <row r="265" spans="1:21"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row>
    <row r="266" spans="1:21"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row>
    <row r="267" spans="1:21"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row>
    <row r="268" spans="1:21"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row>
    <row r="269" spans="1:21"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row>
    <row r="270" spans="1:21"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row>
    <row r="271" spans="1:21"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row>
    <row r="272" spans="1:21"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row>
    <row r="273" spans="1:21"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row>
    <row r="274" spans="1:21"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row>
    <row r="275" spans="1:21"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row>
    <row r="276" spans="1:21"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row>
    <row r="277" spans="1:21"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row>
    <row r="278" spans="1:21"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row>
    <row r="279" spans="1:21"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row>
    <row r="280" spans="1:21"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row>
    <row r="281" spans="1:21"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row>
    <row r="282" spans="1:21"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row>
    <row r="283" spans="1:21"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row>
    <row r="284" spans="1:21"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row>
    <row r="285" spans="1:21"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row>
    <row r="286" spans="1:21"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row>
    <row r="287" spans="1:21"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row>
    <row r="288" spans="1:21"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row>
    <row r="289" spans="1:21"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row>
    <row r="290" spans="1:21"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row>
    <row r="291" spans="1:21"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row>
    <row r="292" spans="1:21"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row>
    <row r="293" spans="1:21"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row>
    <row r="294" spans="1:21"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row>
    <row r="295" spans="1:21"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row>
    <row r="296" spans="1:21"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row>
    <row r="297" spans="1:21"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row>
    <row r="298" spans="1:21"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row>
    <row r="299" spans="1:21"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row>
    <row r="300" spans="1:21"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row>
    <row r="301" spans="1:21"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row>
    <row r="302" spans="1:21"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row>
    <row r="303" spans="1:21"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row>
    <row r="304" spans="1:21"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row>
    <row r="305" spans="1:21"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row>
    <row r="306" spans="1:21"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row>
    <row r="307" spans="1:21"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row>
    <row r="308" spans="1:21"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row>
    <row r="309" spans="1:21"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row>
    <row r="310" spans="1:21"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row>
    <row r="311" spans="1:21"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row>
    <row r="312" spans="1:21"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row>
    <row r="313" spans="1:21"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row>
    <row r="314" spans="1:21"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row>
    <row r="315" spans="1:21"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row>
    <row r="316" spans="1:21"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row>
    <row r="317" spans="1:21"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row>
    <row r="318" spans="1:21"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row>
    <row r="319" spans="1:21"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row>
    <row r="320" spans="1:21"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row>
    <row r="321" spans="1:21"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row>
    <row r="322" spans="1:21"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row>
    <row r="323" spans="1:21"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row>
    <row r="324" spans="1:21"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row>
    <row r="325" spans="1:21"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row>
    <row r="326" spans="1:21"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row>
    <row r="327" spans="1:21"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row>
    <row r="328" spans="1:21"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row>
    <row r="329" spans="1:21"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row>
    <row r="330" spans="1:21"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row>
    <row r="331" spans="1:21"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row>
    <row r="332" spans="1:21"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row>
    <row r="333" spans="1:21"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row>
    <row r="334" spans="1:21"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row>
    <row r="335" spans="1:21"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row>
    <row r="336" spans="1:21"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row>
    <row r="337" spans="1:21"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row>
    <row r="338" spans="1:21"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J24" sqref="J24"/>
    </sheetView>
  </sheetViews>
  <sheetFormatPr defaultColWidth="9.140625" defaultRowHeight="15.75" x14ac:dyDescent="0.25"/>
  <cols>
    <col min="1" max="1" width="9.140625" style="54"/>
    <col min="2" max="2" width="57.85546875" style="54" customWidth="1"/>
    <col min="3" max="4" width="19.140625" style="54" customWidth="1"/>
    <col min="5" max="6" width="17" style="54" customWidth="1"/>
    <col min="7" max="7" width="14.7109375" style="55" customWidth="1"/>
    <col min="8" max="19" width="10.5703125" style="55" customWidth="1"/>
    <col min="20" max="20" width="18.8554687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11" t="str">
        <f>'6.1. Паспорт сетевой график'!A5:K5</f>
        <v>Год раскрытия информации: 2022 год</v>
      </c>
      <c r="B4" s="411"/>
      <c r="C4" s="411"/>
      <c r="D4" s="411"/>
      <c r="E4" s="411"/>
      <c r="F4" s="411"/>
      <c r="G4" s="411"/>
      <c r="H4" s="411"/>
      <c r="I4" s="411"/>
      <c r="J4" s="411"/>
      <c r="K4" s="411"/>
      <c r="L4" s="411"/>
      <c r="M4" s="411"/>
      <c r="N4" s="411"/>
      <c r="O4" s="411"/>
      <c r="P4" s="411"/>
      <c r="Q4" s="411"/>
      <c r="R4" s="411"/>
      <c r="S4" s="411"/>
      <c r="T4" s="411"/>
      <c r="U4" s="411"/>
    </row>
    <row r="5" spans="1:21" ht="18.75" x14ac:dyDescent="0.3">
      <c r="A5" s="55"/>
      <c r="B5" s="55"/>
      <c r="C5" s="55"/>
      <c r="D5" s="55"/>
      <c r="E5" s="55"/>
      <c r="F5" s="55"/>
      <c r="U5" s="14"/>
    </row>
    <row r="6" spans="1:21" ht="18.75" x14ac:dyDescent="0.25">
      <c r="A6" s="509" t="s">
        <v>6</v>
      </c>
      <c r="B6" s="509"/>
      <c r="C6" s="509"/>
      <c r="D6" s="509"/>
      <c r="E6" s="509"/>
      <c r="F6" s="509"/>
      <c r="G6" s="509"/>
      <c r="H6" s="509"/>
      <c r="I6" s="509"/>
      <c r="J6" s="509"/>
      <c r="K6" s="509"/>
      <c r="L6" s="509"/>
      <c r="M6" s="509"/>
      <c r="N6" s="509"/>
      <c r="O6" s="509"/>
      <c r="P6" s="509"/>
      <c r="Q6" s="509"/>
      <c r="R6" s="509"/>
      <c r="S6" s="509"/>
      <c r="T6" s="509"/>
      <c r="U6" s="509"/>
    </row>
    <row r="7" spans="1:21" ht="18.75" x14ac:dyDescent="0.25">
      <c r="A7" s="290"/>
      <c r="B7" s="290"/>
      <c r="C7" s="290"/>
      <c r="D7" s="290"/>
      <c r="E7" s="290"/>
      <c r="F7" s="290"/>
      <c r="G7" s="290"/>
      <c r="H7" s="290"/>
      <c r="I7" s="290"/>
      <c r="J7" s="290"/>
      <c r="K7" s="290"/>
      <c r="L7" s="290"/>
      <c r="M7" s="290"/>
      <c r="N7" s="290"/>
      <c r="O7" s="290"/>
      <c r="P7" s="290"/>
      <c r="Q7" s="290"/>
      <c r="R7" s="290"/>
      <c r="S7" s="290"/>
      <c r="T7" s="291"/>
      <c r="U7" s="291"/>
    </row>
    <row r="8" spans="1:21" x14ac:dyDescent="0.25">
      <c r="A8" s="510" t="str">
        <f>'6.1. Паспорт сетевой график'!A9</f>
        <v>Акционерное общество "Янтарьэнерго" ДЗО  ПАО "Россети"</v>
      </c>
      <c r="B8" s="510"/>
      <c r="C8" s="510"/>
      <c r="D8" s="510"/>
      <c r="E8" s="510"/>
      <c r="F8" s="510"/>
      <c r="G8" s="510"/>
      <c r="H8" s="510"/>
      <c r="I8" s="510"/>
      <c r="J8" s="510"/>
      <c r="K8" s="510"/>
      <c r="L8" s="510"/>
      <c r="M8" s="510"/>
      <c r="N8" s="510"/>
      <c r="O8" s="510"/>
      <c r="P8" s="510"/>
      <c r="Q8" s="510"/>
      <c r="R8" s="510"/>
      <c r="S8" s="510"/>
      <c r="T8" s="510"/>
      <c r="U8" s="510"/>
    </row>
    <row r="9" spans="1:21" ht="18.75" customHeight="1" x14ac:dyDescent="0.25">
      <c r="A9" s="511" t="s">
        <v>5</v>
      </c>
      <c r="B9" s="511"/>
      <c r="C9" s="511"/>
      <c r="D9" s="511"/>
      <c r="E9" s="511"/>
      <c r="F9" s="511"/>
      <c r="G9" s="511"/>
      <c r="H9" s="511"/>
      <c r="I9" s="511"/>
      <c r="J9" s="511"/>
      <c r="K9" s="511"/>
      <c r="L9" s="511"/>
      <c r="M9" s="511"/>
      <c r="N9" s="511"/>
      <c r="O9" s="511"/>
      <c r="P9" s="511"/>
      <c r="Q9" s="511"/>
      <c r="R9" s="511"/>
      <c r="S9" s="511"/>
      <c r="T9" s="511"/>
      <c r="U9" s="511"/>
    </row>
    <row r="10" spans="1:21" ht="18.75" x14ac:dyDescent="0.25">
      <c r="A10" s="290"/>
      <c r="B10" s="290"/>
      <c r="C10" s="290"/>
      <c r="D10" s="290"/>
      <c r="E10" s="290"/>
      <c r="F10" s="290"/>
      <c r="G10" s="290"/>
      <c r="H10" s="290"/>
      <c r="I10" s="290"/>
      <c r="J10" s="290"/>
      <c r="K10" s="290"/>
      <c r="L10" s="290"/>
      <c r="M10" s="290"/>
      <c r="N10" s="290"/>
      <c r="O10" s="290"/>
      <c r="P10" s="290"/>
      <c r="Q10" s="290"/>
      <c r="R10" s="290"/>
      <c r="S10" s="290"/>
      <c r="T10" s="291"/>
      <c r="U10" s="291"/>
    </row>
    <row r="11" spans="1:21" x14ac:dyDescent="0.25">
      <c r="A11" s="510" t="str">
        <f>'6.1. Паспорт сетевой график'!A12</f>
        <v>H_16-0274</v>
      </c>
      <c r="B11" s="510"/>
      <c r="C11" s="510"/>
      <c r="D11" s="510"/>
      <c r="E11" s="510"/>
      <c r="F11" s="510"/>
      <c r="G11" s="510"/>
      <c r="H11" s="510"/>
      <c r="I11" s="510"/>
      <c r="J11" s="510"/>
      <c r="K11" s="510"/>
      <c r="L11" s="510"/>
      <c r="M11" s="510"/>
      <c r="N11" s="510"/>
      <c r="O11" s="510"/>
      <c r="P11" s="510"/>
      <c r="Q11" s="510"/>
      <c r="R11" s="510"/>
      <c r="S11" s="510"/>
      <c r="T11" s="510"/>
      <c r="U11" s="510"/>
    </row>
    <row r="12" spans="1:21" x14ac:dyDescent="0.25">
      <c r="A12" s="511" t="s">
        <v>4</v>
      </c>
      <c r="B12" s="511"/>
      <c r="C12" s="511"/>
      <c r="D12" s="511"/>
      <c r="E12" s="511"/>
      <c r="F12" s="511"/>
      <c r="G12" s="511"/>
      <c r="H12" s="511"/>
      <c r="I12" s="511"/>
      <c r="J12" s="511"/>
      <c r="K12" s="511"/>
      <c r="L12" s="511"/>
      <c r="M12" s="511"/>
      <c r="N12" s="511"/>
      <c r="O12" s="511"/>
      <c r="P12" s="511"/>
      <c r="Q12" s="511"/>
      <c r="R12" s="511"/>
      <c r="S12" s="511"/>
      <c r="T12" s="511"/>
      <c r="U12" s="511"/>
    </row>
    <row r="13" spans="1:21" ht="16.5" customHeight="1" x14ac:dyDescent="0.3">
      <c r="A13" s="292"/>
      <c r="B13" s="292"/>
      <c r="C13" s="292"/>
      <c r="D13" s="292"/>
      <c r="E13" s="292"/>
      <c r="F13" s="292"/>
      <c r="G13" s="292"/>
      <c r="H13" s="292"/>
      <c r="I13" s="292"/>
      <c r="J13" s="292"/>
      <c r="K13" s="292"/>
      <c r="L13" s="292"/>
      <c r="M13" s="292"/>
      <c r="N13" s="292"/>
      <c r="O13" s="292"/>
      <c r="P13" s="292"/>
      <c r="Q13" s="292"/>
      <c r="R13" s="292"/>
      <c r="S13" s="292"/>
      <c r="T13" s="65"/>
      <c r="U13" s="65"/>
    </row>
    <row r="14" spans="1:21" ht="36" customHeight="1" x14ac:dyDescent="0.25">
      <c r="A14" s="515" t="str">
        <f>'6.1. Паспорт сетевой график'!A15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4" s="515"/>
      <c r="C14" s="515"/>
      <c r="D14" s="515"/>
      <c r="E14" s="515"/>
      <c r="F14" s="515"/>
      <c r="G14" s="515"/>
      <c r="H14" s="515"/>
      <c r="I14" s="515"/>
      <c r="J14" s="515"/>
      <c r="K14" s="515"/>
      <c r="L14" s="515"/>
      <c r="M14" s="515"/>
      <c r="N14" s="515"/>
      <c r="O14" s="515"/>
      <c r="P14" s="515"/>
      <c r="Q14" s="515"/>
      <c r="R14" s="515"/>
      <c r="S14" s="515"/>
      <c r="T14" s="515"/>
      <c r="U14" s="515"/>
    </row>
    <row r="15" spans="1:21" ht="15.75" customHeight="1" x14ac:dyDescent="0.25">
      <c r="A15" s="511" t="s">
        <v>3</v>
      </c>
      <c r="B15" s="511"/>
      <c r="C15" s="511"/>
      <c r="D15" s="511"/>
      <c r="E15" s="511"/>
      <c r="F15" s="511"/>
      <c r="G15" s="511"/>
      <c r="H15" s="511"/>
      <c r="I15" s="511"/>
      <c r="J15" s="511"/>
      <c r="K15" s="511"/>
      <c r="L15" s="511"/>
      <c r="M15" s="511"/>
      <c r="N15" s="511"/>
      <c r="O15" s="511"/>
      <c r="P15" s="511"/>
      <c r="Q15" s="511"/>
      <c r="R15" s="511"/>
      <c r="S15" s="511"/>
      <c r="T15" s="511"/>
      <c r="U15" s="511"/>
    </row>
    <row r="16" spans="1:21" x14ac:dyDescent="0.25">
      <c r="A16" s="516"/>
      <c r="B16" s="516"/>
      <c r="C16" s="516"/>
      <c r="D16" s="516"/>
      <c r="E16" s="516"/>
      <c r="F16" s="516"/>
      <c r="G16" s="516"/>
      <c r="H16" s="516"/>
      <c r="I16" s="516"/>
      <c r="J16" s="516"/>
      <c r="K16" s="516"/>
      <c r="L16" s="516"/>
      <c r="M16" s="516"/>
      <c r="N16" s="516"/>
      <c r="O16" s="516"/>
      <c r="P16" s="516"/>
      <c r="Q16" s="516"/>
      <c r="R16" s="516"/>
      <c r="S16" s="516"/>
      <c r="T16" s="516"/>
      <c r="U16" s="516"/>
    </row>
    <row r="17" spans="1:24" x14ac:dyDescent="0.25">
      <c r="A17" s="55"/>
      <c r="T17" s="55"/>
    </row>
    <row r="18" spans="1:24" x14ac:dyDescent="0.25">
      <c r="A18" s="517" t="s">
        <v>429</v>
      </c>
      <c r="B18" s="517"/>
      <c r="C18" s="517"/>
      <c r="D18" s="517"/>
      <c r="E18" s="517"/>
      <c r="F18" s="517"/>
      <c r="G18" s="517"/>
      <c r="H18" s="517"/>
      <c r="I18" s="517"/>
      <c r="J18" s="517"/>
      <c r="K18" s="517"/>
      <c r="L18" s="517"/>
      <c r="M18" s="517"/>
      <c r="N18" s="517"/>
      <c r="O18" s="517"/>
      <c r="P18" s="517"/>
      <c r="Q18" s="517"/>
      <c r="R18" s="517"/>
      <c r="S18" s="517"/>
      <c r="T18" s="517"/>
      <c r="U18" s="517"/>
    </row>
    <row r="19" spans="1:24" x14ac:dyDescent="0.25">
      <c r="A19" s="55"/>
      <c r="B19" s="55"/>
      <c r="C19" s="55"/>
      <c r="D19" s="55"/>
      <c r="E19" s="55"/>
      <c r="F19" s="55"/>
      <c r="T19" s="55"/>
    </row>
    <row r="20" spans="1:24" ht="33" customHeight="1" x14ac:dyDescent="0.25">
      <c r="A20" s="502" t="s">
        <v>180</v>
      </c>
      <c r="B20" s="502" t="s">
        <v>179</v>
      </c>
      <c r="C20" s="500" t="s">
        <v>178</v>
      </c>
      <c r="D20" s="500"/>
      <c r="E20" s="501" t="s">
        <v>177</v>
      </c>
      <c r="F20" s="501"/>
      <c r="G20" s="502" t="s">
        <v>564</v>
      </c>
      <c r="H20" s="513" t="s">
        <v>565</v>
      </c>
      <c r="I20" s="514"/>
      <c r="J20" s="514"/>
      <c r="K20" s="514"/>
      <c r="L20" s="513" t="s">
        <v>566</v>
      </c>
      <c r="M20" s="514"/>
      <c r="N20" s="514"/>
      <c r="O20" s="514"/>
      <c r="P20" s="513" t="s">
        <v>567</v>
      </c>
      <c r="Q20" s="514"/>
      <c r="R20" s="514"/>
      <c r="S20" s="514"/>
      <c r="T20" s="512" t="s">
        <v>176</v>
      </c>
      <c r="U20" s="512"/>
      <c r="V20" s="64"/>
      <c r="W20" s="64"/>
      <c r="X20" s="64"/>
    </row>
    <row r="21" spans="1:24" ht="99.75" customHeight="1" x14ac:dyDescent="0.25">
      <c r="A21" s="503"/>
      <c r="B21" s="503"/>
      <c r="C21" s="500"/>
      <c r="D21" s="500"/>
      <c r="E21" s="501"/>
      <c r="F21" s="501"/>
      <c r="G21" s="503"/>
      <c r="H21" s="500" t="s">
        <v>1</v>
      </c>
      <c r="I21" s="500"/>
      <c r="J21" s="500" t="s">
        <v>8</v>
      </c>
      <c r="K21" s="500"/>
      <c r="L21" s="500" t="s">
        <v>1</v>
      </c>
      <c r="M21" s="500"/>
      <c r="N21" s="500" t="s">
        <v>8</v>
      </c>
      <c r="O21" s="500"/>
      <c r="P21" s="500" t="s">
        <v>1</v>
      </c>
      <c r="Q21" s="500"/>
      <c r="R21" s="500" t="s">
        <v>8</v>
      </c>
      <c r="S21" s="500"/>
      <c r="T21" s="512"/>
      <c r="U21" s="512"/>
    </row>
    <row r="22" spans="1:24" ht="89.25" customHeight="1" x14ac:dyDescent="0.25">
      <c r="A22" s="504"/>
      <c r="B22" s="504"/>
      <c r="C22" s="377" t="s">
        <v>1</v>
      </c>
      <c r="D22" s="377" t="s">
        <v>175</v>
      </c>
      <c r="E22" s="378" t="s">
        <v>542</v>
      </c>
      <c r="F22" s="378" t="s">
        <v>568</v>
      </c>
      <c r="G22" s="504"/>
      <c r="H22" s="379" t="s">
        <v>410</v>
      </c>
      <c r="I22" s="379" t="s">
        <v>411</v>
      </c>
      <c r="J22" s="379" t="s">
        <v>410</v>
      </c>
      <c r="K22" s="379" t="s">
        <v>411</v>
      </c>
      <c r="L22" s="379" t="s">
        <v>410</v>
      </c>
      <c r="M22" s="379" t="s">
        <v>411</v>
      </c>
      <c r="N22" s="379" t="s">
        <v>410</v>
      </c>
      <c r="O22" s="379" t="s">
        <v>411</v>
      </c>
      <c r="P22" s="379" t="s">
        <v>410</v>
      </c>
      <c r="Q22" s="379" t="s">
        <v>411</v>
      </c>
      <c r="R22" s="379" t="s">
        <v>410</v>
      </c>
      <c r="S22" s="379" t="s">
        <v>411</v>
      </c>
      <c r="T22" s="377" t="s">
        <v>1</v>
      </c>
      <c r="U22" s="377" t="s">
        <v>8</v>
      </c>
    </row>
    <row r="23" spans="1:24" ht="19.5" customHeight="1" x14ac:dyDescent="0.25">
      <c r="A23" s="380">
        <v>1</v>
      </c>
      <c r="B23" s="380">
        <v>2</v>
      </c>
      <c r="C23" s="380">
        <v>3</v>
      </c>
      <c r="D23" s="380">
        <v>4</v>
      </c>
      <c r="E23" s="380">
        <v>5</v>
      </c>
      <c r="F23" s="380">
        <v>6</v>
      </c>
      <c r="G23" s="380">
        <v>7</v>
      </c>
      <c r="H23" s="380">
        <v>8</v>
      </c>
      <c r="I23" s="380">
        <v>9</v>
      </c>
      <c r="J23" s="380">
        <v>10</v>
      </c>
      <c r="K23" s="380">
        <v>11</v>
      </c>
      <c r="L23" s="380">
        <v>12</v>
      </c>
      <c r="M23" s="380">
        <v>13</v>
      </c>
      <c r="N23" s="380">
        <v>14</v>
      </c>
      <c r="O23" s="380">
        <v>15</v>
      </c>
      <c r="P23" s="380">
        <v>16</v>
      </c>
      <c r="Q23" s="380">
        <v>17</v>
      </c>
      <c r="R23" s="380">
        <v>18</v>
      </c>
      <c r="S23" s="380">
        <v>19</v>
      </c>
      <c r="T23" s="380">
        <v>40</v>
      </c>
      <c r="U23" s="380">
        <v>41</v>
      </c>
    </row>
    <row r="24" spans="1:24" ht="47.25" customHeight="1" x14ac:dyDescent="0.25">
      <c r="A24" s="381">
        <v>1</v>
      </c>
      <c r="B24" s="382" t="s">
        <v>174</v>
      </c>
      <c r="C24" s="383">
        <f t="shared" ref="C24:S24" si="0">SUM(C25:C29)</f>
        <v>0.68709977</v>
      </c>
      <c r="D24" s="383">
        <f t="shared" si="0"/>
        <v>0</v>
      </c>
      <c r="E24" s="383">
        <f t="shared" si="0"/>
        <v>0.68709977</v>
      </c>
      <c r="F24" s="383">
        <f t="shared" si="0"/>
        <v>0.68709977</v>
      </c>
      <c r="G24" s="383">
        <f t="shared" si="0"/>
        <v>0</v>
      </c>
      <c r="H24" s="383">
        <f t="shared" si="0"/>
        <v>0.68709977</v>
      </c>
      <c r="I24" s="383">
        <f t="shared" si="0"/>
        <v>0.57484177000000003</v>
      </c>
      <c r="J24" s="383">
        <f t="shared" si="0"/>
        <v>0.12649672000000001</v>
      </c>
      <c r="K24" s="383">
        <f t="shared" si="0"/>
        <v>1.423872000000001E-2</v>
      </c>
      <c r="L24" s="383">
        <f t="shared" si="0"/>
        <v>0</v>
      </c>
      <c r="M24" s="383">
        <f t="shared" si="0"/>
        <v>0</v>
      </c>
      <c r="N24" s="383">
        <f t="shared" si="0"/>
        <v>0</v>
      </c>
      <c r="O24" s="383">
        <f t="shared" si="0"/>
        <v>0</v>
      </c>
      <c r="P24" s="383">
        <f t="shared" si="0"/>
        <v>0</v>
      </c>
      <c r="Q24" s="383">
        <f t="shared" si="0"/>
        <v>0</v>
      </c>
      <c r="R24" s="383">
        <f t="shared" si="0"/>
        <v>0</v>
      </c>
      <c r="S24" s="383">
        <f t="shared" si="0"/>
        <v>0</v>
      </c>
      <c r="T24" s="383">
        <f>H24+L24+P24</f>
        <v>0.68709977</v>
      </c>
      <c r="U24" s="383">
        <f>J24+N24+R24</f>
        <v>0.12649672000000001</v>
      </c>
    </row>
    <row r="25" spans="1:24" ht="24" customHeight="1" x14ac:dyDescent="0.25">
      <c r="A25" s="384" t="s">
        <v>173</v>
      </c>
      <c r="B25" s="385" t="s">
        <v>172</v>
      </c>
      <c r="C25" s="293">
        <v>0</v>
      </c>
      <c r="D25" s="383">
        <v>0</v>
      </c>
      <c r="E25" s="383">
        <f t="shared" ref="E25:E29" si="1">D25</f>
        <v>0</v>
      </c>
      <c r="F25" s="383">
        <f t="shared" ref="F25:F26" si="2">E25-G25</f>
        <v>0</v>
      </c>
      <c r="G25" s="386">
        <v>0</v>
      </c>
      <c r="H25" s="386">
        <v>0</v>
      </c>
      <c r="I25" s="386">
        <v>0</v>
      </c>
      <c r="J25" s="386">
        <v>0</v>
      </c>
      <c r="K25" s="386">
        <v>0</v>
      </c>
      <c r="L25" s="386">
        <v>0</v>
      </c>
      <c r="M25" s="386">
        <v>0</v>
      </c>
      <c r="N25" s="386">
        <v>0</v>
      </c>
      <c r="O25" s="386">
        <v>0</v>
      </c>
      <c r="P25" s="386">
        <v>0</v>
      </c>
      <c r="Q25" s="386">
        <v>0</v>
      </c>
      <c r="R25" s="386">
        <v>0</v>
      </c>
      <c r="S25" s="386">
        <v>0</v>
      </c>
      <c r="T25" s="383">
        <f t="shared" ref="T25:T64" si="3">H25+L25+P25</f>
        <v>0</v>
      </c>
      <c r="U25" s="383">
        <f t="shared" ref="U25:U64" si="4">J25+N25+R25</f>
        <v>0</v>
      </c>
    </row>
    <row r="26" spans="1:24" x14ac:dyDescent="0.25">
      <c r="A26" s="384" t="s">
        <v>171</v>
      </c>
      <c r="B26" s="385" t="s">
        <v>170</v>
      </c>
      <c r="C26" s="293">
        <v>0</v>
      </c>
      <c r="D26" s="383">
        <v>0</v>
      </c>
      <c r="E26" s="383">
        <f t="shared" si="1"/>
        <v>0</v>
      </c>
      <c r="F26" s="383">
        <f t="shared" si="2"/>
        <v>0</v>
      </c>
      <c r="G26" s="386">
        <v>0</v>
      </c>
      <c r="H26" s="386">
        <v>0</v>
      </c>
      <c r="I26" s="386">
        <v>0</v>
      </c>
      <c r="J26" s="386">
        <v>0</v>
      </c>
      <c r="K26" s="386">
        <v>0</v>
      </c>
      <c r="L26" s="386">
        <v>0</v>
      </c>
      <c r="M26" s="386">
        <v>0</v>
      </c>
      <c r="N26" s="386">
        <v>0</v>
      </c>
      <c r="O26" s="386">
        <v>0</v>
      </c>
      <c r="P26" s="386">
        <v>0</v>
      </c>
      <c r="Q26" s="386">
        <v>0</v>
      </c>
      <c r="R26" s="386">
        <v>0</v>
      </c>
      <c r="S26" s="386">
        <v>0</v>
      </c>
      <c r="T26" s="383">
        <f t="shared" si="3"/>
        <v>0</v>
      </c>
      <c r="U26" s="383">
        <f t="shared" si="4"/>
        <v>0</v>
      </c>
    </row>
    <row r="27" spans="1:24" ht="31.5" x14ac:dyDescent="0.25">
      <c r="A27" s="384" t="s">
        <v>169</v>
      </c>
      <c r="B27" s="385" t="s">
        <v>366</v>
      </c>
      <c r="C27" s="293">
        <v>0.68709977</v>
      </c>
      <c r="D27" s="383">
        <v>0</v>
      </c>
      <c r="E27" s="383">
        <f>C27</f>
        <v>0.68709977</v>
      </c>
      <c r="F27" s="383">
        <f>E27-G27</f>
        <v>0.68709977</v>
      </c>
      <c r="G27" s="386">
        <v>0</v>
      </c>
      <c r="H27" s="386">
        <v>0.68709977</v>
      </c>
      <c r="I27" s="386">
        <v>0.57484177000000003</v>
      </c>
      <c r="J27" s="405">
        <v>0.12649672000000001</v>
      </c>
      <c r="K27" s="386">
        <v>1.423872000000001E-2</v>
      </c>
      <c r="L27" s="386">
        <v>0</v>
      </c>
      <c r="M27" s="386">
        <v>0</v>
      </c>
      <c r="N27" s="386">
        <v>0</v>
      </c>
      <c r="O27" s="386">
        <v>0</v>
      </c>
      <c r="P27" s="386">
        <v>0</v>
      </c>
      <c r="Q27" s="386">
        <v>0</v>
      </c>
      <c r="R27" s="386">
        <v>0</v>
      </c>
      <c r="S27" s="386">
        <v>0</v>
      </c>
      <c r="T27" s="383">
        <f t="shared" si="3"/>
        <v>0.68709977</v>
      </c>
      <c r="U27" s="383">
        <f t="shared" si="4"/>
        <v>0.12649672000000001</v>
      </c>
    </row>
    <row r="28" spans="1:24" x14ac:dyDescent="0.25">
      <c r="A28" s="384" t="s">
        <v>168</v>
      </c>
      <c r="B28" s="385" t="s">
        <v>526</v>
      </c>
      <c r="C28" s="293">
        <v>0</v>
      </c>
      <c r="D28" s="383">
        <v>0</v>
      </c>
      <c r="E28" s="383">
        <f t="shared" si="1"/>
        <v>0</v>
      </c>
      <c r="F28" s="383">
        <f t="shared" ref="F28:F64" si="5">E28-G28</f>
        <v>0</v>
      </c>
      <c r="G28" s="386">
        <v>0</v>
      </c>
      <c r="H28" s="386">
        <v>0</v>
      </c>
      <c r="I28" s="386">
        <v>0</v>
      </c>
      <c r="J28" s="386">
        <v>0</v>
      </c>
      <c r="K28" s="386">
        <v>0</v>
      </c>
      <c r="L28" s="386">
        <v>0</v>
      </c>
      <c r="M28" s="386">
        <v>0</v>
      </c>
      <c r="N28" s="386">
        <v>0</v>
      </c>
      <c r="O28" s="386">
        <v>0</v>
      </c>
      <c r="P28" s="386">
        <v>0</v>
      </c>
      <c r="Q28" s="386">
        <v>0</v>
      </c>
      <c r="R28" s="386">
        <v>0</v>
      </c>
      <c r="S28" s="386">
        <v>0</v>
      </c>
      <c r="T28" s="383">
        <f t="shared" si="3"/>
        <v>0</v>
      </c>
      <c r="U28" s="383">
        <f t="shared" si="4"/>
        <v>0</v>
      </c>
    </row>
    <row r="29" spans="1:24" x14ac:dyDescent="0.25">
      <c r="A29" s="384" t="s">
        <v>167</v>
      </c>
      <c r="B29" s="63" t="s">
        <v>166</v>
      </c>
      <c r="C29" s="293">
        <v>0</v>
      </c>
      <c r="D29" s="383">
        <v>0</v>
      </c>
      <c r="E29" s="383">
        <f t="shared" si="1"/>
        <v>0</v>
      </c>
      <c r="F29" s="383">
        <f t="shared" si="5"/>
        <v>0</v>
      </c>
      <c r="G29" s="386">
        <v>0</v>
      </c>
      <c r="H29" s="386">
        <v>0</v>
      </c>
      <c r="I29" s="386">
        <v>0</v>
      </c>
      <c r="J29" s="386">
        <v>0</v>
      </c>
      <c r="K29" s="386">
        <v>0</v>
      </c>
      <c r="L29" s="386">
        <v>0</v>
      </c>
      <c r="M29" s="386">
        <v>0</v>
      </c>
      <c r="N29" s="386">
        <v>0</v>
      </c>
      <c r="O29" s="386">
        <v>0</v>
      </c>
      <c r="P29" s="386">
        <v>0</v>
      </c>
      <c r="Q29" s="386">
        <v>0</v>
      </c>
      <c r="R29" s="386">
        <v>0</v>
      </c>
      <c r="S29" s="386">
        <v>0</v>
      </c>
      <c r="T29" s="383">
        <f t="shared" si="3"/>
        <v>0</v>
      </c>
      <c r="U29" s="383">
        <f t="shared" si="4"/>
        <v>0</v>
      </c>
    </row>
    <row r="30" spans="1:24" s="294" customFormat="1" ht="47.25" x14ac:dyDescent="0.25">
      <c r="A30" s="381" t="s">
        <v>60</v>
      </c>
      <c r="B30" s="382" t="s">
        <v>165</v>
      </c>
      <c r="C30" s="383">
        <f t="shared" ref="C30:J30" si="6">SUM(C31:C34)</f>
        <v>0.59129281</v>
      </c>
      <c r="D30" s="383">
        <f t="shared" si="6"/>
        <v>0</v>
      </c>
      <c r="E30" s="383">
        <f t="shared" si="6"/>
        <v>0.47903481000000003</v>
      </c>
      <c r="F30" s="383">
        <f t="shared" si="6"/>
        <v>0.47903481000000003</v>
      </c>
      <c r="G30" s="383">
        <f t="shared" si="6"/>
        <v>0</v>
      </c>
      <c r="H30" s="383">
        <f t="shared" si="6"/>
        <v>0.47903481000000003</v>
      </c>
      <c r="I30" s="383">
        <f t="shared" ref="I30" si="7">SUM(I31:I34)</f>
        <v>0.47903481000000003</v>
      </c>
      <c r="J30" s="383">
        <f t="shared" si="6"/>
        <v>0.42655894999999999</v>
      </c>
      <c r="K30" s="383">
        <f t="shared" ref="K30" si="8">SUM(K31:K34)</f>
        <v>0.42655894999999999</v>
      </c>
      <c r="L30" s="383">
        <v>0</v>
      </c>
      <c r="M30" s="383">
        <v>0</v>
      </c>
      <c r="N30" s="383">
        <v>0</v>
      </c>
      <c r="O30" s="383">
        <v>0</v>
      </c>
      <c r="P30" s="383">
        <v>0</v>
      </c>
      <c r="Q30" s="383">
        <v>0</v>
      </c>
      <c r="R30" s="383">
        <v>0</v>
      </c>
      <c r="S30" s="383">
        <v>0</v>
      </c>
      <c r="T30" s="383">
        <f t="shared" si="3"/>
        <v>0.47903481000000003</v>
      </c>
      <c r="U30" s="383">
        <f t="shared" si="4"/>
        <v>0.42655894999999999</v>
      </c>
    </row>
    <row r="31" spans="1:24" x14ac:dyDescent="0.25">
      <c r="A31" s="381" t="s">
        <v>164</v>
      </c>
      <c r="B31" s="385" t="s">
        <v>163</v>
      </c>
      <c r="C31" s="293">
        <v>0.112258</v>
      </c>
      <c r="D31" s="383">
        <v>0</v>
      </c>
      <c r="E31" s="383">
        <f>C31-0.112258</f>
        <v>0</v>
      </c>
      <c r="F31" s="383">
        <f t="shared" si="5"/>
        <v>0</v>
      </c>
      <c r="G31" s="386">
        <v>0</v>
      </c>
      <c r="H31" s="386">
        <v>0</v>
      </c>
      <c r="I31" s="386">
        <v>0</v>
      </c>
      <c r="J31" s="386">
        <v>0</v>
      </c>
      <c r="K31" s="386">
        <v>0</v>
      </c>
      <c r="L31" s="386">
        <v>0</v>
      </c>
      <c r="M31" s="386">
        <v>0</v>
      </c>
      <c r="N31" s="386">
        <v>0</v>
      </c>
      <c r="O31" s="386">
        <v>0</v>
      </c>
      <c r="P31" s="386">
        <v>0</v>
      </c>
      <c r="Q31" s="386">
        <v>0</v>
      </c>
      <c r="R31" s="386">
        <v>0</v>
      </c>
      <c r="S31" s="386">
        <v>0</v>
      </c>
      <c r="T31" s="383">
        <f t="shared" si="3"/>
        <v>0</v>
      </c>
      <c r="U31" s="383">
        <f t="shared" si="4"/>
        <v>0</v>
      </c>
    </row>
    <row r="32" spans="1:24" ht="31.5" x14ac:dyDescent="0.25">
      <c r="A32" s="381" t="s">
        <v>162</v>
      </c>
      <c r="B32" s="385" t="s">
        <v>161</v>
      </c>
      <c r="C32" s="293">
        <v>0.45074581000000002</v>
      </c>
      <c r="D32" s="383">
        <v>0</v>
      </c>
      <c r="E32" s="383">
        <f>C32</f>
        <v>0.45074581000000002</v>
      </c>
      <c r="F32" s="383">
        <f t="shared" si="5"/>
        <v>0.45074581000000002</v>
      </c>
      <c r="G32" s="386">
        <v>0</v>
      </c>
      <c r="H32" s="386">
        <v>0.45074581000000002</v>
      </c>
      <c r="I32" s="386">
        <v>0.45074581000000002</v>
      </c>
      <c r="J32" s="386">
        <v>0.40348743999999998</v>
      </c>
      <c r="K32" s="386">
        <v>0.40348743999999998</v>
      </c>
      <c r="L32" s="386">
        <v>0</v>
      </c>
      <c r="M32" s="386">
        <v>0</v>
      </c>
      <c r="N32" s="386">
        <v>0</v>
      </c>
      <c r="O32" s="386">
        <v>0</v>
      </c>
      <c r="P32" s="386">
        <v>0</v>
      </c>
      <c r="Q32" s="386">
        <v>0</v>
      </c>
      <c r="R32" s="386">
        <v>0</v>
      </c>
      <c r="S32" s="386">
        <v>0</v>
      </c>
      <c r="T32" s="383">
        <f t="shared" si="3"/>
        <v>0.45074581000000002</v>
      </c>
      <c r="U32" s="383">
        <f t="shared" si="4"/>
        <v>0.40348743999999998</v>
      </c>
    </row>
    <row r="33" spans="1:21" x14ac:dyDescent="0.25">
      <c r="A33" s="381" t="s">
        <v>160</v>
      </c>
      <c r="B33" s="385" t="s">
        <v>159</v>
      </c>
      <c r="C33" s="293">
        <v>0</v>
      </c>
      <c r="D33" s="383">
        <v>0</v>
      </c>
      <c r="E33" s="383">
        <f t="shared" ref="E33:E64" si="9">C33</f>
        <v>0</v>
      </c>
      <c r="F33" s="383">
        <f t="shared" si="5"/>
        <v>0</v>
      </c>
      <c r="G33" s="386">
        <v>0</v>
      </c>
      <c r="H33" s="386">
        <v>0</v>
      </c>
      <c r="I33" s="386">
        <v>0</v>
      </c>
      <c r="J33" s="386">
        <v>0</v>
      </c>
      <c r="K33" s="386">
        <v>0</v>
      </c>
      <c r="L33" s="386">
        <v>0</v>
      </c>
      <c r="M33" s="386">
        <v>0</v>
      </c>
      <c r="N33" s="386">
        <v>0</v>
      </c>
      <c r="O33" s="386">
        <v>0</v>
      </c>
      <c r="P33" s="386">
        <v>0</v>
      </c>
      <c r="Q33" s="386">
        <v>0</v>
      </c>
      <c r="R33" s="386">
        <v>0</v>
      </c>
      <c r="S33" s="386">
        <v>0</v>
      </c>
      <c r="T33" s="383">
        <f t="shared" si="3"/>
        <v>0</v>
      </c>
      <c r="U33" s="383">
        <f t="shared" si="4"/>
        <v>0</v>
      </c>
    </row>
    <row r="34" spans="1:21" x14ac:dyDescent="0.25">
      <c r="A34" s="381" t="s">
        <v>158</v>
      </c>
      <c r="B34" s="385" t="s">
        <v>157</v>
      </c>
      <c r="C34" s="293">
        <v>2.8289000000000002E-2</v>
      </c>
      <c r="D34" s="383">
        <v>0</v>
      </c>
      <c r="E34" s="383">
        <f t="shared" si="9"/>
        <v>2.8289000000000002E-2</v>
      </c>
      <c r="F34" s="383">
        <f t="shared" si="5"/>
        <v>2.8289000000000002E-2</v>
      </c>
      <c r="G34" s="386">
        <v>0</v>
      </c>
      <c r="H34" s="386">
        <v>2.8289000000000002E-2</v>
      </c>
      <c r="I34" s="386">
        <v>2.8289000000000002E-2</v>
      </c>
      <c r="J34" s="386">
        <v>2.3071510000000003E-2</v>
      </c>
      <c r="K34" s="386">
        <v>2.3071510000000003E-2</v>
      </c>
      <c r="L34" s="386">
        <v>0</v>
      </c>
      <c r="M34" s="386">
        <v>0</v>
      </c>
      <c r="N34" s="386">
        <v>0</v>
      </c>
      <c r="O34" s="386">
        <v>0</v>
      </c>
      <c r="P34" s="386">
        <v>0</v>
      </c>
      <c r="Q34" s="386">
        <v>0</v>
      </c>
      <c r="R34" s="386">
        <v>0</v>
      </c>
      <c r="S34" s="386">
        <v>0</v>
      </c>
      <c r="T34" s="383">
        <f t="shared" si="3"/>
        <v>2.8289000000000002E-2</v>
      </c>
      <c r="U34" s="383">
        <f t="shared" si="4"/>
        <v>2.3071510000000003E-2</v>
      </c>
    </row>
    <row r="35" spans="1:21" s="294" customFormat="1" ht="31.5" x14ac:dyDescent="0.25">
      <c r="A35" s="381" t="s">
        <v>59</v>
      </c>
      <c r="B35" s="382" t="s">
        <v>156</v>
      </c>
      <c r="C35" s="293">
        <v>0</v>
      </c>
      <c r="D35" s="383">
        <v>0</v>
      </c>
      <c r="E35" s="383">
        <f t="shared" si="9"/>
        <v>0</v>
      </c>
      <c r="F35" s="383">
        <f t="shared" si="5"/>
        <v>0</v>
      </c>
      <c r="G35" s="383">
        <v>0</v>
      </c>
      <c r="H35" s="383">
        <v>0</v>
      </c>
      <c r="I35" s="383">
        <v>0</v>
      </c>
      <c r="J35" s="383">
        <v>0</v>
      </c>
      <c r="K35" s="383">
        <v>0</v>
      </c>
      <c r="L35" s="387">
        <v>0</v>
      </c>
      <c r="M35" s="383">
        <v>0</v>
      </c>
      <c r="N35" s="383">
        <v>0</v>
      </c>
      <c r="O35" s="383">
        <v>0</v>
      </c>
      <c r="P35" s="383">
        <v>0</v>
      </c>
      <c r="Q35" s="383">
        <v>0</v>
      </c>
      <c r="R35" s="383">
        <v>0</v>
      </c>
      <c r="S35" s="383">
        <v>0</v>
      </c>
      <c r="T35" s="383">
        <f t="shared" si="3"/>
        <v>0</v>
      </c>
      <c r="U35" s="383">
        <f t="shared" si="4"/>
        <v>0</v>
      </c>
    </row>
    <row r="36" spans="1:21" ht="31.5" x14ac:dyDescent="0.25">
      <c r="A36" s="384" t="s">
        <v>155</v>
      </c>
      <c r="B36" s="388" t="s">
        <v>154</v>
      </c>
      <c r="C36" s="293">
        <v>0</v>
      </c>
      <c r="D36" s="383">
        <v>0</v>
      </c>
      <c r="E36" s="383">
        <f t="shared" si="9"/>
        <v>0</v>
      </c>
      <c r="F36" s="383">
        <f t="shared" si="5"/>
        <v>0</v>
      </c>
      <c r="G36" s="386">
        <v>0</v>
      </c>
      <c r="H36" s="386">
        <v>0</v>
      </c>
      <c r="I36" s="386">
        <v>0</v>
      </c>
      <c r="J36" s="386">
        <v>0</v>
      </c>
      <c r="K36" s="386">
        <v>0</v>
      </c>
      <c r="L36" s="386">
        <v>0</v>
      </c>
      <c r="M36" s="386">
        <v>0</v>
      </c>
      <c r="N36" s="386">
        <v>0</v>
      </c>
      <c r="O36" s="386">
        <v>0</v>
      </c>
      <c r="P36" s="386">
        <v>0</v>
      </c>
      <c r="Q36" s="386">
        <v>0</v>
      </c>
      <c r="R36" s="386">
        <v>0</v>
      </c>
      <c r="S36" s="386">
        <v>0</v>
      </c>
      <c r="T36" s="383">
        <f t="shared" si="3"/>
        <v>0</v>
      </c>
      <c r="U36" s="383">
        <f t="shared" si="4"/>
        <v>0</v>
      </c>
    </row>
    <row r="37" spans="1:21" x14ac:dyDescent="0.25">
      <c r="A37" s="384" t="s">
        <v>153</v>
      </c>
      <c r="B37" s="388" t="s">
        <v>143</v>
      </c>
      <c r="C37" s="293">
        <v>0</v>
      </c>
      <c r="D37" s="383">
        <v>0</v>
      </c>
      <c r="E37" s="383">
        <f t="shared" si="9"/>
        <v>0</v>
      </c>
      <c r="F37" s="383">
        <f t="shared" si="5"/>
        <v>0</v>
      </c>
      <c r="G37" s="386">
        <v>0</v>
      </c>
      <c r="H37" s="386">
        <v>0</v>
      </c>
      <c r="I37" s="386">
        <v>0</v>
      </c>
      <c r="J37" s="386">
        <v>0</v>
      </c>
      <c r="K37" s="386">
        <v>0</v>
      </c>
      <c r="L37" s="389">
        <v>0</v>
      </c>
      <c r="M37" s="386">
        <v>0</v>
      </c>
      <c r="N37" s="386">
        <v>0</v>
      </c>
      <c r="O37" s="386">
        <v>0</v>
      </c>
      <c r="P37" s="386">
        <v>0</v>
      </c>
      <c r="Q37" s="386">
        <v>0</v>
      </c>
      <c r="R37" s="386">
        <v>0</v>
      </c>
      <c r="S37" s="386">
        <v>0</v>
      </c>
      <c r="T37" s="383">
        <f t="shared" si="3"/>
        <v>0</v>
      </c>
      <c r="U37" s="383">
        <f t="shared" si="4"/>
        <v>0</v>
      </c>
    </row>
    <row r="38" spans="1:21" x14ac:dyDescent="0.25">
      <c r="A38" s="384" t="s">
        <v>152</v>
      </c>
      <c r="B38" s="388" t="s">
        <v>141</v>
      </c>
      <c r="C38" s="293">
        <v>0</v>
      </c>
      <c r="D38" s="383">
        <v>0</v>
      </c>
      <c r="E38" s="383">
        <f t="shared" si="9"/>
        <v>0</v>
      </c>
      <c r="F38" s="383">
        <f t="shared" si="5"/>
        <v>0</v>
      </c>
      <c r="G38" s="386">
        <v>0</v>
      </c>
      <c r="H38" s="386">
        <v>0</v>
      </c>
      <c r="I38" s="386">
        <v>0</v>
      </c>
      <c r="J38" s="386">
        <v>0</v>
      </c>
      <c r="K38" s="386">
        <v>0</v>
      </c>
      <c r="L38" s="386">
        <v>0</v>
      </c>
      <c r="M38" s="386">
        <v>0</v>
      </c>
      <c r="N38" s="386">
        <v>0</v>
      </c>
      <c r="O38" s="386">
        <v>0</v>
      </c>
      <c r="P38" s="386">
        <v>0</v>
      </c>
      <c r="Q38" s="386">
        <v>0</v>
      </c>
      <c r="R38" s="386">
        <v>0</v>
      </c>
      <c r="S38" s="386">
        <v>0</v>
      </c>
      <c r="T38" s="383">
        <f t="shared" si="3"/>
        <v>0</v>
      </c>
      <c r="U38" s="383">
        <f t="shared" si="4"/>
        <v>0</v>
      </c>
    </row>
    <row r="39" spans="1:21" ht="31.5" x14ac:dyDescent="0.25">
      <c r="A39" s="384" t="s">
        <v>151</v>
      </c>
      <c r="B39" s="385" t="s">
        <v>139</v>
      </c>
      <c r="C39" s="293">
        <v>0.54200000000000004</v>
      </c>
      <c r="D39" s="383">
        <v>0</v>
      </c>
      <c r="E39" s="383">
        <f t="shared" si="9"/>
        <v>0.54200000000000004</v>
      </c>
      <c r="F39" s="383">
        <f t="shared" si="5"/>
        <v>0.54200000000000004</v>
      </c>
      <c r="G39" s="386">
        <v>0</v>
      </c>
      <c r="H39" s="386">
        <v>0.54200000000000004</v>
      </c>
      <c r="I39" s="386">
        <v>0.54200000000000004</v>
      </c>
      <c r="J39" s="386">
        <v>0.28499999999999998</v>
      </c>
      <c r="K39" s="386">
        <v>0.28499999999999998</v>
      </c>
      <c r="L39" s="386">
        <v>0</v>
      </c>
      <c r="M39" s="386">
        <v>0</v>
      </c>
      <c r="N39" s="386">
        <v>0</v>
      </c>
      <c r="O39" s="386">
        <v>0</v>
      </c>
      <c r="P39" s="386">
        <v>0</v>
      </c>
      <c r="Q39" s="386">
        <v>0</v>
      </c>
      <c r="R39" s="386">
        <v>0</v>
      </c>
      <c r="S39" s="386">
        <v>0</v>
      </c>
      <c r="T39" s="383">
        <f t="shared" si="3"/>
        <v>0.54200000000000004</v>
      </c>
      <c r="U39" s="383">
        <f t="shared" si="4"/>
        <v>0.28499999999999998</v>
      </c>
    </row>
    <row r="40" spans="1:21" ht="31.5" x14ac:dyDescent="0.25">
      <c r="A40" s="384" t="s">
        <v>150</v>
      </c>
      <c r="B40" s="385" t="s">
        <v>137</v>
      </c>
      <c r="C40" s="293">
        <v>0</v>
      </c>
      <c r="D40" s="383">
        <v>0</v>
      </c>
      <c r="E40" s="383">
        <f t="shared" si="9"/>
        <v>0</v>
      </c>
      <c r="F40" s="383">
        <f t="shared" si="5"/>
        <v>0</v>
      </c>
      <c r="G40" s="386">
        <v>0</v>
      </c>
      <c r="H40" s="386">
        <v>0</v>
      </c>
      <c r="I40" s="386">
        <v>0</v>
      </c>
      <c r="J40" s="386">
        <v>0</v>
      </c>
      <c r="K40" s="386">
        <v>0</v>
      </c>
      <c r="L40" s="386">
        <v>0</v>
      </c>
      <c r="M40" s="386">
        <v>0</v>
      </c>
      <c r="N40" s="386">
        <v>0</v>
      </c>
      <c r="O40" s="386">
        <v>0</v>
      </c>
      <c r="P40" s="386">
        <v>0</v>
      </c>
      <c r="Q40" s="386">
        <v>0</v>
      </c>
      <c r="R40" s="386">
        <v>0</v>
      </c>
      <c r="S40" s="386">
        <v>0</v>
      </c>
      <c r="T40" s="383">
        <f t="shared" si="3"/>
        <v>0</v>
      </c>
      <c r="U40" s="383">
        <f t="shared" si="4"/>
        <v>0</v>
      </c>
    </row>
    <row r="41" spans="1:21" x14ac:dyDescent="0.25">
      <c r="A41" s="384" t="s">
        <v>149</v>
      </c>
      <c r="B41" s="385" t="s">
        <v>135</v>
      </c>
      <c r="C41" s="293">
        <v>0</v>
      </c>
      <c r="D41" s="383">
        <v>0</v>
      </c>
      <c r="E41" s="383">
        <f t="shared" si="9"/>
        <v>0</v>
      </c>
      <c r="F41" s="383">
        <f t="shared" si="5"/>
        <v>0</v>
      </c>
      <c r="G41" s="386">
        <v>0</v>
      </c>
      <c r="H41" s="386">
        <v>0</v>
      </c>
      <c r="I41" s="386">
        <v>0</v>
      </c>
      <c r="J41" s="386">
        <v>0</v>
      </c>
      <c r="K41" s="386">
        <v>0</v>
      </c>
      <c r="L41" s="386">
        <v>0</v>
      </c>
      <c r="M41" s="386">
        <v>0</v>
      </c>
      <c r="N41" s="386">
        <v>0</v>
      </c>
      <c r="O41" s="386">
        <v>0</v>
      </c>
      <c r="P41" s="386">
        <v>0</v>
      </c>
      <c r="Q41" s="386">
        <v>0</v>
      </c>
      <c r="R41" s="386">
        <v>0</v>
      </c>
      <c r="S41" s="386">
        <v>0</v>
      </c>
      <c r="T41" s="383">
        <f t="shared" si="3"/>
        <v>0</v>
      </c>
      <c r="U41" s="383">
        <f t="shared" si="4"/>
        <v>0</v>
      </c>
    </row>
    <row r="42" spans="1:21" ht="18.75" x14ac:dyDescent="0.25">
      <c r="A42" s="384" t="s">
        <v>148</v>
      </c>
      <c r="B42" s="388" t="s">
        <v>527</v>
      </c>
      <c r="C42" s="293">
        <v>0</v>
      </c>
      <c r="D42" s="383">
        <v>0</v>
      </c>
      <c r="E42" s="383">
        <f t="shared" si="9"/>
        <v>0</v>
      </c>
      <c r="F42" s="383">
        <f t="shared" si="5"/>
        <v>0</v>
      </c>
      <c r="G42" s="386">
        <v>0</v>
      </c>
      <c r="H42" s="386">
        <v>0</v>
      </c>
      <c r="I42" s="386">
        <v>0</v>
      </c>
      <c r="J42" s="386">
        <v>0</v>
      </c>
      <c r="K42" s="386">
        <v>0</v>
      </c>
      <c r="L42" s="386">
        <v>0</v>
      </c>
      <c r="M42" s="386">
        <v>0</v>
      </c>
      <c r="N42" s="386">
        <v>0</v>
      </c>
      <c r="O42" s="386">
        <v>0</v>
      </c>
      <c r="P42" s="386">
        <v>0</v>
      </c>
      <c r="Q42" s="386">
        <v>0</v>
      </c>
      <c r="R42" s="386">
        <v>0</v>
      </c>
      <c r="S42" s="386">
        <v>0</v>
      </c>
      <c r="T42" s="383">
        <f t="shared" si="3"/>
        <v>0</v>
      </c>
      <c r="U42" s="383">
        <f t="shared" si="4"/>
        <v>0</v>
      </c>
    </row>
    <row r="43" spans="1:21" s="294" customFormat="1" x14ac:dyDescent="0.25">
      <c r="A43" s="381" t="s">
        <v>58</v>
      </c>
      <c r="B43" s="382" t="s">
        <v>147</v>
      </c>
      <c r="C43" s="293">
        <v>0</v>
      </c>
      <c r="D43" s="383">
        <v>0</v>
      </c>
      <c r="E43" s="383">
        <f t="shared" si="9"/>
        <v>0</v>
      </c>
      <c r="F43" s="383">
        <f t="shared" si="5"/>
        <v>0</v>
      </c>
      <c r="G43" s="383">
        <v>0</v>
      </c>
      <c r="H43" s="383">
        <v>0</v>
      </c>
      <c r="I43" s="383">
        <v>0</v>
      </c>
      <c r="J43" s="383">
        <v>0</v>
      </c>
      <c r="K43" s="383">
        <v>0</v>
      </c>
      <c r="L43" s="387">
        <v>0</v>
      </c>
      <c r="M43" s="383">
        <v>0</v>
      </c>
      <c r="N43" s="383">
        <v>0</v>
      </c>
      <c r="O43" s="383">
        <v>0</v>
      </c>
      <c r="P43" s="383">
        <v>0</v>
      </c>
      <c r="Q43" s="383">
        <v>0</v>
      </c>
      <c r="R43" s="383">
        <v>0</v>
      </c>
      <c r="S43" s="383">
        <v>0</v>
      </c>
      <c r="T43" s="383">
        <f t="shared" si="3"/>
        <v>0</v>
      </c>
      <c r="U43" s="383">
        <f t="shared" si="4"/>
        <v>0</v>
      </c>
    </row>
    <row r="44" spans="1:21" x14ac:dyDescent="0.25">
      <c r="A44" s="384" t="s">
        <v>146</v>
      </c>
      <c r="B44" s="385" t="s">
        <v>145</v>
      </c>
      <c r="C44" s="293">
        <v>0</v>
      </c>
      <c r="D44" s="383">
        <v>0</v>
      </c>
      <c r="E44" s="383">
        <f t="shared" si="9"/>
        <v>0</v>
      </c>
      <c r="F44" s="383">
        <f t="shared" si="5"/>
        <v>0</v>
      </c>
      <c r="G44" s="386">
        <v>0</v>
      </c>
      <c r="H44" s="386">
        <v>0</v>
      </c>
      <c r="I44" s="386">
        <v>0</v>
      </c>
      <c r="J44" s="386">
        <v>0</v>
      </c>
      <c r="K44" s="386">
        <v>0</v>
      </c>
      <c r="L44" s="386">
        <v>0</v>
      </c>
      <c r="M44" s="386">
        <v>0</v>
      </c>
      <c r="N44" s="386">
        <v>0</v>
      </c>
      <c r="O44" s="386">
        <v>0</v>
      </c>
      <c r="P44" s="386">
        <v>0</v>
      </c>
      <c r="Q44" s="386">
        <v>0</v>
      </c>
      <c r="R44" s="386">
        <v>0</v>
      </c>
      <c r="S44" s="386">
        <v>0</v>
      </c>
      <c r="T44" s="383">
        <f t="shared" si="3"/>
        <v>0</v>
      </c>
      <c r="U44" s="383">
        <f t="shared" si="4"/>
        <v>0</v>
      </c>
    </row>
    <row r="45" spans="1:21" x14ac:dyDescent="0.25">
      <c r="A45" s="384" t="s">
        <v>144</v>
      </c>
      <c r="B45" s="385" t="s">
        <v>143</v>
      </c>
      <c r="C45" s="293">
        <v>0</v>
      </c>
      <c r="D45" s="383">
        <v>0</v>
      </c>
      <c r="E45" s="383">
        <f t="shared" si="9"/>
        <v>0</v>
      </c>
      <c r="F45" s="383">
        <f t="shared" si="5"/>
        <v>0</v>
      </c>
      <c r="G45" s="386">
        <v>0</v>
      </c>
      <c r="H45" s="386">
        <v>0</v>
      </c>
      <c r="I45" s="386">
        <v>0</v>
      </c>
      <c r="J45" s="386">
        <v>0</v>
      </c>
      <c r="K45" s="386">
        <v>0</v>
      </c>
      <c r="L45" s="389">
        <v>0</v>
      </c>
      <c r="M45" s="386">
        <v>0</v>
      </c>
      <c r="N45" s="386">
        <v>0</v>
      </c>
      <c r="O45" s="386">
        <v>0</v>
      </c>
      <c r="P45" s="386">
        <v>0</v>
      </c>
      <c r="Q45" s="386">
        <v>0</v>
      </c>
      <c r="R45" s="386">
        <v>0</v>
      </c>
      <c r="S45" s="386">
        <v>0</v>
      </c>
      <c r="T45" s="383">
        <f t="shared" si="3"/>
        <v>0</v>
      </c>
      <c r="U45" s="383">
        <f t="shared" si="4"/>
        <v>0</v>
      </c>
    </row>
    <row r="46" spans="1:21" x14ac:dyDescent="0.25">
      <c r="A46" s="384" t="s">
        <v>142</v>
      </c>
      <c r="B46" s="385" t="s">
        <v>141</v>
      </c>
      <c r="C46" s="293">
        <v>0</v>
      </c>
      <c r="D46" s="383">
        <v>0</v>
      </c>
      <c r="E46" s="383">
        <f t="shared" si="9"/>
        <v>0</v>
      </c>
      <c r="F46" s="383">
        <f t="shared" si="5"/>
        <v>0</v>
      </c>
      <c r="G46" s="386">
        <v>0</v>
      </c>
      <c r="H46" s="386">
        <v>0</v>
      </c>
      <c r="I46" s="386">
        <v>0</v>
      </c>
      <c r="J46" s="386">
        <v>0</v>
      </c>
      <c r="K46" s="386">
        <v>0</v>
      </c>
      <c r="L46" s="386">
        <v>0</v>
      </c>
      <c r="M46" s="386">
        <v>0</v>
      </c>
      <c r="N46" s="386">
        <v>0</v>
      </c>
      <c r="O46" s="386">
        <v>0</v>
      </c>
      <c r="P46" s="386">
        <v>0</v>
      </c>
      <c r="Q46" s="386">
        <v>0</v>
      </c>
      <c r="R46" s="386">
        <v>0</v>
      </c>
      <c r="S46" s="386">
        <v>0</v>
      </c>
      <c r="T46" s="383">
        <f t="shared" si="3"/>
        <v>0</v>
      </c>
      <c r="U46" s="383">
        <f t="shared" si="4"/>
        <v>0</v>
      </c>
    </row>
    <row r="47" spans="1:21" ht="31.5" x14ac:dyDescent="0.25">
      <c r="A47" s="384" t="s">
        <v>140</v>
      </c>
      <c r="B47" s="385" t="s">
        <v>139</v>
      </c>
      <c r="C47" s="293">
        <f>C39</f>
        <v>0.54200000000000004</v>
      </c>
      <c r="D47" s="383">
        <v>0</v>
      </c>
      <c r="E47" s="383">
        <f t="shared" si="9"/>
        <v>0.54200000000000004</v>
      </c>
      <c r="F47" s="383">
        <f t="shared" si="5"/>
        <v>0.54200000000000004</v>
      </c>
      <c r="G47" s="386">
        <v>0</v>
      </c>
      <c r="H47" s="386">
        <v>0.54200000000000004</v>
      </c>
      <c r="I47" s="386">
        <v>0.54200000000000004</v>
      </c>
      <c r="J47" s="386">
        <v>0.28499999999999998</v>
      </c>
      <c r="K47" s="386">
        <v>0.28499999999999998</v>
      </c>
      <c r="L47" s="386">
        <v>0</v>
      </c>
      <c r="M47" s="386">
        <v>0</v>
      </c>
      <c r="N47" s="386">
        <v>0</v>
      </c>
      <c r="O47" s="386">
        <v>0</v>
      </c>
      <c r="P47" s="386">
        <v>0</v>
      </c>
      <c r="Q47" s="386">
        <v>0</v>
      </c>
      <c r="R47" s="386">
        <v>0</v>
      </c>
      <c r="S47" s="386">
        <v>0</v>
      </c>
      <c r="T47" s="383">
        <f t="shared" si="3"/>
        <v>0.54200000000000004</v>
      </c>
      <c r="U47" s="383">
        <f t="shared" si="4"/>
        <v>0.28499999999999998</v>
      </c>
    </row>
    <row r="48" spans="1:21" ht="31.5" x14ac:dyDescent="0.25">
      <c r="A48" s="384" t="s">
        <v>138</v>
      </c>
      <c r="B48" s="385" t="s">
        <v>137</v>
      </c>
      <c r="C48" s="293">
        <v>0</v>
      </c>
      <c r="D48" s="383">
        <v>0</v>
      </c>
      <c r="E48" s="383">
        <f t="shared" si="9"/>
        <v>0</v>
      </c>
      <c r="F48" s="383">
        <f t="shared" si="5"/>
        <v>0</v>
      </c>
      <c r="G48" s="386">
        <v>0</v>
      </c>
      <c r="H48" s="386">
        <v>0</v>
      </c>
      <c r="I48" s="386">
        <v>0</v>
      </c>
      <c r="J48" s="386">
        <v>0</v>
      </c>
      <c r="K48" s="386">
        <v>0</v>
      </c>
      <c r="L48" s="386">
        <v>0</v>
      </c>
      <c r="M48" s="386">
        <v>0</v>
      </c>
      <c r="N48" s="386">
        <v>0</v>
      </c>
      <c r="O48" s="386">
        <v>0</v>
      </c>
      <c r="P48" s="386">
        <v>0</v>
      </c>
      <c r="Q48" s="386">
        <v>0</v>
      </c>
      <c r="R48" s="386">
        <v>0</v>
      </c>
      <c r="S48" s="386">
        <v>0</v>
      </c>
      <c r="T48" s="383">
        <f t="shared" si="3"/>
        <v>0</v>
      </c>
      <c r="U48" s="383">
        <f t="shared" si="4"/>
        <v>0</v>
      </c>
    </row>
    <row r="49" spans="1:21" x14ac:dyDescent="0.25">
      <c r="A49" s="384" t="s">
        <v>136</v>
      </c>
      <c r="B49" s="385" t="s">
        <v>135</v>
      </c>
      <c r="C49" s="293">
        <v>0</v>
      </c>
      <c r="D49" s="383">
        <v>0</v>
      </c>
      <c r="E49" s="383">
        <f t="shared" si="9"/>
        <v>0</v>
      </c>
      <c r="F49" s="383">
        <f t="shared" si="5"/>
        <v>0</v>
      </c>
      <c r="G49" s="386">
        <v>0</v>
      </c>
      <c r="H49" s="386">
        <v>0</v>
      </c>
      <c r="I49" s="386">
        <v>0</v>
      </c>
      <c r="J49" s="386">
        <v>0</v>
      </c>
      <c r="K49" s="386">
        <v>0</v>
      </c>
      <c r="L49" s="386">
        <v>0</v>
      </c>
      <c r="M49" s="386">
        <v>0</v>
      </c>
      <c r="N49" s="386">
        <v>0</v>
      </c>
      <c r="O49" s="386">
        <v>0</v>
      </c>
      <c r="P49" s="386">
        <v>0</v>
      </c>
      <c r="Q49" s="386">
        <v>0</v>
      </c>
      <c r="R49" s="386">
        <v>0</v>
      </c>
      <c r="S49" s="386">
        <v>0</v>
      </c>
      <c r="T49" s="383">
        <f t="shared" si="3"/>
        <v>0</v>
      </c>
      <c r="U49" s="383">
        <f t="shared" si="4"/>
        <v>0</v>
      </c>
    </row>
    <row r="50" spans="1:21" ht="18.75" x14ac:dyDescent="0.25">
      <c r="A50" s="384" t="s">
        <v>134</v>
      </c>
      <c r="B50" s="388" t="s">
        <v>527</v>
      </c>
      <c r="C50" s="293">
        <v>0</v>
      </c>
      <c r="D50" s="383">
        <v>0</v>
      </c>
      <c r="E50" s="383">
        <f t="shared" si="9"/>
        <v>0</v>
      </c>
      <c r="F50" s="383">
        <f t="shared" si="5"/>
        <v>0</v>
      </c>
      <c r="G50" s="386">
        <v>0</v>
      </c>
      <c r="H50" s="386">
        <v>0</v>
      </c>
      <c r="I50" s="386">
        <v>0</v>
      </c>
      <c r="J50" s="386">
        <v>0</v>
      </c>
      <c r="K50" s="386">
        <v>0</v>
      </c>
      <c r="L50" s="386">
        <v>0</v>
      </c>
      <c r="M50" s="386">
        <v>0</v>
      </c>
      <c r="N50" s="386">
        <v>0</v>
      </c>
      <c r="O50" s="386">
        <v>0</v>
      </c>
      <c r="P50" s="386">
        <v>0</v>
      </c>
      <c r="Q50" s="386">
        <v>0</v>
      </c>
      <c r="R50" s="386">
        <v>0</v>
      </c>
      <c r="S50" s="386">
        <v>0</v>
      </c>
      <c r="T50" s="383">
        <f t="shared" si="3"/>
        <v>0</v>
      </c>
      <c r="U50" s="383">
        <f t="shared" si="4"/>
        <v>0</v>
      </c>
    </row>
    <row r="51" spans="1:21" s="294" customFormat="1" ht="35.25" customHeight="1" x14ac:dyDescent="0.25">
      <c r="A51" s="381" t="s">
        <v>56</v>
      </c>
      <c r="B51" s="382" t="s">
        <v>133</v>
      </c>
      <c r="C51" s="293">
        <v>0</v>
      </c>
      <c r="D51" s="383">
        <v>0</v>
      </c>
      <c r="E51" s="383">
        <f t="shared" si="9"/>
        <v>0</v>
      </c>
      <c r="F51" s="383">
        <f t="shared" si="5"/>
        <v>0</v>
      </c>
      <c r="G51" s="383">
        <v>0</v>
      </c>
      <c r="H51" s="383">
        <v>0</v>
      </c>
      <c r="I51" s="383">
        <v>0</v>
      </c>
      <c r="J51" s="383">
        <v>0</v>
      </c>
      <c r="K51" s="383">
        <v>0</v>
      </c>
      <c r="L51" s="387">
        <v>0</v>
      </c>
      <c r="M51" s="383">
        <v>0</v>
      </c>
      <c r="N51" s="383">
        <v>0</v>
      </c>
      <c r="O51" s="383">
        <v>0</v>
      </c>
      <c r="P51" s="383">
        <v>0</v>
      </c>
      <c r="Q51" s="383">
        <v>0</v>
      </c>
      <c r="R51" s="383">
        <v>0</v>
      </c>
      <c r="S51" s="383">
        <v>0</v>
      </c>
      <c r="T51" s="383">
        <f t="shared" si="3"/>
        <v>0</v>
      </c>
      <c r="U51" s="383">
        <f t="shared" si="4"/>
        <v>0</v>
      </c>
    </row>
    <row r="52" spans="1:21" x14ac:dyDescent="0.25">
      <c r="A52" s="384" t="s">
        <v>132</v>
      </c>
      <c r="B52" s="385" t="s">
        <v>131</v>
      </c>
      <c r="C52" s="293">
        <f>C30</f>
        <v>0.59129281</v>
      </c>
      <c r="D52" s="383">
        <v>0</v>
      </c>
      <c r="E52" s="383">
        <f t="shared" si="9"/>
        <v>0.59129281</v>
      </c>
      <c r="F52" s="383">
        <f t="shared" si="5"/>
        <v>0.59129281</v>
      </c>
      <c r="G52" s="386">
        <v>0</v>
      </c>
      <c r="H52" s="386">
        <v>0.59129281</v>
      </c>
      <c r="I52" s="386">
        <v>0.59129281</v>
      </c>
      <c r="J52" s="386">
        <v>0.53881694999999996</v>
      </c>
      <c r="K52" s="386">
        <v>0.53881694999999996</v>
      </c>
      <c r="L52" s="386">
        <v>0</v>
      </c>
      <c r="M52" s="386">
        <v>0</v>
      </c>
      <c r="N52" s="386">
        <v>0</v>
      </c>
      <c r="O52" s="386">
        <v>0</v>
      </c>
      <c r="P52" s="386">
        <v>0</v>
      </c>
      <c r="Q52" s="386">
        <v>0</v>
      </c>
      <c r="R52" s="386">
        <v>0</v>
      </c>
      <c r="S52" s="386">
        <v>0</v>
      </c>
      <c r="T52" s="383">
        <f t="shared" si="3"/>
        <v>0.59129281</v>
      </c>
      <c r="U52" s="383">
        <f t="shared" si="4"/>
        <v>0.53881694999999996</v>
      </c>
    </row>
    <row r="53" spans="1:21" x14ac:dyDescent="0.25">
      <c r="A53" s="384" t="s">
        <v>130</v>
      </c>
      <c r="B53" s="385" t="s">
        <v>124</v>
      </c>
      <c r="C53" s="293">
        <v>0</v>
      </c>
      <c r="D53" s="383">
        <v>0</v>
      </c>
      <c r="E53" s="383">
        <f t="shared" si="9"/>
        <v>0</v>
      </c>
      <c r="F53" s="383">
        <f t="shared" si="5"/>
        <v>0</v>
      </c>
      <c r="G53" s="386">
        <v>0</v>
      </c>
      <c r="H53" s="386">
        <v>0</v>
      </c>
      <c r="I53" s="386">
        <v>0</v>
      </c>
      <c r="J53" s="386">
        <v>0</v>
      </c>
      <c r="K53" s="386">
        <v>0</v>
      </c>
      <c r="L53" s="389">
        <v>0</v>
      </c>
      <c r="M53" s="386">
        <v>0</v>
      </c>
      <c r="N53" s="386">
        <v>0</v>
      </c>
      <c r="O53" s="386">
        <v>0</v>
      </c>
      <c r="P53" s="386">
        <v>0</v>
      </c>
      <c r="Q53" s="386">
        <v>0</v>
      </c>
      <c r="R53" s="386">
        <v>0</v>
      </c>
      <c r="S53" s="386">
        <v>0</v>
      </c>
      <c r="T53" s="383">
        <f t="shared" si="3"/>
        <v>0</v>
      </c>
      <c r="U53" s="383">
        <f t="shared" si="4"/>
        <v>0</v>
      </c>
    </row>
    <row r="54" spans="1:21" x14ac:dyDescent="0.25">
      <c r="A54" s="384" t="s">
        <v>129</v>
      </c>
      <c r="B54" s="388" t="s">
        <v>123</v>
      </c>
      <c r="C54" s="293">
        <v>0</v>
      </c>
      <c r="D54" s="383">
        <v>0</v>
      </c>
      <c r="E54" s="383">
        <f t="shared" si="9"/>
        <v>0</v>
      </c>
      <c r="F54" s="383">
        <f t="shared" si="5"/>
        <v>0</v>
      </c>
      <c r="G54" s="386">
        <v>0</v>
      </c>
      <c r="H54" s="386">
        <v>0</v>
      </c>
      <c r="I54" s="386">
        <v>0</v>
      </c>
      <c r="J54" s="386">
        <v>0</v>
      </c>
      <c r="K54" s="386">
        <v>0</v>
      </c>
      <c r="L54" s="386">
        <v>0</v>
      </c>
      <c r="M54" s="386">
        <v>0</v>
      </c>
      <c r="N54" s="386">
        <v>0</v>
      </c>
      <c r="O54" s="386">
        <v>0</v>
      </c>
      <c r="P54" s="386">
        <v>0</v>
      </c>
      <c r="Q54" s="386">
        <v>0</v>
      </c>
      <c r="R54" s="386">
        <v>0</v>
      </c>
      <c r="S54" s="386">
        <v>0</v>
      </c>
      <c r="T54" s="383">
        <f t="shared" si="3"/>
        <v>0</v>
      </c>
      <c r="U54" s="383">
        <f t="shared" si="4"/>
        <v>0</v>
      </c>
    </row>
    <row r="55" spans="1:21" x14ac:dyDescent="0.25">
      <c r="A55" s="384" t="s">
        <v>128</v>
      </c>
      <c r="B55" s="388" t="s">
        <v>122</v>
      </c>
      <c r="C55" s="293">
        <v>0</v>
      </c>
      <c r="D55" s="383">
        <v>0</v>
      </c>
      <c r="E55" s="383">
        <f t="shared" si="9"/>
        <v>0</v>
      </c>
      <c r="F55" s="383">
        <f t="shared" si="5"/>
        <v>0</v>
      </c>
      <c r="G55" s="386">
        <v>0</v>
      </c>
      <c r="H55" s="386">
        <v>0</v>
      </c>
      <c r="I55" s="386">
        <v>0</v>
      </c>
      <c r="J55" s="386">
        <v>0</v>
      </c>
      <c r="K55" s="386">
        <v>0</v>
      </c>
      <c r="L55" s="386">
        <v>0</v>
      </c>
      <c r="M55" s="386">
        <v>0</v>
      </c>
      <c r="N55" s="386">
        <v>0</v>
      </c>
      <c r="O55" s="386">
        <v>0</v>
      </c>
      <c r="P55" s="386">
        <v>0</v>
      </c>
      <c r="Q55" s="386">
        <v>0</v>
      </c>
      <c r="R55" s="386">
        <v>0</v>
      </c>
      <c r="S55" s="386">
        <v>0</v>
      </c>
      <c r="T55" s="383">
        <f t="shared" si="3"/>
        <v>0</v>
      </c>
      <c r="U55" s="383">
        <f t="shared" si="4"/>
        <v>0</v>
      </c>
    </row>
    <row r="56" spans="1:21" x14ac:dyDescent="0.25">
      <c r="A56" s="384" t="s">
        <v>127</v>
      </c>
      <c r="B56" s="388" t="s">
        <v>121</v>
      </c>
      <c r="C56" s="293">
        <f>C47+C48+C49</f>
        <v>0.54200000000000004</v>
      </c>
      <c r="D56" s="383">
        <v>0</v>
      </c>
      <c r="E56" s="383">
        <f t="shared" si="9"/>
        <v>0.54200000000000004</v>
      </c>
      <c r="F56" s="383">
        <f t="shared" si="5"/>
        <v>0.54200000000000004</v>
      </c>
      <c r="G56" s="386">
        <v>0</v>
      </c>
      <c r="H56" s="386">
        <v>0.54200000000000004</v>
      </c>
      <c r="I56" s="386">
        <v>0.54200000000000004</v>
      </c>
      <c r="J56" s="386">
        <v>0.28499999999999998</v>
      </c>
      <c r="K56" s="386">
        <v>0.28499999999999998</v>
      </c>
      <c r="L56" s="386">
        <v>0</v>
      </c>
      <c r="M56" s="386">
        <v>0</v>
      </c>
      <c r="N56" s="386">
        <v>0</v>
      </c>
      <c r="O56" s="386">
        <v>0</v>
      </c>
      <c r="P56" s="386">
        <v>0</v>
      </c>
      <c r="Q56" s="386">
        <v>0</v>
      </c>
      <c r="R56" s="386">
        <v>0</v>
      </c>
      <c r="S56" s="386">
        <v>0</v>
      </c>
      <c r="T56" s="383">
        <f t="shared" si="3"/>
        <v>0.54200000000000004</v>
      </c>
      <c r="U56" s="383">
        <f t="shared" si="4"/>
        <v>0.28499999999999998</v>
      </c>
    </row>
    <row r="57" spans="1:21" ht="18.75" x14ac:dyDescent="0.25">
      <c r="A57" s="384" t="s">
        <v>126</v>
      </c>
      <c r="B57" s="388" t="s">
        <v>528</v>
      </c>
      <c r="C57" s="293">
        <v>0</v>
      </c>
      <c r="D57" s="383">
        <v>0</v>
      </c>
      <c r="E57" s="383">
        <f t="shared" si="9"/>
        <v>0</v>
      </c>
      <c r="F57" s="383">
        <f t="shared" si="5"/>
        <v>0</v>
      </c>
      <c r="G57" s="386">
        <v>0</v>
      </c>
      <c r="H57" s="386">
        <v>0</v>
      </c>
      <c r="I57" s="386">
        <v>0</v>
      </c>
      <c r="J57" s="386">
        <v>0</v>
      </c>
      <c r="K57" s="386">
        <v>0</v>
      </c>
      <c r="L57" s="386">
        <v>0</v>
      </c>
      <c r="M57" s="386">
        <v>0</v>
      </c>
      <c r="N57" s="386">
        <v>0</v>
      </c>
      <c r="O57" s="386">
        <v>0</v>
      </c>
      <c r="P57" s="386">
        <v>0</v>
      </c>
      <c r="Q57" s="386">
        <v>0</v>
      </c>
      <c r="R57" s="386">
        <v>0</v>
      </c>
      <c r="S57" s="386">
        <v>0</v>
      </c>
      <c r="T57" s="383">
        <f t="shared" si="3"/>
        <v>0</v>
      </c>
      <c r="U57" s="383">
        <f t="shared" si="4"/>
        <v>0</v>
      </c>
    </row>
    <row r="58" spans="1:21" s="294" customFormat="1" ht="36.75" customHeight="1" x14ac:dyDescent="0.25">
      <c r="A58" s="381" t="s">
        <v>55</v>
      </c>
      <c r="B58" s="390" t="s">
        <v>222</v>
      </c>
      <c r="C58" s="293">
        <v>0</v>
      </c>
      <c r="D58" s="383">
        <v>0</v>
      </c>
      <c r="E58" s="383">
        <f t="shared" si="9"/>
        <v>0</v>
      </c>
      <c r="F58" s="383">
        <f t="shared" si="5"/>
        <v>0</v>
      </c>
      <c r="G58" s="383">
        <v>0</v>
      </c>
      <c r="H58" s="383">
        <v>0</v>
      </c>
      <c r="I58" s="383">
        <v>0</v>
      </c>
      <c r="J58" s="383">
        <v>0</v>
      </c>
      <c r="K58" s="383">
        <v>0</v>
      </c>
      <c r="L58" s="387">
        <v>0</v>
      </c>
      <c r="M58" s="383">
        <v>0</v>
      </c>
      <c r="N58" s="383">
        <v>0</v>
      </c>
      <c r="O58" s="383">
        <v>0</v>
      </c>
      <c r="P58" s="383">
        <v>0</v>
      </c>
      <c r="Q58" s="383">
        <v>0</v>
      </c>
      <c r="R58" s="383">
        <v>0</v>
      </c>
      <c r="S58" s="383">
        <v>0</v>
      </c>
      <c r="T58" s="383">
        <f t="shared" si="3"/>
        <v>0</v>
      </c>
      <c r="U58" s="383">
        <f t="shared" si="4"/>
        <v>0</v>
      </c>
    </row>
    <row r="59" spans="1:21" s="294" customFormat="1" x14ac:dyDescent="0.25">
      <c r="A59" s="381" t="s">
        <v>53</v>
      </c>
      <c r="B59" s="382" t="s">
        <v>125</v>
      </c>
      <c r="C59" s="293">
        <v>0</v>
      </c>
      <c r="D59" s="383">
        <v>0</v>
      </c>
      <c r="E59" s="383">
        <f t="shared" si="9"/>
        <v>0</v>
      </c>
      <c r="F59" s="383">
        <f t="shared" si="5"/>
        <v>0</v>
      </c>
      <c r="G59" s="383">
        <v>0</v>
      </c>
      <c r="H59" s="383">
        <v>0</v>
      </c>
      <c r="I59" s="383">
        <v>0</v>
      </c>
      <c r="J59" s="383">
        <v>0</v>
      </c>
      <c r="K59" s="383">
        <v>0</v>
      </c>
      <c r="L59" s="387">
        <v>0</v>
      </c>
      <c r="M59" s="383">
        <v>0</v>
      </c>
      <c r="N59" s="383">
        <v>0</v>
      </c>
      <c r="O59" s="383">
        <v>0</v>
      </c>
      <c r="P59" s="383">
        <v>0</v>
      </c>
      <c r="Q59" s="383">
        <v>0</v>
      </c>
      <c r="R59" s="383">
        <v>0</v>
      </c>
      <c r="S59" s="383">
        <v>0</v>
      </c>
      <c r="T59" s="383">
        <f t="shared" si="3"/>
        <v>0</v>
      </c>
      <c r="U59" s="383">
        <f t="shared" si="4"/>
        <v>0</v>
      </c>
    </row>
    <row r="60" spans="1:21" x14ac:dyDescent="0.25">
      <c r="A60" s="384" t="s">
        <v>216</v>
      </c>
      <c r="B60" s="295" t="s">
        <v>145</v>
      </c>
      <c r="C60" s="293">
        <v>0</v>
      </c>
      <c r="D60" s="383">
        <v>0</v>
      </c>
      <c r="E60" s="383">
        <f t="shared" si="9"/>
        <v>0</v>
      </c>
      <c r="F60" s="383">
        <f t="shared" si="5"/>
        <v>0</v>
      </c>
      <c r="G60" s="386">
        <v>0</v>
      </c>
      <c r="H60" s="386">
        <v>0</v>
      </c>
      <c r="I60" s="386">
        <v>0</v>
      </c>
      <c r="J60" s="386">
        <v>0</v>
      </c>
      <c r="K60" s="386">
        <v>0</v>
      </c>
      <c r="L60" s="386">
        <v>0</v>
      </c>
      <c r="M60" s="386">
        <v>0</v>
      </c>
      <c r="N60" s="386">
        <v>0</v>
      </c>
      <c r="O60" s="386">
        <v>0</v>
      </c>
      <c r="P60" s="386">
        <v>0</v>
      </c>
      <c r="Q60" s="386">
        <v>0</v>
      </c>
      <c r="R60" s="386">
        <v>0</v>
      </c>
      <c r="S60" s="386">
        <v>0</v>
      </c>
      <c r="T60" s="383">
        <f t="shared" si="3"/>
        <v>0</v>
      </c>
      <c r="U60" s="383">
        <f t="shared" si="4"/>
        <v>0</v>
      </c>
    </row>
    <row r="61" spans="1:21" x14ac:dyDescent="0.25">
      <c r="A61" s="384" t="s">
        <v>217</v>
      </c>
      <c r="B61" s="295" t="s">
        <v>143</v>
      </c>
      <c r="C61" s="293">
        <v>0</v>
      </c>
      <c r="D61" s="383">
        <v>0</v>
      </c>
      <c r="E61" s="383">
        <f t="shared" si="9"/>
        <v>0</v>
      </c>
      <c r="F61" s="383">
        <f t="shared" si="5"/>
        <v>0</v>
      </c>
      <c r="G61" s="386">
        <v>0</v>
      </c>
      <c r="H61" s="386">
        <v>0</v>
      </c>
      <c r="I61" s="386">
        <v>0</v>
      </c>
      <c r="J61" s="386">
        <v>0</v>
      </c>
      <c r="K61" s="386">
        <v>0</v>
      </c>
      <c r="L61" s="386">
        <v>0</v>
      </c>
      <c r="M61" s="386">
        <v>0</v>
      </c>
      <c r="N61" s="386">
        <v>0</v>
      </c>
      <c r="O61" s="386">
        <v>0</v>
      </c>
      <c r="P61" s="386">
        <v>0</v>
      </c>
      <c r="Q61" s="386">
        <v>0</v>
      </c>
      <c r="R61" s="386">
        <v>0</v>
      </c>
      <c r="S61" s="386">
        <v>0</v>
      </c>
      <c r="T61" s="383">
        <f t="shared" si="3"/>
        <v>0</v>
      </c>
      <c r="U61" s="383">
        <f t="shared" si="4"/>
        <v>0</v>
      </c>
    </row>
    <row r="62" spans="1:21" x14ac:dyDescent="0.25">
      <c r="A62" s="384" t="s">
        <v>218</v>
      </c>
      <c r="B62" s="295" t="s">
        <v>141</v>
      </c>
      <c r="C62" s="293">
        <v>0</v>
      </c>
      <c r="D62" s="383">
        <v>0</v>
      </c>
      <c r="E62" s="383">
        <f t="shared" si="9"/>
        <v>0</v>
      </c>
      <c r="F62" s="383">
        <f t="shared" si="5"/>
        <v>0</v>
      </c>
      <c r="G62" s="386">
        <v>0</v>
      </c>
      <c r="H62" s="386">
        <v>0</v>
      </c>
      <c r="I62" s="386">
        <v>0</v>
      </c>
      <c r="J62" s="386">
        <v>0</v>
      </c>
      <c r="K62" s="386">
        <v>0</v>
      </c>
      <c r="L62" s="386">
        <v>0</v>
      </c>
      <c r="M62" s="386">
        <v>0</v>
      </c>
      <c r="N62" s="386">
        <v>0</v>
      </c>
      <c r="O62" s="386">
        <v>0</v>
      </c>
      <c r="P62" s="386">
        <v>0</v>
      </c>
      <c r="Q62" s="386">
        <v>0</v>
      </c>
      <c r="R62" s="386">
        <v>0</v>
      </c>
      <c r="S62" s="386">
        <v>0</v>
      </c>
      <c r="T62" s="383">
        <f t="shared" si="3"/>
        <v>0</v>
      </c>
      <c r="U62" s="383">
        <f t="shared" si="4"/>
        <v>0</v>
      </c>
    </row>
    <row r="63" spans="1:21" x14ac:dyDescent="0.25">
      <c r="A63" s="384" t="s">
        <v>219</v>
      </c>
      <c r="B63" s="295" t="s">
        <v>221</v>
      </c>
      <c r="C63" s="293">
        <f>C56</f>
        <v>0.54200000000000004</v>
      </c>
      <c r="D63" s="383">
        <v>0</v>
      </c>
      <c r="E63" s="383">
        <f t="shared" si="9"/>
        <v>0.54200000000000004</v>
      </c>
      <c r="F63" s="383">
        <f t="shared" si="5"/>
        <v>0.54200000000000004</v>
      </c>
      <c r="G63" s="386">
        <v>0</v>
      </c>
      <c r="H63" s="386">
        <v>0.54200000000000004</v>
      </c>
      <c r="I63" s="386">
        <v>0.54200000000000004</v>
      </c>
      <c r="J63" s="386">
        <v>0.28499999999999998</v>
      </c>
      <c r="K63" s="386">
        <v>0.28499999999999998</v>
      </c>
      <c r="L63" s="386">
        <v>0</v>
      </c>
      <c r="M63" s="386">
        <v>0</v>
      </c>
      <c r="N63" s="386">
        <v>0</v>
      </c>
      <c r="O63" s="386">
        <v>0</v>
      </c>
      <c r="P63" s="386">
        <v>0</v>
      </c>
      <c r="Q63" s="386">
        <v>0</v>
      </c>
      <c r="R63" s="386">
        <v>0</v>
      </c>
      <c r="S63" s="386">
        <v>0</v>
      </c>
      <c r="T63" s="383">
        <f t="shared" si="3"/>
        <v>0.54200000000000004</v>
      </c>
      <c r="U63" s="383">
        <f t="shared" si="4"/>
        <v>0.28499999999999998</v>
      </c>
    </row>
    <row r="64" spans="1:21" ht="18.75" x14ac:dyDescent="0.25">
      <c r="A64" s="384" t="s">
        <v>220</v>
      </c>
      <c r="B64" s="388" t="s">
        <v>528</v>
      </c>
      <c r="C64" s="293">
        <v>0</v>
      </c>
      <c r="D64" s="383">
        <v>0</v>
      </c>
      <c r="E64" s="383">
        <f t="shared" si="9"/>
        <v>0</v>
      </c>
      <c r="F64" s="383">
        <f t="shared" si="5"/>
        <v>0</v>
      </c>
      <c r="G64" s="386">
        <v>0</v>
      </c>
      <c r="H64" s="386">
        <v>0</v>
      </c>
      <c r="I64" s="386">
        <v>0</v>
      </c>
      <c r="J64" s="386">
        <v>0</v>
      </c>
      <c r="K64" s="386">
        <v>0</v>
      </c>
      <c r="L64" s="386">
        <v>0</v>
      </c>
      <c r="M64" s="386">
        <v>0</v>
      </c>
      <c r="N64" s="386">
        <v>0</v>
      </c>
      <c r="O64" s="386">
        <v>0</v>
      </c>
      <c r="P64" s="386">
        <v>0</v>
      </c>
      <c r="Q64" s="386">
        <v>0</v>
      </c>
      <c r="R64" s="386">
        <v>0</v>
      </c>
      <c r="S64" s="386">
        <v>0</v>
      </c>
      <c r="T64" s="383">
        <f t="shared" si="3"/>
        <v>0</v>
      </c>
      <c r="U64" s="383">
        <f t="shared" si="4"/>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507"/>
      <c r="C66" s="507"/>
      <c r="D66" s="507"/>
      <c r="E66" s="507"/>
      <c r="F66" s="507"/>
      <c r="G66" s="507"/>
      <c r="H66" s="507"/>
      <c r="I66" s="507"/>
      <c r="J66" s="367"/>
      <c r="K66" s="367"/>
      <c r="L66" s="367"/>
      <c r="M66" s="367"/>
      <c r="N66" s="367"/>
      <c r="O66" s="367"/>
      <c r="P66" s="367"/>
      <c r="Q66" s="367"/>
      <c r="R66" s="367"/>
      <c r="S66" s="367"/>
      <c r="T66" s="59"/>
    </row>
    <row r="67" spans="1:20" x14ac:dyDescent="0.25">
      <c r="A67" s="55"/>
      <c r="B67" s="55"/>
      <c r="C67" s="55"/>
      <c r="D67" s="55"/>
      <c r="E67" s="55"/>
      <c r="F67" s="55"/>
      <c r="T67" s="55"/>
    </row>
    <row r="68" spans="1:20" ht="50.25" customHeight="1" x14ac:dyDescent="0.25">
      <c r="A68" s="55"/>
      <c r="B68" s="508"/>
      <c r="C68" s="508"/>
      <c r="D68" s="508"/>
      <c r="E68" s="508"/>
      <c r="F68" s="508"/>
      <c r="G68" s="508"/>
      <c r="H68" s="508"/>
      <c r="I68" s="508"/>
      <c r="J68" s="368"/>
      <c r="K68" s="368"/>
      <c r="L68" s="368"/>
      <c r="M68" s="368"/>
      <c r="N68" s="368"/>
      <c r="O68" s="368"/>
      <c r="P68" s="368"/>
      <c r="Q68" s="368"/>
      <c r="R68" s="368"/>
      <c r="S68" s="368"/>
      <c r="T68" s="55"/>
    </row>
    <row r="69" spans="1:20" x14ac:dyDescent="0.25">
      <c r="A69" s="55"/>
      <c r="B69" s="55"/>
      <c r="C69" s="55"/>
      <c r="D69" s="55"/>
      <c r="E69" s="55"/>
      <c r="F69" s="55"/>
      <c r="T69" s="55"/>
    </row>
    <row r="70" spans="1:20" ht="36.75" customHeight="1" x14ac:dyDescent="0.25">
      <c r="A70" s="55"/>
      <c r="B70" s="507"/>
      <c r="C70" s="507"/>
      <c r="D70" s="507"/>
      <c r="E70" s="507"/>
      <c r="F70" s="507"/>
      <c r="G70" s="507"/>
      <c r="H70" s="507"/>
      <c r="I70" s="507"/>
      <c r="J70" s="367"/>
      <c r="K70" s="367"/>
      <c r="L70" s="367"/>
      <c r="M70" s="367"/>
      <c r="N70" s="367"/>
      <c r="O70" s="367"/>
      <c r="P70" s="367"/>
      <c r="Q70" s="367"/>
      <c r="R70" s="367"/>
      <c r="S70" s="367"/>
      <c r="T70" s="55"/>
    </row>
    <row r="71" spans="1:20" x14ac:dyDescent="0.25">
      <c r="A71" s="55"/>
      <c r="B71" s="58"/>
      <c r="C71" s="58"/>
      <c r="D71" s="58"/>
      <c r="E71" s="58"/>
      <c r="F71" s="58"/>
      <c r="T71" s="55"/>
    </row>
    <row r="72" spans="1:20" ht="51" customHeight="1" x14ac:dyDescent="0.25">
      <c r="A72" s="55"/>
      <c r="B72" s="507"/>
      <c r="C72" s="507"/>
      <c r="D72" s="507"/>
      <c r="E72" s="507"/>
      <c r="F72" s="507"/>
      <c r="G72" s="507"/>
      <c r="H72" s="507"/>
      <c r="I72" s="507"/>
      <c r="J72" s="367"/>
      <c r="K72" s="367"/>
      <c r="L72" s="367"/>
      <c r="M72" s="367"/>
      <c r="N72" s="367"/>
      <c r="O72" s="367"/>
      <c r="P72" s="367"/>
      <c r="Q72" s="367"/>
      <c r="R72" s="367"/>
      <c r="S72" s="367"/>
      <c r="T72" s="55"/>
    </row>
    <row r="73" spans="1:20" ht="32.25" customHeight="1" x14ac:dyDescent="0.25">
      <c r="A73" s="55"/>
      <c r="B73" s="508"/>
      <c r="C73" s="508"/>
      <c r="D73" s="508"/>
      <c r="E73" s="508"/>
      <c r="F73" s="508"/>
      <c r="G73" s="508"/>
      <c r="H73" s="508"/>
      <c r="I73" s="508"/>
      <c r="J73" s="368"/>
      <c r="K73" s="368"/>
      <c r="L73" s="368"/>
      <c r="M73" s="368"/>
      <c r="N73" s="368"/>
      <c r="O73" s="368"/>
      <c r="P73" s="368"/>
      <c r="Q73" s="368"/>
      <c r="R73" s="368"/>
      <c r="S73" s="368"/>
      <c r="T73" s="55"/>
    </row>
    <row r="74" spans="1:20" ht="51.75" customHeight="1" x14ac:dyDescent="0.25">
      <c r="A74" s="55"/>
      <c r="B74" s="507"/>
      <c r="C74" s="507"/>
      <c r="D74" s="507"/>
      <c r="E74" s="507"/>
      <c r="F74" s="507"/>
      <c r="G74" s="507"/>
      <c r="H74" s="507"/>
      <c r="I74" s="507"/>
      <c r="J74" s="367"/>
      <c r="K74" s="367"/>
      <c r="L74" s="367"/>
      <c r="M74" s="367"/>
      <c r="N74" s="367"/>
      <c r="O74" s="367"/>
      <c r="P74" s="367"/>
      <c r="Q74" s="367"/>
      <c r="R74" s="367"/>
      <c r="S74" s="367"/>
      <c r="T74" s="55"/>
    </row>
    <row r="75" spans="1:20" ht="21.75" customHeight="1" x14ac:dyDescent="0.25">
      <c r="A75" s="55"/>
      <c r="B75" s="505"/>
      <c r="C75" s="505"/>
      <c r="D75" s="505"/>
      <c r="E75" s="505"/>
      <c r="F75" s="505"/>
      <c r="G75" s="505"/>
      <c r="H75" s="505"/>
      <c r="I75" s="505"/>
      <c r="J75" s="365"/>
      <c r="K75" s="365"/>
      <c r="L75" s="365"/>
      <c r="M75" s="365"/>
      <c r="N75" s="365"/>
      <c r="O75" s="365"/>
      <c r="P75" s="365"/>
      <c r="Q75" s="365"/>
      <c r="R75" s="365"/>
      <c r="S75" s="365"/>
      <c r="T75" s="55"/>
    </row>
    <row r="76" spans="1:20" ht="23.25" customHeight="1" x14ac:dyDescent="0.25">
      <c r="A76" s="55"/>
      <c r="B76" s="56"/>
      <c r="C76" s="56"/>
      <c r="D76" s="56"/>
      <c r="E76" s="56"/>
      <c r="F76" s="56"/>
      <c r="T76" s="55"/>
    </row>
    <row r="77" spans="1:20" ht="18.75" customHeight="1" x14ac:dyDescent="0.25">
      <c r="A77" s="55"/>
      <c r="B77" s="506"/>
      <c r="C77" s="506"/>
      <c r="D77" s="506"/>
      <c r="E77" s="506"/>
      <c r="F77" s="506"/>
      <c r="G77" s="506"/>
      <c r="H77" s="506"/>
      <c r="I77" s="506"/>
      <c r="J77" s="366"/>
      <c r="K77" s="366"/>
      <c r="L77" s="366"/>
      <c r="M77" s="366"/>
      <c r="N77" s="366"/>
      <c r="O77" s="366"/>
      <c r="P77" s="366"/>
      <c r="Q77" s="366"/>
      <c r="R77" s="366"/>
      <c r="S77" s="366"/>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E24:E29 E31:E64 T25:T64 C24:T24">
    <cfRule type="cellIs" dxfId="24" priority="25" operator="notEqual">
      <formula>0</formula>
    </cfRule>
  </conditionalFormatting>
  <conditionalFormatting sqref="D24:D29 D31:D64 C24:S24">
    <cfRule type="cellIs" dxfId="23" priority="21" operator="notEqual">
      <formula>0</formula>
    </cfRule>
  </conditionalFormatting>
  <conditionalFormatting sqref="F24:F64">
    <cfRule type="cellIs" dxfId="22" priority="20" operator="notEqual">
      <formula>0</formula>
    </cfRule>
  </conditionalFormatting>
  <conditionalFormatting sqref="G24:G64">
    <cfRule type="cellIs" dxfId="21" priority="19" operator="notEqual">
      <formula>0</formula>
    </cfRule>
  </conditionalFormatting>
  <conditionalFormatting sqref="U24:U64">
    <cfRule type="cellIs" dxfId="20" priority="18" operator="notEqual">
      <formula>0</formula>
    </cfRule>
  </conditionalFormatting>
  <conditionalFormatting sqref="H24:S26 H28:S29 H27:I27 K27:S27 C24:J24 H31:H64 L31:S34 J31:J34 J35:S64">
    <cfRule type="cellIs" dxfId="19" priority="17" operator="notEqual">
      <formula>0</formula>
    </cfRule>
  </conditionalFormatting>
  <conditionalFormatting sqref="H30 L30:S30 J30">
    <cfRule type="cellIs" dxfId="18" priority="16" operator="notEqual">
      <formula>0</formula>
    </cfRule>
  </conditionalFormatting>
  <conditionalFormatting sqref="C30:H30 J30">
    <cfRule type="cellIs" dxfId="17" priority="15" operator="notEqual">
      <formula>0</formula>
    </cfRule>
  </conditionalFormatting>
  <conditionalFormatting sqref="C24">
    <cfRule type="cellIs" dxfId="16" priority="14" operator="notEqual">
      <formula>0</formula>
    </cfRule>
  </conditionalFormatting>
  <conditionalFormatting sqref="C24:S24">
    <cfRule type="cellIs" dxfId="15" priority="29" operator="greaterThan">
      <formula>0</formula>
    </cfRule>
  </conditionalFormatting>
  <conditionalFormatting sqref="D31">
    <cfRule type="cellIs" dxfId="14" priority="24" operator="greaterThan">
      <formula>0</formula>
    </cfRule>
  </conditionalFormatting>
  <conditionalFormatting sqref="D31">
    <cfRule type="cellIs" dxfId="13" priority="23" operator="greaterThan">
      <formula>0</formula>
    </cfRule>
  </conditionalFormatting>
  <conditionalFormatting sqref="D31">
    <cfRule type="cellIs" dxfId="12" priority="22" operator="greaterThan">
      <formula>0</formula>
    </cfRule>
  </conditionalFormatting>
  <conditionalFormatting sqref="C30">
    <cfRule type="cellIs" dxfId="11" priority="12" operator="greaterThan">
      <formula>0</formula>
    </cfRule>
  </conditionalFormatting>
  <conditionalFormatting sqref="C31">
    <cfRule type="cellIs" dxfId="10" priority="11" operator="greaterThan">
      <formula>0</formula>
    </cfRule>
  </conditionalFormatting>
  <conditionalFormatting sqref="C31">
    <cfRule type="cellIs" dxfId="9" priority="10" operator="greaterThan">
      <formula>0</formula>
    </cfRule>
  </conditionalFormatting>
  <conditionalFormatting sqref="C31">
    <cfRule type="cellIs" dxfId="8" priority="9" operator="greaterThan">
      <formula>0</formula>
    </cfRule>
  </conditionalFormatting>
  <conditionalFormatting sqref="C25:C64">
    <cfRule type="cellIs" dxfId="7" priority="8" operator="notEqual">
      <formula>0</formula>
    </cfRule>
  </conditionalFormatting>
  <conditionalFormatting sqref="J27">
    <cfRule type="cellIs" dxfId="6" priority="7" operator="notEqual">
      <formula>0</formula>
    </cfRule>
  </conditionalFormatting>
  <conditionalFormatting sqref="K31:K34">
    <cfRule type="cellIs" dxfId="5" priority="6" operator="notEqual">
      <formula>0</formula>
    </cfRule>
  </conditionalFormatting>
  <conditionalFormatting sqref="K30">
    <cfRule type="cellIs" dxfId="4" priority="5" operator="notEqual">
      <formula>0</formula>
    </cfRule>
  </conditionalFormatting>
  <conditionalFormatting sqref="K30">
    <cfRule type="cellIs" dxfId="3" priority="4" operator="notEqual">
      <formula>0</formula>
    </cfRule>
  </conditionalFormatting>
  <conditionalFormatting sqref="I31:I64">
    <cfRule type="cellIs" dxfId="2" priority="3" operator="notEqual">
      <formula>0</formula>
    </cfRule>
  </conditionalFormatting>
  <conditionalFormatting sqref="I30">
    <cfRule type="cellIs" dxfId="1" priority="2" operator="notEqual">
      <formula>0</formula>
    </cfRule>
  </conditionalFormatting>
  <conditionalFormatting sqref="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9" zoomScale="85" zoomScaleSheetLayoutView="85"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7109375" style="18" customWidth="1"/>
    <col min="15" max="15" width="22.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28515625" style="18" customWidth="1"/>
    <col min="24" max="25" width="10.7109375" style="18" customWidth="1"/>
    <col min="26" max="26" width="7.7109375" style="18" customWidth="1"/>
    <col min="27" max="28" width="10.7109375" style="18" customWidth="1"/>
    <col min="29" max="29" width="15.5703125" style="18" customWidth="1"/>
    <col min="30" max="30" width="12.85546875" style="18" customWidth="1"/>
    <col min="31" max="31" width="15.85546875" style="18" customWidth="1"/>
    <col min="32" max="32" width="11.7109375" style="18" customWidth="1"/>
    <col min="33" max="33" width="11.5703125" style="18" customWidth="1"/>
    <col min="34" max="35" width="12"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11" t="str">
        <f>'1. паспорт местоположение'!A5:C5</f>
        <v>Год раскрытия информации: 2022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4"/>
    </row>
    <row r="7" spans="1:48" ht="18.75" x14ac:dyDescent="0.25">
      <c r="A7" s="427" t="s">
        <v>6</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x14ac:dyDescent="0.25">
      <c r="A12" s="421" t="str">
        <f>'1. паспорт местоположение'!A12:C12</f>
        <v>H_16-0274</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3" t="s">
        <v>4</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1" t="str">
        <f>'1. паспорт местоположение'!A15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3" t="s">
        <v>3</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1"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1" customFormat="1" x14ac:dyDescent="0.25">
      <c r="A21" s="518" t="s">
        <v>442</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1" customFormat="1" ht="58.5" customHeight="1" x14ac:dyDescent="0.25">
      <c r="A22" s="519" t="s">
        <v>49</v>
      </c>
      <c r="B22" s="522" t="s">
        <v>21</v>
      </c>
      <c r="C22" s="519" t="s">
        <v>48</v>
      </c>
      <c r="D22" s="519" t="s">
        <v>47</v>
      </c>
      <c r="E22" s="525" t="s">
        <v>453</v>
      </c>
      <c r="F22" s="526"/>
      <c r="G22" s="526"/>
      <c r="H22" s="526"/>
      <c r="I22" s="526"/>
      <c r="J22" s="526"/>
      <c r="K22" s="526"/>
      <c r="L22" s="527"/>
      <c r="M22" s="519" t="s">
        <v>46</v>
      </c>
      <c r="N22" s="519" t="s">
        <v>45</v>
      </c>
      <c r="O22" s="519" t="s">
        <v>44</v>
      </c>
      <c r="P22" s="528" t="s">
        <v>229</v>
      </c>
      <c r="Q22" s="528" t="s">
        <v>43</v>
      </c>
      <c r="R22" s="528" t="s">
        <v>42</v>
      </c>
      <c r="S22" s="528" t="s">
        <v>41</v>
      </c>
      <c r="T22" s="528"/>
      <c r="U22" s="529" t="s">
        <v>40</v>
      </c>
      <c r="V22" s="529" t="s">
        <v>39</v>
      </c>
      <c r="W22" s="528" t="s">
        <v>38</v>
      </c>
      <c r="X22" s="528" t="s">
        <v>37</v>
      </c>
      <c r="Y22" s="528" t="s">
        <v>36</v>
      </c>
      <c r="Z22" s="542" t="s">
        <v>35</v>
      </c>
      <c r="AA22" s="528" t="s">
        <v>34</v>
      </c>
      <c r="AB22" s="528" t="s">
        <v>33</v>
      </c>
      <c r="AC22" s="528" t="s">
        <v>32</v>
      </c>
      <c r="AD22" s="528" t="s">
        <v>31</v>
      </c>
      <c r="AE22" s="528" t="s">
        <v>30</v>
      </c>
      <c r="AF22" s="528" t="s">
        <v>29</v>
      </c>
      <c r="AG22" s="528"/>
      <c r="AH22" s="528"/>
      <c r="AI22" s="528"/>
      <c r="AJ22" s="528"/>
      <c r="AK22" s="528"/>
      <c r="AL22" s="528" t="s">
        <v>28</v>
      </c>
      <c r="AM22" s="528"/>
      <c r="AN22" s="528"/>
      <c r="AO22" s="528"/>
      <c r="AP22" s="528" t="s">
        <v>27</v>
      </c>
      <c r="AQ22" s="528"/>
      <c r="AR22" s="528" t="s">
        <v>26</v>
      </c>
      <c r="AS22" s="528" t="s">
        <v>25</v>
      </c>
      <c r="AT22" s="528" t="s">
        <v>24</v>
      </c>
      <c r="AU22" s="528" t="s">
        <v>23</v>
      </c>
      <c r="AV22" s="532" t="s">
        <v>22</v>
      </c>
    </row>
    <row r="23" spans="1:48" s="21" customFormat="1" ht="64.5" customHeight="1" x14ac:dyDescent="0.25">
      <c r="A23" s="520"/>
      <c r="B23" s="523"/>
      <c r="C23" s="520"/>
      <c r="D23" s="520"/>
      <c r="E23" s="534" t="s">
        <v>20</v>
      </c>
      <c r="F23" s="536" t="s">
        <v>124</v>
      </c>
      <c r="G23" s="536" t="s">
        <v>123</v>
      </c>
      <c r="H23" s="536" t="s">
        <v>122</v>
      </c>
      <c r="I23" s="540" t="s">
        <v>363</v>
      </c>
      <c r="J23" s="540" t="s">
        <v>364</v>
      </c>
      <c r="K23" s="540" t="s">
        <v>365</v>
      </c>
      <c r="L23" s="536" t="s">
        <v>73</v>
      </c>
      <c r="M23" s="520"/>
      <c r="N23" s="520"/>
      <c r="O23" s="520"/>
      <c r="P23" s="528"/>
      <c r="Q23" s="528"/>
      <c r="R23" s="528"/>
      <c r="S23" s="538" t="s">
        <v>1</v>
      </c>
      <c r="T23" s="538" t="s">
        <v>8</v>
      </c>
      <c r="U23" s="529"/>
      <c r="V23" s="529"/>
      <c r="W23" s="528"/>
      <c r="X23" s="528"/>
      <c r="Y23" s="528"/>
      <c r="Z23" s="528"/>
      <c r="AA23" s="528"/>
      <c r="AB23" s="528"/>
      <c r="AC23" s="528"/>
      <c r="AD23" s="528"/>
      <c r="AE23" s="528"/>
      <c r="AF23" s="528" t="s">
        <v>19</v>
      </c>
      <c r="AG23" s="528"/>
      <c r="AH23" s="528" t="s">
        <v>18</v>
      </c>
      <c r="AI23" s="528"/>
      <c r="AJ23" s="519" t="s">
        <v>17</v>
      </c>
      <c r="AK23" s="519" t="s">
        <v>16</v>
      </c>
      <c r="AL23" s="519" t="s">
        <v>15</v>
      </c>
      <c r="AM23" s="519" t="s">
        <v>14</v>
      </c>
      <c r="AN23" s="519" t="s">
        <v>13</v>
      </c>
      <c r="AO23" s="519" t="s">
        <v>12</v>
      </c>
      <c r="AP23" s="519" t="s">
        <v>11</v>
      </c>
      <c r="AQ23" s="530" t="s">
        <v>8</v>
      </c>
      <c r="AR23" s="528"/>
      <c r="AS23" s="528"/>
      <c r="AT23" s="528"/>
      <c r="AU23" s="528"/>
      <c r="AV23" s="533"/>
    </row>
    <row r="24" spans="1:48" s="21" customFormat="1" ht="96.7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22" t="s">
        <v>10</v>
      </c>
      <c r="AG24" s="122" t="s">
        <v>9</v>
      </c>
      <c r="AH24" s="123" t="s">
        <v>1</v>
      </c>
      <c r="AI24" s="123" t="s">
        <v>8</v>
      </c>
      <c r="AJ24" s="521"/>
      <c r="AK24" s="521"/>
      <c r="AL24" s="521"/>
      <c r="AM24" s="521"/>
      <c r="AN24" s="521"/>
      <c r="AO24" s="521"/>
      <c r="AP24" s="521"/>
      <c r="AQ24" s="531"/>
      <c r="AR24" s="528"/>
      <c r="AS24" s="528"/>
      <c r="AT24" s="528"/>
      <c r="AU24" s="528"/>
      <c r="AV24" s="53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74" customFormat="1" ht="38.25" x14ac:dyDescent="0.2">
      <c r="A26" s="271">
        <v>1</v>
      </c>
      <c r="B26" s="272" t="s">
        <v>463</v>
      </c>
      <c r="C26" s="272" t="s">
        <v>60</v>
      </c>
      <c r="D26" s="273">
        <f>'6.1. Паспорт сетевой график'!D53</f>
        <v>44561</v>
      </c>
      <c r="E26" s="271"/>
      <c r="F26" s="271"/>
      <c r="G26" s="271"/>
      <c r="H26" s="271"/>
      <c r="I26" s="275">
        <f>'6.2. Паспорт фин осв ввод'!J39</f>
        <v>0.28499999999999998</v>
      </c>
      <c r="J26" s="271"/>
      <c r="K26" s="271"/>
      <c r="L26" s="271"/>
      <c r="M26" s="350" t="s">
        <v>549</v>
      </c>
      <c r="N26" s="350" t="s">
        <v>550</v>
      </c>
      <c r="O26" s="350" t="s">
        <v>551</v>
      </c>
      <c r="P26" s="351">
        <v>204</v>
      </c>
      <c r="Q26" s="350" t="s">
        <v>552</v>
      </c>
      <c r="R26" s="351">
        <v>204</v>
      </c>
      <c r="S26" s="350" t="s">
        <v>553</v>
      </c>
      <c r="T26" s="350" t="s">
        <v>554</v>
      </c>
      <c r="U26" s="352" t="s">
        <v>60</v>
      </c>
      <c r="V26" s="352">
        <v>2</v>
      </c>
      <c r="W26" s="350" t="s">
        <v>555</v>
      </c>
      <c r="X26" s="351">
        <v>202.27</v>
      </c>
      <c r="Y26" s="350"/>
      <c r="Z26" s="353"/>
      <c r="AA26" s="351"/>
      <c r="AB26" s="351">
        <v>202.27</v>
      </c>
      <c r="AC26" s="351" t="s">
        <v>555</v>
      </c>
      <c r="AD26" s="351">
        <v>112.258</v>
      </c>
      <c r="AE26" s="351">
        <v>112.258</v>
      </c>
      <c r="AF26" s="352" t="s">
        <v>556</v>
      </c>
      <c r="AG26" s="350" t="s">
        <v>557</v>
      </c>
      <c r="AH26" s="353">
        <v>43697</v>
      </c>
      <c r="AI26" s="353">
        <v>43697</v>
      </c>
      <c r="AJ26" s="353">
        <v>43706</v>
      </c>
      <c r="AK26" s="353">
        <v>43724</v>
      </c>
      <c r="AL26" s="350"/>
      <c r="AM26" s="350"/>
      <c r="AN26" s="353"/>
      <c r="AO26" s="350"/>
      <c r="AP26" s="353">
        <v>43753</v>
      </c>
      <c r="AQ26" s="353">
        <v>43753</v>
      </c>
      <c r="AR26" s="353">
        <v>43753</v>
      </c>
      <c r="AS26" s="353">
        <v>43753</v>
      </c>
      <c r="AT26" s="353">
        <v>43814</v>
      </c>
      <c r="AU26" s="350"/>
      <c r="AV26" s="350" t="s">
        <v>558</v>
      </c>
    </row>
    <row r="27" spans="1:48" s="274" customFormat="1" ht="25.5" x14ac:dyDescent="0.2">
      <c r="A27" s="271"/>
      <c r="B27" s="272"/>
      <c r="C27" s="272"/>
      <c r="D27" s="273"/>
      <c r="E27" s="271"/>
      <c r="F27" s="271"/>
      <c r="G27" s="271"/>
      <c r="H27" s="271"/>
      <c r="I27" s="275"/>
      <c r="J27" s="271"/>
      <c r="K27" s="271"/>
      <c r="L27" s="271"/>
      <c r="M27" s="350"/>
      <c r="N27" s="350"/>
      <c r="O27" s="350"/>
      <c r="P27" s="351"/>
      <c r="Q27" s="350"/>
      <c r="R27" s="351"/>
      <c r="S27" s="350"/>
      <c r="T27" s="350"/>
      <c r="U27" s="352"/>
      <c r="V27" s="352"/>
      <c r="W27" s="350" t="s">
        <v>559</v>
      </c>
      <c r="X27" s="351">
        <v>204</v>
      </c>
      <c r="Y27" s="350"/>
      <c r="Z27" s="353"/>
      <c r="AA27" s="351"/>
      <c r="AB27" s="351"/>
      <c r="AC27" s="351"/>
      <c r="AD27" s="351"/>
      <c r="AE27" s="351"/>
      <c r="AF27" s="352"/>
      <c r="AG27" s="350"/>
      <c r="AH27" s="353"/>
      <c r="AI27" s="353"/>
      <c r="AJ27" s="353"/>
      <c r="AK27" s="353"/>
      <c r="AL27" s="350"/>
      <c r="AM27" s="350"/>
      <c r="AN27" s="353"/>
      <c r="AO27" s="350"/>
      <c r="AP27" s="353"/>
      <c r="AQ27" s="353"/>
      <c r="AR27" s="353"/>
      <c r="AS27" s="353"/>
      <c r="AT27" s="353"/>
      <c r="AU27" s="350"/>
      <c r="AV27" s="350"/>
    </row>
    <row r="28" spans="1:48" s="274" customFormat="1" ht="76.5" x14ac:dyDescent="0.2">
      <c r="A28" s="395">
        <v>2</v>
      </c>
      <c r="B28" s="272" t="s">
        <v>463</v>
      </c>
      <c r="C28" s="272" t="s">
        <v>60</v>
      </c>
      <c r="D28" s="273">
        <f>D26</f>
        <v>44561</v>
      </c>
      <c r="E28" s="271"/>
      <c r="F28" s="271"/>
      <c r="G28" s="271"/>
      <c r="H28" s="271"/>
      <c r="I28" s="275">
        <f>I26</f>
        <v>0.28499999999999998</v>
      </c>
      <c r="J28" s="271"/>
      <c r="K28" s="271"/>
      <c r="L28" s="271"/>
      <c r="M28" s="399" t="s">
        <v>571</v>
      </c>
      <c r="N28" s="399" t="s">
        <v>572</v>
      </c>
      <c r="O28" s="399" t="s">
        <v>463</v>
      </c>
      <c r="P28" s="400" t="s">
        <v>573</v>
      </c>
      <c r="Q28" s="399" t="s">
        <v>574</v>
      </c>
      <c r="R28" s="400" t="s">
        <v>573</v>
      </c>
      <c r="S28" s="399" t="s">
        <v>553</v>
      </c>
      <c r="T28" s="399" t="s">
        <v>575</v>
      </c>
      <c r="U28" s="401" t="s">
        <v>58</v>
      </c>
      <c r="V28" s="401" t="s">
        <v>58</v>
      </c>
      <c r="W28" s="399" t="s">
        <v>576</v>
      </c>
      <c r="X28" s="400" t="s">
        <v>577</v>
      </c>
      <c r="Y28" s="399"/>
      <c r="Z28" s="402" t="s">
        <v>61</v>
      </c>
      <c r="AA28" s="400"/>
      <c r="AB28" s="400" t="s">
        <v>577</v>
      </c>
      <c r="AC28" s="400" t="s">
        <v>576</v>
      </c>
      <c r="AD28" s="400">
        <f>'8. Общие сведения'!B33*1000</f>
        <v>497.63202000000001</v>
      </c>
      <c r="AE28" s="400">
        <f>AD28</f>
        <v>497.63202000000001</v>
      </c>
      <c r="AF28" s="401" t="s">
        <v>578</v>
      </c>
      <c r="AG28" s="399" t="s">
        <v>557</v>
      </c>
      <c r="AH28" s="402">
        <v>44370</v>
      </c>
      <c r="AI28" s="402">
        <v>44370</v>
      </c>
      <c r="AJ28" s="402" t="s">
        <v>579</v>
      </c>
      <c r="AK28" s="402" t="s">
        <v>580</v>
      </c>
      <c r="AL28" s="399"/>
      <c r="AM28" s="399"/>
      <c r="AN28" s="402"/>
      <c r="AO28" s="399"/>
      <c r="AP28" s="402" t="s">
        <v>581</v>
      </c>
      <c r="AQ28" s="402" t="s">
        <v>581</v>
      </c>
      <c r="AR28" s="402" t="s">
        <v>581</v>
      </c>
      <c r="AS28" s="402" t="s">
        <v>581</v>
      </c>
      <c r="AT28" s="402" t="s">
        <v>582</v>
      </c>
      <c r="AU28" s="399"/>
      <c r="AV28" s="399"/>
    </row>
    <row r="29" spans="1:48" s="274" customFormat="1" ht="38.25" x14ac:dyDescent="0.2">
      <c r="A29" s="395"/>
      <c r="B29" s="396"/>
      <c r="C29" s="396"/>
      <c r="D29" s="397"/>
      <c r="E29" s="395"/>
      <c r="F29" s="395"/>
      <c r="G29" s="395"/>
      <c r="H29" s="395"/>
      <c r="I29" s="398"/>
      <c r="J29" s="395"/>
      <c r="K29" s="395"/>
      <c r="L29" s="395"/>
      <c r="M29" s="399"/>
      <c r="N29" s="399"/>
      <c r="O29" s="399"/>
      <c r="P29" s="400"/>
      <c r="Q29" s="399"/>
      <c r="R29" s="400"/>
      <c r="S29" s="399"/>
      <c r="T29" s="399"/>
      <c r="U29" s="401"/>
      <c r="V29" s="401"/>
      <c r="W29" s="399" t="s">
        <v>583</v>
      </c>
      <c r="X29" s="400" t="s">
        <v>584</v>
      </c>
      <c r="Y29" s="399"/>
      <c r="Z29" s="402"/>
      <c r="AA29" s="400" t="s">
        <v>585</v>
      </c>
      <c r="AB29" s="400"/>
      <c r="AC29" s="400"/>
      <c r="AD29" s="400"/>
      <c r="AE29" s="400"/>
      <c r="AF29" s="401"/>
      <c r="AG29" s="399"/>
      <c r="AH29" s="402"/>
      <c r="AI29" s="402"/>
      <c r="AJ29" s="402"/>
      <c r="AK29" s="402"/>
      <c r="AL29" s="399"/>
      <c r="AM29" s="399"/>
      <c r="AN29" s="402"/>
      <c r="AO29" s="399"/>
      <c r="AP29" s="402"/>
      <c r="AQ29" s="402"/>
      <c r="AR29" s="402"/>
      <c r="AS29" s="402"/>
      <c r="AT29" s="402"/>
      <c r="AU29" s="399"/>
      <c r="AV29" s="399"/>
    </row>
    <row r="30" spans="1:48" s="274" customFormat="1" ht="12.75" x14ac:dyDescent="0.2">
      <c r="A30" s="395"/>
      <c r="B30" s="396"/>
      <c r="C30" s="396"/>
      <c r="D30" s="397"/>
      <c r="E30" s="395"/>
      <c r="F30" s="395"/>
      <c r="G30" s="395"/>
      <c r="H30" s="395"/>
      <c r="I30" s="398"/>
      <c r="J30" s="395"/>
      <c r="K30" s="395"/>
      <c r="L30" s="395"/>
      <c r="M30" s="399"/>
      <c r="N30" s="399"/>
      <c r="O30" s="399"/>
      <c r="P30" s="400"/>
      <c r="Q30" s="399"/>
      <c r="R30" s="400"/>
      <c r="S30" s="399"/>
      <c r="T30" s="399"/>
      <c r="U30" s="401"/>
      <c r="V30" s="401"/>
      <c r="W30" s="399" t="s">
        <v>586</v>
      </c>
      <c r="X30" s="400"/>
      <c r="Y30" s="399"/>
      <c r="Z30" s="402"/>
      <c r="AA30" s="400"/>
      <c r="AB30" s="400"/>
      <c r="AC30" s="400"/>
      <c r="AD30" s="400"/>
      <c r="AE30" s="400"/>
      <c r="AF30" s="401"/>
      <c r="AG30" s="399"/>
      <c r="AH30" s="402"/>
      <c r="AI30" s="402"/>
      <c r="AJ30" s="402"/>
      <c r="AK30" s="402"/>
      <c r="AL30" s="399"/>
      <c r="AM30" s="399"/>
      <c r="AN30" s="402"/>
      <c r="AO30" s="399"/>
      <c r="AP30" s="402"/>
      <c r="AQ30" s="402"/>
      <c r="AR30" s="402"/>
      <c r="AS30" s="402"/>
      <c r="AT30" s="402"/>
      <c r="AU30" s="399"/>
      <c r="AV30" s="399"/>
    </row>
    <row r="31" spans="1:48" s="274" customFormat="1" ht="51" x14ac:dyDescent="0.2">
      <c r="A31" s="395"/>
      <c r="B31" s="396"/>
      <c r="C31" s="396"/>
      <c r="D31" s="397"/>
      <c r="E31" s="395"/>
      <c r="F31" s="395"/>
      <c r="G31" s="395"/>
      <c r="H31" s="395"/>
      <c r="I31" s="398"/>
      <c r="J31" s="395"/>
      <c r="K31" s="395"/>
      <c r="L31" s="395"/>
      <c r="M31" s="399"/>
      <c r="N31" s="399"/>
      <c r="O31" s="399"/>
      <c r="P31" s="400"/>
      <c r="Q31" s="399"/>
      <c r="R31" s="400"/>
      <c r="S31" s="399"/>
      <c r="T31" s="399"/>
      <c r="U31" s="401"/>
      <c r="V31" s="401"/>
      <c r="W31" s="399" t="s">
        <v>587</v>
      </c>
      <c r="X31" s="400"/>
      <c r="Y31" s="399" t="s">
        <v>587</v>
      </c>
      <c r="Z31" s="402"/>
      <c r="AA31" s="400"/>
      <c r="AB31" s="400"/>
      <c r="AC31" s="400"/>
      <c r="AD31" s="400"/>
      <c r="AE31" s="400"/>
      <c r="AF31" s="401"/>
      <c r="AG31" s="399"/>
      <c r="AH31" s="402"/>
      <c r="AI31" s="402"/>
      <c r="AJ31" s="402"/>
      <c r="AK31" s="402"/>
      <c r="AL31" s="399"/>
      <c r="AM31" s="399"/>
      <c r="AN31" s="402"/>
      <c r="AO31" s="399"/>
      <c r="AP31" s="402"/>
      <c r="AQ31" s="402"/>
      <c r="AR31" s="402"/>
      <c r="AS31" s="402"/>
      <c r="AT31" s="402"/>
      <c r="AU31" s="399"/>
      <c r="AV31" s="399"/>
    </row>
    <row r="32" spans="1:48" s="274" customFormat="1" ht="12.75" x14ac:dyDescent="0.2">
      <c r="A32" s="395"/>
      <c r="B32" s="396"/>
      <c r="C32" s="396"/>
      <c r="D32" s="397"/>
      <c r="E32" s="395"/>
      <c r="F32" s="395"/>
      <c r="G32" s="395"/>
      <c r="H32" s="395"/>
      <c r="I32" s="398"/>
      <c r="J32" s="395"/>
      <c r="K32" s="395"/>
      <c r="L32" s="395"/>
      <c r="M32" s="399"/>
      <c r="N32" s="399"/>
      <c r="O32" s="399"/>
      <c r="P32" s="400"/>
      <c r="Q32" s="399"/>
      <c r="R32" s="400"/>
      <c r="S32" s="399"/>
      <c r="T32" s="399"/>
      <c r="U32" s="401"/>
      <c r="V32" s="401"/>
      <c r="W32" s="399"/>
      <c r="X32" s="400"/>
      <c r="Y32" s="399"/>
      <c r="Z32" s="402"/>
      <c r="AA32" s="400"/>
      <c r="AB32" s="400"/>
      <c r="AC32" s="400"/>
      <c r="AD32" s="400"/>
      <c r="AE32" s="400"/>
      <c r="AF32" s="401"/>
      <c r="AG32" s="399"/>
      <c r="AH32" s="402"/>
      <c r="AI32" s="402"/>
      <c r="AJ32" s="402"/>
      <c r="AK32" s="402"/>
      <c r="AL32" s="399"/>
      <c r="AM32" s="399"/>
      <c r="AN32" s="402"/>
      <c r="AO32" s="399"/>
      <c r="AP32" s="402"/>
      <c r="AQ32" s="402"/>
      <c r="AR32" s="402"/>
      <c r="AS32" s="402"/>
      <c r="AT32" s="402"/>
      <c r="AU32" s="399"/>
      <c r="AV32" s="399"/>
    </row>
    <row r="33" spans="1:48" s="362" customFormat="1" ht="12.75" x14ac:dyDescent="0.2">
      <c r="A33" s="354"/>
      <c r="B33" s="355" t="s">
        <v>562</v>
      </c>
      <c r="C33" s="355"/>
      <c r="D33" s="356"/>
      <c r="E33" s="354"/>
      <c r="F33" s="354"/>
      <c r="G33" s="354"/>
      <c r="H33" s="354"/>
      <c r="I33" s="357"/>
      <c r="J33" s="354"/>
      <c r="K33" s="354"/>
      <c r="L33" s="354"/>
      <c r="M33" s="358"/>
      <c r="N33" s="358"/>
      <c r="O33" s="358"/>
      <c r="P33" s="359"/>
      <c r="Q33" s="358"/>
      <c r="R33" s="359"/>
      <c r="S33" s="358"/>
      <c r="T33" s="358"/>
      <c r="U33" s="360"/>
      <c r="V33" s="360"/>
      <c r="W33" s="358"/>
      <c r="X33" s="359"/>
      <c r="Y33" s="358"/>
      <c r="Z33" s="361"/>
      <c r="AA33" s="359"/>
      <c r="AB33" s="359"/>
      <c r="AC33" s="359"/>
      <c r="AD33" s="359">
        <f>SUM(AD26:AD32)</f>
        <v>609.89002000000005</v>
      </c>
      <c r="AE33" s="359"/>
      <c r="AF33" s="360"/>
      <c r="AG33" s="358"/>
      <c r="AH33" s="361"/>
      <c r="AI33" s="361"/>
      <c r="AJ33" s="361"/>
      <c r="AK33" s="361"/>
      <c r="AL33" s="358"/>
      <c r="AM33" s="358"/>
      <c r="AN33" s="361"/>
      <c r="AO33" s="358"/>
      <c r="AP33" s="361"/>
      <c r="AQ33" s="361"/>
      <c r="AR33" s="361"/>
      <c r="AS33" s="361"/>
      <c r="AT33" s="361"/>
      <c r="AU33" s="358"/>
      <c r="AV33" s="3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70" zoomScale="90" zoomScaleNormal="90" zoomScaleSheetLayoutView="90" workbookViewId="0">
      <selection activeCell="B87" sqref="B87"/>
    </sheetView>
  </sheetViews>
  <sheetFormatPr defaultRowHeight="15.75" x14ac:dyDescent="0.25"/>
  <cols>
    <col min="1" max="2" width="66.140625" style="94" customWidth="1"/>
    <col min="3" max="3" width="0"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461</v>
      </c>
    </row>
    <row r="4" spans="1:8" x14ac:dyDescent="0.25">
      <c r="B4" s="38"/>
    </row>
    <row r="5" spans="1:8" ht="18.75" x14ac:dyDescent="0.3">
      <c r="A5" s="543" t="str">
        <f>'1. паспорт местоположение'!A5:C5</f>
        <v>Год раскрытия информации: 2022 год</v>
      </c>
      <c r="B5" s="543"/>
      <c r="C5" s="66"/>
      <c r="D5" s="66"/>
      <c r="E5" s="66"/>
      <c r="F5" s="66"/>
      <c r="G5" s="66"/>
      <c r="H5" s="66"/>
    </row>
    <row r="6" spans="1:8" ht="18.75" x14ac:dyDescent="0.3">
      <c r="A6" s="223"/>
      <c r="B6" s="223"/>
      <c r="C6" s="223"/>
      <c r="D6" s="223"/>
      <c r="E6" s="223"/>
      <c r="F6" s="223"/>
      <c r="G6" s="223"/>
      <c r="H6" s="223"/>
    </row>
    <row r="7" spans="1:8" ht="18.75" x14ac:dyDescent="0.25">
      <c r="A7" s="427" t="s">
        <v>6</v>
      </c>
      <c r="B7" s="427"/>
      <c r="C7" s="127"/>
      <c r="D7" s="127"/>
      <c r="E7" s="127"/>
      <c r="F7" s="127"/>
      <c r="G7" s="127"/>
      <c r="H7" s="127"/>
    </row>
    <row r="8" spans="1:8" ht="18.75" x14ac:dyDescent="0.25">
      <c r="A8" s="127"/>
      <c r="B8" s="127"/>
      <c r="C8" s="127"/>
      <c r="D8" s="127"/>
      <c r="E8" s="127"/>
      <c r="F8" s="127"/>
      <c r="G8" s="127"/>
      <c r="H8" s="127"/>
    </row>
    <row r="9" spans="1:8" x14ac:dyDescent="0.25">
      <c r="A9" s="421" t="str">
        <f>'1. паспорт местоположение'!A9:C9</f>
        <v>Акционерное общество "Янтарьэнерго" ДЗО  ПАО "Россети"</v>
      </c>
      <c r="B9" s="421"/>
      <c r="C9" s="142"/>
      <c r="D9" s="142"/>
      <c r="E9" s="142"/>
      <c r="F9" s="142"/>
      <c r="G9" s="142"/>
      <c r="H9" s="142"/>
    </row>
    <row r="10" spans="1:8" x14ac:dyDescent="0.25">
      <c r="A10" s="423" t="s">
        <v>5</v>
      </c>
      <c r="B10" s="423"/>
      <c r="C10" s="129"/>
      <c r="D10" s="129"/>
      <c r="E10" s="129"/>
      <c r="F10" s="129"/>
      <c r="G10" s="129"/>
      <c r="H10" s="129"/>
    </row>
    <row r="11" spans="1:8" ht="18.75" x14ac:dyDescent="0.25">
      <c r="A11" s="127"/>
      <c r="B11" s="127"/>
      <c r="C11" s="127"/>
      <c r="D11" s="127"/>
      <c r="E11" s="127"/>
      <c r="F11" s="127"/>
      <c r="G11" s="127"/>
      <c r="H11" s="127"/>
    </row>
    <row r="12" spans="1:8" x14ac:dyDescent="0.25">
      <c r="A12" s="421" t="str">
        <f>'1. паспорт местоположение'!A12:C12</f>
        <v>H_16-0274</v>
      </c>
      <c r="B12" s="421"/>
      <c r="C12" s="142"/>
      <c r="D12" s="142"/>
      <c r="E12" s="142"/>
      <c r="F12" s="142"/>
      <c r="G12" s="142"/>
      <c r="H12" s="142"/>
    </row>
    <row r="13" spans="1:8" x14ac:dyDescent="0.25">
      <c r="A13" s="423" t="s">
        <v>4</v>
      </c>
      <c r="B13" s="423"/>
      <c r="C13" s="129"/>
      <c r="D13" s="129"/>
      <c r="E13" s="129"/>
      <c r="F13" s="129"/>
      <c r="G13" s="129"/>
      <c r="H13" s="129"/>
    </row>
    <row r="14" spans="1:8" ht="18.75" x14ac:dyDescent="0.25">
      <c r="A14" s="10"/>
      <c r="B14" s="10"/>
      <c r="C14" s="10"/>
      <c r="D14" s="10"/>
      <c r="E14" s="10"/>
      <c r="F14" s="10"/>
      <c r="G14" s="10"/>
      <c r="H14" s="10"/>
    </row>
    <row r="15" spans="1:8" ht="39" customHeight="1" x14ac:dyDescent="0.25">
      <c r="A15" s="544" t="str">
        <f>'1. паспорт местоположение'!A15:C15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5" s="462"/>
      <c r="C15" s="142"/>
      <c r="D15" s="142"/>
      <c r="E15" s="142"/>
      <c r="F15" s="142"/>
      <c r="G15" s="142"/>
      <c r="H15" s="142"/>
    </row>
    <row r="16" spans="1:8" x14ac:dyDescent="0.25">
      <c r="A16" s="423" t="s">
        <v>3</v>
      </c>
      <c r="B16" s="423"/>
      <c r="C16" s="129"/>
      <c r="D16" s="129"/>
      <c r="E16" s="129"/>
      <c r="F16" s="129"/>
      <c r="G16" s="129"/>
      <c r="H16" s="129"/>
    </row>
    <row r="17" spans="1:2" x14ac:dyDescent="0.25">
      <c r="B17" s="96"/>
    </row>
    <row r="18" spans="1:2" x14ac:dyDescent="0.25">
      <c r="A18" s="545" t="s">
        <v>443</v>
      </c>
      <c r="B18" s="546"/>
    </row>
    <row r="19" spans="1:2" x14ac:dyDescent="0.25">
      <c r="B19" s="38"/>
    </row>
    <row r="20" spans="1:2" ht="16.5" thickBot="1" x14ac:dyDescent="0.3">
      <c r="B20" s="97"/>
    </row>
    <row r="21" spans="1:2" ht="63" customHeight="1" thickBot="1" x14ac:dyDescent="0.3">
      <c r="A21" s="98" t="s">
        <v>319</v>
      </c>
      <c r="B21" s="99" t="str">
        <f>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row>
    <row r="22" spans="1:2" ht="16.5" thickBot="1" x14ac:dyDescent="0.3">
      <c r="A22" s="98" t="s">
        <v>320</v>
      </c>
      <c r="B22" s="99"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98" t="s">
        <v>300</v>
      </c>
      <c r="B23" s="100" t="s">
        <v>513</v>
      </c>
    </row>
    <row r="24" spans="1:2" ht="16.5" thickBot="1" x14ac:dyDescent="0.3">
      <c r="A24" s="98" t="s">
        <v>321</v>
      </c>
      <c r="B24" s="100" t="s">
        <v>590</v>
      </c>
    </row>
    <row r="25" spans="1:2" ht="16.5" thickBot="1" x14ac:dyDescent="0.3">
      <c r="A25" s="101" t="s">
        <v>322</v>
      </c>
      <c r="B25" s="99">
        <v>2021</v>
      </c>
    </row>
    <row r="26" spans="1:2" ht="16.5" thickBot="1" x14ac:dyDescent="0.3">
      <c r="A26" s="102" t="s">
        <v>323</v>
      </c>
      <c r="B26" s="103" t="s">
        <v>589</v>
      </c>
    </row>
    <row r="27" spans="1:2" ht="29.25" thickBot="1" x14ac:dyDescent="0.3">
      <c r="A27" s="110" t="s">
        <v>561</v>
      </c>
      <c r="B27" s="222">
        <f>'6.2. Паспорт фин осв ввод'!C24</f>
        <v>0.68709977</v>
      </c>
    </row>
    <row r="28" spans="1:2" ht="16.5" thickBot="1" x14ac:dyDescent="0.3">
      <c r="A28" s="105" t="s">
        <v>324</v>
      </c>
      <c r="B28" s="296" t="s">
        <v>546</v>
      </c>
    </row>
    <row r="29" spans="1:2" ht="29.25" thickBot="1" x14ac:dyDescent="0.3">
      <c r="A29" s="111" t="s">
        <v>536</v>
      </c>
      <c r="B29" s="298">
        <f>'7. Паспорт отчет о закупке'!AD33/1000</f>
        <v>0.60989002000000003</v>
      </c>
    </row>
    <row r="30" spans="1:2" ht="29.25" thickBot="1" x14ac:dyDescent="0.3">
      <c r="A30" s="111" t="s">
        <v>537</v>
      </c>
      <c r="B30" s="298">
        <f>B32+B41+B58</f>
        <v>0.60989002000000003</v>
      </c>
    </row>
    <row r="31" spans="1:2" ht="16.5" thickBot="1" x14ac:dyDescent="0.3">
      <c r="A31" s="105" t="s">
        <v>325</v>
      </c>
      <c r="B31" s="298"/>
    </row>
    <row r="32" spans="1:2" ht="29.25" thickBot="1" x14ac:dyDescent="0.3">
      <c r="A32" s="111" t="s">
        <v>326</v>
      </c>
      <c r="B32" s="298">
        <f>B33+B37</f>
        <v>0.49763202000000001</v>
      </c>
    </row>
    <row r="33" spans="1:3" s="227" customFormat="1" ht="30.75" thickBot="1" x14ac:dyDescent="0.3">
      <c r="A33" s="393" t="s">
        <v>570</v>
      </c>
      <c r="B33" s="394">
        <v>0.49763202000000001</v>
      </c>
    </row>
    <row r="34" spans="1:3" ht="16.5" thickBot="1" x14ac:dyDescent="0.3">
      <c r="A34" s="105" t="s">
        <v>327</v>
      </c>
      <c r="B34" s="228">
        <f>B33/$B$27</f>
        <v>0.72425001684980916</v>
      </c>
    </row>
    <row r="35" spans="1:3" ht="16.5" thickBot="1" x14ac:dyDescent="0.3">
      <c r="A35" s="105" t="s">
        <v>539</v>
      </c>
      <c r="B35" s="298">
        <v>0</v>
      </c>
      <c r="C35" s="95">
        <v>1</v>
      </c>
    </row>
    <row r="36" spans="1:3" ht="16.5" thickBot="1" x14ac:dyDescent="0.3">
      <c r="A36" s="105" t="s">
        <v>540</v>
      </c>
      <c r="B36" s="298">
        <v>0.49763202000000001</v>
      </c>
      <c r="C36" s="95">
        <v>2</v>
      </c>
    </row>
    <row r="37" spans="1:3" s="227" customFormat="1" ht="30.75" thickBot="1" x14ac:dyDescent="0.3">
      <c r="A37" s="230" t="s">
        <v>538</v>
      </c>
      <c r="B37" s="299">
        <v>0</v>
      </c>
    </row>
    <row r="38" spans="1:3" ht="16.5" thickBot="1" x14ac:dyDescent="0.3">
      <c r="A38" s="105" t="s">
        <v>327</v>
      </c>
      <c r="B38" s="228">
        <f>B37/$B$27</f>
        <v>0</v>
      </c>
    </row>
    <row r="39" spans="1:3" ht="16.5" thickBot="1" x14ac:dyDescent="0.3">
      <c r="A39" s="105" t="s">
        <v>539</v>
      </c>
      <c r="B39" s="298">
        <v>0</v>
      </c>
      <c r="C39" s="95">
        <v>1</v>
      </c>
    </row>
    <row r="40" spans="1:3" ht="16.5" thickBot="1" x14ac:dyDescent="0.3">
      <c r="A40" s="105" t="s">
        <v>540</v>
      </c>
      <c r="B40" s="298">
        <v>0</v>
      </c>
      <c r="C40" s="95">
        <v>2</v>
      </c>
    </row>
    <row r="41" spans="1:3" ht="29.25" thickBot="1" x14ac:dyDescent="0.3">
      <c r="A41" s="111" t="s">
        <v>328</v>
      </c>
      <c r="B41" s="298">
        <f>B42+B46+B50+B54</f>
        <v>0</v>
      </c>
    </row>
    <row r="42" spans="1:3" s="227" customFormat="1" ht="30.75" thickBot="1" x14ac:dyDescent="0.3">
      <c r="A42" s="230" t="s">
        <v>538</v>
      </c>
      <c r="B42" s="299">
        <v>0</v>
      </c>
    </row>
    <row r="43" spans="1:3" ht="16.5" thickBot="1" x14ac:dyDescent="0.3">
      <c r="A43" s="105" t="s">
        <v>327</v>
      </c>
      <c r="B43" s="228">
        <f>B42/$B$27</f>
        <v>0</v>
      </c>
    </row>
    <row r="44" spans="1:3" ht="16.5" thickBot="1" x14ac:dyDescent="0.3">
      <c r="A44" s="105" t="s">
        <v>539</v>
      </c>
      <c r="B44" s="298">
        <v>0</v>
      </c>
      <c r="C44" s="95">
        <v>1</v>
      </c>
    </row>
    <row r="45" spans="1:3" ht="16.5" thickBot="1" x14ac:dyDescent="0.3">
      <c r="A45" s="105" t="s">
        <v>540</v>
      </c>
      <c r="B45" s="298">
        <v>0</v>
      </c>
      <c r="C45" s="95">
        <v>2</v>
      </c>
    </row>
    <row r="46" spans="1:3" s="227" customFormat="1" ht="30.75" thickBot="1" x14ac:dyDescent="0.3">
      <c r="A46" s="230" t="s">
        <v>538</v>
      </c>
      <c r="B46" s="299">
        <v>0</v>
      </c>
    </row>
    <row r="47" spans="1:3" ht="16.5" thickBot="1" x14ac:dyDescent="0.3">
      <c r="A47" s="105" t="s">
        <v>327</v>
      </c>
      <c r="B47" s="228">
        <f>B46/$B$27</f>
        <v>0</v>
      </c>
    </row>
    <row r="48" spans="1:3" ht="16.5" thickBot="1" x14ac:dyDescent="0.3">
      <c r="A48" s="105" t="s">
        <v>539</v>
      </c>
      <c r="B48" s="298">
        <v>0</v>
      </c>
      <c r="C48" s="95">
        <v>1</v>
      </c>
    </row>
    <row r="49" spans="1:3" ht="16.5" thickBot="1" x14ac:dyDescent="0.3">
      <c r="A49" s="105" t="s">
        <v>540</v>
      </c>
      <c r="B49" s="298">
        <v>0</v>
      </c>
      <c r="C49" s="95">
        <v>2</v>
      </c>
    </row>
    <row r="50" spans="1:3" s="227" customFormat="1" ht="30.75" thickBot="1" x14ac:dyDescent="0.3">
      <c r="A50" s="226" t="s">
        <v>538</v>
      </c>
      <c r="B50" s="299">
        <v>0</v>
      </c>
    </row>
    <row r="51" spans="1:3" ht="16.5" thickBot="1" x14ac:dyDescent="0.3">
      <c r="A51" s="105" t="s">
        <v>327</v>
      </c>
      <c r="B51" s="228">
        <f>B50/$B$27</f>
        <v>0</v>
      </c>
    </row>
    <row r="52" spans="1:3" ht="16.5" thickBot="1" x14ac:dyDescent="0.3">
      <c r="A52" s="105" t="s">
        <v>539</v>
      </c>
      <c r="B52" s="298">
        <v>0</v>
      </c>
      <c r="C52" s="95">
        <v>1</v>
      </c>
    </row>
    <row r="53" spans="1:3" ht="16.5" thickBot="1" x14ac:dyDescent="0.3">
      <c r="A53" s="105" t="s">
        <v>540</v>
      </c>
      <c r="B53" s="298">
        <v>0</v>
      </c>
      <c r="C53" s="95">
        <v>2</v>
      </c>
    </row>
    <row r="54" spans="1:3" s="227" customFormat="1" ht="30.75" thickBot="1" x14ac:dyDescent="0.3">
      <c r="A54" s="226" t="s">
        <v>538</v>
      </c>
      <c r="B54" s="299">
        <v>0</v>
      </c>
    </row>
    <row r="55" spans="1:3" ht="16.5" thickBot="1" x14ac:dyDescent="0.3">
      <c r="A55" s="105" t="s">
        <v>327</v>
      </c>
      <c r="B55" s="228">
        <f>B54/$B$27</f>
        <v>0</v>
      </c>
    </row>
    <row r="56" spans="1:3" ht="16.5" thickBot="1" x14ac:dyDescent="0.3">
      <c r="A56" s="105" t="s">
        <v>539</v>
      </c>
      <c r="B56" s="298">
        <v>0</v>
      </c>
      <c r="C56" s="95">
        <v>1</v>
      </c>
    </row>
    <row r="57" spans="1:3" ht="16.5" thickBot="1" x14ac:dyDescent="0.3">
      <c r="A57" s="105" t="s">
        <v>540</v>
      </c>
      <c r="B57" s="298">
        <v>0</v>
      </c>
      <c r="C57" s="95">
        <v>2</v>
      </c>
    </row>
    <row r="58" spans="1:3" ht="29.25" thickBot="1" x14ac:dyDescent="0.3">
      <c r="A58" s="111" t="s">
        <v>329</v>
      </c>
      <c r="B58" s="298">
        <f>B59+B63+B67+B71</f>
        <v>0.112258</v>
      </c>
    </row>
    <row r="59" spans="1:3" s="227" customFormat="1" ht="30.75" thickBot="1" x14ac:dyDescent="0.3">
      <c r="A59" s="391" t="s">
        <v>547</v>
      </c>
      <c r="B59" s="392">
        <v>0.112258</v>
      </c>
    </row>
    <row r="60" spans="1:3" ht="16.5" thickBot="1" x14ac:dyDescent="0.3">
      <c r="A60" s="105" t="s">
        <v>327</v>
      </c>
      <c r="B60" s="228">
        <f>B59/$B$27</f>
        <v>0.16337947544357351</v>
      </c>
    </row>
    <row r="61" spans="1:3" ht="16.5" thickBot="1" x14ac:dyDescent="0.3">
      <c r="A61" s="105" t="s">
        <v>539</v>
      </c>
      <c r="B61" s="298">
        <v>0.112258</v>
      </c>
      <c r="C61" s="95">
        <v>1</v>
      </c>
    </row>
    <row r="62" spans="1:3" ht="16.5" thickBot="1" x14ac:dyDescent="0.3">
      <c r="A62" s="105" t="s">
        <v>540</v>
      </c>
      <c r="B62" s="298">
        <v>0.112258</v>
      </c>
      <c r="C62" s="95">
        <v>2</v>
      </c>
    </row>
    <row r="63" spans="1:3" s="227" customFormat="1" ht="30.75" thickBot="1" x14ac:dyDescent="0.3">
      <c r="A63" s="226" t="s">
        <v>538</v>
      </c>
      <c r="B63" s="299">
        <v>0</v>
      </c>
    </row>
    <row r="64" spans="1:3" ht="16.5" thickBot="1" x14ac:dyDescent="0.3">
      <c r="A64" s="105" t="s">
        <v>327</v>
      </c>
      <c r="B64" s="228">
        <f>B63/$B$27</f>
        <v>0</v>
      </c>
    </row>
    <row r="65" spans="1:3" ht="16.5" thickBot="1" x14ac:dyDescent="0.3">
      <c r="A65" s="105" t="s">
        <v>539</v>
      </c>
      <c r="B65" s="298">
        <v>0</v>
      </c>
      <c r="C65" s="95">
        <v>1</v>
      </c>
    </row>
    <row r="66" spans="1:3" ht="16.5" thickBot="1" x14ac:dyDescent="0.3">
      <c r="A66" s="105" t="s">
        <v>540</v>
      </c>
      <c r="B66" s="298">
        <v>0</v>
      </c>
      <c r="C66" s="95">
        <v>2</v>
      </c>
    </row>
    <row r="67" spans="1:3" s="227" customFormat="1" ht="30.75" thickBot="1" x14ac:dyDescent="0.3">
      <c r="A67" s="226" t="s">
        <v>538</v>
      </c>
      <c r="B67" s="299">
        <v>0</v>
      </c>
    </row>
    <row r="68" spans="1:3" ht="16.5" thickBot="1" x14ac:dyDescent="0.3">
      <c r="A68" s="105" t="s">
        <v>327</v>
      </c>
      <c r="B68" s="228">
        <f>B67/$B$27</f>
        <v>0</v>
      </c>
    </row>
    <row r="69" spans="1:3" ht="16.5" thickBot="1" x14ac:dyDescent="0.3">
      <c r="A69" s="105" t="s">
        <v>539</v>
      </c>
      <c r="B69" s="298">
        <v>0</v>
      </c>
      <c r="C69" s="95">
        <v>1</v>
      </c>
    </row>
    <row r="70" spans="1:3" ht="16.5" thickBot="1" x14ac:dyDescent="0.3">
      <c r="A70" s="105" t="s">
        <v>540</v>
      </c>
      <c r="B70" s="298">
        <v>0</v>
      </c>
      <c r="C70" s="95">
        <v>2</v>
      </c>
    </row>
    <row r="71" spans="1:3" s="227" customFormat="1" ht="30.75" thickBot="1" x14ac:dyDescent="0.3">
      <c r="A71" s="226" t="s">
        <v>538</v>
      </c>
      <c r="B71" s="299">
        <v>0</v>
      </c>
    </row>
    <row r="72" spans="1:3" ht="16.5" thickBot="1" x14ac:dyDescent="0.3">
      <c r="A72" s="105" t="s">
        <v>327</v>
      </c>
      <c r="B72" s="228">
        <f>B71/$B$27</f>
        <v>0</v>
      </c>
    </row>
    <row r="73" spans="1:3" ht="16.5" thickBot="1" x14ac:dyDescent="0.3">
      <c r="A73" s="105" t="s">
        <v>539</v>
      </c>
      <c r="B73" s="298">
        <v>0</v>
      </c>
      <c r="C73" s="95">
        <v>1</v>
      </c>
    </row>
    <row r="74" spans="1:3" ht="16.5" thickBot="1" x14ac:dyDescent="0.3">
      <c r="A74" s="105" t="s">
        <v>540</v>
      </c>
      <c r="B74" s="298">
        <v>0</v>
      </c>
      <c r="C74" s="95">
        <v>2</v>
      </c>
    </row>
    <row r="75" spans="1:3" ht="29.25" thickBot="1" x14ac:dyDescent="0.3">
      <c r="A75" s="104" t="s">
        <v>330</v>
      </c>
      <c r="B75" s="228">
        <f>B30/B27</f>
        <v>0.88762949229338273</v>
      </c>
    </row>
    <row r="76" spans="1:3" ht="16.5" thickBot="1" x14ac:dyDescent="0.3">
      <c r="A76" s="106" t="s">
        <v>325</v>
      </c>
      <c r="B76" s="228"/>
    </row>
    <row r="77" spans="1:3" ht="16.5" thickBot="1" x14ac:dyDescent="0.3">
      <c r="A77" s="106" t="s">
        <v>331</v>
      </c>
      <c r="B77" s="228">
        <f>B33/B27</f>
        <v>0.72425001684980916</v>
      </c>
    </row>
    <row r="78" spans="1:3" ht="16.5" thickBot="1" x14ac:dyDescent="0.3">
      <c r="A78" s="106" t="s">
        <v>332</v>
      </c>
      <c r="B78" s="228"/>
    </row>
    <row r="79" spans="1:3" ht="16.5" thickBot="1" x14ac:dyDescent="0.3">
      <c r="A79" s="106" t="s">
        <v>333</v>
      </c>
      <c r="B79" s="228">
        <f>B59/B27</f>
        <v>0.16337947544357351</v>
      </c>
    </row>
    <row r="80" spans="1:3" ht="30.75" thickBot="1" x14ac:dyDescent="0.3">
      <c r="A80" s="391" t="s">
        <v>595</v>
      </c>
      <c r="B80" s="392">
        <v>1.4238720000000002E-2</v>
      </c>
      <c r="C80" s="227">
        <v>40</v>
      </c>
    </row>
    <row r="81" spans="1:3" ht="16.5" thickBot="1" x14ac:dyDescent="0.3">
      <c r="A81" s="105" t="s">
        <v>327</v>
      </c>
      <c r="B81" s="228">
        <f>B80/$B$27</f>
        <v>2.0722929364392018E-2</v>
      </c>
    </row>
    <row r="82" spans="1:3" ht="16.5" thickBot="1" x14ac:dyDescent="0.3">
      <c r="A82" s="105" t="s">
        <v>539</v>
      </c>
      <c r="B82" s="298">
        <v>1.4238720000000002E-2</v>
      </c>
      <c r="C82" s="95">
        <v>1</v>
      </c>
    </row>
    <row r="83" spans="1:3" ht="16.5" thickBot="1" x14ac:dyDescent="0.3">
      <c r="A83" s="105" t="s">
        <v>540</v>
      </c>
      <c r="B83" s="298">
        <v>1.4238720000000002E-2</v>
      </c>
      <c r="C83" s="95">
        <v>2</v>
      </c>
    </row>
    <row r="84" spans="1:3" ht="16.5" thickBot="1" x14ac:dyDescent="0.3">
      <c r="A84" s="101" t="s">
        <v>334</v>
      </c>
      <c r="B84" s="229">
        <f>B85/$B$27</f>
        <v>0.18410240480796553</v>
      </c>
    </row>
    <row r="85" spans="1:3" ht="16.5" thickBot="1" x14ac:dyDescent="0.3">
      <c r="A85" s="101" t="s">
        <v>335</v>
      </c>
      <c r="B85" s="300">
        <f xml:space="preserve"> SUMIF(C32:C83, 1,B32:B83)</f>
        <v>0.12649672000000001</v>
      </c>
    </row>
    <row r="86" spans="1:3" ht="16.5" thickBot="1" x14ac:dyDescent="0.3">
      <c r="A86" s="101" t="s">
        <v>336</v>
      </c>
      <c r="B86" s="229">
        <f>B87/$B$27</f>
        <v>0.90835242165777474</v>
      </c>
    </row>
    <row r="87" spans="1:3" ht="16.5" thickBot="1" x14ac:dyDescent="0.3">
      <c r="A87" s="102" t="s">
        <v>337</v>
      </c>
      <c r="B87" s="300">
        <f xml:space="preserve"> SUMIF(C32:C83, 2,B32:B83)</f>
        <v>0.62412874000000007</v>
      </c>
    </row>
    <row r="88" spans="1:3" ht="15.6" customHeight="1" x14ac:dyDescent="0.25">
      <c r="A88" s="104" t="s">
        <v>338</v>
      </c>
      <c r="B88" s="106" t="s">
        <v>569</v>
      </c>
    </row>
    <row r="89" spans="1:3" x14ac:dyDescent="0.25">
      <c r="A89" s="108" t="s">
        <v>339</v>
      </c>
      <c r="B89" s="288" t="s">
        <v>463</v>
      </c>
    </row>
    <row r="90" spans="1:3" x14ac:dyDescent="0.25">
      <c r="A90" s="108" t="s">
        <v>340</v>
      </c>
      <c r="B90" s="288" t="s">
        <v>548</v>
      </c>
    </row>
    <row r="91" spans="1:3" x14ac:dyDescent="0.25">
      <c r="A91" s="108" t="s">
        <v>341</v>
      </c>
      <c r="B91" s="288"/>
    </row>
    <row r="92" spans="1:3" ht="30" x14ac:dyDescent="0.25">
      <c r="A92" s="108" t="s">
        <v>342</v>
      </c>
      <c r="B92" s="288" t="s">
        <v>588</v>
      </c>
    </row>
    <row r="93" spans="1:3" ht="16.5" thickBot="1" x14ac:dyDescent="0.3">
      <c r="A93" s="109" t="s">
        <v>343</v>
      </c>
      <c r="B93" s="289"/>
    </row>
    <row r="94" spans="1:3" ht="30.75" thickBot="1" x14ac:dyDescent="0.3">
      <c r="A94" s="106" t="s">
        <v>344</v>
      </c>
      <c r="B94" s="107" t="s">
        <v>510</v>
      </c>
    </row>
    <row r="95" spans="1:3" ht="29.25" thickBot="1" x14ac:dyDescent="0.3">
      <c r="A95" s="101" t="s">
        <v>345</v>
      </c>
      <c r="B95" s="296">
        <v>7</v>
      </c>
    </row>
    <row r="96" spans="1:3" ht="16.5" thickBot="1" x14ac:dyDescent="0.3">
      <c r="A96" s="106" t="s">
        <v>325</v>
      </c>
      <c r="B96" s="301"/>
    </row>
    <row r="97" spans="1:2" ht="16.5" thickBot="1" x14ac:dyDescent="0.3">
      <c r="A97" s="106" t="s">
        <v>346</v>
      </c>
      <c r="B97" s="296">
        <v>4</v>
      </c>
    </row>
    <row r="98" spans="1:2" ht="16.5" thickBot="1" x14ac:dyDescent="0.3">
      <c r="A98" s="106" t="s">
        <v>347</v>
      </c>
      <c r="B98" s="301">
        <v>3</v>
      </c>
    </row>
    <row r="99" spans="1:2" ht="16.5" thickBot="1" x14ac:dyDescent="0.3">
      <c r="A99" s="114" t="s">
        <v>348</v>
      </c>
      <c r="B99" s="297" t="s">
        <v>509</v>
      </c>
    </row>
    <row r="100" spans="1:2" ht="16.5" thickBot="1" x14ac:dyDescent="0.3">
      <c r="A100" s="101" t="s">
        <v>349</v>
      </c>
      <c r="B100" s="112"/>
    </row>
    <row r="101" spans="1:2" ht="16.5" thickBot="1" x14ac:dyDescent="0.3">
      <c r="A101" s="108" t="s">
        <v>350</v>
      </c>
      <c r="B101" s="302" t="str">
        <f>'6.1. Паспорт сетевой график'!D43</f>
        <v>не требуется</v>
      </c>
    </row>
    <row r="102" spans="1:2" ht="16.5" thickBot="1" x14ac:dyDescent="0.3">
      <c r="A102" s="108" t="s">
        <v>351</v>
      </c>
      <c r="B102" s="115" t="s">
        <v>509</v>
      </c>
    </row>
    <row r="103" spans="1:2" ht="16.5" thickBot="1" x14ac:dyDescent="0.3">
      <c r="A103" s="108" t="s">
        <v>352</v>
      </c>
      <c r="B103" s="115" t="s">
        <v>509</v>
      </c>
    </row>
    <row r="104" spans="1:2" ht="30.75" thickBot="1" x14ac:dyDescent="0.3">
      <c r="A104" s="116" t="s">
        <v>353</v>
      </c>
      <c r="B104" s="113" t="s">
        <v>591</v>
      </c>
    </row>
    <row r="105" spans="1:2" ht="28.5" customHeight="1" x14ac:dyDescent="0.25">
      <c r="A105" s="104" t="s">
        <v>354</v>
      </c>
      <c r="B105" s="547" t="s">
        <v>509</v>
      </c>
    </row>
    <row r="106" spans="1:2" x14ac:dyDescent="0.25">
      <c r="A106" s="108" t="s">
        <v>355</v>
      </c>
      <c r="B106" s="548"/>
    </row>
    <row r="107" spans="1:2" x14ac:dyDescent="0.25">
      <c r="A107" s="108" t="s">
        <v>356</v>
      </c>
      <c r="B107" s="548"/>
    </row>
    <row r="108" spans="1:2" x14ac:dyDescent="0.25">
      <c r="A108" s="108" t="s">
        <v>357</v>
      </c>
      <c r="B108" s="548"/>
    </row>
    <row r="109" spans="1:2" x14ac:dyDescent="0.25">
      <c r="A109" s="108" t="s">
        <v>358</v>
      </c>
      <c r="B109" s="548"/>
    </row>
    <row r="110" spans="1:2" ht="16.5" thickBot="1" x14ac:dyDescent="0.3">
      <c r="A110" s="117" t="s">
        <v>359</v>
      </c>
      <c r="B110" s="549"/>
    </row>
    <row r="113" spans="1:2" x14ac:dyDescent="0.25">
      <c r="A113" s="118"/>
      <c r="B113" s="119"/>
    </row>
    <row r="114" spans="1:2" x14ac:dyDescent="0.25">
      <c r="B114" s="120"/>
    </row>
    <row r="115" spans="1:2" x14ac:dyDescent="0.25">
      <c r="B115" s="121"/>
    </row>
  </sheetData>
  <mergeCells count="10">
    <mergeCell ref="A15:B15"/>
    <mergeCell ref="A16:B16"/>
    <mergeCell ref="A18:B18"/>
    <mergeCell ref="B105:B11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1" t="str">
        <f>'1. паспорт местоположение'!A5:C5</f>
        <v>Год раскрытия информации: 2022 год</v>
      </c>
      <c r="B4" s="411"/>
      <c r="C4" s="411"/>
      <c r="D4" s="411"/>
      <c r="E4" s="411"/>
      <c r="F4" s="411"/>
      <c r="G4" s="411"/>
      <c r="H4" s="411"/>
      <c r="I4" s="411"/>
      <c r="J4" s="411"/>
      <c r="K4" s="411"/>
      <c r="L4" s="411"/>
      <c r="M4" s="411"/>
      <c r="N4" s="411"/>
      <c r="O4" s="411"/>
      <c r="P4" s="411"/>
      <c r="Q4" s="411"/>
      <c r="R4" s="411"/>
      <c r="S4" s="411"/>
    </row>
    <row r="5" spans="1:28" s="11" customFormat="1" ht="15.75" x14ac:dyDescent="0.2">
      <c r="A5" s="16"/>
    </row>
    <row r="6" spans="1:28" s="11" customFormat="1" ht="18.75" x14ac:dyDescent="0.2">
      <c r="A6" s="427" t="s">
        <v>6</v>
      </c>
      <c r="B6" s="427"/>
      <c r="C6" s="427"/>
      <c r="D6" s="427"/>
      <c r="E6" s="427"/>
      <c r="F6" s="427"/>
      <c r="G6" s="427"/>
      <c r="H6" s="427"/>
      <c r="I6" s="427"/>
      <c r="J6" s="427"/>
      <c r="K6" s="427"/>
      <c r="L6" s="427"/>
      <c r="M6" s="427"/>
      <c r="N6" s="427"/>
      <c r="O6" s="427"/>
      <c r="P6" s="427"/>
      <c r="Q6" s="427"/>
      <c r="R6" s="427"/>
      <c r="S6" s="427"/>
      <c r="T6" s="12"/>
      <c r="U6" s="12"/>
      <c r="V6" s="12"/>
      <c r="W6" s="12"/>
      <c r="X6" s="12"/>
      <c r="Y6" s="12"/>
      <c r="Z6" s="12"/>
      <c r="AA6" s="12"/>
      <c r="AB6" s="12"/>
    </row>
    <row r="7" spans="1:28" s="11" customFormat="1" ht="18.75" x14ac:dyDescent="0.2">
      <c r="A7" s="427"/>
      <c r="B7" s="427"/>
      <c r="C7" s="427"/>
      <c r="D7" s="427"/>
      <c r="E7" s="427"/>
      <c r="F7" s="427"/>
      <c r="G7" s="427"/>
      <c r="H7" s="427"/>
      <c r="I7" s="427"/>
      <c r="J7" s="427"/>
      <c r="K7" s="427"/>
      <c r="L7" s="427"/>
      <c r="M7" s="427"/>
      <c r="N7" s="427"/>
      <c r="O7" s="427"/>
      <c r="P7" s="427"/>
      <c r="Q7" s="427"/>
      <c r="R7" s="427"/>
      <c r="S7" s="427"/>
      <c r="T7" s="12"/>
      <c r="U7" s="12"/>
      <c r="V7" s="12"/>
      <c r="W7" s="12"/>
      <c r="X7" s="12"/>
      <c r="Y7" s="12"/>
      <c r="Z7" s="12"/>
      <c r="AA7" s="12"/>
      <c r="AB7" s="12"/>
    </row>
    <row r="8" spans="1:28" s="11" customFormat="1" ht="18.75" x14ac:dyDescent="0.2">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12"/>
      <c r="U8" s="12"/>
      <c r="V8" s="12"/>
      <c r="W8" s="12"/>
      <c r="X8" s="12"/>
      <c r="Y8" s="12"/>
      <c r="Z8" s="12"/>
      <c r="AA8" s="12"/>
      <c r="AB8" s="12"/>
    </row>
    <row r="9" spans="1:28" s="11" customFormat="1" ht="18.75" x14ac:dyDescent="0.2">
      <c r="A9" s="423" t="s">
        <v>5</v>
      </c>
      <c r="B9" s="423"/>
      <c r="C9" s="423"/>
      <c r="D9" s="423"/>
      <c r="E9" s="423"/>
      <c r="F9" s="423"/>
      <c r="G9" s="423"/>
      <c r="H9" s="423"/>
      <c r="I9" s="423"/>
      <c r="J9" s="423"/>
      <c r="K9" s="423"/>
      <c r="L9" s="423"/>
      <c r="M9" s="423"/>
      <c r="N9" s="423"/>
      <c r="O9" s="423"/>
      <c r="P9" s="423"/>
      <c r="Q9" s="423"/>
      <c r="R9" s="423"/>
      <c r="S9" s="423"/>
      <c r="T9" s="12"/>
      <c r="U9" s="12"/>
      <c r="V9" s="12"/>
      <c r="W9" s="12"/>
      <c r="X9" s="12"/>
      <c r="Y9" s="12"/>
      <c r="Z9" s="12"/>
      <c r="AA9" s="12"/>
      <c r="AB9" s="12"/>
    </row>
    <row r="10" spans="1:28" s="11" customFormat="1" ht="18.75" x14ac:dyDescent="0.2">
      <c r="A10" s="427"/>
      <c r="B10" s="427"/>
      <c r="C10" s="427"/>
      <c r="D10" s="427"/>
      <c r="E10" s="427"/>
      <c r="F10" s="427"/>
      <c r="G10" s="427"/>
      <c r="H10" s="427"/>
      <c r="I10" s="427"/>
      <c r="J10" s="427"/>
      <c r="K10" s="427"/>
      <c r="L10" s="427"/>
      <c r="M10" s="427"/>
      <c r="N10" s="427"/>
      <c r="O10" s="427"/>
      <c r="P10" s="427"/>
      <c r="Q10" s="427"/>
      <c r="R10" s="427"/>
      <c r="S10" s="427"/>
      <c r="T10" s="12"/>
      <c r="U10" s="12"/>
      <c r="V10" s="12"/>
      <c r="W10" s="12"/>
      <c r="X10" s="12"/>
      <c r="Y10" s="12"/>
      <c r="Z10" s="12"/>
      <c r="AA10" s="12"/>
      <c r="AB10" s="12"/>
    </row>
    <row r="11" spans="1:28" s="11" customFormat="1" ht="18.75" x14ac:dyDescent="0.2">
      <c r="A11" s="421" t="str">
        <f>'1. паспорт местоположение'!A12:C12</f>
        <v>H_16-0274</v>
      </c>
      <c r="B11" s="421"/>
      <c r="C11" s="421"/>
      <c r="D11" s="421"/>
      <c r="E11" s="421"/>
      <c r="F11" s="421"/>
      <c r="G11" s="421"/>
      <c r="H11" s="421"/>
      <c r="I11" s="421"/>
      <c r="J11" s="421"/>
      <c r="K11" s="421"/>
      <c r="L11" s="421"/>
      <c r="M11" s="421"/>
      <c r="N11" s="421"/>
      <c r="O11" s="421"/>
      <c r="P11" s="421"/>
      <c r="Q11" s="421"/>
      <c r="R11" s="421"/>
      <c r="S11" s="421"/>
      <c r="T11" s="12"/>
      <c r="U11" s="12"/>
      <c r="V11" s="12"/>
      <c r="W11" s="12"/>
      <c r="X11" s="12"/>
      <c r="Y11" s="12"/>
      <c r="Z11" s="12"/>
      <c r="AA11" s="12"/>
      <c r="AB11" s="12"/>
    </row>
    <row r="12" spans="1:28" s="11" customFormat="1" ht="18.75" x14ac:dyDescent="0.2">
      <c r="A12" s="423" t="s">
        <v>4</v>
      </c>
      <c r="B12" s="423"/>
      <c r="C12" s="423"/>
      <c r="D12" s="423"/>
      <c r="E12" s="423"/>
      <c r="F12" s="423"/>
      <c r="G12" s="423"/>
      <c r="H12" s="423"/>
      <c r="I12" s="423"/>
      <c r="J12" s="423"/>
      <c r="K12" s="423"/>
      <c r="L12" s="423"/>
      <c r="M12" s="423"/>
      <c r="N12" s="423"/>
      <c r="O12" s="423"/>
      <c r="P12" s="423"/>
      <c r="Q12" s="423"/>
      <c r="R12" s="423"/>
      <c r="S12" s="423"/>
      <c r="T12" s="12"/>
      <c r="U12" s="12"/>
      <c r="V12" s="12"/>
      <c r="W12" s="12"/>
      <c r="X12" s="12"/>
      <c r="Y12" s="12"/>
      <c r="Z12" s="12"/>
      <c r="AA12" s="12"/>
      <c r="AB12" s="12"/>
    </row>
    <row r="13" spans="1:28" s="8"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9"/>
      <c r="U13" s="9"/>
      <c r="V13" s="9"/>
      <c r="W13" s="9"/>
      <c r="X13" s="9"/>
      <c r="Y13" s="9"/>
      <c r="Z13" s="9"/>
      <c r="AA13" s="9"/>
      <c r="AB13" s="9"/>
    </row>
    <row r="14" spans="1:28" s="3" customFormat="1" ht="12" x14ac:dyDescent="0.2">
      <c r="A14" s="421" t="str">
        <f>'1. паспорт местоположение'!A9:C9</f>
        <v>Акционерное общество "Янтарьэнерго" ДЗО  ПАО "Россети"</v>
      </c>
      <c r="B14" s="421"/>
      <c r="C14" s="421"/>
      <c r="D14" s="421"/>
      <c r="E14" s="421"/>
      <c r="F14" s="421"/>
      <c r="G14" s="421"/>
      <c r="H14" s="421"/>
      <c r="I14" s="421"/>
      <c r="J14" s="421"/>
      <c r="K14" s="421"/>
      <c r="L14" s="421"/>
      <c r="M14" s="421"/>
      <c r="N14" s="421"/>
      <c r="O14" s="421"/>
      <c r="P14" s="421"/>
      <c r="Q14" s="421"/>
      <c r="R14" s="421"/>
      <c r="S14" s="421"/>
      <c r="T14" s="7"/>
      <c r="U14" s="7"/>
      <c r="V14" s="7"/>
      <c r="W14" s="7"/>
      <c r="X14" s="7"/>
      <c r="Y14" s="7"/>
      <c r="Z14" s="7"/>
      <c r="AA14" s="7"/>
      <c r="AB14" s="7"/>
    </row>
    <row r="15" spans="1:28" s="3" customFormat="1" ht="15" customHeight="1" x14ac:dyDescent="0.2">
      <c r="A15" s="422" t="str">
        <f>'1. паспорт местоположение'!A15:C15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5" s="423"/>
      <c r="C15" s="423"/>
      <c r="D15" s="423"/>
      <c r="E15" s="423"/>
      <c r="F15" s="423"/>
      <c r="G15" s="423"/>
      <c r="H15" s="423"/>
      <c r="I15" s="423"/>
      <c r="J15" s="423"/>
      <c r="K15" s="423"/>
      <c r="L15" s="423"/>
      <c r="M15" s="423"/>
      <c r="N15" s="423"/>
      <c r="O15" s="423"/>
      <c r="P15" s="423"/>
      <c r="Q15" s="423"/>
      <c r="R15" s="423"/>
      <c r="S15" s="423"/>
      <c r="T15" s="5"/>
      <c r="U15" s="5"/>
      <c r="V15" s="5"/>
      <c r="W15" s="5"/>
      <c r="X15" s="5"/>
      <c r="Y15" s="5"/>
      <c r="Z15" s="5"/>
      <c r="AA15" s="5"/>
      <c r="AB15" s="5"/>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418</v>
      </c>
      <c r="B17" s="425"/>
      <c r="C17" s="425"/>
      <c r="D17" s="425"/>
      <c r="E17" s="425"/>
      <c r="F17" s="425"/>
      <c r="G17" s="425"/>
      <c r="H17" s="425"/>
      <c r="I17" s="425"/>
      <c r="J17" s="425"/>
      <c r="K17" s="425"/>
      <c r="L17" s="425"/>
      <c r="M17" s="425"/>
      <c r="N17" s="425"/>
      <c r="O17" s="425"/>
      <c r="P17" s="425"/>
      <c r="Q17" s="425"/>
      <c r="R17" s="425"/>
      <c r="S17" s="425"/>
      <c r="T17" s="6"/>
      <c r="U17" s="6"/>
      <c r="V17" s="6"/>
      <c r="W17" s="6"/>
      <c r="X17" s="6"/>
      <c r="Y17" s="6"/>
      <c r="Z17" s="6"/>
      <c r="AA17" s="6"/>
      <c r="AB17" s="6"/>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29" t="s">
        <v>2</v>
      </c>
      <c r="B19" s="429" t="s">
        <v>93</v>
      </c>
      <c r="C19" s="430" t="s">
        <v>318</v>
      </c>
      <c r="D19" s="429" t="s">
        <v>317</v>
      </c>
      <c r="E19" s="429" t="s">
        <v>92</v>
      </c>
      <c r="F19" s="429" t="s">
        <v>91</v>
      </c>
      <c r="G19" s="429" t="s">
        <v>313</v>
      </c>
      <c r="H19" s="429" t="s">
        <v>90</v>
      </c>
      <c r="I19" s="429" t="s">
        <v>89</v>
      </c>
      <c r="J19" s="429" t="s">
        <v>88</v>
      </c>
      <c r="K19" s="429" t="s">
        <v>87</v>
      </c>
      <c r="L19" s="429" t="s">
        <v>86</v>
      </c>
      <c r="M19" s="429" t="s">
        <v>85</v>
      </c>
      <c r="N19" s="429" t="s">
        <v>84</v>
      </c>
      <c r="O19" s="429" t="s">
        <v>83</v>
      </c>
      <c r="P19" s="429" t="s">
        <v>82</v>
      </c>
      <c r="Q19" s="429" t="s">
        <v>316</v>
      </c>
      <c r="R19" s="429"/>
      <c r="S19" s="432" t="s">
        <v>412</v>
      </c>
      <c r="T19" s="4"/>
      <c r="U19" s="4"/>
      <c r="V19" s="4"/>
      <c r="W19" s="4"/>
      <c r="X19" s="4"/>
      <c r="Y19" s="4"/>
    </row>
    <row r="20" spans="1:28" s="3" customFormat="1" ht="180.75" customHeight="1" x14ac:dyDescent="0.2">
      <c r="A20" s="429"/>
      <c r="B20" s="429"/>
      <c r="C20" s="431"/>
      <c r="D20" s="429"/>
      <c r="E20" s="429"/>
      <c r="F20" s="429"/>
      <c r="G20" s="429"/>
      <c r="H20" s="429"/>
      <c r="I20" s="429"/>
      <c r="J20" s="429"/>
      <c r="K20" s="429"/>
      <c r="L20" s="429"/>
      <c r="M20" s="429"/>
      <c r="N20" s="429"/>
      <c r="O20" s="429"/>
      <c r="P20" s="429"/>
      <c r="Q20" s="36" t="s">
        <v>314</v>
      </c>
      <c r="R20" s="37" t="s">
        <v>315</v>
      </c>
      <c r="S20" s="432"/>
      <c r="T20" s="27"/>
      <c r="U20" s="27"/>
      <c r="V20" s="27"/>
      <c r="W20" s="27"/>
      <c r="X20" s="27"/>
      <c r="Y20" s="27"/>
      <c r="Z20" s="26"/>
      <c r="AA20" s="26"/>
      <c r="AB20" s="26"/>
    </row>
    <row r="21" spans="1:28" s="3" customFormat="1" ht="18.75" x14ac:dyDescent="0.2">
      <c r="A21" s="36">
        <v>1</v>
      </c>
      <c r="B21" s="39">
        <v>2</v>
      </c>
      <c r="C21" s="36">
        <v>3</v>
      </c>
      <c r="D21" s="39">
        <v>4</v>
      </c>
      <c r="E21" s="36">
        <v>5</v>
      </c>
      <c r="F21" s="39">
        <v>6</v>
      </c>
      <c r="G21" s="125">
        <v>7</v>
      </c>
      <c r="H21" s="126">
        <v>8</v>
      </c>
      <c r="I21" s="125">
        <v>9</v>
      </c>
      <c r="J21" s="126">
        <v>10</v>
      </c>
      <c r="K21" s="125">
        <v>11</v>
      </c>
      <c r="L21" s="126">
        <v>12</v>
      </c>
      <c r="M21" s="125">
        <v>13</v>
      </c>
      <c r="N21" s="126">
        <v>14</v>
      </c>
      <c r="O21" s="125">
        <v>15</v>
      </c>
      <c r="P21" s="126">
        <v>16</v>
      </c>
      <c r="Q21" s="125">
        <v>17</v>
      </c>
      <c r="R21" s="126">
        <v>18</v>
      </c>
      <c r="S21" s="125">
        <v>19</v>
      </c>
      <c r="T21" s="27"/>
      <c r="U21" s="27"/>
      <c r="V21" s="27"/>
      <c r="W21" s="27"/>
      <c r="X21" s="27"/>
      <c r="Y21" s="27"/>
      <c r="Z21" s="26"/>
      <c r="AA21" s="26"/>
      <c r="AB21" s="26"/>
    </row>
    <row r="22" spans="1:28" s="3" customFormat="1" ht="18.75" x14ac:dyDescent="0.2">
      <c r="A22" s="225">
        <v>1</v>
      </c>
      <c r="B22" s="233"/>
      <c r="C22" s="225"/>
      <c r="D22" s="232"/>
      <c r="E22" s="233"/>
      <c r="F22" s="232"/>
      <c r="G22" s="233"/>
      <c r="H22" s="232"/>
      <c r="I22" s="233"/>
      <c r="J22" s="232"/>
      <c r="K22" s="233"/>
      <c r="L22" s="232"/>
      <c r="M22" s="233"/>
      <c r="N22" s="232"/>
      <c r="O22" s="233"/>
      <c r="P22" s="232"/>
      <c r="Q22" s="255"/>
      <c r="R22" s="234"/>
      <c r="S22" s="254"/>
      <c r="W22" s="27"/>
      <c r="X22" s="27"/>
      <c r="Y22" s="27"/>
      <c r="Z22" s="26"/>
      <c r="AA22" s="26"/>
      <c r="AB22" s="26"/>
    </row>
    <row r="23" spans="1:28" ht="20.25" customHeight="1" x14ac:dyDescent="0.25">
      <c r="A23" s="92"/>
      <c r="B23" s="39" t="s">
        <v>311</v>
      </c>
      <c r="C23" s="39"/>
      <c r="D23" s="39"/>
      <c r="E23" s="92" t="s">
        <v>312</v>
      </c>
      <c r="F23" s="92" t="s">
        <v>312</v>
      </c>
      <c r="G23" s="92" t="s">
        <v>312</v>
      </c>
      <c r="H23" s="224">
        <f>H22</f>
        <v>0</v>
      </c>
      <c r="I23" s="92"/>
      <c r="J23" s="224">
        <f>J22</f>
        <v>0</v>
      </c>
      <c r="K23" s="92"/>
      <c r="L23" s="92"/>
      <c r="M23" s="92"/>
      <c r="N23" s="92"/>
      <c r="O23" s="92"/>
      <c r="P23" s="92"/>
      <c r="Q23" s="93"/>
      <c r="R23" s="2"/>
      <c r="S23" s="224">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70" zoomScaleNormal="60" zoomScaleSheetLayoutView="70" workbookViewId="0"/>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1" t="str">
        <f>'1. паспорт местоположение'!A5:C5</f>
        <v>Год раскрытия информации: 2022 год</v>
      </c>
      <c r="B6" s="411"/>
      <c r="C6" s="411"/>
      <c r="D6" s="411"/>
      <c r="E6" s="411"/>
      <c r="F6" s="411"/>
      <c r="G6" s="411"/>
      <c r="H6" s="411"/>
      <c r="I6" s="411"/>
      <c r="J6" s="411"/>
      <c r="K6" s="411"/>
      <c r="L6" s="411"/>
      <c r="M6" s="411"/>
      <c r="N6" s="411"/>
      <c r="O6" s="411"/>
      <c r="P6" s="411"/>
      <c r="Q6" s="411"/>
      <c r="R6" s="411"/>
      <c r="S6" s="411"/>
      <c r="T6" s="411"/>
    </row>
    <row r="7" spans="1:20" s="11" customFormat="1" x14ac:dyDescent="0.2">
      <c r="A7" s="16"/>
      <c r="H7" s="15"/>
    </row>
    <row r="8" spans="1:20" s="11" customFormat="1" ht="18.75" x14ac:dyDescent="0.2">
      <c r="A8" s="427" t="s">
        <v>6</v>
      </c>
      <c r="B8" s="427"/>
      <c r="C8" s="427"/>
      <c r="D8" s="427"/>
      <c r="E8" s="427"/>
      <c r="F8" s="427"/>
      <c r="G8" s="427"/>
      <c r="H8" s="427"/>
      <c r="I8" s="427"/>
      <c r="J8" s="427"/>
      <c r="K8" s="427"/>
      <c r="L8" s="427"/>
      <c r="M8" s="427"/>
      <c r="N8" s="427"/>
      <c r="O8" s="427"/>
      <c r="P8" s="427"/>
      <c r="Q8" s="427"/>
      <c r="R8" s="427"/>
      <c r="S8" s="427"/>
      <c r="T8" s="427"/>
    </row>
    <row r="9" spans="1:20" s="11"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1" customFormat="1" ht="18.75" customHeight="1" x14ac:dyDescent="0.2">
      <c r="A10" s="421" t="str">
        <f>'1. паспорт местоположение'!A9:C9</f>
        <v>Акционерное общество "Янтарьэнерго" ДЗО  ПАО "Россети"</v>
      </c>
      <c r="B10" s="421"/>
      <c r="C10" s="421"/>
      <c r="D10" s="421"/>
      <c r="E10" s="421"/>
      <c r="F10" s="421"/>
      <c r="G10" s="421"/>
      <c r="H10" s="421"/>
      <c r="I10" s="421"/>
      <c r="J10" s="421"/>
      <c r="K10" s="421"/>
      <c r="L10" s="421"/>
      <c r="M10" s="421"/>
      <c r="N10" s="421"/>
      <c r="O10" s="421"/>
      <c r="P10" s="421"/>
      <c r="Q10" s="421"/>
      <c r="R10" s="421"/>
      <c r="S10" s="421"/>
      <c r="T10" s="421"/>
    </row>
    <row r="11" spans="1:20" s="11" customFormat="1" ht="18.75" customHeight="1" x14ac:dyDescent="0.2">
      <c r="A11" s="423" t="s">
        <v>5</v>
      </c>
      <c r="B11" s="423"/>
      <c r="C11" s="423"/>
      <c r="D11" s="423"/>
      <c r="E11" s="423"/>
      <c r="F11" s="423"/>
      <c r="G11" s="423"/>
      <c r="H11" s="423"/>
      <c r="I11" s="423"/>
      <c r="J11" s="423"/>
      <c r="K11" s="423"/>
      <c r="L11" s="423"/>
      <c r="M11" s="423"/>
      <c r="N11" s="423"/>
      <c r="O11" s="423"/>
      <c r="P11" s="423"/>
      <c r="Q11" s="423"/>
      <c r="R11" s="423"/>
      <c r="S11" s="423"/>
      <c r="T11" s="423"/>
    </row>
    <row r="12" spans="1:20" s="11"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1" customFormat="1" ht="18.75" customHeight="1" x14ac:dyDescent="0.2">
      <c r="A13" s="421" t="str">
        <f>'1. паспорт местоположение'!A12:C12</f>
        <v>H_16-0274</v>
      </c>
      <c r="B13" s="421"/>
      <c r="C13" s="421"/>
      <c r="D13" s="421"/>
      <c r="E13" s="421"/>
      <c r="F13" s="421"/>
      <c r="G13" s="421"/>
      <c r="H13" s="421"/>
      <c r="I13" s="421"/>
      <c r="J13" s="421"/>
      <c r="K13" s="421"/>
      <c r="L13" s="421"/>
      <c r="M13" s="421"/>
      <c r="N13" s="421"/>
      <c r="O13" s="421"/>
      <c r="P13" s="421"/>
      <c r="Q13" s="421"/>
      <c r="R13" s="421"/>
      <c r="S13" s="421"/>
      <c r="T13" s="421"/>
    </row>
    <row r="14" spans="1:20" s="11" customFormat="1" ht="18.75" customHeight="1" x14ac:dyDescent="0.2">
      <c r="A14" s="423" t="s">
        <v>4</v>
      </c>
      <c r="B14" s="423"/>
      <c r="C14" s="423"/>
      <c r="D14" s="423"/>
      <c r="E14" s="423"/>
      <c r="F14" s="423"/>
      <c r="G14" s="423"/>
      <c r="H14" s="423"/>
      <c r="I14" s="423"/>
      <c r="J14" s="423"/>
      <c r="K14" s="423"/>
      <c r="L14" s="423"/>
      <c r="M14" s="423"/>
      <c r="N14" s="423"/>
      <c r="O14" s="423"/>
      <c r="P14" s="423"/>
      <c r="Q14" s="423"/>
      <c r="R14" s="423"/>
      <c r="S14" s="423"/>
      <c r="T14" s="423"/>
    </row>
    <row r="15" spans="1:20" s="8"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1" t="str">
        <f>'1. паспорт местоположение'!A15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6" s="421"/>
      <c r="C16" s="421"/>
      <c r="D16" s="421"/>
      <c r="E16" s="421"/>
      <c r="F16" s="421"/>
      <c r="G16" s="421"/>
      <c r="H16" s="421"/>
      <c r="I16" s="421"/>
      <c r="J16" s="421"/>
      <c r="K16" s="421"/>
      <c r="L16" s="421"/>
      <c r="M16" s="421"/>
      <c r="N16" s="421"/>
      <c r="O16" s="421"/>
      <c r="P16" s="421"/>
      <c r="Q16" s="421"/>
      <c r="R16" s="421"/>
      <c r="S16" s="421"/>
      <c r="T16" s="421"/>
    </row>
    <row r="17" spans="1:20" s="3" customFormat="1" ht="15" customHeight="1" x14ac:dyDescent="0.2">
      <c r="A17" s="423" t="s">
        <v>3</v>
      </c>
      <c r="B17" s="423"/>
      <c r="C17" s="423"/>
      <c r="D17" s="423"/>
      <c r="E17" s="423"/>
      <c r="F17" s="423"/>
      <c r="G17" s="423"/>
      <c r="H17" s="423"/>
      <c r="I17" s="423"/>
      <c r="J17" s="423"/>
      <c r="K17" s="423"/>
      <c r="L17" s="423"/>
      <c r="M17" s="423"/>
      <c r="N17" s="423"/>
      <c r="O17" s="423"/>
      <c r="P17" s="423"/>
      <c r="Q17" s="423"/>
      <c r="R17" s="423"/>
      <c r="S17" s="423"/>
      <c r="T17" s="423"/>
    </row>
    <row r="18" spans="1:20"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20" s="3" customFormat="1" ht="15" customHeight="1" x14ac:dyDescent="0.2">
      <c r="A19" s="436" t="s">
        <v>423</v>
      </c>
      <c r="B19" s="436"/>
      <c r="C19" s="436"/>
      <c r="D19" s="436"/>
      <c r="E19" s="436"/>
      <c r="F19" s="436"/>
      <c r="G19" s="436"/>
      <c r="H19" s="436"/>
      <c r="I19" s="436"/>
      <c r="J19" s="436"/>
      <c r="K19" s="436"/>
      <c r="L19" s="436"/>
      <c r="M19" s="436"/>
      <c r="N19" s="436"/>
      <c r="O19" s="436"/>
      <c r="P19" s="436"/>
      <c r="Q19" s="436"/>
      <c r="R19" s="436"/>
      <c r="S19" s="436"/>
      <c r="T19" s="436"/>
    </row>
    <row r="20" spans="1:20" s="48"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20" ht="46.5" customHeight="1" x14ac:dyDescent="0.25">
      <c r="A21" s="438" t="s">
        <v>2</v>
      </c>
      <c r="B21" s="441" t="s">
        <v>215</v>
      </c>
      <c r="C21" s="442"/>
      <c r="D21" s="445" t="s">
        <v>115</v>
      </c>
      <c r="E21" s="441" t="s">
        <v>452</v>
      </c>
      <c r="F21" s="442"/>
      <c r="G21" s="441" t="s">
        <v>234</v>
      </c>
      <c r="H21" s="442"/>
      <c r="I21" s="441" t="s">
        <v>114</v>
      </c>
      <c r="J21" s="442"/>
      <c r="K21" s="445" t="s">
        <v>113</v>
      </c>
      <c r="L21" s="441" t="s">
        <v>112</v>
      </c>
      <c r="M21" s="442"/>
      <c r="N21" s="441" t="s">
        <v>448</v>
      </c>
      <c r="O21" s="442"/>
      <c r="P21" s="445" t="s">
        <v>111</v>
      </c>
      <c r="Q21" s="433" t="s">
        <v>110</v>
      </c>
      <c r="R21" s="434"/>
      <c r="S21" s="433" t="s">
        <v>109</v>
      </c>
      <c r="T21" s="435"/>
    </row>
    <row r="22" spans="1:20" ht="204.75" customHeight="1" x14ac:dyDescent="0.25">
      <c r="A22" s="439"/>
      <c r="B22" s="443"/>
      <c r="C22" s="444"/>
      <c r="D22" s="448"/>
      <c r="E22" s="443"/>
      <c r="F22" s="444"/>
      <c r="G22" s="443"/>
      <c r="H22" s="444"/>
      <c r="I22" s="443"/>
      <c r="J22" s="444"/>
      <c r="K22" s="446"/>
      <c r="L22" s="443"/>
      <c r="M22" s="444"/>
      <c r="N22" s="443"/>
      <c r="O22" s="444"/>
      <c r="P22" s="446"/>
      <c r="Q22" s="83" t="s">
        <v>108</v>
      </c>
      <c r="R22" s="83" t="s">
        <v>422</v>
      </c>
      <c r="S22" s="83" t="s">
        <v>107</v>
      </c>
      <c r="T22" s="83" t="s">
        <v>106</v>
      </c>
    </row>
    <row r="23" spans="1:20" ht="51.75" customHeight="1" x14ac:dyDescent="0.25">
      <c r="A23" s="440"/>
      <c r="B23" s="132" t="s">
        <v>104</v>
      </c>
      <c r="C23" s="132" t="s">
        <v>105</v>
      </c>
      <c r="D23" s="446"/>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59"/>
      <c r="C25" s="259"/>
      <c r="D25" s="256"/>
      <c r="E25" s="256"/>
      <c r="F25" s="256"/>
      <c r="G25" s="256"/>
      <c r="H25" s="256"/>
      <c r="I25" s="256"/>
      <c r="J25" s="257"/>
      <c r="K25" s="257"/>
      <c r="L25" s="257"/>
      <c r="M25" s="258"/>
      <c r="N25" s="258"/>
      <c r="O25" s="258"/>
      <c r="P25" s="257"/>
      <c r="Q25" s="259"/>
      <c r="R25" s="256"/>
      <c r="S25" s="259"/>
      <c r="T25" s="259"/>
    </row>
    <row r="26" spans="1:20" s="48" customFormat="1" x14ac:dyDescent="0.25">
      <c r="A26" s="52"/>
      <c r="B26" s="50"/>
      <c r="C26" s="50"/>
      <c r="D26" s="50"/>
      <c r="E26" s="50"/>
      <c r="F26" s="50"/>
      <c r="G26" s="50"/>
      <c r="H26" s="50"/>
      <c r="I26" s="50"/>
      <c r="J26" s="49"/>
      <c r="K26" s="49"/>
      <c r="L26" s="49"/>
      <c r="M26" s="51"/>
      <c r="N26" s="51"/>
      <c r="O26" s="51"/>
      <c r="P26" s="49"/>
      <c r="Q26" s="135"/>
      <c r="R26" s="50"/>
      <c r="S26" s="135"/>
      <c r="T26" s="50"/>
    </row>
    <row r="27" spans="1:20" s="48" customFormat="1" x14ac:dyDescent="0.25">
      <c r="A27" s="52"/>
      <c r="B27" s="50"/>
      <c r="C27" s="50"/>
      <c r="D27" s="50"/>
      <c r="E27" s="50"/>
      <c r="F27" s="50"/>
      <c r="G27" s="50"/>
      <c r="H27" s="50"/>
      <c r="I27" s="50"/>
      <c r="J27" s="49"/>
      <c r="K27" s="49"/>
      <c r="L27" s="49"/>
      <c r="M27" s="51"/>
      <c r="N27" s="51"/>
      <c r="O27" s="51"/>
      <c r="P27" s="49"/>
      <c r="Q27" s="135"/>
      <c r="R27" s="50"/>
      <c r="S27" s="135"/>
      <c r="T27" s="50"/>
    </row>
    <row r="28" spans="1:20" s="48" customFormat="1" x14ac:dyDescent="0.25">
      <c r="A28" s="52"/>
      <c r="B28" s="50"/>
      <c r="C28" s="50"/>
      <c r="D28" s="50"/>
      <c r="E28" s="50"/>
      <c r="F28" s="50"/>
      <c r="G28" s="50"/>
      <c r="H28" s="50"/>
      <c r="I28" s="50"/>
      <c r="J28" s="49"/>
      <c r="K28" s="49"/>
      <c r="L28" s="49"/>
      <c r="M28" s="51"/>
      <c r="N28" s="51"/>
      <c r="O28" s="51"/>
      <c r="P28" s="49"/>
      <c r="Q28" s="135"/>
      <c r="R28" s="50"/>
      <c r="S28" s="135"/>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7" t="s">
        <v>458</v>
      </c>
      <c r="C32" s="447"/>
      <c r="D32" s="447"/>
      <c r="E32" s="447"/>
      <c r="F32" s="447"/>
      <c r="G32" s="447"/>
      <c r="H32" s="447"/>
      <c r="I32" s="447"/>
      <c r="J32" s="447"/>
      <c r="K32" s="447"/>
      <c r="L32" s="447"/>
      <c r="M32" s="447"/>
      <c r="N32" s="447"/>
      <c r="O32" s="447"/>
      <c r="P32" s="447"/>
      <c r="Q32" s="447"/>
      <c r="R32" s="447"/>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421</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D25" sqref="D25:E27"/>
    </sheetView>
  </sheetViews>
  <sheetFormatPr defaultColWidth="10.7109375" defaultRowHeight="15.75" x14ac:dyDescent="0.25"/>
  <cols>
    <col min="1" max="1" width="10.7109375" style="40"/>
    <col min="2" max="3" width="1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1" t="str">
        <f>'1. паспорт местоположение'!A5:C5</f>
        <v>Год раскрытия информации: 2022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1" customFormat="1" x14ac:dyDescent="0.2">
      <c r="A6" s="136"/>
      <c r="B6" s="136"/>
      <c r="C6" s="136"/>
      <c r="D6" s="136"/>
      <c r="E6" s="136"/>
      <c r="F6" s="136"/>
      <c r="G6" s="136"/>
      <c r="H6" s="136"/>
      <c r="I6" s="136"/>
      <c r="J6" s="136"/>
      <c r="K6" s="136"/>
      <c r="L6" s="136"/>
      <c r="M6" s="136"/>
      <c r="N6" s="136"/>
      <c r="O6" s="136"/>
      <c r="P6" s="136"/>
      <c r="Q6" s="136"/>
      <c r="R6" s="136"/>
      <c r="S6" s="136"/>
      <c r="T6" s="136"/>
    </row>
    <row r="7" spans="1:27" s="11" customFormat="1" ht="18.75" x14ac:dyDescent="0.2">
      <c r="E7" s="427" t="s">
        <v>6</v>
      </c>
      <c r="F7" s="427"/>
      <c r="G7" s="427"/>
      <c r="H7" s="427"/>
      <c r="I7" s="427"/>
      <c r="J7" s="427"/>
      <c r="K7" s="427"/>
      <c r="L7" s="427"/>
      <c r="M7" s="427"/>
      <c r="N7" s="427"/>
      <c r="O7" s="427"/>
      <c r="P7" s="427"/>
      <c r="Q7" s="427"/>
      <c r="R7" s="427"/>
      <c r="S7" s="427"/>
      <c r="T7" s="427"/>
      <c r="U7" s="427"/>
      <c r="V7" s="427"/>
      <c r="W7" s="427"/>
      <c r="X7" s="427"/>
      <c r="Y7" s="42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1" t="str">
        <f>'1. паспорт местоположение'!A9</f>
        <v>Акционерное общество "Янтарьэнерго" ДЗО  ПАО "Россети"</v>
      </c>
      <c r="F9" s="421"/>
      <c r="G9" s="421"/>
      <c r="H9" s="421"/>
      <c r="I9" s="421"/>
      <c r="J9" s="421"/>
      <c r="K9" s="421"/>
      <c r="L9" s="421"/>
      <c r="M9" s="421"/>
      <c r="N9" s="421"/>
      <c r="O9" s="421"/>
      <c r="P9" s="421"/>
      <c r="Q9" s="421"/>
      <c r="R9" s="421"/>
      <c r="S9" s="421"/>
      <c r="T9" s="421"/>
      <c r="U9" s="421"/>
      <c r="V9" s="421"/>
      <c r="W9" s="421"/>
      <c r="X9" s="421"/>
      <c r="Y9" s="421"/>
    </row>
    <row r="10" spans="1:27" s="11" customFormat="1" ht="18.75" customHeight="1" x14ac:dyDescent="0.2">
      <c r="E10" s="423" t="s">
        <v>5</v>
      </c>
      <c r="F10" s="423"/>
      <c r="G10" s="423"/>
      <c r="H10" s="423"/>
      <c r="I10" s="423"/>
      <c r="J10" s="423"/>
      <c r="K10" s="423"/>
      <c r="L10" s="423"/>
      <c r="M10" s="423"/>
      <c r="N10" s="423"/>
      <c r="O10" s="423"/>
      <c r="P10" s="423"/>
      <c r="Q10" s="423"/>
      <c r="R10" s="423"/>
      <c r="S10" s="423"/>
      <c r="T10" s="423"/>
      <c r="U10" s="423"/>
      <c r="V10" s="423"/>
      <c r="W10" s="423"/>
      <c r="X10" s="423"/>
      <c r="Y10" s="42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1" t="str">
        <f>'1. паспорт местоположение'!A12</f>
        <v>H_16-0274</v>
      </c>
      <c r="F12" s="421"/>
      <c r="G12" s="421"/>
      <c r="H12" s="421"/>
      <c r="I12" s="421"/>
      <c r="J12" s="421"/>
      <c r="K12" s="421"/>
      <c r="L12" s="421"/>
      <c r="M12" s="421"/>
      <c r="N12" s="421"/>
      <c r="O12" s="421"/>
      <c r="P12" s="421"/>
      <c r="Q12" s="421"/>
      <c r="R12" s="421"/>
      <c r="S12" s="421"/>
      <c r="T12" s="421"/>
      <c r="U12" s="421"/>
      <c r="V12" s="421"/>
      <c r="W12" s="421"/>
      <c r="X12" s="421"/>
      <c r="Y12" s="421"/>
    </row>
    <row r="13" spans="1:27" s="11" customFormat="1" ht="18.75" customHeight="1" x14ac:dyDescent="0.2">
      <c r="E13" s="423" t="s">
        <v>4</v>
      </c>
      <c r="F13" s="423"/>
      <c r="G13" s="423"/>
      <c r="H13" s="423"/>
      <c r="I13" s="423"/>
      <c r="J13" s="423"/>
      <c r="K13" s="423"/>
      <c r="L13" s="423"/>
      <c r="M13" s="423"/>
      <c r="N13" s="423"/>
      <c r="O13" s="423"/>
      <c r="P13" s="423"/>
      <c r="Q13" s="423"/>
      <c r="R13" s="423"/>
      <c r="S13" s="423"/>
      <c r="T13" s="423"/>
      <c r="U13" s="423"/>
      <c r="V13" s="423"/>
      <c r="W13" s="423"/>
      <c r="X13" s="423"/>
      <c r="Y13" s="42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1" t="str">
        <f>'1. паспорт местоположение'!A15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F15" s="421"/>
      <c r="G15" s="421"/>
      <c r="H15" s="421"/>
      <c r="I15" s="421"/>
      <c r="J15" s="421"/>
      <c r="K15" s="421"/>
      <c r="L15" s="421"/>
      <c r="M15" s="421"/>
      <c r="N15" s="421"/>
      <c r="O15" s="421"/>
      <c r="P15" s="421"/>
      <c r="Q15" s="421"/>
      <c r="R15" s="421"/>
      <c r="S15" s="421"/>
      <c r="T15" s="421"/>
      <c r="U15" s="421"/>
      <c r="V15" s="421"/>
      <c r="W15" s="421"/>
      <c r="X15" s="421"/>
      <c r="Y15" s="421"/>
    </row>
    <row r="16" spans="1:27" s="3" customFormat="1" ht="15" customHeight="1" x14ac:dyDescent="0.2">
      <c r="E16" s="423" t="s">
        <v>3</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425</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48" customFormat="1" ht="21" customHeight="1" x14ac:dyDescent="0.25"/>
    <row r="21" spans="1:27" ht="15.75" customHeight="1" x14ac:dyDescent="0.25">
      <c r="A21" s="449" t="s">
        <v>2</v>
      </c>
      <c r="B21" s="451" t="s">
        <v>432</v>
      </c>
      <c r="C21" s="452"/>
      <c r="D21" s="451" t="s">
        <v>434</v>
      </c>
      <c r="E21" s="452"/>
      <c r="F21" s="433" t="s">
        <v>87</v>
      </c>
      <c r="G21" s="435"/>
      <c r="H21" s="435"/>
      <c r="I21" s="434"/>
      <c r="J21" s="449" t="s">
        <v>435</v>
      </c>
      <c r="K21" s="451" t="s">
        <v>436</v>
      </c>
      <c r="L21" s="452"/>
      <c r="M21" s="451" t="s">
        <v>437</v>
      </c>
      <c r="N21" s="452"/>
      <c r="O21" s="451" t="s">
        <v>424</v>
      </c>
      <c r="P21" s="452"/>
      <c r="Q21" s="451" t="s">
        <v>120</v>
      </c>
      <c r="R21" s="452"/>
      <c r="S21" s="449" t="s">
        <v>119</v>
      </c>
      <c r="T21" s="449" t="s">
        <v>438</v>
      </c>
      <c r="U21" s="449" t="s">
        <v>433</v>
      </c>
      <c r="V21" s="451" t="s">
        <v>118</v>
      </c>
      <c r="W21" s="452"/>
      <c r="X21" s="433" t="s">
        <v>110</v>
      </c>
      <c r="Y21" s="435"/>
      <c r="Z21" s="433" t="s">
        <v>109</v>
      </c>
      <c r="AA21" s="435"/>
    </row>
    <row r="22" spans="1:27" ht="154.5" customHeight="1" x14ac:dyDescent="0.25">
      <c r="A22" s="455"/>
      <c r="B22" s="453"/>
      <c r="C22" s="454"/>
      <c r="D22" s="453"/>
      <c r="E22" s="454"/>
      <c r="F22" s="433" t="s">
        <v>117</v>
      </c>
      <c r="G22" s="434"/>
      <c r="H22" s="433" t="s">
        <v>116</v>
      </c>
      <c r="I22" s="434"/>
      <c r="J22" s="450"/>
      <c r="K22" s="453"/>
      <c r="L22" s="454"/>
      <c r="M22" s="453"/>
      <c r="N22" s="454"/>
      <c r="O22" s="453"/>
      <c r="P22" s="454"/>
      <c r="Q22" s="453"/>
      <c r="R22" s="454"/>
      <c r="S22" s="450"/>
      <c r="T22" s="450"/>
      <c r="U22" s="450"/>
      <c r="V22" s="453"/>
      <c r="W22" s="454"/>
      <c r="X22" s="83" t="s">
        <v>108</v>
      </c>
      <c r="Y22" s="83" t="s">
        <v>422</v>
      </c>
      <c r="Z22" s="83" t="s">
        <v>107</v>
      </c>
      <c r="AA22" s="83" t="s">
        <v>106</v>
      </c>
    </row>
    <row r="23" spans="1:27" ht="60" customHeight="1" x14ac:dyDescent="0.25">
      <c r="A23" s="450"/>
      <c r="B23" s="130" t="s">
        <v>104</v>
      </c>
      <c r="C23" s="13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263" customFormat="1" ht="34.5" hidden="1" customHeight="1" x14ac:dyDescent="0.25">
      <c r="A25" s="456">
        <v>1</v>
      </c>
      <c r="B25" s="456" t="s">
        <v>515</v>
      </c>
      <c r="C25" s="456" t="s">
        <v>515</v>
      </c>
      <c r="D25" s="456" t="s">
        <v>516</v>
      </c>
      <c r="E25" s="456" t="s">
        <v>516</v>
      </c>
      <c r="F25" s="456">
        <v>0.4</v>
      </c>
      <c r="G25" s="456">
        <v>0.4</v>
      </c>
      <c r="H25" s="456">
        <v>0.4</v>
      </c>
      <c r="I25" s="456">
        <v>0.4</v>
      </c>
      <c r="J25" s="456">
        <v>1976</v>
      </c>
      <c r="K25" s="456">
        <v>1</v>
      </c>
      <c r="L25" s="456">
        <v>1</v>
      </c>
      <c r="M25" s="456">
        <v>35</v>
      </c>
      <c r="N25" s="261">
        <v>16</v>
      </c>
      <c r="O25" s="456" t="s">
        <v>511</v>
      </c>
      <c r="P25" s="459" t="s">
        <v>511</v>
      </c>
      <c r="Q25" s="459">
        <f>0.542*0+0.285</f>
        <v>0.28499999999999998</v>
      </c>
      <c r="R25" s="261">
        <f>0.254*0</f>
        <v>0</v>
      </c>
      <c r="S25" s="459" t="s">
        <v>312</v>
      </c>
      <c r="T25" s="459">
        <v>2015</v>
      </c>
      <c r="U25" s="459">
        <v>6</v>
      </c>
      <c r="V25" s="459" t="s">
        <v>512</v>
      </c>
      <c r="W25" s="459" t="s">
        <v>512</v>
      </c>
      <c r="X25" s="459" t="s">
        <v>517</v>
      </c>
      <c r="Y25" s="459" t="s">
        <v>312</v>
      </c>
      <c r="Z25" s="459" t="s">
        <v>518</v>
      </c>
      <c r="AA25" s="459" t="s">
        <v>519</v>
      </c>
    </row>
    <row r="26" spans="1:27" s="263" customFormat="1" ht="34.5" hidden="1" customHeight="1" x14ac:dyDescent="0.25">
      <c r="A26" s="457"/>
      <c r="B26" s="457"/>
      <c r="C26" s="457"/>
      <c r="D26" s="457"/>
      <c r="E26" s="457"/>
      <c r="F26" s="457"/>
      <c r="G26" s="457"/>
      <c r="H26" s="457"/>
      <c r="I26" s="457"/>
      <c r="J26" s="457"/>
      <c r="K26" s="457"/>
      <c r="L26" s="457"/>
      <c r="M26" s="457"/>
      <c r="N26" s="348">
        <v>25</v>
      </c>
      <c r="O26" s="457"/>
      <c r="P26" s="460"/>
      <c r="Q26" s="460"/>
      <c r="R26" s="348">
        <f>0.009*0</f>
        <v>0</v>
      </c>
      <c r="S26" s="460"/>
      <c r="T26" s="460"/>
      <c r="U26" s="460"/>
      <c r="V26" s="460"/>
      <c r="W26" s="460"/>
      <c r="X26" s="460"/>
      <c r="Y26" s="460"/>
      <c r="Z26" s="460"/>
      <c r="AA26" s="460"/>
    </row>
    <row r="27" spans="1:27" s="46" customFormat="1" ht="34.5" customHeight="1" x14ac:dyDescent="0.2">
      <c r="A27" s="458"/>
      <c r="B27" s="458"/>
      <c r="C27" s="458"/>
      <c r="D27" s="458"/>
      <c r="E27" s="458"/>
      <c r="F27" s="458"/>
      <c r="G27" s="458"/>
      <c r="H27" s="458"/>
      <c r="I27" s="458"/>
      <c r="J27" s="458"/>
      <c r="K27" s="458"/>
      <c r="L27" s="458"/>
      <c r="M27" s="458"/>
      <c r="N27" s="260">
        <v>70</v>
      </c>
      <c r="O27" s="458"/>
      <c r="P27" s="461"/>
      <c r="Q27" s="461"/>
      <c r="R27" s="260">
        <f>0.279*0+0.285</f>
        <v>0.28499999999999998</v>
      </c>
      <c r="S27" s="461"/>
      <c r="T27" s="461"/>
      <c r="U27" s="461"/>
      <c r="V27" s="461"/>
      <c r="W27" s="461"/>
      <c r="X27" s="461"/>
      <c r="Y27" s="461"/>
      <c r="Z27" s="461"/>
      <c r="AA27" s="461"/>
    </row>
    <row r="28" spans="1:27" x14ac:dyDescent="0.25">
      <c r="Q28" s="40">
        <f>SUM(Q25:Q25)</f>
        <v>0.28499999999999998</v>
      </c>
      <c r="R28" s="40">
        <f>SUM(R25:R27)</f>
        <v>0.28499999999999998</v>
      </c>
      <c r="S28" s="40">
        <f>R28-Q28</f>
        <v>0</v>
      </c>
    </row>
  </sheetData>
  <mergeCells count="52">
    <mergeCell ref="W25:W27"/>
    <mergeCell ref="X25:X27"/>
    <mergeCell ref="Y25:Y27"/>
    <mergeCell ref="Z25:Z27"/>
    <mergeCell ref="AA25:AA27"/>
    <mergeCell ref="Q25:Q27"/>
    <mergeCell ref="S25:S27"/>
    <mergeCell ref="T25:T27"/>
    <mergeCell ref="U25:U27"/>
    <mergeCell ref="V25:V27"/>
    <mergeCell ref="K25:K27"/>
    <mergeCell ref="L25:L27"/>
    <mergeCell ref="M25:M27"/>
    <mergeCell ref="O25:O27"/>
    <mergeCell ref="P25:P27"/>
    <mergeCell ref="F25:F27"/>
    <mergeCell ref="G25:G27"/>
    <mergeCell ref="H25:H27"/>
    <mergeCell ref="I25:I27"/>
    <mergeCell ref="J25:J27"/>
    <mergeCell ref="A25:A27"/>
    <mergeCell ref="B25:B27"/>
    <mergeCell ref="C25:C27"/>
    <mergeCell ref="D25:D27"/>
    <mergeCell ref="E25:E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1" t="str">
        <f>'1. паспорт местоположение'!A5:C5</f>
        <v>Год раскрытия информации: 2022 год</v>
      </c>
      <c r="B5" s="411"/>
      <c r="C5" s="411"/>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1" customFormat="1" ht="18.75" x14ac:dyDescent="0.3">
      <c r="A6" s="16"/>
      <c r="E6" s="15"/>
      <c r="F6" s="15"/>
      <c r="G6" s="14"/>
    </row>
    <row r="7" spans="1:29" s="11" customFormat="1" ht="18.75" x14ac:dyDescent="0.2">
      <c r="A7" s="427" t="s">
        <v>6</v>
      </c>
      <c r="B7" s="427"/>
      <c r="C7" s="427"/>
      <c r="D7" s="12"/>
      <c r="E7" s="12"/>
      <c r="F7" s="12"/>
      <c r="G7" s="12"/>
      <c r="H7" s="12"/>
      <c r="I7" s="12"/>
      <c r="J7" s="12"/>
      <c r="K7" s="12"/>
      <c r="L7" s="12"/>
      <c r="M7" s="12"/>
      <c r="N7" s="12"/>
      <c r="O7" s="12"/>
      <c r="P7" s="12"/>
      <c r="Q7" s="12"/>
      <c r="R7" s="12"/>
      <c r="S7" s="12"/>
      <c r="T7" s="12"/>
      <c r="U7" s="12"/>
    </row>
    <row r="8" spans="1:29" s="11" customFormat="1" ht="18.75" x14ac:dyDescent="0.2">
      <c r="A8" s="427"/>
      <c r="B8" s="427"/>
      <c r="C8" s="427"/>
      <c r="D8" s="13"/>
      <c r="E8" s="13"/>
      <c r="F8" s="13"/>
      <c r="G8" s="13"/>
      <c r="H8" s="12"/>
      <c r="I8" s="12"/>
      <c r="J8" s="12"/>
      <c r="K8" s="12"/>
      <c r="L8" s="12"/>
      <c r="M8" s="12"/>
      <c r="N8" s="12"/>
      <c r="O8" s="12"/>
      <c r="P8" s="12"/>
      <c r="Q8" s="12"/>
      <c r="R8" s="12"/>
      <c r="S8" s="12"/>
      <c r="T8" s="12"/>
      <c r="U8" s="12"/>
    </row>
    <row r="9" spans="1:29" s="11" customFormat="1" ht="18.75" x14ac:dyDescent="0.2">
      <c r="A9" s="421" t="str">
        <f>'1. паспорт местоположение'!A9:C9</f>
        <v>Акционерное общество "Янтарьэнерго" ДЗО  ПАО "Россети"</v>
      </c>
      <c r="B9" s="421"/>
      <c r="C9" s="421"/>
      <c r="D9" s="7"/>
      <c r="E9" s="7"/>
      <c r="F9" s="7"/>
      <c r="G9" s="7"/>
      <c r="H9" s="12"/>
      <c r="I9" s="12"/>
      <c r="J9" s="12"/>
      <c r="K9" s="12"/>
      <c r="L9" s="12"/>
      <c r="M9" s="12"/>
      <c r="N9" s="12"/>
      <c r="O9" s="12"/>
      <c r="P9" s="12"/>
      <c r="Q9" s="12"/>
      <c r="R9" s="12"/>
      <c r="S9" s="12"/>
      <c r="T9" s="12"/>
      <c r="U9" s="12"/>
    </row>
    <row r="10" spans="1:29" s="11" customFormat="1" ht="18.75" x14ac:dyDescent="0.2">
      <c r="A10" s="423" t="s">
        <v>5</v>
      </c>
      <c r="B10" s="423"/>
      <c r="C10" s="423"/>
      <c r="D10" s="5"/>
      <c r="E10" s="5"/>
      <c r="F10" s="5"/>
      <c r="G10" s="5"/>
      <c r="H10" s="12"/>
      <c r="I10" s="12"/>
      <c r="J10" s="12"/>
      <c r="K10" s="12"/>
      <c r="L10" s="12"/>
      <c r="M10" s="12"/>
      <c r="N10" s="12"/>
      <c r="O10" s="12"/>
      <c r="P10" s="12"/>
      <c r="Q10" s="12"/>
      <c r="R10" s="12"/>
      <c r="S10" s="12"/>
      <c r="T10" s="12"/>
      <c r="U10" s="12"/>
    </row>
    <row r="11" spans="1:29" s="11" customFormat="1" ht="18.75" x14ac:dyDescent="0.2">
      <c r="A11" s="427"/>
      <c r="B11" s="427"/>
      <c r="C11" s="427"/>
      <c r="D11" s="13"/>
      <c r="E11" s="13"/>
      <c r="F11" s="13"/>
      <c r="G11" s="13"/>
      <c r="H11" s="12"/>
      <c r="I11" s="12"/>
      <c r="J11" s="12"/>
      <c r="K11" s="12"/>
      <c r="L11" s="12"/>
      <c r="M11" s="12"/>
      <c r="N11" s="12"/>
      <c r="O11" s="12"/>
      <c r="P11" s="12"/>
      <c r="Q11" s="12"/>
      <c r="R11" s="12"/>
      <c r="S11" s="12"/>
      <c r="T11" s="12"/>
      <c r="U11" s="12"/>
    </row>
    <row r="12" spans="1:29" s="11" customFormat="1" ht="18.75" x14ac:dyDescent="0.2">
      <c r="A12" s="421" t="str">
        <f>'1. паспорт местоположение'!A12:C12</f>
        <v>H_16-0274</v>
      </c>
      <c r="B12" s="421"/>
      <c r="C12" s="421"/>
      <c r="D12" s="7"/>
      <c r="E12" s="7"/>
      <c r="F12" s="7"/>
      <c r="G12" s="7"/>
      <c r="H12" s="12"/>
      <c r="I12" s="12"/>
      <c r="J12" s="12"/>
      <c r="K12" s="12"/>
      <c r="L12" s="12"/>
      <c r="M12" s="12"/>
      <c r="N12" s="12"/>
      <c r="O12" s="12"/>
      <c r="P12" s="12"/>
      <c r="Q12" s="12"/>
      <c r="R12" s="12"/>
      <c r="S12" s="12"/>
      <c r="T12" s="12"/>
      <c r="U12" s="12"/>
    </row>
    <row r="13" spans="1:29" s="11" customFormat="1" ht="18.75" x14ac:dyDescent="0.2">
      <c r="A13" s="423" t="s">
        <v>4</v>
      </c>
      <c r="B13" s="423"/>
      <c r="C13" s="42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8"/>
      <c r="B14" s="428"/>
      <c r="C14" s="428"/>
      <c r="D14" s="9"/>
      <c r="E14" s="9"/>
      <c r="F14" s="9"/>
      <c r="G14" s="9"/>
      <c r="H14" s="9"/>
      <c r="I14" s="9"/>
      <c r="J14" s="9"/>
      <c r="K14" s="9"/>
      <c r="L14" s="9"/>
      <c r="M14" s="9"/>
      <c r="N14" s="9"/>
      <c r="O14" s="9"/>
      <c r="P14" s="9"/>
      <c r="Q14" s="9"/>
      <c r="R14" s="9"/>
      <c r="S14" s="9"/>
      <c r="T14" s="9"/>
      <c r="U14" s="9"/>
    </row>
    <row r="15" spans="1:29" s="3" customFormat="1" ht="41.25" customHeight="1" x14ac:dyDescent="0.2">
      <c r="A15" s="462" t="str">
        <f>'1. паспорт местоположение'!A15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5" s="462"/>
      <c r="C15" s="462"/>
      <c r="D15" s="7"/>
      <c r="E15" s="7"/>
      <c r="F15" s="7"/>
      <c r="G15" s="7"/>
      <c r="H15" s="7"/>
      <c r="I15" s="7"/>
      <c r="J15" s="7"/>
      <c r="K15" s="7"/>
      <c r="L15" s="7"/>
      <c r="M15" s="7"/>
      <c r="N15" s="7"/>
      <c r="O15" s="7"/>
      <c r="P15" s="7"/>
      <c r="Q15" s="7"/>
      <c r="R15" s="7"/>
      <c r="S15" s="7"/>
      <c r="T15" s="7"/>
      <c r="U15" s="7"/>
    </row>
    <row r="16" spans="1:29" s="3" customFormat="1" ht="15" customHeight="1" x14ac:dyDescent="0.2">
      <c r="A16" s="423" t="s">
        <v>3</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417</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430</v>
      </c>
      <c r="C22" s="349" t="s">
        <v>530</v>
      </c>
      <c r="D22" s="28"/>
      <c r="E22" s="28"/>
      <c r="F22" s="27"/>
      <c r="G22" s="27"/>
      <c r="H22" s="27"/>
      <c r="I22" s="27"/>
      <c r="J22" s="27"/>
      <c r="K22" s="27"/>
      <c r="L22" s="27"/>
      <c r="M22" s="27"/>
      <c r="N22" s="27"/>
      <c r="O22" s="27"/>
      <c r="P22" s="27"/>
      <c r="Q22" s="26"/>
      <c r="R22" s="26"/>
      <c r="S22" s="26"/>
      <c r="T22" s="26"/>
      <c r="U22" s="26"/>
    </row>
    <row r="23" spans="1:21" ht="69" customHeight="1" x14ac:dyDescent="0.25">
      <c r="A23" s="23" t="s">
        <v>60</v>
      </c>
      <c r="B23" s="25" t="s">
        <v>57</v>
      </c>
      <c r="C23" s="287" t="s">
        <v>544</v>
      </c>
      <c r="D23" s="22"/>
      <c r="E23" s="22"/>
      <c r="F23" s="22"/>
      <c r="G23" s="22"/>
      <c r="H23" s="22"/>
      <c r="I23" s="22"/>
      <c r="J23" s="22"/>
      <c r="K23" s="22"/>
      <c r="L23" s="22"/>
      <c r="M23" s="22"/>
      <c r="N23" s="22"/>
      <c r="O23" s="22"/>
      <c r="P23" s="22"/>
      <c r="Q23" s="22"/>
      <c r="R23" s="22"/>
      <c r="S23" s="22"/>
      <c r="T23" s="22"/>
      <c r="U23" s="22"/>
    </row>
    <row r="24" spans="1:21" ht="90" customHeight="1" x14ac:dyDescent="0.25">
      <c r="A24" s="23" t="s">
        <v>59</v>
      </c>
      <c r="B24" s="25" t="s">
        <v>450</v>
      </c>
      <c r="C24" s="407" t="s">
        <v>594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451</v>
      </c>
      <c r="C25" s="24" t="s">
        <v>545</v>
      </c>
      <c r="D25" s="265"/>
      <c r="E25" s="264"/>
      <c r="F25" s="22"/>
      <c r="G25" s="22"/>
      <c r="H25" s="22"/>
      <c r="I25" s="22"/>
      <c r="J25" s="22"/>
      <c r="K25" s="22"/>
      <c r="L25" s="22"/>
      <c r="M25" s="22"/>
      <c r="N25" s="22"/>
      <c r="O25" s="22"/>
      <c r="P25" s="22"/>
      <c r="Q25" s="22"/>
      <c r="R25" s="22"/>
      <c r="S25" s="22"/>
      <c r="T25" s="22"/>
      <c r="U25" s="22"/>
    </row>
    <row r="26" spans="1:21" ht="42.75" customHeight="1" x14ac:dyDescent="0.25">
      <c r="A26" s="23" t="s">
        <v>56</v>
      </c>
      <c r="B26" s="25" t="s">
        <v>223</v>
      </c>
      <c r="C26" s="24" t="s">
        <v>509</v>
      </c>
      <c r="D26" s="22"/>
      <c r="E26" s="22"/>
      <c r="F26" s="22"/>
      <c r="G26" s="22"/>
      <c r="H26" s="22"/>
      <c r="I26" s="22"/>
      <c r="J26" s="22"/>
      <c r="K26" s="22"/>
      <c r="L26" s="22"/>
      <c r="M26" s="22"/>
      <c r="N26" s="22"/>
      <c r="O26" s="22"/>
      <c r="P26" s="22"/>
      <c r="Q26" s="22"/>
      <c r="R26" s="22"/>
      <c r="S26" s="22"/>
      <c r="T26" s="22"/>
      <c r="U26" s="22"/>
    </row>
    <row r="27" spans="1:21" ht="126" x14ac:dyDescent="0.25">
      <c r="A27" s="23" t="s">
        <v>55</v>
      </c>
      <c r="B27" s="25" t="s">
        <v>431</v>
      </c>
      <c r="C27" s="286" t="s">
        <v>560</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589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11" t="str">
        <f>'1. паспорт местоположение'!A5:C5</f>
        <v>Год раскрытия информации: 2022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27" t="s">
        <v>6</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27"/>
      <c r="AB6" s="127"/>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27"/>
      <c r="AB7" s="127"/>
    </row>
    <row r="8" spans="1:28" x14ac:dyDescent="0.25">
      <c r="A8" s="421" t="str">
        <f>'1. паспорт местоположение'!A9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28"/>
      <c r="AB8" s="128"/>
    </row>
    <row r="9" spans="1:28" ht="15.75"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29"/>
      <c r="AB9" s="129"/>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27"/>
      <c r="AB10" s="127"/>
    </row>
    <row r="11" spans="1:28" x14ac:dyDescent="0.25">
      <c r="A11" s="421" t="str">
        <f>'1. паспорт местоположение'!A12:C12</f>
        <v>H_16-0274</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28"/>
      <c r="AB11" s="128"/>
    </row>
    <row r="12" spans="1:28" ht="15.75"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29"/>
      <c r="AB12" s="129"/>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0"/>
      <c r="AB13" s="10"/>
    </row>
    <row r="14" spans="1:28" x14ac:dyDescent="0.25">
      <c r="A14" s="421" t="str">
        <f>'1. паспорт местоположение'!A15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28"/>
      <c r="AB14" s="128"/>
    </row>
    <row r="15" spans="1:28" ht="15.75"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29"/>
      <c r="AB15" s="129"/>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38"/>
      <c r="AB16" s="138"/>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38"/>
      <c r="AB17" s="138"/>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38"/>
      <c r="AB18" s="138"/>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38"/>
      <c r="AB19" s="138"/>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39"/>
      <c r="AB20" s="139"/>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39"/>
      <c r="AB21" s="139"/>
    </row>
    <row r="22" spans="1:28" x14ac:dyDescent="0.25">
      <c r="A22" s="465" t="s">
        <v>449</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40"/>
      <c r="AB22" s="140"/>
    </row>
    <row r="23" spans="1:28" ht="32.25" customHeight="1" x14ac:dyDescent="0.25">
      <c r="A23" s="467" t="s">
        <v>309</v>
      </c>
      <c r="B23" s="468"/>
      <c r="C23" s="468"/>
      <c r="D23" s="468"/>
      <c r="E23" s="468"/>
      <c r="F23" s="468"/>
      <c r="G23" s="468"/>
      <c r="H23" s="468"/>
      <c r="I23" s="468"/>
      <c r="J23" s="468"/>
      <c r="K23" s="468"/>
      <c r="L23" s="469"/>
      <c r="M23" s="466" t="s">
        <v>310</v>
      </c>
      <c r="N23" s="466"/>
      <c r="O23" s="466"/>
      <c r="P23" s="466"/>
      <c r="Q23" s="466"/>
      <c r="R23" s="466"/>
      <c r="S23" s="466"/>
      <c r="T23" s="466"/>
      <c r="U23" s="466"/>
      <c r="V23" s="466"/>
      <c r="W23" s="466"/>
      <c r="X23" s="466"/>
      <c r="Y23" s="466"/>
      <c r="Z23" s="466"/>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460</v>
      </c>
      <c r="O24" s="80" t="s">
        <v>238</v>
      </c>
      <c r="P24" s="80" t="s">
        <v>239</v>
      </c>
      <c r="Q24" s="80" t="s">
        <v>237</v>
      </c>
      <c r="R24" s="80" t="s">
        <v>227</v>
      </c>
      <c r="S24" s="80" t="s">
        <v>236</v>
      </c>
      <c r="T24" s="80" t="s">
        <v>235</v>
      </c>
      <c r="U24" s="80" t="s">
        <v>302</v>
      </c>
      <c r="V24" s="80" t="s">
        <v>237</v>
      </c>
      <c r="W24" s="86" t="s">
        <v>230</v>
      </c>
      <c r="X24" s="86" t="s">
        <v>242</v>
      </c>
      <c r="Y24" s="86" t="s">
        <v>243</v>
      </c>
      <c r="Z24" s="88" t="s">
        <v>241</v>
      </c>
    </row>
    <row r="25" spans="1:28" ht="16.5" customHeight="1" x14ac:dyDescent="0.25">
      <c r="A25" s="80">
        <v>1</v>
      </c>
      <c r="B25" s="81">
        <v>2</v>
      </c>
      <c r="C25" s="80">
        <v>3</v>
      </c>
      <c r="D25" s="81">
        <v>4</v>
      </c>
      <c r="E25" s="80">
        <v>5</v>
      </c>
      <c r="F25" s="81">
        <v>6</v>
      </c>
      <c r="G25" s="80">
        <v>7</v>
      </c>
      <c r="H25" s="81">
        <v>8</v>
      </c>
      <c r="I25" s="80">
        <v>9</v>
      </c>
      <c r="J25" s="81">
        <v>10</v>
      </c>
      <c r="K25" s="141">
        <v>11</v>
      </c>
      <c r="L25" s="81">
        <v>12</v>
      </c>
      <c r="M25" s="141">
        <v>13</v>
      </c>
      <c r="N25" s="81">
        <v>14</v>
      </c>
      <c r="O25" s="141">
        <v>15</v>
      </c>
      <c r="P25" s="81">
        <v>16</v>
      </c>
      <c r="Q25" s="141">
        <v>17</v>
      </c>
      <c r="R25" s="81">
        <v>18</v>
      </c>
      <c r="S25" s="141">
        <v>19</v>
      </c>
      <c r="T25" s="81">
        <v>20</v>
      </c>
      <c r="U25" s="141">
        <v>21</v>
      </c>
      <c r="V25" s="81">
        <v>22</v>
      </c>
      <c r="W25" s="141">
        <v>23</v>
      </c>
      <c r="X25" s="81">
        <v>24</v>
      </c>
      <c r="Y25" s="141">
        <v>25</v>
      </c>
      <c r="Z25" s="81">
        <v>26</v>
      </c>
    </row>
    <row r="26" spans="1:28" ht="180" x14ac:dyDescent="0.25">
      <c r="A26" s="276" t="s">
        <v>520</v>
      </c>
      <c r="B26" s="277"/>
      <c r="C26" s="278">
        <v>0</v>
      </c>
      <c r="D26" s="278">
        <v>0</v>
      </c>
      <c r="E26" s="278">
        <v>0</v>
      </c>
      <c r="F26" s="278">
        <v>0</v>
      </c>
      <c r="G26" s="278">
        <v>0</v>
      </c>
      <c r="H26" s="278">
        <v>99264</v>
      </c>
      <c r="I26" s="278">
        <v>0</v>
      </c>
      <c r="J26" s="278">
        <v>0</v>
      </c>
      <c r="K26" s="278"/>
      <c r="L26" s="279"/>
      <c r="M26" s="280">
        <v>2021</v>
      </c>
      <c r="N26" s="278"/>
      <c r="O26" s="281">
        <v>0</v>
      </c>
      <c r="P26" s="281">
        <v>0</v>
      </c>
      <c r="Q26" s="281">
        <v>0</v>
      </c>
      <c r="R26" s="281">
        <v>99264</v>
      </c>
      <c r="S26" s="281">
        <v>0</v>
      </c>
      <c r="T26" s="281">
        <v>0</v>
      </c>
      <c r="U26" s="281">
        <v>0</v>
      </c>
      <c r="V26" s="281">
        <v>0</v>
      </c>
      <c r="W26" s="281">
        <v>0</v>
      </c>
      <c r="X26" s="281">
        <v>0</v>
      </c>
      <c r="Y26" s="282" t="s">
        <v>521</v>
      </c>
      <c r="Z26" s="283" t="s">
        <v>522</v>
      </c>
    </row>
    <row r="27" spans="1:28" x14ac:dyDescent="0.25">
      <c r="A27" s="278">
        <v>2016</v>
      </c>
      <c r="B27" s="276" t="s">
        <v>523</v>
      </c>
      <c r="C27" s="278">
        <v>0</v>
      </c>
      <c r="D27" s="278">
        <v>0</v>
      </c>
      <c r="E27" s="278">
        <v>0</v>
      </c>
      <c r="F27" s="278">
        <v>0</v>
      </c>
      <c r="G27" s="278">
        <v>0</v>
      </c>
      <c r="H27" s="278">
        <v>99264</v>
      </c>
      <c r="I27" s="278">
        <v>0</v>
      </c>
      <c r="J27" s="278">
        <v>0</v>
      </c>
      <c r="K27" s="279"/>
      <c r="L27" s="278"/>
      <c r="M27" s="279"/>
      <c r="N27" s="278"/>
      <c r="O27" s="278"/>
      <c r="P27" s="278"/>
      <c r="Q27" s="278"/>
      <c r="R27" s="278"/>
      <c r="S27" s="278"/>
      <c r="T27" s="278"/>
      <c r="U27" s="278"/>
      <c r="V27" s="278"/>
      <c r="W27" s="278"/>
      <c r="X27" s="278"/>
      <c r="Y27" s="278"/>
      <c r="Z27" s="284"/>
    </row>
    <row r="28" spans="1:28" ht="30" x14ac:dyDescent="0.25">
      <c r="A28" s="277" t="s">
        <v>524</v>
      </c>
      <c r="B28" s="277"/>
      <c r="C28" s="278">
        <v>0</v>
      </c>
      <c r="D28" s="278">
        <v>0</v>
      </c>
      <c r="E28" s="278">
        <v>0</v>
      </c>
      <c r="F28" s="278">
        <v>0</v>
      </c>
      <c r="G28" s="278">
        <v>0</v>
      </c>
      <c r="H28" s="278">
        <v>85140</v>
      </c>
      <c r="I28" s="278">
        <v>0</v>
      </c>
      <c r="J28" s="278">
        <v>0</v>
      </c>
      <c r="K28" s="278"/>
      <c r="L28" s="278"/>
      <c r="M28" s="278"/>
      <c r="N28" s="278"/>
      <c r="O28" s="278"/>
      <c r="P28" s="278"/>
      <c r="Q28" s="278"/>
      <c r="R28" s="278"/>
      <c r="S28" s="278"/>
      <c r="T28" s="278"/>
      <c r="U28" s="278"/>
      <c r="V28" s="278"/>
      <c r="W28" s="278"/>
      <c r="X28" s="278"/>
      <c r="Y28" s="278"/>
      <c r="Z28" s="285"/>
    </row>
    <row r="29" spans="1:28" x14ac:dyDescent="0.25">
      <c r="A29" s="278">
        <v>2015</v>
      </c>
      <c r="B29" s="276" t="s">
        <v>523</v>
      </c>
      <c r="C29" s="278">
        <v>0</v>
      </c>
      <c r="D29" s="278">
        <v>0</v>
      </c>
      <c r="E29" s="278">
        <v>0</v>
      </c>
      <c r="F29" s="278">
        <v>0</v>
      </c>
      <c r="G29" s="278">
        <v>0</v>
      </c>
      <c r="H29" s="278">
        <v>85140</v>
      </c>
      <c r="I29" s="278">
        <v>0</v>
      </c>
      <c r="J29" s="278">
        <v>0</v>
      </c>
      <c r="K29" s="278"/>
      <c r="L29" s="278"/>
      <c r="M29" s="278"/>
      <c r="N29" s="278"/>
      <c r="O29" s="278"/>
      <c r="P29" s="278"/>
      <c r="Q29" s="278"/>
      <c r="R29" s="278"/>
      <c r="S29" s="278"/>
      <c r="T29" s="278"/>
      <c r="U29" s="278"/>
      <c r="V29" s="278"/>
      <c r="W29" s="278"/>
      <c r="X29" s="278"/>
      <c r="Y29" s="278"/>
      <c r="Z29" s="284"/>
    </row>
    <row r="33" spans="1:1" x14ac:dyDescent="0.25">
      <c r="A33"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1" t="str">
        <f>'1. паспорт местоположение'!A5:C5</f>
        <v>Год раскрытия информации: 2022 год</v>
      </c>
      <c r="B5" s="411"/>
      <c r="C5" s="411"/>
      <c r="D5" s="411"/>
      <c r="E5" s="411"/>
      <c r="F5" s="411"/>
      <c r="G5" s="411"/>
      <c r="H5" s="411"/>
      <c r="I5" s="411"/>
      <c r="J5" s="411"/>
      <c r="K5" s="411"/>
      <c r="L5" s="411"/>
      <c r="M5" s="411"/>
      <c r="N5" s="137"/>
      <c r="O5" s="137"/>
      <c r="P5" s="137"/>
      <c r="Q5" s="137"/>
      <c r="R5" s="137"/>
      <c r="S5" s="137"/>
      <c r="T5" s="137"/>
      <c r="U5" s="137"/>
      <c r="V5" s="137"/>
      <c r="W5" s="137"/>
      <c r="X5" s="137"/>
      <c r="Y5" s="137"/>
      <c r="Z5" s="137"/>
    </row>
    <row r="6" spans="1:26" s="11" customFormat="1" ht="18.75" x14ac:dyDescent="0.3">
      <c r="A6" s="16"/>
      <c r="B6" s="16"/>
      <c r="L6" s="14"/>
    </row>
    <row r="7" spans="1:26" s="11" customFormat="1" ht="18.75" x14ac:dyDescent="0.2">
      <c r="A7" s="427" t="s">
        <v>6</v>
      </c>
      <c r="B7" s="427"/>
      <c r="C7" s="427"/>
      <c r="D7" s="427"/>
      <c r="E7" s="427"/>
      <c r="F7" s="427"/>
      <c r="G7" s="427"/>
      <c r="H7" s="427"/>
      <c r="I7" s="427"/>
      <c r="J7" s="427"/>
      <c r="K7" s="427"/>
      <c r="L7" s="427"/>
      <c r="M7" s="427"/>
      <c r="N7" s="127"/>
      <c r="O7" s="127"/>
      <c r="P7" s="127"/>
      <c r="Q7" s="127"/>
      <c r="R7" s="127"/>
      <c r="S7" s="127"/>
      <c r="T7" s="127"/>
      <c r="U7" s="127"/>
      <c r="V7" s="127"/>
      <c r="W7" s="127"/>
      <c r="X7" s="127"/>
    </row>
    <row r="8" spans="1:26" s="11" customFormat="1" ht="18.75" x14ac:dyDescent="0.2">
      <c r="A8" s="427"/>
      <c r="B8" s="427"/>
      <c r="C8" s="427"/>
      <c r="D8" s="427"/>
      <c r="E8" s="427"/>
      <c r="F8" s="427"/>
      <c r="G8" s="427"/>
      <c r="H8" s="427"/>
      <c r="I8" s="427"/>
      <c r="J8" s="427"/>
      <c r="K8" s="427"/>
      <c r="L8" s="427"/>
      <c r="M8" s="427"/>
      <c r="N8" s="127"/>
      <c r="O8" s="127"/>
      <c r="P8" s="127"/>
      <c r="Q8" s="127"/>
      <c r="R8" s="127"/>
      <c r="S8" s="127"/>
      <c r="T8" s="127"/>
      <c r="U8" s="127"/>
      <c r="V8" s="127"/>
      <c r="W8" s="127"/>
      <c r="X8" s="127"/>
    </row>
    <row r="9" spans="1:26" s="11" customFormat="1" ht="18.75" x14ac:dyDescent="0.2">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127"/>
      <c r="O9" s="127"/>
      <c r="P9" s="127"/>
      <c r="Q9" s="127"/>
      <c r="R9" s="127"/>
      <c r="S9" s="127"/>
      <c r="T9" s="127"/>
      <c r="U9" s="127"/>
      <c r="V9" s="127"/>
      <c r="W9" s="127"/>
      <c r="X9" s="127"/>
    </row>
    <row r="10" spans="1:26" s="11" customFormat="1" ht="18.75" x14ac:dyDescent="0.2">
      <c r="A10" s="423" t="s">
        <v>5</v>
      </c>
      <c r="B10" s="423"/>
      <c r="C10" s="423"/>
      <c r="D10" s="423"/>
      <c r="E10" s="423"/>
      <c r="F10" s="423"/>
      <c r="G10" s="423"/>
      <c r="H10" s="423"/>
      <c r="I10" s="423"/>
      <c r="J10" s="423"/>
      <c r="K10" s="423"/>
      <c r="L10" s="423"/>
      <c r="M10" s="423"/>
      <c r="N10" s="127"/>
      <c r="O10" s="127"/>
      <c r="P10" s="127"/>
      <c r="Q10" s="127"/>
      <c r="R10" s="127"/>
      <c r="S10" s="127"/>
      <c r="T10" s="127"/>
      <c r="U10" s="127"/>
      <c r="V10" s="127"/>
      <c r="W10" s="127"/>
      <c r="X10" s="127"/>
    </row>
    <row r="11" spans="1:26" s="11" customFormat="1" ht="18.75" x14ac:dyDescent="0.2">
      <c r="A11" s="427"/>
      <c r="B11" s="427"/>
      <c r="C11" s="427"/>
      <c r="D11" s="427"/>
      <c r="E11" s="427"/>
      <c r="F11" s="427"/>
      <c r="G11" s="427"/>
      <c r="H11" s="427"/>
      <c r="I11" s="427"/>
      <c r="J11" s="427"/>
      <c r="K11" s="427"/>
      <c r="L11" s="427"/>
      <c r="M11" s="427"/>
      <c r="N11" s="127"/>
      <c r="O11" s="127"/>
      <c r="P11" s="127"/>
      <c r="Q11" s="127"/>
      <c r="R11" s="127"/>
      <c r="S11" s="127"/>
      <c r="T11" s="127"/>
      <c r="U11" s="127"/>
      <c r="V11" s="127"/>
      <c r="W11" s="127"/>
      <c r="X11" s="127"/>
    </row>
    <row r="12" spans="1:26" s="11" customFormat="1" ht="18.75" x14ac:dyDescent="0.2">
      <c r="A12" s="421" t="str">
        <f>'1. паспорт местоположение'!A12:C12</f>
        <v>H_16-0274</v>
      </c>
      <c r="B12" s="421"/>
      <c r="C12" s="421"/>
      <c r="D12" s="421"/>
      <c r="E12" s="421"/>
      <c r="F12" s="421"/>
      <c r="G12" s="421"/>
      <c r="H12" s="421"/>
      <c r="I12" s="421"/>
      <c r="J12" s="421"/>
      <c r="K12" s="421"/>
      <c r="L12" s="421"/>
      <c r="M12" s="421"/>
      <c r="N12" s="127"/>
      <c r="O12" s="127"/>
      <c r="P12" s="127"/>
      <c r="Q12" s="127"/>
      <c r="R12" s="127"/>
      <c r="S12" s="127"/>
      <c r="T12" s="127"/>
      <c r="U12" s="127"/>
      <c r="V12" s="127"/>
      <c r="W12" s="127"/>
      <c r="X12" s="127"/>
    </row>
    <row r="13" spans="1:26" s="11" customFormat="1" ht="18.75" x14ac:dyDescent="0.2">
      <c r="A13" s="423" t="s">
        <v>4</v>
      </c>
      <c r="B13" s="423"/>
      <c r="C13" s="423"/>
      <c r="D13" s="423"/>
      <c r="E13" s="423"/>
      <c r="F13" s="423"/>
      <c r="G13" s="423"/>
      <c r="H13" s="423"/>
      <c r="I13" s="423"/>
      <c r="J13" s="423"/>
      <c r="K13" s="423"/>
      <c r="L13" s="423"/>
      <c r="M13" s="423"/>
      <c r="N13" s="127"/>
      <c r="O13" s="127"/>
      <c r="P13" s="127"/>
      <c r="Q13" s="127"/>
      <c r="R13" s="127"/>
      <c r="S13" s="127"/>
      <c r="T13" s="127"/>
      <c r="U13" s="127"/>
      <c r="V13" s="127"/>
      <c r="W13" s="127"/>
      <c r="X13" s="127"/>
    </row>
    <row r="14" spans="1:26" s="8" customFormat="1" ht="15.75" customHeight="1" x14ac:dyDescent="0.2">
      <c r="A14" s="428"/>
      <c r="B14" s="428"/>
      <c r="C14" s="428"/>
      <c r="D14" s="428"/>
      <c r="E14" s="428"/>
      <c r="F14" s="428"/>
      <c r="G14" s="428"/>
      <c r="H14" s="428"/>
      <c r="I14" s="428"/>
      <c r="J14" s="428"/>
      <c r="K14" s="428"/>
      <c r="L14" s="428"/>
      <c r="M14" s="428"/>
      <c r="N14" s="364"/>
      <c r="O14" s="364"/>
      <c r="P14" s="364"/>
      <c r="Q14" s="364"/>
      <c r="R14" s="364"/>
      <c r="S14" s="364"/>
      <c r="T14" s="364"/>
      <c r="U14" s="364"/>
      <c r="V14" s="364"/>
      <c r="W14" s="364"/>
      <c r="X14" s="364"/>
    </row>
    <row r="15" spans="1:26" s="3" customFormat="1" ht="12" x14ac:dyDescent="0.2">
      <c r="A15" s="421" t="str">
        <f>'1. паспорт местоположение'!A15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5" s="421"/>
      <c r="C15" s="421"/>
      <c r="D15" s="421"/>
      <c r="E15" s="421"/>
      <c r="F15" s="421"/>
      <c r="G15" s="421"/>
      <c r="H15" s="421"/>
      <c r="I15" s="421"/>
      <c r="J15" s="421"/>
      <c r="K15" s="421"/>
      <c r="L15" s="421"/>
      <c r="M15" s="421"/>
      <c r="N15" s="142"/>
      <c r="O15" s="142"/>
      <c r="P15" s="142"/>
      <c r="Q15" s="142"/>
      <c r="R15" s="142"/>
      <c r="S15" s="142"/>
      <c r="T15" s="142"/>
      <c r="U15" s="142"/>
      <c r="V15" s="142"/>
      <c r="W15" s="142"/>
      <c r="X15" s="142"/>
    </row>
    <row r="16" spans="1:26" s="3" customFormat="1" ht="15" customHeight="1" x14ac:dyDescent="0.2">
      <c r="A16" s="423" t="s">
        <v>3</v>
      </c>
      <c r="B16" s="423"/>
      <c r="C16" s="423"/>
      <c r="D16" s="423"/>
      <c r="E16" s="423"/>
      <c r="F16" s="423"/>
      <c r="G16" s="423"/>
      <c r="H16" s="423"/>
      <c r="I16" s="423"/>
      <c r="J16" s="423"/>
      <c r="K16" s="423"/>
      <c r="L16" s="423"/>
      <c r="M16" s="423"/>
      <c r="N16" s="129"/>
      <c r="O16" s="129"/>
      <c r="P16" s="129"/>
      <c r="Q16" s="129"/>
      <c r="R16" s="129"/>
      <c r="S16" s="129"/>
      <c r="T16" s="129"/>
      <c r="U16" s="129"/>
      <c r="V16" s="129"/>
      <c r="W16" s="129"/>
      <c r="X16" s="129"/>
    </row>
    <row r="17" spans="1:24" s="3" customFormat="1" ht="15" customHeight="1" x14ac:dyDescent="0.2">
      <c r="A17" s="424"/>
      <c r="B17" s="424"/>
      <c r="C17" s="424"/>
      <c r="D17" s="424"/>
      <c r="E17" s="424"/>
      <c r="F17" s="424"/>
      <c r="G17" s="424"/>
      <c r="H17" s="424"/>
      <c r="I17" s="424"/>
      <c r="J17" s="424"/>
      <c r="K17" s="424"/>
      <c r="L17" s="424"/>
      <c r="M17" s="424"/>
      <c r="N17" s="363"/>
      <c r="O17" s="363"/>
      <c r="P17" s="363"/>
      <c r="Q17" s="363"/>
      <c r="R17" s="363"/>
      <c r="S17" s="363"/>
      <c r="T17" s="363"/>
      <c r="U17" s="363"/>
    </row>
    <row r="18" spans="1:24" s="3" customFormat="1" ht="91.5" customHeight="1" x14ac:dyDescent="0.2">
      <c r="A18" s="474" t="s">
        <v>426</v>
      </c>
      <c r="B18" s="474"/>
      <c r="C18" s="474"/>
      <c r="D18" s="474"/>
      <c r="E18" s="474"/>
      <c r="F18" s="474"/>
      <c r="G18" s="474"/>
      <c r="H18" s="474"/>
      <c r="I18" s="474"/>
      <c r="J18" s="474"/>
      <c r="K18" s="474"/>
      <c r="L18" s="474"/>
      <c r="M18" s="474"/>
      <c r="N18" s="6"/>
      <c r="O18" s="6"/>
      <c r="P18" s="6"/>
      <c r="Q18" s="6"/>
      <c r="R18" s="6"/>
      <c r="S18" s="6"/>
      <c r="T18" s="6"/>
      <c r="U18" s="6"/>
      <c r="V18" s="6"/>
      <c r="W18" s="6"/>
      <c r="X18" s="6"/>
    </row>
    <row r="19" spans="1:24" s="3" customFormat="1" ht="78" customHeight="1" x14ac:dyDescent="0.2">
      <c r="A19" s="470" t="s">
        <v>2</v>
      </c>
      <c r="B19" s="470" t="s">
        <v>81</v>
      </c>
      <c r="C19" s="470" t="s">
        <v>80</v>
      </c>
      <c r="D19" s="470" t="s">
        <v>72</v>
      </c>
      <c r="E19" s="471" t="s">
        <v>79</v>
      </c>
      <c r="F19" s="472"/>
      <c r="G19" s="472"/>
      <c r="H19" s="472"/>
      <c r="I19" s="473"/>
      <c r="J19" s="470" t="s">
        <v>78</v>
      </c>
      <c r="K19" s="470"/>
      <c r="L19" s="470"/>
      <c r="M19" s="470"/>
      <c r="N19" s="363"/>
      <c r="O19" s="363"/>
      <c r="P19" s="363"/>
      <c r="Q19" s="363"/>
      <c r="R19" s="363"/>
      <c r="S19" s="363"/>
      <c r="T19" s="363"/>
      <c r="U19" s="363"/>
    </row>
    <row r="20" spans="1:24" s="3" customFormat="1" ht="51" customHeight="1" x14ac:dyDescent="0.2">
      <c r="A20" s="470"/>
      <c r="B20" s="470"/>
      <c r="C20" s="470"/>
      <c r="D20" s="470"/>
      <c r="E20" s="369" t="s">
        <v>77</v>
      </c>
      <c r="F20" s="369" t="s">
        <v>76</v>
      </c>
      <c r="G20" s="369" t="s">
        <v>75</v>
      </c>
      <c r="H20" s="369" t="s">
        <v>74</v>
      </c>
      <c r="I20" s="369" t="s">
        <v>73</v>
      </c>
      <c r="J20" s="369">
        <v>2020</v>
      </c>
      <c r="K20" s="369">
        <v>2021</v>
      </c>
      <c r="L20" s="369">
        <v>2022</v>
      </c>
      <c r="M20" s="369">
        <v>2023</v>
      </c>
      <c r="N20" s="27"/>
      <c r="O20" s="27"/>
      <c r="P20" s="27"/>
      <c r="Q20" s="27"/>
      <c r="R20" s="27"/>
      <c r="S20" s="27"/>
      <c r="T20" s="27"/>
      <c r="U20" s="27"/>
      <c r="V20" s="26"/>
      <c r="W20" s="26"/>
      <c r="X20" s="26"/>
    </row>
    <row r="21" spans="1:24" s="3" customFormat="1" ht="16.5" customHeight="1" x14ac:dyDescent="0.2">
      <c r="A21" s="370">
        <v>1</v>
      </c>
      <c r="B21" s="371">
        <v>2</v>
      </c>
      <c r="C21" s="370">
        <v>3</v>
      </c>
      <c r="D21" s="371">
        <v>4</v>
      </c>
      <c r="E21" s="370">
        <v>5</v>
      </c>
      <c r="F21" s="371">
        <v>6</v>
      </c>
      <c r="G21" s="370">
        <v>7</v>
      </c>
      <c r="H21" s="371">
        <v>8</v>
      </c>
      <c r="I21" s="370">
        <v>9</v>
      </c>
      <c r="J21" s="371">
        <v>10</v>
      </c>
      <c r="K21" s="370">
        <v>11</v>
      </c>
      <c r="L21" s="371">
        <v>12</v>
      </c>
      <c r="M21" s="370">
        <v>13</v>
      </c>
      <c r="N21" s="27"/>
      <c r="O21" s="27"/>
      <c r="P21" s="27"/>
      <c r="Q21" s="27"/>
      <c r="R21" s="27"/>
      <c r="S21" s="27"/>
      <c r="T21" s="27"/>
      <c r="U21" s="27"/>
      <c r="V21" s="26"/>
      <c r="W21" s="26"/>
      <c r="X21" s="26"/>
    </row>
    <row r="22" spans="1:24" s="3" customFormat="1" ht="33" customHeight="1" x14ac:dyDescent="0.2">
      <c r="A22" s="372" t="s">
        <v>61</v>
      </c>
      <c r="B22" s="373" t="s">
        <v>563</v>
      </c>
      <c r="C22" s="374">
        <v>0</v>
      </c>
      <c r="D22" s="374">
        <v>0</v>
      </c>
      <c r="E22" s="374">
        <v>0</v>
      </c>
      <c r="F22" s="374">
        <v>0</v>
      </c>
      <c r="G22" s="374">
        <v>0</v>
      </c>
      <c r="H22" s="374">
        <v>0</v>
      </c>
      <c r="I22" s="374">
        <v>0</v>
      </c>
      <c r="J22" s="375">
        <v>0</v>
      </c>
      <c r="K22" s="375">
        <v>0</v>
      </c>
      <c r="L22" s="376">
        <v>0</v>
      </c>
      <c r="M22" s="376">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08"/>
  <sheetViews>
    <sheetView topLeftCell="A16" zoomScale="90" zoomScaleNormal="90" workbookViewId="0">
      <selection activeCell="O79" sqref="O1:AM1048576"/>
    </sheetView>
  </sheetViews>
  <sheetFormatPr defaultColWidth="9.140625" defaultRowHeight="15.75" x14ac:dyDescent="0.2"/>
  <cols>
    <col min="1" max="1" width="61.7109375" style="148" customWidth="1"/>
    <col min="2" max="2" width="18.5703125" style="143" customWidth="1"/>
    <col min="3" max="14" width="16.85546875" style="143" customWidth="1"/>
    <col min="15" max="39" width="16.85546875" style="143" hidden="1" customWidth="1"/>
    <col min="40" max="234" width="9.140625" style="144"/>
    <col min="235" max="235" width="61.7109375" style="144" customWidth="1"/>
    <col min="236" max="236" width="18.5703125" style="144" customWidth="1"/>
    <col min="237" max="276" width="16.85546875" style="144" customWidth="1"/>
    <col min="277" max="278" width="18.5703125" style="144" customWidth="1"/>
    <col min="279" max="279" width="21.7109375" style="144" customWidth="1"/>
    <col min="280" max="490" width="9.140625" style="144"/>
    <col min="491" max="491" width="61.7109375" style="144" customWidth="1"/>
    <col min="492" max="492" width="18.5703125" style="144" customWidth="1"/>
    <col min="493" max="532" width="16.85546875" style="144" customWidth="1"/>
    <col min="533" max="534" width="18.5703125" style="144" customWidth="1"/>
    <col min="535" max="535" width="21.7109375" style="144" customWidth="1"/>
    <col min="536" max="746" width="9.140625" style="144"/>
    <col min="747" max="747" width="61.7109375" style="144" customWidth="1"/>
    <col min="748" max="748" width="18.5703125" style="144" customWidth="1"/>
    <col min="749" max="788" width="16.85546875" style="144" customWidth="1"/>
    <col min="789" max="790" width="18.5703125" style="144" customWidth="1"/>
    <col min="791" max="791" width="21.7109375" style="144" customWidth="1"/>
    <col min="792" max="1002" width="9.140625" style="144"/>
    <col min="1003" max="1003" width="61.7109375" style="144" customWidth="1"/>
    <col min="1004" max="1004" width="18.5703125" style="144" customWidth="1"/>
    <col min="1005" max="1044" width="16.85546875" style="144" customWidth="1"/>
    <col min="1045" max="1046" width="18.5703125" style="144" customWidth="1"/>
    <col min="1047" max="1047" width="21.7109375" style="144" customWidth="1"/>
    <col min="1048" max="1258" width="9.140625" style="144"/>
    <col min="1259" max="1259" width="61.7109375" style="144" customWidth="1"/>
    <col min="1260" max="1260" width="18.5703125" style="144" customWidth="1"/>
    <col min="1261" max="1300" width="16.85546875" style="144" customWidth="1"/>
    <col min="1301" max="1302" width="18.5703125" style="144" customWidth="1"/>
    <col min="1303" max="1303" width="21.7109375" style="144" customWidth="1"/>
    <col min="1304" max="1514" width="9.140625" style="144"/>
    <col min="1515" max="1515" width="61.7109375" style="144" customWidth="1"/>
    <col min="1516" max="1516" width="18.5703125" style="144" customWidth="1"/>
    <col min="1517" max="1556" width="16.85546875" style="144" customWidth="1"/>
    <col min="1557" max="1558" width="18.5703125" style="144" customWidth="1"/>
    <col min="1559" max="1559" width="21.7109375" style="144" customWidth="1"/>
    <col min="1560" max="1770" width="9.140625" style="144"/>
    <col min="1771" max="1771" width="61.7109375" style="144" customWidth="1"/>
    <col min="1772" max="1772" width="18.5703125" style="144" customWidth="1"/>
    <col min="1773" max="1812" width="16.85546875" style="144" customWidth="1"/>
    <col min="1813" max="1814" width="18.5703125" style="144" customWidth="1"/>
    <col min="1815" max="1815" width="21.7109375" style="144" customWidth="1"/>
    <col min="1816" max="2026" width="9.140625" style="144"/>
    <col min="2027" max="2027" width="61.7109375" style="144" customWidth="1"/>
    <col min="2028" max="2028" width="18.5703125" style="144" customWidth="1"/>
    <col min="2029" max="2068" width="16.85546875" style="144" customWidth="1"/>
    <col min="2069" max="2070" width="18.5703125" style="144" customWidth="1"/>
    <col min="2071" max="2071" width="21.7109375" style="144" customWidth="1"/>
    <col min="2072" max="2282" width="9.140625" style="144"/>
    <col min="2283" max="2283" width="61.7109375" style="144" customWidth="1"/>
    <col min="2284" max="2284" width="18.5703125" style="144" customWidth="1"/>
    <col min="2285" max="2324" width="16.85546875" style="144" customWidth="1"/>
    <col min="2325" max="2326" width="18.5703125" style="144" customWidth="1"/>
    <col min="2327" max="2327" width="21.7109375" style="144" customWidth="1"/>
    <col min="2328" max="2538" width="9.140625" style="144"/>
    <col min="2539" max="2539" width="61.7109375" style="144" customWidth="1"/>
    <col min="2540" max="2540" width="18.5703125" style="144" customWidth="1"/>
    <col min="2541" max="2580" width="16.85546875" style="144" customWidth="1"/>
    <col min="2581" max="2582" width="18.5703125" style="144" customWidth="1"/>
    <col min="2583" max="2583" width="21.7109375" style="144" customWidth="1"/>
    <col min="2584" max="2794" width="9.140625" style="144"/>
    <col min="2795" max="2795" width="61.7109375" style="144" customWidth="1"/>
    <col min="2796" max="2796" width="18.5703125" style="144" customWidth="1"/>
    <col min="2797" max="2836" width="16.85546875" style="144" customWidth="1"/>
    <col min="2837" max="2838" width="18.5703125" style="144" customWidth="1"/>
    <col min="2839" max="2839" width="21.7109375" style="144" customWidth="1"/>
    <col min="2840" max="3050" width="9.140625" style="144"/>
    <col min="3051" max="3051" width="61.7109375" style="144" customWidth="1"/>
    <col min="3052" max="3052" width="18.5703125" style="144" customWidth="1"/>
    <col min="3053" max="3092" width="16.85546875" style="144" customWidth="1"/>
    <col min="3093" max="3094" width="18.5703125" style="144" customWidth="1"/>
    <col min="3095" max="3095" width="21.7109375" style="144" customWidth="1"/>
    <col min="3096" max="3306" width="9.140625" style="144"/>
    <col min="3307" max="3307" width="61.7109375" style="144" customWidth="1"/>
    <col min="3308" max="3308" width="18.5703125" style="144" customWidth="1"/>
    <col min="3309" max="3348" width="16.85546875" style="144" customWidth="1"/>
    <col min="3349" max="3350" width="18.5703125" style="144" customWidth="1"/>
    <col min="3351" max="3351" width="21.7109375" style="144" customWidth="1"/>
    <col min="3352" max="3562" width="9.140625" style="144"/>
    <col min="3563" max="3563" width="61.7109375" style="144" customWidth="1"/>
    <col min="3564" max="3564" width="18.5703125" style="144" customWidth="1"/>
    <col min="3565" max="3604" width="16.85546875" style="144" customWidth="1"/>
    <col min="3605" max="3606" width="18.5703125" style="144" customWidth="1"/>
    <col min="3607" max="3607" width="21.7109375" style="144" customWidth="1"/>
    <col min="3608" max="3818" width="9.140625" style="144"/>
    <col min="3819" max="3819" width="61.7109375" style="144" customWidth="1"/>
    <col min="3820" max="3820" width="18.5703125" style="144" customWidth="1"/>
    <col min="3821" max="3860" width="16.85546875" style="144" customWidth="1"/>
    <col min="3861" max="3862" width="18.5703125" style="144" customWidth="1"/>
    <col min="3863" max="3863" width="21.7109375" style="144" customWidth="1"/>
    <col min="3864" max="4074" width="9.140625" style="144"/>
    <col min="4075" max="4075" width="61.7109375" style="144" customWidth="1"/>
    <col min="4076" max="4076" width="18.5703125" style="144" customWidth="1"/>
    <col min="4077" max="4116" width="16.85546875" style="144" customWidth="1"/>
    <col min="4117" max="4118" width="18.5703125" style="144" customWidth="1"/>
    <col min="4119" max="4119" width="21.7109375" style="144" customWidth="1"/>
    <col min="4120" max="4330" width="9.140625" style="144"/>
    <col min="4331" max="4331" width="61.7109375" style="144" customWidth="1"/>
    <col min="4332" max="4332" width="18.5703125" style="144" customWidth="1"/>
    <col min="4333" max="4372" width="16.85546875" style="144" customWidth="1"/>
    <col min="4373" max="4374" width="18.5703125" style="144" customWidth="1"/>
    <col min="4375" max="4375" width="21.7109375" style="144" customWidth="1"/>
    <col min="4376" max="4586" width="9.140625" style="144"/>
    <col min="4587" max="4587" width="61.7109375" style="144" customWidth="1"/>
    <col min="4588" max="4588" width="18.5703125" style="144" customWidth="1"/>
    <col min="4589" max="4628" width="16.85546875" style="144" customWidth="1"/>
    <col min="4629" max="4630" width="18.5703125" style="144" customWidth="1"/>
    <col min="4631" max="4631" width="21.7109375" style="144" customWidth="1"/>
    <col min="4632" max="4842" width="9.140625" style="144"/>
    <col min="4843" max="4843" width="61.7109375" style="144" customWidth="1"/>
    <col min="4844" max="4844" width="18.5703125" style="144" customWidth="1"/>
    <col min="4845" max="4884" width="16.85546875" style="144" customWidth="1"/>
    <col min="4885" max="4886" width="18.5703125" style="144" customWidth="1"/>
    <col min="4887" max="4887" width="21.7109375" style="144" customWidth="1"/>
    <col min="4888" max="5098" width="9.140625" style="144"/>
    <col min="5099" max="5099" width="61.7109375" style="144" customWidth="1"/>
    <col min="5100" max="5100" width="18.5703125" style="144" customWidth="1"/>
    <col min="5101" max="5140" width="16.85546875" style="144" customWidth="1"/>
    <col min="5141" max="5142" width="18.5703125" style="144" customWidth="1"/>
    <col min="5143" max="5143" width="21.7109375" style="144" customWidth="1"/>
    <col min="5144" max="5354" width="9.140625" style="144"/>
    <col min="5355" max="5355" width="61.7109375" style="144" customWidth="1"/>
    <col min="5356" max="5356" width="18.5703125" style="144" customWidth="1"/>
    <col min="5357" max="5396" width="16.85546875" style="144" customWidth="1"/>
    <col min="5397" max="5398" width="18.5703125" style="144" customWidth="1"/>
    <col min="5399" max="5399" width="21.7109375" style="144" customWidth="1"/>
    <col min="5400" max="5610" width="9.140625" style="144"/>
    <col min="5611" max="5611" width="61.7109375" style="144" customWidth="1"/>
    <col min="5612" max="5612" width="18.5703125" style="144" customWidth="1"/>
    <col min="5613" max="5652" width="16.85546875" style="144" customWidth="1"/>
    <col min="5653" max="5654" width="18.5703125" style="144" customWidth="1"/>
    <col min="5655" max="5655" width="21.7109375" style="144" customWidth="1"/>
    <col min="5656" max="5866" width="9.140625" style="144"/>
    <col min="5867" max="5867" width="61.7109375" style="144" customWidth="1"/>
    <col min="5868" max="5868" width="18.5703125" style="144" customWidth="1"/>
    <col min="5869" max="5908" width="16.85546875" style="144" customWidth="1"/>
    <col min="5909" max="5910" width="18.5703125" style="144" customWidth="1"/>
    <col min="5911" max="5911" width="21.7109375" style="144" customWidth="1"/>
    <col min="5912" max="6122" width="9.140625" style="144"/>
    <col min="6123" max="6123" width="61.7109375" style="144" customWidth="1"/>
    <col min="6124" max="6124" width="18.5703125" style="144" customWidth="1"/>
    <col min="6125" max="6164" width="16.85546875" style="144" customWidth="1"/>
    <col min="6165" max="6166" width="18.5703125" style="144" customWidth="1"/>
    <col min="6167" max="6167" width="21.7109375" style="144" customWidth="1"/>
    <col min="6168" max="6378" width="9.140625" style="144"/>
    <col min="6379" max="6379" width="61.7109375" style="144" customWidth="1"/>
    <col min="6380" max="6380" width="18.5703125" style="144" customWidth="1"/>
    <col min="6381" max="6420" width="16.85546875" style="144" customWidth="1"/>
    <col min="6421" max="6422" width="18.5703125" style="144" customWidth="1"/>
    <col min="6423" max="6423" width="21.7109375" style="144" customWidth="1"/>
    <col min="6424" max="6634" width="9.140625" style="144"/>
    <col min="6635" max="6635" width="61.7109375" style="144" customWidth="1"/>
    <col min="6636" max="6636" width="18.5703125" style="144" customWidth="1"/>
    <col min="6637" max="6676" width="16.85546875" style="144" customWidth="1"/>
    <col min="6677" max="6678" width="18.5703125" style="144" customWidth="1"/>
    <col min="6679" max="6679" width="21.7109375" style="144" customWidth="1"/>
    <col min="6680" max="6890" width="9.140625" style="144"/>
    <col min="6891" max="6891" width="61.7109375" style="144" customWidth="1"/>
    <col min="6892" max="6892" width="18.5703125" style="144" customWidth="1"/>
    <col min="6893" max="6932" width="16.85546875" style="144" customWidth="1"/>
    <col min="6933" max="6934" width="18.5703125" style="144" customWidth="1"/>
    <col min="6935" max="6935" width="21.7109375" style="144" customWidth="1"/>
    <col min="6936" max="7146" width="9.140625" style="144"/>
    <col min="7147" max="7147" width="61.7109375" style="144" customWidth="1"/>
    <col min="7148" max="7148" width="18.5703125" style="144" customWidth="1"/>
    <col min="7149" max="7188" width="16.85546875" style="144" customWidth="1"/>
    <col min="7189" max="7190" width="18.5703125" style="144" customWidth="1"/>
    <col min="7191" max="7191" width="21.7109375" style="144" customWidth="1"/>
    <col min="7192" max="7402" width="9.140625" style="144"/>
    <col min="7403" max="7403" width="61.7109375" style="144" customWidth="1"/>
    <col min="7404" max="7404" width="18.5703125" style="144" customWidth="1"/>
    <col min="7405" max="7444" width="16.85546875" style="144" customWidth="1"/>
    <col min="7445" max="7446" width="18.5703125" style="144" customWidth="1"/>
    <col min="7447" max="7447" width="21.7109375" style="144" customWidth="1"/>
    <col min="7448" max="7658" width="9.140625" style="144"/>
    <col min="7659" max="7659" width="61.7109375" style="144" customWidth="1"/>
    <col min="7660" max="7660" width="18.5703125" style="144" customWidth="1"/>
    <col min="7661" max="7700" width="16.85546875" style="144" customWidth="1"/>
    <col min="7701" max="7702" width="18.5703125" style="144" customWidth="1"/>
    <col min="7703" max="7703" width="21.7109375" style="144" customWidth="1"/>
    <col min="7704" max="7914" width="9.140625" style="144"/>
    <col min="7915" max="7915" width="61.7109375" style="144" customWidth="1"/>
    <col min="7916" max="7916" width="18.5703125" style="144" customWidth="1"/>
    <col min="7917" max="7956" width="16.85546875" style="144" customWidth="1"/>
    <col min="7957" max="7958" width="18.5703125" style="144" customWidth="1"/>
    <col min="7959" max="7959" width="21.7109375" style="144" customWidth="1"/>
    <col min="7960" max="8170" width="9.140625" style="144"/>
    <col min="8171" max="8171" width="61.7109375" style="144" customWidth="1"/>
    <col min="8172" max="8172" width="18.5703125" style="144" customWidth="1"/>
    <col min="8173" max="8212" width="16.85546875" style="144" customWidth="1"/>
    <col min="8213" max="8214" width="18.5703125" style="144" customWidth="1"/>
    <col min="8215" max="8215" width="21.7109375" style="144" customWidth="1"/>
    <col min="8216" max="8426" width="9.140625" style="144"/>
    <col min="8427" max="8427" width="61.7109375" style="144" customWidth="1"/>
    <col min="8428" max="8428" width="18.5703125" style="144" customWidth="1"/>
    <col min="8429" max="8468" width="16.85546875" style="144" customWidth="1"/>
    <col min="8469" max="8470" width="18.5703125" style="144" customWidth="1"/>
    <col min="8471" max="8471" width="21.7109375" style="144" customWidth="1"/>
    <col min="8472" max="8682" width="9.140625" style="144"/>
    <col min="8683" max="8683" width="61.7109375" style="144" customWidth="1"/>
    <col min="8684" max="8684" width="18.5703125" style="144" customWidth="1"/>
    <col min="8685" max="8724" width="16.85546875" style="144" customWidth="1"/>
    <col min="8725" max="8726" width="18.5703125" style="144" customWidth="1"/>
    <col min="8727" max="8727" width="21.7109375" style="144" customWidth="1"/>
    <col min="8728" max="8938" width="9.140625" style="144"/>
    <col min="8939" max="8939" width="61.7109375" style="144" customWidth="1"/>
    <col min="8940" max="8940" width="18.5703125" style="144" customWidth="1"/>
    <col min="8941" max="8980" width="16.85546875" style="144" customWidth="1"/>
    <col min="8981" max="8982" width="18.5703125" style="144" customWidth="1"/>
    <col min="8983" max="8983" width="21.7109375" style="144" customWidth="1"/>
    <col min="8984" max="9194" width="9.140625" style="144"/>
    <col min="9195" max="9195" width="61.7109375" style="144" customWidth="1"/>
    <col min="9196" max="9196" width="18.5703125" style="144" customWidth="1"/>
    <col min="9197" max="9236" width="16.85546875" style="144" customWidth="1"/>
    <col min="9237" max="9238" width="18.5703125" style="144" customWidth="1"/>
    <col min="9239" max="9239" width="21.7109375" style="144" customWidth="1"/>
    <col min="9240" max="9450" width="9.140625" style="144"/>
    <col min="9451" max="9451" width="61.7109375" style="144" customWidth="1"/>
    <col min="9452" max="9452" width="18.5703125" style="144" customWidth="1"/>
    <col min="9453" max="9492" width="16.85546875" style="144" customWidth="1"/>
    <col min="9493" max="9494" width="18.5703125" style="144" customWidth="1"/>
    <col min="9495" max="9495" width="21.7109375" style="144" customWidth="1"/>
    <col min="9496" max="9706" width="9.140625" style="144"/>
    <col min="9707" max="9707" width="61.7109375" style="144" customWidth="1"/>
    <col min="9708" max="9708" width="18.5703125" style="144" customWidth="1"/>
    <col min="9709" max="9748" width="16.85546875" style="144" customWidth="1"/>
    <col min="9749" max="9750" width="18.5703125" style="144" customWidth="1"/>
    <col min="9751" max="9751" width="21.7109375" style="144" customWidth="1"/>
    <col min="9752" max="9962" width="9.140625" style="144"/>
    <col min="9963" max="9963" width="61.7109375" style="144" customWidth="1"/>
    <col min="9964" max="9964" width="18.5703125" style="144" customWidth="1"/>
    <col min="9965" max="10004" width="16.85546875" style="144" customWidth="1"/>
    <col min="10005" max="10006" width="18.5703125" style="144" customWidth="1"/>
    <col min="10007" max="10007" width="21.7109375" style="144" customWidth="1"/>
    <col min="10008" max="10218" width="9.140625" style="144"/>
    <col min="10219" max="10219" width="61.7109375" style="144" customWidth="1"/>
    <col min="10220" max="10220" width="18.5703125" style="144" customWidth="1"/>
    <col min="10221" max="10260" width="16.85546875" style="144" customWidth="1"/>
    <col min="10261" max="10262" width="18.5703125" style="144" customWidth="1"/>
    <col min="10263" max="10263" width="21.7109375" style="144" customWidth="1"/>
    <col min="10264" max="10474" width="9.140625" style="144"/>
    <col min="10475" max="10475" width="61.7109375" style="144" customWidth="1"/>
    <col min="10476" max="10476" width="18.5703125" style="144" customWidth="1"/>
    <col min="10477" max="10516" width="16.85546875" style="144" customWidth="1"/>
    <col min="10517" max="10518" width="18.5703125" style="144" customWidth="1"/>
    <col min="10519" max="10519" width="21.7109375" style="144" customWidth="1"/>
    <col min="10520" max="10730" width="9.140625" style="144"/>
    <col min="10731" max="10731" width="61.7109375" style="144" customWidth="1"/>
    <col min="10732" max="10732" width="18.5703125" style="144" customWidth="1"/>
    <col min="10733" max="10772" width="16.85546875" style="144" customWidth="1"/>
    <col min="10773" max="10774" width="18.5703125" style="144" customWidth="1"/>
    <col min="10775" max="10775" width="21.7109375" style="144" customWidth="1"/>
    <col min="10776" max="10986" width="9.140625" style="144"/>
    <col min="10987" max="10987" width="61.7109375" style="144" customWidth="1"/>
    <col min="10988" max="10988" width="18.5703125" style="144" customWidth="1"/>
    <col min="10989" max="11028" width="16.85546875" style="144" customWidth="1"/>
    <col min="11029" max="11030" width="18.5703125" style="144" customWidth="1"/>
    <col min="11031" max="11031" width="21.7109375" style="144" customWidth="1"/>
    <col min="11032" max="11242" width="9.140625" style="144"/>
    <col min="11243" max="11243" width="61.7109375" style="144" customWidth="1"/>
    <col min="11244" max="11244" width="18.5703125" style="144" customWidth="1"/>
    <col min="11245" max="11284" width="16.85546875" style="144" customWidth="1"/>
    <col min="11285" max="11286" width="18.5703125" style="144" customWidth="1"/>
    <col min="11287" max="11287" width="21.7109375" style="144" customWidth="1"/>
    <col min="11288" max="11498" width="9.140625" style="144"/>
    <col min="11499" max="11499" width="61.7109375" style="144" customWidth="1"/>
    <col min="11500" max="11500" width="18.5703125" style="144" customWidth="1"/>
    <col min="11501" max="11540" width="16.85546875" style="144" customWidth="1"/>
    <col min="11541" max="11542" width="18.5703125" style="144" customWidth="1"/>
    <col min="11543" max="11543" width="21.7109375" style="144" customWidth="1"/>
    <col min="11544" max="11754" width="9.140625" style="144"/>
    <col min="11755" max="11755" width="61.7109375" style="144" customWidth="1"/>
    <col min="11756" max="11756" width="18.5703125" style="144" customWidth="1"/>
    <col min="11757" max="11796" width="16.85546875" style="144" customWidth="1"/>
    <col min="11797" max="11798" width="18.5703125" style="144" customWidth="1"/>
    <col min="11799" max="11799" width="21.7109375" style="144" customWidth="1"/>
    <col min="11800" max="12010" width="9.140625" style="144"/>
    <col min="12011" max="12011" width="61.7109375" style="144" customWidth="1"/>
    <col min="12012" max="12012" width="18.5703125" style="144" customWidth="1"/>
    <col min="12013" max="12052" width="16.85546875" style="144" customWidth="1"/>
    <col min="12053" max="12054" width="18.5703125" style="144" customWidth="1"/>
    <col min="12055" max="12055" width="21.7109375" style="144" customWidth="1"/>
    <col min="12056" max="12266" width="9.140625" style="144"/>
    <col min="12267" max="12267" width="61.7109375" style="144" customWidth="1"/>
    <col min="12268" max="12268" width="18.5703125" style="144" customWidth="1"/>
    <col min="12269" max="12308" width="16.85546875" style="144" customWidth="1"/>
    <col min="12309" max="12310" width="18.5703125" style="144" customWidth="1"/>
    <col min="12311" max="12311" width="21.7109375" style="144" customWidth="1"/>
    <col min="12312" max="12522" width="9.140625" style="144"/>
    <col min="12523" max="12523" width="61.7109375" style="144" customWidth="1"/>
    <col min="12524" max="12524" width="18.5703125" style="144" customWidth="1"/>
    <col min="12525" max="12564" width="16.85546875" style="144" customWidth="1"/>
    <col min="12565" max="12566" width="18.5703125" style="144" customWidth="1"/>
    <col min="12567" max="12567" width="21.7109375" style="144" customWidth="1"/>
    <col min="12568" max="12778" width="9.140625" style="144"/>
    <col min="12779" max="12779" width="61.7109375" style="144" customWidth="1"/>
    <col min="12780" max="12780" width="18.5703125" style="144" customWidth="1"/>
    <col min="12781" max="12820" width="16.85546875" style="144" customWidth="1"/>
    <col min="12821" max="12822" width="18.5703125" style="144" customWidth="1"/>
    <col min="12823" max="12823" width="21.7109375" style="144" customWidth="1"/>
    <col min="12824" max="13034" width="9.140625" style="144"/>
    <col min="13035" max="13035" width="61.7109375" style="144" customWidth="1"/>
    <col min="13036" max="13036" width="18.5703125" style="144" customWidth="1"/>
    <col min="13037" max="13076" width="16.85546875" style="144" customWidth="1"/>
    <col min="13077" max="13078" width="18.5703125" style="144" customWidth="1"/>
    <col min="13079" max="13079" width="21.7109375" style="144" customWidth="1"/>
    <col min="13080" max="13290" width="9.140625" style="144"/>
    <col min="13291" max="13291" width="61.7109375" style="144" customWidth="1"/>
    <col min="13292" max="13292" width="18.5703125" style="144" customWidth="1"/>
    <col min="13293" max="13332" width="16.85546875" style="144" customWidth="1"/>
    <col min="13333" max="13334" width="18.5703125" style="144" customWidth="1"/>
    <col min="13335" max="13335" width="21.7109375" style="144" customWidth="1"/>
    <col min="13336" max="13546" width="9.140625" style="144"/>
    <col min="13547" max="13547" width="61.7109375" style="144" customWidth="1"/>
    <col min="13548" max="13548" width="18.5703125" style="144" customWidth="1"/>
    <col min="13549" max="13588" width="16.85546875" style="144" customWidth="1"/>
    <col min="13589" max="13590" width="18.5703125" style="144" customWidth="1"/>
    <col min="13591" max="13591" width="21.7109375" style="144" customWidth="1"/>
    <col min="13592" max="13802" width="9.140625" style="144"/>
    <col min="13803" max="13803" width="61.7109375" style="144" customWidth="1"/>
    <col min="13804" max="13804" width="18.5703125" style="144" customWidth="1"/>
    <col min="13805" max="13844" width="16.85546875" style="144" customWidth="1"/>
    <col min="13845" max="13846" width="18.5703125" style="144" customWidth="1"/>
    <col min="13847" max="13847" width="21.7109375" style="144" customWidth="1"/>
    <col min="13848" max="14058" width="9.140625" style="144"/>
    <col min="14059" max="14059" width="61.7109375" style="144" customWidth="1"/>
    <col min="14060" max="14060" width="18.5703125" style="144" customWidth="1"/>
    <col min="14061" max="14100" width="16.85546875" style="144" customWidth="1"/>
    <col min="14101" max="14102" width="18.5703125" style="144" customWidth="1"/>
    <col min="14103" max="14103" width="21.7109375" style="144" customWidth="1"/>
    <col min="14104" max="14314" width="9.140625" style="144"/>
    <col min="14315" max="14315" width="61.7109375" style="144" customWidth="1"/>
    <col min="14316" max="14316" width="18.5703125" style="144" customWidth="1"/>
    <col min="14317" max="14356" width="16.85546875" style="144" customWidth="1"/>
    <col min="14357" max="14358" width="18.5703125" style="144" customWidth="1"/>
    <col min="14359" max="14359" width="21.7109375" style="144" customWidth="1"/>
    <col min="14360" max="14570" width="9.140625" style="144"/>
    <col min="14571" max="14571" width="61.7109375" style="144" customWidth="1"/>
    <col min="14572" max="14572" width="18.5703125" style="144" customWidth="1"/>
    <col min="14573" max="14612" width="16.85546875" style="144" customWidth="1"/>
    <col min="14613" max="14614" width="18.5703125" style="144" customWidth="1"/>
    <col min="14615" max="14615" width="21.7109375" style="144" customWidth="1"/>
    <col min="14616" max="14826" width="9.140625" style="144"/>
    <col min="14827" max="14827" width="61.7109375" style="144" customWidth="1"/>
    <col min="14828" max="14828" width="18.5703125" style="144" customWidth="1"/>
    <col min="14829" max="14868" width="16.85546875" style="144" customWidth="1"/>
    <col min="14869" max="14870" width="18.5703125" style="144" customWidth="1"/>
    <col min="14871" max="14871" width="21.7109375" style="144" customWidth="1"/>
    <col min="14872" max="15082" width="9.140625" style="144"/>
    <col min="15083" max="15083" width="61.7109375" style="144" customWidth="1"/>
    <col min="15084" max="15084" width="18.5703125" style="144" customWidth="1"/>
    <col min="15085" max="15124" width="16.85546875" style="144" customWidth="1"/>
    <col min="15125" max="15126" width="18.5703125" style="144" customWidth="1"/>
    <col min="15127" max="15127" width="21.7109375" style="144" customWidth="1"/>
    <col min="15128" max="15338" width="9.140625" style="144"/>
    <col min="15339" max="15339" width="61.7109375" style="144" customWidth="1"/>
    <col min="15340" max="15340" width="18.5703125" style="144" customWidth="1"/>
    <col min="15341" max="15380" width="16.85546875" style="144" customWidth="1"/>
    <col min="15381" max="15382" width="18.5703125" style="144" customWidth="1"/>
    <col min="15383" max="15383" width="21.7109375" style="144" customWidth="1"/>
    <col min="15384" max="15594" width="9.140625" style="144"/>
    <col min="15595" max="15595" width="61.7109375" style="144" customWidth="1"/>
    <col min="15596" max="15596" width="18.5703125" style="144" customWidth="1"/>
    <col min="15597" max="15636" width="16.85546875" style="144" customWidth="1"/>
    <col min="15637" max="15638" width="18.5703125" style="144" customWidth="1"/>
    <col min="15639" max="15639" width="21.7109375" style="144" customWidth="1"/>
    <col min="15640" max="15850" width="9.140625" style="144"/>
    <col min="15851" max="15851" width="61.7109375" style="144" customWidth="1"/>
    <col min="15852" max="15852" width="18.5703125" style="144" customWidth="1"/>
    <col min="15853" max="15892" width="16.85546875" style="144" customWidth="1"/>
    <col min="15893" max="15894" width="18.5703125" style="144" customWidth="1"/>
    <col min="15895" max="15895" width="21.7109375" style="144" customWidth="1"/>
    <col min="15896" max="16106" width="9.140625" style="144"/>
    <col min="16107" max="16107" width="61.7109375" style="144" customWidth="1"/>
    <col min="16108" max="16108" width="18.5703125" style="144" customWidth="1"/>
    <col min="16109" max="16148" width="16.85546875" style="144" customWidth="1"/>
    <col min="16149" max="16150" width="18.5703125" style="144" customWidth="1"/>
    <col min="16151" max="16151" width="21.7109375" style="144" customWidth="1"/>
    <col min="16152" max="16384" width="9.140625" style="144"/>
  </cols>
  <sheetData>
    <row r="1" spans="1:39"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77" t="str">
        <f>'1. паспорт местоположение'!A5:C5</f>
        <v>Год раскрытия информации: 2022 год</v>
      </c>
      <c r="B5" s="477"/>
      <c r="C5" s="477"/>
      <c r="D5" s="477"/>
      <c r="E5" s="477"/>
      <c r="F5" s="477"/>
      <c r="G5" s="477"/>
      <c r="H5" s="477"/>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27" t="s">
        <v>6</v>
      </c>
      <c r="B7" s="427"/>
      <c r="C7" s="427"/>
      <c r="D7" s="427"/>
      <c r="E7" s="427"/>
      <c r="F7" s="427"/>
      <c r="G7" s="427"/>
      <c r="H7" s="4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row>
    <row r="8" spans="1:39" ht="18.75" x14ac:dyDescent="0.2">
      <c r="A8" s="304"/>
      <c r="B8" s="304"/>
      <c r="C8" s="304"/>
      <c r="D8" s="304"/>
      <c r="E8" s="304"/>
      <c r="F8" s="304"/>
      <c r="G8" s="304"/>
      <c r="H8" s="304"/>
      <c r="I8" s="304"/>
      <c r="J8" s="304"/>
      <c r="K8" s="304"/>
      <c r="L8" s="127"/>
      <c r="M8" s="127"/>
      <c r="N8" s="127"/>
      <c r="O8" s="127"/>
      <c r="P8" s="127"/>
      <c r="Q8" s="127"/>
      <c r="R8" s="127"/>
      <c r="S8" s="127"/>
      <c r="T8" s="127"/>
      <c r="U8" s="127"/>
      <c r="V8" s="127"/>
      <c r="W8" s="127"/>
      <c r="X8" s="127"/>
      <c r="Y8" s="127"/>
      <c r="Z8" s="11"/>
      <c r="AA8" s="11"/>
      <c r="AB8" s="11"/>
      <c r="AC8" s="11"/>
      <c r="AD8" s="11"/>
      <c r="AE8" s="11"/>
      <c r="AF8" s="11"/>
      <c r="AG8" s="11"/>
      <c r="AH8" s="11"/>
      <c r="AI8" s="11"/>
      <c r="AJ8" s="11"/>
      <c r="AK8" s="11"/>
      <c r="AL8" s="11"/>
      <c r="AM8" s="11"/>
    </row>
    <row r="9" spans="1:39" ht="18.75" x14ac:dyDescent="0.2">
      <c r="A9" s="436" t="str">
        <f>'1. паспорт местоположение'!A9:C9</f>
        <v>Акционерное общество "Янтарьэнерго" ДЗО  ПАО "Россети"</v>
      </c>
      <c r="B9" s="436"/>
      <c r="C9" s="436"/>
      <c r="D9" s="436"/>
      <c r="E9" s="436"/>
      <c r="F9" s="436"/>
      <c r="G9" s="436"/>
      <c r="H9" s="436"/>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row>
    <row r="10" spans="1:39" x14ac:dyDescent="0.2">
      <c r="A10" s="423" t="s">
        <v>5</v>
      </c>
      <c r="B10" s="423"/>
      <c r="C10" s="423"/>
      <c r="D10" s="423"/>
      <c r="E10" s="423"/>
      <c r="F10" s="423"/>
      <c r="G10" s="423"/>
      <c r="H10" s="423"/>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row>
    <row r="11" spans="1:39" ht="18.75" x14ac:dyDescent="0.2">
      <c r="A11" s="304"/>
      <c r="B11" s="304"/>
      <c r="C11" s="304"/>
      <c r="D11" s="304"/>
      <c r="E11" s="304"/>
      <c r="F11" s="304"/>
      <c r="G11" s="304"/>
      <c r="H11" s="304"/>
      <c r="I11" s="304"/>
      <c r="J11" s="304"/>
      <c r="K11" s="304"/>
      <c r="L11" s="127"/>
      <c r="M11" s="127"/>
      <c r="N11" s="127"/>
      <c r="O11" s="127"/>
      <c r="P11" s="127"/>
      <c r="Q11" s="127"/>
      <c r="R11" s="127"/>
      <c r="S11" s="127"/>
      <c r="T11" s="127"/>
      <c r="U11" s="127"/>
      <c r="V11" s="127"/>
      <c r="W11" s="127"/>
      <c r="X11" s="127"/>
      <c r="Y11" s="127"/>
      <c r="Z11" s="11"/>
      <c r="AA11" s="11"/>
      <c r="AB11" s="11"/>
      <c r="AC11" s="11"/>
      <c r="AD11" s="11"/>
      <c r="AE11" s="11"/>
      <c r="AF11" s="11"/>
      <c r="AG11" s="11"/>
      <c r="AH11" s="11"/>
      <c r="AI11" s="11"/>
      <c r="AJ11" s="11"/>
      <c r="AK11" s="11"/>
      <c r="AL11" s="11"/>
      <c r="AM11" s="11"/>
    </row>
    <row r="12" spans="1:39" ht="18.75" x14ac:dyDescent="0.2">
      <c r="A12" s="436" t="str">
        <f>'1. паспорт местоположение'!A12:C12</f>
        <v>H_16-0274</v>
      </c>
      <c r="B12" s="436"/>
      <c r="C12" s="436"/>
      <c r="D12" s="436"/>
      <c r="E12" s="436"/>
      <c r="F12" s="436"/>
      <c r="G12" s="436"/>
      <c r="H12" s="436"/>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row>
    <row r="13" spans="1:39" x14ac:dyDescent="0.2">
      <c r="A13" s="423" t="s">
        <v>4</v>
      </c>
      <c r="B13" s="423"/>
      <c r="C13" s="423"/>
      <c r="D13" s="423"/>
      <c r="E13" s="423"/>
      <c r="F13" s="423"/>
      <c r="G13" s="423"/>
      <c r="H13" s="423"/>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row>
    <row r="14" spans="1:39" ht="18.75"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8"/>
      <c r="AA14" s="8"/>
      <c r="AB14" s="8"/>
      <c r="AC14" s="8"/>
      <c r="AD14" s="8"/>
      <c r="AE14" s="8"/>
      <c r="AF14" s="8"/>
      <c r="AG14" s="8"/>
      <c r="AH14" s="8"/>
      <c r="AI14" s="8"/>
      <c r="AJ14" s="8"/>
      <c r="AK14" s="8"/>
      <c r="AL14" s="8"/>
      <c r="AM14" s="8"/>
    </row>
    <row r="15" spans="1:39" ht="44.25" customHeight="1" x14ac:dyDescent="0.2">
      <c r="A15" s="480" t="str">
        <f>'1. паспорт местоположение'!A15:C15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5" s="425"/>
      <c r="C15" s="425"/>
      <c r="D15" s="425"/>
      <c r="E15" s="425"/>
      <c r="F15" s="425"/>
      <c r="G15" s="425"/>
      <c r="H15" s="425"/>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row>
    <row r="16" spans="1:39" x14ac:dyDescent="0.2">
      <c r="A16" s="423" t="s">
        <v>3</v>
      </c>
      <c r="B16" s="423"/>
      <c r="C16" s="423"/>
      <c r="D16" s="423"/>
      <c r="E16" s="423"/>
      <c r="F16" s="423"/>
      <c r="G16" s="423"/>
      <c r="H16" s="423"/>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row>
    <row r="17" spans="1:39" ht="18.75" x14ac:dyDescent="0.2">
      <c r="A17" s="303"/>
      <c r="B17" s="303"/>
      <c r="C17" s="303"/>
      <c r="D17" s="303"/>
      <c r="E17" s="303"/>
      <c r="F17" s="303"/>
      <c r="G17" s="303"/>
      <c r="H17" s="303"/>
      <c r="I17" s="303"/>
      <c r="J17" s="303"/>
      <c r="K17" s="303"/>
      <c r="L17" s="303"/>
      <c r="M17" s="303"/>
      <c r="N17" s="303"/>
      <c r="O17" s="303"/>
      <c r="P17" s="303"/>
      <c r="Q17" s="303"/>
      <c r="R17" s="303"/>
      <c r="S17" s="303"/>
      <c r="T17" s="303"/>
      <c r="U17" s="303"/>
      <c r="V17" s="303"/>
      <c r="W17" s="3"/>
      <c r="X17" s="3"/>
      <c r="Y17" s="3"/>
      <c r="Z17" s="3"/>
      <c r="AA17" s="3"/>
      <c r="AB17" s="3"/>
      <c r="AC17" s="3"/>
      <c r="AD17" s="3"/>
      <c r="AE17" s="3"/>
      <c r="AF17" s="3"/>
      <c r="AG17" s="3"/>
      <c r="AH17" s="3"/>
      <c r="AI17" s="3"/>
      <c r="AJ17" s="3"/>
      <c r="AK17" s="3"/>
      <c r="AL17" s="3"/>
      <c r="AM17" s="3"/>
    </row>
    <row r="18" spans="1:39" ht="18.75" x14ac:dyDescent="0.2">
      <c r="A18" s="436" t="s">
        <v>427</v>
      </c>
      <c r="B18" s="436"/>
      <c r="C18" s="436"/>
      <c r="D18" s="436"/>
      <c r="E18" s="436"/>
      <c r="F18" s="436"/>
      <c r="G18" s="436"/>
      <c r="H18" s="43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6"/>
      <c r="Q19" s="147"/>
    </row>
    <row r="20" spans="1:39" x14ac:dyDescent="0.2">
      <c r="A20" s="146"/>
      <c r="Q20" s="147"/>
    </row>
    <row r="21" spans="1:39" x14ac:dyDescent="0.2">
      <c r="A21" s="146"/>
      <c r="Q21" s="147"/>
    </row>
    <row r="22" spans="1:39" x14ac:dyDescent="0.2">
      <c r="A22" s="146"/>
      <c r="Q22" s="147"/>
    </row>
    <row r="23" spans="1:39" x14ac:dyDescent="0.2">
      <c r="D23" s="149"/>
      <c r="Q23" s="147"/>
    </row>
    <row r="24" spans="1:39" ht="16.5" thickBot="1" x14ac:dyDescent="0.25">
      <c r="A24" s="150" t="s">
        <v>298</v>
      </c>
      <c r="B24" s="151" t="s">
        <v>0</v>
      </c>
      <c r="D24" s="152"/>
      <c r="E24" s="153"/>
      <c r="F24" s="153"/>
      <c r="G24" s="153"/>
      <c r="H24" s="153"/>
    </row>
    <row r="25" spans="1:39" x14ac:dyDescent="0.2">
      <c r="A25" s="154" t="s">
        <v>466</v>
      </c>
      <c r="B25" s="155">
        <f>'6.2. Паспорт фин осв ввод'!C30*1000000</f>
        <v>591292.81000000006</v>
      </c>
    </row>
    <row r="26" spans="1:39" x14ac:dyDescent="0.2">
      <c r="A26" s="156" t="s">
        <v>296</v>
      </c>
      <c r="B26" s="157">
        <v>0</v>
      </c>
    </row>
    <row r="27" spans="1:39" x14ac:dyDescent="0.2">
      <c r="A27" s="156" t="s">
        <v>294</v>
      </c>
      <c r="B27" s="157">
        <v>35</v>
      </c>
      <c r="D27" s="149" t="s">
        <v>297</v>
      </c>
    </row>
    <row r="28" spans="1:39" ht="16.149999999999999" customHeight="1" thickBot="1" x14ac:dyDescent="0.25">
      <c r="A28" s="158" t="s">
        <v>292</v>
      </c>
      <c r="B28" s="159">
        <v>1</v>
      </c>
      <c r="D28" s="481" t="s">
        <v>295</v>
      </c>
      <c r="E28" s="482"/>
      <c r="F28" s="483"/>
      <c r="G28" s="484" t="str">
        <f>IF(SUM(B89:L89)=0,"не окупается",SUM(B89:L89))</f>
        <v>не окупается</v>
      </c>
      <c r="H28" s="485"/>
    </row>
    <row r="29" spans="1:39" ht="15.6" customHeight="1" x14ac:dyDescent="0.2">
      <c r="A29" s="154" t="s">
        <v>290</v>
      </c>
      <c r="B29" s="155">
        <f>B25*0.01</f>
        <v>5912.928100000001</v>
      </c>
      <c r="D29" s="481" t="s">
        <v>293</v>
      </c>
      <c r="E29" s="482"/>
      <c r="F29" s="483"/>
      <c r="G29" s="484" t="str">
        <f>IF(SUM(B90:L90)=0,"не окупается",SUM(B90:L90))</f>
        <v>не окупается</v>
      </c>
      <c r="H29" s="485"/>
    </row>
    <row r="30" spans="1:39" ht="27.6" customHeight="1" x14ac:dyDescent="0.2">
      <c r="A30" s="156" t="s">
        <v>467</v>
      </c>
      <c r="B30" s="157">
        <v>1</v>
      </c>
      <c r="D30" s="481" t="s">
        <v>291</v>
      </c>
      <c r="E30" s="482"/>
      <c r="F30" s="483"/>
      <c r="G30" s="487">
        <f>L87</f>
        <v>-715939.65044027497</v>
      </c>
      <c r="H30" s="488"/>
    </row>
    <row r="31" spans="1:39" x14ac:dyDescent="0.2">
      <c r="A31" s="156" t="s">
        <v>289</v>
      </c>
      <c r="B31" s="157">
        <v>1</v>
      </c>
      <c r="D31" s="489"/>
      <c r="E31" s="490"/>
      <c r="F31" s="491"/>
      <c r="G31" s="489"/>
      <c r="H31" s="491"/>
    </row>
    <row r="32" spans="1:39" x14ac:dyDescent="0.2">
      <c r="A32" s="156" t="s">
        <v>267</v>
      </c>
      <c r="B32" s="157"/>
    </row>
    <row r="33" spans="1:39" x14ac:dyDescent="0.2">
      <c r="A33" s="156" t="s">
        <v>288</v>
      </c>
      <c r="B33" s="157"/>
    </row>
    <row r="34" spans="1:39" x14ac:dyDescent="0.2">
      <c r="A34" s="156" t="s">
        <v>287</v>
      </c>
      <c r="B34" s="157"/>
    </row>
    <row r="35" spans="1:39" x14ac:dyDescent="0.2">
      <c r="A35" s="160"/>
      <c r="B35" s="157"/>
    </row>
    <row r="36" spans="1:39" ht="16.5" thickBot="1" x14ac:dyDescent="0.25">
      <c r="A36" s="158" t="s">
        <v>259</v>
      </c>
      <c r="B36" s="161">
        <v>0.2</v>
      </c>
    </row>
    <row r="37" spans="1:39" x14ac:dyDescent="0.2">
      <c r="A37" s="154" t="s">
        <v>468</v>
      </c>
      <c r="B37" s="155">
        <v>0</v>
      </c>
    </row>
    <row r="38" spans="1:39" x14ac:dyDescent="0.2">
      <c r="A38" s="156" t="s">
        <v>286</v>
      </c>
      <c r="B38" s="157"/>
    </row>
    <row r="39" spans="1:39" ht="16.5" thickBot="1" x14ac:dyDescent="0.25">
      <c r="A39" s="162" t="s">
        <v>285</v>
      </c>
      <c r="B39" s="163"/>
    </row>
    <row r="40" spans="1:39" x14ac:dyDescent="0.2">
      <c r="A40" s="164" t="s">
        <v>469</v>
      </c>
      <c r="B40" s="165">
        <v>1</v>
      </c>
    </row>
    <row r="41" spans="1:39" x14ac:dyDescent="0.2">
      <c r="A41" s="166" t="s">
        <v>284</v>
      </c>
      <c r="B41" s="167"/>
    </row>
    <row r="42" spans="1:39" x14ac:dyDescent="0.2">
      <c r="A42" s="166" t="s">
        <v>283</v>
      </c>
      <c r="B42" s="168"/>
    </row>
    <row r="43" spans="1:39" x14ac:dyDescent="0.2">
      <c r="A43" s="166" t="s">
        <v>282</v>
      </c>
      <c r="B43" s="168">
        <v>0</v>
      </c>
    </row>
    <row r="44" spans="1:39" x14ac:dyDescent="0.2">
      <c r="A44" s="166" t="s">
        <v>281</v>
      </c>
      <c r="B44" s="168">
        <v>0.13</v>
      </c>
    </row>
    <row r="45" spans="1:39" x14ac:dyDescent="0.2">
      <c r="A45" s="166" t="s">
        <v>280</v>
      </c>
      <c r="B45" s="168">
        <f>1-B43</f>
        <v>1</v>
      </c>
    </row>
    <row r="46" spans="1:39" ht="16.5" thickBot="1" x14ac:dyDescent="0.25">
      <c r="A46" s="169" t="s">
        <v>279</v>
      </c>
      <c r="B46" s="170">
        <f>B45*B44+B43*B42*(1-B36)</f>
        <v>0.13</v>
      </c>
      <c r="C46" s="171"/>
    </row>
    <row r="47" spans="1:39" s="174" customFormat="1" x14ac:dyDescent="0.2">
      <c r="A47" s="172" t="s">
        <v>278</v>
      </c>
      <c r="B47" s="173">
        <f>B58</f>
        <v>1</v>
      </c>
      <c r="C47" s="173">
        <f t="shared" ref="C47:AM47" si="0">C58</f>
        <v>2</v>
      </c>
      <c r="D47" s="173">
        <f t="shared" si="0"/>
        <v>3</v>
      </c>
      <c r="E47" s="173">
        <f t="shared" si="0"/>
        <v>4</v>
      </c>
      <c r="F47" s="173">
        <f t="shared" si="0"/>
        <v>5</v>
      </c>
      <c r="G47" s="173">
        <f t="shared" si="0"/>
        <v>6</v>
      </c>
      <c r="H47" s="173">
        <f t="shared" si="0"/>
        <v>7</v>
      </c>
      <c r="I47" s="173">
        <f t="shared" si="0"/>
        <v>8</v>
      </c>
      <c r="J47" s="173">
        <f t="shared" si="0"/>
        <v>9</v>
      </c>
      <c r="K47" s="173">
        <f t="shared" si="0"/>
        <v>10</v>
      </c>
      <c r="L47" s="173">
        <f t="shared" si="0"/>
        <v>11</v>
      </c>
      <c r="M47" s="173">
        <f t="shared" si="0"/>
        <v>12</v>
      </c>
      <c r="N47" s="173">
        <f t="shared" si="0"/>
        <v>13</v>
      </c>
      <c r="O47" s="173">
        <f t="shared" si="0"/>
        <v>14</v>
      </c>
      <c r="P47" s="173">
        <f t="shared" si="0"/>
        <v>15</v>
      </c>
      <c r="Q47" s="173">
        <f t="shared" si="0"/>
        <v>16</v>
      </c>
      <c r="R47" s="173">
        <f t="shared" si="0"/>
        <v>17</v>
      </c>
      <c r="S47" s="173">
        <f t="shared" si="0"/>
        <v>18</v>
      </c>
      <c r="T47" s="173">
        <f t="shared" si="0"/>
        <v>19</v>
      </c>
      <c r="U47" s="173">
        <f t="shared" si="0"/>
        <v>20</v>
      </c>
      <c r="V47" s="173">
        <f t="shared" si="0"/>
        <v>21</v>
      </c>
      <c r="W47" s="173">
        <f t="shared" si="0"/>
        <v>22</v>
      </c>
      <c r="X47" s="173">
        <f t="shared" si="0"/>
        <v>23</v>
      </c>
      <c r="Y47" s="173">
        <f t="shared" si="0"/>
        <v>24</v>
      </c>
      <c r="Z47" s="173">
        <f t="shared" si="0"/>
        <v>25</v>
      </c>
      <c r="AA47" s="173">
        <f t="shared" si="0"/>
        <v>26</v>
      </c>
      <c r="AB47" s="173">
        <f t="shared" si="0"/>
        <v>27</v>
      </c>
      <c r="AC47" s="173">
        <f t="shared" si="0"/>
        <v>28</v>
      </c>
      <c r="AD47" s="173">
        <f t="shared" si="0"/>
        <v>29</v>
      </c>
      <c r="AE47" s="173">
        <f t="shared" si="0"/>
        <v>30</v>
      </c>
      <c r="AF47" s="173">
        <f t="shared" si="0"/>
        <v>31</v>
      </c>
      <c r="AG47" s="173">
        <f t="shared" si="0"/>
        <v>32</v>
      </c>
      <c r="AH47" s="173">
        <f t="shared" si="0"/>
        <v>33</v>
      </c>
      <c r="AI47" s="173">
        <f t="shared" si="0"/>
        <v>34</v>
      </c>
      <c r="AJ47" s="173">
        <f t="shared" si="0"/>
        <v>35</v>
      </c>
      <c r="AK47" s="173">
        <f t="shared" si="0"/>
        <v>36</v>
      </c>
      <c r="AL47" s="173">
        <f t="shared" si="0"/>
        <v>37</v>
      </c>
      <c r="AM47" s="173">
        <f t="shared" si="0"/>
        <v>38</v>
      </c>
    </row>
    <row r="48" spans="1:39" s="174" customFormat="1" x14ac:dyDescent="0.2">
      <c r="A48" s="175" t="s">
        <v>277</v>
      </c>
      <c r="B48" s="306">
        <f>B136</f>
        <v>0</v>
      </c>
      <c r="C48" s="306">
        <f t="shared" ref="C48:AM48" si="1">C136</f>
        <v>0</v>
      </c>
      <c r="D48" s="306">
        <f t="shared" si="1"/>
        <v>5.0999999999999997E-2</v>
      </c>
      <c r="E48" s="306">
        <f t="shared" si="1"/>
        <v>4.8000000000000001E-2</v>
      </c>
      <c r="F48" s="306">
        <f t="shared" si="1"/>
        <v>4.7E-2</v>
      </c>
      <c r="G48" s="306">
        <f t="shared" si="1"/>
        <v>4.7E-2</v>
      </c>
      <c r="H48" s="306">
        <f t="shared" si="1"/>
        <v>4.7E-2</v>
      </c>
      <c r="I48" s="306">
        <f t="shared" si="1"/>
        <v>4.7E-2</v>
      </c>
      <c r="J48" s="306">
        <f t="shared" si="1"/>
        <v>4.7E-2</v>
      </c>
      <c r="K48" s="306">
        <f t="shared" si="1"/>
        <v>4.7E-2</v>
      </c>
      <c r="L48" s="306">
        <f t="shared" si="1"/>
        <v>4.7E-2</v>
      </c>
      <c r="M48" s="306">
        <f t="shared" si="1"/>
        <v>4.7E-2</v>
      </c>
      <c r="N48" s="306">
        <f t="shared" si="1"/>
        <v>4.7E-2</v>
      </c>
      <c r="O48" s="306">
        <f t="shared" si="1"/>
        <v>4.7E-2</v>
      </c>
      <c r="P48" s="306">
        <f t="shared" si="1"/>
        <v>4.7E-2</v>
      </c>
      <c r="Q48" s="306">
        <f t="shared" si="1"/>
        <v>4.7E-2</v>
      </c>
      <c r="R48" s="306">
        <f t="shared" si="1"/>
        <v>4.7E-2</v>
      </c>
      <c r="S48" s="306">
        <f t="shared" si="1"/>
        <v>4.7E-2</v>
      </c>
      <c r="T48" s="306">
        <f t="shared" si="1"/>
        <v>4.7E-2</v>
      </c>
      <c r="U48" s="306">
        <f t="shared" si="1"/>
        <v>4.7E-2</v>
      </c>
      <c r="V48" s="306">
        <f t="shared" si="1"/>
        <v>4.7E-2</v>
      </c>
      <c r="W48" s="306">
        <f t="shared" si="1"/>
        <v>4.7E-2</v>
      </c>
      <c r="X48" s="306">
        <f t="shared" si="1"/>
        <v>4.7E-2</v>
      </c>
      <c r="Y48" s="306">
        <f t="shared" si="1"/>
        <v>4.7E-2</v>
      </c>
      <c r="Z48" s="306">
        <f t="shared" si="1"/>
        <v>4.7E-2</v>
      </c>
      <c r="AA48" s="306">
        <f t="shared" si="1"/>
        <v>4.7E-2</v>
      </c>
      <c r="AB48" s="306">
        <f t="shared" si="1"/>
        <v>4.7E-2</v>
      </c>
      <c r="AC48" s="306">
        <f t="shared" si="1"/>
        <v>4.7E-2</v>
      </c>
      <c r="AD48" s="306">
        <f t="shared" si="1"/>
        <v>4.7E-2</v>
      </c>
      <c r="AE48" s="306">
        <f t="shared" si="1"/>
        <v>4.7E-2</v>
      </c>
      <c r="AF48" s="306">
        <f t="shared" si="1"/>
        <v>4.7E-2</v>
      </c>
      <c r="AG48" s="306">
        <f t="shared" si="1"/>
        <v>4.7E-2</v>
      </c>
      <c r="AH48" s="306">
        <f t="shared" si="1"/>
        <v>4.7E-2</v>
      </c>
      <c r="AI48" s="306">
        <f t="shared" si="1"/>
        <v>4.7E-2</v>
      </c>
      <c r="AJ48" s="306">
        <f t="shared" si="1"/>
        <v>4.7E-2</v>
      </c>
      <c r="AK48" s="306">
        <f t="shared" si="1"/>
        <v>4.7E-2</v>
      </c>
      <c r="AL48" s="306">
        <f t="shared" si="1"/>
        <v>4.7E-2</v>
      </c>
      <c r="AM48" s="306">
        <f t="shared" si="1"/>
        <v>4.7E-2</v>
      </c>
    </row>
    <row r="49" spans="1:39" s="174" customFormat="1" x14ac:dyDescent="0.2">
      <c r="A49" s="175" t="s">
        <v>276</v>
      </c>
      <c r="B49" s="306">
        <f>B137</f>
        <v>0</v>
      </c>
      <c r="C49" s="306">
        <f t="shared" ref="C49:AM49" si="2">C137</f>
        <v>0</v>
      </c>
      <c r="D49" s="306">
        <f t="shared" si="2"/>
        <v>5.0999999999999934E-2</v>
      </c>
      <c r="E49" s="306">
        <f t="shared" si="2"/>
        <v>0.10144799999999998</v>
      </c>
      <c r="F49" s="306">
        <f t="shared" si="2"/>
        <v>0.15321605599999999</v>
      </c>
      <c r="G49" s="306">
        <f t="shared" si="2"/>
        <v>0.2074172106319998</v>
      </c>
      <c r="H49" s="306">
        <f t="shared" si="2"/>
        <v>0.26416581953170382</v>
      </c>
      <c r="I49" s="306">
        <f t="shared" si="2"/>
        <v>0.32358161304969379</v>
      </c>
      <c r="J49" s="306">
        <f t="shared" si="2"/>
        <v>0.38578994886302942</v>
      </c>
      <c r="K49" s="306">
        <f t="shared" si="2"/>
        <v>0.45092207645959181</v>
      </c>
      <c r="L49" s="306">
        <f t="shared" si="2"/>
        <v>0.51911541405319261</v>
      </c>
      <c r="M49" s="306">
        <f t="shared" si="2"/>
        <v>0.59051383851369255</v>
      </c>
      <c r="N49" s="306">
        <f t="shared" si="2"/>
        <v>0.66526798892383598</v>
      </c>
      <c r="O49" s="306">
        <f t="shared" si="2"/>
        <v>0.74353558440325607</v>
      </c>
      <c r="P49" s="306">
        <f t="shared" si="2"/>
        <v>0.82548175687020908</v>
      </c>
      <c r="Q49" s="306">
        <f t="shared" si="2"/>
        <v>0.91127939944310876</v>
      </c>
      <c r="R49" s="306">
        <f t="shared" si="2"/>
        <v>1.0011095312169349</v>
      </c>
      <c r="S49" s="306">
        <f t="shared" si="2"/>
        <v>1.0951616791841308</v>
      </c>
      <c r="T49" s="306">
        <f t="shared" si="2"/>
        <v>1.1936342781057849</v>
      </c>
      <c r="U49" s="306">
        <f t="shared" si="2"/>
        <v>1.2967350891767566</v>
      </c>
      <c r="V49" s="306">
        <f t="shared" si="2"/>
        <v>1.4046816383680638</v>
      </c>
      <c r="W49" s="306">
        <f t="shared" si="2"/>
        <v>1.5177016753713626</v>
      </c>
      <c r="X49" s="306">
        <f t="shared" si="2"/>
        <v>1.6360336541138163</v>
      </c>
      <c r="Y49" s="306">
        <f t="shared" si="2"/>
        <v>1.7599272358571656</v>
      </c>
      <c r="Z49" s="306">
        <f t="shared" si="2"/>
        <v>1.8896438159424522</v>
      </c>
      <c r="AA49" s="306">
        <f t="shared" si="2"/>
        <v>2.0254570752917473</v>
      </c>
      <c r="AB49" s="306">
        <f t="shared" si="2"/>
        <v>2.1676535578304592</v>
      </c>
      <c r="AC49" s="306">
        <f t="shared" si="2"/>
        <v>2.3165332750484904</v>
      </c>
      <c r="AD49" s="306">
        <f t="shared" si="2"/>
        <v>2.4724103389757692</v>
      </c>
      <c r="AE49" s="306">
        <f t="shared" si="2"/>
        <v>2.6356136249076303</v>
      </c>
      <c r="AF49" s="306">
        <f t="shared" si="2"/>
        <v>2.8064874652782885</v>
      </c>
      <c r="AG49" s="306">
        <f t="shared" si="2"/>
        <v>2.9853923761463679</v>
      </c>
      <c r="AH49" s="306">
        <f t="shared" si="2"/>
        <v>3.1727058178252472</v>
      </c>
      <c r="AI49" s="306">
        <f t="shared" si="2"/>
        <v>3.3688229912630332</v>
      </c>
      <c r="AJ49" s="306">
        <f t="shared" si="2"/>
        <v>3.5741576718523955</v>
      </c>
      <c r="AK49" s="306">
        <f t="shared" si="2"/>
        <v>3.7891430824294581</v>
      </c>
      <c r="AL49" s="306">
        <f t="shared" si="2"/>
        <v>4.0142328073036424</v>
      </c>
      <c r="AM49" s="306">
        <f t="shared" si="2"/>
        <v>4.2499017492469129</v>
      </c>
    </row>
    <row r="50" spans="1:39" s="174" customFormat="1" ht="16.5" thickBot="1" x14ac:dyDescent="0.25">
      <c r="A50" s="176" t="s">
        <v>470</v>
      </c>
      <c r="B50" s="177">
        <f>IF($B$124="да",($B$126-0.05),0)</f>
        <v>0</v>
      </c>
      <c r="C50" s="177">
        <f>C108*(1+C49)</f>
        <v>0</v>
      </c>
      <c r="D50" s="177">
        <f t="shared" ref="D50:AM50" si="3">D108*(1+D49)</f>
        <v>0</v>
      </c>
      <c r="E50" s="177">
        <f t="shared" si="3"/>
        <v>0</v>
      </c>
      <c r="F50" s="177">
        <f t="shared" si="3"/>
        <v>0</v>
      </c>
      <c r="G50" s="177">
        <f t="shared" si="3"/>
        <v>0</v>
      </c>
      <c r="H50" s="177">
        <f t="shared" si="3"/>
        <v>0</v>
      </c>
      <c r="I50" s="177">
        <f t="shared" si="3"/>
        <v>0</v>
      </c>
      <c r="J50" s="177">
        <f t="shared" si="3"/>
        <v>0</v>
      </c>
      <c r="K50" s="177">
        <f t="shared" si="3"/>
        <v>0</v>
      </c>
      <c r="L50" s="177">
        <f t="shared" si="3"/>
        <v>0</v>
      </c>
      <c r="M50" s="177">
        <f t="shared" si="3"/>
        <v>0</v>
      </c>
      <c r="N50" s="177">
        <f t="shared" si="3"/>
        <v>0</v>
      </c>
      <c r="O50" s="177">
        <f t="shared" si="3"/>
        <v>0</v>
      </c>
      <c r="P50" s="177">
        <f t="shared" si="3"/>
        <v>0</v>
      </c>
      <c r="Q50" s="177">
        <f t="shared" si="3"/>
        <v>0</v>
      </c>
      <c r="R50" s="177">
        <f t="shared" si="3"/>
        <v>0</v>
      </c>
      <c r="S50" s="177">
        <f t="shared" si="3"/>
        <v>0</v>
      </c>
      <c r="T50" s="177">
        <f t="shared" si="3"/>
        <v>0</v>
      </c>
      <c r="U50" s="177">
        <f t="shared" si="3"/>
        <v>0</v>
      </c>
      <c r="V50" s="177">
        <f t="shared" si="3"/>
        <v>0</v>
      </c>
      <c r="W50" s="177">
        <f t="shared" si="3"/>
        <v>0</v>
      </c>
      <c r="X50" s="177">
        <f t="shared" si="3"/>
        <v>0</v>
      </c>
      <c r="Y50" s="177">
        <f t="shared" si="3"/>
        <v>0</v>
      </c>
      <c r="Z50" s="177">
        <f t="shared" si="3"/>
        <v>0</v>
      </c>
      <c r="AA50" s="177">
        <f t="shared" si="3"/>
        <v>0</v>
      </c>
      <c r="AB50" s="177">
        <f t="shared" si="3"/>
        <v>0</v>
      </c>
      <c r="AC50" s="177">
        <f t="shared" si="3"/>
        <v>0</v>
      </c>
      <c r="AD50" s="177">
        <f t="shared" si="3"/>
        <v>0</v>
      </c>
      <c r="AE50" s="177">
        <f t="shared" si="3"/>
        <v>0</v>
      </c>
      <c r="AF50" s="177">
        <f t="shared" si="3"/>
        <v>0</v>
      </c>
      <c r="AG50" s="177">
        <f t="shared" si="3"/>
        <v>0</v>
      </c>
      <c r="AH50" s="177">
        <f t="shared" si="3"/>
        <v>0</v>
      </c>
      <c r="AI50" s="177">
        <f t="shared" si="3"/>
        <v>0</v>
      </c>
      <c r="AJ50" s="177">
        <f t="shared" si="3"/>
        <v>0</v>
      </c>
      <c r="AK50" s="177">
        <f t="shared" si="3"/>
        <v>0</v>
      </c>
      <c r="AL50" s="177">
        <f t="shared" si="3"/>
        <v>0</v>
      </c>
      <c r="AM50" s="177">
        <f t="shared" si="3"/>
        <v>0</v>
      </c>
    </row>
    <row r="51" spans="1:39" ht="16.5" thickBot="1" x14ac:dyDescent="0.25"/>
    <row r="52" spans="1:39" x14ac:dyDescent="0.2">
      <c r="A52" s="178" t="s">
        <v>275</v>
      </c>
      <c r="B52" s="179">
        <f>B58</f>
        <v>1</v>
      </c>
      <c r="C52" s="179">
        <f t="shared" ref="C52:AM52" si="4">C58</f>
        <v>2</v>
      </c>
      <c r="D52" s="179">
        <f t="shared" si="4"/>
        <v>3</v>
      </c>
      <c r="E52" s="179">
        <f t="shared" si="4"/>
        <v>4</v>
      </c>
      <c r="F52" s="179">
        <f t="shared" si="4"/>
        <v>5</v>
      </c>
      <c r="G52" s="179">
        <f t="shared" si="4"/>
        <v>6</v>
      </c>
      <c r="H52" s="179">
        <f t="shared" si="4"/>
        <v>7</v>
      </c>
      <c r="I52" s="179">
        <f t="shared" si="4"/>
        <v>8</v>
      </c>
      <c r="J52" s="179">
        <f t="shared" si="4"/>
        <v>9</v>
      </c>
      <c r="K52" s="179">
        <f t="shared" si="4"/>
        <v>10</v>
      </c>
      <c r="L52" s="179">
        <f t="shared" si="4"/>
        <v>11</v>
      </c>
      <c r="M52" s="179">
        <f t="shared" si="4"/>
        <v>12</v>
      </c>
      <c r="N52" s="179">
        <f t="shared" si="4"/>
        <v>13</v>
      </c>
      <c r="O52" s="179">
        <f t="shared" si="4"/>
        <v>14</v>
      </c>
      <c r="P52" s="179">
        <f t="shared" si="4"/>
        <v>15</v>
      </c>
      <c r="Q52" s="179">
        <f t="shared" si="4"/>
        <v>16</v>
      </c>
      <c r="R52" s="179">
        <f t="shared" si="4"/>
        <v>17</v>
      </c>
      <c r="S52" s="179">
        <f t="shared" si="4"/>
        <v>18</v>
      </c>
      <c r="T52" s="179">
        <f t="shared" si="4"/>
        <v>19</v>
      </c>
      <c r="U52" s="179">
        <f t="shared" si="4"/>
        <v>20</v>
      </c>
      <c r="V52" s="179">
        <f t="shared" si="4"/>
        <v>21</v>
      </c>
      <c r="W52" s="179">
        <f t="shared" si="4"/>
        <v>22</v>
      </c>
      <c r="X52" s="179">
        <f t="shared" si="4"/>
        <v>23</v>
      </c>
      <c r="Y52" s="179">
        <f t="shared" si="4"/>
        <v>24</v>
      </c>
      <c r="Z52" s="179">
        <f t="shared" si="4"/>
        <v>25</v>
      </c>
      <c r="AA52" s="179">
        <f t="shared" si="4"/>
        <v>26</v>
      </c>
      <c r="AB52" s="179">
        <f t="shared" si="4"/>
        <v>27</v>
      </c>
      <c r="AC52" s="179">
        <f t="shared" si="4"/>
        <v>28</v>
      </c>
      <c r="AD52" s="179">
        <f t="shared" si="4"/>
        <v>29</v>
      </c>
      <c r="AE52" s="179">
        <f t="shared" si="4"/>
        <v>30</v>
      </c>
      <c r="AF52" s="179">
        <f t="shared" si="4"/>
        <v>31</v>
      </c>
      <c r="AG52" s="179">
        <f t="shared" si="4"/>
        <v>32</v>
      </c>
      <c r="AH52" s="179">
        <f t="shared" si="4"/>
        <v>33</v>
      </c>
      <c r="AI52" s="179">
        <f t="shared" si="4"/>
        <v>34</v>
      </c>
      <c r="AJ52" s="179">
        <f t="shared" si="4"/>
        <v>35</v>
      </c>
      <c r="AK52" s="179">
        <f t="shared" si="4"/>
        <v>36</v>
      </c>
      <c r="AL52" s="179">
        <f t="shared" si="4"/>
        <v>37</v>
      </c>
      <c r="AM52" s="179">
        <f t="shared" si="4"/>
        <v>38</v>
      </c>
    </row>
    <row r="53" spans="1:39" x14ac:dyDescent="0.2">
      <c r="A53" s="180" t="s">
        <v>274</v>
      </c>
      <c r="B53" s="307">
        <v>0</v>
      </c>
      <c r="C53" s="307">
        <f t="shared" ref="C53:AM53" si="5">B53+B54-B55</f>
        <v>0</v>
      </c>
      <c r="D53" s="307">
        <f t="shared" si="5"/>
        <v>0</v>
      </c>
      <c r="E53" s="307">
        <f t="shared" si="5"/>
        <v>0</v>
      </c>
      <c r="F53" s="307">
        <f t="shared" si="5"/>
        <v>0</v>
      </c>
      <c r="G53" s="307">
        <f t="shared" si="5"/>
        <v>0</v>
      </c>
      <c r="H53" s="307">
        <f t="shared" si="5"/>
        <v>0</v>
      </c>
      <c r="I53" s="307">
        <f t="shared" si="5"/>
        <v>0</v>
      </c>
      <c r="J53" s="307">
        <f t="shared" si="5"/>
        <v>0</v>
      </c>
      <c r="K53" s="307">
        <f t="shared" si="5"/>
        <v>0</v>
      </c>
      <c r="L53" s="307">
        <f t="shared" si="5"/>
        <v>0</v>
      </c>
      <c r="M53" s="307">
        <f t="shared" si="5"/>
        <v>0</v>
      </c>
      <c r="N53" s="307">
        <f t="shared" si="5"/>
        <v>0</v>
      </c>
      <c r="O53" s="307">
        <f t="shared" si="5"/>
        <v>0</v>
      </c>
      <c r="P53" s="307">
        <f t="shared" si="5"/>
        <v>0</v>
      </c>
      <c r="Q53" s="307">
        <f t="shared" si="5"/>
        <v>0</v>
      </c>
      <c r="R53" s="307">
        <f t="shared" si="5"/>
        <v>0</v>
      </c>
      <c r="S53" s="307">
        <f t="shared" si="5"/>
        <v>0</v>
      </c>
      <c r="T53" s="307">
        <f t="shared" si="5"/>
        <v>0</v>
      </c>
      <c r="U53" s="307">
        <f t="shared" si="5"/>
        <v>0</v>
      </c>
      <c r="V53" s="307">
        <f t="shared" si="5"/>
        <v>0</v>
      </c>
      <c r="W53" s="307">
        <f t="shared" si="5"/>
        <v>0</v>
      </c>
      <c r="X53" s="307">
        <f t="shared" si="5"/>
        <v>0</v>
      </c>
      <c r="Y53" s="307">
        <f t="shared" si="5"/>
        <v>0</v>
      </c>
      <c r="Z53" s="307">
        <f t="shared" si="5"/>
        <v>0</v>
      </c>
      <c r="AA53" s="307">
        <f t="shared" si="5"/>
        <v>0</v>
      </c>
      <c r="AB53" s="307">
        <f t="shared" si="5"/>
        <v>0</v>
      </c>
      <c r="AC53" s="307">
        <f t="shared" si="5"/>
        <v>0</v>
      </c>
      <c r="AD53" s="307">
        <f t="shared" si="5"/>
        <v>0</v>
      </c>
      <c r="AE53" s="307">
        <f t="shared" si="5"/>
        <v>0</v>
      </c>
      <c r="AF53" s="307">
        <f t="shared" si="5"/>
        <v>0</v>
      </c>
      <c r="AG53" s="307">
        <f t="shared" si="5"/>
        <v>0</v>
      </c>
      <c r="AH53" s="307">
        <f t="shared" si="5"/>
        <v>0</v>
      </c>
      <c r="AI53" s="307">
        <f t="shared" si="5"/>
        <v>0</v>
      </c>
      <c r="AJ53" s="307">
        <f t="shared" si="5"/>
        <v>0</v>
      </c>
      <c r="AK53" s="307">
        <f t="shared" si="5"/>
        <v>0</v>
      </c>
      <c r="AL53" s="307">
        <f t="shared" si="5"/>
        <v>0</v>
      </c>
      <c r="AM53" s="307">
        <f t="shared" si="5"/>
        <v>0</v>
      </c>
    </row>
    <row r="54" spans="1:39" x14ac:dyDescent="0.2">
      <c r="A54" s="180" t="s">
        <v>273</v>
      </c>
      <c r="B54" s="307">
        <f>B25*B28*B43*1.18</f>
        <v>0</v>
      </c>
      <c r="C54" s="307">
        <v>0</v>
      </c>
      <c r="D54" s="307">
        <v>0</v>
      </c>
      <c r="E54" s="307">
        <v>0</v>
      </c>
      <c r="F54" s="307">
        <v>0</v>
      </c>
      <c r="G54" s="307">
        <v>0</v>
      </c>
      <c r="H54" s="307">
        <v>0</v>
      </c>
      <c r="I54" s="307">
        <v>0</v>
      </c>
      <c r="J54" s="307">
        <v>0</v>
      </c>
      <c r="K54" s="307">
        <v>0</v>
      </c>
      <c r="L54" s="307">
        <v>0</v>
      </c>
      <c r="M54" s="307">
        <v>0</v>
      </c>
      <c r="N54" s="307">
        <v>0</v>
      </c>
      <c r="O54" s="307">
        <v>0</v>
      </c>
      <c r="P54" s="307">
        <v>0</v>
      </c>
      <c r="Q54" s="307">
        <v>0</v>
      </c>
      <c r="R54" s="307">
        <v>0</v>
      </c>
      <c r="S54" s="307">
        <v>0</v>
      </c>
      <c r="T54" s="307">
        <v>0</v>
      </c>
      <c r="U54" s="307">
        <v>0</v>
      </c>
      <c r="V54" s="307">
        <v>0</v>
      </c>
      <c r="W54" s="307">
        <v>0</v>
      </c>
      <c r="X54" s="307">
        <v>0</v>
      </c>
      <c r="Y54" s="307">
        <v>0</v>
      </c>
      <c r="Z54" s="307">
        <v>0</v>
      </c>
      <c r="AA54" s="307">
        <v>0</v>
      </c>
      <c r="AB54" s="307">
        <v>0</v>
      </c>
      <c r="AC54" s="307">
        <v>0</v>
      </c>
      <c r="AD54" s="307">
        <v>0</v>
      </c>
      <c r="AE54" s="307">
        <v>0</v>
      </c>
      <c r="AF54" s="307">
        <v>0</v>
      </c>
      <c r="AG54" s="307">
        <v>0</v>
      </c>
      <c r="AH54" s="307">
        <v>0</v>
      </c>
      <c r="AI54" s="307">
        <v>0</v>
      </c>
      <c r="AJ54" s="307">
        <v>0</v>
      </c>
      <c r="AK54" s="307">
        <v>0</v>
      </c>
      <c r="AL54" s="307">
        <v>0</v>
      </c>
      <c r="AM54" s="307">
        <v>0</v>
      </c>
    </row>
    <row r="55" spans="1:39" x14ac:dyDescent="0.2">
      <c r="A55" s="180" t="s">
        <v>272</v>
      </c>
      <c r="B55" s="307">
        <f>$B$54/$B$40</f>
        <v>0</v>
      </c>
      <c r="C55" s="307">
        <f t="shared" ref="C55:AM55" si="6">IF(ROUND(C53,1)=0,0,B55+C54/$B$40)</f>
        <v>0</v>
      </c>
      <c r="D55" s="307">
        <f t="shared" si="6"/>
        <v>0</v>
      </c>
      <c r="E55" s="307">
        <f t="shared" si="6"/>
        <v>0</v>
      </c>
      <c r="F55" s="307">
        <f t="shared" si="6"/>
        <v>0</v>
      </c>
      <c r="G55" s="307">
        <f t="shared" si="6"/>
        <v>0</v>
      </c>
      <c r="H55" s="307">
        <f t="shared" si="6"/>
        <v>0</v>
      </c>
      <c r="I55" s="307">
        <f t="shared" si="6"/>
        <v>0</v>
      </c>
      <c r="J55" s="307">
        <f t="shared" si="6"/>
        <v>0</v>
      </c>
      <c r="K55" s="307">
        <f t="shared" si="6"/>
        <v>0</v>
      </c>
      <c r="L55" s="307">
        <f t="shared" si="6"/>
        <v>0</v>
      </c>
      <c r="M55" s="307">
        <f t="shared" si="6"/>
        <v>0</v>
      </c>
      <c r="N55" s="307">
        <f t="shared" si="6"/>
        <v>0</v>
      </c>
      <c r="O55" s="307">
        <f t="shared" si="6"/>
        <v>0</v>
      </c>
      <c r="P55" s="307">
        <f t="shared" si="6"/>
        <v>0</v>
      </c>
      <c r="Q55" s="307">
        <f t="shared" si="6"/>
        <v>0</v>
      </c>
      <c r="R55" s="307">
        <f t="shared" si="6"/>
        <v>0</v>
      </c>
      <c r="S55" s="307">
        <f t="shared" si="6"/>
        <v>0</v>
      </c>
      <c r="T55" s="307">
        <f t="shared" si="6"/>
        <v>0</v>
      </c>
      <c r="U55" s="307">
        <f t="shared" si="6"/>
        <v>0</v>
      </c>
      <c r="V55" s="307">
        <f t="shared" si="6"/>
        <v>0</v>
      </c>
      <c r="W55" s="307">
        <f t="shared" si="6"/>
        <v>0</v>
      </c>
      <c r="X55" s="307">
        <f t="shared" si="6"/>
        <v>0</v>
      </c>
      <c r="Y55" s="307">
        <f t="shared" si="6"/>
        <v>0</v>
      </c>
      <c r="Z55" s="307">
        <f t="shared" si="6"/>
        <v>0</v>
      </c>
      <c r="AA55" s="307">
        <f t="shared" si="6"/>
        <v>0</v>
      </c>
      <c r="AB55" s="307">
        <f t="shared" si="6"/>
        <v>0</v>
      </c>
      <c r="AC55" s="307">
        <f t="shared" si="6"/>
        <v>0</v>
      </c>
      <c r="AD55" s="307">
        <f t="shared" si="6"/>
        <v>0</v>
      </c>
      <c r="AE55" s="307">
        <f t="shared" si="6"/>
        <v>0</v>
      </c>
      <c r="AF55" s="307">
        <f t="shared" si="6"/>
        <v>0</v>
      </c>
      <c r="AG55" s="307">
        <f t="shared" si="6"/>
        <v>0</v>
      </c>
      <c r="AH55" s="307">
        <f t="shared" si="6"/>
        <v>0</v>
      </c>
      <c r="AI55" s="307">
        <f t="shared" si="6"/>
        <v>0</v>
      </c>
      <c r="AJ55" s="307">
        <f t="shared" si="6"/>
        <v>0</v>
      </c>
      <c r="AK55" s="307">
        <f t="shared" si="6"/>
        <v>0</v>
      </c>
      <c r="AL55" s="307">
        <f t="shared" si="6"/>
        <v>0</v>
      </c>
      <c r="AM55" s="307">
        <f t="shared" si="6"/>
        <v>0</v>
      </c>
    </row>
    <row r="56" spans="1:39" ht="16.5" thickBot="1" x14ac:dyDescent="0.25">
      <c r="A56" s="181" t="s">
        <v>271</v>
      </c>
      <c r="B56" s="182">
        <f t="shared" ref="B56:AM56" si="7">AVERAGE(SUM(B53:B54),(SUM(B53:B54)-B55))*$B$42</f>
        <v>0</v>
      </c>
      <c r="C56" s="182">
        <f t="shared" si="7"/>
        <v>0</v>
      </c>
      <c r="D56" s="182">
        <f t="shared" si="7"/>
        <v>0</v>
      </c>
      <c r="E56" s="182">
        <f t="shared" si="7"/>
        <v>0</v>
      </c>
      <c r="F56" s="182">
        <f t="shared" si="7"/>
        <v>0</v>
      </c>
      <c r="G56" s="182">
        <f t="shared" si="7"/>
        <v>0</v>
      </c>
      <c r="H56" s="182">
        <f t="shared" si="7"/>
        <v>0</v>
      </c>
      <c r="I56" s="182">
        <f t="shared" si="7"/>
        <v>0</v>
      </c>
      <c r="J56" s="182">
        <f t="shared" si="7"/>
        <v>0</v>
      </c>
      <c r="K56" s="182">
        <f t="shared" si="7"/>
        <v>0</v>
      </c>
      <c r="L56" s="182">
        <f t="shared" si="7"/>
        <v>0</v>
      </c>
      <c r="M56" s="182">
        <f t="shared" si="7"/>
        <v>0</v>
      </c>
      <c r="N56" s="182">
        <f t="shared" si="7"/>
        <v>0</v>
      </c>
      <c r="O56" s="182">
        <f t="shared" si="7"/>
        <v>0</v>
      </c>
      <c r="P56" s="182">
        <f t="shared" si="7"/>
        <v>0</v>
      </c>
      <c r="Q56" s="182">
        <f t="shared" si="7"/>
        <v>0</v>
      </c>
      <c r="R56" s="182">
        <f t="shared" si="7"/>
        <v>0</v>
      </c>
      <c r="S56" s="182">
        <f t="shared" si="7"/>
        <v>0</v>
      </c>
      <c r="T56" s="182">
        <f t="shared" si="7"/>
        <v>0</v>
      </c>
      <c r="U56" s="182">
        <f t="shared" si="7"/>
        <v>0</v>
      </c>
      <c r="V56" s="182">
        <f t="shared" si="7"/>
        <v>0</v>
      </c>
      <c r="W56" s="182">
        <f t="shared" si="7"/>
        <v>0</v>
      </c>
      <c r="X56" s="182">
        <f t="shared" si="7"/>
        <v>0</v>
      </c>
      <c r="Y56" s="182">
        <f t="shared" si="7"/>
        <v>0</v>
      </c>
      <c r="Z56" s="182">
        <f t="shared" si="7"/>
        <v>0</v>
      </c>
      <c r="AA56" s="182">
        <f t="shared" si="7"/>
        <v>0</v>
      </c>
      <c r="AB56" s="182">
        <f t="shared" si="7"/>
        <v>0</v>
      </c>
      <c r="AC56" s="182">
        <f t="shared" si="7"/>
        <v>0</v>
      </c>
      <c r="AD56" s="182">
        <f t="shared" si="7"/>
        <v>0</v>
      </c>
      <c r="AE56" s="182">
        <f t="shared" si="7"/>
        <v>0</v>
      </c>
      <c r="AF56" s="182">
        <f t="shared" si="7"/>
        <v>0</v>
      </c>
      <c r="AG56" s="182">
        <f t="shared" si="7"/>
        <v>0</v>
      </c>
      <c r="AH56" s="182">
        <f t="shared" si="7"/>
        <v>0</v>
      </c>
      <c r="AI56" s="182">
        <f t="shared" si="7"/>
        <v>0</v>
      </c>
      <c r="AJ56" s="182">
        <f t="shared" si="7"/>
        <v>0</v>
      </c>
      <c r="AK56" s="182">
        <f t="shared" si="7"/>
        <v>0</v>
      </c>
      <c r="AL56" s="182">
        <f t="shared" si="7"/>
        <v>0</v>
      </c>
      <c r="AM56" s="182">
        <f t="shared" si="7"/>
        <v>0</v>
      </c>
    </row>
    <row r="57" spans="1:39" s="185" customFormat="1" ht="16.5" thickBot="1" x14ac:dyDescent="0.25">
      <c r="A57" s="183"/>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row>
    <row r="58" spans="1:39" x14ac:dyDescent="0.2">
      <c r="A58" s="178" t="s">
        <v>471</v>
      </c>
      <c r="B58" s="179">
        <v>1</v>
      </c>
      <c r="C58" s="179">
        <f>B58+1</f>
        <v>2</v>
      </c>
      <c r="D58" s="179">
        <f t="shared" ref="D58:AM58" si="8">C58+1</f>
        <v>3</v>
      </c>
      <c r="E58" s="179">
        <f t="shared" si="8"/>
        <v>4</v>
      </c>
      <c r="F58" s="179">
        <f t="shared" si="8"/>
        <v>5</v>
      </c>
      <c r="G58" s="179">
        <f t="shared" si="8"/>
        <v>6</v>
      </c>
      <c r="H58" s="179">
        <f t="shared" si="8"/>
        <v>7</v>
      </c>
      <c r="I58" s="179">
        <f t="shared" si="8"/>
        <v>8</v>
      </c>
      <c r="J58" s="179">
        <f t="shared" si="8"/>
        <v>9</v>
      </c>
      <c r="K58" s="179">
        <f t="shared" si="8"/>
        <v>10</v>
      </c>
      <c r="L58" s="179">
        <f t="shared" si="8"/>
        <v>11</v>
      </c>
      <c r="M58" s="179">
        <f t="shared" si="8"/>
        <v>12</v>
      </c>
      <c r="N58" s="179">
        <f t="shared" si="8"/>
        <v>13</v>
      </c>
      <c r="O58" s="179">
        <f t="shared" si="8"/>
        <v>14</v>
      </c>
      <c r="P58" s="179">
        <f t="shared" si="8"/>
        <v>15</v>
      </c>
      <c r="Q58" s="179">
        <f t="shared" si="8"/>
        <v>16</v>
      </c>
      <c r="R58" s="179">
        <f t="shared" si="8"/>
        <v>17</v>
      </c>
      <c r="S58" s="179">
        <f t="shared" si="8"/>
        <v>18</v>
      </c>
      <c r="T58" s="179">
        <f t="shared" si="8"/>
        <v>19</v>
      </c>
      <c r="U58" s="179">
        <f t="shared" si="8"/>
        <v>20</v>
      </c>
      <c r="V58" s="179">
        <f t="shared" si="8"/>
        <v>21</v>
      </c>
      <c r="W58" s="179">
        <f t="shared" si="8"/>
        <v>22</v>
      </c>
      <c r="X58" s="179">
        <f t="shared" si="8"/>
        <v>23</v>
      </c>
      <c r="Y58" s="179">
        <f t="shared" si="8"/>
        <v>24</v>
      </c>
      <c r="Z58" s="179">
        <f t="shared" si="8"/>
        <v>25</v>
      </c>
      <c r="AA58" s="179">
        <f t="shared" si="8"/>
        <v>26</v>
      </c>
      <c r="AB58" s="179">
        <f t="shared" si="8"/>
        <v>27</v>
      </c>
      <c r="AC58" s="179">
        <f t="shared" si="8"/>
        <v>28</v>
      </c>
      <c r="AD58" s="179">
        <f t="shared" si="8"/>
        <v>29</v>
      </c>
      <c r="AE58" s="179">
        <f t="shared" si="8"/>
        <v>30</v>
      </c>
      <c r="AF58" s="179">
        <f t="shared" si="8"/>
        <v>31</v>
      </c>
      <c r="AG58" s="179">
        <f t="shared" si="8"/>
        <v>32</v>
      </c>
      <c r="AH58" s="179">
        <f t="shared" si="8"/>
        <v>33</v>
      </c>
      <c r="AI58" s="179">
        <f t="shared" si="8"/>
        <v>34</v>
      </c>
      <c r="AJ58" s="179">
        <f t="shared" si="8"/>
        <v>35</v>
      </c>
      <c r="AK58" s="179">
        <f t="shared" si="8"/>
        <v>36</v>
      </c>
      <c r="AL58" s="179">
        <f t="shared" si="8"/>
        <v>37</v>
      </c>
      <c r="AM58" s="179">
        <f t="shared" si="8"/>
        <v>38</v>
      </c>
    </row>
    <row r="59" spans="1:39" ht="14.25" x14ac:dyDescent="0.2">
      <c r="A59" s="186" t="s">
        <v>270</v>
      </c>
      <c r="B59" s="308">
        <f t="shared" ref="B59:AM59" si="9">B50*$B$28</f>
        <v>0</v>
      </c>
      <c r="C59" s="308">
        <f t="shared" si="9"/>
        <v>0</v>
      </c>
      <c r="D59" s="308">
        <f t="shared" si="9"/>
        <v>0</v>
      </c>
      <c r="E59" s="308">
        <f t="shared" si="9"/>
        <v>0</v>
      </c>
      <c r="F59" s="308">
        <f t="shared" si="9"/>
        <v>0</v>
      </c>
      <c r="G59" s="308">
        <f t="shared" si="9"/>
        <v>0</v>
      </c>
      <c r="H59" s="308">
        <f t="shared" si="9"/>
        <v>0</v>
      </c>
      <c r="I59" s="308">
        <f t="shared" si="9"/>
        <v>0</v>
      </c>
      <c r="J59" s="308">
        <f t="shared" si="9"/>
        <v>0</v>
      </c>
      <c r="K59" s="308">
        <f t="shared" si="9"/>
        <v>0</v>
      </c>
      <c r="L59" s="308">
        <f t="shared" si="9"/>
        <v>0</v>
      </c>
      <c r="M59" s="308">
        <f t="shared" si="9"/>
        <v>0</v>
      </c>
      <c r="N59" s="308">
        <f t="shared" si="9"/>
        <v>0</v>
      </c>
      <c r="O59" s="308">
        <f t="shared" si="9"/>
        <v>0</v>
      </c>
      <c r="P59" s="308">
        <f t="shared" si="9"/>
        <v>0</v>
      </c>
      <c r="Q59" s="308">
        <f t="shared" si="9"/>
        <v>0</v>
      </c>
      <c r="R59" s="308">
        <f t="shared" si="9"/>
        <v>0</v>
      </c>
      <c r="S59" s="308">
        <f t="shared" si="9"/>
        <v>0</v>
      </c>
      <c r="T59" s="308">
        <f t="shared" si="9"/>
        <v>0</v>
      </c>
      <c r="U59" s="308">
        <f t="shared" si="9"/>
        <v>0</v>
      </c>
      <c r="V59" s="308">
        <f t="shared" si="9"/>
        <v>0</v>
      </c>
      <c r="W59" s="308">
        <f t="shared" si="9"/>
        <v>0</v>
      </c>
      <c r="X59" s="308">
        <f t="shared" si="9"/>
        <v>0</v>
      </c>
      <c r="Y59" s="308">
        <f t="shared" si="9"/>
        <v>0</v>
      </c>
      <c r="Z59" s="308">
        <f t="shared" si="9"/>
        <v>0</v>
      </c>
      <c r="AA59" s="308">
        <f t="shared" si="9"/>
        <v>0</v>
      </c>
      <c r="AB59" s="308">
        <f t="shared" si="9"/>
        <v>0</v>
      </c>
      <c r="AC59" s="308">
        <f t="shared" si="9"/>
        <v>0</v>
      </c>
      <c r="AD59" s="308">
        <f t="shared" si="9"/>
        <v>0</v>
      </c>
      <c r="AE59" s="308">
        <f t="shared" si="9"/>
        <v>0</v>
      </c>
      <c r="AF59" s="308">
        <f t="shared" si="9"/>
        <v>0</v>
      </c>
      <c r="AG59" s="308">
        <f t="shared" si="9"/>
        <v>0</v>
      </c>
      <c r="AH59" s="308">
        <f t="shared" si="9"/>
        <v>0</v>
      </c>
      <c r="AI59" s="308">
        <f t="shared" si="9"/>
        <v>0</v>
      </c>
      <c r="AJ59" s="308">
        <f t="shared" si="9"/>
        <v>0</v>
      </c>
      <c r="AK59" s="308">
        <f t="shared" si="9"/>
        <v>0</v>
      </c>
      <c r="AL59" s="308">
        <f t="shared" si="9"/>
        <v>0</v>
      </c>
      <c r="AM59" s="308">
        <f t="shared" si="9"/>
        <v>0</v>
      </c>
    </row>
    <row r="60" spans="1:39" x14ac:dyDescent="0.2">
      <c r="A60" s="180" t="s">
        <v>269</v>
      </c>
      <c r="B60" s="307">
        <f t="shared" ref="B60:Z60" si="10">SUM(B61:B65)</f>
        <v>0</v>
      </c>
      <c r="C60" s="307">
        <f t="shared" si="10"/>
        <v>0</v>
      </c>
      <c r="D60" s="307">
        <f>SUM(D61:D65)</f>
        <v>0</v>
      </c>
      <c r="E60" s="307">
        <f t="shared" si="10"/>
        <v>-6512.7828298888007</v>
      </c>
      <c r="F60" s="307">
        <f t="shared" si="10"/>
        <v>-6818.8836228935743</v>
      </c>
      <c r="G60" s="307">
        <f t="shared" si="10"/>
        <v>-7139.3711531695717</v>
      </c>
      <c r="H60" s="307">
        <f t="shared" si="10"/>
        <v>-7474.9215973685414</v>
      </c>
      <c r="I60" s="307">
        <f t="shared" si="10"/>
        <v>-7826.2429124448627</v>
      </c>
      <c r="J60" s="307">
        <f t="shared" si="10"/>
        <v>-8194.0763293297714</v>
      </c>
      <c r="K60" s="307">
        <f t="shared" si="10"/>
        <v>-8579.1979168082707</v>
      </c>
      <c r="L60" s="307">
        <f t="shared" si="10"/>
        <v>-8982.4202188982599</v>
      </c>
      <c r="M60" s="307">
        <f t="shared" si="10"/>
        <v>-9404.5939691864769</v>
      </c>
      <c r="N60" s="307">
        <f t="shared" si="10"/>
        <v>-9846.6098857382403</v>
      </c>
      <c r="O60" s="307">
        <f t="shared" si="10"/>
        <v>-10309.400550367936</v>
      </c>
      <c r="P60" s="307">
        <f t="shared" si="10"/>
        <v>-10793.942376235229</v>
      </c>
      <c r="Q60" s="307">
        <f t="shared" si="10"/>
        <v>-11301.257667918284</v>
      </c>
      <c r="R60" s="307">
        <f t="shared" si="10"/>
        <v>-11832.416778310444</v>
      </c>
      <c r="S60" s="307">
        <f t="shared" si="10"/>
        <v>-12388.540366891035</v>
      </c>
      <c r="T60" s="307">
        <f t="shared" si="10"/>
        <v>-12970.801764134912</v>
      </c>
      <c r="U60" s="307">
        <f t="shared" si="10"/>
        <v>-13580.429447049253</v>
      </c>
      <c r="V60" s="307">
        <f t="shared" si="10"/>
        <v>-14218.709631060565</v>
      </c>
      <c r="W60" s="307">
        <f t="shared" si="10"/>
        <v>-14886.98898372041</v>
      </c>
      <c r="X60" s="307">
        <f t="shared" si="10"/>
        <v>-15586.677465955268</v>
      </c>
      <c r="Y60" s="307">
        <f t="shared" si="10"/>
        <v>-16319.251306855165</v>
      </c>
      <c r="Z60" s="307">
        <f t="shared" si="10"/>
        <v>-17086.256118277357</v>
      </c>
      <c r="AA60" s="307">
        <f t="shared" ref="AA60:AM60" si="11">SUM(AA61:AA65)</f>
        <v>-17889.310155836392</v>
      </c>
      <c r="AB60" s="307">
        <f t="shared" si="11"/>
        <v>-18730.107733160701</v>
      </c>
      <c r="AC60" s="307">
        <f t="shared" si="11"/>
        <v>-19610.422796619252</v>
      </c>
      <c r="AD60" s="307">
        <f t="shared" si="11"/>
        <v>-20532.112668060356</v>
      </c>
      <c r="AE60" s="307">
        <f t="shared" si="11"/>
        <v>-21497.121963459191</v>
      </c>
      <c r="AF60" s="307">
        <f t="shared" si="11"/>
        <v>-22507.486695741769</v>
      </c>
      <c r="AG60" s="307">
        <f t="shared" si="11"/>
        <v>-23565.338570441632</v>
      </c>
      <c r="AH60" s="307">
        <f t="shared" si="11"/>
        <v>-24672.909483252388</v>
      </c>
      <c r="AI60" s="307">
        <f t="shared" si="11"/>
        <v>-25832.536228965248</v>
      </c>
      <c r="AJ60" s="307">
        <f t="shared" si="11"/>
        <v>-27046.665431726615</v>
      </c>
      <c r="AK60" s="307">
        <f t="shared" si="11"/>
        <v>-28317.858707017764</v>
      </c>
      <c r="AL60" s="307">
        <f t="shared" si="11"/>
        <v>-29648.798066247597</v>
      </c>
      <c r="AM60" s="307">
        <f t="shared" si="11"/>
        <v>-31042.291575361229</v>
      </c>
    </row>
    <row r="61" spans="1:39" x14ac:dyDescent="0.2">
      <c r="A61" s="187" t="s">
        <v>268</v>
      </c>
      <c r="B61" s="307"/>
      <c r="C61" s="307"/>
      <c r="D61" s="307"/>
      <c r="E61" s="307">
        <f t="shared" ref="E61:AM61" si="12">-IF(E$47&lt;=$B$30,0,$B$29*(1+E$49)*$B$28)</f>
        <v>-6512.7828298888007</v>
      </c>
      <c r="F61" s="307">
        <f t="shared" si="12"/>
        <v>-6818.8836228935743</v>
      </c>
      <c r="G61" s="307">
        <f t="shared" si="12"/>
        <v>-7139.3711531695717</v>
      </c>
      <c r="H61" s="307">
        <f t="shared" si="12"/>
        <v>-7474.9215973685414</v>
      </c>
      <c r="I61" s="307">
        <f t="shared" si="12"/>
        <v>-7826.2429124448627</v>
      </c>
      <c r="J61" s="307">
        <f t="shared" si="12"/>
        <v>-8194.0763293297714</v>
      </c>
      <c r="K61" s="307">
        <f t="shared" si="12"/>
        <v>-8579.1979168082707</v>
      </c>
      <c r="L61" s="307">
        <f t="shared" si="12"/>
        <v>-8982.4202188982599</v>
      </c>
      <c r="M61" s="307">
        <f t="shared" si="12"/>
        <v>-9404.5939691864769</v>
      </c>
      <c r="N61" s="307">
        <f t="shared" si="12"/>
        <v>-9846.6098857382403</v>
      </c>
      <c r="O61" s="307">
        <f t="shared" si="12"/>
        <v>-10309.400550367936</v>
      </c>
      <c r="P61" s="307">
        <f t="shared" si="12"/>
        <v>-10793.942376235229</v>
      </c>
      <c r="Q61" s="307">
        <f t="shared" si="12"/>
        <v>-11301.257667918284</v>
      </c>
      <c r="R61" s="307">
        <f t="shared" si="12"/>
        <v>-11832.416778310444</v>
      </c>
      <c r="S61" s="307">
        <f t="shared" si="12"/>
        <v>-12388.540366891035</v>
      </c>
      <c r="T61" s="307">
        <f t="shared" si="12"/>
        <v>-12970.801764134912</v>
      </c>
      <c r="U61" s="307">
        <f t="shared" si="12"/>
        <v>-13580.429447049253</v>
      </c>
      <c r="V61" s="307">
        <f t="shared" si="12"/>
        <v>-14218.709631060565</v>
      </c>
      <c r="W61" s="307">
        <f t="shared" si="12"/>
        <v>-14886.98898372041</v>
      </c>
      <c r="X61" s="307">
        <f t="shared" si="12"/>
        <v>-15586.677465955268</v>
      </c>
      <c r="Y61" s="307">
        <f t="shared" si="12"/>
        <v>-16319.251306855165</v>
      </c>
      <c r="Z61" s="307">
        <f t="shared" si="12"/>
        <v>-17086.256118277357</v>
      </c>
      <c r="AA61" s="307">
        <f t="shared" si="12"/>
        <v>-17889.310155836392</v>
      </c>
      <c r="AB61" s="307">
        <f t="shared" si="12"/>
        <v>-18730.107733160701</v>
      </c>
      <c r="AC61" s="307">
        <f t="shared" si="12"/>
        <v>-19610.422796619252</v>
      </c>
      <c r="AD61" s="307">
        <f t="shared" si="12"/>
        <v>-20532.112668060356</v>
      </c>
      <c r="AE61" s="307">
        <f t="shared" si="12"/>
        <v>-21497.121963459191</v>
      </c>
      <c r="AF61" s="307">
        <f t="shared" si="12"/>
        <v>-22507.486695741769</v>
      </c>
      <c r="AG61" s="307">
        <f t="shared" si="12"/>
        <v>-23565.338570441632</v>
      </c>
      <c r="AH61" s="307">
        <f t="shared" si="12"/>
        <v>-24672.909483252388</v>
      </c>
      <c r="AI61" s="307">
        <f t="shared" si="12"/>
        <v>-25832.536228965248</v>
      </c>
      <c r="AJ61" s="307">
        <f t="shared" si="12"/>
        <v>-27046.665431726615</v>
      </c>
      <c r="AK61" s="307">
        <f t="shared" si="12"/>
        <v>-28317.858707017764</v>
      </c>
      <c r="AL61" s="307">
        <f t="shared" si="12"/>
        <v>-29648.798066247597</v>
      </c>
      <c r="AM61" s="307">
        <f t="shared" si="12"/>
        <v>-31042.291575361229</v>
      </c>
    </row>
    <row r="62" spans="1:39" x14ac:dyDescent="0.2">
      <c r="A62" s="187" t="str">
        <f>A32</f>
        <v>Прочие расходы при эксплуатации объекта, руб. без НДС</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7"/>
      <c r="AL62" s="307"/>
      <c r="AM62" s="307"/>
    </row>
    <row r="63" spans="1:39" x14ac:dyDescent="0.2">
      <c r="A63" s="187" t="s">
        <v>468</v>
      </c>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7"/>
      <c r="AL63" s="307"/>
      <c r="AM63" s="307"/>
    </row>
    <row r="64" spans="1:39" x14ac:dyDescent="0.2">
      <c r="A64" s="187" t="s">
        <v>468</v>
      </c>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7"/>
      <c r="AL64" s="307"/>
      <c r="AM64" s="307"/>
    </row>
    <row r="65" spans="1:39" ht="31.5" x14ac:dyDescent="0.2">
      <c r="A65" s="187" t="s">
        <v>472</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7"/>
      <c r="AL65" s="307"/>
      <c r="AM65" s="307"/>
    </row>
    <row r="66" spans="1:39" ht="28.5" x14ac:dyDescent="0.2">
      <c r="A66" s="188" t="s">
        <v>266</v>
      </c>
      <c r="B66" s="308">
        <f t="shared" ref="B66:AM66" si="13">B59+B60</f>
        <v>0</v>
      </c>
      <c r="C66" s="308">
        <f t="shared" si="13"/>
        <v>0</v>
      </c>
      <c r="D66" s="308">
        <f t="shared" si="13"/>
        <v>0</v>
      </c>
      <c r="E66" s="308">
        <f t="shared" si="13"/>
        <v>-6512.7828298888007</v>
      </c>
      <c r="F66" s="308">
        <f t="shared" si="13"/>
        <v>-6818.8836228935743</v>
      </c>
      <c r="G66" s="308">
        <f t="shared" si="13"/>
        <v>-7139.3711531695717</v>
      </c>
      <c r="H66" s="308">
        <f t="shared" si="13"/>
        <v>-7474.9215973685414</v>
      </c>
      <c r="I66" s="308">
        <f t="shared" si="13"/>
        <v>-7826.2429124448627</v>
      </c>
      <c r="J66" s="308">
        <f t="shared" si="13"/>
        <v>-8194.0763293297714</v>
      </c>
      <c r="K66" s="308">
        <f t="shared" si="13"/>
        <v>-8579.1979168082707</v>
      </c>
      <c r="L66" s="308">
        <f t="shared" si="13"/>
        <v>-8982.4202188982599</v>
      </c>
      <c r="M66" s="308">
        <f t="shared" si="13"/>
        <v>-9404.5939691864769</v>
      </c>
      <c r="N66" s="308">
        <f t="shared" si="13"/>
        <v>-9846.6098857382403</v>
      </c>
      <c r="O66" s="308">
        <f t="shared" si="13"/>
        <v>-10309.400550367936</v>
      </c>
      <c r="P66" s="308">
        <f t="shared" si="13"/>
        <v>-10793.942376235229</v>
      </c>
      <c r="Q66" s="308">
        <f t="shared" si="13"/>
        <v>-11301.257667918284</v>
      </c>
      <c r="R66" s="308">
        <f t="shared" si="13"/>
        <v>-11832.416778310444</v>
      </c>
      <c r="S66" s="308">
        <f t="shared" si="13"/>
        <v>-12388.540366891035</v>
      </c>
      <c r="T66" s="308">
        <f t="shared" si="13"/>
        <v>-12970.801764134912</v>
      </c>
      <c r="U66" s="308">
        <f t="shared" si="13"/>
        <v>-13580.429447049253</v>
      </c>
      <c r="V66" s="308">
        <f t="shared" si="13"/>
        <v>-14218.709631060565</v>
      </c>
      <c r="W66" s="308">
        <f t="shared" si="13"/>
        <v>-14886.98898372041</v>
      </c>
      <c r="X66" s="308">
        <f t="shared" si="13"/>
        <v>-15586.677465955268</v>
      </c>
      <c r="Y66" s="308">
        <f t="shared" si="13"/>
        <v>-16319.251306855165</v>
      </c>
      <c r="Z66" s="308">
        <f t="shared" si="13"/>
        <v>-17086.256118277357</v>
      </c>
      <c r="AA66" s="308">
        <f t="shared" si="13"/>
        <v>-17889.310155836392</v>
      </c>
      <c r="AB66" s="308">
        <f t="shared" si="13"/>
        <v>-18730.107733160701</v>
      </c>
      <c r="AC66" s="308">
        <f t="shared" si="13"/>
        <v>-19610.422796619252</v>
      </c>
      <c r="AD66" s="308">
        <f t="shared" si="13"/>
        <v>-20532.112668060356</v>
      </c>
      <c r="AE66" s="308">
        <f t="shared" si="13"/>
        <v>-21497.121963459191</v>
      </c>
      <c r="AF66" s="308">
        <f t="shared" si="13"/>
        <v>-22507.486695741769</v>
      </c>
      <c r="AG66" s="308">
        <f t="shared" si="13"/>
        <v>-23565.338570441632</v>
      </c>
      <c r="AH66" s="308">
        <f t="shared" si="13"/>
        <v>-24672.909483252388</v>
      </c>
      <c r="AI66" s="308">
        <f t="shared" si="13"/>
        <v>-25832.536228965248</v>
      </c>
      <c r="AJ66" s="308">
        <f t="shared" si="13"/>
        <v>-27046.665431726615</v>
      </c>
      <c r="AK66" s="308">
        <f t="shared" si="13"/>
        <v>-28317.858707017764</v>
      </c>
      <c r="AL66" s="308">
        <f t="shared" si="13"/>
        <v>-29648.798066247597</v>
      </c>
      <c r="AM66" s="308">
        <f t="shared" si="13"/>
        <v>-31042.291575361229</v>
      </c>
    </row>
    <row r="67" spans="1:39" x14ac:dyDescent="0.2">
      <c r="A67" s="187" t="s">
        <v>261</v>
      </c>
      <c r="B67" s="189"/>
      <c r="C67" s="307"/>
      <c r="D67" s="307"/>
      <c r="E67" s="307">
        <f>-($B$25)*1.2*$B$28/$B$27</f>
        <v>-20272.896342857144</v>
      </c>
      <c r="F67" s="307">
        <f t="shared" ref="F67:AM67" si="14">E67</f>
        <v>-20272.896342857144</v>
      </c>
      <c r="G67" s="307">
        <f t="shared" si="14"/>
        <v>-20272.896342857144</v>
      </c>
      <c r="H67" s="307">
        <f t="shared" si="14"/>
        <v>-20272.896342857144</v>
      </c>
      <c r="I67" s="307">
        <f t="shared" si="14"/>
        <v>-20272.896342857144</v>
      </c>
      <c r="J67" s="307">
        <f t="shared" si="14"/>
        <v>-20272.896342857144</v>
      </c>
      <c r="K67" s="307">
        <f t="shared" si="14"/>
        <v>-20272.896342857144</v>
      </c>
      <c r="L67" s="307">
        <f t="shared" si="14"/>
        <v>-20272.896342857144</v>
      </c>
      <c r="M67" s="307">
        <f t="shared" si="14"/>
        <v>-20272.896342857144</v>
      </c>
      <c r="N67" s="307">
        <f t="shared" si="14"/>
        <v>-20272.896342857144</v>
      </c>
      <c r="O67" s="307">
        <f t="shared" si="14"/>
        <v>-20272.896342857144</v>
      </c>
      <c r="P67" s="307">
        <f t="shared" si="14"/>
        <v>-20272.896342857144</v>
      </c>
      <c r="Q67" s="307">
        <f t="shared" si="14"/>
        <v>-20272.896342857144</v>
      </c>
      <c r="R67" s="307">
        <f t="shared" si="14"/>
        <v>-20272.896342857144</v>
      </c>
      <c r="S67" s="307">
        <f t="shared" si="14"/>
        <v>-20272.896342857144</v>
      </c>
      <c r="T67" s="307">
        <f t="shared" si="14"/>
        <v>-20272.896342857144</v>
      </c>
      <c r="U67" s="307">
        <f t="shared" si="14"/>
        <v>-20272.896342857144</v>
      </c>
      <c r="V67" s="307">
        <f t="shared" si="14"/>
        <v>-20272.896342857144</v>
      </c>
      <c r="W67" s="307">
        <f t="shared" si="14"/>
        <v>-20272.896342857144</v>
      </c>
      <c r="X67" s="307">
        <f t="shared" si="14"/>
        <v>-20272.896342857144</v>
      </c>
      <c r="Y67" s="307">
        <f t="shared" si="14"/>
        <v>-20272.896342857144</v>
      </c>
      <c r="Z67" s="307">
        <f t="shared" si="14"/>
        <v>-20272.896342857144</v>
      </c>
      <c r="AA67" s="307">
        <f t="shared" si="14"/>
        <v>-20272.896342857144</v>
      </c>
      <c r="AB67" s="307">
        <f t="shared" si="14"/>
        <v>-20272.896342857144</v>
      </c>
      <c r="AC67" s="307">
        <f t="shared" si="14"/>
        <v>-20272.896342857144</v>
      </c>
      <c r="AD67" s="307">
        <f t="shared" si="14"/>
        <v>-20272.896342857144</v>
      </c>
      <c r="AE67" s="307">
        <f t="shared" si="14"/>
        <v>-20272.896342857144</v>
      </c>
      <c r="AF67" s="307">
        <f t="shared" si="14"/>
        <v>-20272.896342857144</v>
      </c>
      <c r="AG67" s="307">
        <f t="shared" si="14"/>
        <v>-20272.896342857144</v>
      </c>
      <c r="AH67" s="307">
        <f t="shared" si="14"/>
        <v>-20272.896342857144</v>
      </c>
      <c r="AI67" s="307">
        <f t="shared" si="14"/>
        <v>-20272.896342857144</v>
      </c>
      <c r="AJ67" s="307">
        <f t="shared" si="14"/>
        <v>-20272.896342857144</v>
      </c>
      <c r="AK67" s="307">
        <f t="shared" si="14"/>
        <v>-20272.896342857144</v>
      </c>
      <c r="AL67" s="307">
        <f t="shared" si="14"/>
        <v>-20272.896342857144</v>
      </c>
      <c r="AM67" s="307">
        <f t="shared" si="14"/>
        <v>-20272.896342857144</v>
      </c>
    </row>
    <row r="68" spans="1:39" ht="28.5" x14ac:dyDescent="0.2">
      <c r="A68" s="188" t="s">
        <v>262</v>
      </c>
      <c r="B68" s="308">
        <f t="shared" ref="B68:J68" si="15">B66+B67</f>
        <v>0</v>
      </c>
      <c r="C68" s="308">
        <f>C66+C67</f>
        <v>0</v>
      </c>
      <c r="D68" s="308">
        <f>D66+D67</f>
        <v>0</v>
      </c>
      <c r="E68" s="308">
        <f t="shared" si="15"/>
        <v>-26785.679172745946</v>
      </c>
      <c r="F68" s="308">
        <f>F66+C67</f>
        <v>-6818.8836228935743</v>
      </c>
      <c r="G68" s="308">
        <f t="shared" si="15"/>
        <v>-27412.267496026718</v>
      </c>
      <c r="H68" s="308">
        <f t="shared" si="15"/>
        <v>-27747.817940225686</v>
      </c>
      <c r="I68" s="308">
        <f t="shared" si="15"/>
        <v>-28099.139255302005</v>
      </c>
      <c r="J68" s="308">
        <f t="shared" si="15"/>
        <v>-28466.972672186916</v>
      </c>
      <c r="K68" s="308">
        <f>K66+K67</f>
        <v>-28852.094259665413</v>
      </c>
      <c r="L68" s="308">
        <f>L66+L67</f>
        <v>-29255.316561755404</v>
      </c>
      <c r="M68" s="308">
        <f t="shared" ref="M68:AM68" si="16">M66+M67</f>
        <v>-29677.490312043621</v>
      </c>
      <c r="N68" s="308">
        <f t="shared" si="16"/>
        <v>-30119.506228595383</v>
      </c>
      <c r="O68" s="308">
        <f t="shared" si="16"/>
        <v>-30582.296893225081</v>
      </c>
      <c r="P68" s="308">
        <f t="shared" si="16"/>
        <v>-31066.838719092375</v>
      </c>
      <c r="Q68" s="308">
        <f t="shared" si="16"/>
        <v>-31574.154010775426</v>
      </c>
      <c r="R68" s="308">
        <f t="shared" si="16"/>
        <v>-32105.313121167586</v>
      </c>
      <c r="S68" s="308">
        <f t="shared" si="16"/>
        <v>-32661.436709748181</v>
      </c>
      <c r="T68" s="308">
        <f t="shared" si="16"/>
        <v>-33243.698106992058</v>
      </c>
      <c r="U68" s="308">
        <f t="shared" si="16"/>
        <v>-33853.325789906397</v>
      </c>
      <c r="V68" s="308">
        <f t="shared" si="16"/>
        <v>-34491.605973917707</v>
      </c>
      <c r="W68" s="308">
        <f t="shared" si="16"/>
        <v>-35159.885326577554</v>
      </c>
      <c r="X68" s="308">
        <f t="shared" si="16"/>
        <v>-35859.573808812413</v>
      </c>
      <c r="Y68" s="308">
        <f t="shared" si="16"/>
        <v>-36592.147649712308</v>
      </c>
      <c r="Z68" s="308">
        <f t="shared" si="16"/>
        <v>-37359.152461134501</v>
      </c>
      <c r="AA68" s="308">
        <f t="shared" si="16"/>
        <v>-38162.206498693537</v>
      </c>
      <c r="AB68" s="308">
        <f t="shared" si="16"/>
        <v>-39003.004076017845</v>
      </c>
      <c r="AC68" s="308">
        <f t="shared" si="16"/>
        <v>-39883.3191394764</v>
      </c>
      <c r="AD68" s="308">
        <f t="shared" si="16"/>
        <v>-40805.0090109175</v>
      </c>
      <c r="AE68" s="308">
        <f t="shared" si="16"/>
        <v>-41770.018306316335</v>
      </c>
      <c r="AF68" s="308">
        <f t="shared" si="16"/>
        <v>-42780.383038598913</v>
      </c>
      <c r="AG68" s="308">
        <f t="shared" si="16"/>
        <v>-43838.234913298773</v>
      </c>
      <c r="AH68" s="308">
        <f t="shared" si="16"/>
        <v>-44945.805826109528</v>
      </c>
      <c r="AI68" s="308">
        <f t="shared" si="16"/>
        <v>-46105.432571822392</v>
      </c>
      <c r="AJ68" s="308">
        <f t="shared" si="16"/>
        <v>-47319.561774583759</v>
      </c>
      <c r="AK68" s="308">
        <f t="shared" si="16"/>
        <v>-48590.755049874904</v>
      </c>
      <c r="AL68" s="308">
        <f t="shared" si="16"/>
        <v>-49921.694409104741</v>
      </c>
      <c r="AM68" s="308">
        <f t="shared" si="16"/>
        <v>-51315.187918218377</v>
      </c>
    </row>
    <row r="69" spans="1:39" x14ac:dyDescent="0.2">
      <c r="A69" s="187" t="s">
        <v>260</v>
      </c>
      <c r="B69" s="307">
        <f t="shared" ref="B69:AM69" si="17">-B56</f>
        <v>0</v>
      </c>
      <c r="C69" s="307">
        <f t="shared" si="17"/>
        <v>0</v>
      </c>
      <c r="D69" s="307">
        <f t="shared" si="17"/>
        <v>0</v>
      </c>
      <c r="E69" s="307">
        <f t="shared" si="17"/>
        <v>0</v>
      </c>
      <c r="F69" s="307">
        <f t="shared" si="17"/>
        <v>0</v>
      </c>
      <c r="G69" s="307">
        <f t="shared" si="17"/>
        <v>0</v>
      </c>
      <c r="H69" s="307">
        <f t="shared" si="17"/>
        <v>0</v>
      </c>
      <c r="I69" s="307">
        <f t="shared" si="17"/>
        <v>0</v>
      </c>
      <c r="J69" s="307">
        <f t="shared" si="17"/>
        <v>0</v>
      </c>
      <c r="K69" s="307">
        <f t="shared" si="17"/>
        <v>0</v>
      </c>
      <c r="L69" s="307">
        <f t="shared" si="17"/>
        <v>0</v>
      </c>
      <c r="M69" s="307">
        <f t="shared" si="17"/>
        <v>0</v>
      </c>
      <c r="N69" s="307">
        <f t="shared" si="17"/>
        <v>0</v>
      </c>
      <c r="O69" s="307">
        <f t="shared" si="17"/>
        <v>0</v>
      </c>
      <c r="P69" s="307">
        <f t="shared" si="17"/>
        <v>0</v>
      </c>
      <c r="Q69" s="307">
        <f t="shared" si="17"/>
        <v>0</v>
      </c>
      <c r="R69" s="307">
        <f t="shared" si="17"/>
        <v>0</v>
      </c>
      <c r="S69" s="307">
        <f t="shared" si="17"/>
        <v>0</v>
      </c>
      <c r="T69" s="307">
        <f t="shared" si="17"/>
        <v>0</v>
      </c>
      <c r="U69" s="307">
        <f t="shared" si="17"/>
        <v>0</v>
      </c>
      <c r="V69" s="307">
        <f t="shared" si="17"/>
        <v>0</v>
      </c>
      <c r="W69" s="307">
        <f t="shared" si="17"/>
        <v>0</v>
      </c>
      <c r="X69" s="307">
        <f t="shared" si="17"/>
        <v>0</v>
      </c>
      <c r="Y69" s="307">
        <f t="shared" si="17"/>
        <v>0</v>
      </c>
      <c r="Z69" s="307">
        <f t="shared" si="17"/>
        <v>0</v>
      </c>
      <c r="AA69" s="307">
        <f t="shared" si="17"/>
        <v>0</v>
      </c>
      <c r="AB69" s="307">
        <f t="shared" si="17"/>
        <v>0</v>
      </c>
      <c r="AC69" s="307">
        <f t="shared" si="17"/>
        <v>0</v>
      </c>
      <c r="AD69" s="307">
        <f t="shared" si="17"/>
        <v>0</v>
      </c>
      <c r="AE69" s="307">
        <f t="shared" si="17"/>
        <v>0</v>
      </c>
      <c r="AF69" s="307">
        <f t="shared" si="17"/>
        <v>0</v>
      </c>
      <c r="AG69" s="307">
        <f t="shared" si="17"/>
        <v>0</v>
      </c>
      <c r="AH69" s="307">
        <f t="shared" si="17"/>
        <v>0</v>
      </c>
      <c r="AI69" s="307">
        <f t="shared" si="17"/>
        <v>0</v>
      </c>
      <c r="AJ69" s="307">
        <f t="shared" si="17"/>
        <v>0</v>
      </c>
      <c r="AK69" s="307">
        <f t="shared" si="17"/>
        <v>0</v>
      </c>
      <c r="AL69" s="307">
        <f t="shared" si="17"/>
        <v>0</v>
      </c>
      <c r="AM69" s="307">
        <f t="shared" si="17"/>
        <v>0</v>
      </c>
    </row>
    <row r="70" spans="1:39" ht="14.25" x14ac:dyDescent="0.2">
      <c r="A70" s="188" t="s">
        <v>265</v>
      </c>
      <c r="B70" s="308">
        <f t="shared" ref="B70:AM70" si="18">B68+B69</f>
        <v>0</v>
      </c>
      <c r="C70" s="308">
        <f t="shared" si="18"/>
        <v>0</v>
      </c>
      <c r="D70" s="308">
        <f t="shared" si="18"/>
        <v>0</v>
      </c>
      <c r="E70" s="308">
        <f t="shared" si="18"/>
        <v>-26785.679172745946</v>
      </c>
      <c r="F70" s="308">
        <f t="shared" si="18"/>
        <v>-6818.8836228935743</v>
      </c>
      <c r="G70" s="308">
        <f t="shared" si="18"/>
        <v>-27412.267496026718</v>
      </c>
      <c r="H70" s="308">
        <f t="shared" si="18"/>
        <v>-27747.817940225686</v>
      </c>
      <c r="I70" s="308">
        <f t="shared" si="18"/>
        <v>-28099.139255302005</v>
      </c>
      <c r="J70" s="308">
        <f t="shared" si="18"/>
        <v>-28466.972672186916</v>
      </c>
      <c r="K70" s="308">
        <f t="shared" si="18"/>
        <v>-28852.094259665413</v>
      </c>
      <c r="L70" s="308">
        <f t="shared" si="18"/>
        <v>-29255.316561755404</v>
      </c>
      <c r="M70" s="308">
        <f t="shared" si="18"/>
        <v>-29677.490312043621</v>
      </c>
      <c r="N70" s="308">
        <f t="shared" si="18"/>
        <v>-30119.506228595383</v>
      </c>
      <c r="O70" s="308">
        <f t="shared" si="18"/>
        <v>-30582.296893225081</v>
      </c>
      <c r="P70" s="308">
        <f t="shared" si="18"/>
        <v>-31066.838719092375</v>
      </c>
      <c r="Q70" s="308">
        <f t="shared" si="18"/>
        <v>-31574.154010775426</v>
      </c>
      <c r="R70" s="308">
        <f t="shared" si="18"/>
        <v>-32105.313121167586</v>
      </c>
      <c r="S70" s="308">
        <f t="shared" si="18"/>
        <v>-32661.436709748181</v>
      </c>
      <c r="T70" s="308">
        <f t="shared" si="18"/>
        <v>-33243.698106992058</v>
      </c>
      <c r="U70" s="308">
        <f t="shared" si="18"/>
        <v>-33853.325789906397</v>
      </c>
      <c r="V70" s="308">
        <f t="shared" si="18"/>
        <v>-34491.605973917707</v>
      </c>
      <c r="W70" s="308">
        <f t="shared" si="18"/>
        <v>-35159.885326577554</v>
      </c>
      <c r="X70" s="308">
        <f t="shared" si="18"/>
        <v>-35859.573808812413</v>
      </c>
      <c r="Y70" s="308">
        <f t="shared" si="18"/>
        <v>-36592.147649712308</v>
      </c>
      <c r="Z70" s="308">
        <f t="shared" si="18"/>
        <v>-37359.152461134501</v>
      </c>
      <c r="AA70" s="308">
        <f t="shared" si="18"/>
        <v>-38162.206498693537</v>
      </c>
      <c r="AB70" s="308">
        <f t="shared" si="18"/>
        <v>-39003.004076017845</v>
      </c>
      <c r="AC70" s="308">
        <f t="shared" si="18"/>
        <v>-39883.3191394764</v>
      </c>
      <c r="AD70" s="308">
        <f t="shared" si="18"/>
        <v>-40805.0090109175</v>
      </c>
      <c r="AE70" s="308">
        <f t="shared" si="18"/>
        <v>-41770.018306316335</v>
      </c>
      <c r="AF70" s="308">
        <f t="shared" si="18"/>
        <v>-42780.383038598913</v>
      </c>
      <c r="AG70" s="308">
        <f t="shared" si="18"/>
        <v>-43838.234913298773</v>
      </c>
      <c r="AH70" s="308">
        <f t="shared" si="18"/>
        <v>-44945.805826109528</v>
      </c>
      <c r="AI70" s="308">
        <f t="shared" si="18"/>
        <v>-46105.432571822392</v>
      </c>
      <c r="AJ70" s="308">
        <f t="shared" si="18"/>
        <v>-47319.561774583759</v>
      </c>
      <c r="AK70" s="308">
        <f t="shared" si="18"/>
        <v>-48590.755049874904</v>
      </c>
      <c r="AL70" s="308">
        <f t="shared" si="18"/>
        <v>-49921.694409104741</v>
      </c>
      <c r="AM70" s="308">
        <f t="shared" si="18"/>
        <v>-51315.187918218377</v>
      </c>
    </row>
    <row r="71" spans="1:39" x14ac:dyDescent="0.2">
      <c r="A71" s="187" t="s">
        <v>259</v>
      </c>
      <c r="B71" s="307">
        <f t="shared" ref="B71:AM71" si="19">-B70*$B$36</f>
        <v>0</v>
      </c>
      <c r="C71" s="307">
        <f t="shared" si="19"/>
        <v>0</v>
      </c>
      <c r="D71" s="307">
        <f t="shared" si="19"/>
        <v>0</v>
      </c>
      <c r="E71" s="307">
        <f t="shared" si="19"/>
        <v>5357.1358345491899</v>
      </c>
      <c r="F71" s="307">
        <f t="shared" si="19"/>
        <v>1363.7767245787149</v>
      </c>
      <c r="G71" s="307">
        <f t="shared" si="19"/>
        <v>5482.4534992053441</v>
      </c>
      <c r="H71" s="307">
        <f t="shared" si="19"/>
        <v>5549.5635880451373</v>
      </c>
      <c r="I71" s="307">
        <f t="shared" si="19"/>
        <v>5619.8278510604014</v>
      </c>
      <c r="J71" s="307">
        <f t="shared" si="19"/>
        <v>5693.3945344373833</v>
      </c>
      <c r="K71" s="307">
        <f t="shared" si="19"/>
        <v>5770.4188519330828</v>
      </c>
      <c r="L71" s="307">
        <f t="shared" si="19"/>
        <v>5851.0633123510815</v>
      </c>
      <c r="M71" s="307">
        <f t="shared" si="19"/>
        <v>5935.4980624087248</v>
      </c>
      <c r="N71" s="307">
        <f t="shared" si="19"/>
        <v>6023.9012457190765</v>
      </c>
      <c r="O71" s="307">
        <f t="shared" si="19"/>
        <v>6116.4593786450168</v>
      </c>
      <c r="P71" s="307">
        <f t="shared" si="19"/>
        <v>6213.367743818475</v>
      </c>
      <c r="Q71" s="307">
        <f t="shared" si="19"/>
        <v>6314.8308021550856</v>
      </c>
      <c r="R71" s="307">
        <f t="shared" si="19"/>
        <v>6421.0626242335175</v>
      </c>
      <c r="S71" s="307">
        <f t="shared" si="19"/>
        <v>6532.2873419496364</v>
      </c>
      <c r="T71" s="307">
        <f t="shared" si="19"/>
        <v>6648.7396213984121</v>
      </c>
      <c r="U71" s="307">
        <f t="shared" si="19"/>
        <v>6770.6651579812797</v>
      </c>
      <c r="V71" s="307">
        <f t="shared" si="19"/>
        <v>6898.3211947835416</v>
      </c>
      <c r="W71" s="307">
        <f t="shared" si="19"/>
        <v>7031.977065315511</v>
      </c>
      <c r="X71" s="307">
        <f t="shared" si="19"/>
        <v>7171.9147617624831</v>
      </c>
      <c r="Y71" s="307">
        <f t="shared" si="19"/>
        <v>7318.4295299424621</v>
      </c>
      <c r="Z71" s="307">
        <f t="shared" si="19"/>
        <v>7471.8304922269008</v>
      </c>
      <c r="AA71" s="307">
        <f t="shared" si="19"/>
        <v>7632.441299738708</v>
      </c>
      <c r="AB71" s="307">
        <f t="shared" si="19"/>
        <v>7800.6008152035693</v>
      </c>
      <c r="AC71" s="307">
        <f t="shared" si="19"/>
        <v>7976.6638278952805</v>
      </c>
      <c r="AD71" s="307">
        <f t="shared" si="19"/>
        <v>8161.0018021835003</v>
      </c>
      <c r="AE71" s="307">
        <f t="shared" si="19"/>
        <v>8354.0036612632666</v>
      </c>
      <c r="AF71" s="307">
        <f t="shared" si="19"/>
        <v>8556.0766077197823</v>
      </c>
      <c r="AG71" s="307">
        <f t="shared" si="19"/>
        <v>8767.6469826597549</v>
      </c>
      <c r="AH71" s="307">
        <f t="shared" si="19"/>
        <v>8989.1611652219053</v>
      </c>
      <c r="AI71" s="307">
        <f t="shared" si="19"/>
        <v>9221.0865143644787</v>
      </c>
      <c r="AJ71" s="307">
        <f t="shared" si="19"/>
        <v>9463.9123549167525</v>
      </c>
      <c r="AK71" s="307">
        <f t="shared" si="19"/>
        <v>9718.1510099749812</v>
      </c>
      <c r="AL71" s="307">
        <f t="shared" si="19"/>
        <v>9984.3388818209496</v>
      </c>
      <c r="AM71" s="307">
        <f t="shared" si="19"/>
        <v>10263.037583643676</v>
      </c>
    </row>
    <row r="72" spans="1:39" ht="15" thickBot="1" x14ac:dyDescent="0.25">
      <c r="A72" s="190" t="s">
        <v>264</v>
      </c>
      <c r="B72" s="191">
        <f t="shared" ref="B72:AM72" si="20">B70+B71</f>
        <v>0</v>
      </c>
      <c r="C72" s="191">
        <f t="shared" si="20"/>
        <v>0</v>
      </c>
      <c r="D72" s="191">
        <f t="shared" si="20"/>
        <v>0</v>
      </c>
      <c r="E72" s="191">
        <f t="shared" si="20"/>
        <v>-21428.543338196756</v>
      </c>
      <c r="F72" s="191">
        <f t="shared" si="20"/>
        <v>-5455.1068983148598</v>
      </c>
      <c r="G72" s="191">
        <f t="shared" si="20"/>
        <v>-21929.813996821373</v>
      </c>
      <c r="H72" s="191">
        <f t="shared" si="20"/>
        <v>-22198.254352180549</v>
      </c>
      <c r="I72" s="191">
        <f t="shared" si="20"/>
        <v>-22479.311404241605</v>
      </c>
      <c r="J72" s="191">
        <f t="shared" si="20"/>
        <v>-22773.578137749533</v>
      </c>
      <c r="K72" s="191">
        <f t="shared" si="20"/>
        <v>-23081.675407732331</v>
      </c>
      <c r="L72" s="191">
        <f t="shared" si="20"/>
        <v>-23404.253249404323</v>
      </c>
      <c r="M72" s="191">
        <f t="shared" si="20"/>
        <v>-23741.992249634895</v>
      </c>
      <c r="N72" s="191">
        <f t="shared" si="20"/>
        <v>-24095.604982876306</v>
      </c>
      <c r="O72" s="191">
        <f t="shared" si="20"/>
        <v>-24465.837514580064</v>
      </c>
      <c r="P72" s="191">
        <f t="shared" si="20"/>
        <v>-24853.4709752739</v>
      </c>
      <c r="Q72" s="191">
        <f t="shared" si="20"/>
        <v>-25259.323208620342</v>
      </c>
      <c r="R72" s="191">
        <f t="shared" si="20"/>
        <v>-25684.25049693407</v>
      </c>
      <c r="S72" s="191">
        <f t="shared" si="20"/>
        <v>-26129.149367798545</v>
      </c>
      <c r="T72" s="191">
        <f t="shared" si="20"/>
        <v>-26594.958485593648</v>
      </c>
      <c r="U72" s="191">
        <f t="shared" si="20"/>
        <v>-27082.660631925119</v>
      </c>
      <c r="V72" s="191">
        <f t="shared" si="20"/>
        <v>-27593.284779134166</v>
      </c>
      <c r="W72" s="191">
        <f t="shared" si="20"/>
        <v>-28127.908261262044</v>
      </c>
      <c r="X72" s="191">
        <f t="shared" si="20"/>
        <v>-28687.659047049929</v>
      </c>
      <c r="Y72" s="191">
        <f t="shared" si="20"/>
        <v>-29273.718119769845</v>
      </c>
      <c r="Z72" s="191">
        <f t="shared" si="20"/>
        <v>-29887.3219689076</v>
      </c>
      <c r="AA72" s="191">
        <f t="shared" si="20"/>
        <v>-30529.765198954829</v>
      </c>
      <c r="AB72" s="191">
        <f t="shared" si="20"/>
        <v>-31202.403260814277</v>
      </c>
      <c r="AC72" s="191">
        <f t="shared" si="20"/>
        <v>-31906.655311581118</v>
      </c>
      <c r="AD72" s="191">
        <f t="shared" si="20"/>
        <v>-32644.007208734001</v>
      </c>
      <c r="AE72" s="191">
        <f t="shared" si="20"/>
        <v>-33416.014645053066</v>
      </c>
      <c r="AF72" s="191">
        <f t="shared" si="20"/>
        <v>-34224.306430879129</v>
      </c>
      <c r="AG72" s="191">
        <f t="shared" si="20"/>
        <v>-35070.58793063902</v>
      </c>
      <c r="AH72" s="191">
        <f t="shared" si="20"/>
        <v>-35956.644660887621</v>
      </c>
      <c r="AI72" s="191">
        <f t="shared" si="20"/>
        <v>-36884.346057457915</v>
      </c>
      <c r="AJ72" s="191">
        <f t="shared" si="20"/>
        <v>-37855.64941966701</v>
      </c>
      <c r="AK72" s="191">
        <f t="shared" si="20"/>
        <v>-38872.604039899925</v>
      </c>
      <c r="AL72" s="191">
        <f t="shared" si="20"/>
        <v>-39937.355527283791</v>
      </c>
      <c r="AM72" s="191">
        <f t="shared" si="20"/>
        <v>-41052.150334574704</v>
      </c>
    </row>
    <row r="73" spans="1:39" s="204" customFormat="1" ht="16.5" thickBot="1" x14ac:dyDescent="0.25">
      <c r="A73" s="403"/>
      <c r="B73" s="404">
        <f>B141</f>
        <v>0</v>
      </c>
      <c r="C73" s="404">
        <f t="shared" ref="C73:AM73" si="21">C141</f>
        <v>0</v>
      </c>
      <c r="D73" s="404">
        <f t="shared" si="21"/>
        <v>0.5</v>
      </c>
      <c r="E73" s="404">
        <f t="shared" si="21"/>
        <v>1.5</v>
      </c>
      <c r="F73" s="404">
        <f t="shared" si="21"/>
        <v>2.5</v>
      </c>
      <c r="G73" s="404">
        <f t="shared" si="21"/>
        <v>3.5</v>
      </c>
      <c r="H73" s="404">
        <f t="shared" si="21"/>
        <v>4.5</v>
      </c>
      <c r="I73" s="404">
        <f t="shared" si="21"/>
        <v>5.5</v>
      </c>
      <c r="J73" s="404">
        <f t="shared" si="21"/>
        <v>6.5</v>
      </c>
      <c r="K73" s="404">
        <f t="shared" si="21"/>
        <v>7.5</v>
      </c>
      <c r="L73" s="404">
        <f t="shared" si="21"/>
        <v>8.5</v>
      </c>
      <c r="M73" s="404">
        <f t="shared" si="21"/>
        <v>9.5</v>
      </c>
      <c r="N73" s="404">
        <f t="shared" si="21"/>
        <v>10.5</v>
      </c>
      <c r="O73" s="404">
        <f t="shared" si="21"/>
        <v>11.5</v>
      </c>
      <c r="P73" s="404">
        <f t="shared" si="21"/>
        <v>12.5</v>
      </c>
      <c r="Q73" s="404">
        <f t="shared" si="21"/>
        <v>13.5</v>
      </c>
      <c r="R73" s="404">
        <f t="shared" si="21"/>
        <v>14.5</v>
      </c>
      <c r="S73" s="404">
        <f t="shared" si="21"/>
        <v>15.5</v>
      </c>
      <c r="T73" s="404">
        <f t="shared" si="21"/>
        <v>16.5</v>
      </c>
      <c r="U73" s="404">
        <f t="shared" si="21"/>
        <v>17.5</v>
      </c>
      <c r="V73" s="404">
        <f t="shared" si="21"/>
        <v>18.5</v>
      </c>
      <c r="W73" s="404">
        <f t="shared" si="21"/>
        <v>19.5</v>
      </c>
      <c r="X73" s="404">
        <f t="shared" si="21"/>
        <v>20.5</v>
      </c>
      <c r="Y73" s="404">
        <f t="shared" si="21"/>
        <v>21.5</v>
      </c>
      <c r="Z73" s="404">
        <f t="shared" si="21"/>
        <v>22.5</v>
      </c>
      <c r="AA73" s="404">
        <f t="shared" si="21"/>
        <v>23.5</v>
      </c>
      <c r="AB73" s="404">
        <f t="shared" si="21"/>
        <v>24.5</v>
      </c>
      <c r="AC73" s="404">
        <f t="shared" si="21"/>
        <v>25.5</v>
      </c>
      <c r="AD73" s="404">
        <f t="shared" si="21"/>
        <v>26.5</v>
      </c>
      <c r="AE73" s="404">
        <f t="shared" si="21"/>
        <v>27.5</v>
      </c>
      <c r="AF73" s="404">
        <f t="shared" si="21"/>
        <v>28.5</v>
      </c>
      <c r="AG73" s="404">
        <f t="shared" si="21"/>
        <v>29.5</v>
      </c>
      <c r="AH73" s="404">
        <f t="shared" si="21"/>
        <v>30.5</v>
      </c>
      <c r="AI73" s="404">
        <f t="shared" si="21"/>
        <v>31.5</v>
      </c>
      <c r="AJ73" s="404">
        <f t="shared" si="21"/>
        <v>32.5</v>
      </c>
      <c r="AK73" s="404">
        <f t="shared" si="21"/>
        <v>33.5</v>
      </c>
      <c r="AL73" s="404">
        <f t="shared" si="21"/>
        <v>34.5</v>
      </c>
      <c r="AM73" s="404">
        <f t="shared" si="21"/>
        <v>35.5</v>
      </c>
    </row>
    <row r="74" spans="1:39" x14ac:dyDescent="0.2">
      <c r="A74" s="178" t="s">
        <v>263</v>
      </c>
      <c r="B74" s="179">
        <f t="shared" ref="B74:AM74" si="22">B58</f>
        <v>1</v>
      </c>
      <c r="C74" s="179">
        <f t="shared" si="22"/>
        <v>2</v>
      </c>
      <c r="D74" s="179">
        <f t="shared" si="22"/>
        <v>3</v>
      </c>
      <c r="E74" s="179">
        <f t="shared" si="22"/>
        <v>4</v>
      </c>
      <c r="F74" s="179">
        <f t="shared" si="22"/>
        <v>5</v>
      </c>
      <c r="G74" s="179">
        <f t="shared" si="22"/>
        <v>6</v>
      </c>
      <c r="H74" s="179">
        <f t="shared" si="22"/>
        <v>7</v>
      </c>
      <c r="I74" s="179">
        <f t="shared" si="22"/>
        <v>8</v>
      </c>
      <c r="J74" s="179">
        <f t="shared" si="22"/>
        <v>9</v>
      </c>
      <c r="K74" s="179">
        <f t="shared" si="22"/>
        <v>10</v>
      </c>
      <c r="L74" s="179">
        <f t="shared" si="22"/>
        <v>11</v>
      </c>
      <c r="M74" s="179">
        <f t="shared" si="22"/>
        <v>12</v>
      </c>
      <c r="N74" s="179">
        <f t="shared" si="22"/>
        <v>13</v>
      </c>
      <c r="O74" s="179">
        <f t="shared" si="22"/>
        <v>14</v>
      </c>
      <c r="P74" s="179">
        <f t="shared" si="22"/>
        <v>15</v>
      </c>
      <c r="Q74" s="179">
        <f t="shared" si="22"/>
        <v>16</v>
      </c>
      <c r="R74" s="179">
        <f t="shared" si="22"/>
        <v>17</v>
      </c>
      <c r="S74" s="179">
        <f t="shared" si="22"/>
        <v>18</v>
      </c>
      <c r="T74" s="179">
        <f t="shared" si="22"/>
        <v>19</v>
      </c>
      <c r="U74" s="179">
        <f t="shared" si="22"/>
        <v>20</v>
      </c>
      <c r="V74" s="179">
        <f t="shared" si="22"/>
        <v>21</v>
      </c>
      <c r="W74" s="179">
        <f t="shared" si="22"/>
        <v>22</v>
      </c>
      <c r="X74" s="179">
        <f t="shared" si="22"/>
        <v>23</v>
      </c>
      <c r="Y74" s="179">
        <f t="shared" si="22"/>
        <v>24</v>
      </c>
      <c r="Z74" s="179">
        <f t="shared" si="22"/>
        <v>25</v>
      </c>
      <c r="AA74" s="179">
        <f t="shared" si="22"/>
        <v>26</v>
      </c>
      <c r="AB74" s="179">
        <f t="shared" si="22"/>
        <v>27</v>
      </c>
      <c r="AC74" s="179">
        <f t="shared" si="22"/>
        <v>28</v>
      </c>
      <c r="AD74" s="179">
        <f t="shared" si="22"/>
        <v>29</v>
      </c>
      <c r="AE74" s="179">
        <f t="shared" si="22"/>
        <v>30</v>
      </c>
      <c r="AF74" s="179">
        <f t="shared" si="22"/>
        <v>31</v>
      </c>
      <c r="AG74" s="179">
        <f t="shared" si="22"/>
        <v>32</v>
      </c>
      <c r="AH74" s="179">
        <f t="shared" si="22"/>
        <v>33</v>
      </c>
      <c r="AI74" s="179">
        <f t="shared" si="22"/>
        <v>34</v>
      </c>
      <c r="AJ74" s="179">
        <f t="shared" si="22"/>
        <v>35</v>
      </c>
      <c r="AK74" s="179">
        <f t="shared" si="22"/>
        <v>36</v>
      </c>
      <c r="AL74" s="179">
        <f t="shared" si="22"/>
        <v>37</v>
      </c>
      <c r="AM74" s="179">
        <f t="shared" si="22"/>
        <v>38</v>
      </c>
    </row>
    <row r="75" spans="1:39" ht="28.5" x14ac:dyDescent="0.2">
      <c r="A75" s="186" t="s">
        <v>262</v>
      </c>
      <c r="B75" s="308">
        <f t="shared" ref="B75:AM75" si="23">B68</f>
        <v>0</v>
      </c>
      <c r="C75" s="308">
        <f t="shared" si="23"/>
        <v>0</v>
      </c>
      <c r="D75" s="308">
        <f>D68</f>
        <v>0</v>
      </c>
      <c r="E75" s="308">
        <f t="shared" si="23"/>
        <v>-26785.679172745946</v>
      </c>
      <c r="F75" s="308">
        <f t="shared" si="23"/>
        <v>-6818.8836228935743</v>
      </c>
      <c r="G75" s="308">
        <f t="shared" si="23"/>
        <v>-27412.267496026718</v>
      </c>
      <c r="H75" s="308">
        <f t="shared" si="23"/>
        <v>-27747.817940225686</v>
      </c>
      <c r="I75" s="308">
        <f t="shared" si="23"/>
        <v>-28099.139255302005</v>
      </c>
      <c r="J75" s="308">
        <f t="shared" si="23"/>
        <v>-28466.972672186916</v>
      </c>
      <c r="K75" s="308">
        <f t="shared" si="23"/>
        <v>-28852.094259665413</v>
      </c>
      <c r="L75" s="308">
        <f t="shared" si="23"/>
        <v>-29255.316561755404</v>
      </c>
      <c r="M75" s="308">
        <f t="shared" si="23"/>
        <v>-29677.490312043621</v>
      </c>
      <c r="N75" s="308">
        <f t="shared" si="23"/>
        <v>-30119.506228595383</v>
      </c>
      <c r="O75" s="308">
        <f t="shared" si="23"/>
        <v>-30582.296893225081</v>
      </c>
      <c r="P75" s="308">
        <f t="shared" si="23"/>
        <v>-31066.838719092375</v>
      </c>
      <c r="Q75" s="308">
        <f t="shared" si="23"/>
        <v>-31574.154010775426</v>
      </c>
      <c r="R75" s="308">
        <f t="shared" si="23"/>
        <v>-32105.313121167586</v>
      </c>
      <c r="S75" s="308">
        <f t="shared" si="23"/>
        <v>-32661.436709748181</v>
      </c>
      <c r="T75" s="308">
        <f t="shared" si="23"/>
        <v>-33243.698106992058</v>
      </c>
      <c r="U75" s="308">
        <f t="shared" si="23"/>
        <v>-33853.325789906397</v>
      </c>
      <c r="V75" s="308">
        <f t="shared" si="23"/>
        <v>-34491.605973917707</v>
      </c>
      <c r="W75" s="308">
        <f t="shared" si="23"/>
        <v>-35159.885326577554</v>
      </c>
      <c r="X75" s="308">
        <f t="shared" si="23"/>
        <v>-35859.573808812413</v>
      </c>
      <c r="Y75" s="308">
        <f t="shared" si="23"/>
        <v>-36592.147649712308</v>
      </c>
      <c r="Z75" s="308">
        <f t="shared" si="23"/>
        <v>-37359.152461134501</v>
      </c>
      <c r="AA75" s="308">
        <f t="shared" si="23"/>
        <v>-38162.206498693537</v>
      </c>
      <c r="AB75" s="308">
        <f t="shared" si="23"/>
        <v>-39003.004076017845</v>
      </c>
      <c r="AC75" s="308">
        <f t="shared" si="23"/>
        <v>-39883.3191394764</v>
      </c>
      <c r="AD75" s="308">
        <f t="shared" si="23"/>
        <v>-40805.0090109175</v>
      </c>
      <c r="AE75" s="308">
        <f t="shared" si="23"/>
        <v>-41770.018306316335</v>
      </c>
      <c r="AF75" s="308">
        <f t="shared" si="23"/>
        <v>-42780.383038598913</v>
      </c>
      <c r="AG75" s="308">
        <f t="shared" si="23"/>
        <v>-43838.234913298773</v>
      </c>
      <c r="AH75" s="308">
        <f t="shared" si="23"/>
        <v>-44945.805826109528</v>
      </c>
      <c r="AI75" s="308">
        <f t="shared" si="23"/>
        <v>-46105.432571822392</v>
      </c>
      <c r="AJ75" s="308">
        <f t="shared" si="23"/>
        <v>-47319.561774583759</v>
      </c>
      <c r="AK75" s="308">
        <f t="shared" si="23"/>
        <v>-48590.755049874904</v>
      </c>
      <c r="AL75" s="308">
        <f t="shared" si="23"/>
        <v>-49921.694409104741</v>
      </c>
      <c r="AM75" s="308">
        <f t="shared" si="23"/>
        <v>-51315.187918218377</v>
      </c>
    </row>
    <row r="76" spans="1:39" x14ac:dyDescent="0.2">
      <c r="A76" s="187" t="s">
        <v>261</v>
      </c>
      <c r="B76" s="307">
        <f t="shared" ref="B76:AM76" si="24">-B67</f>
        <v>0</v>
      </c>
      <c r="C76" s="307">
        <f>-C67</f>
        <v>0</v>
      </c>
      <c r="D76" s="307">
        <f t="shared" si="24"/>
        <v>0</v>
      </c>
      <c r="E76" s="307">
        <f t="shared" si="24"/>
        <v>20272.896342857144</v>
      </c>
      <c r="F76" s="307">
        <f>-C67</f>
        <v>0</v>
      </c>
      <c r="G76" s="307">
        <f t="shared" si="24"/>
        <v>20272.896342857144</v>
      </c>
      <c r="H76" s="307">
        <f t="shared" si="24"/>
        <v>20272.896342857144</v>
      </c>
      <c r="I76" s="307">
        <f t="shared" si="24"/>
        <v>20272.896342857144</v>
      </c>
      <c r="J76" s="307">
        <f t="shared" si="24"/>
        <v>20272.896342857144</v>
      </c>
      <c r="K76" s="307">
        <f t="shared" si="24"/>
        <v>20272.896342857144</v>
      </c>
      <c r="L76" s="307">
        <f>-L67</f>
        <v>20272.896342857144</v>
      </c>
      <c r="M76" s="307">
        <f>-M67</f>
        <v>20272.896342857144</v>
      </c>
      <c r="N76" s="307">
        <f t="shared" si="24"/>
        <v>20272.896342857144</v>
      </c>
      <c r="O76" s="307">
        <f t="shared" si="24"/>
        <v>20272.896342857144</v>
      </c>
      <c r="P76" s="307">
        <f t="shared" si="24"/>
        <v>20272.896342857144</v>
      </c>
      <c r="Q76" s="307">
        <f t="shared" si="24"/>
        <v>20272.896342857144</v>
      </c>
      <c r="R76" s="307">
        <f t="shared" si="24"/>
        <v>20272.896342857144</v>
      </c>
      <c r="S76" s="307">
        <f t="shared" si="24"/>
        <v>20272.896342857144</v>
      </c>
      <c r="T76" s="307">
        <f t="shared" si="24"/>
        <v>20272.896342857144</v>
      </c>
      <c r="U76" s="307">
        <f t="shared" si="24"/>
        <v>20272.896342857144</v>
      </c>
      <c r="V76" s="307">
        <f t="shared" si="24"/>
        <v>20272.896342857144</v>
      </c>
      <c r="W76" s="307">
        <f t="shared" si="24"/>
        <v>20272.896342857144</v>
      </c>
      <c r="X76" s="307">
        <f t="shared" si="24"/>
        <v>20272.896342857144</v>
      </c>
      <c r="Y76" s="307">
        <f t="shared" si="24"/>
        <v>20272.896342857144</v>
      </c>
      <c r="Z76" s="307">
        <f t="shared" si="24"/>
        <v>20272.896342857144</v>
      </c>
      <c r="AA76" s="307">
        <f t="shared" si="24"/>
        <v>20272.896342857144</v>
      </c>
      <c r="AB76" s="307">
        <f t="shared" si="24"/>
        <v>20272.896342857144</v>
      </c>
      <c r="AC76" s="307">
        <f t="shared" si="24"/>
        <v>20272.896342857144</v>
      </c>
      <c r="AD76" s="307">
        <f t="shared" si="24"/>
        <v>20272.896342857144</v>
      </c>
      <c r="AE76" s="307">
        <f t="shared" si="24"/>
        <v>20272.896342857144</v>
      </c>
      <c r="AF76" s="307">
        <f t="shared" si="24"/>
        <v>20272.896342857144</v>
      </c>
      <c r="AG76" s="307">
        <f t="shared" si="24"/>
        <v>20272.896342857144</v>
      </c>
      <c r="AH76" s="307">
        <f t="shared" si="24"/>
        <v>20272.896342857144</v>
      </c>
      <c r="AI76" s="307">
        <f t="shared" si="24"/>
        <v>20272.896342857144</v>
      </c>
      <c r="AJ76" s="307">
        <f t="shared" si="24"/>
        <v>20272.896342857144</v>
      </c>
      <c r="AK76" s="307">
        <f t="shared" si="24"/>
        <v>20272.896342857144</v>
      </c>
      <c r="AL76" s="307">
        <f t="shared" si="24"/>
        <v>20272.896342857144</v>
      </c>
      <c r="AM76" s="307">
        <f t="shared" si="24"/>
        <v>20272.896342857144</v>
      </c>
    </row>
    <row r="77" spans="1:39" x14ac:dyDescent="0.2">
      <c r="A77" s="187" t="s">
        <v>260</v>
      </c>
      <c r="B77" s="307">
        <f t="shared" ref="B77:AM77" si="25">B69</f>
        <v>0</v>
      </c>
      <c r="C77" s="307">
        <f t="shared" si="25"/>
        <v>0</v>
      </c>
      <c r="D77" s="307">
        <f t="shared" si="25"/>
        <v>0</v>
      </c>
      <c r="E77" s="307">
        <f t="shared" si="25"/>
        <v>0</v>
      </c>
      <c r="F77" s="307">
        <f t="shared" si="25"/>
        <v>0</v>
      </c>
      <c r="G77" s="307">
        <f t="shared" si="25"/>
        <v>0</v>
      </c>
      <c r="H77" s="307">
        <f t="shared" si="25"/>
        <v>0</v>
      </c>
      <c r="I77" s="307">
        <f t="shared" si="25"/>
        <v>0</v>
      </c>
      <c r="J77" s="307">
        <f t="shared" si="25"/>
        <v>0</v>
      </c>
      <c r="K77" s="307">
        <f t="shared" si="25"/>
        <v>0</v>
      </c>
      <c r="L77" s="307">
        <f t="shared" si="25"/>
        <v>0</v>
      </c>
      <c r="M77" s="307">
        <f t="shared" si="25"/>
        <v>0</v>
      </c>
      <c r="N77" s="307">
        <f t="shared" si="25"/>
        <v>0</v>
      </c>
      <c r="O77" s="307">
        <f t="shared" si="25"/>
        <v>0</v>
      </c>
      <c r="P77" s="307">
        <f t="shared" si="25"/>
        <v>0</v>
      </c>
      <c r="Q77" s="307">
        <f t="shared" si="25"/>
        <v>0</v>
      </c>
      <c r="R77" s="307">
        <f t="shared" si="25"/>
        <v>0</v>
      </c>
      <c r="S77" s="307">
        <f t="shared" si="25"/>
        <v>0</v>
      </c>
      <c r="T77" s="307">
        <f t="shared" si="25"/>
        <v>0</v>
      </c>
      <c r="U77" s="307">
        <f t="shared" si="25"/>
        <v>0</v>
      </c>
      <c r="V77" s="307">
        <f t="shared" si="25"/>
        <v>0</v>
      </c>
      <c r="W77" s="307">
        <f t="shared" si="25"/>
        <v>0</v>
      </c>
      <c r="X77" s="307">
        <f t="shared" si="25"/>
        <v>0</v>
      </c>
      <c r="Y77" s="307">
        <f t="shared" si="25"/>
        <v>0</v>
      </c>
      <c r="Z77" s="307">
        <f t="shared" si="25"/>
        <v>0</v>
      </c>
      <c r="AA77" s="307">
        <f t="shared" si="25"/>
        <v>0</v>
      </c>
      <c r="AB77" s="307">
        <f t="shared" si="25"/>
        <v>0</v>
      </c>
      <c r="AC77" s="307">
        <f t="shared" si="25"/>
        <v>0</v>
      </c>
      <c r="AD77" s="307">
        <f t="shared" si="25"/>
        <v>0</v>
      </c>
      <c r="AE77" s="307">
        <f t="shared" si="25"/>
        <v>0</v>
      </c>
      <c r="AF77" s="307">
        <f t="shared" si="25"/>
        <v>0</v>
      </c>
      <c r="AG77" s="307">
        <f t="shared" si="25"/>
        <v>0</v>
      </c>
      <c r="AH77" s="307">
        <f t="shared" si="25"/>
        <v>0</v>
      </c>
      <c r="AI77" s="307">
        <f t="shared" si="25"/>
        <v>0</v>
      </c>
      <c r="AJ77" s="307">
        <f t="shared" si="25"/>
        <v>0</v>
      </c>
      <c r="AK77" s="307">
        <f t="shared" si="25"/>
        <v>0</v>
      </c>
      <c r="AL77" s="307">
        <f t="shared" si="25"/>
        <v>0</v>
      </c>
      <c r="AM77" s="307">
        <f t="shared" si="25"/>
        <v>0</v>
      </c>
    </row>
    <row r="78" spans="1:39" x14ac:dyDescent="0.2">
      <c r="A78" s="187" t="s">
        <v>259</v>
      </c>
      <c r="B78" s="307">
        <f>IF(SUM($B$71:B71)+SUM($A$78:A78)&gt;0,0,SUM($B$71:B71)-SUM($A$78:A78))</f>
        <v>0</v>
      </c>
      <c r="C78" s="307">
        <f>IF(SUM($B$71:C71)+SUM($A$78:B78)&gt;0,0,SUM($B$71:C71)-SUM($A$78:B78))</f>
        <v>0</v>
      </c>
      <c r="D78" s="307">
        <f>IF(SUM($B$71:D71)+SUM($A$78:C78)&gt;0,0,SUM($B$71:D71)-SUM($A$78:C78))</f>
        <v>0</v>
      </c>
      <c r="E78" s="307">
        <f>IF(SUM($B$71:E71)+SUM($A$78:D78)&gt;0,0,SUM($B$71:E71)-SUM($A$78:D78))</f>
        <v>0</v>
      </c>
      <c r="F78" s="307">
        <f>IF(SUM($B$71:F71)+SUM($A$78:E78)&gt;0,0,SUM($B$71:F71)-SUM($A$78:E78))</f>
        <v>0</v>
      </c>
      <c r="G78" s="307">
        <f>IF(SUM($B$71:G71)+SUM($A$78:F78)&gt;0,0,SUM($B$71:G71)-SUM($A$78:F78))</f>
        <v>0</v>
      </c>
      <c r="H78" s="307">
        <f>IF(SUM($B$71:H71)+SUM($A$78:G78)&gt;0,0,SUM($B$71:H71)-SUM($A$78:G78))</f>
        <v>0</v>
      </c>
      <c r="I78" s="307">
        <f>IF(SUM($B$71:I71)+SUM($A$78:H78)&gt;0,0,SUM($B$71:I71)-SUM($A$78:H78))</f>
        <v>0</v>
      </c>
      <c r="J78" s="307">
        <f>IF(SUM($B$71:J71)+SUM($A$78:I78)&gt;0,0,SUM($B$71:J71)-SUM($A$78:I78))</f>
        <v>0</v>
      </c>
      <c r="K78" s="307">
        <f>IF(SUM($B$71:K71)+SUM($A$78:J78)&gt;0,0,SUM($B$71:K71)-SUM($A$78:J78))</f>
        <v>0</v>
      </c>
      <c r="L78" s="307">
        <f>IF(SUM($B$71:L71)+SUM($A$78:K78)&gt;0,0,SUM($B$71:L71)-SUM($A$78:K78))</f>
        <v>0</v>
      </c>
      <c r="M78" s="307">
        <f>IF(SUM($B$71:M71)+SUM($A$78:L78)&gt;0,0,SUM($B$71:M71)-SUM($A$78:L78))</f>
        <v>0</v>
      </c>
      <c r="N78" s="307">
        <f>IF(SUM($B$71:N71)+SUM($A$78:M78)&gt;0,0,SUM($B$71:N71)-SUM($A$78:M78))</f>
        <v>0</v>
      </c>
      <c r="O78" s="307">
        <f>IF(SUM($B$71:O71)+SUM($A$78:N78)&gt;0,0,SUM($B$71:O71)-SUM($A$78:N78))</f>
        <v>0</v>
      </c>
      <c r="P78" s="307">
        <f>IF(SUM($B$71:P71)+SUM($A$78:O78)&gt;0,0,SUM($B$71:P71)-SUM($A$78:O78))</f>
        <v>0</v>
      </c>
      <c r="Q78" s="307">
        <f>IF(SUM($B$71:Q71)+SUM($A$78:P78)&gt;0,0,SUM($B$71:Q71)-SUM($A$78:P78))</f>
        <v>0</v>
      </c>
      <c r="R78" s="307">
        <f>IF(SUM($B$71:R71)+SUM($A$78:Q78)&gt;0,0,SUM($B$71:R71)-SUM($A$78:Q78))</f>
        <v>0</v>
      </c>
      <c r="S78" s="307">
        <f>IF(SUM($B$71:S71)+SUM($A$78:R78)&gt;0,0,SUM($B$71:S71)-SUM($A$78:R78))</f>
        <v>0</v>
      </c>
      <c r="T78" s="307">
        <f>IF(SUM($B$71:T71)+SUM($A$78:S78)&gt;0,0,SUM($B$71:T71)-SUM($A$78:S78))</f>
        <v>0</v>
      </c>
      <c r="U78" s="307">
        <f>IF(SUM($B$71:U71)+SUM($A$78:T78)&gt;0,0,SUM($B$71:U71)-SUM($A$78:T78))</f>
        <v>0</v>
      </c>
      <c r="V78" s="307">
        <f>IF(SUM($B$71:V71)+SUM($A$78:U78)&gt;0,0,SUM($B$71:V71)-SUM($A$78:U78))</f>
        <v>0</v>
      </c>
      <c r="W78" s="307">
        <f>IF(SUM($B$71:W71)+SUM($A$78:V78)&gt;0,0,SUM($B$71:W71)-SUM($A$78:V78))</f>
        <v>0</v>
      </c>
      <c r="X78" s="307">
        <f>IF(SUM($B$71:X71)+SUM($A$78:W78)&gt;0,0,SUM($B$71:X71)-SUM($A$78:W78))</f>
        <v>0</v>
      </c>
      <c r="Y78" s="307">
        <f>IF(SUM($B$71:Y71)+SUM($A$78:X78)&gt;0,0,SUM($B$71:Y71)-SUM($A$78:X78))</f>
        <v>0</v>
      </c>
      <c r="Z78" s="307">
        <f>IF(SUM($B$71:Z71)+SUM($A$78:Y78)&gt;0,0,SUM($B$71:Z71)-SUM($A$78:Y78))</f>
        <v>0</v>
      </c>
      <c r="AA78" s="307">
        <f>IF(SUM($B$71:AA71)+SUM($A$78:Z78)&gt;0,0,SUM($B$71:AA71)-SUM($A$78:Z78))</f>
        <v>0</v>
      </c>
      <c r="AB78" s="307">
        <f>IF(SUM($B$71:AB71)+SUM($A$78:AA78)&gt;0,0,SUM($B$71:AB71)-SUM($A$78:AA78))</f>
        <v>0</v>
      </c>
      <c r="AC78" s="307">
        <f>IF(SUM($B$71:AC71)+SUM($A$78:AB78)&gt;0,0,SUM($B$71:AC71)-SUM($A$78:AB78))</f>
        <v>0</v>
      </c>
      <c r="AD78" s="307">
        <f>IF(SUM($B$71:AD71)+SUM($A$78:AC78)&gt;0,0,SUM($B$71:AD71)-SUM($A$78:AC78))</f>
        <v>0</v>
      </c>
      <c r="AE78" s="307">
        <f>IF(SUM($B$71:AE71)+SUM($A$78:AD78)&gt;0,0,SUM($B$71:AE71)-SUM($A$78:AD78))</f>
        <v>0</v>
      </c>
      <c r="AF78" s="307">
        <f>IF(SUM($B$71:AF71)+SUM($A$78:AE78)&gt;0,0,SUM($B$71:AF71)-SUM($A$78:AE78))</f>
        <v>0</v>
      </c>
      <c r="AG78" s="307">
        <f>IF(SUM($B$71:AG71)+SUM($A$78:AF78)&gt;0,0,SUM($B$71:AG71)-SUM($A$78:AF78))</f>
        <v>0</v>
      </c>
      <c r="AH78" s="307">
        <f>IF(SUM($B$71:AH71)+SUM($A$78:AG78)&gt;0,0,SUM($B$71:AH71)-SUM($A$78:AG78))</f>
        <v>0</v>
      </c>
      <c r="AI78" s="307">
        <f>IF(SUM($B$71:AI71)+SUM($A$78:AH78)&gt;0,0,SUM($B$71:AI71)-SUM($A$78:AH78))</f>
        <v>0</v>
      </c>
      <c r="AJ78" s="307">
        <f>IF(SUM($B$71:AJ71)+SUM($A$78:AI78)&gt;0,0,SUM($B$71:AJ71)-SUM($A$78:AI78))</f>
        <v>0</v>
      </c>
      <c r="AK78" s="307">
        <f>IF(SUM($B$71:AK71)+SUM($A$78:AJ78)&gt;0,0,SUM($B$71:AK71)-SUM($A$78:AJ78))</f>
        <v>0</v>
      </c>
      <c r="AL78" s="307">
        <f>IF(SUM($B$71:AL71)+SUM($A$78:AK78)&gt;0,0,SUM($B$71:AL71)-SUM($A$78:AK78))</f>
        <v>0</v>
      </c>
      <c r="AM78" s="307">
        <f>IF(SUM($B$71:AM71)+SUM($A$78:AL78)&gt;0,0,SUM($B$71:AM71)-SUM($A$78:AL78))</f>
        <v>0</v>
      </c>
    </row>
    <row r="79" spans="1:39" x14ac:dyDescent="0.2">
      <c r="A79" s="187" t="s">
        <v>258</v>
      </c>
      <c r="B79" s="307">
        <f>IF(((SUM($B$59:B59)+SUM($B$61:B64))+SUM($B$81:B81))&lt;0,((SUM($B$59:B59)+SUM($B$61:B64))+SUM($B$81:B81))*0.2-SUM($A$79:A79),IF(SUM(A$79:$B79)&lt;0,0-SUM(A$79:$B79),0))</f>
        <v>-22451.600000000002</v>
      </c>
      <c r="C79" s="307">
        <f>IF(((SUM($B$59:C59)+SUM($B$61:C64))+SUM($B$81:C81))&lt;0,((SUM($B$59:C59)+SUM($B$61:C64))+SUM($B$81:C81))*0.2-SUM($A$79:B79),IF(SUM(B$79:$B79)&lt;0,0-SUM(B$79:$B79),0))</f>
        <v>0</v>
      </c>
      <c r="D79" s="307">
        <f>IF(((SUM($B$59:D59)+SUM($B$61:D64))+SUM($B$81:D81))&lt;0,((SUM($B$59:D59)+SUM($B$61:D64))+SUM($B$81:D81))*0.2-SUM($A$79:C79),IF(SUM($B$79:C79)&lt;0,0-SUM($B$79:C79),0))</f>
        <v>-95806.962000000014</v>
      </c>
      <c r="E79" s="307">
        <f>IF(((SUM($B$59:E59)+SUM($B$61:E64))+SUM($B$81:E81))&lt;0,((SUM($B$59:E59)+SUM($B$61:E64))+SUM($B$81:E81))*0.2-SUM($A$79:D79),IF(SUM($B$79:D79)&lt;0,0-SUM($B$79:D79),0))</f>
        <v>-1302.5565659777494</v>
      </c>
      <c r="F79" s="307">
        <f>IF(((SUM($B$59:F59)+SUM($B$61:F64))+SUM($B$81:F81))&lt;0,((SUM($B$59:F59)+SUM($B$61:F64))+SUM($B$81:F81))*0.2-SUM($A$79:E79),IF(SUM($B$79:E79)&lt;0,0-SUM($B$79:E79),0))</f>
        <v>-1363.7767245787109</v>
      </c>
      <c r="G79" s="307">
        <f>IF(((SUM($B$59:G59)+SUM($B$61:G64))+SUM($B$81:G81))&lt;0,((SUM($B$59:G59)+SUM($B$61:G64))+SUM($B$81:G81))*0.2-SUM($A$79:F79),IF(SUM($B$79:F79)&lt;0,0-SUM($B$79:F79),0))</f>
        <v>-1427.8742306339409</v>
      </c>
      <c r="H79" s="307">
        <f>IF(((SUM($B$59:H59)+SUM($B$61:H64))+SUM($B$81:H81))&lt;0,((SUM($B$59:H59)+SUM($B$61:H64))+SUM($B$81:H81))*0.2-SUM($A$79:G79),IF(SUM($B$79:G79)&lt;0,0-SUM($B$79:G79),0))</f>
        <v>-1494.9843194736895</v>
      </c>
      <c r="I79" s="307">
        <f>IF(((SUM($B$59:I59)+SUM($B$61:I64))+SUM($B$81:I81))&lt;0,((SUM($B$59:I59)+SUM($B$61:I64))+SUM($B$81:I81))*0.2-SUM($A$79:H79),IF(SUM($B$79:H79)&lt;0,0-SUM($B$79:H79),0))</f>
        <v>-1565.2485824889736</v>
      </c>
      <c r="J79" s="307">
        <f>IF(((SUM($B$59:J59)+SUM($B$61:J64))+SUM($B$81:J81))&lt;0,((SUM($B$59:J59)+SUM($B$61:J64))+SUM($B$81:J81))*0.2-SUM($A$79:I79),IF(SUM($B$79:I79)&lt;0,0-SUM($B$79:I79),0))</f>
        <v>-1638.8152658659674</v>
      </c>
      <c r="K79" s="307">
        <f>IF(((SUM($B$59:K59)+SUM($B$61:K64))+SUM($B$81:K81))&lt;0,((SUM($B$59:K59)+SUM($B$61:K64))+SUM($B$81:K81))*0.2-SUM($A$79:J79),IF(SUM($B$79:J79)&lt;0,0-SUM($B$79:J79),0))</f>
        <v>-1715.8395833616378</v>
      </c>
      <c r="L79" s="307">
        <f>IF(((SUM($B$59:L59)+SUM($B$61:L64))+SUM($B$81:L81))&lt;0,((SUM($B$59:L59)+SUM($B$61:L64))+SUM($B$81:L81))*0.2-SUM($A$79:K79),IF(SUM($B$79:K79)&lt;0,0-SUM($B$79:K79),0))</f>
        <v>-1796.4840437796665</v>
      </c>
      <c r="M79" s="307">
        <f>IF(((SUM($B$59:M59)+SUM($B$61:M64))+SUM($B$81:M81))&lt;0,((SUM($B$59:M59)+SUM($B$61:M64))+SUM($B$81:M81))*0.2-SUM($A$79:L79),IF(SUM($B$79:L79)&lt;0,0-SUM($B$79:L79),0))</f>
        <v>-1880.9187938372779</v>
      </c>
      <c r="N79" s="307">
        <f>IF(((SUM($B$59:N59)+SUM($B$61:N64))+SUM($B$81:N81))&lt;0,((SUM($B$59:N59)+SUM($B$61:N64))+SUM($B$81:N81))*0.2-SUM($A$79:M79),IF(SUM($B$79:M79)&lt;0,0-SUM($B$79:M79),0))</f>
        <v>-1969.3219771476579</v>
      </c>
      <c r="O79" s="307">
        <f>IF(((SUM($B$59:O59)+SUM($B$61:O64))+SUM($B$81:O81))&lt;0,((SUM($B$59:O59)+SUM($B$61:O64))+SUM($B$81:O81))*0.2-SUM($A$79:N79),IF(SUM($B$79:N79)&lt;0,0-SUM($B$79:N79),0))</f>
        <v>-2061.8801100736018</v>
      </c>
      <c r="P79" s="307">
        <f>IF(((SUM($B$59:P59)+SUM($B$61:P64))+SUM($B$81:P81))&lt;0,((SUM($B$59:P59)+SUM($B$61:P64))+SUM($B$81:P81))*0.2-SUM($A$79:O79),IF(SUM($B$79:O79)&lt;0,0-SUM($B$79:O79),0))</f>
        <v>-2158.7884752470127</v>
      </c>
      <c r="Q79" s="307">
        <f>IF(((SUM($B$59:Q59)+SUM($B$61:Q64))+SUM($B$81:Q81))&lt;0,((SUM($B$59:Q59)+SUM($B$61:Q64))+SUM($B$81:Q81))*0.2-SUM($A$79:P79),IF(SUM($B$79:P79)&lt;0,0-SUM($B$79:P79),0))</f>
        <v>-2260.2515335836797</v>
      </c>
      <c r="R79" s="307">
        <f>IF(((SUM($B$59:R59)+SUM($B$61:R64))+SUM($B$81:R81))&lt;0,((SUM($B$59:R59)+SUM($B$61:R64))+SUM($B$81:R81))*0.2-SUM($A$79:Q79),IF(SUM($B$79:Q79)&lt;0,0-SUM($B$79:Q79),0))</f>
        <v>-2366.483355662087</v>
      </c>
      <c r="S79" s="307">
        <f>IF(((SUM($B$59:S59)+SUM($B$61:S64))+SUM($B$81:S81))&lt;0,((SUM($B$59:S59)+SUM($B$61:S64))+SUM($B$81:S81))*0.2-SUM($A$79:R79),IF(SUM($B$79:R79)&lt;0,0-SUM($B$79:R79),0))</f>
        <v>-2477.7080733782204</v>
      </c>
      <c r="T79" s="307">
        <f>IF(((SUM($B$59:T59)+SUM($B$61:T64))+SUM($B$81:T81))&lt;0,((SUM($B$59:T59)+SUM($B$61:T64))+SUM($B$81:T81))*0.2-SUM($A$79:S79),IF(SUM($B$79:S79)&lt;0,0-SUM($B$79:S79),0))</f>
        <v>-2594.1603528269625</v>
      </c>
      <c r="U79" s="307">
        <f>IF(((SUM($B$59:U59)+SUM($B$61:U64))+SUM($B$81:U81))&lt;0,((SUM($B$59:U59)+SUM($B$61:U64))+SUM($B$81:U81))*0.2-SUM($A$79:T79),IF(SUM($B$79:T79)&lt;0,0-SUM($B$79:T79),0))</f>
        <v>-2716.0858894098492</v>
      </c>
      <c r="V79" s="307">
        <f>IF(((SUM($B$59:V59)+SUM($B$61:V64))+SUM($B$81:V81))&lt;0,((SUM($B$59:V59)+SUM($B$61:V64))+SUM($B$81:V81))*0.2-SUM($A$79:U79),IF(SUM($B$79:U79)&lt;0,0-SUM($B$79:U79),0))</f>
        <v>-2843.7419262121257</v>
      </c>
      <c r="W79" s="307">
        <f>IF(((SUM($B$59:W59)+SUM($B$61:W64))+SUM($B$81:W81))&lt;0,((SUM($B$59:W59)+SUM($B$61:W64))+SUM($B$81:W81))*0.2-SUM($A$79:V79),IF(SUM($B$79:V79)&lt;0,0-SUM($B$79:V79),0))</f>
        <v>-2977.3977967440733</v>
      </c>
      <c r="X79" s="307">
        <f>IF(((SUM($B$59:X59)+SUM($B$61:X64))+SUM($B$81:X81))&lt;0,((SUM($B$59:X59)+SUM($B$61:X64))+SUM($B$81:X81))*0.2-SUM($A$79:W79),IF(SUM($B$79:W79)&lt;0,0-SUM($B$79:W79),0))</f>
        <v>-3117.335493191058</v>
      </c>
      <c r="Y79" s="307">
        <f>IF(((SUM($B$59:Y59)+SUM($B$61:Y64))+SUM($B$81:Y81))&lt;0,((SUM($B$59:Y59)+SUM($B$61:Y64))+SUM($B$81:Y81))*0.2-SUM($A$79:X79),IF(SUM($B$79:X79)&lt;0,0-SUM($B$79:X79),0))</f>
        <v>-3263.8502613710298</v>
      </c>
      <c r="Z79" s="307">
        <f>IF(((SUM($B$59:Z59)+SUM($B$61:Z64))+SUM($B$81:Z81))&lt;0,((SUM($B$59:Z59)+SUM($B$61:Z64))+SUM($B$81:Z81))*0.2-SUM($A$79:Y79),IF(SUM($B$79:Y79)&lt;0,0-SUM($B$79:Y79),0))</f>
        <v>-3417.2512236554758</v>
      </c>
      <c r="AA79" s="307">
        <f>IF(((SUM($B$59:AA59)+SUM($B$61:AA64))+SUM($B$81:AA81))&lt;0,((SUM($B$59:AA59)+SUM($B$61:AA64))+SUM($B$81:AA81))*0.2-SUM($A$79:Z79),IF(SUM($B$79:Z79)&lt;0,0-SUM($B$79:Z79),0))</f>
        <v>-3577.8620311672857</v>
      </c>
      <c r="AB79" s="307">
        <f>IF(((SUM($B$59:AB59)+SUM($B$61:AB64))+SUM($B$81:AB81))&lt;0,((SUM($B$59:AB59)+SUM($B$61:AB64))+SUM($B$81:AB81))*0.2-SUM($A$79:AA79),IF(SUM($B$79:AA79)&lt;0,0-SUM($B$79:AA79),0))</f>
        <v>-3746.0215466321097</v>
      </c>
      <c r="AC79" s="307">
        <f>IF(((SUM($B$59:AC59)+SUM($B$61:AC64))+SUM($B$81:AC81))&lt;0,((SUM($B$59:AC59)+SUM($B$61:AC64))+SUM($B$81:AC81))*0.2-SUM($A$79:AB79),IF(SUM($B$79:AB79)&lt;0,0-SUM($B$79:AB79),0))</f>
        <v>-3922.0845593238773</v>
      </c>
      <c r="AD79" s="307">
        <f>IF(((SUM($B$59:AD59)+SUM($B$61:AD64))+SUM($B$81:AD81))&lt;0,((SUM($B$59:AD59)+SUM($B$61:AD64))+SUM($B$81:AD81))*0.2-SUM($A$79:AC79),IF(SUM($B$79:AC79)&lt;0,0-SUM($B$79:AC79),0))</f>
        <v>-4106.422533612058</v>
      </c>
      <c r="AE79" s="307">
        <f>IF(((SUM($B$59:AE59)+SUM($B$61:AE64))+SUM($B$81:AE81))&lt;0,((SUM($B$59:AE59)+SUM($B$61:AE64))+SUM($B$81:AE81))*0.2-SUM($A$79:AD79),IF(SUM($B$79:AD79)&lt;0,0-SUM($B$79:AD79),0))</f>
        <v>-4299.4243926918425</v>
      </c>
      <c r="AF79" s="307">
        <f>IF(((SUM($B$59:AF59)+SUM($B$61:AF64))+SUM($B$81:AF81))&lt;0,((SUM($B$59:AF59)+SUM($B$61:AF64))+SUM($B$81:AF81))*0.2-SUM($A$79:AE79),IF(SUM($B$79:AE79)&lt;0,0-SUM($B$79:AE79),0))</f>
        <v>-4501.4973391483654</v>
      </c>
      <c r="AG79" s="307">
        <f>IF(((SUM($B$59:AG59)+SUM($B$61:AG64))+SUM($B$81:AG81))&lt;0,((SUM($B$59:AG59)+SUM($B$61:AG64))+SUM($B$81:AG81))*0.2-SUM($A$79:AF79),IF(SUM($B$79:AF79)&lt;0,0-SUM($B$79:AF79),0))</f>
        <v>-4713.0677140883054</v>
      </c>
      <c r="AH79" s="307">
        <f>IF(((SUM($B$59:AH59)+SUM($B$61:AH64))+SUM($B$81:AH81))&lt;0,((SUM($B$59:AH59)+SUM($B$61:AH64))+SUM($B$81:AH81))*0.2-SUM($A$79:AG79),IF(SUM($B$79:AG79)&lt;0,0-SUM($B$79:AG79),0))</f>
        <v>-4934.5818966504885</v>
      </c>
      <c r="AI79" s="307">
        <f>IF(((SUM($B$59:AI59)+SUM($B$61:AI64))+SUM($B$81:AI81))&lt;0,((SUM($B$59:AI59)+SUM($B$61:AI64))+SUM($B$81:AI81))*0.2-SUM($A$79:AH79),IF(SUM($B$79:AH79)&lt;0,0-SUM($B$79:AH79),0))</f>
        <v>-5166.5072457930364</v>
      </c>
      <c r="AJ79" s="307">
        <f>IF(((SUM($B$59:AJ59)+SUM($B$61:AJ64))+SUM($B$81:AJ81))&lt;0,((SUM($B$59:AJ59)+SUM($B$61:AJ64))+SUM($B$81:AJ81))*0.2-SUM($A$79:AI79),IF(SUM($B$79:AI79)&lt;0,0-SUM($B$79:AI79),0))</f>
        <v>-5409.3330863453448</v>
      </c>
      <c r="AK79" s="307">
        <f>IF(((SUM($B$59:AK59)+SUM($B$61:AK64))+SUM($B$81:AK81))&lt;0,((SUM($B$59:AK59)+SUM($B$61:AK64))+SUM($B$81:AK81))*0.2-SUM($A$79:AJ79),IF(SUM($B$79:AJ79)&lt;0,0-SUM($B$79:AJ79),0))</f>
        <v>-5663.5717414035462</v>
      </c>
      <c r="AL79" s="307">
        <f>IF(((SUM($B$59:AL59)+SUM($B$61:AL64))+SUM($B$81:AL81))&lt;0,((SUM($B$59:AL59)+SUM($B$61:AL64))+SUM($B$81:AL81))*0.2-SUM($A$79:AK79),IF(SUM($B$79:AK79)&lt;0,0-SUM($B$79:AK79),0))</f>
        <v>-5929.7596132495382</v>
      </c>
      <c r="AM79" s="307">
        <f>IF(((SUM($B$59:AM59)+SUM($B$61:AM64))+SUM($B$81:AM81))&lt;0,((SUM($B$59:AM59)+SUM($B$61:AM64))+SUM($B$81:AM81))*0.2-SUM($A$79:AL79),IF(SUM($B$79:AL79)&lt;0,0-SUM($B$79:AL79),0))</f>
        <v>-6208.4583150722319</v>
      </c>
    </row>
    <row r="80" spans="1:39" x14ac:dyDescent="0.2">
      <c r="A80" s="187" t="s">
        <v>257</v>
      </c>
      <c r="B80" s="307">
        <f>-B59*(B39)</f>
        <v>0</v>
      </c>
      <c r="C80" s="307">
        <f t="shared" ref="C80:AM80" si="26">-(C59-B59)*$B$39</f>
        <v>0</v>
      </c>
      <c r="D80" s="307">
        <f t="shared" si="26"/>
        <v>0</v>
      </c>
      <c r="E80" s="307">
        <f t="shared" si="26"/>
        <v>0</v>
      </c>
      <c r="F80" s="307">
        <f t="shared" si="26"/>
        <v>0</v>
      </c>
      <c r="G80" s="307">
        <f t="shared" si="26"/>
        <v>0</v>
      </c>
      <c r="H80" s="307">
        <f t="shared" si="26"/>
        <v>0</v>
      </c>
      <c r="I80" s="307">
        <f t="shared" si="26"/>
        <v>0</v>
      </c>
      <c r="J80" s="307">
        <f t="shared" si="26"/>
        <v>0</v>
      </c>
      <c r="K80" s="307">
        <f t="shared" si="26"/>
        <v>0</v>
      </c>
      <c r="L80" s="307">
        <f t="shared" si="26"/>
        <v>0</v>
      </c>
      <c r="M80" s="307">
        <f t="shared" si="26"/>
        <v>0</v>
      </c>
      <c r="N80" s="307">
        <f t="shared" si="26"/>
        <v>0</v>
      </c>
      <c r="O80" s="307">
        <f t="shared" si="26"/>
        <v>0</v>
      </c>
      <c r="P80" s="307">
        <f t="shared" si="26"/>
        <v>0</v>
      </c>
      <c r="Q80" s="307">
        <f t="shared" si="26"/>
        <v>0</v>
      </c>
      <c r="R80" s="307">
        <f t="shared" si="26"/>
        <v>0</v>
      </c>
      <c r="S80" s="307">
        <f t="shared" si="26"/>
        <v>0</v>
      </c>
      <c r="T80" s="307">
        <f t="shared" si="26"/>
        <v>0</v>
      </c>
      <c r="U80" s="307">
        <f t="shared" si="26"/>
        <v>0</v>
      </c>
      <c r="V80" s="307">
        <f t="shared" si="26"/>
        <v>0</v>
      </c>
      <c r="W80" s="307">
        <f t="shared" si="26"/>
        <v>0</v>
      </c>
      <c r="X80" s="307">
        <f t="shared" si="26"/>
        <v>0</v>
      </c>
      <c r="Y80" s="307">
        <f t="shared" si="26"/>
        <v>0</v>
      </c>
      <c r="Z80" s="307">
        <f t="shared" si="26"/>
        <v>0</v>
      </c>
      <c r="AA80" s="307">
        <f t="shared" si="26"/>
        <v>0</v>
      </c>
      <c r="AB80" s="307">
        <f t="shared" si="26"/>
        <v>0</v>
      </c>
      <c r="AC80" s="307">
        <f t="shared" si="26"/>
        <v>0</v>
      </c>
      <c r="AD80" s="307">
        <f t="shared" si="26"/>
        <v>0</v>
      </c>
      <c r="AE80" s="307">
        <f t="shared" si="26"/>
        <v>0</v>
      </c>
      <c r="AF80" s="307">
        <f t="shared" si="26"/>
        <v>0</v>
      </c>
      <c r="AG80" s="307">
        <f t="shared" si="26"/>
        <v>0</v>
      </c>
      <c r="AH80" s="307">
        <f t="shared" si="26"/>
        <v>0</v>
      </c>
      <c r="AI80" s="307">
        <f t="shared" si="26"/>
        <v>0</v>
      </c>
      <c r="AJ80" s="307">
        <f t="shared" si="26"/>
        <v>0</v>
      </c>
      <c r="AK80" s="307">
        <f t="shared" si="26"/>
        <v>0</v>
      </c>
      <c r="AL80" s="307">
        <f t="shared" si="26"/>
        <v>0</v>
      </c>
      <c r="AM80" s="307">
        <f t="shared" si="26"/>
        <v>0</v>
      </c>
    </row>
    <row r="81" spans="1:39" x14ac:dyDescent="0.2">
      <c r="A81" s="187" t="s">
        <v>473</v>
      </c>
      <c r="B81" s="307">
        <f>'6.2. Паспорт фин осв ввод'!C31*-1*1000000</f>
        <v>-112258</v>
      </c>
      <c r="C81" s="307"/>
      <c r="D81" s="307">
        <f>'6.2. Паспорт фин осв ввод'!H30*-1*1000000</f>
        <v>-479034.81000000006</v>
      </c>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7"/>
      <c r="AL81" s="307"/>
      <c r="AM81" s="307"/>
    </row>
    <row r="82" spans="1:39" x14ac:dyDescent="0.2">
      <c r="A82" s="187" t="s">
        <v>256</v>
      </c>
      <c r="B82" s="307">
        <f t="shared" ref="B82:AM82" si="27">B54-B55</f>
        <v>0</v>
      </c>
      <c r="C82" s="307">
        <f t="shared" si="27"/>
        <v>0</v>
      </c>
      <c r="D82" s="307">
        <f t="shared" si="27"/>
        <v>0</v>
      </c>
      <c r="E82" s="307">
        <f t="shared" si="27"/>
        <v>0</v>
      </c>
      <c r="F82" s="307">
        <f t="shared" si="27"/>
        <v>0</v>
      </c>
      <c r="G82" s="307">
        <f t="shared" si="27"/>
        <v>0</v>
      </c>
      <c r="H82" s="307">
        <f t="shared" si="27"/>
        <v>0</v>
      </c>
      <c r="I82" s="307">
        <f t="shared" si="27"/>
        <v>0</v>
      </c>
      <c r="J82" s="307">
        <f t="shared" si="27"/>
        <v>0</v>
      </c>
      <c r="K82" s="307">
        <f t="shared" si="27"/>
        <v>0</v>
      </c>
      <c r="L82" s="307">
        <f t="shared" si="27"/>
        <v>0</v>
      </c>
      <c r="M82" s="307">
        <f t="shared" si="27"/>
        <v>0</v>
      </c>
      <c r="N82" s="307">
        <f t="shared" si="27"/>
        <v>0</v>
      </c>
      <c r="O82" s="307">
        <f t="shared" si="27"/>
        <v>0</v>
      </c>
      <c r="P82" s="307">
        <f t="shared" si="27"/>
        <v>0</v>
      </c>
      <c r="Q82" s="307">
        <f t="shared" si="27"/>
        <v>0</v>
      </c>
      <c r="R82" s="307">
        <f t="shared" si="27"/>
        <v>0</v>
      </c>
      <c r="S82" s="307">
        <f t="shared" si="27"/>
        <v>0</v>
      </c>
      <c r="T82" s="307">
        <f t="shared" si="27"/>
        <v>0</v>
      </c>
      <c r="U82" s="307">
        <f t="shared" si="27"/>
        <v>0</v>
      </c>
      <c r="V82" s="307">
        <f t="shared" si="27"/>
        <v>0</v>
      </c>
      <c r="W82" s="307">
        <f t="shared" si="27"/>
        <v>0</v>
      </c>
      <c r="X82" s="307">
        <f t="shared" si="27"/>
        <v>0</v>
      </c>
      <c r="Y82" s="307">
        <f t="shared" si="27"/>
        <v>0</v>
      </c>
      <c r="Z82" s="307">
        <f t="shared" si="27"/>
        <v>0</v>
      </c>
      <c r="AA82" s="307">
        <f t="shared" si="27"/>
        <v>0</v>
      </c>
      <c r="AB82" s="307">
        <f t="shared" si="27"/>
        <v>0</v>
      </c>
      <c r="AC82" s="307">
        <f t="shared" si="27"/>
        <v>0</v>
      </c>
      <c r="AD82" s="307">
        <f t="shared" si="27"/>
        <v>0</v>
      </c>
      <c r="AE82" s="307">
        <f t="shared" si="27"/>
        <v>0</v>
      </c>
      <c r="AF82" s="307">
        <f t="shared" si="27"/>
        <v>0</v>
      </c>
      <c r="AG82" s="307">
        <f t="shared" si="27"/>
        <v>0</v>
      </c>
      <c r="AH82" s="307">
        <f t="shared" si="27"/>
        <v>0</v>
      </c>
      <c r="AI82" s="307">
        <f t="shared" si="27"/>
        <v>0</v>
      </c>
      <c r="AJ82" s="307">
        <f t="shared" si="27"/>
        <v>0</v>
      </c>
      <c r="AK82" s="307">
        <f t="shared" si="27"/>
        <v>0</v>
      </c>
      <c r="AL82" s="307">
        <f t="shared" si="27"/>
        <v>0</v>
      </c>
      <c r="AM82" s="307">
        <f t="shared" si="27"/>
        <v>0</v>
      </c>
    </row>
    <row r="83" spans="1:39" ht="14.25" x14ac:dyDescent="0.2">
      <c r="A83" s="188" t="s">
        <v>255</v>
      </c>
      <c r="B83" s="308">
        <f>SUM(B75:B82)</f>
        <v>-134709.6</v>
      </c>
      <c r="C83" s="308">
        <f t="shared" ref="C83:V83" si="28">SUM(C75:C82)</f>
        <v>0</v>
      </c>
      <c r="D83" s="308">
        <f t="shared" si="28"/>
        <v>-574841.77200000011</v>
      </c>
      <c r="E83" s="308">
        <f t="shared" si="28"/>
        <v>-7815.3393958665511</v>
      </c>
      <c r="F83" s="308">
        <f t="shared" si="28"/>
        <v>-8182.6603474722851</v>
      </c>
      <c r="G83" s="308">
        <f t="shared" si="28"/>
        <v>-8567.2453838035144</v>
      </c>
      <c r="H83" s="308">
        <f t="shared" si="28"/>
        <v>-8969.9059168422318</v>
      </c>
      <c r="I83" s="308">
        <f t="shared" si="28"/>
        <v>-9391.4914949338345</v>
      </c>
      <c r="J83" s="308">
        <f t="shared" si="28"/>
        <v>-9832.8915951957388</v>
      </c>
      <c r="K83" s="308">
        <f t="shared" si="28"/>
        <v>-10295.037500169907</v>
      </c>
      <c r="L83" s="308">
        <f t="shared" si="28"/>
        <v>-10778.904262677926</v>
      </c>
      <c r="M83" s="308">
        <f t="shared" si="28"/>
        <v>-11285.512763023755</v>
      </c>
      <c r="N83" s="308">
        <f t="shared" si="28"/>
        <v>-11815.931862885896</v>
      </c>
      <c r="O83" s="308">
        <f t="shared" si="28"/>
        <v>-12371.280660441538</v>
      </c>
      <c r="P83" s="308">
        <f t="shared" si="28"/>
        <v>-12952.730851482243</v>
      </c>
      <c r="Q83" s="308">
        <f t="shared" si="28"/>
        <v>-13561.509201501962</v>
      </c>
      <c r="R83" s="308">
        <f t="shared" si="28"/>
        <v>-14198.900133972529</v>
      </c>
      <c r="S83" s="308">
        <f t="shared" si="28"/>
        <v>-14866.248440269257</v>
      </c>
      <c r="T83" s="308">
        <f t="shared" si="28"/>
        <v>-15564.962116961877</v>
      </c>
      <c r="U83" s="308">
        <f t="shared" si="28"/>
        <v>-16296.515336459102</v>
      </c>
      <c r="V83" s="308">
        <f t="shared" si="28"/>
        <v>-17062.451557272689</v>
      </c>
      <c r="W83" s="308">
        <f>SUM(W75:W82)</f>
        <v>-17864.386780464483</v>
      </c>
      <c r="X83" s="308">
        <f>SUM(X75:X82)</f>
        <v>-18704.012959146326</v>
      </c>
      <c r="Y83" s="308">
        <f>SUM(Y75:Y82)</f>
        <v>-19583.101568226193</v>
      </c>
      <c r="Z83" s="308">
        <f>SUM(Z75:Z82)</f>
        <v>-20503.507341932833</v>
      </c>
      <c r="AA83" s="308">
        <f t="shared" ref="AA83:AM83" si="29">SUM(AA75:AA82)</f>
        <v>-21467.172187003678</v>
      </c>
      <c r="AB83" s="308">
        <f t="shared" si="29"/>
        <v>-22476.129279792811</v>
      </c>
      <c r="AC83" s="308">
        <f t="shared" si="29"/>
        <v>-23532.507355943133</v>
      </c>
      <c r="AD83" s="308">
        <f t="shared" si="29"/>
        <v>-24638.535201672414</v>
      </c>
      <c r="AE83" s="308">
        <f t="shared" si="29"/>
        <v>-25796.546356151033</v>
      </c>
      <c r="AF83" s="308">
        <f t="shared" si="29"/>
        <v>-27008.984034890134</v>
      </c>
      <c r="AG83" s="308">
        <f t="shared" si="29"/>
        <v>-28278.406284529934</v>
      </c>
      <c r="AH83" s="308">
        <f t="shared" si="29"/>
        <v>-29607.491379902873</v>
      </c>
      <c r="AI83" s="308">
        <f t="shared" si="29"/>
        <v>-30999.043474758284</v>
      </c>
      <c r="AJ83" s="308">
        <f t="shared" si="29"/>
        <v>-32455.99851807196</v>
      </c>
      <c r="AK83" s="308">
        <f t="shared" si="29"/>
        <v>-33981.430448421306</v>
      </c>
      <c r="AL83" s="308">
        <f t="shared" si="29"/>
        <v>-35578.557679497135</v>
      </c>
      <c r="AM83" s="308">
        <f t="shared" si="29"/>
        <v>-37250.749890433464</v>
      </c>
    </row>
    <row r="84" spans="1:39" ht="14.25" x14ac:dyDescent="0.2">
      <c r="A84" s="188" t="s">
        <v>254</v>
      </c>
      <c r="B84" s="308">
        <f>SUM($B$83:B83)</f>
        <v>-134709.6</v>
      </c>
      <c r="C84" s="308">
        <f>SUM($B$83:C83)</f>
        <v>-134709.6</v>
      </c>
      <c r="D84" s="308">
        <f>SUM($B$83:D83)</f>
        <v>-709551.37200000009</v>
      </c>
      <c r="E84" s="308">
        <f>SUM($B$83:E83)</f>
        <v>-717366.71139586659</v>
      </c>
      <c r="F84" s="308">
        <f>SUM($B$83:F83)</f>
        <v>-725549.37174333888</v>
      </c>
      <c r="G84" s="308">
        <f>SUM($B$83:G83)</f>
        <v>-734116.61712714238</v>
      </c>
      <c r="H84" s="308">
        <f>SUM($B$83:H83)</f>
        <v>-743086.52304398466</v>
      </c>
      <c r="I84" s="308">
        <f>SUM($B$83:I83)</f>
        <v>-752478.01453891851</v>
      </c>
      <c r="J84" s="308">
        <f>SUM($B$83:J83)</f>
        <v>-762310.90613411425</v>
      </c>
      <c r="K84" s="308">
        <f>SUM($B$83:K83)</f>
        <v>-772605.94363428419</v>
      </c>
      <c r="L84" s="308">
        <f>SUM($B$83:L83)</f>
        <v>-783384.84789696208</v>
      </c>
      <c r="M84" s="308">
        <f>SUM($B$83:M83)</f>
        <v>-794670.3606599858</v>
      </c>
      <c r="N84" s="308">
        <f>SUM($B$83:N83)</f>
        <v>-806486.29252287175</v>
      </c>
      <c r="O84" s="308">
        <f>SUM($B$83:O83)</f>
        <v>-818857.57318331324</v>
      </c>
      <c r="P84" s="308">
        <f>SUM($B$83:P83)</f>
        <v>-831810.3040347955</v>
      </c>
      <c r="Q84" s="308">
        <f>SUM($B$83:Q83)</f>
        <v>-845371.81323629746</v>
      </c>
      <c r="R84" s="308">
        <f>SUM($B$83:R83)</f>
        <v>-859570.71337026998</v>
      </c>
      <c r="S84" s="308">
        <f>SUM($B$83:S83)</f>
        <v>-874436.96181053924</v>
      </c>
      <c r="T84" s="308">
        <f>SUM($B$83:T83)</f>
        <v>-890001.92392750108</v>
      </c>
      <c r="U84" s="308">
        <f>SUM($B$83:U83)</f>
        <v>-906298.43926396023</v>
      </c>
      <c r="V84" s="308">
        <f>SUM($B$83:V83)</f>
        <v>-923360.89082123293</v>
      </c>
      <c r="W84" s="308">
        <f>SUM($B$83:W83)</f>
        <v>-941225.27760169737</v>
      </c>
      <c r="X84" s="308">
        <f>SUM($B$83:X83)</f>
        <v>-959929.29056084366</v>
      </c>
      <c r="Y84" s="308">
        <f>SUM($B$83:Y83)</f>
        <v>-979512.39212906989</v>
      </c>
      <c r="Z84" s="308">
        <f>SUM($B$83:Z83)</f>
        <v>-1000015.8994710027</v>
      </c>
      <c r="AA84" s="308">
        <f>SUM($B$83:AA83)</f>
        <v>-1021483.0716580064</v>
      </c>
      <c r="AB84" s="308">
        <f>SUM($B$83:AB83)</f>
        <v>-1043959.2009377992</v>
      </c>
      <c r="AC84" s="308">
        <f>SUM($B$83:AC83)</f>
        <v>-1067491.7082937423</v>
      </c>
      <c r="AD84" s="308">
        <f>SUM($B$83:AD83)</f>
        <v>-1092130.2434954147</v>
      </c>
      <c r="AE84" s="308">
        <f>SUM($B$83:AE83)</f>
        <v>-1117926.7898515658</v>
      </c>
      <c r="AF84" s="308">
        <f>SUM($B$83:AF83)</f>
        <v>-1144935.7738864559</v>
      </c>
      <c r="AG84" s="308">
        <f>SUM($B$83:AG83)</f>
        <v>-1173214.1801709859</v>
      </c>
      <c r="AH84" s="308">
        <f>SUM($B$83:AH83)</f>
        <v>-1202821.6715508888</v>
      </c>
      <c r="AI84" s="308">
        <f>SUM($B$83:AI83)</f>
        <v>-1233820.7150256471</v>
      </c>
      <c r="AJ84" s="308">
        <f>SUM($B$83:AJ83)</f>
        <v>-1266276.7135437191</v>
      </c>
      <c r="AK84" s="308">
        <f>SUM($B$83:AK83)</f>
        <v>-1300258.1439921404</v>
      </c>
      <c r="AL84" s="308">
        <f>SUM($B$83:AL83)</f>
        <v>-1335836.7016716376</v>
      </c>
      <c r="AM84" s="308">
        <f>SUM($B$83:AM83)</f>
        <v>-1373087.451562071</v>
      </c>
    </row>
    <row r="85" spans="1:39" x14ac:dyDescent="0.2">
      <c r="A85" s="187" t="s">
        <v>474</v>
      </c>
      <c r="B85" s="309">
        <f t="shared" ref="B85:AM85" si="30">1/POWER((1+$B$44),B73)</f>
        <v>1</v>
      </c>
      <c r="C85" s="309">
        <f t="shared" si="30"/>
        <v>1</v>
      </c>
      <c r="D85" s="309">
        <f t="shared" si="30"/>
        <v>0.94072086838359736</v>
      </c>
      <c r="E85" s="309">
        <f t="shared" si="30"/>
        <v>0.83249634370229864</v>
      </c>
      <c r="F85" s="309">
        <f t="shared" si="30"/>
        <v>0.73672242805513155</v>
      </c>
      <c r="G85" s="309">
        <f t="shared" si="30"/>
        <v>0.65196675049126696</v>
      </c>
      <c r="H85" s="309">
        <f t="shared" si="30"/>
        <v>0.57696172609846641</v>
      </c>
      <c r="I85" s="309">
        <f t="shared" si="30"/>
        <v>0.51058559831722694</v>
      </c>
      <c r="J85" s="309">
        <f t="shared" si="30"/>
        <v>0.45184566222763445</v>
      </c>
      <c r="K85" s="309">
        <f t="shared" si="30"/>
        <v>0.39986341790056151</v>
      </c>
      <c r="L85" s="309">
        <f t="shared" si="30"/>
        <v>0.35386143177040841</v>
      </c>
      <c r="M85" s="309">
        <f t="shared" si="30"/>
        <v>0.31315170953133498</v>
      </c>
      <c r="N85" s="309">
        <f t="shared" si="30"/>
        <v>0.27712540666489821</v>
      </c>
      <c r="O85" s="309">
        <f t="shared" si="30"/>
        <v>0.24524372271229933</v>
      </c>
      <c r="P85" s="309">
        <f t="shared" si="30"/>
        <v>0.21702984310822954</v>
      </c>
      <c r="Q85" s="309">
        <f t="shared" si="30"/>
        <v>0.19206180806038009</v>
      </c>
      <c r="R85" s="309">
        <f t="shared" si="30"/>
        <v>0.16996620182334526</v>
      </c>
      <c r="S85" s="309">
        <f t="shared" si="30"/>
        <v>0.15041256798526129</v>
      </c>
      <c r="T85" s="309">
        <f t="shared" si="30"/>
        <v>0.13310846724359404</v>
      </c>
      <c r="U85" s="309">
        <f t="shared" si="30"/>
        <v>0.11779510375539298</v>
      </c>
      <c r="V85" s="309">
        <f t="shared" si="30"/>
        <v>0.10424345465079028</v>
      </c>
      <c r="W85" s="309">
        <f t="shared" si="30"/>
        <v>9.2250844823708225E-2</v>
      </c>
      <c r="X85" s="309">
        <f t="shared" si="30"/>
        <v>8.163791577319314E-2</v>
      </c>
      <c r="Y85" s="309">
        <f t="shared" si="30"/>
        <v>7.2245943162117798E-2</v>
      </c>
      <c r="Z85" s="309">
        <f t="shared" si="30"/>
        <v>6.3934462975325498E-2</v>
      </c>
      <c r="AA85" s="309">
        <f t="shared" si="30"/>
        <v>5.6579170774624342E-2</v>
      </c>
      <c r="AB85" s="309">
        <f t="shared" si="30"/>
        <v>5.0070062632410935E-2</v>
      </c>
      <c r="AC85" s="309">
        <f t="shared" si="30"/>
        <v>4.4309789940186653E-2</v>
      </c>
      <c r="AD85" s="309">
        <f t="shared" si="30"/>
        <v>3.9212203486890855E-2</v>
      </c>
      <c r="AE85" s="309">
        <f t="shared" si="30"/>
        <v>3.4701065032646777E-2</v>
      </c>
      <c r="AF85" s="309">
        <f t="shared" si="30"/>
        <v>3.0708907108536979E-2</v>
      </c>
      <c r="AG85" s="309">
        <f t="shared" si="30"/>
        <v>2.7176023989855736E-2</v>
      </c>
      <c r="AH85" s="309">
        <f t="shared" si="30"/>
        <v>2.4049578752084716E-2</v>
      </c>
      <c r="AI85" s="309">
        <f t="shared" si="30"/>
        <v>2.1282813054942232E-2</v>
      </c>
      <c r="AJ85" s="309">
        <f t="shared" si="30"/>
        <v>1.8834347836232068E-2</v>
      </c>
      <c r="AK85" s="309">
        <f t="shared" si="30"/>
        <v>1.6667564456842535E-2</v>
      </c>
      <c r="AL85" s="309">
        <f t="shared" si="30"/>
        <v>1.4750057041453574E-2</v>
      </c>
      <c r="AM85" s="309">
        <f t="shared" si="30"/>
        <v>1.3053147824295197E-2</v>
      </c>
    </row>
    <row r="86" spans="1:39" ht="28.5" x14ac:dyDescent="0.2">
      <c r="A86" s="186" t="s">
        <v>253</v>
      </c>
      <c r="B86" s="308">
        <f>B83*B85</f>
        <v>-134709.6</v>
      </c>
      <c r="C86" s="308">
        <f>C83*C85</f>
        <v>0</v>
      </c>
      <c r="D86" s="308">
        <f t="shared" ref="D86:AM86" si="31">D83*D85</f>
        <v>-540765.65093900601</v>
      </c>
      <c r="E86" s="308">
        <f t="shared" si="31"/>
        <v>-6506.2414718514356</v>
      </c>
      <c r="F86" s="308">
        <f t="shared" si="31"/>
        <v>-6028.3493991402283</v>
      </c>
      <c r="G86" s="308">
        <f t="shared" si="31"/>
        <v>-5585.5591335396848</v>
      </c>
      <c r="H86" s="308">
        <f t="shared" si="31"/>
        <v>-5175.2924007221409</v>
      </c>
      <c r="I86" s="308">
        <f t="shared" si="31"/>
        <v>-4795.1603040319396</v>
      </c>
      <c r="J86" s="308">
        <f t="shared" si="31"/>
        <v>-4442.9494144437595</v>
      </c>
      <c r="K86" s="308">
        <f t="shared" si="31"/>
        <v>-4116.6088822323918</v>
      </c>
      <c r="L86" s="308">
        <f t="shared" si="31"/>
        <v>-3814.2384953073692</v>
      </c>
      <c r="M86" s="308">
        <f t="shared" si="31"/>
        <v>-3534.0776146785884</v>
      </c>
      <c r="N86" s="308">
        <f t="shared" si="31"/>
        <v>-3274.4949226269823</v>
      </c>
      <c r="O86" s="308">
        <f t="shared" si="31"/>
        <v>-3033.9789238853559</v>
      </c>
      <c r="P86" s="308">
        <f t="shared" si="31"/>
        <v>-2811.1291445203155</v>
      </c>
      <c r="Q86" s="308">
        <f t="shared" si="31"/>
        <v>-2604.6479772679481</v>
      </c>
      <c r="R86" s="308">
        <f t="shared" si="31"/>
        <v>-2413.3331258402991</v>
      </c>
      <c r="S86" s="308">
        <f t="shared" si="31"/>
        <v>-2236.0706042077841</v>
      </c>
      <c r="T86" s="308">
        <f t="shared" si="31"/>
        <v>-2071.8282500934019</v>
      </c>
      <c r="U86" s="308">
        <f t="shared" si="31"/>
        <v>-1919.649714909553</v>
      </c>
      <c r="V86" s="308">
        <f t="shared" si="31"/>
        <v>-1778.6488951418617</v>
      </c>
      <c r="W86" s="308">
        <f t="shared" si="31"/>
        <v>-1648.0047727553335</v>
      </c>
      <c r="X86" s="308">
        <f t="shared" si="31"/>
        <v>-1526.9566345795008</v>
      </c>
      <c r="Y86" s="308">
        <f t="shared" si="31"/>
        <v>-1414.7996428360495</v>
      </c>
      <c r="Z86" s="308">
        <f t="shared" si="31"/>
        <v>-1310.8807310171192</v>
      </c>
      <c r="AA86" s="308">
        <f t="shared" si="31"/>
        <v>-1214.5948012167471</v>
      </c>
      <c r="AB86" s="308">
        <f t="shared" si="31"/>
        <v>-1125.3812007733914</v>
      </c>
      <c r="AC86" s="308">
        <f t="shared" si="31"/>
        <v>-1042.7204577077375</v>
      </c>
      <c r="AD86" s="308">
        <f t="shared" si="31"/>
        <v>-966.13125594690212</v>
      </c>
      <c r="AE86" s="308">
        <f t="shared" si="31"/>
        <v>-895.16763272248431</v>
      </c>
      <c r="AF86" s="308">
        <f t="shared" si="31"/>
        <v>-829.41638182339943</v>
      </c>
      <c r="AG86" s="308">
        <f t="shared" si="31"/>
        <v>-768.49464758327269</v>
      </c>
      <c r="AH86" s="308">
        <f t="shared" si="31"/>
        <v>-712.04769559264355</v>
      </c>
      <c r="AI86" s="308">
        <f t="shared" si="31"/>
        <v>-659.74684715530748</v>
      </c>
      <c r="AJ86" s="308">
        <f t="shared" si="31"/>
        <v>-611.2875654615998</v>
      </c>
      <c r="AK86" s="308">
        <f t="shared" si="31"/>
        <v>-566.38768233477367</v>
      </c>
      <c r="AL86" s="308">
        <f t="shared" si="31"/>
        <v>-524.78575522522885</v>
      </c>
      <c r="AM86" s="308">
        <f t="shared" si="31"/>
        <v>-486.23954488567614</v>
      </c>
    </row>
    <row r="87" spans="1:39" ht="14.25" x14ac:dyDescent="0.2">
      <c r="A87" s="186" t="s">
        <v>252</v>
      </c>
      <c r="B87" s="308">
        <f>SUM($B$86:B86)</f>
        <v>-134709.6</v>
      </c>
      <c r="C87" s="308">
        <f>SUM($B$86:C86)</f>
        <v>-134709.6</v>
      </c>
      <c r="D87" s="308">
        <f>SUM($B$86:D86)</f>
        <v>-675475.25093900599</v>
      </c>
      <c r="E87" s="308">
        <f>SUM($B$86:E86)</f>
        <v>-681981.49241085746</v>
      </c>
      <c r="F87" s="308">
        <f>SUM($B$86:F86)</f>
        <v>-688009.84180999768</v>
      </c>
      <c r="G87" s="308">
        <f>SUM($B$86:G86)</f>
        <v>-693595.40094353736</v>
      </c>
      <c r="H87" s="308">
        <f>SUM($B$86:H86)</f>
        <v>-698770.69334425952</v>
      </c>
      <c r="I87" s="308">
        <f>SUM($B$86:I86)</f>
        <v>-703565.85364829144</v>
      </c>
      <c r="J87" s="308">
        <f>SUM($B$86:J86)</f>
        <v>-708008.80306273524</v>
      </c>
      <c r="K87" s="308">
        <f>SUM($B$86:K86)</f>
        <v>-712125.41194496758</v>
      </c>
      <c r="L87" s="308">
        <f>SUM($B$86:L86)</f>
        <v>-715939.65044027497</v>
      </c>
      <c r="M87" s="308">
        <f>SUM($B$86:M86)</f>
        <v>-719473.72805495351</v>
      </c>
      <c r="N87" s="308">
        <f>SUM($B$86:N86)</f>
        <v>-722748.2229775805</v>
      </c>
      <c r="O87" s="308">
        <f>SUM($B$86:O86)</f>
        <v>-725782.20190146589</v>
      </c>
      <c r="P87" s="308">
        <f>SUM($B$86:P86)</f>
        <v>-728593.33104598615</v>
      </c>
      <c r="Q87" s="308">
        <f>SUM($B$86:Q86)</f>
        <v>-731197.97902325413</v>
      </c>
      <c r="R87" s="308">
        <f>SUM($B$86:R86)</f>
        <v>-733611.31214909442</v>
      </c>
      <c r="S87" s="308">
        <f>SUM($B$86:S86)</f>
        <v>-735847.38275330223</v>
      </c>
      <c r="T87" s="308">
        <f>SUM($B$86:T86)</f>
        <v>-737919.21100339561</v>
      </c>
      <c r="U87" s="308">
        <f>SUM($B$86:U86)</f>
        <v>-739838.86071830522</v>
      </c>
      <c r="V87" s="308">
        <f>SUM($B$86:V86)</f>
        <v>-741617.50961344712</v>
      </c>
      <c r="W87" s="308">
        <f>SUM($B$86:W86)</f>
        <v>-743265.51438620244</v>
      </c>
      <c r="X87" s="308">
        <f>SUM($B$86:X86)</f>
        <v>-744792.4710207819</v>
      </c>
      <c r="Y87" s="308">
        <f>SUM($B$86:Y86)</f>
        <v>-746207.27066361799</v>
      </c>
      <c r="Z87" s="308">
        <f>SUM($B$86:Z86)</f>
        <v>-747518.15139463509</v>
      </c>
      <c r="AA87" s="308">
        <f>SUM($B$86:AA86)</f>
        <v>-748732.74619585183</v>
      </c>
      <c r="AB87" s="308">
        <f>SUM($B$86:AB86)</f>
        <v>-749858.12739662523</v>
      </c>
      <c r="AC87" s="308">
        <f>SUM($B$86:AC86)</f>
        <v>-750900.847854333</v>
      </c>
      <c r="AD87" s="308">
        <f>SUM($B$86:AD86)</f>
        <v>-751866.97911027994</v>
      </c>
      <c r="AE87" s="308">
        <f>SUM($B$86:AE86)</f>
        <v>-752762.14674300246</v>
      </c>
      <c r="AF87" s="308">
        <f>SUM($B$86:AF86)</f>
        <v>-753591.56312482583</v>
      </c>
      <c r="AG87" s="308">
        <f>SUM($B$86:AG86)</f>
        <v>-754360.05777240905</v>
      </c>
      <c r="AH87" s="308">
        <f>SUM($B$86:AH86)</f>
        <v>-755072.10546800168</v>
      </c>
      <c r="AI87" s="308">
        <f>SUM($B$86:AI86)</f>
        <v>-755731.85231515695</v>
      </c>
      <c r="AJ87" s="308">
        <f>SUM($B$86:AJ86)</f>
        <v>-756343.13988061855</v>
      </c>
      <c r="AK87" s="308">
        <f>SUM($B$86:AK86)</f>
        <v>-756909.5275629533</v>
      </c>
      <c r="AL87" s="308">
        <f>SUM($B$86:AL86)</f>
        <v>-757434.31331817852</v>
      </c>
      <c r="AM87" s="308">
        <f>SUM($B$86:AM86)</f>
        <v>-757920.55286306422</v>
      </c>
    </row>
    <row r="88" spans="1:39" ht="14.25" x14ac:dyDescent="0.2">
      <c r="A88" s="186" t="s">
        <v>251</v>
      </c>
      <c r="B88" s="310">
        <f>IF((ISERR(IRR($B$83:B83))),0,IF(IRR($B$83:B83)&lt;0,0,IRR($B$83:B83)))</f>
        <v>0</v>
      </c>
      <c r="C88" s="310">
        <f>IF((ISERR(IRR($B$83:C83))),0,IF(IRR($B$83:C83)&lt;0,0,IRR($B$83:C83)))</f>
        <v>0</v>
      </c>
      <c r="D88" s="310">
        <f>IF((ISERR(IRR($B$83:D83))),0,IF(IRR($B$83:D83)&lt;0,0,IRR($B$83:D83)))</f>
        <v>0</v>
      </c>
      <c r="E88" s="310">
        <f>IF((ISERR(IRR($B$83:E83))),0,IF(IRR($B$83:E83)&lt;0,0,IRR($B$83:E83)))</f>
        <v>0</v>
      </c>
      <c r="F88" s="310">
        <f>IF((ISERR(IRR($B$83:F83))),0,IF(IRR($B$83:F83)&lt;0,0,IRR($B$83:F83)))</f>
        <v>0</v>
      </c>
      <c r="G88" s="310">
        <f>IF((ISERR(IRR($B$83:G83))),0,IF(IRR($B$83:G83)&lt;0,0,IRR($B$83:G83)))</f>
        <v>0</v>
      </c>
      <c r="H88" s="310">
        <f>IF((ISERR(IRR($B$83:H83))),0,IF(IRR($B$83:H83)&lt;0,0,IRR($B$83:H83)))</f>
        <v>0</v>
      </c>
      <c r="I88" s="310">
        <f>IF((ISERR(IRR($B$83:I83))),0,IF(IRR($B$83:I83)&lt;0,0,IRR($B$83:I83)))</f>
        <v>0</v>
      </c>
      <c r="J88" s="310">
        <f>IF((ISERR(IRR($B$83:J83))),0,IF(IRR($B$83:J83)&lt;0,0,IRR($B$83:J83)))</f>
        <v>0</v>
      </c>
      <c r="K88" s="310">
        <f>IF((ISERR(IRR($B$83:K83))),0,IF(IRR($B$83:K83)&lt;0,0,IRR($B$83:K83)))</f>
        <v>0</v>
      </c>
      <c r="L88" s="310">
        <f>IF((ISERR(IRR($B$83:L83))),0,IF(IRR($B$83:L83)&lt;0,0,IRR($B$83:L83)))</f>
        <v>0</v>
      </c>
      <c r="M88" s="310">
        <f>IF((ISERR(IRR($B$83:M83))),0,IF(IRR($B$83:M83)&lt;0,0,IRR($B$83:M83)))</f>
        <v>0</v>
      </c>
      <c r="N88" s="310">
        <f>IF((ISERR(IRR($B$83:N83))),0,IF(IRR($B$83:N83)&lt;0,0,IRR($B$83:N83)))</f>
        <v>0</v>
      </c>
      <c r="O88" s="310">
        <f>IF((ISERR(IRR($B$83:O83))),0,IF(IRR($B$83:O83)&lt;0,0,IRR($B$83:O83)))</f>
        <v>0</v>
      </c>
      <c r="P88" s="310">
        <f>IF((ISERR(IRR($B$83:P83))),0,IF(IRR($B$83:P83)&lt;0,0,IRR($B$83:P83)))</f>
        <v>0</v>
      </c>
      <c r="Q88" s="310">
        <f>IF((ISERR(IRR($B$83:Q83))),0,IF(IRR($B$83:Q83)&lt;0,0,IRR($B$83:Q83)))</f>
        <v>0</v>
      </c>
      <c r="R88" s="310">
        <f>IF((ISERR(IRR($B$83:R83))),0,IF(IRR($B$83:R83)&lt;0,0,IRR($B$83:R83)))</f>
        <v>0</v>
      </c>
      <c r="S88" s="310">
        <f>IF((ISERR(IRR($B$83:S83))),0,IF(IRR($B$83:S83)&lt;0,0,IRR($B$83:S83)))</f>
        <v>0</v>
      </c>
      <c r="T88" s="310">
        <f>IF((ISERR(IRR($B$83:T83))),0,IF(IRR($B$83:T83)&lt;0,0,IRR($B$83:T83)))</f>
        <v>0</v>
      </c>
      <c r="U88" s="310">
        <f>IF((ISERR(IRR($B$83:U83))),0,IF(IRR($B$83:U83)&lt;0,0,IRR($B$83:U83)))</f>
        <v>0</v>
      </c>
      <c r="V88" s="310">
        <f>IF((ISERR(IRR($B$83:V83))),0,IF(IRR($B$83:V83)&lt;0,0,IRR($B$83:V83)))</f>
        <v>0</v>
      </c>
      <c r="W88" s="310">
        <f>IF((ISERR(IRR($B$83:W83))),0,IF(IRR($B$83:W83)&lt;0,0,IRR($B$83:W83)))</f>
        <v>0</v>
      </c>
      <c r="X88" s="310">
        <f>IF((ISERR(IRR($B$83:X83))),0,IF(IRR($B$83:X83)&lt;0,0,IRR($B$83:X83)))</f>
        <v>0</v>
      </c>
      <c r="Y88" s="310">
        <f>IF((ISERR(IRR($B$83:Y83))),0,IF(IRR($B$83:Y83)&lt;0,0,IRR($B$83:Y83)))</f>
        <v>0</v>
      </c>
      <c r="Z88" s="310">
        <f>IF((ISERR(IRR($B$83:Z83))),0,IF(IRR($B$83:Z83)&lt;0,0,IRR($B$83:Z83)))</f>
        <v>0</v>
      </c>
      <c r="AA88" s="310">
        <f>IF((ISERR(IRR($B$83:AA83))),0,IF(IRR($B$83:AA83)&lt;0,0,IRR($B$83:AA83)))</f>
        <v>0</v>
      </c>
      <c r="AB88" s="310">
        <f>IF((ISERR(IRR($B$83:AB83))),0,IF(IRR($B$83:AB83)&lt;0,0,IRR($B$83:AB83)))</f>
        <v>0</v>
      </c>
      <c r="AC88" s="310">
        <f>IF((ISERR(IRR($B$83:AC83))),0,IF(IRR($B$83:AC83)&lt;0,0,IRR($B$83:AC83)))</f>
        <v>0</v>
      </c>
      <c r="AD88" s="310">
        <f>IF((ISERR(IRR($B$83:AD83))),0,IF(IRR($B$83:AD83)&lt;0,0,IRR($B$83:AD83)))</f>
        <v>0</v>
      </c>
      <c r="AE88" s="310">
        <f>IF((ISERR(IRR($B$83:AE83))),0,IF(IRR($B$83:AE83)&lt;0,0,IRR($B$83:AE83)))</f>
        <v>0</v>
      </c>
      <c r="AF88" s="310">
        <f>IF((ISERR(IRR($B$83:AF83))),0,IF(IRR($B$83:AF83)&lt;0,0,IRR($B$83:AF83)))</f>
        <v>0</v>
      </c>
      <c r="AG88" s="310">
        <f>IF((ISERR(IRR($B$83:AG83))),0,IF(IRR($B$83:AG83)&lt;0,0,IRR($B$83:AG83)))</f>
        <v>0</v>
      </c>
      <c r="AH88" s="310">
        <f>IF((ISERR(IRR($B$83:AH83))),0,IF(IRR($B$83:AH83)&lt;0,0,IRR($B$83:AH83)))</f>
        <v>0</v>
      </c>
      <c r="AI88" s="310">
        <f>IF((ISERR(IRR($B$83:AI83))),0,IF(IRR($B$83:AI83)&lt;0,0,IRR($B$83:AI83)))</f>
        <v>0</v>
      </c>
      <c r="AJ88" s="310">
        <f>IF((ISERR(IRR($B$83:AJ83))),0,IF(IRR($B$83:AJ83)&lt;0,0,IRR($B$83:AJ83)))</f>
        <v>0</v>
      </c>
      <c r="AK88" s="310">
        <f>IF((ISERR(IRR($B$83:AK83))),0,IF(IRR($B$83:AK83)&lt;0,0,IRR($B$83:AK83)))</f>
        <v>0</v>
      </c>
      <c r="AL88" s="310">
        <f>IF((ISERR(IRR($B$83:AL83))),0,IF(IRR($B$83:AL83)&lt;0,0,IRR($B$83:AL83)))</f>
        <v>0</v>
      </c>
      <c r="AM88" s="310">
        <f>IF((ISERR(IRR($B$83:AM83))),0,IF(IRR($B$83:AM83)&lt;0,0,IRR($B$83:AM83)))</f>
        <v>0</v>
      </c>
    </row>
    <row r="89" spans="1:39" ht="14.25" x14ac:dyDescent="0.2">
      <c r="A89" s="186" t="s">
        <v>250</v>
      </c>
      <c r="B89" s="311">
        <f>IF(AND(B84&gt;0,A84&lt;0),(B74-(B84/(B84-A84))),0)</f>
        <v>0</v>
      </c>
      <c r="C89" s="311">
        <f t="shared" ref="C89:AM89" si="32">IF(AND(C84&gt;0,B84&lt;0),(C74-(C84/(C84-B84))),0)</f>
        <v>0</v>
      </c>
      <c r="D89" s="311">
        <f t="shared" si="32"/>
        <v>0</v>
      </c>
      <c r="E89" s="311">
        <f t="shared" si="32"/>
        <v>0</v>
      </c>
      <c r="F89" s="311">
        <f t="shared" si="32"/>
        <v>0</v>
      </c>
      <c r="G89" s="311">
        <f t="shared" si="32"/>
        <v>0</v>
      </c>
      <c r="H89" s="311">
        <f>IF(AND(H84&gt;0,G84&lt;0),(H74-(H84/(H84-G84))),0)</f>
        <v>0</v>
      </c>
      <c r="I89" s="311">
        <f t="shared" si="32"/>
        <v>0</v>
      </c>
      <c r="J89" s="311">
        <f t="shared" si="32"/>
        <v>0</v>
      </c>
      <c r="K89" s="311">
        <f t="shared" si="32"/>
        <v>0</v>
      </c>
      <c r="L89" s="311">
        <f t="shared" si="32"/>
        <v>0</v>
      </c>
      <c r="M89" s="311">
        <f t="shared" si="32"/>
        <v>0</v>
      </c>
      <c r="N89" s="311">
        <f t="shared" si="32"/>
        <v>0</v>
      </c>
      <c r="O89" s="311">
        <f t="shared" si="32"/>
        <v>0</v>
      </c>
      <c r="P89" s="311">
        <f t="shared" si="32"/>
        <v>0</v>
      </c>
      <c r="Q89" s="311">
        <f t="shared" si="32"/>
        <v>0</v>
      </c>
      <c r="R89" s="311">
        <f t="shared" si="32"/>
        <v>0</v>
      </c>
      <c r="S89" s="311">
        <f t="shared" si="32"/>
        <v>0</v>
      </c>
      <c r="T89" s="311">
        <f t="shared" si="32"/>
        <v>0</v>
      </c>
      <c r="U89" s="311">
        <f t="shared" si="32"/>
        <v>0</v>
      </c>
      <c r="V89" s="311">
        <f t="shared" si="32"/>
        <v>0</v>
      </c>
      <c r="W89" s="311">
        <f t="shared" si="32"/>
        <v>0</v>
      </c>
      <c r="X89" s="311">
        <f t="shared" si="32"/>
        <v>0</v>
      </c>
      <c r="Y89" s="311">
        <f t="shared" si="32"/>
        <v>0</v>
      </c>
      <c r="Z89" s="311">
        <f t="shared" si="32"/>
        <v>0</v>
      </c>
      <c r="AA89" s="311">
        <f t="shared" si="32"/>
        <v>0</v>
      </c>
      <c r="AB89" s="311">
        <f t="shared" si="32"/>
        <v>0</v>
      </c>
      <c r="AC89" s="311">
        <f t="shared" si="32"/>
        <v>0</v>
      </c>
      <c r="AD89" s="311">
        <f t="shared" si="32"/>
        <v>0</v>
      </c>
      <c r="AE89" s="311">
        <f t="shared" si="32"/>
        <v>0</v>
      </c>
      <c r="AF89" s="311">
        <f t="shared" si="32"/>
        <v>0</v>
      </c>
      <c r="AG89" s="311">
        <f t="shared" si="32"/>
        <v>0</v>
      </c>
      <c r="AH89" s="311">
        <f t="shared" si="32"/>
        <v>0</v>
      </c>
      <c r="AI89" s="311">
        <f t="shared" si="32"/>
        <v>0</v>
      </c>
      <c r="AJ89" s="311">
        <f t="shared" si="32"/>
        <v>0</v>
      </c>
      <c r="AK89" s="311">
        <f t="shared" si="32"/>
        <v>0</v>
      </c>
      <c r="AL89" s="311">
        <f t="shared" si="32"/>
        <v>0</v>
      </c>
      <c r="AM89" s="311">
        <f t="shared" si="32"/>
        <v>0</v>
      </c>
    </row>
    <row r="90" spans="1:39" ht="15" thickBot="1" x14ac:dyDescent="0.25">
      <c r="A90" s="192" t="s">
        <v>249</v>
      </c>
      <c r="B90" s="193">
        <f t="shared" ref="B90:AM90" si="33">IF(AND(B87&gt;0,A87&lt;0),(B74-(B87/(B87-A87))),0)</f>
        <v>0</v>
      </c>
      <c r="C90" s="193">
        <f t="shared" si="33"/>
        <v>0</v>
      </c>
      <c r="D90" s="193">
        <f t="shared" si="33"/>
        <v>0</v>
      </c>
      <c r="E90" s="193">
        <f t="shared" si="33"/>
        <v>0</v>
      </c>
      <c r="F90" s="193">
        <f t="shared" si="33"/>
        <v>0</v>
      </c>
      <c r="G90" s="193">
        <f t="shared" si="33"/>
        <v>0</v>
      </c>
      <c r="H90" s="193">
        <f t="shared" si="33"/>
        <v>0</v>
      </c>
      <c r="I90" s="193">
        <f t="shared" si="33"/>
        <v>0</v>
      </c>
      <c r="J90" s="193">
        <f t="shared" si="33"/>
        <v>0</v>
      </c>
      <c r="K90" s="193">
        <f t="shared" si="33"/>
        <v>0</v>
      </c>
      <c r="L90" s="193">
        <f t="shared" si="33"/>
        <v>0</v>
      </c>
      <c r="M90" s="193">
        <f t="shared" si="33"/>
        <v>0</v>
      </c>
      <c r="N90" s="193">
        <f t="shared" si="33"/>
        <v>0</v>
      </c>
      <c r="O90" s="193">
        <f t="shared" si="33"/>
        <v>0</v>
      </c>
      <c r="P90" s="193">
        <f t="shared" si="33"/>
        <v>0</v>
      </c>
      <c r="Q90" s="193">
        <f t="shared" si="33"/>
        <v>0</v>
      </c>
      <c r="R90" s="193">
        <f t="shared" si="33"/>
        <v>0</v>
      </c>
      <c r="S90" s="193">
        <f t="shared" si="33"/>
        <v>0</v>
      </c>
      <c r="T90" s="193">
        <f t="shared" si="33"/>
        <v>0</v>
      </c>
      <c r="U90" s="193">
        <f t="shared" si="33"/>
        <v>0</v>
      </c>
      <c r="V90" s="193">
        <f t="shared" si="33"/>
        <v>0</v>
      </c>
      <c r="W90" s="193">
        <f t="shared" si="33"/>
        <v>0</v>
      </c>
      <c r="X90" s="193">
        <f t="shared" si="33"/>
        <v>0</v>
      </c>
      <c r="Y90" s="193">
        <f t="shared" si="33"/>
        <v>0</v>
      </c>
      <c r="Z90" s="193">
        <f t="shared" si="33"/>
        <v>0</v>
      </c>
      <c r="AA90" s="193">
        <f t="shared" si="33"/>
        <v>0</v>
      </c>
      <c r="AB90" s="193">
        <f t="shared" si="33"/>
        <v>0</v>
      </c>
      <c r="AC90" s="193">
        <f t="shared" si="33"/>
        <v>0</v>
      </c>
      <c r="AD90" s="193">
        <f t="shared" si="33"/>
        <v>0</v>
      </c>
      <c r="AE90" s="193">
        <f t="shared" si="33"/>
        <v>0</v>
      </c>
      <c r="AF90" s="193">
        <f t="shared" si="33"/>
        <v>0</v>
      </c>
      <c r="AG90" s="193">
        <f t="shared" si="33"/>
        <v>0</v>
      </c>
      <c r="AH90" s="193">
        <f t="shared" si="33"/>
        <v>0</v>
      </c>
      <c r="AI90" s="193">
        <f t="shared" si="33"/>
        <v>0</v>
      </c>
      <c r="AJ90" s="193">
        <f t="shared" si="33"/>
        <v>0</v>
      </c>
      <c r="AK90" s="193">
        <f t="shared" si="33"/>
        <v>0</v>
      </c>
      <c r="AL90" s="193">
        <f t="shared" si="33"/>
        <v>0</v>
      </c>
      <c r="AM90" s="193">
        <f t="shared" si="33"/>
        <v>0</v>
      </c>
    </row>
    <row r="91" spans="1:39" s="174" customFormat="1" x14ac:dyDescent="0.2">
      <c r="A91" s="148"/>
      <c r="B91" s="194">
        <v>2019</v>
      </c>
      <c r="C91" s="194">
        <f>B91+1</f>
        <v>2020</v>
      </c>
      <c r="D91" s="143">
        <f t="shared" ref="D91:AM91" si="34">C91+1</f>
        <v>2021</v>
      </c>
      <c r="E91" s="143">
        <f t="shared" si="34"/>
        <v>2022</v>
      </c>
      <c r="F91" s="143">
        <f t="shared" si="34"/>
        <v>2023</v>
      </c>
      <c r="G91" s="143">
        <f t="shared" si="34"/>
        <v>2024</v>
      </c>
      <c r="H91" s="143">
        <f t="shared" si="34"/>
        <v>2025</v>
      </c>
      <c r="I91" s="143">
        <f t="shared" si="34"/>
        <v>2026</v>
      </c>
      <c r="J91" s="143">
        <f t="shared" si="34"/>
        <v>2027</v>
      </c>
      <c r="K91" s="143">
        <f t="shared" si="34"/>
        <v>2028</v>
      </c>
      <c r="L91" s="143">
        <f t="shared" si="34"/>
        <v>2029</v>
      </c>
      <c r="M91" s="143">
        <f t="shared" si="34"/>
        <v>2030</v>
      </c>
      <c r="N91" s="143">
        <f t="shared" si="34"/>
        <v>2031</v>
      </c>
      <c r="O91" s="143">
        <f t="shared" si="34"/>
        <v>2032</v>
      </c>
      <c r="P91" s="143">
        <f t="shared" si="34"/>
        <v>2033</v>
      </c>
      <c r="Q91" s="143">
        <f t="shared" si="34"/>
        <v>2034</v>
      </c>
      <c r="R91" s="143">
        <f t="shared" si="34"/>
        <v>2035</v>
      </c>
      <c r="S91" s="143">
        <f t="shared" si="34"/>
        <v>2036</v>
      </c>
      <c r="T91" s="143">
        <f t="shared" si="34"/>
        <v>2037</v>
      </c>
      <c r="U91" s="143">
        <f t="shared" si="34"/>
        <v>2038</v>
      </c>
      <c r="V91" s="143">
        <f t="shared" si="34"/>
        <v>2039</v>
      </c>
      <c r="W91" s="143">
        <f t="shared" si="34"/>
        <v>2040</v>
      </c>
      <c r="X91" s="143">
        <f t="shared" si="34"/>
        <v>2041</v>
      </c>
      <c r="Y91" s="143">
        <f t="shared" si="34"/>
        <v>2042</v>
      </c>
      <c r="Z91" s="143">
        <f t="shared" si="34"/>
        <v>2043</v>
      </c>
      <c r="AA91" s="143">
        <f t="shared" si="34"/>
        <v>2044</v>
      </c>
      <c r="AB91" s="143">
        <f t="shared" si="34"/>
        <v>2045</v>
      </c>
      <c r="AC91" s="143">
        <f t="shared" si="34"/>
        <v>2046</v>
      </c>
      <c r="AD91" s="143">
        <f t="shared" si="34"/>
        <v>2047</v>
      </c>
      <c r="AE91" s="143">
        <f t="shared" si="34"/>
        <v>2048</v>
      </c>
      <c r="AF91" s="143">
        <f t="shared" si="34"/>
        <v>2049</v>
      </c>
      <c r="AG91" s="143">
        <f t="shared" si="34"/>
        <v>2050</v>
      </c>
      <c r="AH91" s="143">
        <f t="shared" si="34"/>
        <v>2051</v>
      </c>
      <c r="AI91" s="143">
        <f t="shared" si="34"/>
        <v>2052</v>
      </c>
      <c r="AJ91" s="143">
        <f t="shared" si="34"/>
        <v>2053</v>
      </c>
      <c r="AK91" s="143">
        <f t="shared" si="34"/>
        <v>2054</v>
      </c>
      <c r="AL91" s="143">
        <f t="shared" si="34"/>
        <v>2055</v>
      </c>
      <c r="AM91" s="143">
        <f t="shared" si="34"/>
        <v>2056</v>
      </c>
    </row>
    <row r="92" spans="1:39" ht="15.6" customHeight="1" x14ac:dyDescent="0.2">
      <c r="A92" s="195" t="s">
        <v>248</v>
      </c>
      <c r="B92" s="89"/>
      <c r="C92" s="89"/>
      <c r="D92" s="89"/>
      <c r="E92" s="89"/>
      <c r="F92" s="89"/>
      <c r="G92" s="89"/>
      <c r="H92" s="89"/>
      <c r="I92" s="89"/>
      <c r="J92" s="89"/>
      <c r="K92" s="89"/>
      <c r="L92" s="196">
        <v>10</v>
      </c>
      <c r="M92" s="89"/>
      <c r="N92" s="89">
        <v>10</v>
      </c>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v>35</v>
      </c>
    </row>
    <row r="93" spans="1:39" ht="12.75" x14ac:dyDescent="0.2">
      <c r="A93" s="90" t="s">
        <v>247</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row>
    <row r="94" spans="1:39" ht="12.75" x14ac:dyDescent="0.2">
      <c r="A94" s="90" t="s">
        <v>246</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row>
    <row r="95" spans="1:39" ht="12.75" x14ac:dyDescent="0.2">
      <c r="A95" s="90" t="s">
        <v>245</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row>
    <row r="96" spans="1:39" ht="12.75" x14ac:dyDescent="0.2">
      <c r="A96" s="91" t="s">
        <v>244</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row>
    <row r="97" spans="1:49" ht="33" customHeight="1" x14ac:dyDescent="0.2">
      <c r="A97" s="486" t="s">
        <v>475</v>
      </c>
      <c r="B97" s="486"/>
      <c r="C97" s="486"/>
      <c r="D97" s="486"/>
      <c r="E97" s="486"/>
      <c r="F97" s="486"/>
      <c r="G97" s="486"/>
      <c r="H97" s="486"/>
      <c r="I97" s="486"/>
      <c r="J97" s="486"/>
      <c r="K97" s="486"/>
      <c r="L97" s="486"/>
      <c r="M97" s="189"/>
      <c r="N97" s="189"/>
      <c r="O97" s="189"/>
      <c r="P97" s="189"/>
      <c r="Q97" s="189"/>
      <c r="R97" s="189"/>
      <c r="S97" s="189"/>
      <c r="T97" s="189"/>
      <c r="U97" s="189"/>
      <c r="V97" s="189"/>
      <c r="W97" s="189"/>
      <c r="X97" s="189"/>
      <c r="Y97" s="189"/>
      <c r="Z97" s="189"/>
      <c r="AA97" s="189"/>
      <c r="AB97" s="189"/>
      <c r="AC97" s="189"/>
      <c r="AD97" s="189"/>
      <c r="AE97" s="189"/>
      <c r="AF97" s="189"/>
      <c r="AG97" s="189"/>
      <c r="AH97" s="189"/>
      <c r="AI97" s="189"/>
      <c r="AJ97" s="189"/>
      <c r="AK97" s="189"/>
      <c r="AL97" s="189"/>
      <c r="AM97" s="189"/>
    </row>
    <row r="98" spans="1:49" x14ac:dyDescent="0.2">
      <c r="C98" s="197"/>
    </row>
    <row r="99" spans="1:49" s="201" customFormat="1" ht="16.5" hidden="1" thickTop="1" x14ac:dyDescent="0.2">
      <c r="A99" s="198" t="s">
        <v>476</v>
      </c>
      <c r="B99" s="199">
        <f>B81*B85</f>
        <v>-112258</v>
      </c>
      <c r="C99" s="200">
        <f>C81*C85</f>
        <v>0</v>
      </c>
      <c r="D99" s="200">
        <f t="shared" ref="D99:AM99" si="35">D81*D85</f>
        <v>-450638.0424491716</v>
      </c>
      <c r="E99" s="200">
        <f t="shared" si="35"/>
        <v>0</v>
      </c>
      <c r="F99" s="200">
        <f t="shared" si="35"/>
        <v>0</v>
      </c>
      <c r="G99" s="200">
        <f t="shared" si="35"/>
        <v>0</v>
      </c>
      <c r="H99" s="200">
        <f t="shared" si="35"/>
        <v>0</v>
      </c>
      <c r="I99" s="200">
        <f t="shared" si="35"/>
        <v>0</v>
      </c>
      <c r="J99" s="200">
        <f>J81*J85</f>
        <v>0</v>
      </c>
      <c r="K99" s="200">
        <f t="shared" si="35"/>
        <v>0</v>
      </c>
      <c r="L99" s="200">
        <f>L81*L85</f>
        <v>0</v>
      </c>
      <c r="M99" s="200">
        <f t="shared" si="35"/>
        <v>0</v>
      </c>
      <c r="N99" s="200">
        <f t="shared" si="35"/>
        <v>0</v>
      </c>
      <c r="O99" s="200">
        <f t="shared" si="35"/>
        <v>0</v>
      </c>
      <c r="P99" s="200">
        <f t="shared" si="35"/>
        <v>0</v>
      </c>
      <c r="Q99" s="200">
        <f t="shared" si="35"/>
        <v>0</v>
      </c>
      <c r="R99" s="200">
        <f t="shared" si="35"/>
        <v>0</v>
      </c>
      <c r="S99" s="200">
        <f t="shared" si="35"/>
        <v>0</v>
      </c>
      <c r="T99" s="200">
        <f t="shared" si="35"/>
        <v>0</v>
      </c>
      <c r="U99" s="200">
        <f t="shared" si="35"/>
        <v>0</v>
      </c>
      <c r="V99" s="200">
        <f t="shared" si="35"/>
        <v>0</v>
      </c>
      <c r="W99" s="200">
        <f t="shared" si="35"/>
        <v>0</v>
      </c>
      <c r="X99" s="200">
        <f t="shared" si="35"/>
        <v>0</v>
      </c>
      <c r="Y99" s="200">
        <f t="shared" si="35"/>
        <v>0</v>
      </c>
      <c r="Z99" s="200">
        <f t="shared" si="35"/>
        <v>0</v>
      </c>
      <c r="AA99" s="200">
        <f t="shared" si="35"/>
        <v>0</v>
      </c>
      <c r="AB99" s="200">
        <f t="shared" si="35"/>
        <v>0</v>
      </c>
      <c r="AC99" s="200">
        <f t="shared" si="35"/>
        <v>0</v>
      </c>
      <c r="AD99" s="200">
        <f t="shared" si="35"/>
        <v>0</v>
      </c>
      <c r="AE99" s="200">
        <f t="shared" si="35"/>
        <v>0</v>
      </c>
      <c r="AF99" s="200">
        <f t="shared" si="35"/>
        <v>0</v>
      </c>
      <c r="AG99" s="200">
        <f t="shared" si="35"/>
        <v>0</v>
      </c>
      <c r="AH99" s="200">
        <f t="shared" si="35"/>
        <v>0</v>
      </c>
      <c r="AI99" s="200">
        <f t="shared" si="35"/>
        <v>0</v>
      </c>
      <c r="AJ99" s="200">
        <f t="shared" si="35"/>
        <v>0</v>
      </c>
      <c r="AK99" s="200">
        <f t="shared" si="35"/>
        <v>0</v>
      </c>
      <c r="AL99" s="200">
        <f t="shared" si="35"/>
        <v>0</v>
      </c>
      <c r="AM99" s="200">
        <f t="shared" si="35"/>
        <v>0</v>
      </c>
    </row>
    <row r="100" spans="1:49" s="204" customFormat="1" hidden="1" x14ac:dyDescent="0.2">
      <c r="A100" s="202" t="e">
        <f>#REF!</f>
        <v>#REF!</v>
      </c>
      <c r="B100" s="203"/>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c r="AK100" s="171"/>
      <c r="AL100" s="171"/>
      <c r="AM100" s="171"/>
    </row>
    <row r="101" spans="1:49" s="204" customFormat="1" hidden="1" x14ac:dyDescent="0.2">
      <c r="A101" s="202" t="e">
        <f>#REF!</f>
        <v>#REF!</v>
      </c>
      <c r="B101" s="203"/>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c r="AJ101" s="171"/>
      <c r="AK101" s="171"/>
      <c r="AL101" s="171"/>
      <c r="AM101" s="171"/>
    </row>
    <row r="102" spans="1:49" s="204" customFormat="1" hidden="1" x14ac:dyDescent="0.2">
      <c r="A102" s="205" t="s">
        <v>477</v>
      </c>
      <c r="B102" s="312" t="e">
        <f>(A101+-A100)/-A100</f>
        <v>#REF!</v>
      </c>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c r="AJ102" s="171"/>
      <c r="AK102" s="171"/>
      <c r="AL102" s="171"/>
      <c r="AM102" s="171"/>
    </row>
    <row r="103" spans="1:49" s="204" customFormat="1" hidden="1" x14ac:dyDescent="0.2">
      <c r="A103" s="206"/>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1"/>
      <c r="AL103" s="171"/>
      <c r="AM103" s="171"/>
    </row>
    <row r="104" spans="1:49" ht="12.75" hidden="1" x14ac:dyDescent="0.2">
      <c r="A104" s="313" t="s">
        <v>478</v>
      </c>
      <c r="B104" s="313" t="s">
        <v>479</v>
      </c>
      <c r="C104" s="313" t="s">
        <v>480</v>
      </c>
      <c r="D104" s="313" t="s">
        <v>481</v>
      </c>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c r="AE104" s="207"/>
      <c r="AF104" s="207"/>
      <c r="AG104" s="207"/>
      <c r="AH104" s="207"/>
      <c r="AI104" s="207"/>
      <c r="AJ104" s="207"/>
      <c r="AK104" s="207"/>
      <c r="AL104" s="207"/>
      <c r="AM104" s="207"/>
      <c r="AN104" s="207"/>
      <c r="AO104" s="207"/>
      <c r="AP104" s="207"/>
      <c r="AQ104" s="207"/>
      <c r="AR104" s="207"/>
      <c r="AS104" s="207"/>
      <c r="AT104" s="207"/>
      <c r="AU104" s="207"/>
      <c r="AV104" s="207"/>
      <c r="AW104" s="207"/>
    </row>
    <row r="105" spans="1:49" ht="12.75" hidden="1" x14ac:dyDescent="0.2">
      <c r="A105" s="314">
        <f>G30/1000/1000</f>
        <v>-0.71593965044027497</v>
      </c>
      <c r="B105" s="315">
        <f>L88</f>
        <v>0</v>
      </c>
      <c r="C105" s="316" t="str">
        <f>G28</f>
        <v>не окупается</v>
      </c>
      <c r="D105" s="316" t="str">
        <f>G29</f>
        <v>не окупается</v>
      </c>
      <c r="E105" s="208" t="s">
        <v>482</v>
      </c>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8"/>
      <c r="AI105" s="208"/>
      <c r="AJ105" s="208"/>
      <c r="AK105" s="208"/>
      <c r="AL105" s="208"/>
      <c r="AM105" s="208"/>
      <c r="AN105" s="208"/>
      <c r="AO105" s="208"/>
      <c r="AP105" s="208"/>
      <c r="AQ105" s="208"/>
      <c r="AR105" s="208"/>
      <c r="AS105" s="208"/>
      <c r="AT105" s="208"/>
      <c r="AU105" s="208"/>
      <c r="AV105" s="208"/>
      <c r="AW105" s="208"/>
    </row>
    <row r="106" spans="1:49" ht="12.75" hidden="1" x14ac:dyDescent="0.2">
      <c r="A106" s="209"/>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c r="AE106" s="207"/>
      <c r="AF106" s="207"/>
      <c r="AG106" s="207"/>
      <c r="AH106" s="207"/>
      <c r="AI106" s="207"/>
      <c r="AJ106" s="207"/>
      <c r="AK106" s="207"/>
      <c r="AL106" s="207"/>
      <c r="AM106" s="207"/>
      <c r="AN106" s="207"/>
      <c r="AO106" s="207"/>
      <c r="AP106" s="207"/>
      <c r="AQ106" s="207"/>
      <c r="AR106" s="207"/>
      <c r="AS106" s="207"/>
      <c r="AT106" s="207"/>
      <c r="AU106" s="207"/>
      <c r="AV106" s="207"/>
      <c r="AW106" s="207"/>
    </row>
    <row r="107" spans="1:49" ht="12.75" hidden="1" x14ac:dyDescent="0.2">
      <c r="A107" s="317"/>
      <c r="B107" s="318">
        <v>2016</v>
      </c>
      <c r="C107" s="318">
        <v>2017</v>
      </c>
      <c r="D107" s="319">
        <f t="shared" ref="D107:AM107" si="36">C107+1</f>
        <v>2018</v>
      </c>
      <c r="E107" s="319">
        <f t="shared" si="36"/>
        <v>2019</v>
      </c>
      <c r="F107" s="319">
        <f t="shared" si="36"/>
        <v>2020</v>
      </c>
      <c r="G107" s="319">
        <f t="shared" si="36"/>
        <v>2021</v>
      </c>
      <c r="H107" s="319">
        <f t="shared" si="36"/>
        <v>2022</v>
      </c>
      <c r="I107" s="319">
        <f t="shared" si="36"/>
        <v>2023</v>
      </c>
      <c r="J107" s="319">
        <f t="shared" si="36"/>
        <v>2024</v>
      </c>
      <c r="K107" s="319">
        <f t="shared" si="36"/>
        <v>2025</v>
      </c>
      <c r="L107" s="319">
        <f t="shared" si="36"/>
        <v>2026</v>
      </c>
      <c r="M107" s="319">
        <f t="shared" si="36"/>
        <v>2027</v>
      </c>
      <c r="N107" s="319">
        <f t="shared" si="36"/>
        <v>2028</v>
      </c>
      <c r="O107" s="319">
        <f t="shared" si="36"/>
        <v>2029</v>
      </c>
      <c r="P107" s="319">
        <f t="shared" si="36"/>
        <v>2030</v>
      </c>
      <c r="Q107" s="319">
        <f t="shared" si="36"/>
        <v>2031</v>
      </c>
      <c r="R107" s="319">
        <f t="shared" si="36"/>
        <v>2032</v>
      </c>
      <c r="S107" s="319">
        <f t="shared" si="36"/>
        <v>2033</v>
      </c>
      <c r="T107" s="319">
        <f t="shared" si="36"/>
        <v>2034</v>
      </c>
      <c r="U107" s="319">
        <f t="shared" si="36"/>
        <v>2035</v>
      </c>
      <c r="V107" s="319">
        <f t="shared" si="36"/>
        <v>2036</v>
      </c>
      <c r="W107" s="319">
        <f t="shared" si="36"/>
        <v>2037</v>
      </c>
      <c r="X107" s="319">
        <f t="shared" si="36"/>
        <v>2038</v>
      </c>
      <c r="Y107" s="319">
        <f t="shared" si="36"/>
        <v>2039</v>
      </c>
      <c r="Z107" s="319">
        <f t="shared" si="36"/>
        <v>2040</v>
      </c>
      <c r="AA107" s="319">
        <f t="shared" si="36"/>
        <v>2041</v>
      </c>
      <c r="AB107" s="319">
        <f t="shared" si="36"/>
        <v>2042</v>
      </c>
      <c r="AC107" s="319">
        <f t="shared" si="36"/>
        <v>2043</v>
      </c>
      <c r="AD107" s="319">
        <f t="shared" si="36"/>
        <v>2044</v>
      </c>
      <c r="AE107" s="319">
        <f t="shared" si="36"/>
        <v>2045</v>
      </c>
      <c r="AF107" s="319">
        <f t="shared" si="36"/>
        <v>2046</v>
      </c>
      <c r="AG107" s="319">
        <f t="shared" si="36"/>
        <v>2047</v>
      </c>
      <c r="AH107" s="319">
        <f t="shared" si="36"/>
        <v>2048</v>
      </c>
      <c r="AI107" s="319">
        <f t="shared" si="36"/>
        <v>2049</v>
      </c>
      <c r="AJ107" s="319">
        <f t="shared" si="36"/>
        <v>2050</v>
      </c>
      <c r="AK107" s="319">
        <f t="shared" si="36"/>
        <v>2051</v>
      </c>
      <c r="AL107" s="319">
        <f t="shared" si="36"/>
        <v>2052</v>
      </c>
      <c r="AM107" s="319">
        <f t="shared" si="36"/>
        <v>2053</v>
      </c>
    </row>
    <row r="108" spans="1:49" ht="12.75" hidden="1" x14ac:dyDescent="0.2">
      <c r="A108" s="320" t="s">
        <v>483</v>
      </c>
      <c r="B108" s="321"/>
      <c r="C108" s="321">
        <f>C109*$B$111*$B$112*1000</f>
        <v>0</v>
      </c>
      <c r="D108" s="321">
        <f t="shared" ref="D108:AM108" si="37">D109*$B$111*$B$112*1000</f>
        <v>0</v>
      </c>
      <c r="E108" s="321">
        <f>E109*$B$111*$B$112*1000</f>
        <v>0</v>
      </c>
      <c r="F108" s="321">
        <f t="shared" si="37"/>
        <v>0</v>
      </c>
      <c r="G108" s="321">
        <f t="shared" si="37"/>
        <v>0</v>
      </c>
      <c r="H108" s="321">
        <f t="shared" si="37"/>
        <v>0</v>
      </c>
      <c r="I108" s="321">
        <f t="shared" si="37"/>
        <v>0</v>
      </c>
      <c r="J108" s="321">
        <f t="shared" si="37"/>
        <v>0</v>
      </c>
      <c r="K108" s="321">
        <f t="shared" si="37"/>
        <v>0</v>
      </c>
      <c r="L108" s="321">
        <f t="shared" si="37"/>
        <v>0</v>
      </c>
      <c r="M108" s="321">
        <f t="shared" si="37"/>
        <v>0</v>
      </c>
      <c r="N108" s="321">
        <f t="shared" si="37"/>
        <v>0</v>
      </c>
      <c r="O108" s="321">
        <f t="shared" si="37"/>
        <v>0</v>
      </c>
      <c r="P108" s="321">
        <f t="shared" si="37"/>
        <v>0</v>
      </c>
      <c r="Q108" s="321">
        <f t="shared" si="37"/>
        <v>0</v>
      </c>
      <c r="R108" s="321">
        <f t="shared" si="37"/>
        <v>0</v>
      </c>
      <c r="S108" s="321">
        <f t="shared" si="37"/>
        <v>0</v>
      </c>
      <c r="T108" s="321">
        <f t="shared" si="37"/>
        <v>0</v>
      </c>
      <c r="U108" s="321">
        <f t="shared" si="37"/>
        <v>0</v>
      </c>
      <c r="V108" s="321">
        <f t="shared" si="37"/>
        <v>0</v>
      </c>
      <c r="W108" s="321">
        <f t="shared" si="37"/>
        <v>0</v>
      </c>
      <c r="X108" s="321">
        <f t="shared" si="37"/>
        <v>0</v>
      </c>
      <c r="Y108" s="321">
        <f t="shared" si="37"/>
        <v>0</v>
      </c>
      <c r="Z108" s="321">
        <f t="shared" si="37"/>
        <v>0</v>
      </c>
      <c r="AA108" s="321">
        <f t="shared" si="37"/>
        <v>0</v>
      </c>
      <c r="AB108" s="321">
        <f t="shared" si="37"/>
        <v>0</v>
      </c>
      <c r="AC108" s="321">
        <f t="shared" si="37"/>
        <v>0</v>
      </c>
      <c r="AD108" s="321">
        <f t="shared" si="37"/>
        <v>0</v>
      </c>
      <c r="AE108" s="321">
        <f t="shared" si="37"/>
        <v>0</v>
      </c>
      <c r="AF108" s="321">
        <f t="shared" si="37"/>
        <v>0</v>
      </c>
      <c r="AG108" s="321">
        <f t="shared" si="37"/>
        <v>0</v>
      </c>
      <c r="AH108" s="321">
        <f t="shared" si="37"/>
        <v>0</v>
      </c>
      <c r="AI108" s="321">
        <f t="shared" si="37"/>
        <v>0</v>
      </c>
      <c r="AJ108" s="321">
        <f t="shared" si="37"/>
        <v>0</v>
      </c>
      <c r="AK108" s="321">
        <f t="shared" si="37"/>
        <v>0</v>
      </c>
      <c r="AL108" s="321">
        <f t="shared" si="37"/>
        <v>0</v>
      </c>
      <c r="AM108" s="321">
        <f t="shared" si="37"/>
        <v>0</v>
      </c>
    </row>
    <row r="109" spans="1:49" ht="12.75" hidden="1" x14ac:dyDescent="0.2">
      <c r="A109" s="320" t="s">
        <v>484</v>
      </c>
      <c r="B109" s="319"/>
      <c r="C109" s="319">
        <f>B109+$I$120*C113</f>
        <v>0</v>
      </c>
      <c r="D109" s="319">
        <f>C109+$I$120*D113</f>
        <v>0</v>
      </c>
      <c r="E109" s="319">
        <f t="shared" ref="E109:AM109" si="38">D109+$I$120*E113</f>
        <v>0</v>
      </c>
      <c r="F109" s="319">
        <f t="shared" si="38"/>
        <v>0</v>
      </c>
      <c r="G109" s="319">
        <f t="shared" si="38"/>
        <v>0</v>
      </c>
      <c r="H109" s="319">
        <f t="shared" si="38"/>
        <v>0</v>
      </c>
      <c r="I109" s="319">
        <f t="shared" si="38"/>
        <v>0</v>
      </c>
      <c r="J109" s="319">
        <f t="shared" si="38"/>
        <v>0</v>
      </c>
      <c r="K109" s="319">
        <f t="shared" si="38"/>
        <v>0</v>
      </c>
      <c r="L109" s="319">
        <f t="shared" si="38"/>
        <v>0</v>
      </c>
      <c r="M109" s="319">
        <f t="shared" si="38"/>
        <v>0</v>
      </c>
      <c r="N109" s="319">
        <f t="shared" si="38"/>
        <v>0</v>
      </c>
      <c r="O109" s="319">
        <f t="shared" si="38"/>
        <v>0</v>
      </c>
      <c r="P109" s="319">
        <f t="shared" si="38"/>
        <v>0</v>
      </c>
      <c r="Q109" s="319">
        <f t="shared" si="38"/>
        <v>0</v>
      </c>
      <c r="R109" s="319">
        <f t="shared" si="38"/>
        <v>0</v>
      </c>
      <c r="S109" s="319">
        <f t="shared" si="38"/>
        <v>0</v>
      </c>
      <c r="T109" s="319">
        <f t="shared" si="38"/>
        <v>0</v>
      </c>
      <c r="U109" s="319">
        <f t="shared" si="38"/>
        <v>0</v>
      </c>
      <c r="V109" s="319">
        <f t="shared" si="38"/>
        <v>0</v>
      </c>
      <c r="W109" s="319">
        <f t="shared" si="38"/>
        <v>0</v>
      </c>
      <c r="X109" s="319">
        <f t="shared" si="38"/>
        <v>0</v>
      </c>
      <c r="Y109" s="319">
        <f t="shared" si="38"/>
        <v>0</v>
      </c>
      <c r="Z109" s="319">
        <f t="shared" si="38"/>
        <v>0</v>
      </c>
      <c r="AA109" s="319">
        <f t="shared" si="38"/>
        <v>0</v>
      </c>
      <c r="AB109" s="319">
        <f t="shared" si="38"/>
        <v>0</v>
      </c>
      <c r="AC109" s="319">
        <f t="shared" si="38"/>
        <v>0</v>
      </c>
      <c r="AD109" s="319">
        <f t="shared" si="38"/>
        <v>0</v>
      </c>
      <c r="AE109" s="319">
        <f t="shared" si="38"/>
        <v>0</v>
      </c>
      <c r="AF109" s="319">
        <f t="shared" si="38"/>
        <v>0</v>
      </c>
      <c r="AG109" s="319">
        <f t="shared" si="38"/>
        <v>0</v>
      </c>
      <c r="AH109" s="319">
        <f t="shared" si="38"/>
        <v>0</v>
      </c>
      <c r="AI109" s="319">
        <f t="shared" si="38"/>
        <v>0</v>
      </c>
      <c r="AJ109" s="319">
        <f t="shared" si="38"/>
        <v>0</v>
      </c>
      <c r="AK109" s="319">
        <f t="shared" si="38"/>
        <v>0</v>
      </c>
      <c r="AL109" s="319">
        <f t="shared" si="38"/>
        <v>0</v>
      </c>
      <c r="AM109" s="319">
        <f t="shared" si="38"/>
        <v>0</v>
      </c>
    </row>
    <row r="110" spans="1:49" ht="12.75" hidden="1" x14ac:dyDescent="0.2">
      <c r="A110" s="320" t="s">
        <v>485</v>
      </c>
      <c r="B110" s="322">
        <v>0.93</v>
      </c>
      <c r="C110" s="319"/>
      <c r="D110" s="319"/>
      <c r="E110" s="319"/>
      <c r="F110" s="319"/>
      <c r="G110" s="319"/>
      <c r="H110" s="319"/>
      <c r="I110" s="319"/>
      <c r="J110" s="319"/>
      <c r="K110" s="319"/>
      <c r="L110" s="319"/>
      <c r="M110" s="319"/>
      <c r="N110" s="319"/>
      <c r="O110" s="319"/>
      <c r="P110" s="319"/>
      <c r="Q110" s="319"/>
      <c r="R110" s="319"/>
      <c r="S110" s="319"/>
      <c r="T110" s="319"/>
      <c r="U110" s="319"/>
      <c r="V110" s="319"/>
      <c r="W110" s="319"/>
      <c r="X110" s="319"/>
      <c r="Y110" s="319"/>
      <c r="Z110" s="319"/>
      <c r="AA110" s="319"/>
      <c r="AB110" s="319"/>
      <c r="AC110" s="319"/>
      <c r="AD110" s="319"/>
      <c r="AE110" s="319"/>
      <c r="AF110" s="319"/>
      <c r="AG110" s="319"/>
      <c r="AH110" s="319"/>
      <c r="AI110" s="319"/>
      <c r="AJ110" s="319"/>
      <c r="AK110" s="319"/>
      <c r="AL110" s="319"/>
      <c r="AM110" s="319"/>
    </row>
    <row r="111" spans="1:49" ht="12.75" hidden="1" x14ac:dyDescent="0.2">
      <c r="A111" s="320" t="s">
        <v>486</v>
      </c>
      <c r="B111" s="322">
        <v>4380</v>
      </c>
      <c r="C111" s="319"/>
      <c r="D111" s="319"/>
      <c r="E111" s="319"/>
      <c r="F111" s="319"/>
      <c r="G111" s="319"/>
      <c r="H111" s="319"/>
      <c r="I111" s="319"/>
      <c r="J111" s="319"/>
      <c r="K111" s="319"/>
      <c r="L111" s="319"/>
      <c r="M111" s="319"/>
      <c r="N111" s="319"/>
      <c r="O111" s="319"/>
      <c r="P111" s="319"/>
      <c r="Q111" s="319"/>
      <c r="R111" s="319"/>
      <c r="S111" s="319"/>
      <c r="T111" s="319"/>
      <c r="U111" s="319"/>
      <c r="V111" s="319"/>
      <c r="W111" s="319"/>
      <c r="X111" s="319"/>
      <c r="Y111" s="319"/>
      <c r="Z111" s="319"/>
      <c r="AA111" s="319"/>
      <c r="AB111" s="319"/>
      <c r="AC111" s="319"/>
      <c r="AD111" s="319"/>
      <c r="AE111" s="319"/>
      <c r="AF111" s="319"/>
      <c r="AG111" s="319"/>
      <c r="AH111" s="319"/>
      <c r="AI111" s="319"/>
      <c r="AJ111" s="319"/>
      <c r="AK111" s="319"/>
      <c r="AL111" s="319"/>
      <c r="AM111" s="319"/>
    </row>
    <row r="112" spans="1:49" ht="12.75" hidden="1" x14ac:dyDescent="0.2">
      <c r="A112" s="320" t="s">
        <v>487</v>
      </c>
      <c r="B112" s="318">
        <f>$B$131</f>
        <v>1.4332</v>
      </c>
      <c r="C112" s="319"/>
      <c r="D112" s="319"/>
      <c r="E112" s="319"/>
      <c r="F112" s="319"/>
      <c r="G112" s="319"/>
      <c r="H112" s="319"/>
      <c r="I112" s="319"/>
      <c r="J112" s="319"/>
      <c r="K112" s="319"/>
      <c r="L112" s="319"/>
      <c r="M112" s="319"/>
      <c r="N112" s="319"/>
      <c r="O112" s="319"/>
      <c r="P112" s="319"/>
      <c r="Q112" s="319"/>
      <c r="R112" s="319"/>
      <c r="S112" s="319"/>
      <c r="T112" s="319"/>
      <c r="U112" s="319"/>
      <c r="V112" s="319"/>
      <c r="W112" s="319"/>
      <c r="X112" s="319"/>
      <c r="Y112" s="319"/>
      <c r="Z112" s="319"/>
      <c r="AA112" s="319"/>
      <c r="AB112" s="319"/>
      <c r="AC112" s="319"/>
      <c r="AD112" s="319"/>
      <c r="AE112" s="319"/>
      <c r="AF112" s="319"/>
      <c r="AG112" s="319"/>
      <c r="AH112" s="319"/>
      <c r="AI112" s="319"/>
      <c r="AJ112" s="319"/>
      <c r="AK112" s="319"/>
      <c r="AL112" s="319"/>
      <c r="AM112" s="319"/>
    </row>
    <row r="113" spans="1:49" ht="15" hidden="1" x14ac:dyDescent="0.2">
      <c r="A113" s="323" t="s">
        <v>488</v>
      </c>
      <c r="B113" s="324">
        <v>0</v>
      </c>
      <c r="C113" s="325">
        <v>0.33</v>
      </c>
      <c r="D113" s="325">
        <v>0.33</v>
      </c>
      <c r="E113" s="325">
        <v>0.34</v>
      </c>
      <c r="F113" s="324">
        <v>0</v>
      </c>
      <c r="G113" s="324">
        <v>0</v>
      </c>
      <c r="H113" s="324">
        <v>0</v>
      </c>
      <c r="I113" s="324">
        <v>0</v>
      </c>
      <c r="J113" s="324">
        <v>0</v>
      </c>
      <c r="K113" s="324">
        <v>0</v>
      </c>
      <c r="L113" s="324">
        <v>0</v>
      </c>
      <c r="M113" s="324">
        <v>0</v>
      </c>
      <c r="N113" s="324">
        <v>0</v>
      </c>
      <c r="O113" s="324">
        <v>0</v>
      </c>
      <c r="P113" s="324">
        <v>0</v>
      </c>
      <c r="Q113" s="324">
        <v>0</v>
      </c>
      <c r="R113" s="324">
        <v>0</v>
      </c>
      <c r="S113" s="324">
        <v>0</v>
      </c>
      <c r="T113" s="324">
        <v>0</v>
      </c>
      <c r="U113" s="324">
        <v>0</v>
      </c>
      <c r="V113" s="324">
        <v>0</v>
      </c>
      <c r="W113" s="324">
        <v>0</v>
      </c>
      <c r="X113" s="324">
        <v>0</v>
      </c>
      <c r="Y113" s="324">
        <v>0</v>
      </c>
      <c r="Z113" s="324">
        <v>0</v>
      </c>
      <c r="AA113" s="324">
        <v>0</v>
      </c>
      <c r="AB113" s="324">
        <v>0</v>
      </c>
      <c r="AC113" s="324">
        <v>0</v>
      </c>
      <c r="AD113" s="324">
        <v>0</v>
      </c>
      <c r="AE113" s="324">
        <v>0</v>
      </c>
      <c r="AF113" s="324">
        <v>0</v>
      </c>
      <c r="AG113" s="324">
        <v>0</v>
      </c>
      <c r="AH113" s="324">
        <v>0</v>
      </c>
      <c r="AI113" s="324">
        <v>0</v>
      </c>
      <c r="AJ113" s="324">
        <v>0</v>
      </c>
      <c r="AK113" s="324">
        <v>0</v>
      </c>
      <c r="AL113" s="324">
        <v>0</v>
      </c>
      <c r="AM113" s="324">
        <v>0</v>
      </c>
    </row>
    <row r="114" spans="1:49" ht="12.75" hidden="1" x14ac:dyDescent="0.2">
      <c r="A114" s="209"/>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c r="AE114" s="207"/>
      <c r="AF114" s="207"/>
      <c r="AG114" s="207"/>
      <c r="AH114" s="207"/>
      <c r="AI114" s="207"/>
      <c r="AJ114" s="207"/>
      <c r="AK114" s="207"/>
      <c r="AL114" s="207"/>
      <c r="AM114" s="207"/>
      <c r="AN114" s="207"/>
      <c r="AO114" s="207"/>
      <c r="AP114" s="207"/>
      <c r="AQ114" s="207"/>
      <c r="AR114" s="207"/>
      <c r="AS114" s="207"/>
      <c r="AT114" s="207"/>
      <c r="AU114" s="207"/>
      <c r="AV114" s="207"/>
      <c r="AW114" s="207"/>
    </row>
    <row r="115" spans="1:49" ht="12.75" hidden="1" x14ac:dyDescent="0.2">
      <c r="A115" s="209"/>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c r="AF115" s="207"/>
      <c r="AG115" s="207"/>
      <c r="AH115" s="207"/>
      <c r="AI115" s="207"/>
      <c r="AJ115" s="207"/>
      <c r="AK115" s="207"/>
      <c r="AL115" s="207"/>
      <c r="AM115" s="207"/>
      <c r="AN115" s="207"/>
      <c r="AO115" s="207"/>
      <c r="AP115" s="207"/>
      <c r="AQ115" s="207"/>
      <c r="AR115" s="207"/>
      <c r="AS115" s="207"/>
      <c r="AT115" s="207"/>
      <c r="AU115" s="207"/>
      <c r="AV115" s="207"/>
      <c r="AW115" s="207"/>
    </row>
    <row r="116" spans="1:49" ht="12.75" hidden="1" x14ac:dyDescent="0.2">
      <c r="A116" s="317"/>
      <c r="B116" s="478" t="s">
        <v>489</v>
      </c>
      <c r="C116" s="479"/>
      <c r="D116" s="478" t="s">
        <v>490</v>
      </c>
      <c r="E116" s="479"/>
      <c r="F116" s="317"/>
      <c r="G116" s="317"/>
      <c r="H116" s="317"/>
      <c r="I116" s="317"/>
      <c r="J116" s="31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c r="AK116" s="207"/>
      <c r="AL116" s="207"/>
      <c r="AM116" s="207"/>
      <c r="AN116" s="207"/>
      <c r="AO116" s="207"/>
      <c r="AP116" s="207"/>
      <c r="AQ116" s="207"/>
      <c r="AR116" s="207"/>
      <c r="AS116" s="207"/>
      <c r="AT116" s="207"/>
      <c r="AU116" s="207"/>
      <c r="AV116" s="207"/>
      <c r="AW116" s="207"/>
    </row>
    <row r="117" spans="1:49" ht="12.75" hidden="1" x14ac:dyDescent="0.2">
      <c r="A117" s="320" t="s">
        <v>491</v>
      </c>
      <c r="B117" s="326"/>
      <c r="C117" s="317" t="s">
        <v>492</v>
      </c>
      <c r="D117" s="326"/>
      <c r="E117" s="317" t="s">
        <v>492</v>
      </c>
      <c r="F117" s="317"/>
      <c r="G117" s="317"/>
      <c r="H117" s="317"/>
      <c r="I117" s="317"/>
      <c r="J117" s="317"/>
      <c r="K117" s="207"/>
      <c r="L117" s="207"/>
      <c r="M117" s="207"/>
      <c r="N117" s="207"/>
      <c r="O117" s="207"/>
      <c r="P117" s="207"/>
      <c r="Q117" s="207"/>
      <c r="R117" s="207"/>
      <c r="S117" s="207"/>
      <c r="T117" s="207"/>
      <c r="U117" s="207"/>
      <c r="V117" s="207"/>
      <c r="W117" s="207"/>
      <c r="X117" s="207"/>
      <c r="Y117" s="207"/>
      <c r="Z117" s="207"/>
      <c r="AA117" s="207"/>
      <c r="AB117" s="207"/>
      <c r="AC117" s="207"/>
      <c r="AD117" s="207"/>
      <c r="AE117" s="207"/>
      <c r="AF117" s="207"/>
      <c r="AG117" s="207"/>
      <c r="AH117" s="207"/>
      <c r="AI117" s="207"/>
      <c r="AJ117" s="207"/>
      <c r="AK117" s="207"/>
      <c r="AL117" s="207"/>
      <c r="AM117" s="207"/>
      <c r="AN117" s="207"/>
      <c r="AO117" s="207"/>
      <c r="AP117" s="207"/>
      <c r="AQ117" s="207"/>
      <c r="AR117" s="207"/>
      <c r="AS117" s="207"/>
      <c r="AT117" s="207"/>
      <c r="AU117" s="207"/>
      <c r="AV117" s="207"/>
      <c r="AW117" s="207"/>
    </row>
    <row r="118" spans="1:49" ht="25.5" hidden="1" x14ac:dyDescent="0.2">
      <c r="A118" s="320" t="s">
        <v>491</v>
      </c>
      <c r="B118" s="317">
        <f>$B$110*B117</f>
        <v>0</v>
      </c>
      <c r="C118" s="317" t="s">
        <v>124</v>
      </c>
      <c r="D118" s="317">
        <f>$B$110*D117</f>
        <v>0</v>
      </c>
      <c r="E118" s="317" t="s">
        <v>124</v>
      </c>
      <c r="F118" s="320" t="s">
        <v>493</v>
      </c>
      <c r="G118" s="317">
        <f>D117-B117</f>
        <v>0</v>
      </c>
      <c r="H118" s="317" t="s">
        <v>492</v>
      </c>
      <c r="I118" s="327">
        <f>$B$110*G118</f>
        <v>0</v>
      </c>
      <c r="J118" s="317" t="s">
        <v>124</v>
      </c>
      <c r="K118" s="207"/>
      <c r="L118" s="207"/>
      <c r="M118" s="207"/>
      <c r="N118" s="207"/>
      <c r="O118" s="207"/>
      <c r="P118" s="207"/>
      <c r="Q118" s="207"/>
      <c r="R118" s="207"/>
      <c r="S118" s="207"/>
      <c r="T118" s="207"/>
      <c r="U118" s="207"/>
      <c r="V118" s="207"/>
      <c r="W118" s="207"/>
      <c r="X118" s="207"/>
      <c r="Y118" s="207"/>
      <c r="Z118" s="207"/>
      <c r="AA118" s="207"/>
      <c r="AB118" s="207"/>
      <c r="AC118" s="207"/>
      <c r="AD118" s="207"/>
      <c r="AE118" s="207"/>
      <c r="AF118" s="207"/>
      <c r="AG118" s="207"/>
      <c r="AH118" s="207"/>
      <c r="AI118" s="207"/>
      <c r="AJ118" s="207"/>
      <c r="AK118" s="207"/>
      <c r="AL118" s="207"/>
      <c r="AM118" s="207"/>
      <c r="AN118" s="207"/>
      <c r="AO118" s="207"/>
      <c r="AP118" s="207"/>
      <c r="AQ118" s="207"/>
      <c r="AR118" s="207"/>
      <c r="AS118" s="207"/>
      <c r="AT118" s="207"/>
      <c r="AU118" s="207"/>
      <c r="AV118" s="207"/>
      <c r="AW118" s="207"/>
    </row>
    <row r="119" spans="1:49" ht="25.5" hidden="1" x14ac:dyDescent="0.2">
      <c r="A119" s="317"/>
      <c r="B119" s="317"/>
      <c r="C119" s="317"/>
      <c r="D119" s="317"/>
      <c r="E119" s="317"/>
      <c r="F119" s="320" t="s">
        <v>494</v>
      </c>
      <c r="G119" s="317">
        <f>I119/$B$110</f>
        <v>0</v>
      </c>
      <c r="H119" s="317" t="s">
        <v>492</v>
      </c>
      <c r="I119" s="326"/>
      <c r="J119" s="317" t="s">
        <v>124</v>
      </c>
      <c r="K119" s="207"/>
      <c r="L119" s="207"/>
      <c r="M119" s="207"/>
      <c r="N119" s="207"/>
      <c r="O119" s="207"/>
      <c r="P119" s="207"/>
      <c r="Q119" s="207"/>
      <c r="R119" s="207"/>
      <c r="S119" s="207"/>
      <c r="T119" s="207"/>
      <c r="U119" s="207"/>
      <c r="V119" s="207"/>
      <c r="W119" s="207"/>
      <c r="X119" s="207"/>
      <c r="Y119" s="207"/>
      <c r="Z119" s="207"/>
      <c r="AA119" s="207"/>
      <c r="AB119" s="207"/>
      <c r="AC119" s="207"/>
      <c r="AD119" s="207"/>
      <c r="AE119" s="207"/>
      <c r="AF119" s="207"/>
      <c r="AG119" s="207"/>
      <c r="AH119" s="207"/>
      <c r="AI119" s="207"/>
      <c r="AJ119" s="207"/>
      <c r="AK119" s="207"/>
      <c r="AL119" s="207"/>
      <c r="AM119" s="207"/>
      <c r="AN119" s="207"/>
      <c r="AO119" s="207"/>
      <c r="AP119" s="207"/>
      <c r="AQ119" s="207"/>
      <c r="AR119" s="207"/>
      <c r="AS119" s="207"/>
      <c r="AT119" s="207"/>
      <c r="AU119" s="207"/>
      <c r="AV119" s="207"/>
      <c r="AW119" s="207"/>
    </row>
    <row r="120" spans="1:49" ht="38.25" hidden="1" x14ac:dyDescent="0.2">
      <c r="A120" s="328"/>
      <c r="B120" s="329"/>
      <c r="C120" s="329"/>
      <c r="D120" s="329"/>
      <c r="E120" s="329"/>
      <c r="F120" s="330" t="s">
        <v>495</v>
      </c>
      <c r="G120" s="327">
        <f>G118</f>
        <v>0</v>
      </c>
      <c r="H120" s="317" t="s">
        <v>492</v>
      </c>
      <c r="I120" s="322">
        <f>I118</f>
        <v>0</v>
      </c>
      <c r="J120" s="317" t="s">
        <v>124</v>
      </c>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c r="AK120" s="207"/>
      <c r="AL120" s="207"/>
      <c r="AM120" s="207"/>
      <c r="AN120" s="207"/>
      <c r="AO120" s="207"/>
      <c r="AP120" s="207"/>
      <c r="AQ120" s="207"/>
      <c r="AR120" s="207"/>
      <c r="AS120" s="207"/>
      <c r="AT120" s="207"/>
      <c r="AU120" s="207"/>
      <c r="AV120" s="207"/>
      <c r="AW120" s="207"/>
    </row>
    <row r="121" spans="1:49" ht="12.75" hidden="1" x14ac:dyDescent="0.2">
      <c r="A121" s="210"/>
      <c r="B121" s="208"/>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c r="AH121" s="207"/>
      <c r="AI121" s="207"/>
      <c r="AJ121" s="207"/>
      <c r="AK121" s="207"/>
      <c r="AL121" s="207"/>
      <c r="AM121" s="207"/>
      <c r="AN121" s="207"/>
      <c r="AO121" s="207"/>
      <c r="AP121" s="207"/>
      <c r="AQ121" s="207"/>
      <c r="AR121" s="207"/>
      <c r="AS121" s="207"/>
      <c r="AT121" s="207"/>
      <c r="AU121" s="207"/>
      <c r="AV121" s="207"/>
      <c r="AW121" s="207"/>
    </row>
    <row r="122" spans="1:49" hidden="1" x14ac:dyDescent="0.2">
      <c r="A122" s="331" t="s">
        <v>541</v>
      </c>
      <c r="B122" s="332"/>
      <c r="C122" s="208"/>
      <c r="D122" s="475" t="s">
        <v>294</v>
      </c>
      <c r="E122" s="333" t="s">
        <v>511</v>
      </c>
      <c r="F122" s="334">
        <v>35</v>
      </c>
      <c r="G122" s="476" t="s">
        <v>531</v>
      </c>
      <c r="H122" s="208"/>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c r="AE122" s="208"/>
      <c r="AF122" s="208"/>
      <c r="AG122" s="208"/>
      <c r="AH122" s="208"/>
      <c r="AI122" s="208"/>
      <c r="AJ122" s="208"/>
      <c r="AK122" s="208"/>
      <c r="AL122" s="208"/>
      <c r="AM122" s="208"/>
      <c r="AN122" s="208"/>
      <c r="AO122" s="208"/>
      <c r="AP122" s="208"/>
      <c r="AQ122" s="208"/>
      <c r="AR122" s="208"/>
      <c r="AS122" s="208"/>
      <c r="AT122" s="208"/>
      <c r="AU122" s="208"/>
      <c r="AV122" s="208"/>
      <c r="AW122" s="208"/>
    </row>
    <row r="123" spans="1:49" hidden="1" x14ac:dyDescent="0.2">
      <c r="A123" s="331" t="s">
        <v>294</v>
      </c>
      <c r="B123" s="335"/>
      <c r="C123" s="208"/>
      <c r="D123" s="475"/>
      <c r="E123" s="333" t="s">
        <v>532</v>
      </c>
      <c r="F123" s="334">
        <v>30</v>
      </c>
      <c r="G123" s="476"/>
      <c r="H123" s="208"/>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c r="AE123" s="208"/>
      <c r="AF123" s="208"/>
      <c r="AG123" s="208"/>
      <c r="AH123" s="208"/>
      <c r="AI123" s="208"/>
      <c r="AJ123" s="208"/>
      <c r="AK123" s="208"/>
      <c r="AL123" s="208"/>
      <c r="AM123" s="208"/>
      <c r="AN123" s="208"/>
      <c r="AO123" s="208"/>
      <c r="AP123" s="208"/>
      <c r="AQ123" s="208"/>
      <c r="AR123" s="208"/>
      <c r="AS123" s="208"/>
      <c r="AT123" s="208"/>
      <c r="AU123" s="208"/>
      <c r="AV123" s="208"/>
      <c r="AW123" s="208"/>
    </row>
    <row r="124" spans="1:49" hidden="1" x14ac:dyDescent="0.2">
      <c r="A124" s="331" t="s">
        <v>496</v>
      </c>
      <c r="B124" s="335"/>
      <c r="C124" s="211" t="s">
        <v>497</v>
      </c>
      <c r="D124" s="475"/>
      <c r="E124" s="333" t="s">
        <v>533</v>
      </c>
      <c r="F124" s="334">
        <v>30</v>
      </c>
      <c r="G124" s="476"/>
      <c r="H124" s="208"/>
      <c r="I124" s="208"/>
      <c r="J124" s="208"/>
      <c r="K124" s="208"/>
      <c r="L124" s="208"/>
      <c r="M124" s="208"/>
      <c r="N124" s="208"/>
      <c r="O124" s="208"/>
      <c r="P124" s="208"/>
      <c r="Q124" s="208"/>
      <c r="R124" s="208"/>
      <c r="S124" s="208"/>
      <c r="T124" s="208"/>
      <c r="U124" s="208"/>
      <c r="V124" s="208"/>
      <c r="W124" s="208"/>
      <c r="X124" s="208"/>
      <c r="Y124" s="208"/>
      <c r="Z124" s="208"/>
      <c r="AA124" s="208"/>
      <c r="AB124" s="208"/>
      <c r="AC124" s="208"/>
      <c r="AD124" s="208"/>
      <c r="AE124" s="208"/>
      <c r="AF124" s="208"/>
      <c r="AG124" s="208"/>
      <c r="AH124" s="208"/>
      <c r="AI124" s="208"/>
      <c r="AJ124" s="208"/>
      <c r="AK124" s="208"/>
      <c r="AL124" s="208"/>
      <c r="AM124" s="208"/>
      <c r="AN124" s="208"/>
      <c r="AO124" s="208"/>
      <c r="AP124" s="208"/>
      <c r="AQ124" s="208"/>
      <c r="AR124" s="208"/>
      <c r="AS124" s="208"/>
      <c r="AT124" s="208"/>
      <c r="AU124" s="208"/>
      <c r="AV124" s="208"/>
      <c r="AW124" s="208"/>
    </row>
    <row r="125" spans="1:49" s="174" customFormat="1" hidden="1" x14ac:dyDescent="0.2">
      <c r="A125" s="216"/>
      <c r="B125" s="217"/>
      <c r="C125" s="212"/>
      <c r="D125" s="475"/>
      <c r="E125" s="333" t="s">
        <v>534</v>
      </c>
      <c r="F125" s="334">
        <v>30</v>
      </c>
      <c r="G125" s="476"/>
      <c r="H125" s="213"/>
      <c r="I125" s="213"/>
      <c r="J125" s="213"/>
      <c r="K125" s="213"/>
      <c r="L125" s="213"/>
      <c r="M125" s="213"/>
      <c r="N125" s="213"/>
      <c r="O125" s="213"/>
      <c r="P125" s="213"/>
      <c r="Q125" s="213"/>
      <c r="R125" s="213"/>
      <c r="S125" s="213"/>
      <c r="T125" s="213"/>
      <c r="U125" s="213"/>
      <c r="V125" s="213"/>
      <c r="W125" s="213"/>
      <c r="X125" s="213"/>
      <c r="Y125" s="213"/>
      <c r="Z125" s="213"/>
      <c r="AA125" s="213"/>
      <c r="AB125" s="213"/>
      <c r="AC125" s="213"/>
      <c r="AD125" s="213"/>
      <c r="AE125" s="213"/>
      <c r="AF125" s="213"/>
      <c r="AG125" s="213"/>
      <c r="AH125" s="213"/>
      <c r="AI125" s="213"/>
      <c r="AJ125" s="213"/>
      <c r="AK125" s="213"/>
      <c r="AL125" s="213"/>
      <c r="AM125" s="213"/>
      <c r="AN125" s="213"/>
      <c r="AO125" s="213"/>
      <c r="AP125" s="213"/>
      <c r="AQ125" s="213"/>
      <c r="AR125" s="213"/>
      <c r="AS125" s="213"/>
      <c r="AT125" s="213"/>
      <c r="AU125" s="213"/>
      <c r="AV125" s="213"/>
      <c r="AW125" s="213"/>
    </row>
    <row r="126" spans="1:49" ht="12.75" hidden="1" x14ac:dyDescent="0.2">
      <c r="A126" s="331" t="s">
        <v>498</v>
      </c>
      <c r="B126" s="336"/>
      <c r="C126" s="208"/>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c r="AE126" s="208"/>
      <c r="AF126" s="208"/>
      <c r="AG126" s="208"/>
      <c r="AH126" s="208"/>
      <c r="AI126" s="208"/>
      <c r="AJ126" s="208"/>
      <c r="AK126" s="208"/>
      <c r="AL126" s="208"/>
      <c r="AM126" s="208"/>
      <c r="AN126" s="208"/>
      <c r="AO126" s="208"/>
      <c r="AP126" s="208"/>
      <c r="AQ126" s="208"/>
      <c r="AR126" s="208"/>
      <c r="AS126" s="208"/>
      <c r="AT126" s="208"/>
      <c r="AU126" s="208"/>
      <c r="AV126" s="208"/>
      <c r="AW126" s="208"/>
    </row>
    <row r="127" spans="1:49" ht="12.75" hidden="1" x14ac:dyDescent="0.2">
      <c r="A127" s="331" t="s">
        <v>499</v>
      </c>
      <c r="B127" s="337"/>
      <c r="C127" s="208"/>
      <c r="D127" s="208"/>
      <c r="E127" s="208"/>
      <c r="F127" s="208"/>
      <c r="G127" s="208"/>
      <c r="H127" s="208"/>
      <c r="I127" s="208"/>
      <c r="J127" s="208"/>
      <c r="K127" s="208"/>
      <c r="L127" s="208"/>
      <c r="M127" s="208"/>
      <c r="N127" s="208"/>
      <c r="O127" s="208"/>
      <c r="P127" s="208"/>
      <c r="Q127" s="208"/>
      <c r="R127" s="208"/>
      <c r="S127" s="208"/>
      <c r="T127" s="208"/>
      <c r="U127" s="208"/>
      <c r="V127" s="208"/>
      <c r="W127" s="208"/>
      <c r="X127" s="208"/>
      <c r="Y127" s="208"/>
      <c r="Z127" s="208"/>
      <c r="AA127" s="208"/>
      <c r="AB127" s="208"/>
      <c r="AC127" s="208"/>
      <c r="AD127" s="208"/>
      <c r="AE127" s="208"/>
      <c r="AF127" s="208"/>
      <c r="AG127" s="208"/>
      <c r="AH127" s="208"/>
      <c r="AI127" s="208"/>
      <c r="AJ127" s="208"/>
      <c r="AK127" s="208"/>
      <c r="AL127" s="208"/>
      <c r="AM127" s="208"/>
      <c r="AN127" s="208"/>
      <c r="AO127" s="208"/>
      <c r="AP127" s="208"/>
      <c r="AQ127" s="208"/>
      <c r="AR127" s="208"/>
      <c r="AS127" s="208"/>
      <c r="AT127" s="208"/>
      <c r="AU127" s="208"/>
      <c r="AV127" s="208"/>
      <c r="AW127" s="208"/>
    </row>
    <row r="128" spans="1:49" ht="12.75" hidden="1" x14ac:dyDescent="0.2">
      <c r="A128" s="210"/>
      <c r="B128" s="214"/>
      <c r="C128" s="208"/>
      <c r="D128" s="208"/>
      <c r="E128" s="208"/>
      <c r="F128" s="208"/>
      <c r="G128" s="208"/>
      <c r="H128" s="208"/>
      <c r="I128" s="208"/>
      <c r="J128" s="208"/>
      <c r="K128" s="208"/>
      <c r="L128" s="208"/>
      <c r="M128" s="208"/>
      <c r="N128" s="208"/>
      <c r="O128" s="208"/>
      <c r="P128" s="208"/>
      <c r="Q128" s="208"/>
      <c r="R128" s="208"/>
      <c r="S128" s="208"/>
      <c r="T128" s="208"/>
      <c r="U128" s="208"/>
      <c r="V128" s="208"/>
      <c r="W128" s="208"/>
      <c r="X128" s="208"/>
      <c r="Y128" s="208"/>
      <c r="Z128" s="208"/>
      <c r="AA128" s="208"/>
      <c r="AB128" s="208"/>
      <c r="AC128" s="208"/>
      <c r="AD128" s="208"/>
      <c r="AE128" s="208"/>
      <c r="AF128" s="208"/>
      <c r="AG128" s="208"/>
      <c r="AH128" s="208"/>
      <c r="AI128" s="208"/>
      <c r="AJ128" s="208"/>
      <c r="AK128" s="208"/>
      <c r="AL128" s="208"/>
      <c r="AM128" s="208"/>
      <c r="AN128" s="208"/>
      <c r="AO128" s="208"/>
      <c r="AP128" s="208"/>
      <c r="AQ128" s="208"/>
      <c r="AR128" s="208"/>
      <c r="AS128" s="208"/>
      <c r="AT128" s="208"/>
      <c r="AU128" s="208"/>
      <c r="AV128" s="208"/>
      <c r="AW128" s="208"/>
    </row>
    <row r="129" spans="1:49" ht="12.75" hidden="1" x14ac:dyDescent="0.2">
      <c r="A129" s="331" t="s">
        <v>500</v>
      </c>
      <c r="B129" s="338"/>
      <c r="C129" s="208"/>
      <c r="D129" s="208"/>
      <c r="E129" s="208"/>
      <c r="F129" s="208"/>
      <c r="G129" s="208"/>
      <c r="H129" s="208"/>
      <c r="I129" s="208"/>
      <c r="J129" s="208"/>
      <c r="K129" s="208"/>
      <c r="L129" s="208"/>
      <c r="M129" s="208"/>
      <c r="N129" s="208"/>
      <c r="O129" s="208"/>
      <c r="P129" s="208"/>
      <c r="Q129" s="208"/>
      <c r="R129" s="208"/>
      <c r="S129" s="208"/>
      <c r="T129" s="208"/>
      <c r="U129" s="208"/>
      <c r="V129" s="208"/>
      <c r="W129" s="208"/>
      <c r="X129" s="208"/>
      <c r="Y129" s="208"/>
      <c r="Z129" s="208"/>
      <c r="AA129" s="208"/>
      <c r="AB129" s="208"/>
      <c r="AC129" s="208"/>
      <c r="AD129" s="208"/>
      <c r="AE129" s="208"/>
      <c r="AF129" s="208"/>
      <c r="AG129" s="208"/>
      <c r="AH129" s="208"/>
      <c r="AI129" s="208"/>
      <c r="AJ129" s="208"/>
      <c r="AK129" s="208"/>
      <c r="AL129" s="208"/>
      <c r="AM129" s="208"/>
      <c r="AN129" s="208"/>
      <c r="AO129" s="208"/>
      <c r="AP129" s="208"/>
      <c r="AQ129" s="208"/>
      <c r="AR129" s="208"/>
      <c r="AS129" s="208"/>
      <c r="AT129" s="208"/>
      <c r="AU129" s="208"/>
      <c r="AV129" s="208"/>
      <c r="AW129" s="208"/>
    </row>
    <row r="130" spans="1:49" hidden="1" x14ac:dyDescent="0.2">
      <c r="A130" s="218"/>
      <c r="B130" s="219"/>
      <c r="C130" s="208"/>
      <c r="D130" s="208"/>
      <c r="E130" s="208"/>
      <c r="F130" s="208"/>
      <c r="G130" s="208"/>
      <c r="H130" s="208"/>
      <c r="I130" s="208"/>
      <c r="J130" s="208"/>
      <c r="K130" s="208"/>
      <c r="L130" s="208"/>
      <c r="M130" s="208"/>
      <c r="N130" s="208"/>
      <c r="O130" s="208"/>
      <c r="P130" s="208"/>
      <c r="Q130" s="208"/>
      <c r="R130" s="208"/>
      <c r="S130" s="208"/>
      <c r="T130" s="208"/>
      <c r="U130" s="208"/>
      <c r="V130" s="208"/>
      <c r="W130" s="208"/>
      <c r="X130" s="208"/>
      <c r="Y130" s="208"/>
      <c r="Z130" s="208"/>
      <c r="AA130" s="208"/>
      <c r="AB130" s="208"/>
      <c r="AC130" s="208"/>
      <c r="AD130" s="208"/>
      <c r="AE130" s="208"/>
      <c r="AF130" s="208"/>
      <c r="AG130" s="208"/>
      <c r="AH130" s="208"/>
      <c r="AI130" s="208"/>
      <c r="AJ130" s="208"/>
      <c r="AK130" s="208"/>
      <c r="AL130" s="208"/>
      <c r="AM130" s="208"/>
      <c r="AN130" s="208"/>
      <c r="AO130" s="208"/>
      <c r="AP130" s="208"/>
      <c r="AQ130" s="208"/>
      <c r="AR130" s="208"/>
      <c r="AS130" s="208"/>
      <c r="AT130" s="208"/>
      <c r="AU130" s="208"/>
      <c r="AV130" s="208"/>
      <c r="AW130" s="208"/>
    </row>
    <row r="131" spans="1:49" ht="12.75" hidden="1" x14ac:dyDescent="0.2">
      <c r="A131" s="339" t="s">
        <v>535</v>
      </c>
      <c r="B131" s="340">
        <v>1.4332</v>
      </c>
      <c r="C131" s="213"/>
      <c r="D131" s="208"/>
      <c r="E131" s="208"/>
      <c r="F131" s="208"/>
      <c r="G131" s="208"/>
      <c r="H131" s="208"/>
      <c r="I131" s="208"/>
      <c r="J131" s="208"/>
      <c r="K131" s="208"/>
      <c r="L131" s="208"/>
      <c r="M131" s="208"/>
      <c r="N131" s="208"/>
      <c r="O131" s="208"/>
      <c r="P131" s="208"/>
      <c r="Q131" s="208"/>
      <c r="R131" s="208"/>
      <c r="S131" s="208"/>
      <c r="T131" s="208"/>
      <c r="U131" s="208"/>
      <c r="V131" s="208"/>
      <c r="W131" s="208"/>
      <c r="X131" s="208"/>
      <c r="Y131" s="208"/>
      <c r="Z131" s="208"/>
      <c r="AA131" s="208"/>
      <c r="AB131" s="208"/>
      <c r="AC131" s="208"/>
      <c r="AD131" s="208"/>
      <c r="AE131" s="208"/>
      <c r="AF131" s="208"/>
      <c r="AG131" s="208"/>
      <c r="AH131" s="208"/>
      <c r="AI131" s="208"/>
      <c r="AJ131" s="208"/>
      <c r="AK131" s="208"/>
      <c r="AL131" s="208"/>
      <c r="AM131" s="208"/>
      <c r="AN131" s="208"/>
      <c r="AO131" s="208"/>
      <c r="AP131" s="208"/>
      <c r="AQ131" s="208"/>
      <c r="AR131" s="208"/>
      <c r="AS131" s="208"/>
      <c r="AT131" s="208"/>
      <c r="AU131" s="208"/>
      <c r="AV131" s="208"/>
      <c r="AW131" s="208"/>
    </row>
    <row r="132" spans="1:49" ht="12.75" hidden="1" x14ac:dyDescent="0.2">
      <c r="A132" s="208"/>
      <c r="B132" s="208"/>
      <c r="C132" s="208"/>
      <c r="D132" s="208"/>
      <c r="E132" s="208"/>
      <c r="F132" s="208"/>
      <c r="G132" s="208"/>
      <c r="H132" s="208"/>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c r="AE132" s="208"/>
      <c r="AF132" s="208"/>
      <c r="AG132" s="208"/>
      <c r="AH132" s="208"/>
      <c r="AI132" s="208"/>
      <c r="AJ132" s="208"/>
      <c r="AK132" s="208"/>
      <c r="AL132" s="208"/>
      <c r="AM132" s="208"/>
      <c r="AN132" s="208"/>
      <c r="AO132" s="208"/>
      <c r="AP132" s="208"/>
      <c r="AQ132" s="208"/>
      <c r="AR132" s="208"/>
      <c r="AS132" s="208"/>
      <c r="AT132" s="208"/>
      <c r="AU132" s="208"/>
      <c r="AV132" s="208"/>
      <c r="AW132" s="208"/>
    </row>
    <row r="133" spans="1:49" ht="12.75" hidden="1" x14ac:dyDescent="0.2">
      <c r="A133" s="210"/>
      <c r="B133" s="208"/>
      <c r="C133" s="208"/>
      <c r="D133" s="208"/>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c r="AE133" s="208"/>
      <c r="AF133" s="208"/>
      <c r="AG133" s="208"/>
      <c r="AH133" s="208"/>
      <c r="AI133" s="208"/>
      <c r="AJ133" s="208"/>
      <c r="AK133" s="208"/>
      <c r="AL133" s="208"/>
      <c r="AM133" s="208"/>
      <c r="AN133" s="208"/>
      <c r="AO133" s="208"/>
      <c r="AP133" s="208"/>
      <c r="AQ133" s="208"/>
      <c r="AR133" s="208"/>
      <c r="AS133" s="208"/>
      <c r="AT133" s="208"/>
      <c r="AU133" s="208"/>
      <c r="AV133" s="208"/>
      <c r="AW133" s="208"/>
    </row>
    <row r="134" spans="1:49" hidden="1" x14ac:dyDescent="0.2">
      <c r="A134" s="331" t="s">
        <v>501</v>
      </c>
      <c r="C134" s="213"/>
      <c r="D134" s="213"/>
      <c r="E134" s="213"/>
      <c r="F134" s="213"/>
      <c r="G134" s="213"/>
      <c r="H134" s="213"/>
      <c r="I134" s="213"/>
      <c r="J134" s="213"/>
      <c r="K134" s="213"/>
      <c r="L134" s="213"/>
      <c r="M134" s="213"/>
      <c r="N134" s="213"/>
      <c r="O134" s="213"/>
      <c r="P134" s="213"/>
      <c r="Q134" s="213"/>
      <c r="R134" s="213"/>
      <c r="S134" s="213"/>
      <c r="T134" s="213"/>
      <c r="U134" s="213"/>
      <c r="V134" s="213"/>
      <c r="W134" s="213"/>
      <c r="X134" s="213"/>
      <c r="Y134" s="213"/>
      <c r="Z134" s="213"/>
      <c r="AA134" s="213"/>
      <c r="AB134" s="213"/>
      <c r="AC134" s="213"/>
      <c r="AD134" s="213"/>
      <c r="AE134" s="213"/>
      <c r="AF134" s="213"/>
      <c r="AG134" s="213"/>
      <c r="AH134" s="213"/>
      <c r="AI134" s="213"/>
      <c r="AJ134" s="213"/>
      <c r="AK134" s="213"/>
      <c r="AL134" s="213"/>
      <c r="AM134" s="213"/>
      <c r="AN134" s="213"/>
      <c r="AO134" s="213"/>
      <c r="AP134" s="213"/>
      <c r="AQ134" s="213"/>
      <c r="AR134" s="213"/>
      <c r="AS134" s="213"/>
      <c r="AT134" s="213"/>
      <c r="AU134" s="213"/>
      <c r="AV134" s="213"/>
      <c r="AW134" s="213"/>
    </row>
    <row r="135" spans="1:49" ht="12.75" hidden="1" x14ac:dyDescent="0.2">
      <c r="A135" s="331"/>
      <c r="B135" s="341">
        <v>2019</v>
      </c>
      <c r="C135" s="341">
        <f>B135+1</f>
        <v>2020</v>
      </c>
      <c r="D135" s="341">
        <f t="shared" ref="D135:AM135" si="39">C135+1</f>
        <v>2021</v>
      </c>
      <c r="E135" s="341">
        <f t="shared" si="39"/>
        <v>2022</v>
      </c>
      <c r="F135" s="341">
        <f t="shared" si="39"/>
        <v>2023</v>
      </c>
      <c r="G135" s="341">
        <f t="shared" si="39"/>
        <v>2024</v>
      </c>
      <c r="H135" s="341">
        <f t="shared" si="39"/>
        <v>2025</v>
      </c>
      <c r="I135" s="341">
        <f t="shared" si="39"/>
        <v>2026</v>
      </c>
      <c r="J135" s="341">
        <f t="shared" si="39"/>
        <v>2027</v>
      </c>
      <c r="K135" s="341">
        <f t="shared" si="39"/>
        <v>2028</v>
      </c>
      <c r="L135" s="341">
        <f t="shared" si="39"/>
        <v>2029</v>
      </c>
      <c r="M135" s="341">
        <f t="shared" si="39"/>
        <v>2030</v>
      </c>
      <c r="N135" s="341">
        <f t="shared" si="39"/>
        <v>2031</v>
      </c>
      <c r="O135" s="341">
        <f t="shared" si="39"/>
        <v>2032</v>
      </c>
      <c r="P135" s="341">
        <f t="shared" si="39"/>
        <v>2033</v>
      </c>
      <c r="Q135" s="341">
        <f t="shared" si="39"/>
        <v>2034</v>
      </c>
      <c r="R135" s="341">
        <f t="shared" si="39"/>
        <v>2035</v>
      </c>
      <c r="S135" s="341">
        <f t="shared" si="39"/>
        <v>2036</v>
      </c>
      <c r="T135" s="341">
        <f t="shared" si="39"/>
        <v>2037</v>
      </c>
      <c r="U135" s="341">
        <f t="shared" si="39"/>
        <v>2038</v>
      </c>
      <c r="V135" s="341">
        <f t="shared" si="39"/>
        <v>2039</v>
      </c>
      <c r="W135" s="341">
        <f t="shared" si="39"/>
        <v>2040</v>
      </c>
      <c r="X135" s="341">
        <f t="shared" si="39"/>
        <v>2041</v>
      </c>
      <c r="Y135" s="341">
        <f t="shared" si="39"/>
        <v>2042</v>
      </c>
      <c r="Z135" s="341">
        <f t="shared" si="39"/>
        <v>2043</v>
      </c>
      <c r="AA135" s="341">
        <f t="shared" si="39"/>
        <v>2044</v>
      </c>
      <c r="AB135" s="341">
        <f t="shared" si="39"/>
        <v>2045</v>
      </c>
      <c r="AC135" s="341">
        <f t="shared" si="39"/>
        <v>2046</v>
      </c>
      <c r="AD135" s="341">
        <f t="shared" si="39"/>
        <v>2047</v>
      </c>
      <c r="AE135" s="341">
        <f t="shared" si="39"/>
        <v>2048</v>
      </c>
      <c r="AF135" s="341">
        <f t="shared" si="39"/>
        <v>2049</v>
      </c>
      <c r="AG135" s="341">
        <f t="shared" si="39"/>
        <v>2050</v>
      </c>
      <c r="AH135" s="341">
        <f t="shared" si="39"/>
        <v>2051</v>
      </c>
      <c r="AI135" s="341">
        <f t="shared" si="39"/>
        <v>2052</v>
      </c>
      <c r="AJ135" s="341">
        <f t="shared" si="39"/>
        <v>2053</v>
      </c>
      <c r="AK135" s="341">
        <f t="shared" si="39"/>
        <v>2054</v>
      </c>
      <c r="AL135" s="341">
        <f t="shared" si="39"/>
        <v>2055</v>
      </c>
      <c r="AM135" s="341">
        <f t="shared" si="39"/>
        <v>2056</v>
      </c>
    </row>
    <row r="136" spans="1:49" ht="12.75" hidden="1" x14ac:dyDescent="0.2">
      <c r="A136" s="331" t="s">
        <v>502</v>
      </c>
      <c r="B136" s="343">
        <v>0</v>
      </c>
      <c r="C136" s="343">
        <v>0</v>
      </c>
      <c r="D136" s="343">
        <v>5.0999999999999997E-2</v>
      </c>
      <c r="E136" s="343">
        <v>4.8000000000000001E-2</v>
      </c>
      <c r="F136" s="343">
        <v>4.7E-2</v>
      </c>
      <c r="G136" s="343">
        <f>F136</f>
        <v>4.7E-2</v>
      </c>
      <c r="H136" s="343">
        <f>G136</f>
        <v>4.7E-2</v>
      </c>
      <c r="I136" s="343">
        <f t="shared" ref="I136:AM136" si="40">H136</f>
        <v>4.7E-2</v>
      </c>
      <c r="J136" s="343">
        <f t="shared" si="40"/>
        <v>4.7E-2</v>
      </c>
      <c r="K136" s="343">
        <f t="shared" si="40"/>
        <v>4.7E-2</v>
      </c>
      <c r="L136" s="343">
        <f t="shared" si="40"/>
        <v>4.7E-2</v>
      </c>
      <c r="M136" s="343">
        <f t="shared" si="40"/>
        <v>4.7E-2</v>
      </c>
      <c r="N136" s="343">
        <f t="shared" si="40"/>
        <v>4.7E-2</v>
      </c>
      <c r="O136" s="343">
        <f t="shared" si="40"/>
        <v>4.7E-2</v>
      </c>
      <c r="P136" s="343">
        <f t="shared" si="40"/>
        <v>4.7E-2</v>
      </c>
      <c r="Q136" s="343">
        <f t="shared" si="40"/>
        <v>4.7E-2</v>
      </c>
      <c r="R136" s="343">
        <f t="shared" si="40"/>
        <v>4.7E-2</v>
      </c>
      <c r="S136" s="343">
        <f t="shared" si="40"/>
        <v>4.7E-2</v>
      </c>
      <c r="T136" s="343">
        <f t="shared" si="40"/>
        <v>4.7E-2</v>
      </c>
      <c r="U136" s="343">
        <f t="shared" si="40"/>
        <v>4.7E-2</v>
      </c>
      <c r="V136" s="343">
        <f t="shared" si="40"/>
        <v>4.7E-2</v>
      </c>
      <c r="W136" s="343">
        <f t="shared" si="40"/>
        <v>4.7E-2</v>
      </c>
      <c r="X136" s="343">
        <f t="shared" si="40"/>
        <v>4.7E-2</v>
      </c>
      <c r="Y136" s="343">
        <f t="shared" si="40"/>
        <v>4.7E-2</v>
      </c>
      <c r="Z136" s="343">
        <f t="shared" si="40"/>
        <v>4.7E-2</v>
      </c>
      <c r="AA136" s="343">
        <f t="shared" si="40"/>
        <v>4.7E-2</v>
      </c>
      <c r="AB136" s="343">
        <f t="shared" si="40"/>
        <v>4.7E-2</v>
      </c>
      <c r="AC136" s="343">
        <f t="shared" si="40"/>
        <v>4.7E-2</v>
      </c>
      <c r="AD136" s="343">
        <f t="shared" si="40"/>
        <v>4.7E-2</v>
      </c>
      <c r="AE136" s="343">
        <f t="shared" si="40"/>
        <v>4.7E-2</v>
      </c>
      <c r="AF136" s="343">
        <f t="shared" si="40"/>
        <v>4.7E-2</v>
      </c>
      <c r="AG136" s="343">
        <f t="shared" si="40"/>
        <v>4.7E-2</v>
      </c>
      <c r="AH136" s="343">
        <f t="shared" si="40"/>
        <v>4.7E-2</v>
      </c>
      <c r="AI136" s="343">
        <f t="shared" si="40"/>
        <v>4.7E-2</v>
      </c>
      <c r="AJ136" s="343">
        <f t="shared" si="40"/>
        <v>4.7E-2</v>
      </c>
      <c r="AK136" s="343">
        <f t="shared" si="40"/>
        <v>4.7E-2</v>
      </c>
      <c r="AL136" s="343">
        <f t="shared" si="40"/>
        <v>4.7E-2</v>
      </c>
      <c r="AM136" s="343">
        <f t="shared" si="40"/>
        <v>4.7E-2</v>
      </c>
    </row>
    <row r="137" spans="1:49" s="174" customFormat="1" ht="15" hidden="1" x14ac:dyDescent="0.2">
      <c r="A137" s="331" t="s">
        <v>503</v>
      </c>
      <c r="B137" s="343">
        <v>0</v>
      </c>
      <c r="C137" s="343">
        <f>(1+B137)*(1+C136)-1</f>
        <v>0</v>
      </c>
      <c r="D137" s="344">
        <f>(1+C137)*(1+D136)-1</f>
        <v>5.0999999999999934E-2</v>
      </c>
      <c r="E137" s="344">
        <f>(1+D137)*(1+E136)-1</f>
        <v>0.10144799999999998</v>
      </c>
      <c r="F137" s="344">
        <f t="shared" ref="F137:AM137" si="41">(1+E137)*(1+F136)-1</f>
        <v>0.15321605599999999</v>
      </c>
      <c r="G137" s="344">
        <f>(1+F137)*(1+G136)-1</f>
        <v>0.2074172106319998</v>
      </c>
      <c r="H137" s="344">
        <f t="shared" si="41"/>
        <v>0.26416581953170382</v>
      </c>
      <c r="I137" s="344">
        <f t="shared" si="41"/>
        <v>0.32358161304969379</v>
      </c>
      <c r="J137" s="344">
        <f t="shared" si="41"/>
        <v>0.38578994886302942</v>
      </c>
      <c r="K137" s="344">
        <f t="shared" si="41"/>
        <v>0.45092207645959181</v>
      </c>
      <c r="L137" s="344">
        <f t="shared" si="41"/>
        <v>0.51911541405319261</v>
      </c>
      <c r="M137" s="344">
        <f t="shared" si="41"/>
        <v>0.59051383851369255</v>
      </c>
      <c r="N137" s="344">
        <f t="shared" si="41"/>
        <v>0.66526798892383598</v>
      </c>
      <c r="O137" s="344">
        <f t="shared" si="41"/>
        <v>0.74353558440325607</v>
      </c>
      <c r="P137" s="344">
        <f t="shared" si="41"/>
        <v>0.82548175687020908</v>
      </c>
      <c r="Q137" s="344">
        <f t="shared" si="41"/>
        <v>0.91127939944310876</v>
      </c>
      <c r="R137" s="344">
        <f t="shared" si="41"/>
        <v>1.0011095312169349</v>
      </c>
      <c r="S137" s="344">
        <f t="shared" si="41"/>
        <v>1.0951616791841308</v>
      </c>
      <c r="T137" s="344">
        <f t="shared" si="41"/>
        <v>1.1936342781057849</v>
      </c>
      <c r="U137" s="344">
        <f t="shared" si="41"/>
        <v>1.2967350891767566</v>
      </c>
      <c r="V137" s="344">
        <f t="shared" si="41"/>
        <v>1.4046816383680638</v>
      </c>
      <c r="W137" s="344">
        <f t="shared" si="41"/>
        <v>1.5177016753713626</v>
      </c>
      <c r="X137" s="344">
        <f t="shared" si="41"/>
        <v>1.6360336541138163</v>
      </c>
      <c r="Y137" s="344">
        <f t="shared" si="41"/>
        <v>1.7599272358571656</v>
      </c>
      <c r="Z137" s="344">
        <f t="shared" si="41"/>
        <v>1.8896438159424522</v>
      </c>
      <c r="AA137" s="344">
        <f t="shared" si="41"/>
        <v>2.0254570752917473</v>
      </c>
      <c r="AB137" s="344">
        <f t="shared" si="41"/>
        <v>2.1676535578304592</v>
      </c>
      <c r="AC137" s="344">
        <f t="shared" si="41"/>
        <v>2.3165332750484904</v>
      </c>
      <c r="AD137" s="344">
        <f t="shared" si="41"/>
        <v>2.4724103389757692</v>
      </c>
      <c r="AE137" s="344">
        <f t="shared" si="41"/>
        <v>2.6356136249076303</v>
      </c>
      <c r="AF137" s="344">
        <f t="shared" si="41"/>
        <v>2.8064874652782885</v>
      </c>
      <c r="AG137" s="344">
        <f t="shared" si="41"/>
        <v>2.9853923761463679</v>
      </c>
      <c r="AH137" s="344">
        <f t="shared" si="41"/>
        <v>3.1727058178252472</v>
      </c>
      <c r="AI137" s="344">
        <f t="shared" si="41"/>
        <v>3.3688229912630332</v>
      </c>
      <c r="AJ137" s="344">
        <f t="shared" si="41"/>
        <v>3.5741576718523955</v>
      </c>
      <c r="AK137" s="344">
        <f t="shared" si="41"/>
        <v>3.7891430824294581</v>
      </c>
      <c r="AL137" s="344">
        <f t="shared" si="41"/>
        <v>4.0142328073036424</v>
      </c>
      <c r="AM137" s="344">
        <f t="shared" si="41"/>
        <v>4.2499017492469129</v>
      </c>
    </row>
    <row r="138" spans="1:49" s="174" customFormat="1" hidden="1" x14ac:dyDescent="0.2">
      <c r="A138" s="215"/>
      <c r="B138" s="220"/>
      <c r="C138" s="221"/>
      <c r="D138" s="221"/>
      <c r="E138" s="221"/>
      <c r="F138" s="221"/>
      <c r="G138" s="221"/>
      <c r="H138" s="221"/>
      <c r="I138" s="221"/>
      <c r="J138" s="221"/>
      <c r="K138" s="221"/>
      <c r="L138" s="221"/>
      <c r="M138" s="221"/>
      <c r="N138" s="221"/>
      <c r="O138" s="221"/>
      <c r="P138" s="221"/>
      <c r="Q138" s="221"/>
      <c r="R138" s="221"/>
      <c r="S138" s="221"/>
      <c r="T138" s="221"/>
      <c r="U138" s="221"/>
      <c r="V138" s="221"/>
      <c r="W138" s="221"/>
      <c r="X138" s="221"/>
      <c r="Y138" s="221"/>
      <c r="Z138" s="221"/>
      <c r="AA138" s="221"/>
      <c r="AB138" s="221"/>
      <c r="AC138" s="221"/>
      <c r="AD138" s="221"/>
      <c r="AE138" s="221"/>
      <c r="AF138" s="221"/>
      <c r="AG138" s="221"/>
      <c r="AH138" s="221"/>
      <c r="AI138" s="221"/>
      <c r="AJ138" s="221"/>
      <c r="AK138" s="221"/>
      <c r="AL138" s="221"/>
      <c r="AM138" s="221"/>
    </row>
    <row r="139" spans="1:49" ht="12.75" hidden="1" x14ac:dyDescent="0.2">
      <c r="A139" s="210"/>
      <c r="B139" s="342">
        <v>2019</v>
      </c>
      <c r="C139" s="342">
        <f>B139+1</f>
        <v>2020</v>
      </c>
      <c r="D139" s="342">
        <f t="shared" ref="D139:S140" si="42">C139+1</f>
        <v>2021</v>
      </c>
      <c r="E139" s="342">
        <f t="shared" si="42"/>
        <v>2022</v>
      </c>
      <c r="F139" s="342">
        <f t="shared" si="42"/>
        <v>2023</v>
      </c>
      <c r="G139" s="342">
        <f t="shared" si="42"/>
        <v>2024</v>
      </c>
      <c r="H139" s="342">
        <f t="shared" si="42"/>
        <v>2025</v>
      </c>
      <c r="I139" s="342">
        <f t="shared" si="42"/>
        <v>2026</v>
      </c>
      <c r="J139" s="342">
        <f t="shared" si="42"/>
        <v>2027</v>
      </c>
      <c r="K139" s="342">
        <f t="shared" si="42"/>
        <v>2028</v>
      </c>
      <c r="L139" s="342">
        <f t="shared" si="42"/>
        <v>2029</v>
      </c>
      <c r="M139" s="342">
        <f t="shared" si="42"/>
        <v>2030</v>
      </c>
      <c r="N139" s="342">
        <f t="shared" si="42"/>
        <v>2031</v>
      </c>
      <c r="O139" s="342">
        <f t="shared" si="42"/>
        <v>2032</v>
      </c>
      <c r="P139" s="342">
        <f t="shared" si="42"/>
        <v>2033</v>
      </c>
      <c r="Q139" s="342">
        <f t="shared" si="42"/>
        <v>2034</v>
      </c>
      <c r="R139" s="342">
        <f t="shared" si="42"/>
        <v>2035</v>
      </c>
      <c r="S139" s="342">
        <f t="shared" si="42"/>
        <v>2036</v>
      </c>
      <c r="T139" s="342">
        <f t="shared" ref="T139:AI140" si="43">S139+1</f>
        <v>2037</v>
      </c>
      <c r="U139" s="342">
        <f t="shared" si="43"/>
        <v>2038</v>
      </c>
      <c r="V139" s="342">
        <f t="shared" si="43"/>
        <v>2039</v>
      </c>
      <c r="W139" s="342">
        <f t="shared" si="43"/>
        <v>2040</v>
      </c>
      <c r="X139" s="342">
        <f t="shared" si="43"/>
        <v>2041</v>
      </c>
      <c r="Y139" s="342">
        <f t="shared" si="43"/>
        <v>2042</v>
      </c>
      <c r="Z139" s="342">
        <f t="shared" si="43"/>
        <v>2043</v>
      </c>
      <c r="AA139" s="342">
        <f t="shared" si="43"/>
        <v>2044</v>
      </c>
      <c r="AB139" s="342">
        <f t="shared" si="43"/>
        <v>2045</v>
      </c>
      <c r="AC139" s="342">
        <f t="shared" si="43"/>
        <v>2046</v>
      </c>
      <c r="AD139" s="342">
        <f t="shared" si="43"/>
        <v>2047</v>
      </c>
      <c r="AE139" s="342">
        <f t="shared" si="43"/>
        <v>2048</v>
      </c>
      <c r="AF139" s="342">
        <f t="shared" si="43"/>
        <v>2049</v>
      </c>
      <c r="AG139" s="342">
        <f t="shared" si="43"/>
        <v>2050</v>
      </c>
      <c r="AH139" s="342">
        <f t="shared" si="43"/>
        <v>2051</v>
      </c>
      <c r="AI139" s="342">
        <f t="shared" si="43"/>
        <v>2052</v>
      </c>
      <c r="AJ139" s="342">
        <f t="shared" ref="AJ139:AM140" si="44">AI139+1</f>
        <v>2053</v>
      </c>
      <c r="AK139" s="342">
        <f t="shared" si="44"/>
        <v>2054</v>
      </c>
      <c r="AL139" s="342">
        <f t="shared" si="44"/>
        <v>2055</v>
      </c>
      <c r="AM139" s="342">
        <f t="shared" si="44"/>
        <v>2056</v>
      </c>
      <c r="AN139" s="208"/>
      <c r="AO139" s="208"/>
      <c r="AP139" s="208"/>
      <c r="AQ139" s="208"/>
      <c r="AR139" s="208"/>
      <c r="AS139" s="208"/>
      <c r="AT139" s="208"/>
      <c r="AU139" s="208"/>
      <c r="AV139" s="208"/>
      <c r="AW139" s="208"/>
    </row>
    <row r="140" spans="1:49" hidden="1" x14ac:dyDescent="0.2">
      <c r="A140" s="210"/>
      <c r="B140" s="345">
        <v>0</v>
      </c>
      <c r="C140" s="345">
        <v>0</v>
      </c>
      <c r="D140" s="345">
        <v>1</v>
      </c>
      <c r="E140" s="345">
        <f>D140+1</f>
        <v>2</v>
      </c>
      <c r="F140" s="345">
        <f t="shared" si="42"/>
        <v>3</v>
      </c>
      <c r="G140" s="345">
        <f t="shared" si="42"/>
        <v>4</v>
      </c>
      <c r="H140" s="345">
        <f t="shared" si="42"/>
        <v>5</v>
      </c>
      <c r="I140" s="345">
        <f t="shared" si="42"/>
        <v>6</v>
      </c>
      <c r="J140" s="345">
        <f t="shared" si="42"/>
        <v>7</v>
      </c>
      <c r="K140" s="345">
        <f t="shared" si="42"/>
        <v>8</v>
      </c>
      <c r="L140" s="345">
        <f t="shared" si="42"/>
        <v>9</v>
      </c>
      <c r="M140" s="345">
        <f t="shared" si="42"/>
        <v>10</v>
      </c>
      <c r="N140" s="345">
        <f t="shared" si="42"/>
        <v>11</v>
      </c>
      <c r="O140" s="345">
        <f t="shared" si="42"/>
        <v>12</v>
      </c>
      <c r="P140" s="345">
        <f t="shared" si="42"/>
        <v>13</v>
      </c>
      <c r="Q140" s="345">
        <f t="shared" si="42"/>
        <v>14</v>
      </c>
      <c r="R140" s="345">
        <f t="shared" si="42"/>
        <v>15</v>
      </c>
      <c r="S140" s="345">
        <f t="shared" si="42"/>
        <v>16</v>
      </c>
      <c r="T140" s="345">
        <f t="shared" si="43"/>
        <v>17</v>
      </c>
      <c r="U140" s="345">
        <f t="shared" si="43"/>
        <v>18</v>
      </c>
      <c r="V140" s="345">
        <f t="shared" si="43"/>
        <v>19</v>
      </c>
      <c r="W140" s="345">
        <f t="shared" si="43"/>
        <v>20</v>
      </c>
      <c r="X140" s="345">
        <f t="shared" si="43"/>
        <v>21</v>
      </c>
      <c r="Y140" s="345">
        <f t="shared" si="43"/>
        <v>22</v>
      </c>
      <c r="Z140" s="345">
        <f t="shared" si="43"/>
        <v>23</v>
      </c>
      <c r="AA140" s="345">
        <f t="shared" si="43"/>
        <v>24</v>
      </c>
      <c r="AB140" s="345">
        <f t="shared" si="43"/>
        <v>25</v>
      </c>
      <c r="AC140" s="345">
        <f t="shared" si="43"/>
        <v>26</v>
      </c>
      <c r="AD140" s="345">
        <f t="shared" si="43"/>
        <v>27</v>
      </c>
      <c r="AE140" s="345">
        <f t="shared" si="43"/>
        <v>28</v>
      </c>
      <c r="AF140" s="345">
        <f t="shared" si="43"/>
        <v>29</v>
      </c>
      <c r="AG140" s="345">
        <f t="shared" si="43"/>
        <v>30</v>
      </c>
      <c r="AH140" s="345">
        <f t="shared" si="43"/>
        <v>31</v>
      </c>
      <c r="AI140" s="345">
        <f t="shared" si="43"/>
        <v>32</v>
      </c>
      <c r="AJ140" s="345">
        <f t="shared" si="44"/>
        <v>33</v>
      </c>
      <c r="AK140" s="345">
        <f t="shared" si="44"/>
        <v>34</v>
      </c>
      <c r="AL140" s="345">
        <f t="shared" si="44"/>
        <v>35</v>
      </c>
      <c r="AM140" s="345">
        <f t="shared" si="44"/>
        <v>36</v>
      </c>
      <c r="AN140" s="208"/>
      <c r="AO140" s="208"/>
      <c r="AP140" s="208"/>
      <c r="AQ140" s="208"/>
      <c r="AR140" s="208"/>
      <c r="AS140" s="208"/>
      <c r="AT140" s="208"/>
      <c r="AU140" s="208"/>
      <c r="AV140" s="208"/>
      <c r="AW140" s="208"/>
    </row>
    <row r="141" spans="1:49" ht="15" hidden="1" x14ac:dyDescent="0.2">
      <c r="A141" s="210"/>
      <c r="B141" s="346">
        <f>AVERAGE(A140:B140)</f>
        <v>0</v>
      </c>
      <c r="C141" s="346">
        <f>AVERAGE(B140:C140)</f>
        <v>0</v>
      </c>
      <c r="D141" s="346">
        <f>AVERAGE(C140:D140)</f>
        <v>0.5</v>
      </c>
      <c r="E141" s="346">
        <f>AVERAGE(D140:E140)</f>
        <v>1.5</v>
      </c>
      <c r="F141" s="346">
        <f t="shared" ref="F141:AM141" si="45">AVERAGE(E140:F140)</f>
        <v>2.5</v>
      </c>
      <c r="G141" s="346">
        <f t="shared" si="45"/>
        <v>3.5</v>
      </c>
      <c r="H141" s="346">
        <f t="shared" si="45"/>
        <v>4.5</v>
      </c>
      <c r="I141" s="346">
        <f t="shared" si="45"/>
        <v>5.5</v>
      </c>
      <c r="J141" s="346">
        <f t="shared" si="45"/>
        <v>6.5</v>
      </c>
      <c r="K141" s="346">
        <f t="shared" si="45"/>
        <v>7.5</v>
      </c>
      <c r="L141" s="346">
        <f t="shared" si="45"/>
        <v>8.5</v>
      </c>
      <c r="M141" s="346">
        <f t="shared" si="45"/>
        <v>9.5</v>
      </c>
      <c r="N141" s="346">
        <f t="shared" si="45"/>
        <v>10.5</v>
      </c>
      <c r="O141" s="346">
        <f t="shared" si="45"/>
        <v>11.5</v>
      </c>
      <c r="P141" s="346">
        <f t="shared" si="45"/>
        <v>12.5</v>
      </c>
      <c r="Q141" s="346">
        <f t="shared" si="45"/>
        <v>13.5</v>
      </c>
      <c r="R141" s="346">
        <f t="shared" si="45"/>
        <v>14.5</v>
      </c>
      <c r="S141" s="346">
        <f t="shared" si="45"/>
        <v>15.5</v>
      </c>
      <c r="T141" s="346">
        <f t="shared" si="45"/>
        <v>16.5</v>
      </c>
      <c r="U141" s="346">
        <f t="shared" si="45"/>
        <v>17.5</v>
      </c>
      <c r="V141" s="346">
        <f t="shared" si="45"/>
        <v>18.5</v>
      </c>
      <c r="W141" s="346">
        <f t="shared" si="45"/>
        <v>19.5</v>
      </c>
      <c r="X141" s="346">
        <f t="shared" si="45"/>
        <v>20.5</v>
      </c>
      <c r="Y141" s="346">
        <f t="shared" si="45"/>
        <v>21.5</v>
      </c>
      <c r="Z141" s="346">
        <f t="shared" si="45"/>
        <v>22.5</v>
      </c>
      <c r="AA141" s="346">
        <f t="shared" si="45"/>
        <v>23.5</v>
      </c>
      <c r="AB141" s="346">
        <f t="shared" si="45"/>
        <v>24.5</v>
      </c>
      <c r="AC141" s="346">
        <f t="shared" si="45"/>
        <v>25.5</v>
      </c>
      <c r="AD141" s="346">
        <f t="shared" si="45"/>
        <v>26.5</v>
      </c>
      <c r="AE141" s="346">
        <f t="shared" si="45"/>
        <v>27.5</v>
      </c>
      <c r="AF141" s="346">
        <f t="shared" si="45"/>
        <v>28.5</v>
      </c>
      <c r="AG141" s="346">
        <f t="shared" si="45"/>
        <v>29.5</v>
      </c>
      <c r="AH141" s="346">
        <f t="shared" si="45"/>
        <v>30.5</v>
      </c>
      <c r="AI141" s="346">
        <f t="shared" si="45"/>
        <v>31.5</v>
      </c>
      <c r="AJ141" s="346">
        <f t="shared" si="45"/>
        <v>32.5</v>
      </c>
      <c r="AK141" s="346">
        <f t="shared" si="45"/>
        <v>33.5</v>
      </c>
      <c r="AL141" s="346">
        <f t="shared" si="45"/>
        <v>34.5</v>
      </c>
      <c r="AM141" s="346">
        <f t="shared" si="45"/>
        <v>35.5</v>
      </c>
      <c r="AN141" s="208"/>
      <c r="AO141" s="208"/>
      <c r="AP141" s="208"/>
      <c r="AQ141" s="208"/>
      <c r="AR141" s="208"/>
      <c r="AS141" s="208"/>
      <c r="AT141" s="208"/>
      <c r="AU141" s="208"/>
      <c r="AV141" s="208"/>
      <c r="AW141" s="208"/>
    </row>
    <row r="142" spans="1:49" ht="12.75" x14ac:dyDescent="0.2">
      <c r="A142" s="210"/>
      <c r="B142" s="208"/>
      <c r="C142" s="208"/>
      <c r="D142" s="208"/>
      <c r="E142" s="208"/>
      <c r="F142" s="208"/>
      <c r="G142" s="208"/>
      <c r="H142" s="208"/>
      <c r="I142" s="208"/>
      <c r="J142" s="208"/>
      <c r="K142" s="208"/>
      <c r="L142" s="208"/>
      <c r="M142" s="208"/>
      <c r="N142" s="208"/>
      <c r="O142" s="208"/>
      <c r="P142" s="208"/>
      <c r="Q142" s="208"/>
      <c r="R142" s="208"/>
      <c r="S142" s="208"/>
      <c r="T142" s="208"/>
      <c r="U142" s="208"/>
      <c r="V142" s="208"/>
      <c r="W142" s="208"/>
      <c r="X142" s="208"/>
      <c r="Y142" s="208"/>
      <c r="Z142" s="208"/>
      <c r="AA142" s="208"/>
      <c r="AB142" s="208"/>
      <c r="AC142" s="208"/>
      <c r="AD142" s="208"/>
      <c r="AE142" s="208"/>
      <c r="AF142" s="208"/>
      <c r="AG142" s="208"/>
      <c r="AH142" s="208"/>
      <c r="AI142" s="208"/>
      <c r="AJ142" s="208"/>
      <c r="AK142" s="208"/>
      <c r="AL142" s="208"/>
      <c r="AM142" s="208"/>
      <c r="AN142" s="208"/>
      <c r="AO142" s="208"/>
      <c r="AP142" s="208"/>
      <c r="AQ142" s="208"/>
      <c r="AR142" s="208"/>
      <c r="AS142" s="208"/>
      <c r="AT142" s="208"/>
      <c r="AU142" s="208"/>
      <c r="AV142" s="208"/>
      <c r="AW142" s="208"/>
    </row>
    <row r="143" spans="1:49" ht="12.75" x14ac:dyDescent="0.2">
      <c r="A143" s="210"/>
      <c r="B143" s="208"/>
      <c r="C143" s="208"/>
      <c r="D143" s="208"/>
      <c r="E143" s="208"/>
      <c r="F143" s="208"/>
      <c r="G143" s="208"/>
      <c r="H143" s="208"/>
      <c r="I143" s="208"/>
      <c r="J143" s="208"/>
      <c r="K143" s="208"/>
      <c r="L143" s="208"/>
      <c r="M143" s="208"/>
      <c r="N143" s="208"/>
      <c r="O143" s="208"/>
      <c r="P143" s="208"/>
      <c r="Q143" s="208"/>
      <c r="R143" s="208"/>
      <c r="S143" s="208"/>
      <c r="T143" s="208"/>
      <c r="U143" s="208"/>
      <c r="V143" s="208"/>
      <c r="W143" s="208"/>
      <c r="X143" s="208"/>
      <c r="Y143" s="208"/>
      <c r="Z143" s="208"/>
      <c r="AA143" s="208"/>
      <c r="AB143" s="208"/>
      <c r="AC143" s="208"/>
      <c r="AD143" s="208"/>
      <c r="AE143" s="208"/>
      <c r="AF143" s="208"/>
      <c r="AG143" s="208"/>
      <c r="AH143" s="208"/>
      <c r="AI143" s="208"/>
      <c r="AJ143" s="208"/>
      <c r="AK143" s="208"/>
      <c r="AL143" s="208"/>
      <c r="AM143" s="208"/>
      <c r="AN143" s="208"/>
      <c r="AO143" s="208"/>
      <c r="AP143" s="208"/>
      <c r="AQ143" s="208"/>
      <c r="AR143" s="208"/>
      <c r="AS143" s="208"/>
      <c r="AT143" s="208"/>
      <c r="AU143" s="208"/>
      <c r="AV143" s="208"/>
      <c r="AW143" s="208"/>
    </row>
    <row r="144" spans="1:49" ht="12.75" x14ac:dyDescent="0.2">
      <c r="A144" s="210"/>
      <c r="B144" s="208"/>
      <c r="C144" s="208"/>
      <c r="D144" s="208"/>
      <c r="E144" s="208"/>
      <c r="F144" s="208"/>
      <c r="G144" s="208"/>
      <c r="H144" s="208"/>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c r="AE144" s="208"/>
      <c r="AF144" s="208"/>
      <c r="AG144" s="208"/>
      <c r="AH144" s="208"/>
      <c r="AI144" s="208"/>
      <c r="AJ144" s="208"/>
      <c r="AK144" s="208"/>
      <c r="AL144" s="208"/>
      <c r="AM144" s="208"/>
      <c r="AN144" s="208"/>
      <c r="AO144" s="208"/>
      <c r="AP144" s="208"/>
      <c r="AQ144" s="208"/>
      <c r="AR144" s="208"/>
      <c r="AS144" s="208"/>
      <c r="AT144" s="208"/>
      <c r="AU144" s="208"/>
      <c r="AV144" s="208"/>
      <c r="AW144" s="208"/>
    </row>
    <row r="145" spans="1:49" ht="12.75" x14ac:dyDescent="0.2">
      <c r="A145" s="210"/>
      <c r="B145" s="208"/>
      <c r="C145" s="208"/>
      <c r="D145" s="208"/>
      <c r="E145" s="208"/>
      <c r="F145" s="208"/>
      <c r="G145" s="208"/>
      <c r="H145" s="208"/>
      <c r="I145" s="208"/>
      <c r="J145" s="208"/>
      <c r="K145" s="208"/>
      <c r="L145" s="208"/>
      <c r="M145" s="208"/>
      <c r="N145" s="208"/>
      <c r="O145" s="208"/>
      <c r="P145" s="208"/>
      <c r="Q145" s="208"/>
      <c r="R145" s="208"/>
      <c r="S145" s="208"/>
      <c r="T145" s="208"/>
      <c r="U145" s="208"/>
      <c r="V145" s="208"/>
      <c r="W145" s="208"/>
      <c r="X145" s="208"/>
      <c r="Y145" s="208"/>
      <c r="Z145" s="208"/>
      <c r="AA145" s="208"/>
      <c r="AB145" s="208"/>
      <c r="AC145" s="208"/>
      <c r="AD145" s="208"/>
      <c r="AE145" s="208"/>
      <c r="AF145" s="208"/>
      <c r="AG145" s="208"/>
      <c r="AH145" s="208"/>
      <c r="AI145" s="208"/>
      <c r="AJ145" s="208"/>
      <c r="AK145" s="208"/>
      <c r="AL145" s="208"/>
      <c r="AM145" s="208"/>
      <c r="AN145" s="208"/>
      <c r="AO145" s="208"/>
      <c r="AP145" s="208"/>
      <c r="AQ145" s="208"/>
      <c r="AR145" s="208"/>
      <c r="AS145" s="208"/>
      <c r="AT145" s="208"/>
      <c r="AU145" s="208"/>
      <c r="AV145" s="208"/>
      <c r="AW145" s="208"/>
    </row>
    <row r="146" spans="1:49" ht="12.75" x14ac:dyDescent="0.2">
      <c r="A146" s="210"/>
      <c r="B146" s="208"/>
      <c r="C146" s="208"/>
      <c r="D146" s="208"/>
      <c r="E146" s="208"/>
      <c r="F146" s="208"/>
      <c r="G146" s="208"/>
      <c r="H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c r="AE146" s="208"/>
      <c r="AF146" s="208"/>
      <c r="AG146" s="208"/>
      <c r="AH146" s="208"/>
      <c r="AI146" s="208"/>
      <c r="AJ146" s="208"/>
      <c r="AK146" s="208"/>
      <c r="AL146" s="208"/>
      <c r="AM146" s="208"/>
      <c r="AN146" s="208"/>
      <c r="AO146" s="208"/>
      <c r="AP146" s="208"/>
      <c r="AQ146" s="208"/>
      <c r="AR146" s="208"/>
      <c r="AS146" s="208"/>
      <c r="AT146" s="208"/>
      <c r="AU146" s="208"/>
      <c r="AV146" s="208"/>
      <c r="AW146" s="208"/>
    </row>
    <row r="147" spans="1:49" ht="12.75" x14ac:dyDescent="0.2">
      <c r="A147" s="210"/>
      <c r="B147" s="208"/>
      <c r="C147" s="208"/>
      <c r="D147" s="208"/>
      <c r="E147" s="208"/>
      <c r="F147" s="208"/>
      <c r="G147" s="208"/>
      <c r="H147" s="208"/>
      <c r="I147" s="208"/>
      <c r="J147" s="208"/>
      <c r="K147" s="208"/>
      <c r="L147" s="208"/>
      <c r="M147" s="208"/>
      <c r="N147" s="208"/>
      <c r="O147" s="208"/>
      <c r="P147" s="208"/>
      <c r="Q147" s="208"/>
      <c r="R147" s="208"/>
      <c r="S147" s="208"/>
      <c r="T147" s="208"/>
      <c r="U147" s="208"/>
      <c r="V147" s="208"/>
      <c r="W147" s="208"/>
      <c r="X147" s="208"/>
      <c r="Y147" s="208"/>
      <c r="Z147" s="208"/>
      <c r="AA147" s="208"/>
      <c r="AB147" s="208"/>
      <c r="AC147" s="208"/>
      <c r="AD147" s="208"/>
      <c r="AE147" s="208"/>
      <c r="AF147" s="208"/>
      <c r="AG147" s="208"/>
      <c r="AH147" s="208"/>
      <c r="AI147" s="208"/>
      <c r="AJ147" s="208"/>
      <c r="AK147" s="208"/>
      <c r="AL147" s="208"/>
      <c r="AM147" s="208"/>
      <c r="AN147" s="208"/>
      <c r="AO147" s="208"/>
      <c r="AP147" s="208"/>
      <c r="AQ147" s="208"/>
      <c r="AR147" s="208"/>
      <c r="AS147" s="208"/>
      <c r="AT147" s="208"/>
      <c r="AU147" s="208"/>
      <c r="AV147" s="208"/>
      <c r="AW147" s="208"/>
    </row>
    <row r="148" spans="1:49" ht="12.75" x14ac:dyDescent="0.2">
      <c r="A148" s="210"/>
      <c r="B148" s="208"/>
      <c r="C148" s="208"/>
      <c r="D148" s="208"/>
      <c r="E148" s="208"/>
      <c r="F148" s="208"/>
      <c r="G148" s="208"/>
      <c r="H148" s="208"/>
      <c r="I148" s="208"/>
      <c r="J148" s="208"/>
      <c r="K148" s="208"/>
      <c r="L148" s="208"/>
      <c r="M148" s="208"/>
      <c r="N148" s="208"/>
      <c r="O148" s="208"/>
      <c r="P148" s="208"/>
      <c r="Q148" s="208"/>
      <c r="R148" s="208"/>
      <c r="S148" s="208"/>
      <c r="T148" s="208"/>
      <c r="U148" s="208"/>
      <c r="V148" s="208"/>
      <c r="W148" s="208"/>
      <c r="X148" s="208"/>
      <c r="Y148" s="208"/>
      <c r="Z148" s="208"/>
      <c r="AA148" s="208"/>
      <c r="AB148" s="208"/>
      <c r="AC148" s="208"/>
      <c r="AD148" s="208"/>
      <c r="AE148" s="208"/>
      <c r="AF148" s="208"/>
      <c r="AG148" s="208"/>
      <c r="AH148" s="208"/>
      <c r="AI148" s="208"/>
      <c r="AJ148" s="208"/>
      <c r="AK148" s="208"/>
      <c r="AL148" s="208"/>
      <c r="AM148" s="208"/>
      <c r="AN148" s="208"/>
      <c r="AO148" s="208"/>
      <c r="AP148" s="208"/>
      <c r="AQ148" s="208"/>
      <c r="AR148" s="208"/>
      <c r="AS148" s="208"/>
      <c r="AT148" s="208"/>
      <c r="AU148" s="208"/>
      <c r="AV148" s="208"/>
      <c r="AW148" s="208"/>
    </row>
    <row r="149" spans="1:49" ht="12.75" x14ac:dyDescent="0.2">
      <c r="A149" s="210"/>
      <c r="B149" s="208"/>
      <c r="C149" s="208"/>
      <c r="D149" s="208"/>
      <c r="E149" s="208"/>
      <c r="F149" s="208"/>
      <c r="G149" s="208"/>
      <c r="H149" s="208"/>
      <c r="I149" s="208"/>
      <c r="J149" s="208"/>
      <c r="K149" s="208"/>
      <c r="L149" s="208"/>
      <c r="M149" s="208"/>
      <c r="N149" s="208"/>
      <c r="O149" s="208"/>
      <c r="P149" s="208"/>
      <c r="Q149" s="208"/>
      <c r="R149" s="208"/>
      <c r="S149" s="208"/>
      <c r="T149" s="208"/>
      <c r="U149" s="208"/>
      <c r="V149" s="208"/>
      <c r="W149" s="208"/>
      <c r="X149" s="208"/>
      <c r="Y149" s="208"/>
      <c r="Z149" s="208"/>
      <c r="AA149" s="208"/>
      <c r="AB149" s="208"/>
      <c r="AC149" s="208"/>
      <c r="AD149" s="208"/>
      <c r="AE149" s="208"/>
      <c r="AF149" s="208"/>
      <c r="AG149" s="208"/>
      <c r="AH149" s="208"/>
      <c r="AI149" s="208"/>
      <c r="AJ149" s="208"/>
      <c r="AK149" s="208"/>
      <c r="AL149" s="208"/>
      <c r="AM149" s="208"/>
      <c r="AN149" s="208"/>
      <c r="AO149" s="208"/>
      <c r="AP149" s="208"/>
      <c r="AQ149" s="208"/>
      <c r="AR149" s="208"/>
      <c r="AS149" s="208"/>
      <c r="AT149" s="208"/>
      <c r="AU149" s="208"/>
      <c r="AV149" s="208"/>
      <c r="AW149" s="208"/>
    </row>
    <row r="150" spans="1:49" ht="12.75" x14ac:dyDescent="0.2">
      <c r="A150" s="210"/>
      <c r="B150" s="208"/>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208"/>
      <c r="AD150" s="208"/>
      <c r="AE150" s="208"/>
      <c r="AF150" s="208"/>
      <c r="AG150" s="208"/>
      <c r="AH150" s="208"/>
      <c r="AI150" s="208"/>
      <c r="AJ150" s="208"/>
      <c r="AK150" s="208"/>
      <c r="AL150" s="208"/>
      <c r="AM150" s="208"/>
      <c r="AN150" s="208"/>
      <c r="AO150" s="208"/>
      <c r="AP150" s="208"/>
      <c r="AQ150" s="208"/>
      <c r="AR150" s="208"/>
      <c r="AS150" s="208"/>
      <c r="AT150" s="208"/>
      <c r="AU150" s="208"/>
      <c r="AV150" s="208"/>
      <c r="AW150" s="208"/>
    </row>
    <row r="151" spans="1:49" ht="12.75" x14ac:dyDescent="0.2">
      <c r="A151" s="210"/>
      <c r="B151" s="208"/>
      <c r="C151" s="208"/>
      <c r="D151" s="208"/>
      <c r="E151" s="208"/>
      <c r="F151" s="208"/>
      <c r="G151" s="208"/>
      <c r="H151" s="208"/>
      <c r="I151" s="208"/>
      <c r="J151" s="208"/>
      <c r="K151" s="208"/>
      <c r="L151" s="208"/>
      <c r="M151" s="208"/>
      <c r="N151" s="208"/>
      <c r="O151" s="208"/>
      <c r="P151" s="208"/>
      <c r="Q151" s="208"/>
      <c r="R151" s="208"/>
      <c r="S151" s="208"/>
      <c r="T151" s="208"/>
      <c r="U151" s="208"/>
      <c r="V151" s="208"/>
      <c r="W151" s="208"/>
      <c r="X151" s="208"/>
      <c r="Y151" s="208"/>
      <c r="Z151" s="208"/>
      <c r="AA151" s="208"/>
      <c r="AB151" s="208"/>
      <c r="AC151" s="208"/>
      <c r="AD151" s="208"/>
      <c r="AE151" s="208"/>
      <c r="AF151" s="208"/>
      <c r="AG151" s="208"/>
      <c r="AH151" s="208"/>
      <c r="AI151" s="208"/>
      <c r="AJ151" s="208"/>
      <c r="AK151" s="208"/>
      <c r="AL151" s="208"/>
      <c r="AM151" s="208"/>
      <c r="AN151" s="208"/>
      <c r="AO151" s="208"/>
      <c r="AP151" s="208"/>
      <c r="AQ151" s="208"/>
      <c r="AR151" s="208"/>
      <c r="AS151" s="208"/>
      <c r="AT151" s="208"/>
      <c r="AU151" s="208"/>
      <c r="AV151" s="208"/>
      <c r="AW151" s="208"/>
    </row>
    <row r="152" spans="1:49" ht="12.75" x14ac:dyDescent="0.2">
      <c r="A152" s="210"/>
      <c r="B152" s="208"/>
      <c r="C152" s="208"/>
      <c r="D152" s="208"/>
      <c r="E152" s="208"/>
      <c r="F152" s="208"/>
      <c r="G152" s="208"/>
      <c r="H152" s="208"/>
      <c r="I152" s="208"/>
      <c r="J152" s="208"/>
      <c r="K152" s="208"/>
      <c r="L152" s="208"/>
      <c r="M152" s="208"/>
      <c r="N152" s="208"/>
      <c r="O152" s="208"/>
      <c r="P152" s="208"/>
      <c r="Q152" s="208"/>
      <c r="R152" s="208"/>
      <c r="S152" s="208"/>
      <c r="T152" s="208"/>
      <c r="U152" s="208"/>
      <c r="V152" s="208"/>
      <c r="W152" s="208"/>
      <c r="X152" s="208"/>
      <c r="Y152" s="208"/>
      <c r="Z152" s="208"/>
      <c r="AA152" s="208"/>
      <c r="AB152" s="208"/>
      <c r="AC152" s="208"/>
      <c r="AD152" s="208"/>
      <c r="AE152" s="208"/>
      <c r="AF152" s="208"/>
      <c r="AG152" s="208"/>
      <c r="AH152" s="208"/>
      <c r="AI152" s="208"/>
      <c r="AJ152" s="208"/>
      <c r="AK152" s="208"/>
      <c r="AL152" s="208"/>
      <c r="AM152" s="208"/>
      <c r="AN152" s="208"/>
      <c r="AO152" s="208"/>
      <c r="AP152" s="208"/>
      <c r="AQ152" s="208"/>
      <c r="AR152" s="208"/>
      <c r="AS152" s="208"/>
      <c r="AT152" s="208"/>
      <c r="AU152" s="208"/>
      <c r="AV152" s="208"/>
      <c r="AW152" s="208"/>
    </row>
    <row r="153" spans="1:49" ht="12.75" x14ac:dyDescent="0.2">
      <c r="A153" s="210"/>
      <c r="B153" s="208"/>
      <c r="C153" s="208"/>
      <c r="D153" s="208"/>
      <c r="E153" s="208"/>
      <c r="F153" s="208"/>
      <c r="G153" s="208"/>
      <c r="H153" s="208"/>
      <c r="I153" s="208"/>
      <c r="J153" s="208"/>
      <c r="K153" s="208"/>
      <c r="L153" s="208"/>
      <c r="M153" s="208"/>
      <c r="N153" s="208"/>
      <c r="O153" s="208"/>
      <c r="P153" s="208"/>
      <c r="Q153" s="208"/>
      <c r="R153" s="208"/>
      <c r="S153" s="208"/>
      <c r="T153" s="208"/>
      <c r="U153" s="208"/>
      <c r="V153" s="208"/>
      <c r="W153" s="208"/>
      <c r="X153" s="208"/>
      <c r="Y153" s="208"/>
      <c r="Z153" s="208"/>
      <c r="AA153" s="208"/>
      <c r="AB153" s="208"/>
      <c r="AC153" s="208"/>
      <c r="AD153" s="208"/>
      <c r="AE153" s="208"/>
      <c r="AF153" s="208"/>
      <c r="AG153" s="208"/>
      <c r="AH153" s="208"/>
      <c r="AI153" s="208"/>
      <c r="AJ153" s="208"/>
      <c r="AK153" s="208"/>
      <c r="AL153" s="208"/>
      <c r="AM153" s="208"/>
      <c r="AN153" s="208"/>
      <c r="AO153" s="208"/>
      <c r="AP153" s="208"/>
      <c r="AQ153" s="208"/>
      <c r="AR153" s="208"/>
      <c r="AS153" s="208"/>
      <c r="AT153" s="208"/>
      <c r="AU153" s="208"/>
      <c r="AV153" s="208"/>
      <c r="AW153" s="208"/>
    </row>
    <row r="154" spans="1:49" ht="12.75" x14ac:dyDescent="0.2">
      <c r="A154" s="210"/>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c r="AE154" s="208"/>
      <c r="AF154" s="208"/>
      <c r="AG154" s="208"/>
      <c r="AH154" s="208"/>
      <c r="AI154" s="208"/>
      <c r="AJ154" s="208"/>
      <c r="AK154" s="208"/>
      <c r="AL154" s="208"/>
      <c r="AM154" s="208"/>
      <c r="AN154" s="208"/>
      <c r="AO154" s="208"/>
      <c r="AP154" s="208"/>
      <c r="AQ154" s="208"/>
      <c r="AR154" s="208"/>
      <c r="AS154" s="208"/>
      <c r="AT154" s="208"/>
      <c r="AU154" s="208"/>
      <c r="AV154" s="208"/>
      <c r="AW154" s="208"/>
    </row>
    <row r="155" spans="1:49" ht="12.75" x14ac:dyDescent="0.2">
      <c r="A155" s="210"/>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c r="AE155" s="208"/>
      <c r="AF155" s="208"/>
      <c r="AG155" s="208"/>
      <c r="AH155" s="208"/>
      <c r="AI155" s="208"/>
      <c r="AJ155" s="208"/>
      <c r="AK155" s="208"/>
      <c r="AL155" s="208"/>
      <c r="AM155" s="208"/>
      <c r="AN155" s="208"/>
      <c r="AO155" s="208"/>
      <c r="AP155" s="208"/>
      <c r="AQ155" s="208"/>
      <c r="AR155" s="208"/>
      <c r="AS155" s="208"/>
      <c r="AT155" s="208"/>
      <c r="AU155" s="208"/>
      <c r="AV155" s="208"/>
      <c r="AW155" s="208"/>
    </row>
    <row r="156" spans="1:49"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c r="AH156" s="207"/>
      <c r="AI156" s="207"/>
      <c r="AJ156" s="207"/>
      <c r="AK156" s="207"/>
      <c r="AL156" s="207"/>
      <c r="AM156" s="207"/>
      <c r="AN156" s="207"/>
      <c r="AO156" s="207"/>
      <c r="AP156" s="207"/>
      <c r="AQ156" s="207"/>
      <c r="AR156" s="207"/>
      <c r="AS156" s="207"/>
      <c r="AT156" s="207"/>
      <c r="AU156" s="207"/>
      <c r="AV156" s="207"/>
      <c r="AW156" s="207"/>
    </row>
    <row r="157" spans="1:49"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c r="AH157" s="207"/>
      <c r="AI157" s="207"/>
      <c r="AJ157" s="207"/>
      <c r="AK157" s="207"/>
      <c r="AL157" s="207"/>
      <c r="AM157" s="207"/>
      <c r="AN157" s="207"/>
      <c r="AO157" s="207"/>
      <c r="AP157" s="207"/>
      <c r="AQ157" s="207"/>
      <c r="AR157" s="207"/>
      <c r="AS157" s="207"/>
      <c r="AT157" s="207"/>
      <c r="AU157" s="207"/>
      <c r="AV157" s="207"/>
      <c r="AW157" s="207"/>
    </row>
    <row r="158" spans="1:49"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c r="AH158" s="207"/>
      <c r="AI158" s="207"/>
      <c r="AJ158" s="207"/>
      <c r="AK158" s="207"/>
      <c r="AL158" s="207"/>
      <c r="AM158" s="207"/>
      <c r="AN158" s="207"/>
      <c r="AO158" s="207"/>
      <c r="AP158" s="207"/>
      <c r="AQ158" s="207"/>
      <c r="AR158" s="207"/>
      <c r="AS158" s="207"/>
      <c r="AT158" s="207"/>
      <c r="AU158" s="207"/>
      <c r="AV158" s="207"/>
      <c r="AW158" s="207"/>
    </row>
    <row r="159" spans="1:49"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c r="AH159" s="207"/>
      <c r="AI159" s="207"/>
      <c r="AJ159" s="207"/>
      <c r="AK159" s="207"/>
      <c r="AL159" s="207"/>
      <c r="AM159" s="207"/>
      <c r="AN159" s="207"/>
      <c r="AO159" s="207"/>
      <c r="AP159" s="207"/>
      <c r="AQ159" s="207"/>
      <c r="AR159" s="207"/>
      <c r="AS159" s="207"/>
      <c r="AT159" s="207"/>
      <c r="AU159" s="207"/>
      <c r="AV159" s="207"/>
      <c r="AW159" s="207"/>
    </row>
    <row r="160" spans="1:49"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c r="AH160" s="207"/>
      <c r="AI160" s="207"/>
      <c r="AJ160" s="207"/>
      <c r="AK160" s="207"/>
      <c r="AL160" s="207"/>
      <c r="AM160" s="207"/>
      <c r="AN160" s="207"/>
      <c r="AO160" s="207"/>
      <c r="AP160" s="207"/>
      <c r="AQ160" s="207"/>
      <c r="AR160" s="207"/>
      <c r="AS160" s="207"/>
      <c r="AT160" s="207"/>
      <c r="AU160" s="207"/>
      <c r="AV160" s="207"/>
      <c r="AW160" s="207"/>
    </row>
    <row r="161" spans="1:49"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c r="AM161" s="207"/>
      <c r="AN161" s="207"/>
      <c r="AO161" s="207"/>
      <c r="AP161" s="207"/>
      <c r="AQ161" s="207"/>
      <c r="AR161" s="207"/>
      <c r="AS161" s="207"/>
      <c r="AT161" s="207"/>
      <c r="AU161" s="207"/>
      <c r="AV161" s="207"/>
      <c r="AW161" s="207"/>
    </row>
    <row r="162" spans="1:49"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c r="AH162" s="207"/>
      <c r="AI162" s="207"/>
      <c r="AJ162" s="207"/>
      <c r="AK162" s="207"/>
      <c r="AL162" s="207"/>
      <c r="AM162" s="207"/>
      <c r="AN162" s="207"/>
      <c r="AO162" s="207"/>
      <c r="AP162" s="207"/>
      <c r="AQ162" s="207"/>
      <c r="AR162" s="207"/>
      <c r="AS162" s="207"/>
      <c r="AT162" s="207"/>
      <c r="AU162" s="207"/>
      <c r="AV162" s="207"/>
      <c r="AW162" s="207"/>
    </row>
    <row r="163" spans="1:49"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c r="AH163" s="207"/>
      <c r="AI163" s="207"/>
      <c r="AJ163" s="207"/>
      <c r="AK163" s="207"/>
      <c r="AL163" s="207"/>
      <c r="AM163" s="207"/>
      <c r="AN163" s="207"/>
      <c r="AO163" s="207"/>
      <c r="AP163" s="207"/>
      <c r="AQ163" s="207"/>
      <c r="AR163" s="207"/>
      <c r="AS163" s="207"/>
      <c r="AT163" s="207"/>
      <c r="AU163" s="207"/>
      <c r="AV163" s="207"/>
      <c r="AW163" s="207"/>
    </row>
    <row r="164" spans="1:49"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c r="AH164" s="207"/>
      <c r="AI164" s="207"/>
      <c r="AJ164" s="207"/>
      <c r="AK164" s="207"/>
      <c r="AL164" s="207"/>
      <c r="AM164" s="207"/>
      <c r="AN164" s="207"/>
      <c r="AO164" s="207"/>
      <c r="AP164" s="207"/>
      <c r="AQ164" s="207"/>
      <c r="AR164" s="207"/>
      <c r="AS164" s="207"/>
      <c r="AT164" s="207"/>
      <c r="AU164" s="207"/>
      <c r="AV164" s="207"/>
      <c r="AW164" s="207"/>
    </row>
    <row r="165" spans="1:49"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c r="AM165" s="207"/>
      <c r="AN165" s="207"/>
      <c r="AO165" s="207"/>
      <c r="AP165" s="207"/>
      <c r="AQ165" s="207"/>
      <c r="AR165" s="207"/>
      <c r="AS165" s="207"/>
      <c r="AT165" s="207"/>
      <c r="AU165" s="207"/>
      <c r="AV165" s="207"/>
      <c r="AW165" s="207"/>
    </row>
    <row r="166" spans="1:49"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c r="AH166" s="207"/>
      <c r="AI166" s="207"/>
      <c r="AJ166" s="207"/>
      <c r="AK166" s="207"/>
      <c r="AL166" s="207"/>
      <c r="AM166" s="207"/>
      <c r="AN166" s="207"/>
      <c r="AO166" s="207"/>
      <c r="AP166" s="207"/>
      <c r="AQ166" s="207"/>
      <c r="AR166" s="207"/>
      <c r="AS166" s="207"/>
      <c r="AT166" s="207"/>
      <c r="AU166" s="207"/>
      <c r="AV166" s="207"/>
      <c r="AW166" s="207"/>
    </row>
    <row r="167" spans="1:49"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c r="AH167" s="207"/>
      <c r="AI167" s="207"/>
      <c r="AJ167" s="207"/>
      <c r="AK167" s="207"/>
      <c r="AL167" s="207"/>
      <c r="AM167" s="207"/>
      <c r="AN167" s="207"/>
      <c r="AO167" s="207"/>
      <c r="AP167" s="207"/>
      <c r="AQ167" s="207"/>
      <c r="AR167" s="207"/>
      <c r="AS167" s="207"/>
      <c r="AT167" s="207"/>
      <c r="AU167" s="207"/>
      <c r="AV167" s="207"/>
      <c r="AW167" s="207"/>
    </row>
    <row r="168" spans="1:49"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c r="AN168" s="207"/>
      <c r="AO168" s="207"/>
      <c r="AP168" s="207"/>
      <c r="AQ168" s="207"/>
      <c r="AR168" s="207"/>
      <c r="AS168" s="207"/>
      <c r="AT168" s="207"/>
      <c r="AU168" s="207"/>
      <c r="AV168" s="207"/>
      <c r="AW168" s="207"/>
    </row>
    <row r="169" spans="1:49"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c r="AH169" s="207"/>
      <c r="AI169" s="207"/>
      <c r="AJ169" s="207"/>
      <c r="AK169" s="207"/>
      <c r="AL169" s="207"/>
      <c r="AM169" s="207"/>
      <c r="AN169" s="207"/>
      <c r="AO169" s="207"/>
      <c r="AP169" s="207"/>
      <c r="AQ169" s="207"/>
      <c r="AR169" s="207"/>
      <c r="AS169" s="207"/>
      <c r="AT169" s="207"/>
      <c r="AU169" s="207"/>
      <c r="AV169" s="207"/>
      <c r="AW169" s="207"/>
    </row>
    <row r="170" spans="1:49"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c r="AH170" s="207"/>
      <c r="AI170" s="207"/>
      <c r="AJ170" s="207"/>
      <c r="AK170" s="207"/>
      <c r="AL170" s="207"/>
      <c r="AM170" s="207"/>
      <c r="AN170" s="207"/>
      <c r="AO170" s="207"/>
      <c r="AP170" s="207"/>
      <c r="AQ170" s="207"/>
      <c r="AR170" s="207"/>
      <c r="AS170" s="207"/>
      <c r="AT170" s="207"/>
      <c r="AU170" s="207"/>
      <c r="AV170" s="207"/>
      <c r="AW170" s="207"/>
    </row>
    <row r="171" spans="1:49"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c r="AH171" s="207"/>
      <c r="AI171" s="207"/>
      <c r="AJ171" s="207"/>
      <c r="AK171" s="207"/>
      <c r="AL171" s="207"/>
      <c r="AM171" s="207"/>
      <c r="AN171" s="207"/>
      <c r="AO171" s="207"/>
      <c r="AP171" s="207"/>
      <c r="AQ171" s="207"/>
      <c r="AR171" s="207"/>
      <c r="AS171" s="207"/>
      <c r="AT171" s="207"/>
      <c r="AU171" s="207"/>
      <c r="AV171" s="207"/>
      <c r="AW171" s="207"/>
    </row>
    <row r="172" spans="1:49"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c r="AH172" s="207"/>
      <c r="AI172" s="207"/>
      <c r="AJ172" s="207"/>
      <c r="AK172" s="207"/>
      <c r="AL172" s="207"/>
      <c r="AM172" s="207"/>
      <c r="AN172" s="207"/>
      <c r="AO172" s="207"/>
      <c r="AP172" s="207"/>
      <c r="AQ172" s="207"/>
      <c r="AR172" s="207"/>
      <c r="AS172" s="207"/>
      <c r="AT172" s="207"/>
      <c r="AU172" s="207"/>
      <c r="AV172" s="207"/>
      <c r="AW172" s="207"/>
    </row>
    <row r="173" spans="1:49"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c r="AH173" s="207"/>
      <c r="AI173" s="207"/>
      <c r="AJ173" s="207"/>
      <c r="AK173" s="207"/>
      <c r="AL173" s="207"/>
      <c r="AM173" s="207"/>
      <c r="AN173" s="207"/>
      <c r="AO173" s="207"/>
      <c r="AP173" s="207"/>
      <c r="AQ173" s="207"/>
      <c r="AR173" s="207"/>
      <c r="AS173" s="207"/>
      <c r="AT173" s="207"/>
      <c r="AU173" s="207"/>
      <c r="AV173" s="207"/>
      <c r="AW173" s="207"/>
    </row>
    <row r="174" spans="1:49" ht="12.75" x14ac:dyDescent="0.2">
      <c r="A174" s="209"/>
      <c r="B174" s="207"/>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207"/>
      <c r="AH174" s="207"/>
      <c r="AI174" s="207"/>
      <c r="AJ174" s="207"/>
      <c r="AK174" s="207"/>
      <c r="AL174" s="207"/>
      <c r="AM174" s="207"/>
      <c r="AN174" s="207"/>
      <c r="AO174" s="207"/>
      <c r="AP174" s="207"/>
      <c r="AQ174" s="207"/>
      <c r="AR174" s="207"/>
      <c r="AS174" s="207"/>
      <c r="AT174" s="207"/>
      <c r="AU174" s="207"/>
      <c r="AV174" s="207"/>
      <c r="AW174" s="207"/>
    </row>
    <row r="175" spans="1:49" ht="12.75" x14ac:dyDescent="0.2">
      <c r="A175" s="209"/>
      <c r="B175" s="207"/>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7"/>
      <c r="Y175" s="207"/>
      <c r="Z175" s="207"/>
      <c r="AA175" s="207"/>
      <c r="AB175" s="207"/>
      <c r="AC175" s="207"/>
      <c r="AD175" s="207"/>
      <c r="AE175" s="207"/>
      <c r="AF175" s="207"/>
      <c r="AG175" s="207"/>
      <c r="AH175" s="207"/>
      <c r="AI175" s="207"/>
      <c r="AJ175" s="207"/>
      <c r="AK175" s="207"/>
      <c r="AL175" s="207"/>
      <c r="AM175" s="207"/>
      <c r="AN175" s="207"/>
      <c r="AO175" s="207"/>
      <c r="AP175" s="207"/>
      <c r="AQ175" s="207"/>
      <c r="AR175" s="207"/>
      <c r="AS175" s="207"/>
      <c r="AT175" s="207"/>
      <c r="AU175" s="207"/>
      <c r="AV175" s="207"/>
      <c r="AW175" s="207"/>
    </row>
    <row r="176" spans="1:49" ht="12.75" x14ac:dyDescent="0.2">
      <c r="A176" s="209"/>
      <c r="B176" s="207"/>
      <c r="C176" s="207"/>
      <c r="D176" s="207"/>
      <c r="E176" s="207"/>
      <c r="F176" s="207"/>
      <c r="G176" s="207"/>
      <c r="H176" s="207"/>
      <c r="I176" s="207"/>
      <c r="J176" s="207"/>
      <c r="K176" s="207"/>
      <c r="L176" s="207"/>
      <c r="M176" s="207"/>
      <c r="N176" s="207"/>
      <c r="O176" s="207"/>
      <c r="P176" s="207"/>
      <c r="Q176" s="207"/>
      <c r="R176" s="207"/>
      <c r="S176" s="207"/>
      <c r="T176" s="207"/>
      <c r="U176" s="207"/>
      <c r="V176" s="207"/>
      <c r="W176" s="207"/>
      <c r="X176" s="207"/>
      <c r="Y176" s="207"/>
      <c r="Z176" s="207"/>
      <c r="AA176" s="207"/>
      <c r="AB176" s="207"/>
      <c r="AC176" s="207"/>
      <c r="AD176" s="207"/>
      <c r="AE176" s="207"/>
      <c r="AF176" s="207"/>
      <c r="AG176" s="207"/>
      <c r="AH176" s="207"/>
      <c r="AI176" s="207"/>
      <c r="AJ176" s="207"/>
      <c r="AK176" s="207"/>
      <c r="AL176" s="207"/>
      <c r="AM176" s="207"/>
      <c r="AN176" s="207"/>
      <c r="AO176" s="207"/>
      <c r="AP176" s="207"/>
      <c r="AQ176" s="207"/>
      <c r="AR176" s="207"/>
      <c r="AS176" s="207"/>
      <c r="AT176" s="207"/>
      <c r="AU176" s="207"/>
      <c r="AV176" s="207"/>
      <c r="AW176" s="207"/>
    </row>
    <row r="177" spans="1:49" ht="12.75" x14ac:dyDescent="0.2">
      <c r="A177" s="209"/>
      <c r="B177" s="207"/>
      <c r="C177" s="207"/>
      <c r="D177" s="207"/>
      <c r="E177" s="207"/>
      <c r="F177" s="207"/>
      <c r="G177" s="207"/>
      <c r="H177" s="207"/>
      <c r="I177" s="207"/>
      <c r="J177" s="207"/>
      <c r="K177" s="207"/>
      <c r="L177" s="207"/>
      <c r="M177" s="207"/>
      <c r="N177" s="207"/>
      <c r="O177" s="207"/>
      <c r="P177" s="207"/>
      <c r="Q177" s="207"/>
      <c r="R177" s="207"/>
      <c r="S177" s="207"/>
      <c r="T177" s="207"/>
      <c r="U177" s="207"/>
      <c r="V177" s="207"/>
      <c r="W177" s="207"/>
      <c r="X177" s="207"/>
      <c r="Y177" s="207"/>
      <c r="Z177" s="207"/>
      <c r="AA177" s="207"/>
      <c r="AB177" s="207"/>
      <c r="AC177" s="207"/>
      <c r="AD177" s="207"/>
      <c r="AE177" s="207"/>
      <c r="AF177" s="207"/>
      <c r="AG177" s="207"/>
      <c r="AH177" s="207"/>
      <c r="AI177" s="207"/>
      <c r="AJ177" s="207"/>
      <c r="AK177" s="207"/>
      <c r="AL177" s="207"/>
      <c r="AM177" s="207"/>
      <c r="AN177" s="207"/>
      <c r="AO177" s="207"/>
      <c r="AP177" s="207"/>
      <c r="AQ177" s="207"/>
      <c r="AR177" s="207"/>
      <c r="AS177" s="207"/>
      <c r="AT177" s="207"/>
      <c r="AU177" s="207"/>
      <c r="AV177" s="207"/>
      <c r="AW177" s="207"/>
    </row>
    <row r="178" spans="1:49" ht="12.75" x14ac:dyDescent="0.2">
      <c r="A178" s="209"/>
      <c r="B178" s="207"/>
      <c r="C178" s="207"/>
      <c r="D178" s="207"/>
      <c r="E178" s="207"/>
      <c r="F178" s="207"/>
      <c r="G178" s="207"/>
      <c r="H178" s="207"/>
      <c r="I178" s="207"/>
      <c r="J178" s="207"/>
      <c r="K178" s="207"/>
      <c r="L178" s="207"/>
      <c r="M178" s="207"/>
      <c r="N178" s="207"/>
      <c r="O178" s="207"/>
      <c r="P178" s="207"/>
      <c r="Q178" s="207"/>
      <c r="R178" s="207"/>
      <c r="S178" s="207"/>
      <c r="T178" s="207"/>
      <c r="U178" s="207"/>
      <c r="V178" s="207"/>
      <c r="W178" s="207"/>
      <c r="X178" s="207"/>
      <c r="Y178" s="207"/>
      <c r="Z178" s="207"/>
      <c r="AA178" s="207"/>
      <c r="AB178" s="207"/>
      <c r="AC178" s="207"/>
      <c r="AD178" s="207"/>
      <c r="AE178" s="207"/>
      <c r="AF178" s="207"/>
      <c r="AG178" s="207"/>
      <c r="AH178" s="207"/>
      <c r="AI178" s="207"/>
      <c r="AJ178" s="207"/>
      <c r="AK178" s="207"/>
      <c r="AL178" s="207"/>
      <c r="AM178" s="207"/>
      <c r="AN178" s="207"/>
      <c r="AO178" s="207"/>
      <c r="AP178" s="207"/>
      <c r="AQ178" s="207"/>
      <c r="AR178" s="207"/>
      <c r="AS178" s="207"/>
      <c r="AT178" s="207"/>
      <c r="AU178" s="207"/>
      <c r="AV178" s="207"/>
      <c r="AW178" s="207"/>
    </row>
    <row r="179" spans="1:49" ht="12.75" x14ac:dyDescent="0.2">
      <c r="A179" s="209"/>
      <c r="B179" s="207"/>
      <c r="C179" s="207"/>
      <c r="D179" s="207"/>
      <c r="E179" s="207"/>
      <c r="F179" s="207"/>
      <c r="G179" s="207"/>
      <c r="H179" s="207"/>
      <c r="I179" s="207"/>
      <c r="J179" s="207"/>
      <c r="K179" s="207"/>
      <c r="L179" s="207"/>
      <c r="M179" s="207"/>
      <c r="N179" s="207"/>
      <c r="O179" s="207"/>
      <c r="P179" s="207"/>
      <c r="Q179" s="207"/>
      <c r="R179" s="207"/>
      <c r="S179" s="207"/>
      <c r="T179" s="207"/>
      <c r="U179" s="207"/>
      <c r="V179" s="207"/>
      <c r="W179" s="207"/>
      <c r="X179" s="207"/>
      <c r="Y179" s="207"/>
      <c r="Z179" s="207"/>
      <c r="AA179" s="207"/>
      <c r="AB179" s="207"/>
      <c r="AC179" s="207"/>
      <c r="AD179" s="207"/>
      <c r="AE179" s="207"/>
      <c r="AF179" s="207"/>
      <c r="AG179" s="207"/>
      <c r="AH179" s="207"/>
      <c r="AI179" s="207"/>
      <c r="AJ179" s="207"/>
      <c r="AK179" s="207"/>
      <c r="AL179" s="207"/>
      <c r="AM179" s="207"/>
      <c r="AN179" s="207"/>
      <c r="AO179" s="207"/>
      <c r="AP179" s="207"/>
      <c r="AQ179" s="207"/>
      <c r="AR179" s="207"/>
      <c r="AS179" s="207"/>
      <c r="AT179" s="207"/>
      <c r="AU179" s="207"/>
      <c r="AV179" s="207"/>
      <c r="AW179" s="207"/>
    </row>
    <row r="180" spans="1:49" ht="12.75" x14ac:dyDescent="0.2">
      <c r="A180" s="209"/>
      <c r="B180" s="207"/>
      <c r="C180" s="207"/>
      <c r="D180" s="207"/>
      <c r="E180" s="207"/>
      <c r="F180" s="207"/>
      <c r="G180" s="207"/>
      <c r="H180" s="207"/>
      <c r="I180" s="207"/>
      <c r="J180" s="207"/>
      <c r="K180" s="207"/>
      <c r="L180" s="207"/>
      <c r="M180" s="207"/>
      <c r="N180" s="207"/>
      <c r="O180" s="207"/>
      <c r="P180" s="207"/>
      <c r="Q180" s="207"/>
      <c r="R180" s="207"/>
      <c r="S180" s="207"/>
      <c r="T180" s="207"/>
      <c r="U180" s="207"/>
      <c r="V180" s="207"/>
      <c r="W180" s="207"/>
      <c r="X180" s="207"/>
      <c r="Y180" s="207"/>
      <c r="Z180" s="207"/>
      <c r="AA180" s="207"/>
      <c r="AB180" s="207"/>
      <c r="AC180" s="207"/>
      <c r="AD180" s="207"/>
      <c r="AE180" s="207"/>
      <c r="AF180" s="207"/>
      <c r="AG180" s="207"/>
      <c r="AH180" s="207"/>
      <c r="AI180" s="207"/>
      <c r="AJ180" s="207"/>
      <c r="AK180" s="207"/>
      <c r="AL180" s="207"/>
      <c r="AM180" s="207"/>
      <c r="AN180" s="207"/>
      <c r="AO180" s="207"/>
      <c r="AP180" s="207"/>
      <c r="AQ180" s="207"/>
      <c r="AR180" s="207"/>
      <c r="AS180" s="207"/>
      <c r="AT180" s="207"/>
      <c r="AU180" s="207"/>
      <c r="AV180" s="207"/>
      <c r="AW180" s="207"/>
    </row>
    <row r="181" spans="1:49" ht="12.75" x14ac:dyDescent="0.2">
      <c r="A181" s="209"/>
      <c r="B181" s="207"/>
      <c r="C181" s="207"/>
      <c r="D181" s="207"/>
      <c r="E181" s="207"/>
      <c r="F181" s="207"/>
      <c r="G181" s="207"/>
      <c r="H181" s="207"/>
      <c r="I181" s="207"/>
      <c r="J181" s="207"/>
      <c r="K181" s="207"/>
      <c r="L181" s="207"/>
      <c r="M181" s="207"/>
      <c r="N181" s="207"/>
      <c r="O181" s="207"/>
      <c r="P181" s="207"/>
      <c r="Q181" s="207"/>
      <c r="R181" s="207"/>
      <c r="S181" s="207"/>
      <c r="T181" s="207"/>
      <c r="U181" s="207"/>
      <c r="V181" s="207"/>
      <c r="W181" s="207"/>
      <c r="X181" s="207"/>
      <c r="Y181" s="207"/>
      <c r="Z181" s="207"/>
      <c r="AA181" s="207"/>
      <c r="AB181" s="207"/>
      <c r="AC181" s="207"/>
      <c r="AD181" s="207"/>
      <c r="AE181" s="207"/>
      <c r="AF181" s="207"/>
      <c r="AG181" s="207"/>
      <c r="AH181" s="207"/>
      <c r="AI181" s="207"/>
      <c r="AJ181" s="207"/>
      <c r="AK181" s="207"/>
      <c r="AL181" s="207"/>
      <c r="AM181" s="207"/>
      <c r="AN181" s="207"/>
      <c r="AO181" s="207"/>
      <c r="AP181" s="207"/>
      <c r="AQ181" s="207"/>
      <c r="AR181" s="207"/>
      <c r="AS181" s="207"/>
      <c r="AT181" s="207"/>
      <c r="AU181" s="207"/>
      <c r="AV181" s="207"/>
      <c r="AW181" s="207"/>
    </row>
    <row r="182" spans="1:49" ht="12.75" x14ac:dyDescent="0.2">
      <c r="A182" s="209"/>
      <c r="B182" s="207"/>
      <c r="C182" s="207"/>
      <c r="D182" s="207"/>
      <c r="E182" s="207"/>
      <c r="F182" s="207"/>
      <c r="G182" s="207"/>
      <c r="H182" s="207"/>
      <c r="I182" s="207"/>
      <c r="J182" s="207"/>
      <c r="K182" s="207"/>
      <c r="L182" s="207"/>
      <c r="M182" s="207"/>
      <c r="N182" s="207"/>
      <c r="O182" s="207"/>
      <c r="P182" s="207"/>
      <c r="Q182" s="207"/>
      <c r="R182" s="207"/>
      <c r="S182" s="207"/>
      <c r="T182" s="207"/>
      <c r="U182" s="207"/>
      <c r="V182" s="207"/>
      <c r="W182" s="207"/>
      <c r="X182" s="207"/>
      <c r="Y182" s="207"/>
      <c r="Z182" s="207"/>
      <c r="AA182" s="207"/>
      <c r="AB182" s="207"/>
      <c r="AC182" s="207"/>
      <c r="AD182" s="207"/>
      <c r="AE182" s="207"/>
      <c r="AF182" s="207"/>
      <c r="AG182" s="207"/>
      <c r="AH182" s="207"/>
      <c r="AI182" s="207"/>
      <c r="AJ182" s="207"/>
      <c r="AK182" s="207"/>
      <c r="AL182" s="207"/>
      <c r="AM182" s="207"/>
      <c r="AN182" s="207"/>
      <c r="AO182" s="207"/>
      <c r="AP182" s="207"/>
      <c r="AQ182" s="207"/>
      <c r="AR182" s="207"/>
      <c r="AS182" s="207"/>
      <c r="AT182" s="207"/>
      <c r="AU182" s="207"/>
      <c r="AV182" s="207"/>
      <c r="AW182" s="207"/>
    </row>
    <row r="183" spans="1:49" ht="12.75" x14ac:dyDescent="0.2">
      <c r="A183" s="209"/>
      <c r="B183" s="207"/>
      <c r="C183" s="207"/>
      <c r="D183" s="207"/>
      <c r="E183" s="207"/>
      <c r="F183" s="207"/>
      <c r="G183" s="207"/>
      <c r="H183" s="207"/>
      <c r="I183" s="207"/>
      <c r="J183" s="207"/>
      <c r="K183" s="207"/>
      <c r="L183" s="207"/>
      <c r="M183" s="207"/>
      <c r="N183" s="207"/>
      <c r="O183" s="207"/>
      <c r="P183" s="207"/>
      <c r="Q183" s="207"/>
      <c r="R183" s="207"/>
      <c r="S183" s="207"/>
      <c r="T183" s="207"/>
      <c r="U183" s="207"/>
      <c r="V183" s="207"/>
      <c r="W183" s="207"/>
      <c r="X183" s="207"/>
      <c r="Y183" s="207"/>
      <c r="Z183" s="207"/>
      <c r="AA183" s="207"/>
      <c r="AB183" s="207"/>
      <c r="AC183" s="207"/>
      <c r="AD183" s="207"/>
      <c r="AE183" s="207"/>
      <c r="AF183" s="207"/>
      <c r="AG183" s="207"/>
      <c r="AH183" s="207"/>
      <c r="AI183" s="207"/>
      <c r="AJ183" s="207"/>
      <c r="AK183" s="207"/>
      <c r="AL183" s="207"/>
      <c r="AM183" s="207"/>
      <c r="AN183" s="207"/>
      <c r="AO183" s="207"/>
      <c r="AP183" s="207"/>
      <c r="AQ183" s="207"/>
      <c r="AR183" s="207"/>
      <c r="AS183" s="207"/>
      <c r="AT183" s="207"/>
      <c r="AU183" s="207"/>
      <c r="AV183" s="207"/>
      <c r="AW183" s="207"/>
    </row>
    <row r="184" spans="1:49" ht="12.75" x14ac:dyDescent="0.2">
      <c r="A184" s="209"/>
      <c r="B184" s="207"/>
      <c r="C184" s="207"/>
      <c r="D184" s="207"/>
      <c r="E184" s="207"/>
      <c r="F184" s="207"/>
      <c r="G184" s="207"/>
      <c r="H184" s="207"/>
      <c r="I184" s="207"/>
      <c r="J184" s="207"/>
      <c r="K184" s="207"/>
      <c r="L184" s="207"/>
      <c r="M184" s="207"/>
      <c r="N184" s="207"/>
      <c r="O184" s="207"/>
      <c r="P184" s="207"/>
      <c r="Q184" s="207"/>
      <c r="R184" s="207"/>
      <c r="S184" s="207"/>
      <c r="T184" s="207"/>
      <c r="U184" s="207"/>
      <c r="V184" s="207"/>
      <c r="W184" s="207"/>
      <c r="X184" s="207"/>
      <c r="Y184" s="207"/>
      <c r="Z184" s="207"/>
      <c r="AA184" s="207"/>
      <c r="AB184" s="207"/>
      <c r="AC184" s="207"/>
      <c r="AD184" s="207"/>
      <c r="AE184" s="207"/>
      <c r="AF184" s="207"/>
      <c r="AG184" s="207"/>
      <c r="AH184" s="207"/>
      <c r="AI184" s="207"/>
      <c r="AJ184" s="207"/>
      <c r="AK184" s="207"/>
      <c r="AL184" s="207"/>
      <c r="AM184" s="207"/>
      <c r="AN184" s="207"/>
      <c r="AO184" s="207"/>
      <c r="AP184" s="207"/>
      <c r="AQ184" s="207"/>
      <c r="AR184" s="207"/>
      <c r="AS184" s="207"/>
      <c r="AT184" s="207"/>
      <c r="AU184" s="207"/>
      <c r="AV184" s="207"/>
      <c r="AW184" s="207"/>
    </row>
    <row r="185" spans="1:49" ht="12.75" x14ac:dyDescent="0.2">
      <c r="A185" s="209"/>
      <c r="B185" s="207"/>
      <c r="C185" s="207"/>
      <c r="D185" s="207"/>
      <c r="E185" s="207"/>
      <c r="F185" s="207"/>
      <c r="G185" s="207"/>
      <c r="H185" s="207"/>
      <c r="I185" s="207"/>
      <c r="J185" s="207"/>
      <c r="K185" s="207"/>
      <c r="L185" s="207"/>
      <c r="M185" s="207"/>
      <c r="N185" s="207"/>
      <c r="O185" s="207"/>
      <c r="P185" s="207"/>
      <c r="Q185" s="207"/>
      <c r="R185" s="207"/>
      <c r="S185" s="207"/>
      <c r="T185" s="207"/>
      <c r="U185" s="207"/>
      <c r="V185" s="207"/>
      <c r="W185" s="207"/>
      <c r="X185" s="207"/>
      <c r="Y185" s="207"/>
      <c r="Z185" s="207"/>
      <c r="AA185" s="207"/>
      <c r="AB185" s="207"/>
      <c r="AC185" s="207"/>
      <c r="AD185" s="207"/>
      <c r="AE185" s="207"/>
      <c r="AF185" s="207"/>
      <c r="AG185" s="207"/>
      <c r="AH185" s="207"/>
      <c r="AI185" s="207"/>
      <c r="AJ185" s="207"/>
      <c r="AK185" s="207"/>
      <c r="AL185" s="207"/>
      <c r="AM185" s="207"/>
      <c r="AN185" s="207"/>
      <c r="AO185" s="207"/>
      <c r="AP185" s="207"/>
      <c r="AQ185" s="207"/>
      <c r="AR185" s="207"/>
      <c r="AS185" s="207"/>
      <c r="AT185" s="207"/>
      <c r="AU185" s="207"/>
      <c r="AV185" s="207"/>
      <c r="AW185" s="207"/>
    </row>
    <row r="186" spans="1:49" ht="12.75" x14ac:dyDescent="0.2">
      <c r="A186" s="209"/>
      <c r="B186" s="207"/>
      <c r="C186" s="207"/>
      <c r="D186" s="207"/>
      <c r="E186" s="207"/>
      <c r="F186" s="207"/>
      <c r="G186" s="207"/>
      <c r="H186" s="207"/>
      <c r="I186" s="207"/>
      <c r="J186" s="207"/>
      <c r="K186" s="207"/>
      <c r="L186" s="207"/>
      <c r="M186" s="207"/>
      <c r="N186" s="207"/>
      <c r="O186" s="207"/>
      <c r="P186" s="207"/>
      <c r="Q186" s="207"/>
      <c r="R186" s="207"/>
      <c r="S186" s="207"/>
      <c r="T186" s="207"/>
      <c r="U186" s="207"/>
      <c r="V186" s="207"/>
      <c r="W186" s="207"/>
      <c r="X186" s="207"/>
      <c r="Y186" s="207"/>
      <c r="Z186" s="207"/>
      <c r="AA186" s="207"/>
      <c r="AB186" s="207"/>
      <c r="AC186" s="207"/>
      <c r="AD186" s="207"/>
      <c r="AE186" s="207"/>
      <c r="AF186" s="207"/>
      <c r="AG186" s="207"/>
      <c r="AH186" s="207"/>
      <c r="AI186" s="207"/>
      <c r="AJ186" s="207"/>
      <c r="AK186" s="207"/>
      <c r="AL186" s="207"/>
      <c r="AM186" s="207"/>
      <c r="AN186" s="207"/>
      <c r="AO186" s="207"/>
      <c r="AP186" s="207"/>
      <c r="AQ186" s="207"/>
      <c r="AR186" s="207"/>
      <c r="AS186" s="207"/>
      <c r="AT186" s="207"/>
      <c r="AU186" s="207"/>
      <c r="AV186" s="207"/>
      <c r="AW186" s="207"/>
    </row>
    <row r="187" spans="1:49" ht="12.75" x14ac:dyDescent="0.2">
      <c r="A187" s="209"/>
      <c r="B187" s="207"/>
      <c r="C187" s="207"/>
      <c r="D187" s="207"/>
      <c r="E187" s="207"/>
      <c r="F187" s="207"/>
      <c r="G187" s="207"/>
      <c r="H187" s="207"/>
      <c r="I187" s="207"/>
      <c r="J187" s="207"/>
      <c r="K187" s="207"/>
      <c r="L187" s="207"/>
      <c r="M187" s="207"/>
      <c r="N187" s="207"/>
      <c r="O187" s="207"/>
      <c r="P187" s="207"/>
      <c r="Q187" s="207"/>
      <c r="R187" s="207"/>
      <c r="S187" s="207"/>
      <c r="T187" s="207"/>
      <c r="U187" s="207"/>
      <c r="V187" s="207"/>
      <c r="W187" s="207"/>
      <c r="X187" s="207"/>
      <c r="Y187" s="207"/>
      <c r="Z187" s="207"/>
      <c r="AA187" s="207"/>
      <c r="AB187" s="207"/>
      <c r="AC187" s="207"/>
      <c r="AD187" s="207"/>
      <c r="AE187" s="207"/>
      <c r="AF187" s="207"/>
      <c r="AG187" s="207"/>
      <c r="AH187" s="207"/>
      <c r="AI187" s="207"/>
      <c r="AJ187" s="207"/>
      <c r="AK187" s="207"/>
      <c r="AL187" s="207"/>
      <c r="AM187" s="207"/>
      <c r="AN187" s="207"/>
      <c r="AO187" s="207"/>
      <c r="AP187" s="207"/>
      <c r="AQ187" s="207"/>
      <c r="AR187" s="207"/>
      <c r="AS187" s="207"/>
      <c r="AT187" s="207"/>
      <c r="AU187" s="207"/>
      <c r="AV187" s="207"/>
      <c r="AW187" s="207"/>
    </row>
    <row r="188" spans="1:49" ht="12.75" x14ac:dyDescent="0.2">
      <c r="A188" s="209"/>
      <c r="B188" s="207"/>
      <c r="C188" s="207"/>
      <c r="D188" s="207"/>
      <c r="E188" s="207"/>
      <c r="F188" s="207"/>
      <c r="G188" s="207"/>
      <c r="H188" s="207"/>
      <c r="I188" s="207"/>
      <c r="J188" s="207"/>
      <c r="K188" s="207"/>
      <c r="L188" s="207"/>
      <c r="M188" s="207"/>
      <c r="N188" s="207"/>
      <c r="O188" s="207"/>
      <c r="P188" s="207"/>
      <c r="Q188" s="207"/>
      <c r="R188" s="207"/>
      <c r="S188" s="207"/>
      <c r="T188" s="207"/>
      <c r="U188" s="207"/>
      <c r="V188" s="207"/>
      <c r="W188" s="207"/>
      <c r="X188" s="207"/>
      <c r="Y188" s="207"/>
      <c r="Z188" s="207"/>
      <c r="AA188" s="207"/>
      <c r="AB188" s="207"/>
      <c r="AC188" s="207"/>
      <c r="AD188" s="207"/>
      <c r="AE188" s="207"/>
      <c r="AF188" s="207"/>
      <c r="AG188" s="207"/>
      <c r="AH188" s="207"/>
      <c r="AI188" s="207"/>
      <c r="AJ188" s="207"/>
      <c r="AK188" s="207"/>
      <c r="AL188" s="207"/>
      <c r="AM188" s="207"/>
      <c r="AN188" s="207"/>
      <c r="AO188" s="207"/>
      <c r="AP188" s="207"/>
      <c r="AQ188" s="207"/>
      <c r="AR188" s="207"/>
      <c r="AS188" s="207"/>
      <c r="AT188" s="207"/>
      <c r="AU188" s="207"/>
      <c r="AV188" s="207"/>
      <c r="AW188" s="207"/>
    </row>
    <row r="189" spans="1:49" ht="12.75" x14ac:dyDescent="0.2">
      <c r="A189" s="209"/>
      <c r="B189" s="207"/>
      <c r="C189" s="207"/>
      <c r="D189" s="207"/>
      <c r="E189" s="207"/>
      <c r="F189" s="207"/>
      <c r="G189" s="207"/>
      <c r="H189" s="207"/>
      <c r="I189" s="207"/>
      <c r="J189" s="207"/>
      <c r="K189" s="207"/>
      <c r="L189" s="207"/>
      <c r="M189" s="207"/>
      <c r="N189" s="207"/>
      <c r="O189" s="207"/>
      <c r="P189" s="207"/>
      <c r="Q189" s="207"/>
      <c r="R189" s="207"/>
      <c r="S189" s="207"/>
      <c r="T189" s="207"/>
      <c r="U189" s="207"/>
      <c r="V189" s="207"/>
      <c r="W189" s="207"/>
      <c r="X189" s="207"/>
      <c r="Y189" s="207"/>
      <c r="Z189" s="207"/>
      <c r="AA189" s="207"/>
      <c r="AB189" s="207"/>
      <c r="AC189" s="207"/>
      <c r="AD189" s="207"/>
      <c r="AE189" s="207"/>
      <c r="AF189" s="207"/>
      <c r="AG189" s="207"/>
      <c r="AH189" s="207"/>
      <c r="AI189" s="207"/>
      <c r="AJ189" s="207"/>
      <c r="AK189" s="207"/>
      <c r="AL189" s="207"/>
      <c r="AM189" s="207"/>
      <c r="AN189" s="207"/>
      <c r="AO189" s="207"/>
      <c r="AP189" s="207"/>
      <c r="AQ189" s="207"/>
      <c r="AR189" s="207"/>
      <c r="AS189" s="207"/>
      <c r="AT189" s="207"/>
      <c r="AU189" s="207"/>
      <c r="AV189" s="207"/>
      <c r="AW189" s="207"/>
    </row>
    <row r="190" spans="1:49" ht="12.75" x14ac:dyDescent="0.2">
      <c r="A190" s="209"/>
      <c r="B190" s="207"/>
      <c r="C190" s="207"/>
      <c r="D190" s="207"/>
      <c r="E190" s="207"/>
      <c r="F190" s="207"/>
      <c r="G190" s="207"/>
      <c r="H190" s="207"/>
      <c r="I190" s="207"/>
      <c r="J190" s="207"/>
      <c r="K190" s="207"/>
      <c r="L190" s="207"/>
      <c r="M190" s="207"/>
      <c r="N190" s="207"/>
      <c r="O190" s="207"/>
      <c r="P190" s="207"/>
      <c r="Q190" s="207"/>
      <c r="R190" s="207"/>
      <c r="S190" s="207"/>
      <c r="T190" s="207"/>
      <c r="U190" s="207"/>
      <c r="V190" s="207"/>
      <c r="W190" s="207"/>
      <c r="X190" s="207"/>
      <c r="Y190" s="207"/>
      <c r="Z190" s="207"/>
      <c r="AA190" s="207"/>
      <c r="AB190" s="207"/>
      <c r="AC190" s="207"/>
      <c r="AD190" s="207"/>
      <c r="AE190" s="207"/>
      <c r="AF190" s="207"/>
      <c r="AG190" s="207"/>
      <c r="AH190" s="207"/>
      <c r="AI190" s="207"/>
      <c r="AJ190" s="207"/>
      <c r="AK190" s="207"/>
      <c r="AL190" s="207"/>
      <c r="AM190" s="207"/>
      <c r="AN190" s="207"/>
      <c r="AO190" s="207"/>
      <c r="AP190" s="207"/>
      <c r="AQ190" s="207"/>
      <c r="AR190" s="207"/>
      <c r="AS190" s="207"/>
      <c r="AT190" s="207"/>
      <c r="AU190" s="207"/>
      <c r="AV190" s="207"/>
      <c r="AW190" s="207"/>
    </row>
    <row r="191" spans="1:49" ht="12.75" x14ac:dyDescent="0.2">
      <c r="A191" s="209"/>
      <c r="B191" s="207"/>
      <c r="C191" s="207"/>
      <c r="D191" s="207"/>
      <c r="E191" s="207"/>
      <c r="F191" s="207"/>
      <c r="G191" s="207"/>
      <c r="H191" s="207"/>
      <c r="I191" s="207"/>
      <c r="J191" s="207"/>
      <c r="K191" s="207"/>
      <c r="L191" s="207"/>
      <c r="M191" s="207"/>
      <c r="N191" s="207"/>
      <c r="O191" s="207"/>
      <c r="P191" s="207"/>
      <c r="Q191" s="207"/>
      <c r="R191" s="207"/>
      <c r="S191" s="207"/>
      <c r="T191" s="207"/>
      <c r="U191" s="207"/>
      <c r="V191" s="207"/>
      <c r="W191" s="207"/>
      <c r="X191" s="207"/>
      <c r="Y191" s="207"/>
      <c r="Z191" s="207"/>
      <c r="AA191" s="207"/>
      <c r="AB191" s="207"/>
      <c r="AC191" s="207"/>
      <c r="AD191" s="207"/>
      <c r="AE191" s="207"/>
      <c r="AF191" s="207"/>
      <c r="AG191" s="207"/>
      <c r="AH191" s="207"/>
      <c r="AI191" s="207"/>
      <c r="AJ191" s="207"/>
      <c r="AK191" s="207"/>
      <c r="AL191" s="207"/>
      <c r="AM191" s="207"/>
      <c r="AN191" s="207"/>
      <c r="AO191" s="207"/>
      <c r="AP191" s="207"/>
      <c r="AQ191" s="207"/>
      <c r="AR191" s="207"/>
      <c r="AS191" s="207"/>
      <c r="AT191" s="207"/>
      <c r="AU191" s="207"/>
      <c r="AV191" s="207"/>
      <c r="AW191" s="207"/>
    </row>
    <row r="192" spans="1:49" ht="12.75" x14ac:dyDescent="0.2">
      <c r="A192" s="209"/>
      <c r="B192" s="207"/>
      <c r="C192" s="207"/>
      <c r="D192" s="207"/>
      <c r="E192" s="207"/>
      <c r="F192" s="207"/>
      <c r="G192" s="207"/>
      <c r="H192" s="207"/>
      <c r="I192" s="207"/>
      <c r="J192" s="207"/>
      <c r="K192" s="207"/>
      <c r="L192" s="207"/>
      <c r="M192" s="207"/>
      <c r="N192" s="207"/>
      <c r="O192" s="207"/>
      <c r="P192" s="207"/>
      <c r="Q192" s="207"/>
      <c r="R192" s="207"/>
      <c r="S192" s="207"/>
      <c r="T192" s="207"/>
      <c r="U192" s="207"/>
      <c r="V192" s="207"/>
      <c r="W192" s="207"/>
      <c r="X192" s="207"/>
      <c r="Y192" s="207"/>
      <c r="Z192" s="207"/>
      <c r="AA192" s="207"/>
      <c r="AB192" s="207"/>
      <c r="AC192" s="207"/>
      <c r="AD192" s="207"/>
      <c r="AE192" s="207"/>
      <c r="AF192" s="207"/>
      <c r="AG192" s="207"/>
      <c r="AH192" s="207"/>
      <c r="AI192" s="207"/>
      <c r="AJ192" s="207"/>
      <c r="AK192" s="207"/>
      <c r="AL192" s="207"/>
      <c r="AM192" s="207"/>
      <c r="AN192" s="207"/>
      <c r="AO192" s="207"/>
      <c r="AP192" s="207"/>
      <c r="AQ192" s="207"/>
      <c r="AR192" s="207"/>
      <c r="AS192" s="207"/>
      <c r="AT192" s="207"/>
      <c r="AU192" s="207"/>
      <c r="AV192" s="207"/>
      <c r="AW192" s="207"/>
    </row>
    <row r="193" spans="1:49" ht="12.75" x14ac:dyDescent="0.2">
      <c r="A193" s="209"/>
      <c r="B193" s="207"/>
      <c r="C193" s="207"/>
      <c r="D193" s="207"/>
      <c r="E193" s="207"/>
      <c r="F193" s="207"/>
      <c r="G193" s="207"/>
      <c r="H193" s="207"/>
      <c r="I193" s="207"/>
      <c r="J193" s="207"/>
      <c r="K193" s="207"/>
      <c r="L193" s="207"/>
      <c r="M193" s="207"/>
      <c r="N193" s="207"/>
      <c r="O193" s="207"/>
      <c r="P193" s="207"/>
      <c r="Q193" s="207"/>
      <c r="R193" s="207"/>
      <c r="S193" s="207"/>
      <c r="T193" s="207"/>
      <c r="U193" s="207"/>
      <c r="V193" s="207"/>
      <c r="W193" s="207"/>
      <c r="X193" s="207"/>
      <c r="Y193" s="207"/>
      <c r="Z193" s="207"/>
      <c r="AA193" s="207"/>
      <c r="AB193" s="207"/>
      <c r="AC193" s="207"/>
      <c r="AD193" s="207"/>
      <c r="AE193" s="207"/>
      <c r="AF193" s="207"/>
      <c r="AG193" s="207"/>
      <c r="AH193" s="207"/>
      <c r="AI193" s="207"/>
      <c r="AJ193" s="207"/>
      <c r="AK193" s="207"/>
      <c r="AL193" s="207"/>
      <c r="AM193" s="207"/>
      <c r="AN193" s="207"/>
      <c r="AO193" s="207"/>
      <c r="AP193" s="207"/>
      <c r="AQ193" s="207"/>
      <c r="AR193" s="207"/>
      <c r="AS193" s="207"/>
      <c r="AT193" s="207"/>
      <c r="AU193" s="207"/>
      <c r="AV193" s="207"/>
      <c r="AW193" s="207"/>
    </row>
    <row r="194" spans="1:49" ht="12.75" x14ac:dyDescent="0.2">
      <c r="A194" s="209"/>
      <c r="B194" s="207"/>
      <c r="C194" s="207"/>
      <c r="D194" s="207"/>
      <c r="E194" s="207"/>
      <c r="F194" s="207"/>
      <c r="G194" s="207"/>
      <c r="H194" s="207"/>
      <c r="I194" s="207"/>
      <c r="J194" s="207"/>
      <c r="K194" s="207"/>
      <c r="L194" s="207"/>
      <c r="M194" s="207"/>
      <c r="N194" s="207"/>
      <c r="O194" s="207"/>
      <c r="P194" s="207"/>
      <c r="Q194" s="207"/>
      <c r="R194" s="207"/>
      <c r="S194" s="207"/>
      <c r="T194" s="207"/>
      <c r="U194" s="207"/>
      <c r="V194" s="207"/>
      <c r="W194" s="207"/>
      <c r="X194" s="207"/>
      <c r="Y194" s="207"/>
      <c r="Z194" s="207"/>
      <c r="AA194" s="207"/>
      <c r="AB194" s="207"/>
      <c r="AC194" s="207"/>
      <c r="AD194" s="207"/>
      <c r="AE194" s="207"/>
      <c r="AF194" s="207"/>
      <c r="AG194" s="207"/>
      <c r="AH194" s="207"/>
      <c r="AI194" s="207"/>
      <c r="AJ194" s="207"/>
      <c r="AK194" s="207"/>
      <c r="AL194" s="207"/>
      <c r="AM194" s="207"/>
      <c r="AN194" s="207"/>
      <c r="AO194" s="207"/>
      <c r="AP194" s="207"/>
      <c r="AQ194" s="207"/>
      <c r="AR194" s="207"/>
      <c r="AS194" s="207"/>
      <c r="AT194" s="207"/>
      <c r="AU194" s="207"/>
      <c r="AV194" s="207"/>
      <c r="AW194" s="207"/>
    </row>
    <row r="195" spans="1:49" ht="12.75" x14ac:dyDescent="0.2">
      <c r="A195" s="209"/>
      <c r="B195" s="207"/>
      <c r="C195" s="207"/>
      <c r="D195" s="207"/>
      <c r="E195" s="207"/>
      <c r="F195" s="207"/>
      <c r="G195" s="207"/>
      <c r="H195" s="207"/>
      <c r="I195" s="207"/>
      <c r="J195" s="207"/>
      <c r="K195" s="207"/>
      <c r="L195" s="207"/>
      <c r="M195" s="207"/>
      <c r="N195" s="207"/>
      <c r="O195" s="207"/>
      <c r="P195" s="207"/>
      <c r="Q195" s="207"/>
      <c r="R195" s="207"/>
      <c r="S195" s="207"/>
      <c r="T195" s="207"/>
      <c r="U195" s="207"/>
      <c r="V195" s="207"/>
      <c r="W195" s="207"/>
      <c r="X195" s="207"/>
      <c r="Y195" s="207"/>
      <c r="Z195" s="207"/>
      <c r="AA195" s="207"/>
      <c r="AB195" s="207"/>
      <c r="AC195" s="207"/>
      <c r="AD195" s="207"/>
      <c r="AE195" s="207"/>
      <c r="AF195" s="207"/>
      <c r="AG195" s="207"/>
      <c r="AH195" s="207"/>
      <c r="AI195" s="207"/>
      <c r="AJ195" s="207"/>
      <c r="AK195" s="207"/>
      <c r="AL195" s="207"/>
      <c r="AM195" s="207"/>
      <c r="AN195" s="207"/>
      <c r="AO195" s="207"/>
      <c r="AP195" s="207"/>
      <c r="AQ195" s="207"/>
      <c r="AR195" s="207"/>
      <c r="AS195" s="207"/>
      <c r="AT195" s="207"/>
      <c r="AU195" s="207"/>
      <c r="AV195" s="207"/>
      <c r="AW195" s="207"/>
    </row>
    <row r="196" spans="1:49" ht="12.75" x14ac:dyDescent="0.2">
      <c r="A196" s="209"/>
      <c r="B196" s="207"/>
      <c r="C196" s="207"/>
      <c r="D196" s="207"/>
      <c r="E196" s="207"/>
      <c r="F196" s="207"/>
      <c r="G196" s="207"/>
      <c r="H196" s="207"/>
      <c r="I196" s="207"/>
      <c r="J196" s="207"/>
      <c r="K196" s="207"/>
      <c r="L196" s="207"/>
      <c r="M196" s="207"/>
      <c r="N196" s="207"/>
      <c r="O196" s="207"/>
      <c r="P196" s="207"/>
      <c r="Q196" s="207"/>
      <c r="R196" s="207"/>
      <c r="S196" s="207"/>
      <c r="T196" s="207"/>
      <c r="U196" s="207"/>
      <c r="V196" s="207"/>
      <c r="W196" s="207"/>
      <c r="X196" s="207"/>
      <c r="Y196" s="207"/>
      <c r="Z196" s="207"/>
      <c r="AA196" s="207"/>
      <c r="AB196" s="207"/>
      <c r="AC196" s="207"/>
      <c r="AD196" s="207"/>
      <c r="AE196" s="207"/>
      <c r="AF196" s="207"/>
      <c r="AG196" s="207"/>
      <c r="AH196" s="207"/>
      <c r="AI196" s="207"/>
      <c r="AJ196" s="207"/>
      <c r="AK196" s="207"/>
      <c r="AL196" s="207"/>
      <c r="AM196" s="207"/>
      <c r="AN196" s="207"/>
      <c r="AO196" s="207"/>
      <c r="AP196" s="207"/>
      <c r="AQ196" s="207"/>
      <c r="AR196" s="207"/>
      <c r="AS196" s="207"/>
      <c r="AT196" s="207"/>
      <c r="AU196" s="207"/>
      <c r="AV196" s="207"/>
      <c r="AW196" s="207"/>
    </row>
    <row r="197" spans="1:49" ht="12.75" x14ac:dyDescent="0.2">
      <c r="A197" s="209"/>
      <c r="B197" s="207"/>
      <c r="C197" s="207"/>
      <c r="D197" s="207"/>
      <c r="E197" s="207"/>
      <c r="F197" s="207"/>
      <c r="G197" s="207"/>
      <c r="H197" s="207"/>
      <c r="I197" s="207"/>
      <c r="J197" s="207"/>
      <c r="K197" s="207"/>
      <c r="L197" s="207"/>
      <c r="M197" s="207"/>
      <c r="N197" s="207"/>
      <c r="O197" s="207"/>
      <c r="P197" s="207"/>
      <c r="Q197" s="207"/>
      <c r="R197" s="207"/>
      <c r="S197" s="207"/>
      <c r="T197" s="207"/>
      <c r="U197" s="207"/>
      <c r="V197" s="207"/>
      <c r="W197" s="207"/>
      <c r="X197" s="207"/>
      <c r="Y197" s="207"/>
      <c r="Z197" s="207"/>
      <c r="AA197" s="207"/>
      <c r="AB197" s="207"/>
      <c r="AC197" s="207"/>
      <c r="AD197" s="207"/>
      <c r="AE197" s="207"/>
      <c r="AF197" s="207"/>
      <c r="AG197" s="207"/>
      <c r="AH197" s="207"/>
      <c r="AI197" s="207"/>
      <c r="AJ197" s="207"/>
      <c r="AK197" s="207"/>
      <c r="AL197" s="207"/>
      <c r="AM197" s="207"/>
      <c r="AN197" s="207"/>
      <c r="AO197" s="207"/>
      <c r="AP197" s="207"/>
      <c r="AQ197" s="207"/>
      <c r="AR197" s="207"/>
      <c r="AS197" s="207"/>
      <c r="AT197" s="207"/>
      <c r="AU197" s="207"/>
      <c r="AV197" s="207"/>
      <c r="AW197" s="207"/>
    </row>
    <row r="198" spans="1:49" ht="12.75" x14ac:dyDescent="0.2">
      <c r="A198" s="209"/>
      <c r="B198" s="207"/>
      <c r="C198" s="207"/>
      <c r="D198" s="207"/>
      <c r="E198" s="207"/>
      <c r="F198" s="207"/>
      <c r="G198" s="207"/>
      <c r="H198" s="207"/>
      <c r="I198" s="207"/>
      <c r="J198" s="207"/>
      <c r="K198" s="207"/>
      <c r="L198" s="207"/>
      <c r="M198" s="207"/>
      <c r="N198" s="207"/>
      <c r="O198" s="207"/>
      <c r="P198" s="207"/>
      <c r="Q198" s="207"/>
      <c r="R198" s="207"/>
      <c r="S198" s="207"/>
      <c r="T198" s="207"/>
      <c r="U198" s="207"/>
      <c r="V198" s="207"/>
      <c r="W198" s="207"/>
      <c r="X198" s="207"/>
      <c r="Y198" s="207"/>
      <c r="Z198" s="207"/>
      <c r="AA198" s="207"/>
      <c r="AB198" s="207"/>
      <c r="AC198" s="207"/>
      <c r="AD198" s="207"/>
      <c r="AE198" s="207"/>
      <c r="AF198" s="207"/>
      <c r="AG198" s="207"/>
      <c r="AH198" s="207"/>
      <c r="AI198" s="207"/>
      <c r="AJ198" s="207"/>
      <c r="AK198" s="207"/>
      <c r="AL198" s="207"/>
      <c r="AM198" s="207"/>
      <c r="AN198" s="207"/>
      <c r="AO198" s="207"/>
      <c r="AP198" s="207"/>
      <c r="AQ198" s="207"/>
      <c r="AR198" s="207"/>
      <c r="AS198" s="207"/>
      <c r="AT198" s="207"/>
      <c r="AU198" s="207"/>
      <c r="AV198" s="207"/>
      <c r="AW198" s="207"/>
    </row>
    <row r="199" spans="1:49" ht="12.75" x14ac:dyDescent="0.2">
      <c r="A199" s="209"/>
      <c r="B199" s="207"/>
      <c r="C199" s="207"/>
      <c r="D199" s="207"/>
      <c r="E199" s="207"/>
      <c r="F199" s="207"/>
      <c r="G199" s="207"/>
      <c r="H199" s="207"/>
      <c r="I199" s="207"/>
      <c r="J199" s="207"/>
      <c r="K199" s="207"/>
      <c r="L199" s="207"/>
      <c r="M199" s="207"/>
      <c r="N199" s="207"/>
      <c r="O199" s="207"/>
      <c r="P199" s="207"/>
      <c r="Q199" s="207"/>
      <c r="R199" s="207"/>
      <c r="S199" s="207"/>
      <c r="T199" s="207"/>
      <c r="U199" s="207"/>
      <c r="V199" s="207"/>
      <c r="W199" s="207"/>
      <c r="X199" s="207"/>
      <c r="Y199" s="207"/>
      <c r="Z199" s="207"/>
      <c r="AA199" s="207"/>
      <c r="AB199" s="207"/>
      <c r="AC199" s="207"/>
      <c r="AD199" s="207"/>
      <c r="AE199" s="207"/>
      <c r="AF199" s="207"/>
      <c r="AG199" s="207"/>
      <c r="AH199" s="207"/>
      <c r="AI199" s="207"/>
      <c r="AJ199" s="207"/>
      <c r="AK199" s="207"/>
      <c r="AL199" s="207"/>
      <c r="AM199" s="207"/>
      <c r="AN199" s="207"/>
      <c r="AO199" s="207"/>
      <c r="AP199" s="207"/>
      <c r="AQ199" s="207"/>
      <c r="AR199" s="207"/>
      <c r="AS199" s="207"/>
      <c r="AT199" s="207"/>
      <c r="AU199" s="207"/>
      <c r="AV199" s="207"/>
      <c r="AW199" s="207"/>
    </row>
    <row r="200" spans="1:49" ht="12.75" x14ac:dyDescent="0.2">
      <c r="A200" s="209"/>
      <c r="B200" s="207"/>
      <c r="C200" s="207"/>
      <c r="D200" s="207"/>
      <c r="E200" s="207"/>
      <c r="F200" s="207"/>
      <c r="G200" s="207"/>
      <c r="H200" s="207"/>
      <c r="I200" s="207"/>
      <c r="J200" s="207"/>
      <c r="K200" s="207"/>
      <c r="L200" s="207"/>
      <c r="M200" s="207"/>
      <c r="N200" s="207"/>
      <c r="O200" s="207"/>
      <c r="P200" s="207"/>
      <c r="Q200" s="207"/>
      <c r="R200" s="207"/>
      <c r="S200" s="207"/>
      <c r="T200" s="207"/>
      <c r="U200" s="207"/>
      <c r="V200" s="207"/>
      <c r="W200" s="207"/>
      <c r="X200" s="207"/>
      <c r="Y200" s="207"/>
      <c r="Z200" s="207"/>
      <c r="AA200" s="207"/>
      <c r="AB200" s="207"/>
      <c r="AC200" s="207"/>
      <c r="AD200" s="207"/>
      <c r="AE200" s="207"/>
      <c r="AF200" s="207"/>
      <c r="AG200" s="207"/>
      <c r="AH200" s="207"/>
      <c r="AI200" s="207"/>
      <c r="AJ200" s="207"/>
      <c r="AK200" s="207"/>
      <c r="AL200" s="207"/>
      <c r="AM200" s="207"/>
      <c r="AN200" s="207"/>
      <c r="AO200" s="207"/>
      <c r="AP200" s="207"/>
      <c r="AQ200" s="207"/>
      <c r="AR200" s="207"/>
      <c r="AS200" s="207"/>
      <c r="AT200" s="207"/>
      <c r="AU200" s="207"/>
      <c r="AV200" s="207"/>
      <c r="AW200" s="207"/>
    </row>
    <row r="201" spans="1:49" ht="12.75" x14ac:dyDescent="0.2">
      <c r="A201" s="209"/>
      <c r="B201" s="207"/>
      <c r="C201" s="207"/>
      <c r="D201" s="207"/>
      <c r="E201" s="207"/>
      <c r="F201" s="207"/>
      <c r="G201" s="207"/>
      <c r="H201" s="207"/>
      <c r="I201" s="207"/>
      <c r="J201" s="207"/>
      <c r="K201" s="207"/>
      <c r="L201" s="207"/>
      <c r="M201" s="207"/>
      <c r="N201" s="207"/>
      <c r="O201" s="207"/>
      <c r="P201" s="207"/>
      <c r="Q201" s="207"/>
      <c r="R201" s="207"/>
      <c r="S201" s="207"/>
      <c r="T201" s="207"/>
      <c r="U201" s="207"/>
      <c r="V201" s="207"/>
      <c r="W201" s="207"/>
      <c r="X201" s="207"/>
      <c r="Y201" s="207"/>
      <c r="Z201" s="207"/>
      <c r="AA201" s="207"/>
      <c r="AB201" s="207"/>
      <c r="AC201" s="207"/>
      <c r="AD201" s="207"/>
      <c r="AE201" s="207"/>
      <c r="AF201" s="207"/>
      <c r="AG201" s="207"/>
      <c r="AH201" s="207"/>
      <c r="AI201" s="207"/>
      <c r="AJ201" s="207"/>
      <c r="AK201" s="207"/>
      <c r="AL201" s="207"/>
      <c r="AM201" s="207"/>
      <c r="AN201" s="207"/>
      <c r="AO201" s="207"/>
      <c r="AP201" s="207"/>
      <c r="AQ201" s="207"/>
      <c r="AR201" s="207"/>
      <c r="AS201" s="207"/>
      <c r="AT201" s="207"/>
      <c r="AU201" s="207"/>
      <c r="AV201" s="207"/>
      <c r="AW201" s="207"/>
    </row>
    <row r="202" spans="1:49" ht="12.75" x14ac:dyDescent="0.2">
      <c r="A202" s="209"/>
      <c r="B202" s="207"/>
      <c r="C202" s="207"/>
      <c r="D202" s="207"/>
      <c r="E202" s="207"/>
      <c r="F202" s="207"/>
      <c r="G202" s="207"/>
      <c r="H202" s="207"/>
      <c r="I202" s="207"/>
      <c r="J202" s="207"/>
      <c r="K202" s="207"/>
      <c r="L202" s="207"/>
      <c r="M202" s="207"/>
      <c r="N202" s="207"/>
      <c r="O202" s="207"/>
      <c r="P202" s="207"/>
      <c r="Q202" s="207"/>
      <c r="R202" s="207"/>
      <c r="S202" s="207"/>
      <c r="T202" s="207"/>
      <c r="U202" s="207"/>
      <c r="V202" s="207"/>
      <c r="W202" s="207"/>
      <c r="X202" s="207"/>
      <c r="Y202" s="207"/>
      <c r="Z202" s="207"/>
      <c r="AA202" s="207"/>
      <c r="AB202" s="207"/>
      <c r="AC202" s="207"/>
      <c r="AD202" s="207"/>
      <c r="AE202" s="207"/>
      <c r="AF202" s="207"/>
      <c r="AG202" s="207"/>
      <c r="AH202" s="207"/>
      <c r="AI202" s="207"/>
      <c r="AJ202" s="207"/>
      <c r="AK202" s="207"/>
      <c r="AL202" s="207"/>
      <c r="AM202" s="207"/>
      <c r="AN202" s="207"/>
      <c r="AO202" s="207"/>
      <c r="AP202" s="207"/>
      <c r="AQ202" s="207"/>
      <c r="AR202" s="207"/>
      <c r="AS202" s="207"/>
      <c r="AT202" s="207"/>
      <c r="AU202" s="207"/>
      <c r="AV202" s="207"/>
      <c r="AW202" s="207"/>
    </row>
    <row r="203" spans="1:49" ht="12.75" x14ac:dyDescent="0.2">
      <c r="A203" s="209"/>
      <c r="B203" s="207"/>
      <c r="C203" s="207"/>
      <c r="D203" s="207"/>
      <c r="E203" s="207"/>
      <c r="F203" s="207"/>
      <c r="G203" s="207"/>
      <c r="H203" s="207"/>
      <c r="I203" s="207"/>
      <c r="J203" s="207"/>
      <c r="K203" s="207"/>
      <c r="L203" s="207"/>
      <c r="M203" s="207"/>
      <c r="N203" s="207"/>
      <c r="O203" s="207"/>
      <c r="P203" s="207"/>
      <c r="Q203" s="207"/>
      <c r="R203" s="207"/>
      <c r="S203" s="207"/>
      <c r="T203" s="207"/>
      <c r="U203" s="207"/>
      <c r="V203" s="207"/>
      <c r="W203" s="207"/>
      <c r="X203" s="207"/>
      <c r="Y203" s="207"/>
      <c r="Z203" s="207"/>
      <c r="AA203" s="207"/>
      <c r="AB203" s="207"/>
      <c r="AC203" s="207"/>
      <c r="AD203" s="207"/>
      <c r="AE203" s="207"/>
      <c r="AF203" s="207"/>
      <c r="AG203" s="207"/>
      <c r="AH203" s="207"/>
      <c r="AI203" s="207"/>
      <c r="AJ203" s="207"/>
      <c r="AK203" s="207"/>
      <c r="AL203" s="207"/>
      <c r="AM203" s="207"/>
      <c r="AN203" s="207"/>
      <c r="AO203" s="207"/>
      <c r="AP203" s="207"/>
      <c r="AQ203" s="207"/>
      <c r="AR203" s="207"/>
      <c r="AS203" s="207"/>
      <c r="AT203" s="207"/>
      <c r="AU203" s="207"/>
      <c r="AV203" s="207"/>
      <c r="AW203" s="207"/>
    </row>
    <row r="204" spans="1:49" ht="12.75" x14ac:dyDescent="0.2">
      <c r="A204" s="209"/>
      <c r="B204" s="207"/>
      <c r="C204" s="207"/>
      <c r="D204" s="207"/>
      <c r="E204" s="207"/>
      <c r="F204" s="207"/>
      <c r="G204" s="207"/>
      <c r="H204" s="207"/>
      <c r="I204" s="207"/>
      <c r="J204" s="207"/>
      <c r="K204" s="207"/>
      <c r="L204" s="207"/>
      <c r="M204" s="207"/>
      <c r="N204" s="207"/>
      <c r="O204" s="207"/>
      <c r="P204" s="207"/>
      <c r="Q204" s="207"/>
      <c r="R204" s="207"/>
      <c r="S204" s="207"/>
      <c r="T204" s="207"/>
      <c r="U204" s="207"/>
      <c r="V204" s="207"/>
      <c r="W204" s="207"/>
      <c r="X204" s="207"/>
      <c r="Y204" s="207"/>
      <c r="Z204" s="207"/>
      <c r="AA204" s="207"/>
      <c r="AB204" s="207"/>
      <c r="AC204" s="207"/>
      <c r="AD204" s="207"/>
      <c r="AE204" s="207"/>
      <c r="AF204" s="207"/>
      <c r="AG204" s="207"/>
      <c r="AH204" s="207"/>
      <c r="AI204" s="207"/>
      <c r="AJ204" s="207"/>
      <c r="AK204" s="207"/>
      <c r="AL204" s="207"/>
      <c r="AM204" s="207"/>
      <c r="AN204" s="207"/>
      <c r="AO204" s="207"/>
      <c r="AP204" s="207"/>
      <c r="AQ204" s="207"/>
      <c r="AR204" s="207"/>
      <c r="AS204" s="207"/>
      <c r="AT204" s="207"/>
      <c r="AU204" s="207"/>
      <c r="AV204" s="207"/>
      <c r="AW204" s="207"/>
    </row>
    <row r="205" spans="1:49" ht="12.75" x14ac:dyDescent="0.2">
      <c r="A205" s="209"/>
      <c r="B205" s="207"/>
      <c r="C205" s="207"/>
      <c r="D205" s="207"/>
      <c r="E205" s="207"/>
      <c r="F205" s="207"/>
      <c r="G205" s="207"/>
      <c r="H205" s="207"/>
      <c r="I205" s="207"/>
      <c r="J205" s="207"/>
      <c r="K205" s="207"/>
      <c r="L205" s="207"/>
      <c r="M205" s="207"/>
      <c r="N205" s="207"/>
      <c r="O205" s="207"/>
      <c r="P205" s="207"/>
      <c r="Q205" s="207"/>
      <c r="R205" s="207"/>
      <c r="S205" s="207"/>
      <c r="T205" s="207"/>
      <c r="U205" s="207"/>
      <c r="V205" s="207"/>
      <c r="W205" s="207"/>
      <c r="X205" s="207"/>
      <c r="Y205" s="207"/>
      <c r="Z205" s="207"/>
      <c r="AA205" s="207"/>
      <c r="AB205" s="207"/>
      <c r="AC205" s="207"/>
      <c r="AD205" s="207"/>
      <c r="AE205" s="207"/>
      <c r="AF205" s="207"/>
      <c r="AG205" s="207"/>
      <c r="AH205" s="207"/>
      <c r="AI205" s="207"/>
      <c r="AJ205" s="207"/>
      <c r="AK205" s="207"/>
      <c r="AL205" s="207"/>
      <c r="AM205" s="207"/>
      <c r="AN205" s="207"/>
      <c r="AO205" s="207"/>
      <c r="AP205" s="207"/>
      <c r="AQ205" s="207"/>
      <c r="AR205" s="207"/>
      <c r="AS205" s="207"/>
      <c r="AT205" s="207"/>
      <c r="AU205" s="207"/>
      <c r="AV205" s="207"/>
      <c r="AW205" s="207"/>
    </row>
    <row r="206" spans="1:49" ht="12.75" x14ac:dyDescent="0.2">
      <c r="A206" s="209"/>
      <c r="B206" s="207"/>
      <c r="C206" s="207"/>
      <c r="D206" s="207"/>
      <c r="E206" s="207"/>
      <c r="F206" s="207"/>
      <c r="G206" s="207"/>
      <c r="H206" s="207"/>
      <c r="I206" s="207"/>
      <c r="J206" s="207"/>
      <c r="K206" s="207"/>
      <c r="L206" s="207"/>
      <c r="M206" s="207"/>
      <c r="N206" s="207"/>
      <c r="O206" s="207"/>
      <c r="P206" s="207"/>
      <c r="Q206" s="207"/>
      <c r="R206" s="207"/>
      <c r="S206" s="207"/>
      <c r="T206" s="207"/>
      <c r="U206" s="207"/>
      <c r="V206" s="207"/>
      <c r="W206" s="207"/>
      <c r="X206" s="207"/>
      <c r="Y206" s="207"/>
      <c r="Z206" s="207"/>
      <c r="AA206" s="207"/>
      <c r="AB206" s="207"/>
      <c r="AC206" s="207"/>
      <c r="AD206" s="207"/>
      <c r="AE206" s="207"/>
      <c r="AF206" s="207"/>
      <c r="AG206" s="207"/>
      <c r="AH206" s="207"/>
      <c r="AI206" s="207"/>
      <c r="AJ206" s="207"/>
      <c r="AK206" s="207"/>
      <c r="AL206" s="207"/>
      <c r="AM206" s="207"/>
      <c r="AN206" s="207"/>
      <c r="AO206" s="207"/>
      <c r="AP206" s="207"/>
      <c r="AQ206" s="207"/>
      <c r="AR206" s="207"/>
      <c r="AS206" s="207"/>
      <c r="AT206" s="207"/>
      <c r="AU206" s="207"/>
      <c r="AV206" s="207"/>
      <c r="AW206" s="207"/>
    </row>
    <row r="207" spans="1:49" ht="12.75" x14ac:dyDescent="0.2">
      <c r="A207" s="209"/>
      <c r="B207" s="207"/>
      <c r="C207" s="207"/>
      <c r="D207" s="207"/>
      <c r="E207" s="207"/>
      <c r="F207" s="207"/>
      <c r="G207" s="207"/>
      <c r="H207" s="207"/>
      <c r="I207" s="207"/>
      <c r="J207" s="207"/>
      <c r="K207" s="207"/>
      <c r="L207" s="207"/>
      <c r="M207" s="207"/>
      <c r="N207" s="207"/>
      <c r="O207" s="207"/>
      <c r="P207" s="207"/>
      <c r="Q207" s="207"/>
      <c r="R207" s="207"/>
      <c r="S207" s="207"/>
      <c r="T207" s="207"/>
      <c r="U207" s="207"/>
      <c r="V207" s="207"/>
      <c r="W207" s="207"/>
      <c r="X207" s="207"/>
      <c r="Y207" s="207"/>
      <c r="Z207" s="207"/>
      <c r="AA207" s="207"/>
      <c r="AB207" s="207"/>
      <c r="AC207" s="207"/>
      <c r="AD207" s="207"/>
      <c r="AE207" s="207"/>
      <c r="AF207" s="207"/>
      <c r="AG207" s="207"/>
      <c r="AH207" s="207"/>
      <c r="AI207" s="207"/>
      <c r="AJ207" s="207"/>
      <c r="AK207" s="207"/>
      <c r="AL207" s="207"/>
      <c r="AM207" s="207"/>
      <c r="AN207" s="207"/>
      <c r="AO207" s="207"/>
      <c r="AP207" s="207"/>
      <c r="AQ207" s="207"/>
      <c r="AR207" s="207"/>
      <c r="AS207" s="207"/>
      <c r="AT207" s="207"/>
      <c r="AU207" s="207"/>
      <c r="AV207" s="207"/>
      <c r="AW207" s="207"/>
    </row>
    <row r="208" spans="1:49" ht="12.75" x14ac:dyDescent="0.2">
      <c r="A208" s="209"/>
      <c r="B208" s="207"/>
      <c r="C208" s="207"/>
      <c r="D208" s="207"/>
      <c r="E208" s="207"/>
      <c r="F208" s="207"/>
      <c r="G208" s="207"/>
      <c r="H208" s="207"/>
      <c r="I208" s="207"/>
      <c r="J208" s="207"/>
      <c r="K208" s="207"/>
      <c r="L208" s="207"/>
      <c r="M208" s="207"/>
      <c r="N208" s="207"/>
      <c r="O208" s="207"/>
      <c r="P208" s="207"/>
      <c r="Q208" s="207"/>
      <c r="R208" s="207"/>
      <c r="S208" s="207"/>
      <c r="T208" s="207"/>
      <c r="U208" s="207"/>
      <c r="V208" s="207"/>
      <c r="W208" s="207"/>
      <c r="X208" s="207"/>
      <c r="Y208" s="207"/>
      <c r="Z208" s="207"/>
      <c r="AA208" s="207"/>
      <c r="AB208" s="207"/>
      <c r="AC208" s="207"/>
      <c r="AD208" s="207"/>
      <c r="AE208" s="207"/>
      <c r="AF208" s="207"/>
      <c r="AG208" s="207"/>
      <c r="AH208" s="207"/>
      <c r="AI208" s="207"/>
      <c r="AJ208" s="207"/>
      <c r="AK208" s="207"/>
      <c r="AL208" s="207"/>
      <c r="AM208" s="207"/>
      <c r="AN208" s="207"/>
      <c r="AO208" s="207"/>
      <c r="AP208" s="207"/>
      <c r="AQ208" s="207"/>
      <c r="AR208" s="207"/>
      <c r="AS208" s="207"/>
      <c r="AT208" s="207"/>
      <c r="AU208" s="207"/>
      <c r="AV208" s="207"/>
      <c r="AW208" s="207"/>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1" zoomScale="60" workbookViewId="0">
      <selection activeCell="E38" sqref="E38"/>
    </sheetView>
  </sheetViews>
  <sheetFormatPr defaultRowHeight="15.75" x14ac:dyDescent="0.25"/>
  <cols>
    <col min="1" max="1" width="9.140625" style="55"/>
    <col min="2" max="2" width="37.7109375" style="55" customWidth="1"/>
    <col min="3" max="6" width="17.28515625" style="55" customWidth="1"/>
    <col min="7" max="8" width="17.285156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11" t="str">
        <f>'2. паспорт  ТП'!A4:S4</f>
        <v>Год раскрытия информации: 2022 год</v>
      </c>
      <c r="B5" s="411"/>
      <c r="C5" s="411"/>
      <c r="D5" s="411"/>
      <c r="E5" s="411"/>
      <c r="F5" s="411"/>
      <c r="G5" s="411"/>
      <c r="H5" s="411"/>
      <c r="I5" s="411"/>
      <c r="J5" s="411"/>
      <c r="K5" s="411"/>
      <c r="L5" s="411"/>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K6" s="14"/>
    </row>
    <row r="7" spans="1:44" ht="18.75" x14ac:dyDescent="0.25">
      <c r="A7" s="427" t="s">
        <v>6</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row>
    <row r="10" spans="1:44" x14ac:dyDescent="0.25">
      <c r="A10" s="423" t="s">
        <v>5</v>
      </c>
      <c r="B10" s="423"/>
      <c r="C10" s="423"/>
      <c r="D10" s="423"/>
      <c r="E10" s="423"/>
      <c r="F10" s="423"/>
      <c r="G10" s="423"/>
      <c r="H10" s="423"/>
      <c r="I10" s="423"/>
      <c r="J10" s="423"/>
      <c r="K10" s="423"/>
      <c r="L10" s="423"/>
    </row>
    <row r="11" spans="1:44" ht="18.75" x14ac:dyDescent="0.25">
      <c r="A11" s="427"/>
      <c r="B11" s="427"/>
      <c r="C11" s="427"/>
      <c r="D11" s="427"/>
      <c r="E11" s="427"/>
      <c r="F11" s="427"/>
      <c r="G11" s="427"/>
      <c r="H11" s="427"/>
      <c r="I11" s="427"/>
      <c r="J11" s="427"/>
      <c r="K11" s="427"/>
      <c r="L11" s="427"/>
    </row>
    <row r="12" spans="1:44" x14ac:dyDescent="0.25">
      <c r="A12" s="421" t="str">
        <f>'1. паспорт местоположение'!A12:C12</f>
        <v>H_16-0274</v>
      </c>
      <c r="B12" s="421"/>
      <c r="C12" s="421"/>
      <c r="D12" s="421"/>
      <c r="E12" s="421"/>
      <c r="F12" s="421"/>
      <c r="G12" s="421"/>
      <c r="H12" s="421"/>
      <c r="I12" s="421"/>
      <c r="J12" s="421"/>
      <c r="K12" s="421"/>
      <c r="L12" s="421"/>
    </row>
    <row r="13" spans="1:44" x14ac:dyDescent="0.25">
      <c r="A13" s="423" t="s">
        <v>4</v>
      </c>
      <c r="B13" s="423"/>
      <c r="C13" s="423"/>
      <c r="D13" s="423"/>
      <c r="E13" s="423"/>
      <c r="F13" s="423"/>
      <c r="G13" s="423"/>
      <c r="H13" s="423"/>
      <c r="I13" s="423"/>
      <c r="J13" s="423"/>
      <c r="K13" s="423"/>
      <c r="L13" s="423"/>
    </row>
    <row r="14" spans="1:44" ht="18.75" x14ac:dyDescent="0.25">
      <c r="A14" s="428"/>
      <c r="B14" s="428"/>
      <c r="C14" s="428"/>
      <c r="D14" s="428"/>
      <c r="E14" s="428"/>
      <c r="F14" s="428"/>
      <c r="G14" s="428"/>
      <c r="H14" s="428"/>
      <c r="I14" s="428"/>
      <c r="J14" s="428"/>
      <c r="K14" s="428"/>
      <c r="L14" s="428"/>
    </row>
    <row r="15" spans="1:44" x14ac:dyDescent="0.25">
      <c r="A15" s="421" t="str">
        <f>'1. паспорт местоположение'!A15</f>
        <v>Реконструкция ВЛ 0,4 кВ от ТП 15/0,4 кВ № 24-01 (инв.№ 5113833) с заменой провода на СИПс-4 протяженностью 0,542 км с заменой ж/б опор со сроком эксплуатации более 40 лет по ул.Офицерской в п.Знаменск</v>
      </c>
      <c r="B15" s="421"/>
      <c r="C15" s="421"/>
      <c r="D15" s="421"/>
      <c r="E15" s="421"/>
      <c r="F15" s="421"/>
      <c r="G15" s="421"/>
      <c r="H15" s="421"/>
      <c r="I15" s="421"/>
      <c r="J15" s="421"/>
      <c r="K15" s="421"/>
      <c r="L15" s="421"/>
    </row>
    <row r="16" spans="1:44" x14ac:dyDescent="0.25">
      <c r="A16" s="423" t="s">
        <v>3</v>
      </c>
      <c r="B16" s="423"/>
      <c r="C16" s="423"/>
      <c r="D16" s="423"/>
      <c r="E16" s="423"/>
      <c r="F16" s="423"/>
      <c r="G16" s="423"/>
      <c r="H16" s="423"/>
      <c r="I16" s="423"/>
      <c r="J16" s="423"/>
      <c r="K16" s="423"/>
      <c r="L16" s="423"/>
    </row>
    <row r="17" spans="1:12" ht="15.75" customHeight="1" x14ac:dyDescent="0.25">
      <c r="L17" s="78"/>
    </row>
    <row r="18" spans="1:12" x14ac:dyDescent="0.25">
      <c r="K18" s="77"/>
    </row>
    <row r="19" spans="1:12" ht="15.75" customHeight="1" x14ac:dyDescent="0.25">
      <c r="A19" s="492" t="s">
        <v>428</v>
      </c>
      <c r="B19" s="492"/>
      <c r="C19" s="492"/>
      <c r="D19" s="492"/>
      <c r="E19" s="492"/>
      <c r="F19" s="492"/>
      <c r="G19" s="492"/>
      <c r="H19" s="492"/>
      <c r="I19" s="492"/>
      <c r="J19" s="492"/>
      <c r="K19" s="492"/>
      <c r="L19" s="492"/>
    </row>
    <row r="20" spans="1:12" x14ac:dyDescent="0.25">
      <c r="A20" s="57"/>
      <c r="B20" s="57"/>
      <c r="C20" s="76"/>
      <c r="D20" s="76"/>
      <c r="E20" s="76"/>
      <c r="F20" s="76"/>
      <c r="G20" s="76"/>
      <c r="H20" s="76"/>
      <c r="I20" s="76"/>
      <c r="J20" s="76"/>
      <c r="K20" s="76"/>
      <c r="L20" s="76"/>
    </row>
    <row r="21" spans="1:12" ht="28.5" customHeight="1" x14ac:dyDescent="0.25">
      <c r="A21" s="493" t="s">
        <v>214</v>
      </c>
      <c r="B21" s="493" t="s">
        <v>213</v>
      </c>
      <c r="C21" s="499" t="s">
        <v>360</v>
      </c>
      <c r="D21" s="499"/>
      <c r="E21" s="499"/>
      <c r="F21" s="499"/>
      <c r="G21" s="499"/>
      <c r="H21" s="499"/>
      <c r="I21" s="494" t="s">
        <v>212</v>
      </c>
      <c r="J21" s="496" t="s">
        <v>362</v>
      </c>
      <c r="K21" s="493" t="s">
        <v>211</v>
      </c>
      <c r="L21" s="495" t="s">
        <v>361</v>
      </c>
    </row>
    <row r="22" spans="1:12" ht="58.5" customHeight="1" x14ac:dyDescent="0.25">
      <c r="A22" s="493"/>
      <c r="B22" s="493"/>
      <c r="C22" s="500" t="s">
        <v>1</v>
      </c>
      <c r="D22" s="500"/>
      <c r="E22" s="500" t="s">
        <v>8</v>
      </c>
      <c r="F22" s="500"/>
      <c r="G22" s="500" t="s">
        <v>175</v>
      </c>
      <c r="H22" s="500"/>
      <c r="I22" s="494"/>
      <c r="J22" s="497"/>
      <c r="K22" s="493"/>
      <c r="L22" s="495"/>
    </row>
    <row r="23" spans="1:12" ht="31.5" x14ac:dyDescent="0.25">
      <c r="A23" s="493"/>
      <c r="B23" s="493"/>
      <c r="C23" s="75" t="s">
        <v>210</v>
      </c>
      <c r="D23" s="75" t="s">
        <v>209</v>
      </c>
      <c r="E23" s="75" t="s">
        <v>210</v>
      </c>
      <c r="F23" s="75" t="s">
        <v>209</v>
      </c>
      <c r="G23" s="75" t="s">
        <v>210</v>
      </c>
      <c r="H23" s="75" t="s">
        <v>209</v>
      </c>
      <c r="I23" s="494"/>
      <c r="J23" s="498"/>
      <c r="K23" s="493"/>
      <c r="L23" s="495"/>
    </row>
    <row r="24" spans="1:12" x14ac:dyDescent="0.25">
      <c r="A24" s="62">
        <v>1</v>
      </c>
      <c r="B24" s="62">
        <v>2</v>
      </c>
      <c r="C24" s="75">
        <v>3</v>
      </c>
      <c r="D24" s="75">
        <v>4</v>
      </c>
      <c r="E24" s="75">
        <v>5</v>
      </c>
      <c r="F24" s="75">
        <v>6</v>
      </c>
      <c r="G24" s="75">
        <v>7</v>
      </c>
      <c r="H24" s="75">
        <v>8</v>
      </c>
      <c r="I24" s="75">
        <v>9</v>
      </c>
      <c r="J24" s="75">
        <v>10</v>
      </c>
      <c r="K24" s="75">
        <v>11</v>
      </c>
      <c r="L24" s="75">
        <v>12</v>
      </c>
    </row>
    <row r="25" spans="1:12" x14ac:dyDescent="0.25">
      <c r="A25" s="69">
        <v>1</v>
      </c>
      <c r="B25" s="70" t="s">
        <v>208</v>
      </c>
      <c r="C25" s="266"/>
      <c r="D25" s="266"/>
      <c r="E25" s="73"/>
      <c r="F25" s="73"/>
      <c r="G25" s="266"/>
      <c r="H25" s="266"/>
      <c r="I25" s="73"/>
      <c r="J25" s="73"/>
      <c r="K25" s="67"/>
      <c r="L25" s="79"/>
    </row>
    <row r="26" spans="1:12" ht="21.75" customHeight="1" x14ac:dyDescent="0.25">
      <c r="A26" s="69" t="s">
        <v>207</v>
      </c>
      <c r="B26" s="74" t="s">
        <v>367</v>
      </c>
      <c r="C26" s="269" t="s">
        <v>464</v>
      </c>
      <c r="D26" s="269" t="s">
        <v>464</v>
      </c>
      <c r="E26" s="269" t="s">
        <v>464</v>
      </c>
      <c r="F26" s="269" t="s">
        <v>464</v>
      </c>
      <c r="G26" s="269"/>
      <c r="H26" s="269"/>
      <c r="I26" s="270"/>
      <c r="J26" s="73"/>
      <c r="K26" s="67"/>
      <c r="L26" s="67"/>
    </row>
    <row r="27" spans="1:12" s="58" customFormat="1" ht="39" customHeight="1" x14ac:dyDescent="0.25">
      <c r="A27" s="69" t="s">
        <v>206</v>
      </c>
      <c r="B27" s="74" t="s">
        <v>369</v>
      </c>
      <c r="C27" s="269" t="s">
        <v>464</v>
      </c>
      <c r="D27" s="269" t="s">
        <v>464</v>
      </c>
      <c r="E27" s="269" t="s">
        <v>464</v>
      </c>
      <c r="F27" s="269" t="s">
        <v>464</v>
      </c>
      <c r="G27" s="269"/>
      <c r="H27" s="269"/>
      <c r="I27" s="270"/>
      <c r="J27" s="73"/>
      <c r="K27" s="67"/>
      <c r="L27" s="67"/>
    </row>
    <row r="28" spans="1:12" s="58" customFormat="1" ht="70.5" customHeight="1" x14ac:dyDescent="0.25">
      <c r="A28" s="69" t="s">
        <v>368</v>
      </c>
      <c r="B28" s="74" t="s">
        <v>373</v>
      </c>
      <c r="C28" s="269" t="s">
        <v>464</v>
      </c>
      <c r="D28" s="269" t="s">
        <v>464</v>
      </c>
      <c r="E28" s="269" t="s">
        <v>464</v>
      </c>
      <c r="F28" s="269" t="s">
        <v>464</v>
      </c>
      <c r="G28" s="269"/>
      <c r="H28" s="269"/>
      <c r="I28" s="270"/>
      <c r="J28" s="73"/>
      <c r="K28" s="67"/>
      <c r="L28" s="67"/>
    </row>
    <row r="29" spans="1:12" s="58" customFormat="1" ht="54" customHeight="1" x14ac:dyDescent="0.25">
      <c r="A29" s="69" t="s">
        <v>205</v>
      </c>
      <c r="B29" s="74" t="s">
        <v>372</v>
      </c>
      <c r="C29" s="269" t="s">
        <v>464</v>
      </c>
      <c r="D29" s="269" t="s">
        <v>464</v>
      </c>
      <c r="E29" s="269" t="s">
        <v>464</v>
      </c>
      <c r="F29" s="269" t="s">
        <v>464</v>
      </c>
      <c r="G29" s="269"/>
      <c r="H29" s="269"/>
      <c r="I29" s="270"/>
      <c r="J29" s="73"/>
      <c r="K29" s="67"/>
      <c r="L29" s="67"/>
    </row>
    <row r="30" spans="1:12" s="58" customFormat="1" ht="42" customHeight="1" x14ac:dyDescent="0.25">
      <c r="A30" s="69" t="s">
        <v>204</v>
      </c>
      <c r="B30" s="74" t="s">
        <v>374</v>
      </c>
      <c r="C30" s="269" t="s">
        <v>464</v>
      </c>
      <c r="D30" s="269" t="s">
        <v>464</v>
      </c>
      <c r="E30" s="269" t="s">
        <v>464</v>
      </c>
      <c r="F30" s="269" t="s">
        <v>464</v>
      </c>
      <c r="G30" s="269"/>
      <c r="H30" s="269"/>
      <c r="I30" s="270"/>
      <c r="J30" s="73"/>
      <c r="K30" s="67"/>
      <c r="L30" s="67"/>
    </row>
    <row r="31" spans="1:12" s="58" customFormat="1" ht="37.5" customHeight="1" x14ac:dyDescent="0.25">
      <c r="A31" s="69" t="s">
        <v>203</v>
      </c>
      <c r="B31" s="68" t="s">
        <v>370</v>
      </c>
      <c r="C31" s="270">
        <v>43753</v>
      </c>
      <c r="D31" s="270">
        <v>43753</v>
      </c>
      <c r="E31" s="270">
        <v>43753</v>
      </c>
      <c r="F31" s="270">
        <v>43753</v>
      </c>
      <c r="G31" s="270"/>
      <c r="H31" s="270"/>
      <c r="I31" s="267">
        <v>100</v>
      </c>
      <c r="J31" s="73"/>
      <c r="K31" s="67"/>
      <c r="L31" s="67"/>
    </row>
    <row r="32" spans="1:12" s="58" customFormat="1" ht="31.5" x14ac:dyDescent="0.25">
      <c r="A32" s="69" t="s">
        <v>201</v>
      </c>
      <c r="B32" s="68" t="s">
        <v>375</v>
      </c>
      <c r="C32" s="270">
        <v>43800</v>
      </c>
      <c r="D32" s="270">
        <v>43800</v>
      </c>
      <c r="E32" s="270">
        <v>43800</v>
      </c>
      <c r="F32" s="270">
        <v>43800</v>
      </c>
      <c r="G32" s="270"/>
      <c r="H32" s="270"/>
      <c r="I32" s="267">
        <v>100</v>
      </c>
      <c r="J32" s="73"/>
      <c r="K32" s="67"/>
      <c r="L32" s="67"/>
    </row>
    <row r="33" spans="1:12" s="58" customFormat="1" ht="37.5" customHeight="1" x14ac:dyDescent="0.25">
      <c r="A33" s="69" t="s">
        <v>386</v>
      </c>
      <c r="B33" s="68" t="s">
        <v>308</v>
      </c>
      <c r="C33" s="269" t="s">
        <v>464</v>
      </c>
      <c r="D33" s="269" t="s">
        <v>464</v>
      </c>
      <c r="E33" s="269" t="s">
        <v>464</v>
      </c>
      <c r="F33" s="269" t="s">
        <v>464</v>
      </c>
      <c r="G33" s="269"/>
      <c r="H33" s="269"/>
      <c r="I33" s="270"/>
      <c r="J33" s="73"/>
      <c r="K33" s="67"/>
      <c r="L33" s="67"/>
    </row>
    <row r="34" spans="1:12" s="58" customFormat="1" ht="47.25" customHeight="1" x14ac:dyDescent="0.25">
      <c r="A34" s="69" t="s">
        <v>387</v>
      </c>
      <c r="B34" s="68" t="s">
        <v>379</v>
      </c>
      <c r="C34" s="269" t="s">
        <v>464</v>
      </c>
      <c r="D34" s="269" t="s">
        <v>464</v>
      </c>
      <c r="E34" s="269" t="s">
        <v>464</v>
      </c>
      <c r="F34" s="269" t="s">
        <v>464</v>
      </c>
      <c r="G34" s="269"/>
      <c r="H34" s="269"/>
      <c r="I34" s="270"/>
      <c r="J34" s="72"/>
      <c r="K34" s="72"/>
      <c r="L34" s="67"/>
    </row>
    <row r="35" spans="1:12" s="58" customFormat="1" ht="49.5" customHeight="1" x14ac:dyDescent="0.25">
      <c r="A35" s="69" t="s">
        <v>388</v>
      </c>
      <c r="B35" s="68" t="s">
        <v>202</v>
      </c>
      <c r="C35" s="270">
        <v>43900</v>
      </c>
      <c r="D35" s="270">
        <v>43900</v>
      </c>
      <c r="E35" s="270">
        <v>43900</v>
      </c>
      <c r="F35" s="270">
        <v>43900</v>
      </c>
      <c r="G35" s="270"/>
      <c r="H35" s="270"/>
      <c r="I35" s="267">
        <v>100</v>
      </c>
      <c r="J35" s="72"/>
      <c r="K35" s="72"/>
      <c r="L35" s="67"/>
    </row>
    <row r="36" spans="1:12" ht="37.5" customHeight="1" x14ac:dyDescent="0.25">
      <c r="A36" s="69" t="s">
        <v>389</v>
      </c>
      <c r="B36" s="68" t="s">
        <v>371</v>
      </c>
      <c r="C36" s="270" t="s">
        <v>464</v>
      </c>
      <c r="D36" s="270" t="s">
        <v>464</v>
      </c>
      <c r="E36" s="270" t="s">
        <v>464</v>
      </c>
      <c r="F36" s="270" t="s">
        <v>464</v>
      </c>
      <c r="G36" s="270"/>
      <c r="H36" s="270"/>
      <c r="I36" s="270"/>
      <c r="J36" s="71"/>
      <c r="K36" s="67"/>
      <c r="L36" s="67"/>
    </row>
    <row r="37" spans="1:12" x14ac:dyDescent="0.25">
      <c r="A37" s="69" t="s">
        <v>390</v>
      </c>
      <c r="B37" s="68" t="s">
        <v>200</v>
      </c>
      <c r="C37" s="270">
        <v>43900</v>
      </c>
      <c r="D37" s="270">
        <v>43900</v>
      </c>
      <c r="E37" s="270">
        <v>43900</v>
      </c>
      <c r="F37" s="270">
        <v>43900</v>
      </c>
      <c r="G37" s="270"/>
      <c r="H37" s="270"/>
      <c r="I37" s="267">
        <v>100</v>
      </c>
      <c r="J37" s="71"/>
      <c r="K37" s="67"/>
      <c r="L37" s="67"/>
    </row>
    <row r="38" spans="1:12" x14ac:dyDescent="0.25">
      <c r="A38" s="69" t="s">
        <v>391</v>
      </c>
      <c r="B38" s="70" t="s">
        <v>199</v>
      </c>
      <c r="C38" s="270"/>
      <c r="D38" s="270"/>
      <c r="E38" s="67"/>
      <c r="F38" s="67"/>
      <c r="G38" s="270"/>
      <c r="H38" s="270"/>
      <c r="I38" s="268"/>
      <c r="J38" s="67"/>
      <c r="K38" s="67"/>
      <c r="L38" s="67"/>
    </row>
    <row r="39" spans="1:12" ht="63" x14ac:dyDescent="0.25">
      <c r="A39" s="69">
        <v>2</v>
      </c>
      <c r="B39" s="68" t="s">
        <v>376</v>
      </c>
      <c r="C39" s="270">
        <v>44452</v>
      </c>
      <c r="D39" s="270">
        <v>44452</v>
      </c>
      <c r="E39" s="406">
        <v>44452</v>
      </c>
      <c r="F39" s="406">
        <v>44452</v>
      </c>
      <c r="G39" s="270"/>
      <c r="H39" s="270"/>
      <c r="I39" s="267">
        <v>100</v>
      </c>
      <c r="J39" s="67"/>
      <c r="K39" s="67"/>
      <c r="L39" s="67"/>
    </row>
    <row r="40" spans="1:12" ht="33.75" customHeight="1" x14ac:dyDescent="0.25">
      <c r="A40" s="69" t="s">
        <v>198</v>
      </c>
      <c r="B40" s="68" t="s">
        <v>378</v>
      </c>
      <c r="C40" s="270" t="s">
        <v>464</v>
      </c>
      <c r="D40" s="270" t="s">
        <v>464</v>
      </c>
      <c r="E40" s="406" t="s">
        <v>464</v>
      </c>
      <c r="F40" s="406" t="s">
        <v>464</v>
      </c>
      <c r="G40" s="270"/>
      <c r="H40" s="270"/>
      <c r="I40" s="268"/>
      <c r="J40" s="67"/>
      <c r="K40" s="67"/>
      <c r="L40" s="67"/>
    </row>
    <row r="41" spans="1:12" ht="63" customHeight="1" x14ac:dyDescent="0.25">
      <c r="A41" s="69" t="s">
        <v>197</v>
      </c>
      <c r="B41" s="70" t="s">
        <v>459</v>
      </c>
      <c r="C41" s="270"/>
      <c r="D41" s="270"/>
      <c r="E41" s="406"/>
      <c r="F41" s="406"/>
      <c r="G41" s="270"/>
      <c r="H41" s="270"/>
      <c r="I41" s="268"/>
      <c r="J41" s="67"/>
      <c r="K41" s="67"/>
      <c r="L41" s="67"/>
    </row>
    <row r="42" spans="1:12" ht="58.5" customHeight="1" x14ac:dyDescent="0.25">
      <c r="A42" s="69">
        <v>3</v>
      </c>
      <c r="B42" s="68" t="s">
        <v>377</v>
      </c>
      <c r="C42" s="270" t="s">
        <v>464</v>
      </c>
      <c r="D42" s="270" t="s">
        <v>464</v>
      </c>
      <c r="E42" s="406" t="s">
        <v>464</v>
      </c>
      <c r="F42" s="406" t="s">
        <v>464</v>
      </c>
      <c r="G42" s="270"/>
      <c r="H42" s="270"/>
      <c r="I42" s="270"/>
      <c r="J42" s="67"/>
      <c r="K42" s="67"/>
      <c r="L42" s="67"/>
    </row>
    <row r="43" spans="1:12" ht="34.5" customHeight="1" x14ac:dyDescent="0.25">
      <c r="A43" s="69" t="s">
        <v>196</v>
      </c>
      <c r="B43" s="68" t="s">
        <v>194</v>
      </c>
      <c r="C43" s="270" t="s">
        <v>464</v>
      </c>
      <c r="D43" s="270" t="s">
        <v>464</v>
      </c>
      <c r="E43" s="406" t="s">
        <v>464</v>
      </c>
      <c r="F43" s="406" t="s">
        <v>464</v>
      </c>
      <c r="G43" s="270"/>
      <c r="H43" s="270"/>
      <c r="I43" s="270"/>
      <c r="J43" s="67"/>
      <c r="K43" s="67"/>
      <c r="L43" s="67"/>
    </row>
    <row r="44" spans="1:12" ht="24.75" customHeight="1" x14ac:dyDescent="0.25">
      <c r="A44" s="69" t="s">
        <v>195</v>
      </c>
      <c r="B44" s="68" t="s">
        <v>192</v>
      </c>
      <c r="C44" s="270">
        <v>44452</v>
      </c>
      <c r="D44" s="270">
        <v>44543</v>
      </c>
      <c r="E44" s="406">
        <v>44452</v>
      </c>
      <c r="F44" s="406">
        <v>44560</v>
      </c>
      <c r="G44" s="270"/>
      <c r="H44" s="270"/>
      <c r="I44" s="267">
        <v>100</v>
      </c>
      <c r="J44" s="267">
        <v>100</v>
      </c>
      <c r="K44" s="67"/>
      <c r="L44" s="67"/>
    </row>
    <row r="45" spans="1:12" ht="90.75" customHeight="1" x14ac:dyDescent="0.25">
      <c r="A45" s="69" t="s">
        <v>193</v>
      </c>
      <c r="B45" s="68" t="s">
        <v>382</v>
      </c>
      <c r="C45" s="270" t="s">
        <v>464</v>
      </c>
      <c r="D45" s="270" t="s">
        <v>464</v>
      </c>
      <c r="E45" s="406" t="s">
        <v>464</v>
      </c>
      <c r="F45" s="406" t="s">
        <v>464</v>
      </c>
      <c r="G45" s="270"/>
      <c r="H45" s="270"/>
      <c r="I45" s="268"/>
      <c r="J45" s="67"/>
      <c r="K45" s="67"/>
      <c r="L45" s="67"/>
    </row>
    <row r="46" spans="1:12" ht="167.25" customHeight="1" x14ac:dyDescent="0.25">
      <c r="A46" s="69" t="s">
        <v>191</v>
      </c>
      <c r="B46" s="68" t="s">
        <v>380</v>
      </c>
      <c r="C46" s="270" t="s">
        <v>464</v>
      </c>
      <c r="D46" s="270" t="s">
        <v>464</v>
      </c>
      <c r="E46" s="406" t="s">
        <v>464</v>
      </c>
      <c r="F46" s="406" t="s">
        <v>464</v>
      </c>
      <c r="G46" s="270"/>
      <c r="H46" s="270"/>
      <c r="I46" s="268"/>
      <c r="J46" s="67"/>
      <c r="K46" s="67"/>
      <c r="L46" s="67"/>
    </row>
    <row r="47" spans="1:12" ht="30.75" customHeight="1" x14ac:dyDescent="0.25">
      <c r="A47" s="69" t="s">
        <v>189</v>
      </c>
      <c r="B47" s="68" t="s">
        <v>190</v>
      </c>
      <c r="C47" s="270">
        <v>44543</v>
      </c>
      <c r="D47" s="270">
        <v>44545</v>
      </c>
      <c r="E47" s="406">
        <v>44557</v>
      </c>
      <c r="F47" s="406">
        <v>44560</v>
      </c>
      <c r="G47" s="270"/>
      <c r="H47" s="270"/>
      <c r="I47" s="267">
        <v>100</v>
      </c>
      <c r="J47" s="267">
        <v>100</v>
      </c>
      <c r="K47" s="67"/>
      <c r="L47" s="67"/>
    </row>
    <row r="48" spans="1:12" ht="37.5" customHeight="1" x14ac:dyDescent="0.25">
      <c r="A48" s="69" t="s">
        <v>392</v>
      </c>
      <c r="B48" s="70" t="s">
        <v>188</v>
      </c>
      <c r="C48" s="270"/>
      <c r="D48" s="270"/>
      <c r="E48" s="406"/>
      <c r="F48" s="406"/>
      <c r="G48" s="270"/>
      <c r="H48" s="270"/>
      <c r="I48" s="270"/>
      <c r="J48" s="67"/>
      <c r="K48" s="67"/>
      <c r="L48" s="67"/>
    </row>
    <row r="49" spans="1:12" ht="35.25" customHeight="1" x14ac:dyDescent="0.25">
      <c r="A49" s="69">
        <v>4</v>
      </c>
      <c r="B49" s="68" t="s">
        <v>186</v>
      </c>
      <c r="C49" s="270" t="s">
        <v>464</v>
      </c>
      <c r="D49" s="270" t="s">
        <v>464</v>
      </c>
      <c r="E49" s="406" t="s">
        <v>464</v>
      </c>
      <c r="F49" s="406" t="s">
        <v>464</v>
      </c>
      <c r="G49" s="270"/>
      <c r="H49" s="270"/>
      <c r="I49" s="270"/>
      <c r="J49" s="67"/>
      <c r="K49" s="67"/>
      <c r="L49" s="67"/>
    </row>
    <row r="50" spans="1:12" ht="86.25" customHeight="1" x14ac:dyDescent="0.25">
      <c r="A50" s="69" t="s">
        <v>187</v>
      </c>
      <c r="B50" s="68" t="s">
        <v>381</v>
      </c>
      <c r="C50" s="270">
        <v>44545</v>
      </c>
      <c r="D50" s="270">
        <v>44561</v>
      </c>
      <c r="E50" s="406">
        <v>44561</v>
      </c>
      <c r="F50" s="406">
        <v>44561</v>
      </c>
      <c r="G50" s="270"/>
      <c r="H50" s="270"/>
      <c r="I50" s="267">
        <v>100</v>
      </c>
      <c r="J50" s="267">
        <v>100</v>
      </c>
      <c r="K50" s="67"/>
      <c r="L50" s="67"/>
    </row>
    <row r="51" spans="1:12" ht="77.25" customHeight="1" x14ac:dyDescent="0.25">
      <c r="A51" s="69" t="s">
        <v>185</v>
      </c>
      <c r="B51" s="68" t="s">
        <v>383</v>
      </c>
      <c r="C51" s="270" t="s">
        <v>464</v>
      </c>
      <c r="D51" s="270" t="s">
        <v>464</v>
      </c>
      <c r="E51" s="406" t="s">
        <v>464</v>
      </c>
      <c r="F51" s="406" t="s">
        <v>464</v>
      </c>
      <c r="G51" s="270"/>
      <c r="H51" s="270"/>
      <c r="I51" s="268"/>
      <c r="J51" s="67"/>
      <c r="K51" s="67"/>
      <c r="L51" s="67"/>
    </row>
    <row r="52" spans="1:12" ht="71.25" customHeight="1" x14ac:dyDescent="0.25">
      <c r="A52" s="69" t="s">
        <v>183</v>
      </c>
      <c r="B52" s="68" t="s">
        <v>184</v>
      </c>
      <c r="C52" s="270" t="s">
        <v>464</v>
      </c>
      <c r="D52" s="270" t="s">
        <v>464</v>
      </c>
      <c r="E52" s="406" t="s">
        <v>464</v>
      </c>
      <c r="F52" s="406" t="s">
        <v>464</v>
      </c>
      <c r="G52" s="270"/>
      <c r="H52" s="270"/>
      <c r="I52" s="268"/>
      <c r="J52" s="67"/>
      <c r="K52" s="67"/>
      <c r="L52" s="67"/>
    </row>
    <row r="53" spans="1:12" ht="48" customHeight="1" x14ac:dyDescent="0.25">
      <c r="A53" s="69" t="s">
        <v>181</v>
      </c>
      <c r="B53" s="124" t="s">
        <v>384</v>
      </c>
      <c r="C53" s="270">
        <v>44545</v>
      </c>
      <c r="D53" s="270">
        <v>44561</v>
      </c>
      <c r="E53" s="406">
        <v>44561</v>
      </c>
      <c r="F53" s="406">
        <v>44561</v>
      </c>
      <c r="G53" s="270"/>
      <c r="H53" s="270"/>
      <c r="I53" s="268">
        <v>100</v>
      </c>
      <c r="J53" s="268">
        <v>100</v>
      </c>
      <c r="K53" s="67"/>
      <c r="L53" s="67"/>
    </row>
    <row r="54" spans="1:12" ht="46.5" customHeight="1" x14ac:dyDescent="0.25">
      <c r="A54" s="69" t="s">
        <v>385</v>
      </c>
      <c r="B54" s="68" t="s">
        <v>182</v>
      </c>
      <c r="C54" s="270" t="s">
        <v>464</v>
      </c>
      <c r="D54" s="270" t="s">
        <v>464</v>
      </c>
      <c r="E54" s="406" t="s">
        <v>464</v>
      </c>
      <c r="F54" s="406" t="s">
        <v>464</v>
      </c>
      <c r="G54" s="270"/>
      <c r="H54" s="270"/>
      <c r="I54" s="268"/>
      <c r="J54" s="67"/>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2022-03-21T07:39:42Z</dcterms:modified>
</cp:coreProperties>
</file>