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7" i="27" l="1"/>
  <c r="J57" i="27"/>
  <c r="A15" i="10"/>
  <c r="A12" i="10"/>
  <c r="A9" i="10"/>
  <c r="A5" i="10"/>
  <c r="A51" i="22" l="1"/>
  <c r="J56" i="27"/>
  <c r="J55" i="27"/>
  <c r="J54" i="27"/>
  <c r="J53"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8" i="26"/>
  <c r="B47" i="26"/>
  <c r="B45" i="26"/>
  <c r="B44" i="26"/>
  <c r="B27" i="26"/>
  <c r="I136" i="26" l="1"/>
  <c r="C48" i="26"/>
  <c r="B46" i="26"/>
  <c r="G137" i="26"/>
  <c r="H137" i="26" s="1"/>
  <c r="F141" i="26"/>
  <c r="E141" i="26"/>
  <c r="D118" i="26"/>
  <c r="C74" i="26"/>
  <c r="D74" i="26"/>
  <c r="E58" i="26"/>
  <c r="D52" i="26"/>
  <c r="D47" i="26"/>
  <c r="C47" i="26"/>
  <c r="C52" i="26"/>
  <c r="B49"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J136" i="26" l="1"/>
  <c r="D48" i="26"/>
  <c r="I137" i="26"/>
  <c r="C49" i="26"/>
  <c r="D109" i="26"/>
  <c r="C108" i="26"/>
  <c r="C50" i="26" s="1"/>
  <c r="C59" i="26" s="1"/>
  <c r="E74" i="26"/>
  <c r="F58" i="26"/>
  <c r="E52" i="26"/>
  <c r="E47" i="26"/>
  <c r="O140" i="26"/>
  <c r="K136" i="26" l="1"/>
  <c r="E48" i="26"/>
  <c r="J137" i="26"/>
  <c r="D49" i="26"/>
  <c r="D108" i="26"/>
  <c r="E109" i="26"/>
  <c r="P140" i="26"/>
  <c r="P141" i="26" s="1"/>
  <c r="K73" i="26" s="1"/>
  <c r="K85" i="26" s="1"/>
  <c r="K99" i="26" s="1"/>
  <c r="O141" i="26"/>
  <c r="J73" i="26" s="1"/>
  <c r="J85" i="26" s="1"/>
  <c r="J99" i="26" s="1"/>
  <c r="F74" i="26"/>
  <c r="G58" i="26"/>
  <c r="F52" i="26"/>
  <c r="F47" i="26"/>
  <c r="D50" i="26" l="1"/>
  <c r="D59" i="26" s="1"/>
  <c r="L136" i="26"/>
  <c r="F48" i="26"/>
  <c r="K137" i="26"/>
  <c r="E49" i="26"/>
  <c r="D80" i="26"/>
  <c r="Q140" i="26"/>
  <c r="Q141" i="26"/>
  <c r="L73" i="26" s="1"/>
  <c r="L85" i="26" s="1"/>
  <c r="L99" i="26" s="1"/>
  <c r="G74" i="26"/>
  <c r="H58" i="26"/>
  <c r="G52" i="26"/>
  <c r="G47" i="26"/>
  <c r="F109" i="26"/>
  <c r="E108" i="26"/>
  <c r="E50" i="26" s="1"/>
  <c r="E59" i="26" s="1"/>
  <c r="M136" i="26" l="1"/>
  <c r="G48" i="26"/>
  <c r="L137" i="26"/>
  <c r="F49" i="26"/>
  <c r="E80" i="26"/>
  <c r="H74" i="26"/>
  <c r="I58" i="26"/>
  <c r="H52" i="26"/>
  <c r="H47" i="26"/>
  <c r="R140" i="26"/>
  <c r="R141" i="26" s="1"/>
  <c r="M73" i="26" s="1"/>
  <c r="M85" i="26" s="1"/>
  <c r="M99" i="26" s="1"/>
  <c r="G109" i="26"/>
  <c r="F108" i="26"/>
  <c r="F50" i="26" s="1"/>
  <c r="F59" i="26" s="1"/>
  <c r="N136" i="26" l="1"/>
  <c r="H48" i="26"/>
  <c r="M137" i="26"/>
  <c r="G49" i="26"/>
  <c r="F80" i="26"/>
  <c r="H109" i="26"/>
  <c r="G108" i="26"/>
  <c r="S140" i="26"/>
  <c r="S141" i="26" s="1"/>
  <c r="N73" i="26" s="1"/>
  <c r="N85" i="26" s="1"/>
  <c r="N99" i="26" s="1"/>
  <c r="I74" i="26"/>
  <c r="I47" i="26"/>
  <c r="I52" i="26"/>
  <c r="J58" i="26"/>
  <c r="G50" i="26" l="1"/>
  <c r="G59" i="26" s="1"/>
  <c r="O136" i="26"/>
  <c r="I48" i="26"/>
  <c r="N137" i="26"/>
  <c r="H49" i="26"/>
  <c r="H108" i="26"/>
  <c r="I109" i="26"/>
  <c r="J74" i="26"/>
  <c r="J47" i="26"/>
  <c r="K58" i="26"/>
  <c r="J52" i="26"/>
  <c r="T140" i="26"/>
  <c r="T141" i="26" s="1"/>
  <c r="O73" i="26" s="1"/>
  <c r="O85" i="26" s="1"/>
  <c r="O99" i="26" s="1"/>
  <c r="G80" i="26"/>
  <c r="H50" i="26" l="1"/>
  <c r="H59" i="26" s="1"/>
  <c r="P136" i="26"/>
  <c r="J48" i="26"/>
  <c r="O137" i="26"/>
  <c r="I49" i="26"/>
  <c r="U140" i="26"/>
  <c r="L58" i="26"/>
  <c r="K52" i="26"/>
  <c r="K47" i="26"/>
  <c r="K74" i="26"/>
  <c r="I108" i="26"/>
  <c r="I50" i="26" s="1"/>
  <c r="I59" i="26" s="1"/>
  <c r="J109" i="26"/>
  <c r="H80" i="26"/>
  <c r="Q136" i="26" l="1"/>
  <c r="K48" i="26"/>
  <c r="P137" i="26"/>
  <c r="J49"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S136" i="26"/>
  <c r="M48" i="26"/>
  <c r="R137" i="26"/>
  <c r="L49" i="26"/>
  <c r="L108" i="26"/>
  <c r="M109" i="26"/>
  <c r="X140" i="26"/>
  <c r="X141" i="26" s="1"/>
  <c r="S73" i="26" s="1"/>
  <c r="S85" i="26" s="1"/>
  <c r="S99" i="26" s="1"/>
  <c r="W141" i="26"/>
  <c r="R73" i="26" s="1"/>
  <c r="R85" i="26" s="1"/>
  <c r="R99" i="26" s="1"/>
  <c r="O58" i="26"/>
  <c r="N52" i="26"/>
  <c r="N74" i="26"/>
  <c r="N47" i="26"/>
  <c r="L50" i="26" l="1"/>
  <c r="L59" i="26" s="1"/>
  <c r="T136" i="26"/>
  <c r="N48" i="26"/>
  <c r="S137" i="26"/>
  <c r="M49" i="26"/>
  <c r="O74" i="26"/>
  <c r="P58" i="26"/>
  <c r="O52" i="26"/>
  <c r="O47" i="26"/>
  <c r="L80" i="26"/>
  <c r="Y140" i="26"/>
  <c r="Y141" i="26" s="1"/>
  <c r="T73" i="26" s="1"/>
  <c r="T85" i="26" s="1"/>
  <c r="T99" i="26" s="1"/>
  <c r="N109" i="26"/>
  <c r="M108" i="26"/>
  <c r="M50" i="26" l="1"/>
  <c r="M59" i="26" s="1"/>
  <c r="U136" i="26"/>
  <c r="O48" i="26"/>
  <c r="T137" i="26"/>
  <c r="N49"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O80" i="26" s="1"/>
  <c r="W136" i="26"/>
  <c r="Q48" i="26"/>
  <c r="V137" i="26"/>
  <c r="P49"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S48" i="26" l="1"/>
  <c r="Y136" i="26"/>
  <c r="R49" i="26"/>
  <c r="X137"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AA136" i="26" l="1"/>
  <c r="U48" i="26"/>
  <c r="Z137" i="26"/>
  <c r="T49" i="26"/>
  <c r="V74" i="26"/>
  <c r="W58" i="26"/>
  <c r="V52" i="26"/>
  <c r="V47" i="26"/>
  <c r="T108" i="26"/>
  <c r="U109" i="26"/>
  <c r="AF140" i="26"/>
  <c r="AF141" i="26" s="1"/>
  <c r="AA73" i="26" s="1"/>
  <c r="AA85" i="26" s="1"/>
  <c r="AA99" i="26" s="1"/>
  <c r="AE141" i="26"/>
  <c r="Z73" i="26" s="1"/>
  <c r="Z85" i="26" s="1"/>
  <c r="Z99" i="26" s="1"/>
  <c r="S80" i="26"/>
  <c r="T50" i="26" l="1"/>
  <c r="T59" i="26" s="1"/>
  <c r="AB136" i="26"/>
  <c r="V48" i="26"/>
  <c r="AA137" i="26"/>
  <c r="U49" i="26"/>
  <c r="V109" i="26"/>
  <c r="U108" i="26"/>
  <c r="U50" i="26" s="1"/>
  <c r="U59" i="26" s="1"/>
  <c r="AG140" i="26"/>
  <c r="AG141" i="26" s="1"/>
  <c r="AB73" i="26" s="1"/>
  <c r="AB85" i="26" s="1"/>
  <c r="AB99" i="26" s="1"/>
  <c r="T80" i="26"/>
  <c r="W74" i="26"/>
  <c r="X58" i="26"/>
  <c r="W52" i="26"/>
  <c r="W47" i="26"/>
  <c r="AC136" i="26" l="1"/>
  <c r="W48" i="26"/>
  <c r="AB137" i="26"/>
  <c r="V49" i="26"/>
  <c r="U80" i="26"/>
  <c r="X74" i="26"/>
  <c r="Y58" i="26"/>
  <c r="X52" i="26"/>
  <c r="X47" i="26"/>
  <c r="AH140" i="26"/>
  <c r="AH141" i="26" s="1"/>
  <c r="AC73" i="26" s="1"/>
  <c r="AC85" i="26" s="1"/>
  <c r="AC99" i="26" s="1"/>
  <c r="W109" i="26"/>
  <c r="V108" i="26"/>
  <c r="V50" i="26" s="1"/>
  <c r="V59" i="26" s="1"/>
  <c r="AD136" i="26" l="1"/>
  <c r="X48" i="26"/>
  <c r="AC137" i="26"/>
  <c r="W49" i="26"/>
  <c r="X109" i="26"/>
  <c r="W108" i="26"/>
  <c r="W50" i="26" s="1"/>
  <c r="W59" i="26" s="1"/>
  <c r="AI140" i="26"/>
  <c r="V80" i="26"/>
  <c r="Y74" i="26"/>
  <c r="Y47" i="26"/>
  <c r="Z58" i="26"/>
  <c r="Y52" i="26"/>
  <c r="AE136" i="26" l="1"/>
  <c r="Y48" i="26"/>
  <c r="X49" i="26"/>
  <c r="AD137" i="26"/>
  <c r="Z74" i="26"/>
  <c r="AA58" i="26"/>
  <c r="Z47" i="26"/>
  <c r="Z52" i="26"/>
  <c r="AJ140" i="26"/>
  <c r="AI141" i="26"/>
  <c r="AD73" i="26" s="1"/>
  <c r="AD85" i="26" s="1"/>
  <c r="AD99" i="26" s="1"/>
  <c r="W80" i="26"/>
  <c r="X108" i="26"/>
  <c r="X50" i="26" s="1"/>
  <c r="X59" i="26" s="1"/>
  <c r="Y109" i="26"/>
  <c r="AF136" i="26" l="1"/>
  <c r="Z48" i="26"/>
  <c r="Y49" i="26"/>
  <c r="AE137" i="26"/>
  <c r="X80"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AB74" i="26"/>
  <c r="AC58" i="26"/>
  <c r="AB52" i="26"/>
  <c r="AB47" i="26"/>
  <c r="AL140" i="26"/>
  <c r="AL141" i="26" s="1"/>
  <c r="AG73" i="26" s="1"/>
  <c r="AG85" i="26" s="1"/>
  <c r="AG99" i="26" s="1"/>
  <c r="Z50" i="26" l="1"/>
  <c r="Z59" i="26" s="1"/>
  <c r="Z80" i="26" s="1"/>
  <c r="AH136" i="26"/>
  <c r="AB48" i="26"/>
  <c r="AG137" i="26"/>
  <c r="AA49" i="26"/>
  <c r="AM140" i="26"/>
  <c r="AM141" i="26" s="1"/>
  <c r="AH73" i="26" s="1"/>
  <c r="AH85" i="26" s="1"/>
  <c r="AH99" i="26" s="1"/>
  <c r="AB109" i="26"/>
  <c r="AA108" i="26"/>
  <c r="AC74" i="26"/>
  <c r="AC52" i="26"/>
  <c r="AD58" i="26"/>
  <c r="AC47" i="26"/>
  <c r="AA50" i="26" l="1"/>
  <c r="AA59" i="26" s="1"/>
  <c r="AC48" i="26"/>
  <c r="AI136" i="26"/>
  <c r="AB49" i="26"/>
  <c r="AH137" i="26"/>
  <c r="AD52" i="26"/>
  <c r="AD74" i="26"/>
  <c r="AE58" i="26"/>
  <c r="AD47" i="26"/>
  <c r="AB108" i="26"/>
  <c r="AB50" i="26" s="1"/>
  <c r="AB59" i="26" s="1"/>
  <c r="AC109" i="26"/>
  <c r="AN140" i="26"/>
  <c r="AA80" i="26"/>
  <c r="AJ136" i="26" l="1"/>
  <c r="AD48" i="26"/>
  <c r="AI137" i="26"/>
  <c r="AC49" i="26"/>
  <c r="AO140" i="26"/>
  <c r="AD109" i="26"/>
  <c r="AC108" i="26"/>
  <c r="AB80" i="26"/>
  <c r="AN141" i="26"/>
  <c r="AI73" i="26" s="1"/>
  <c r="AI85" i="26" s="1"/>
  <c r="AI99" i="26" s="1"/>
  <c r="AE74" i="26"/>
  <c r="AF58" i="26"/>
  <c r="AE52" i="26"/>
  <c r="AE47" i="26"/>
  <c r="AC50" i="26" l="1"/>
  <c r="AC59" i="26" s="1"/>
  <c r="AC80" i="26" s="1"/>
  <c r="AE48" i="26"/>
  <c r="AK136" i="26"/>
  <c r="AJ137" i="26"/>
  <c r="AD49" i="26"/>
  <c r="AP140" i="26"/>
  <c r="AP141" i="26" s="1"/>
  <c r="AK73" i="26" s="1"/>
  <c r="AK85" i="26" s="1"/>
  <c r="AK99" i="26" s="1"/>
  <c r="AE109" i="26"/>
  <c r="AD108" i="26"/>
  <c r="AD50" i="26" s="1"/>
  <c r="AD59" i="26" s="1"/>
  <c r="AF74" i="26"/>
  <c r="AG58" i="26"/>
  <c r="AF52" i="26"/>
  <c r="AF47" i="26"/>
  <c r="AO141" i="26"/>
  <c r="AJ73" i="26" s="1"/>
  <c r="AJ85" i="26" s="1"/>
  <c r="AJ99" i="26" s="1"/>
  <c r="AF48" i="26" l="1"/>
  <c r="AL136" i="26"/>
  <c r="AK137" i="26"/>
  <c r="AE49" i="26"/>
  <c r="AG74" i="26"/>
  <c r="AG47" i="26"/>
  <c r="AG52" i="26"/>
  <c r="AH58" i="26"/>
  <c r="AD80" i="26"/>
  <c r="AF109" i="26"/>
  <c r="AE108" i="26"/>
  <c r="AQ140" i="26"/>
  <c r="AQ141" i="26" s="1"/>
  <c r="AL73" i="26" s="1"/>
  <c r="AL85" i="26" s="1"/>
  <c r="AL99" i="26" s="1"/>
  <c r="AE50" i="26" l="1"/>
  <c r="AE59" i="26" s="1"/>
  <c r="AM136" i="26"/>
  <c r="AG48" i="26"/>
  <c r="AF49" i="26"/>
  <c r="AL137" i="26"/>
  <c r="AR140" i="26"/>
  <c r="AR141" i="26" s="1"/>
  <c r="AM73" i="26" s="1"/>
  <c r="AM85" i="26" s="1"/>
  <c r="AM99" i="26" s="1"/>
  <c r="AE80" i="26"/>
  <c r="AF108" i="26"/>
  <c r="AF50" i="26" s="1"/>
  <c r="AF59" i="26" s="1"/>
  <c r="AG109" i="26"/>
  <c r="AH74" i="26"/>
  <c r="AI58" i="26"/>
  <c r="AH52" i="26"/>
  <c r="AH47" i="26"/>
  <c r="AH48" i="26" l="1"/>
  <c r="AN136" i="26"/>
  <c r="AG49" i="26"/>
  <c r="AM137" i="26"/>
  <c r="AH109" i="26"/>
  <c r="AG108" i="26"/>
  <c r="AF80" i="26"/>
  <c r="AJ58" i="26"/>
  <c r="AI52" i="26"/>
  <c r="AI47" i="26"/>
  <c r="AI74" i="26"/>
  <c r="AS140" i="26"/>
  <c r="AS141" i="26" s="1"/>
  <c r="AN73" i="26" s="1"/>
  <c r="AN85" i="26" s="1"/>
  <c r="AN99" i="26" s="1"/>
  <c r="AG50" i="26" l="1"/>
  <c r="AG59" i="26" s="1"/>
  <c r="AO136" i="26"/>
  <c r="AI48" i="26"/>
  <c r="AH49" i="26"/>
  <c r="AN137" i="26"/>
  <c r="AJ74" i="26"/>
  <c r="AK58" i="26"/>
  <c r="AJ52" i="26"/>
  <c r="AJ47" i="26"/>
  <c r="AT140" i="26"/>
  <c r="AT141" i="26" s="1"/>
  <c r="AO73" i="26" s="1"/>
  <c r="AO85" i="26" s="1"/>
  <c r="AO99" i="26" s="1"/>
  <c r="AG80" i="26"/>
  <c r="AI109" i="26"/>
  <c r="AH108" i="26"/>
  <c r="AH50" i="26" l="1"/>
  <c r="AH59" i="26" s="1"/>
  <c r="AP136" i="26"/>
  <c r="AJ48" i="26"/>
  <c r="AO137" i="26"/>
  <c r="AI49" i="26"/>
  <c r="AJ109" i="26"/>
  <c r="AI108" i="26"/>
  <c r="AI50" i="26" s="1"/>
  <c r="AI59" i="26" s="1"/>
  <c r="AU140" i="26"/>
  <c r="AH80" i="26"/>
  <c r="AK74" i="26"/>
  <c r="AL58" i="26"/>
  <c r="AK52" i="26"/>
  <c r="AK47" i="26"/>
  <c r="AK48" i="26" l="1"/>
  <c r="AQ136" i="26"/>
  <c r="AJ49" i="26"/>
  <c r="AP137"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S136" i="26"/>
  <c r="AM48" i="26"/>
  <c r="AR137" i="26"/>
  <c r="AL49" i="26"/>
  <c r="AX140" i="26"/>
  <c r="AX141" i="26" s="1"/>
  <c r="AW141" i="26"/>
  <c r="AK80" i="26"/>
  <c r="AM109" i="26"/>
  <c r="AL108" i="26"/>
  <c r="AL50" i="26" s="1"/>
  <c r="AL59" i="26" s="1"/>
  <c r="AN74" i="26"/>
  <c r="AO58" i="26"/>
  <c r="AN52" i="26"/>
  <c r="AN47" i="26"/>
  <c r="AN48" i="26" l="1"/>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V136" i="26" l="1"/>
  <c r="AW136" i="26" s="1"/>
  <c r="AX136" i="26" s="1"/>
  <c r="AY136" i="26" s="1"/>
  <c r="AP48" i="26"/>
  <c r="AO49" i="26"/>
  <c r="AU137" i="26"/>
  <c r="AO108" i="26"/>
  <c r="AO50" i="26" s="1"/>
  <c r="AO59" i="26" s="1"/>
  <c r="AP109" i="26"/>
  <c r="AP108" i="26" s="1"/>
  <c r="AN80" i="26"/>
  <c r="AV137" i="26" l="1"/>
  <c r="AW137" i="26" s="1"/>
  <c r="AX137" i="26" s="1"/>
  <c r="AY137" i="26" s="1"/>
  <c r="AP49" i="26"/>
  <c r="AP50" i="26" s="1"/>
  <c r="AP59" i="26" s="1"/>
  <c r="AP80" i="26" s="1"/>
  <c r="AO80" i="26"/>
  <c r="E25" i="14" l="1"/>
  <c r="R26"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T30" i="27" s="1"/>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U30" i="27" l="1"/>
  <c r="C49" i="7" s="1"/>
  <c r="N56" i="27"/>
  <c r="U56" i="27" s="1"/>
  <c r="U47" i="27"/>
  <c r="I26" i="5" s="1"/>
  <c r="U54" i="27"/>
  <c r="B24" i="22" s="1"/>
  <c r="U45" i="27"/>
  <c r="G26" i="5" s="1"/>
  <c r="O56" i="27"/>
  <c r="B122" i="26"/>
  <c r="B126" i="26" l="1"/>
  <c r="B51" i="22"/>
  <c r="B27" i="22"/>
  <c r="B56" i="22" s="1"/>
  <c r="A14" i="12"/>
  <c r="B81" i="26" l="1"/>
  <c r="B25" i="26"/>
  <c r="B50" i="26"/>
  <c r="B59" i="26" s="1"/>
  <c r="B29" i="26"/>
  <c r="R28" i="14"/>
  <c r="R27"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s="1"/>
  <c r="M53" i="26" l="1"/>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AM76" i="26"/>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U84" i="26"/>
  <c r="U89" i="26" s="1"/>
  <c r="AO75" i="26"/>
  <c r="W55" i="26"/>
  <c r="W56" i="26" s="1"/>
  <c r="W69" i="26" s="1"/>
  <c r="V71" i="26"/>
  <c r="V78" i="26" s="1"/>
  <c r="V83" i="26" s="1"/>
  <c r="AP76" i="26"/>
  <c r="AP68" i="26"/>
  <c r="U88" i="26" l="1"/>
  <c r="V72" i="26"/>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Y53" i="26"/>
  <c r="X77" i="26" l="1"/>
  <c r="Y55" i="26"/>
  <c r="Y82" i="26" s="1"/>
  <c r="X71" i="26"/>
  <c r="X78" i="26" s="1"/>
  <c r="X83"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8" i="26" s="1"/>
  <c r="AD84" i="26"/>
  <c r="AD88" i="26"/>
  <c r="AD89" i="26"/>
  <c r="AE86" i="26"/>
  <c r="AE87" i="26" s="1"/>
  <c r="AD87" i="26"/>
  <c r="AD90" i="26" s="1"/>
  <c r="AE72" i="26"/>
  <c r="AF71" i="26"/>
  <c r="AG55" i="26"/>
  <c r="AE84" i="26" l="1"/>
  <c r="AE89" i="26" s="1"/>
  <c r="AF78" i="26"/>
  <c r="AF83" i="26" s="1"/>
  <c r="AF86" i="26" s="1"/>
  <c r="AF87" i="26" s="1"/>
  <c r="AF90" i="26" s="1"/>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<sst xmlns="http://schemas.openxmlformats.org/spreadsheetml/2006/main" count="1105" uniqueCount="617">
  <si>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</si>
  <si>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</si>
  <si>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</si>
  <si>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</si>
  <si>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</si>
  <si>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</si>
  <si>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</si>
  <si>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</si>
  <si>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</si>
  <si>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</si>
  <si>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</si>
  <si>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</si>
  <si>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</si>
  <si>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</si>
  <si>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</si>
  <si>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</si>
  <si>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</si>
  <si>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</si>
  <si>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</si>
  <si>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</si>
  <si>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</si>
  <si>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</si>
  <si>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</si>
  <si>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</si>
  <si>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</si>
  <si>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</si>
  <si>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</si>
  <si>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</si>
  <si>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</si>
  <si>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</si>
  <si>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</si>
  <si>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</si>
  <si>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</si>
  <si>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</si>
  <si>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</si>
  <si>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</si>
  <si>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</si>
  <si>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</si>
  <si>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</si>
  <si>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</si>
  <si>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</si>
  <si>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</si>
  <si>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</si>
  <si>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</si>
  <si>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</si>
  <si>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</si>
  <si>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</si>
  <si>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</si>
  <si>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</si>
  <si>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</si>
  <si>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</si>
  <si>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</si>
  <si>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</si>
  <si>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</si>
  <si>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</si>
  <si>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</si>
  <si>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</si>
  <si>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</si>
  <si>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</si>
  <si>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</si>
  <si>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</si>
  <si>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</si>
  <si>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</si>
  <si>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</si>
  <si>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</si>
  <si>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</si>
  <si>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</si>
  <si>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</si>
  <si>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</si>
  <si>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</si>
  <si>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</si>
  <si>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</si>
  <si>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</si>
  <si>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</si>
  <si>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</si>
  <si>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</si>
  <si>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</si>
  <si>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</si>
  <si>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</si>
  <si>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</si>
  <si>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</si>
  <si>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</si>
  <si>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</si>
  <si>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</si>
  <si>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</si>
  <si>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</si>
  <si>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</si>
  <si>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</si>
  <si>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</si>
  <si>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</si>
  <si>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</si>
  <si>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</si>
  <si>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</si>
  <si>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</si>
  <si>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</si>
  <si>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</si>
  <si>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</si>
  <si>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</si>
  <si>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</si>
  <si>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</si>
  <si>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</si>
  <si>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</si>
  <si>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</si>
  <si>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</si>
  <si>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</si>
  <si>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</si>
  <si>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</si>
  <si>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</si>
  <si>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</si>
  <si>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</si>
  <si>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</si>
  <si>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</si>
  <si>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</si>
  <si>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</si>
  <si>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</si>
  <si>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</si>
  <si>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</si>
  <si>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</si>
  <si>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</si>
  <si>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</si>
  <si>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</si>
  <si>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</si>
  <si>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</si>
  <si>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</si>
  <si>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</si>
  <si>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</si>
  <si>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</si>
  <si>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</si>
  <si>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</si>
  <si>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</si>
  <si>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</si>
  <si>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</si>
  <si>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</si>
  <si>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</si>
  <si>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</si>
  <si>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</si>
  <si>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</si>
  <si>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</si>
  <si>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</si>
  <si>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</si>
  <si>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</si>
  <si>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</si>
  <si>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</si>
  <si>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</si>
  <si>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</si>
  <si>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</si>
  <si>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</si>
  <si>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</si>
  <si>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</si>
  <si>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</si>
  <si>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</si>
  <si>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</si>
  <si>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</si>
  <si>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</si>
  <si>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</si>
  <si>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</si>
  <si>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</si>
  <si>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</si>
  <si>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</si>
  <si>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</si>
  <si>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</si>
  <si>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</si>
  <si>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</si>
  <si>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</si>
  <si>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</si>
  <si>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</si>
  <si>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</si>
  <si>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</si>
  <si>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</si>
  <si>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</si>
  <si>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</si>
  <si>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</si>
  <si>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</si>
  <si>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</si>
  <si>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</si>
  <si>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</si>
  <si>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</si>
  <si>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</si>
  <si>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</si>
  <si>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</si>
  <si>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</si>
  <si>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</si>
  <si>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</si>
  <si>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</si>
  <si>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</si>
  <si>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</si>
  <si>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</si>
  <si>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</si>
  <si>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</si>
  <si>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</si>
  <si>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</si>
  <si>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</si>
  <si>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</si>
  <si>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</si>
  <si>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</si>
  <si>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</si>
  <si>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</si>
  <si>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</si>
  <si>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</si>
  <si>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</si>
  <si>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</si>
  <si>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</si>
  <si>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</si>
  <si>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</si>
  <si>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</si>
  <si>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</si>
  <si>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</si>
  <si>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</si>
  <si>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</si>
  <si>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</si>
  <si>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</si>
  <si>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</si>
  <si>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</si>
  <si>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</si>
  <si>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</si>
  <si>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</si>
  <si>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</si>
  <si>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</si>
  <si>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</si>
  <si>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</si>
  <si>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</si>
  <si>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</si>
  <si>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</si>
  <si>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</si>
  <si>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</si>
  <si>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</si>
  <si>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</si>
  <si>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</si>
  <si>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</si>
  <si>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</si>
  <si>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</si>
  <si>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</si>
  <si>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</si>
  <si>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</si>
  <si>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</si>
  <si>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</si>
  <si>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</si>
  <si>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</si>
  <si>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</si>
  <si>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</si>
  <si>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</si>
  <si>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</si>
  <si>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</si>
  <si>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</si>
  <si>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</si>
  <si>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</si>
  <si>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</si>
  <si>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</si>
  <si>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</si>
  <si>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</si>
  <si>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</si>
  <si>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</si>
  <si>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</si>
  <si>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</si>
  <si>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</si>
  <si>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</si>
  <si>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</si>
  <si>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</si>
  <si>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</si>
  <si>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</si>
  <si>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</si>
  <si>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</si>
  <si>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</si>
  <si>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</si>
  <si>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</si>
  <si>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</si>
  <si>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</si>
  <si>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</si>
  <si>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</si>
  <si>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</si>
  <si>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</si>
  <si>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</si>
  <si>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</si>
  <si>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</si>
  <si>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</si>
  <si>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</si>
  <si>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</si>
  <si>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</si>
  <si>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</si>
  <si>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</si>
  <si>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</si>
  <si>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</si>
  <si>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</si>
  <si>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</si>
  <si>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</si>
  <si>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</si>
  <si>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</si>
  <si>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</si>
  <si>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</si>
  <si>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</si>
  <si>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</si>
  <si>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</si>
  <si>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</si>
  <si>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</si>
  <si>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</si>
  <si>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</si>
  <si>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</si>
  <si>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</si>
  <si>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</si>
  <si>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</si>
  <si>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</si>
  <si>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</si>
  <si>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</si>
  <si>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</si>
  <si>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</si>
  <si>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</si>
  <si>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</si>
  <si>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</si>
  <si>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</si>
  <si>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</si>
  <si>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</si>
  <si>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</si>
  <si>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</si>
  <si>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</si>
  <si>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</si>
  <si>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</si>
  <si>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</si>
  <si>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</si>
  <si>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</si>
  <si>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</si>
  <si>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</si>
  <si>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</si>
  <si>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</si>
  <si>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</si>
  <si>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</si>
  <si>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</si>
  <si>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</si>
  <si>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</si>
  <si>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</si>
  <si>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</si>
  <si>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</si>
  <si>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</si>
  <si>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</si>
  <si>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</si>
  <si>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</si>
  <si>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</si>
  <si>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</si>
  <si>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</si>
  <si>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</si>
  <si>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</si>
  <si>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</si>
  <si>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</si>
  <si>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</si>
  <si>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</si>
  <si>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</si>
  <si>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</si>
  <si>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</si>
  <si>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</si>
  <si>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</si>
  <si>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</si>
  <si>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</si>
  <si>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</si>
  <si>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</si>
  <si>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</si>
  <si>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</si>
  <si>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</si>
  <si>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</si>
  <si>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</si>
  <si>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</si>
  <si>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</si>
  <si>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</si>
  <si>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</si>
  <si>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</si>
  <si>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</si>
  <si>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</si>
  <si>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</si>
  <si>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</si>
  <si>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</si>
  <si>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</si>
  <si>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</si>
  <si>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</si>
  <si>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</si>
  <si>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</si>
  <si>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</si>
  <si>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</si>
  <si>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</si>
  <si>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</si>
  <si>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</si>
  <si>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</si>
  <si>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</si>
  <si>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</si>
  <si>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</si>
  <si>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</si>
  <si>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</si>
  <si>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</si>
  <si>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</si>
  <si>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</si>
  <si>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</si>
  <si>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</si>
  <si>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</si>
  <si>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</si>
  <si>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</si>
  <si>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</si>
  <si>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</si>
  <si>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</si>
  <si>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</si>
  <si>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</si>
  <si>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</si>
  <si>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</si>
  <si>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</si>
  <si>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</si>
  <si>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</si>
  <si>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</si>
  <si>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</si>
  <si>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</si>
  <si>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</si>
  <si>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</si>
  <si>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</si>
  <si>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</si>
  <si>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</si>
  <si>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</si>
  <si>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</si>
  <si>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</si>
  <si>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</si>
  <si>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</si>
  <si>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</si>
  <si>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</si>
  <si>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</si>
  <si>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</si>
  <si>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</si>
  <si>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</si>
  <si>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</si>
  <si>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</si>
  <si>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</si>
  <si>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</si>
  <si>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</si>
  <si>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</si>
  <si>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</si>
  <si>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</si>
  <si>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</si>
  <si>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</si>
  <si>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</si>
  <si>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</si>
  <si>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</si>
  <si>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</si>
  <si>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</si>
  <si>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</si>
  <si>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</si>
  <si>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</si>
  <si>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</si>
  <si>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</si>
  <si>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</si>
  <si>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</si>
  <si>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</si>
  <si>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</si>
  <si>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</si>
  <si>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</si>
  <si>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</si>
  <si>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</si>
  <si>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</si>
  <si>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</si>
  <si>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</si>
  <si>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</si>
  <si>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</si>
  <si>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</si>
  <si>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</si>
  <si>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</si>
  <si>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</si>
  <si>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</si>
  <si>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</si>
  <si>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</si>
  <si>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</si>
  <si>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</si>
  <si>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</si>
  <si>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</si>
  <si>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</si>
  <si>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</si>
  <si>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</si>
  <si>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</si>
  <si>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</si>
  <si>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</si>
  <si>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</si>
  <si>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</si>
  <si>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</si>
  <si>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</si>
  <si>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</si>
  <si>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</si>
  <si>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</si>
  <si>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</si>
  <si>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</si>
  <si>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</si>
  <si>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</si>
  <si>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</si>
  <si>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</si>
  <si>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</si>
  <si>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</si>
  <si>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</si>
  <si>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</si>
  <si>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</si>
  <si>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</si>
  <si>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</si>
  <si>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</si>
  <si>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</si>
  <si>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</si>
  <si>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</si>
  <si>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</si>
  <si>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</si>
  <si>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</si>
  <si>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</si>
  <si>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</si>
  <si>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</si>
  <si>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</si>
  <si>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</si>
  <si>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</si>
  <si>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</si>
  <si>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</si>
  <si>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</si>
  <si>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</si>
  <si>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</si>
  <si>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</si>
  <si>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</si>
  <si>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</si>
  <si>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</si>
  <si>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</si>
  <si>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</si>
  <si>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</si>
  <si>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</si>
  <si>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</si>
  <si>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</si>
  <si>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</si>
  <si>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</si>
  <si>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</si>
  <si>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</si>
  <si>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</si>
  <si>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</si>
  <si>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</si>
  <si>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</si>
  <si>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</si>
  <si>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</si>
  <si>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</si>
  <si>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</si>
  <si>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</si>
  <si>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</si>
  <si>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</si>
  <si>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</si>
  <si>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</si>
  <si>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</si>
  <si>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</si>
  <si>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</si>
  <si>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</si>
  <si>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</si>
  <si>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</si>
  <si>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</si>
  <si>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</si>
  <si>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</si>
  <si>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</si>
  <si>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</si>
  <si>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</si>
  <si>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</si>
  <si>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</si>
  <si>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</si>
  <si>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</si>
  <si>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</si>
  <si>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</si>
  <si>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</si>
  <si>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</si>
  <si>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</si>
  <si>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</si>
  <si>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</si>
  <si>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</si>
  <si>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</si>
  <si>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</si>
  <si>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</si>
  <si>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</si>
  <si>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</si>
  <si>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</si>
  <si>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</si>
  <si>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</si>
  <si>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</si>
  <si>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</si>
  <si>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</si>
  <si>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</si>
  <si>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</si>
  <si>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</si>
  <si>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</si>
  <si>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</si>
  <si>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</si>
  <si>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</si>
  <si>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</si>
  <si>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</si>
  <si>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</si>
  <si>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</si>
  <si>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</si>
  <si>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</si>
  <si>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</si>
  <si>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</si>
  <si>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</si>
  <si>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</si>
  <si>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</si>
  <si>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</si>
  <si>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</si>
  <si>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</si>
  <si>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</si>
  <si>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</si>
  <si>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</si>
  <si>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</si>
  <si>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</si>
  <si>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</si>
  <si>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</si>
  <si>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</si>
  <si>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</si>
  <si>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</si>
  <si>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</si>
  <si>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</si>
  <si>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</si>
  <si>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</si>
  <si>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</si>
  <si>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</si>
  <si>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Зеленоградский городской округ</t>
  </si>
  <si>
    <t>L_140-163</t>
  </si>
  <si>
    <t xml:space="preserve">Приобретение электросетевого комплекса ул.Московская, г. Зеленоградск, Калининградской обл. </t>
  </si>
  <si>
    <t>ж/б</t>
  </si>
  <si>
    <t>ВЛ 0,4 кВ от ТП 054-01</t>
  </si>
  <si>
    <t>Приобретение электросетевого комплекса ул.Московская, г. Зеленоградск, Калининградской обл.: ВЛ 0,4 кВ протяженностью 0,126 км; щиты учета - 2шт.</t>
  </si>
  <si>
    <t>ВЛ 0,4 кВ - 0,306 млн руб/км</t>
  </si>
  <si>
    <t>Договор безвозмездной передачи № 478 от 10.06.2021 с гр.Томилно Н.Ф.</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</si>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</sst>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10" xfId="62"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09317232"/>
        <c:axId val="809317624"/>
      </c:lineChart>
      <c:catAx>
        <c:axId val="809317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9317624"/>
        <c:crosses val="autoZero"/>
        <c:auto val="1"/>
        <c:lblAlgn val="ctr"/>
        <c:lblOffset val="100"/>
        <c:noMultiLvlLbl val="0"/>
      </c:catAx>
      <c:valAx>
        <c:axId val="809317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93172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952600320"/>
        <c:axId val="952600712"/>
      </c:lineChart>
      <c:catAx>
        <c:axId val="952600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2600712"/>
        <c:crosses val="autoZero"/>
        <c:auto val="1"/>
        <c:lblAlgn val="ctr"/>
        <c:lblOffset val="100"/>
        <c:noMultiLvlLbl val="0"/>
      </c:catAx>
      <c:valAx>
        <c:axId val="952600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2600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O35" t="str">
            <v>-</v>
          </cell>
        </row>
        <row r="37">
          <cell r="A37" t="str">
            <v>ТЭС-1</v>
          </cell>
          <cell r="B37" t="str">
            <v>ТЭС-1</v>
          </cell>
          <cell r="C37" t="str">
            <v>Мазут</v>
          </cell>
          <cell r="E37">
            <v>0</v>
          </cell>
          <cell r="F37">
            <v>0</v>
          </cell>
          <cell r="I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F37" t="str">
            <v>-</v>
          </cell>
          <cell r="G37">
            <v>0</v>
          </cell>
          <cell r="J37">
            <v>0</v>
          </cell>
          <cell r="L37" t="str">
            <v>-</v>
          </cell>
          <cell r="M37">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7">
          <cell r="I17">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I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row>
        <row r="30">
          <cell r="C30">
            <v>0</v>
          </cell>
          <cell r="D30">
            <v>0</v>
          </cell>
          <cell r="F30">
            <v>0</v>
          </cell>
          <cell r="I30">
            <v>0</v>
          </cell>
        </row>
        <row r="31">
          <cell r="C31">
            <v>0</v>
          </cell>
          <cell r="D31">
            <v>0</v>
          </cell>
          <cell r="F31">
            <v>0</v>
          </cell>
          <cell r="G31">
            <v>0</v>
          </cell>
          <cell r="L31">
            <v>0</v>
          </cell>
          <cell r="M31" t="e">
            <v>#NAME?</v>
          </cell>
          <cell r="N31">
            <v>0</v>
          </cell>
          <cell r="O31">
            <v>0</v>
          </cell>
        </row>
        <row r="32">
          <cell r="C32">
            <v>0</v>
          </cell>
          <cell r="D32">
            <v>0</v>
          </cell>
          <cell r="F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efreshError="1"/>
      <sheetData sheetId="135" refreshError="1"/>
      <sheetData sheetId="136" refreshError="1"/>
      <sheetData sheetId="137" refreshError="1"/>
      <sheetData sheetId="138">
        <row r="8">
          <cell r="D8">
            <v>15739</v>
          </cell>
        </row>
      </sheetData>
      <sheetData sheetId="139" refreshError="1"/>
      <sheetData sheetId="140" refreshError="1"/>
      <sheetData sheetId="141">
        <row r="8">
          <cell r="D8">
            <v>15739</v>
          </cell>
        </row>
      </sheetData>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v>0</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ow r="2">
          <cell r="A2">
            <v>0</v>
          </cell>
        </row>
      </sheetData>
      <sheetData sheetId="324">
        <row r="2">
          <cell r="A2">
            <v>0</v>
          </cell>
        </row>
      </sheetData>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row r="4">
          <cell r="E4">
            <v>1</v>
          </cell>
        </row>
      </sheetData>
      <sheetData sheetId="392"/>
      <sheetData sheetId="393"/>
      <sheetData sheetId="394">
        <row r="2">
          <cell r="A2">
            <v>0</v>
          </cell>
        </row>
      </sheetData>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 sheetId="408" refreshError="1"/>
      <sheetData sheetId="40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КБК БДДС"/>
      <sheetName val="Список компаний Россети"/>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 val="Титульный"/>
      <sheetName val="Выпад"/>
      <sheetName val="БДР"/>
      <sheetName val="БДР план"/>
      <sheetName val=""/>
      <sheetName val="20020431 Командировочные по СПб"/>
      <sheetName val="14б дпн отчет"/>
      <sheetName val="16а сводный анализ"/>
      <sheetName val="регионы"/>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 val="Pricelist"/>
      <sheetName val="ИТОГИ  по Н,Р,Э,Q"/>
      <sheetName val="Лист13"/>
      <sheetName val="УФ-28"/>
      <sheetName val="UnadjBS"/>
      <sheetName val="регионы"/>
      <sheetName val="справочники"/>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 val="Сталь"/>
      <sheetName val="Заголовок"/>
      <sheetName val="KEY"/>
      <sheetName val="Производство_электроэнергии1"/>
      <sheetName val="_пр-во_ЭЭ1"/>
      <sheetName val="Передача_электроэнергии1"/>
      <sheetName val="_передача_ЭЭ1"/>
      <sheetName val="Производство_теплоэнергии1"/>
      <sheetName val="_пр-во_ТЭ_параметры1"/>
      <sheetName val="Передача_теплоэнергии1"/>
      <sheetName val="Фиксированные_тарифы1"/>
      <sheetName val="Т15_11"/>
      <sheetName val="Т15_21"/>
      <sheetName val="Т15_31"/>
      <sheetName val="Т15_41"/>
      <sheetName val="Т16_11"/>
      <sheetName val="Т16_21"/>
      <sheetName val="Т16_31"/>
      <sheetName val="Т16_41"/>
      <sheetName val="Т17_11"/>
      <sheetName val="Т17_21"/>
      <sheetName val="Т17_31"/>
      <sheetName val="Т17_41"/>
      <sheetName val="Т18_11"/>
      <sheetName val="Т18_21"/>
      <sheetName val="Т19_12"/>
      <sheetName val="Т19_21"/>
      <sheetName val="Т21_11"/>
      <sheetName val="Т21_21"/>
      <sheetName val="Т21_31"/>
      <sheetName val="Т21_41"/>
      <sheetName val="Т24_11"/>
      <sheetName val="Т25_11"/>
      <sheetName val="Т28_11"/>
      <sheetName val="Т28_21"/>
      <sheetName val="Т28_31"/>
      <sheetName val="Т29_11"/>
      <sheetName val="НВВ_утв_тарифы1"/>
      <sheetName val="Tarif_300_6_2004_для_фэк_скорр1"/>
      <sheetName val="Баланс_мощности_20071"/>
      <sheetName val="D-Test_of_FA_Installation1"/>
      <sheetName val="ИТОГИ__по_Н,Р,Э,Q1"/>
      <sheetName val="Shflu_Calc"/>
      <sheetName val="баланс_квадраты_ПЭС"/>
      <sheetName val="Калькуляция_кв"/>
      <sheetName val="18_2"/>
      <sheetName val="17_1"/>
      <sheetName val="21_3"/>
      <sheetName val="2_3"/>
      <sheetName val="P2_1"/>
      <sheetName val="Inputs_Sheet"/>
      <sheetName val="Ввод_данных_Эл__1"/>
      <sheetName val="Расчет_тарифов_и_выручки"/>
      <sheetName val="HIS_initial"/>
      <sheetName val="Итог_по_НПО_"/>
      <sheetName val="Баланс_(Ф1)"/>
      <sheetName val="Table_1"/>
      <sheetName val="Таблица_А13"/>
      <sheetName val="эл_эн"/>
      <sheetName val="сл_11_Тариф2010-20151"/>
      <sheetName val="Баланс_ээ1"/>
      <sheetName val="Баланс_мощности1"/>
      <sheetName val="Integrali_e_proporzionali"/>
      <sheetName val="1__Subsidiary"/>
      <sheetName val="Ген__не_уч__ОРЭМ"/>
      <sheetName val="шаблон_для_R3"/>
      <sheetName val="Таб1_1"/>
      <sheetName val="форма-прил_к_ф№1"/>
      <sheetName val="Поставщики_и_субподрядчики"/>
      <sheetName val="Данные_для_расчета"/>
      <sheetName val="3_6_"/>
      <sheetName val="Прил_1"/>
      <sheetName val="ESTI_"/>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4">
          <cell r="B4">
            <v>0</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row r="39">
          <cell r="B39" t="str">
            <v>Сумма общехозяйственных расходов</v>
          </cell>
        </row>
      </sheetData>
      <sheetData sheetId="298">
        <row r="39">
          <cell r="B39" t="str">
            <v>Сумма общехозяйственных расходов</v>
          </cell>
        </row>
      </sheetData>
      <sheetData sheetId="299">
        <row r="39">
          <cell r="B39" t="str">
            <v>Сумма общехозяйственных расходов</v>
          </cell>
        </row>
      </sheetData>
      <sheetData sheetId="300">
        <row r="39">
          <cell r="B39" t="str">
            <v>Сумма общехозяйственных расходов</v>
          </cell>
        </row>
      </sheetData>
      <sheetData sheetId="301">
        <row r="39">
          <cell r="B39" t="str">
            <v>Сумма общехозяйственных расходов</v>
          </cell>
        </row>
      </sheetData>
      <sheetData sheetId="302">
        <row r="39">
          <cell r="B39" t="str">
            <v>Сумма общехозяйственных расходов</v>
          </cell>
        </row>
      </sheetData>
      <sheetData sheetId="303">
        <row r="39">
          <cell r="B39" t="str">
            <v>Сумма общехозяйственных расходов</v>
          </cell>
        </row>
      </sheetData>
      <sheetData sheetId="304">
        <row r="39">
          <cell r="B39" t="str">
            <v>Сумма общехозяйственных расходов</v>
          </cell>
        </row>
      </sheetData>
      <sheetData sheetId="305">
        <row r="39">
          <cell r="B39" t="str">
            <v>Сумма общехозяйственных расходов</v>
          </cell>
        </row>
      </sheetData>
      <sheetData sheetId="306">
        <row r="39">
          <cell r="B39" t="str">
            <v>Сумма общехозяйственных расходов</v>
          </cell>
        </row>
      </sheetData>
      <sheetData sheetId="307">
        <row r="39">
          <cell r="B39" t="str">
            <v>Сумма общехозяйственных расходов</v>
          </cell>
        </row>
      </sheetData>
      <sheetData sheetId="308">
        <row r="39">
          <cell r="B39" t="str">
            <v>Сумма общехозяйственных расходов</v>
          </cell>
        </row>
      </sheetData>
      <sheetData sheetId="309">
        <row r="39">
          <cell r="B39" t="str">
            <v>Сумма общехозяйственных расходов</v>
          </cell>
        </row>
      </sheetData>
      <sheetData sheetId="310">
        <row r="39">
          <cell r="B39" t="str">
            <v>Сумма общехозяйственных расходов</v>
          </cell>
        </row>
      </sheetData>
      <sheetData sheetId="311">
        <row r="39">
          <cell r="B39" t="str">
            <v>Сумма общехозяйственных расходов</v>
          </cell>
        </row>
      </sheetData>
      <sheetData sheetId="312">
        <row r="39">
          <cell r="B39" t="str">
            <v>Сумма общехозяйственных расходов</v>
          </cell>
        </row>
      </sheetData>
      <sheetData sheetId="313">
        <row r="39">
          <cell r="B39" t="str">
            <v>Сумма общехозяйственных расходов</v>
          </cell>
        </row>
      </sheetData>
      <sheetData sheetId="314">
        <row r="39">
          <cell r="B39" t="str">
            <v>Сумма общехозяйственных расходов</v>
          </cell>
        </row>
      </sheetData>
      <sheetData sheetId="315">
        <row r="39">
          <cell r="B39" t="str">
            <v>Сумма общехозяйственных расходов</v>
          </cell>
        </row>
      </sheetData>
      <sheetData sheetId="316">
        <row r="39">
          <cell r="B39" t="str">
            <v>Сумма общехозяйственных расходов</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 val="6 Списки"/>
    </sheetNames>
    <sheetDataSet>
      <sheetData sheetId="0" refreshError="1"/>
      <sheetData sheetId="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 val="Inputs"/>
      <sheetName val="Списки"/>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 val="Справочник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 val="93-110"/>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 val="СПб"/>
      <sheetName val="Консолидация"/>
      <sheetName val="Объек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 val="Рейтинг"/>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 val="ИТ-бюджет"/>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 val="ИТ-бюдже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 val="Общие"/>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 val="Резервы"/>
      <sheetName val="KEY"/>
      <sheetName val="b0100"/>
      <sheetName val="B0399"/>
      <sheetName val="B0499"/>
      <sheetName val="B0599"/>
      <sheetName val="B0699"/>
      <sheetName val="B0999"/>
      <sheetName val="b1099"/>
      <sheetName val="b1199"/>
      <sheetName val="b1299"/>
      <sheetName val="Balance"/>
      <sheetName val="Indices"/>
      <sheetName val="2"/>
      <sheetName val="3"/>
      <sheetName val="1"/>
      <sheetName val="Library"/>
      <sheetName val="Список для вставки01"/>
      <sheetName val="Списки02"/>
      <sheetName val="Other software VCR"/>
      <sheetName val="sapactivexlhiddensheet"/>
      <sheetName val="Баз предп"/>
      <sheetName val="Use"/>
      <sheetName val="затр_подх"/>
      <sheetName val="восст"/>
      <sheetName val="Содержание"/>
      <sheetName val="Resume"/>
      <sheetName val="Форма 2 по видам деят-ти (2)"/>
      <sheetName val="Производство_электроэнергии1"/>
      <sheetName val="_пр-во_ЭЭ1"/>
      <sheetName val="Передача_электроэнергии1"/>
      <sheetName val="_передача_ЭЭ1"/>
      <sheetName val="Производство_теплоэнергии1"/>
      <sheetName val="_пр-во_ТЭ_параметры1"/>
      <sheetName val="Передача_теплоэнергии1"/>
      <sheetName val="Фиксированные_тарифы1"/>
      <sheetName val="Т15_11"/>
      <sheetName val="Т15_21"/>
      <sheetName val="Т15_31"/>
      <sheetName val="Т15_41"/>
      <sheetName val="Т16_11"/>
      <sheetName val="Т16_21"/>
      <sheetName val="Т16_31"/>
      <sheetName val="Т16_41"/>
      <sheetName val="Т17_11"/>
      <sheetName val="Т17_21"/>
      <sheetName val="Т17_31"/>
      <sheetName val="Т17_41"/>
      <sheetName val="Т18_11"/>
      <sheetName val="Т18_21"/>
      <sheetName val="Т19_12"/>
      <sheetName val="Т19_21"/>
      <sheetName val="Т21_11"/>
      <sheetName val="Т21_21"/>
      <sheetName val="Т21_31"/>
      <sheetName val="Т21_41"/>
      <sheetName val="Т24_11"/>
      <sheetName val="Т25_11"/>
      <sheetName val="Т28_11"/>
      <sheetName val="Т28_21"/>
      <sheetName val="Т28_31"/>
      <sheetName val="Т29_11"/>
      <sheetName val="сл_11_Тариф2010-20151"/>
      <sheetName val="Баланс_ээ1"/>
      <sheetName val="Баланс_мощности1"/>
      <sheetName val="Tarif_300_6_2004_для_фэк_скорр1"/>
      <sheetName val="Integrali_e_proporzionali"/>
      <sheetName val="1__Subsidiary"/>
      <sheetName val="Ген__не_уч__ОРЭМ"/>
      <sheetName val="шаблон_для_R3"/>
      <sheetName val="НВВ_утв_тарифы1"/>
      <sheetName val="Баланс_мощности_20071"/>
      <sheetName val="ИТОГИ__по_Н,Р,Э,Q1"/>
      <sheetName val="D-Test_of_FA_Installation1"/>
      <sheetName val="Shflu_Calc"/>
      <sheetName val="баланс_квадраты_ПЭС"/>
      <sheetName val="Калькуляция_кв"/>
      <sheetName val="18_2"/>
      <sheetName val="17_1"/>
      <sheetName val="21_3"/>
      <sheetName val="2_3"/>
      <sheetName val="P2_1"/>
      <sheetName val="Inputs_Sheet"/>
      <sheetName val="Ввод_данных_Эл__1"/>
      <sheetName val="Расчет_тарифов_и_выручки"/>
      <sheetName val="HIS_initial"/>
      <sheetName val="Итог_по_НПО_"/>
      <sheetName val="Баланс_(Ф1)"/>
      <sheetName val="Table_1"/>
      <sheetName val="Таблица_А13"/>
      <sheetName val="эл_эн"/>
      <sheetName val="Поставщики_и_субподрядчики"/>
      <sheetName val="Таб1_1"/>
      <sheetName val="форма-прил_к_ф№1"/>
      <sheetName val="Данные_для_расчета"/>
      <sheetName val="Прил_1"/>
      <sheetName val="3_6_"/>
      <sheetName val="ESTI_"/>
      <sheetName val="Передача_электро_x0000_нергии"/>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
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
(расчетная)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ow r="10">
          <cell r="A10" t="str">
            <v>1.</v>
          </cell>
        </row>
      </sheetData>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ow r="39">
          <cell r="B39" t="str">
            <v>Сумма общехозяйственных расходов</v>
          </cell>
        </row>
      </sheetData>
      <sheetData sheetId="163">
        <row r="39">
          <cell r="B39" t="str">
            <v>Сумма общехозяйственных расходов</v>
          </cell>
        </row>
      </sheetData>
      <sheetData sheetId="164">
        <row r="39">
          <cell r="B39" t="str">
            <v>Сумма общехозяйственных расходов</v>
          </cell>
        </row>
      </sheetData>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ow r="5">
          <cell r="A5" t="str">
            <v>Производство электроэнергии</v>
          </cell>
        </row>
      </sheetData>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row r="39">
          <cell r="B39" t="str">
            <v>Сумма общехозяйственных расходов</v>
          </cell>
        </row>
      </sheetData>
      <sheetData sheetId="294">
        <row r="39">
          <cell r="B39" t="str">
            <v>Сумма общехозяйственных расходов</v>
          </cell>
        </row>
      </sheetData>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row r="39">
          <cell r="B39" t="str">
            <v>Сумма общехозяйственных расходов</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 val="ИТОГИ  по Н,Р,Э,Q"/>
      <sheetName val="эл_ст1"/>
      <sheetName val="ýë_ñò1"/>
      <sheetName val="Производство_электроэнергии1"/>
      <sheetName val="Т19_11"/>
      <sheetName val="15_э1"/>
      <sheetName val="Справочник_затрат_СБ1"/>
      <sheetName val="1_411_11"/>
      <sheetName val="ИПР_ф_241"/>
      <sheetName val="18_21"/>
      <sheetName val="Ввод_параметров1"/>
      <sheetName val="общие_сведения1"/>
      <sheetName val="эл_ст"/>
      <sheetName val="ýë_ñò"/>
      <sheetName val="Производство_электроэнергии"/>
      <sheetName val="Т19_1"/>
      <sheetName val="15_э"/>
      <sheetName val="Справочник_затрат_СБ"/>
      <sheetName val="1_411_1"/>
      <sheetName val="ИПР_ф_24"/>
      <sheetName val="18_2"/>
      <sheetName val="Ввод_параметров"/>
      <sheetName val="общие_сведения"/>
      <sheetName val="БИ-2-18-П"/>
      <sheetName val="БИ-2-19-П"/>
      <sheetName val="БИ-2-7-П"/>
      <sheetName val="БИ-2-9-П"/>
      <sheetName val="БИ-2-14-П"/>
      <sheetName val="БИ-2-16-П"/>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 val="Standard"/>
      <sheetName val="Расчёт НВВ по RAB"/>
      <sheetName val="Pricelist"/>
      <sheetName val="Контрагенты"/>
      <sheetName val="ОХЗ КТС"/>
      <sheetName val="EKDEB90"/>
      <sheetName val="Закупки центр"/>
      <sheetName val="УЗ-21(2002):УЗ-22(3кв.) (2)"/>
      <sheetName val="Стр1"/>
      <sheetName val="Список"/>
      <sheetName val="sverxtip"/>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sheetData sheetId="81"/>
      <sheetData sheetId="82"/>
      <sheetData sheetId="83"/>
      <sheetData sheetId="84"/>
      <sheetData sheetId="85"/>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refreshError="1"/>
      <sheetData sheetId="119" refreshError="1"/>
      <sheetData sheetId="120" refreshError="1"/>
      <sheetData sheetId="121"/>
      <sheetData sheetId="122" refreshError="1"/>
      <sheetData sheetId="123" refreshError="1"/>
      <sheetData sheetId="124" refreshError="1"/>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 val="бф-2-8-п"/>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 val="списки"/>
      <sheetName val="БФ-2-13-П"/>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 val="Конст"/>
    </sheetNames>
    <sheetDataSet>
      <sheetData sheetId="0" refreshError="1"/>
      <sheetData sheetId="1" refreshError="1"/>
      <sheetData sheetId="2" refreshError="1">
        <row r="8">
          <cell r="B8">
            <v>0.18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 val="Список отраслей"/>
      <sheetName val="смета"/>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 val="топография"/>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 val=""/>
    </sheetNames>
    <sheetDataSet>
      <sheetData sheetId="0" refreshError="1"/>
      <sheetData sheetId="1">
        <row r="5">
          <cell r="L5">
            <v>93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 val="эл ст"/>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 val="топография"/>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 val="ИТОГИ  по Н,Р,Э,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 val="Лист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 val="Параметры"/>
      <sheetName val="УЗ-10"/>
      <sheetName val="УФ-28"/>
      <sheetName val="план_2000-31"/>
      <sheetName val="план_2000-21"/>
      <sheetName val="план_20001"/>
      <sheetName val="расчет_тарифов1"/>
      <sheetName val="Ф-2_(для_АО-энерго)1"/>
      <sheetName val="НВВ_утв_тарифы1"/>
      <sheetName val="Исходные_данные_и_свод_тарифов1"/>
      <sheetName val="т__1_12_1"/>
      <sheetName val="план_2000-3"/>
      <sheetName val="план_2000-2"/>
      <sheetName val="план_2000"/>
      <sheetName val="расчет_тарифов"/>
      <sheetName val="Ф-2_(для_АО-энерго)"/>
      <sheetName val="НВВ_утв_тарифы"/>
      <sheetName val="Исходные_данные_и_свод_тарифов"/>
      <sheetName val="т__1_1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9" t="s">
        <v>616</v>
      </c>
      <c r="B5" s="409"/>
      <c r="C5" s="409"/>
      <c r="D5" s="147"/>
      <c r="E5" s="147"/>
      <c r="F5" s="147"/>
      <c r="G5" s="147"/>
      <c r="H5" s="147"/>
      <c r="I5" s="147"/>
      <c r="J5" s="147"/>
    </row>
    <row r="6" spans="1:22" s="14" customFormat="1" ht="18.75" x14ac:dyDescent="0.3">
      <c r="A6" s="161"/>
      <c r="H6" s="160"/>
    </row>
    <row r="7" spans="1:22" s="14" customFormat="1" ht="18.75" x14ac:dyDescent="0.2">
      <c r="A7" s="413" t="s">
        <v>7</v>
      </c>
      <c r="B7" s="413"/>
      <c r="C7" s="413"/>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4" t="s">
        <v>514</v>
      </c>
      <c r="B9" s="414"/>
      <c r="C9" s="414"/>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10" t="s">
        <v>6</v>
      </c>
      <c r="B10" s="410"/>
      <c r="C10" s="410"/>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5" t="s">
        <v>609</v>
      </c>
      <c r="B12" s="415"/>
      <c r="C12" s="415"/>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10" t="s">
        <v>5</v>
      </c>
      <c r="B13" s="410"/>
      <c r="C13" s="410"/>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6" t="s">
        <v>610</v>
      </c>
      <c r="B15" s="416"/>
      <c r="C15" s="416"/>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10" t="s">
        <v>4</v>
      </c>
      <c r="B16" s="410"/>
      <c r="C16" s="410"/>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1" t="s">
        <v>488</v>
      </c>
      <c r="B18" s="412"/>
      <c r="C18" s="41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6"/>
      <c r="B24" s="407"/>
      <c r="C24" s="408"/>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608</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6"/>
      <c r="B39" s="407"/>
      <c r="C39" s="408"/>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ЛЭП'!R26," км")</f>
        <v>∆L0,4лэп=0.126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6"/>
      <c r="B47" s="407"/>
      <c r="C47" s="408"/>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0" activePane="bottomRight" state="frozen"/>
      <selection activeCell="A20" sqref="A20"/>
      <selection pane="topRight" activeCell="D20" sqref="D20"/>
      <selection pane="bottomLeft" activeCell="A25" sqref="A25"/>
      <selection pane="bottomRight" activeCell="K47" sqref="K47"/>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8"/>
      <c r="B5" s="58"/>
      <c r="C5" s="58"/>
      <c r="D5" s="58"/>
      <c r="E5" s="58"/>
      <c r="F5" s="58"/>
      <c r="L5" s="58"/>
      <c r="M5" s="58"/>
      <c r="U5" s="184"/>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7" t="str">
        <f>'1. паспорт местоположение'!A12:C12</f>
        <v>L_140-163</v>
      </c>
      <c r="B11" s="417"/>
      <c r="C11" s="417"/>
      <c r="D11" s="417"/>
      <c r="E11" s="417"/>
      <c r="F11" s="417"/>
      <c r="G11" s="417"/>
      <c r="H11" s="417"/>
      <c r="I11" s="417"/>
      <c r="J11" s="417"/>
      <c r="K11" s="417"/>
      <c r="L11" s="417"/>
      <c r="M11" s="417"/>
      <c r="N11" s="417"/>
      <c r="O11" s="417"/>
      <c r="P11" s="417"/>
      <c r="Q11" s="417"/>
      <c r="R11" s="417"/>
      <c r="S11" s="417"/>
      <c r="T11" s="417"/>
      <c r="U11" s="417"/>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7" t="str">
        <f>'1. паспорт местоположение'!A15</f>
        <v xml:space="preserve">Приобретение электросетевого комплекса ул.Московская, г. Зеленоградск, Калининградской обл. </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8"/>
      <c r="L17" s="58"/>
      <c r="M17" s="58"/>
      <c r="N17" s="58"/>
      <c r="O17" s="58"/>
      <c r="P17" s="58"/>
      <c r="Q17" s="58"/>
      <c r="R17" s="58"/>
      <c r="S17" s="58"/>
      <c r="T17" s="58"/>
    </row>
    <row r="18" spans="1:24" x14ac:dyDescent="0.25">
      <c r="A18" s="500" t="s">
        <v>473</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58"/>
      <c r="B19" s="58"/>
      <c r="C19" s="58"/>
      <c r="D19" s="58"/>
      <c r="E19" s="58"/>
      <c r="F19" s="58"/>
      <c r="L19" s="58"/>
      <c r="M19" s="58"/>
      <c r="N19" s="58"/>
      <c r="O19" s="58"/>
      <c r="P19" s="58"/>
      <c r="Q19" s="58"/>
      <c r="R19" s="58"/>
      <c r="S19" s="58"/>
      <c r="T19" s="58"/>
    </row>
    <row r="20" spans="1:24" ht="33" customHeight="1" x14ac:dyDescent="0.25">
      <c r="A20" s="501" t="s">
        <v>182</v>
      </c>
      <c r="B20" s="501" t="s">
        <v>181</v>
      </c>
      <c r="C20" s="482" t="s">
        <v>180</v>
      </c>
      <c r="D20" s="482"/>
      <c r="E20" s="503" t="s">
        <v>179</v>
      </c>
      <c r="F20" s="503"/>
      <c r="G20" s="504" t="s">
        <v>601</v>
      </c>
      <c r="H20" s="493" t="s">
        <v>602</v>
      </c>
      <c r="I20" s="494"/>
      <c r="J20" s="494"/>
      <c r="K20" s="494"/>
      <c r="L20" s="493" t="s">
        <v>603</v>
      </c>
      <c r="M20" s="494"/>
      <c r="N20" s="494"/>
      <c r="O20" s="494"/>
      <c r="P20" s="493" t="s">
        <v>604</v>
      </c>
      <c r="Q20" s="494"/>
      <c r="R20" s="494"/>
      <c r="S20" s="494"/>
      <c r="T20" s="507" t="s">
        <v>178</v>
      </c>
      <c r="U20" s="508"/>
      <c r="V20" s="73"/>
      <c r="W20" s="73"/>
      <c r="X20" s="73"/>
    </row>
    <row r="21" spans="1:24" ht="99.75" customHeight="1" x14ac:dyDescent="0.25">
      <c r="A21" s="502"/>
      <c r="B21" s="502"/>
      <c r="C21" s="482"/>
      <c r="D21" s="482"/>
      <c r="E21" s="503"/>
      <c r="F21" s="503"/>
      <c r="G21" s="505"/>
      <c r="H21" s="495" t="s">
        <v>2</v>
      </c>
      <c r="I21" s="495"/>
      <c r="J21" s="495" t="s">
        <v>516</v>
      </c>
      <c r="K21" s="495"/>
      <c r="L21" s="495" t="s">
        <v>2</v>
      </c>
      <c r="M21" s="495"/>
      <c r="N21" s="495" t="s">
        <v>516</v>
      </c>
      <c r="O21" s="495"/>
      <c r="P21" s="495" t="s">
        <v>2</v>
      </c>
      <c r="Q21" s="495"/>
      <c r="R21" s="495" t="s">
        <v>516</v>
      </c>
      <c r="S21" s="495"/>
      <c r="T21" s="509"/>
      <c r="U21" s="510"/>
    </row>
    <row r="22" spans="1:24" ht="89.25" customHeight="1" x14ac:dyDescent="0.25">
      <c r="A22" s="489"/>
      <c r="B22" s="489"/>
      <c r="C22" s="255" t="s">
        <v>2</v>
      </c>
      <c r="D22" s="255" t="s">
        <v>177</v>
      </c>
      <c r="E22" s="222" t="s">
        <v>597</v>
      </c>
      <c r="F22" s="222" t="s">
        <v>600</v>
      </c>
      <c r="G22" s="50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0.126</v>
      </c>
      <c r="K47" s="212">
        <v>0</v>
      </c>
      <c r="L47" s="212">
        <v>0</v>
      </c>
      <c r="M47" s="212">
        <v>0</v>
      </c>
      <c r="N47" s="212">
        <f>N39</f>
        <v>0</v>
      </c>
      <c r="O47" s="212">
        <f>O39</f>
        <v>0</v>
      </c>
      <c r="P47" s="212">
        <v>0</v>
      </c>
      <c r="Q47" s="212">
        <v>0</v>
      </c>
      <c r="R47" s="212">
        <v>0</v>
      </c>
      <c r="S47" s="212">
        <v>0</v>
      </c>
      <c r="T47" s="211">
        <f t="shared" si="4"/>
        <v>0</v>
      </c>
      <c r="U47" s="211">
        <f t="shared" si="5"/>
        <v>0.126</v>
      </c>
    </row>
    <row r="48" spans="1:21" ht="31.5" x14ac:dyDescent="0.25">
      <c r="A48" s="68" t="s">
        <v>139</v>
      </c>
      <c r="B48" s="45" t="s">
        <v>138</v>
      </c>
      <c r="C48" s="211">
        <v>0</v>
      </c>
      <c r="D48" s="211">
        <v>0</v>
      </c>
      <c r="E48" s="223">
        <v>0</v>
      </c>
      <c r="F48" s="223">
        <v>0</v>
      </c>
      <c r="G48" s="212">
        <v>0</v>
      </c>
      <c r="H48" s="212">
        <v>0</v>
      </c>
      <c r="I48" s="212">
        <v>0</v>
      </c>
      <c r="J48" s="212">
        <v>0</v>
      </c>
      <c r="K48" s="212">
        <v>0</v>
      </c>
      <c r="L48" s="212">
        <v>0</v>
      </c>
      <c r="M48" s="212">
        <v>0</v>
      </c>
      <c r="N48" s="212">
        <f t="shared" ref="N48:O49" si="10">N40</f>
        <v>0</v>
      </c>
      <c r="O48" s="212">
        <f t="shared" si="10"/>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v>
      </c>
      <c r="K49" s="212">
        <v>0</v>
      </c>
      <c r="L49" s="212">
        <v>0</v>
      </c>
      <c r="M49" s="212">
        <v>0</v>
      </c>
      <c r="N49" s="212">
        <f t="shared" si="10"/>
        <v>0</v>
      </c>
      <c r="O49" s="212">
        <f t="shared" si="10"/>
        <v>0</v>
      </c>
      <c r="P49" s="212">
        <v>0</v>
      </c>
      <c r="Q49" s="212">
        <v>0</v>
      </c>
      <c r="R49" s="212">
        <v>0</v>
      </c>
      <c r="S49" s="212">
        <v>0</v>
      </c>
      <c r="T49" s="211">
        <f t="shared" si="4"/>
        <v>0</v>
      </c>
      <c r="U49" s="211">
        <f t="shared" si="5"/>
        <v>0</v>
      </c>
    </row>
    <row r="50" spans="1:21" ht="18.75" x14ac:dyDescent="0.25">
      <c r="A50" s="68" t="s">
        <v>135</v>
      </c>
      <c r="B50" s="67" t="s">
        <v>606</v>
      </c>
      <c r="C50" s="211">
        <v>0</v>
      </c>
      <c r="D50" s="211">
        <v>0</v>
      </c>
      <c r="E50" s="223">
        <v>0</v>
      </c>
      <c r="F50" s="223">
        <v>0</v>
      </c>
      <c r="G50" s="212">
        <v>0</v>
      </c>
      <c r="H50" s="212">
        <v>0</v>
      </c>
      <c r="I50" s="212">
        <v>0</v>
      </c>
      <c r="J50" s="212">
        <v>0</v>
      </c>
      <c r="K50" s="212">
        <v>0</v>
      </c>
      <c r="L50" s="212">
        <v>0</v>
      </c>
      <c r="M50" s="212">
        <v>0</v>
      </c>
      <c r="N50" s="212">
        <v>0</v>
      </c>
      <c r="O50" s="212">
        <v>0</v>
      </c>
      <c r="P50" s="212">
        <v>0</v>
      </c>
      <c r="Q50" s="212">
        <v>0</v>
      </c>
      <c r="R50" s="212">
        <v>0</v>
      </c>
      <c r="S50" s="212">
        <v>0</v>
      </c>
      <c r="T50" s="211">
        <f t="shared" si="4"/>
        <v>0</v>
      </c>
      <c r="U50" s="211">
        <f t="shared" si="5"/>
        <v>0</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3.8600000000000002E-2</v>
      </c>
      <c r="K52" s="212">
        <v>0</v>
      </c>
      <c r="L52" s="212">
        <v>0</v>
      </c>
      <c r="M52" s="212">
        <v>0</v>
      </c>
      <c r="N52" s="212">
        <v>0</v>
      </c>
      <c r="O52" s="212">
        <f>N52</f>
        <v>0</v>
      </c>
      <c r="P52" s="212">
        <v>0</v>
      </c>
      <c r="Q52" s="212">
        <v>0</v>
      </c>
      <c r="R52" s="212">
        <v>0</v>
      </c>
      <c r="S52" s="212">
        <v>0</v>
      </c>
      <c r="T52" s="211">
        <f t="shared" si="4"/>
        <v>0</v>
      </c>
      <c r="U52" s="211">
        <f t="shared" si="5"/>
        <v>3.8600000000000002E-2</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1">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2">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0.126</v>
      </c>
      <c r="K56" s="212">
        <v>0</v>
      </c>
      <c r="L56" s="212">
        <v>0</v>
      </c>
      <c r="M56" s="212">
        <v>0</v>
      </c>
      <c r="N56" s="212">
        <f>N47+N48+N49</f>
        <v>0</v>
      </c>
      <c r="O56" s="212">
        <f>O47+O48+O49</f>
        <v>0</v>
      </c>
      <c r="P56" s="212">
        <v>0</v>
      </c>
      <c r="Q56" s="212">
        <v>0</v>
      </c>
      <c r="R56" s="212">
        <v>0</v>
      </c>
      <c r="S56" s="212">
        <v>0</v>
      </c>
      <c r="T56" s="211">
        <f t="shared" si="4"/>
        <v>0</v>
      </c>
      <c r="U56" s="211">
        <f t="shared" si="5"/>
        <v>0.126</v>
      </c>
    </row>
    <row r="57" spans="1:21" ht="18.75" x14ac:dyDescent="0.25">
      <c r="A57" s="68" t="s">
        <v>127</v>
      </c>
      <c r="B57" s="67" t="s">
        <v>606</v>
      </c>
      <c r="C57" s="211">
        <v>0</v>
      </c>
      <c r="D57" s="211">
        <v>0</v>
      </c>
      <c r="E57" s="223">
        <v>0</v>
      </c>
      <c r="F57" s="223">
        <v>0</v>
      </c>
      <c r="G57" s="212">
        <v>0</v>
      </c>
      <c r="H57" s="212">
        <v>0</v>
      </c>
      <c r="I57" s="212">
        <v>0</v>
      </c>
      <c r="J57" s="212">
        <f>J50</f>
        <v>0</v>
      </c>
      <c r="K57" s="212">
        <f>K50</f>
        <v>0</v>
      </c>
      <c r="L57" s="212">
        <v>0</v>
      </c>
      <c r="M57" s="212">
        <v>0</v>
      </c>
      <c r="N57" s="212">
        <v>0</v>
      </c>
      <c r="O57" s="212">
        <f>N57</f>
        <v>0</v>
      </c>
      <c r="P57" s="212">
        <v>0</v>
      </c>
      <c r="Q57" s="212">
        <v>0</v>
      </c>
      <c r="R57" s="212">
        <f>R50</f>
        <v>0</v>
      </c>
      <c r="S57" s="212">
        <f>S50</f>
        <v>0</v>
      </c>
      <c r="T57" s="211">
        <f t="shared" si="4"/>
        <v>0</v>
      </c>
      <c r="U57" s="211">
        <f t="shared" si="5"/>
        <v>0</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2"/>
      <c r="C66" s="492"/>
      <c r="D66" s="492"/>
      <c r="E66" s="492"/>
      <c r="F66" s="492"/>
      <c r="G66" s="492"/>
      <c r="H66" s="492"/>
      <c r="I66" s="492"/>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7"/>
      <c r="C68" s="497"/>
      <c r="D68" s="497"/>
      <c r="E68" s="497"/>
      <c r="F68" s="497"/>
      <c r="G68" s="497"/>
      <c r="H68" s="497"/>
      <c r="I68" s="497"/>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2"/>
      <c r="C70" s="492"/>
      <c r="D70" s="492"/>
      <c r="E70" s="492"/>
      <c r="F70" s="492"/>
      <c r="G70" s="492"/>
      <c r="H70" s="492"/>
      <c r="I70" s="492"/>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2"/>
      <c r="C72" s="492"/>
      <c r="D72" s="492"/>
      <c r="E72" s="492"/>
      <c r="F72" s="492"/>
      <c r="G72" s="492"/>
      <c r="H72" s="492"/>
      <c r="I72" s="492"/>
      <c r="J72" s="258"/>
      <c r="K72" s="258"/>
      <c r="L72" s="58"/>
      <c r="M72" s="58"/>
      <c r="N72" s="61"/>
      <c r="O72" s="58"/>
      <c r="P72" s="58"/>
      <c r="Q72" s="58"/>
      <c r="R72" s="58"/>
      <c r="S72" s="58"/>
      <c r="T72" s="58"/>
    </row>
    <row r="73" spans="1:20" ht="32.25" customHeight="1" x14ac:dyDescent="0.25">
      <c r="A73" s="58"/>
      <c r="B73" s="497"/>
      <c r="C73" s="497"/>
      <c r="D73" s="497"/>
      <c r="E73" s="497"/>
      <c r="F73" s="497"/>
      <c r="G73" s="497"/>
      <c r="H73" s="497"/>
      <c r="I73" s="497"/>
      <c r="J73" s="259"/>
      <c r="K73" s="259"/>
      <c r="L73" s="58"/>
      <c r="M73" s="58"/>
      <c r="N73" s="58"/>
      <c r="O73" s="58"/>
      <c r="P73" s="58"/>
      <c r="Q73" s="58"/>
      <c r="R73" s="58"/>
      <c r="S73" s="58"/>
      <c r="T73" s="58"/>
    </row>
    <row r="74" spans="1:20" ht="51.75" customHeight="1" x14ac:dyDescent="0.25">
      <c r="A74" s="58"/>
      <c r="B74" s="492"/>
      <c r="C74" s="492"/>
      <c r="D74" s="492"/>
      <c r="E74" s="492"/>
      <c r="F74" s="492"/>
      <c r="G74" s="492"/>
      <c r="H74" s="492"/>
      <c r="I74" s="492"/>
      <c r="J74" s="258"/>
      <c r="K74" s="258"/>
      <c r="L74" s="58"/>
      <c r="M74" s="58"/>
      <c r="N74" s="58"/>
      <c r="O74" s="58"/>
      <c r="P74" s="58"/>
      <c r="Q74" s="58"/>
      <c r="R74" s="58"/>
      <c r="S74" s="58"/>
      <c r="T74" s="58"/>
    </row>
    <row r="75" spans="1:20" ht="21.75" customHeight="1" x14ac:dyDescent="0.25">
      <c r="A75" s="58"/>
      <c r="B75" s="498"/>
      <c r="C75" s="498"/>
      <c r="D75" s="498"/>
      <c r="E75" s="498"/>
      <c r="F75" s="498"/>
      <c r="G75" s="498"/>
      <c r="H75" s="498"/>
      <c r="I75" s="498"/>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6"/>
      <c r="C77" s="496"/>
      <c r="D77" s="496"/>
      <c r="E77" s="496"/>
      <c r="F77" s="496"/>
      <c r="G77" s="496"/>
      <c r="H77" s="496"/>
      <c r="I77" s="496"/>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3" priority="47"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2" priority="46" operator="notEqual">
      <formula>0</formula>
    </cfRule>
  </conditionalFormatting>
  <conditionalFormatting sqref="C24:D28 C46:D53 C45 C55:D64 C54 C30:D44 C29">
    <cfRule type="cellIs" dxfId="31" priority="45" operator="notEqual">
      <formula>0</formula>
    </cfRule>
  </conditionalFormatting>
  <conditionalFormatting sqref="J27:K29">
    <cfRule type="cellIs" dxfId="30" priority="44" operator="notEqual">
      <formula>0</formula>
    </cfRule>
  </conditionalFormatting>
  <conditionalFormatting sqref="T24:U64">
    <cfRule type="cellIs" dxfId="29" priority="43" operator="notEqual">
      <formula>0</formula>
    </cfRule>
  </conditionalFormatting>
  <conditionalFormatting sqref="L52">
    <cfRule type="cellIs" dxfId="28" priority="42" operator="notEqual">
      <formula>0</formula>
    </cfRule>
  </conditionalFormatting>
  <conditionalFormatting sqref="J41">
    <cfRule type="cellIs" dxfId="27" priority="41" operator="notEqual">
      <formula>0</formula>
    </cfRule>
  </conditionalFormatting>
  <conditionalFormatting sqref="K40 K42:K44">
    <cfRule type="cellIs" dxfId="26" priority="38" operator="notEqual">
      <formula>0</formula>
    </cfRule>
  </conditionalFormatting>
  <conditionalFormatting sqref="K41">
    <cfRule type="cellIs" dxfId="25" priority="37" operator="notEqual">
      <formula>0</formula>
    </cfRule>
  </conditionalFormatting>
  <conditionalFormatting sqref="J39">
    <cfRule type="cellIs" dxfId="24" priority="32" operator="notEqual">
      <formula>0</formula>
    </cfRule>
  </conditionalFormatting>
  <conditionalFormatting sqref="K39">
    <cfRule type="cellIs" dxfId="23" priority="31" operator="notEqual">
      <formula>0</formula>
    </cfRule>
  </conditionalFormatting>
  <conditionalFormatting sqref="G45">
    <cfRule type="cellIs" dxfId="22" priority="29" operator="notEqual">
      <formula>0</formula>
    </cfRule>
  </conditionalFormatting>
  <conditionalFormatting sqref="H45:I45 L45:O45">
    <cfRule type="cellIs" dxfId="21" priority="28" operator="notEqual">
      <formula>0</formula>
    </cfRule>
  </conditionalFormatting>
  <conditionalFormatting sqref="D45">
    <cfRule type="cellIs" dxfId="20" priority="27" operator="notEqual">
      <formula>0</formula>
    </cfRule>
  </conditionalFormatting>
  <conditionalFormatting sqref="G54">
    <cfRule type="cellIs" dxfId="19" priority="26" operator="notEqual">
      <formula>0</formula>
    </cfRule>
  </conditionalFormatting>
  <conditionalFormatting sqref="H54:I54 L54:O54">
    <cfRule type="cellIs" dxfId="18" priority="25" operator="notEqual">
      <formula>0</formula>
    </cfRule>
  </conditionalFormatting>
  <conditionalFormatting sqref="D54">
    <cfRule type="cellIs" dxfId="17" priority="24" operator="notEqual">
      <formula>0</formula>
    </cfRule>
  </conditionalFormatting>
  <conditionalFormatting sqref="E24:F64">
    <cfRule type="cellIs" dxfId="16" priority="23" operator="notEqual">
      <formula>0</formula>
    </cfRule>
  </conditionalFormatting>
  <conditionalFormatting sqref="O28">
    <cfRule type="cellIs" dxfId="15" priority="22" operator="notEqual">
      <formula>0</formula>
    </cfRule>
  </conditionalFormatting>
  <conditionalFormatting sqref="N28">
    <cfRule type="cellIs" dxfId="14" priority="21" operator="notEqual">
      <formula>0</formula>
    </cfRule>
  </conditionalFormatting>
  <conditionalFormatting sqref="N33">
    <cfRule type="cellIs" dxfId="13" priority="20" operator="notEqual">
      <formula>0</formula>
    </cfRule>
  </conditionalFormatting>
  <conditionalFormatting sqref="N52:O52">
    <cfRule type="cellIs" dxfId="12" priority="19" operator="notEqual">
      <formula>0</formula>
    </cfRule>
  </conditionalFormatting>
  <conditionalFormatting sqref="S51">
    <cfRule type="cellIs" dxfId="11" priority="18" operator="notEqual">
      <formula>0</formula>
    </cfRule>
  </conditionalFormatting>
  <conditionalFormatting sqref="R52:S52">
    <cfRule type="cellIs" dxfId="10" priority="17" operator="notEqual">
      <formula>0</formula>
    </cfRule>
  </conditionalFormatting>
  <conditionalFormatting sqref="D29">
    <cfRule type="cellIs" dxfId="9" priority="16" operator="notEqual">
      <formula>0</formula>
    </cfRule>
  </conditionalFormatting>
  <conditionalFormatting sqref="R45:S49">
    <cfRule type="cellIs" dxfId="8" priority="9" operator="notEqual">
      <formula>0</formula>
    </cfRule>
  </conditionalFormatting>
  <conditionalFormatting sqref="J51 J53:K56">
    <cfRule type="cellIs" dxfId="7" priority="8" operator="notEqual">
      <formula>0</formula>
    </cfRule>
  </conditionalFormatting>
  <conditionalFormatting sqref="K51">
    <cfRule type="cellIs" dxfId="6" priority="7" operator="notEqual">
      <formula>0</formula>
    </cfRule>
  </conditionalFormatting>
  <conditionalFormatting sqref="J52:K52">
    <cfRule type="cellIs" dxfId="5" priority="6" operator="notEqual">
      <formula>0</formula>
    </cfRule>
  </conditionalFormatting>
  <conditionalFormatting sqref="J45:K48">
    <cfRule type="cellIs" dxfId="4" priority="5" operator="notEqual">
      <formula>0</formula>
    </cfRule>
  </conditionalFormatting>
  <conditionalFormatting sqref="J50">
    <cfRule type="cellIs" dxfId="3" priority="4" operator="notEqual">
      <formula>0</formula>
    </cfRule>
  </conditionalFormatting>
  <conditionalFormatting sqref="K50">
    <cfRule type="cellIs" dxfId="2" priority="3" operator="notEqual">
      <formula>0</formula>
    </cfRule>
  </conditionalFormatting>
  <conditionalFormatting sqref="J49">
    <cfRule type="cellIs" dxfId="1" priority="2" operator="notEqual">
      <formula>0</formula>
    </cfRule>
  </conditionalFormatting>
  <conditionalFormatting sqref="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7" t="str">
        <f>'1. паспорт местоположение'!A12:C12</f>
        <v>L_140-163</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7" t="str">
        <f>'1. паспорт местоположение'!A15</f>
        <v xml:space="preserve">Приобретение электросетевого комплекса ул.Московская, г. Зеленоградск, Калининградской обл. </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4"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4" customFormat="1" x14ac:dyDescent="0.25">
      <c r="A21" s="511" t="s">
        <v>486</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4" customFormat="1" ht="58.5" customHeight="1" x14ac:dyDescent="0.25">
      <c r="A22" s="512" t="s">
        <v>50</v>
      </c>
      <c r="B22" s="515" t="s">
        <v>22</v>
      </c>
      <c r="C22" s="512" t="s">
        <v>49</v>
      </c>
      <c r="D22" s="512" t="s">
        <v>48</v>
      </c>
      <c r="E22" s="518" t="s">
        <v>496</v>
      </c>
      <c r="F22" s="519"/>
      <c r="G22" s="519"/>
      <c r="H22" s="519"/>
      <c r="I22" s="519"/>
      <c r="J22" s="519"/>
      <c r="K22" s="519"/>
      <c r="L22" s="520"/>
      <c r="M22" s="512" t="s">
        <v>47</v>
      </c>
      <c r="N22" s="512" t="s">
        <v>46</v>
      </c>
      <c r="O22" s="512" t="s">
        <v>45</v>
      </c>
      <c r="P22" s="521" t="s">
        <v>253</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24" customFormat="1" ht="64.5" customHeight="1" x14ac:dyDescent="0.25">
      <c r="A23" s="513"/>
      <c r="B23" s="516"/>
      <c r="C23" s="513"/>
      <c r="D23" s="513"/>
      <c r="E23" s="527" t="s">
        <v>21</v>
      </c>
      <c r="F23" s="529" t="s">
        <v>125</v>
      </c>
      <c r="G23" s="529" t="s">
        <v>124</v>
      </c>
      <c r="H23" s="529" t="s">
        <v>123</v>
      </c>
      <c r="I23" s="533" t="s">
        <v>407</v>
      </c>
      <c r="J23" s="533" t="s">
        <v>408</v>
      </c>
      <c r="K23" s="533" t="s">
        <v>409</v>
      </c>
      <c r="L23" s="529" t="s">
        <v>607</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24"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30" t="s">
        <v>11</v>
      </c>
      <c r="AG24" s="130" t="s">
        <v>10</v>
      </c>
      <c r="AH24" s="131" t="s">
        <v>2</v>
      </c>
      <c r="AI24" s="131" t="s">
        <v>9</v>
      </c>
      <c r="AJ24" s="514"/>
      <c r="AK24" s="514"/>
      <c r="AL24" s="514"/>
      <c r="AM24" s="514"/>
      <c r="AN24" s="514"/>
      <c r="AO24" s="514"/>
      <c r="AP24" s="514"/>
      <c r="AQ24" s="524"/>
      <c r="AR24" s="521"/>
      <c r="AS24" s="521"/>
      <c r="AT24" s="521"/>
      <c r="AU24" s="521"/>
      <c r="AV24" s="526"/>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44357</v>
      </c>
      <c r="E26" s="248"/>
      <c r="F26" s="248"/>
      <c r="G26" s="249">
        <f>'6.2. Паспорт фин осв ввод'!U45</f>
        <v>0</v>
      </c>
      <c r="H26" s="249"/>
      <c r="I26" s="249">
        <f>'6.2. Паспорт фин осв ввод'!U47</f>
        <v>0.126</v>
      </c>
      <c r="J26" s="249">
        <f>'6.2. Паспорт фин осв ввод'!U48</f>
        <v>0</v>
      </c>
      <c r="K26" s="249">
        <f>'6.2. Паспорт фин осв ввод'!U49</f>
        <v>0</v>
      </c>
      <c r="L26" s="393">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34"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6" t="str">
        <f>'1. паспорт местоположение'!A5:C5</f>
        <v>Год раскрытия информации: 2022 год</v>
      </c>
      <c r="B5" s="536"/>
      <c r="C5" s="76"/>
      <c r="D5" s="76"/>
      <c r="E5" s="76"/>
      <c r="F5" s="76"/>
      <c r="G5" s="76"/>
      <c r="H5" s="76"/>
    </row>
    <row r="6" spans="1:8" ht="18.75" x14ac:dyDescent="0.3">
      <c r="A6" s="135"/>
      <c r="B6" s="135"/>
      <c r="C6" s="135"/>
      <c r="D6" s="135"/>
      <c r="E6" s="135"/>
      <c r="F6" s="135"/>
      <c r="G6" s="135"/>
      <c r="H6" s="135"/>
    </row>
    <row r="7" spans="1:8" ht="18.75" x14ac:dyDescent="0.25">
      <c r="A7" s="422" t="s">
        <v>7</v>
      </c>
      <c r="B7" s="422"/>
      <c r="C7" s="134"/>
      <c r="D7" s="134"/>
      <c r="E7" s="134"/>
      <c r="F7" s="134"/>
      <c r="G7" s="134"/>
      <c r="H7" s="134"/>
    </row>
    <row r="8" spans="1:8" ht="18.75" x14ac:dyDescent="0.25">
      <c r="A8" s="134"/>
      <c r="B8" s="134"/>
      <c r="C8" s="134"/>
      <c r="D8" s="134"/>
      <c r="E8" s="134"/>
      <c r="F8" s="134"/>
      <c r="G8" s="134"/>
      <c r="H8" s="134"/>
    </row>
    <row r="9" spans="1:8" x14ac:dyDescent="0.25">
      <c r="A9" s="417" t="str">
        <f>'1. паспорт местоположение'!A9:C9</f>
        <v>Акционерное общество "Янтарьэнерго" ДЗО  ПАО "Россети"</v>
      </c>
      <c r="B9" s="417"/>
      <c r="C9" s="132"/>
      <c r="D9" s="132"/>
      <c r="E9" s="132"/>
      <c r="F9" s="132"/>
      <c r="G9" s="132"/>
      <c r="H9" s="132"/>
    </row>
    <row r="10" spans="1:8" x14ac:dyDescent="0.25">
      <c r="A10" s="418" t="s">
        <v>6</v>
      </c>
      <c r="B10" s="418"/>
      <c r="C10" s="133"/>
      <c r="D10" s="133"/>
      <c r="E10" s="133"/>
      <c r="F10" s="133"/>
      <c r="G10" s="133"/>
      <c r="H10" s="133"/>
    </row>
    <row r="11" spans="1:8" ht="18.75" x14ac:dyDescent="0.25">
      <c r="A11" s="134"/>
      <c r="B11" s="134"/>
      <c r="C11" s="134"/>
      <c r="D11" s="134"/>
      <c r="E11" s="134"/>
      <c r="F11" s="134"/>
      <c r="G11" s="134"/>
      <c r="H11" s="134"/>
    </row>
    <row r="12" spans="1:8" x14ac:dyDescent="0.25">
      <c r="A12" s="417" t="str">
        <f>'1. паспорт местоположение'!A12:C12</f>
        <v>L_140-163</v>
      </c>
      <c r="B12" s="417"/>
      <c r="C12" s="132"/>
      <c r="D12" s="132"/>
      <c r="E12" s="132"/>
      <c r="F12" s="132"/>
      <c r="G12" s="132"/>
      <c r="H12" s="132"/>
    </row>
    <row r="13" spans="1:8" x14ac:dyDescent="0.25">
      <c r="A13" s="418" t="s">
        <v>5</v>
      </c>
      <c r="B13" s="418"/>
      <c r="C13" s="133"/>
      <c r="D13" s="133"/>
      <c r="E13" s="133"/>
      <c r="F13" s="133"/>
      <c r="G13" s="133"/>
      <c r="H13" s="133"/>
    </row>
    <row r="14" spans="1:8" ht="18.75" x14ac:dyDescent="0.25">
      <c r="A14" s="9"/>
      <c r="B14" s="9"/>
      <c r="C14" s="9"/>
      <c r="D14" s="9"/>
      <c r="E14" s="9"/>
      <c r="F14" s="9"/>
      <c r="G14" s="9"/>
      <c r="H14" s="9"/>
    </row>
    <row r="15" spans="1:8" x14ac:dyDescent="0.25">
      <c r="A15" s="540" t="str">
        <f>'1. паспорт местоположение'!A15:C15</f>
        <v xml:space="preserve">Приобретение электросетевого комплекса ул.Московская, г. Зеленоградск, Калининградской обл. </v>
      </c>
      <c r="B15" s="540"/>
      <c r="C15" s="132"/>
      <c r="D15" s="132"/>
      <c r="E15" s="132"/>
      <c r="F15" s="132"/>
      <c r="G15" s="132"/>
      <c r="H15" s="132"/>
    </row>
    <row r="16" spans="1:8" x14ac:dyDescent="0.25">
      <c r="A16" s="418" t="s">
        <v>4</v>
      </c>
      <c r="B16" s="418"/>
      <c r="C16" s="133"/>
      <c r="D16" s="133"/>
      <c r="E16" s="133"/>
      <c r="F16" s="133"/>
      <c r="G16" s="133"/>
      <c r="H16" s="133"/>
    </row>
    <row r="17" spans="1:3" x14ac:dyDescent="0.25">
      <c r="B17" s="108"/>
    </row>
    <row r="18" spans="1:3" x14ac:dyDescent="0.25">
      <c r="A18" s="541" t="s">
        <v>487</v>
      </c>
      <c r="B18" s="542"/>
    </row>
    <row r="19" spans="1:3" x14ac:dyDescent="0.25">
      <c r="B19" s="40"/>
    </row>
    <row r="20" spans="1:3" ht="16.5" thickBot="1" x14ac:dyDescent="0.3">
      <c r="B20" s="109"/>
    </row>
    <row r="21" spans="1:3" ht="30.75" thickBot="1" x14ac:dyDescent="0.3">
      <c r="A21" s="110" t="s">
        <v>359</v>
      </c>
      <c r="B21" s="111" t="str">
        <f>A15</f>
        <v xml:space="preserve">Приобретение электросетевого комплекса ул.Московская, г. Зеленоградск, Калининградской обл. </v>
      </c>
    </row>
    <row r="22" spans="1:3" ht="16.5" thickBot="1" x14ac:dyDescent="0.3">
      <c r="A22" s="110" t="s">
        <v>360</v>
      </c>
      <c r="B22" s="111"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0.126 (0.126)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605</v>
      </c>
      <c r="B27" s="227">
        <f>'6.2. Паспорт фин осв ввод'!U52</f>
        <v>3.8600000000000002E-2</v>
      </c>
    </row>
    <row r="28" spans="1:3" ht="16.5" thickBot="1" x14ac:dyDescent="0.3">
      <c r="A28" s="198" t="s">
        <v>364</v>
      </c>
      <c r="B28" s="198" t="s">
        <v>596</v>
      </c>
    </row>
    <row r="29" spans="1:3" ht="29.25" thickBot="1" x14ac:dyDescent="0.3">
      <c r="A29" s="120" t="s">
        <v>527</v>
      </c>
      <c r="B29" s="227">
        <f>B30</f>
        <v>3.8600000000000002E-2</v>
      </c>
    </row>
    <row r="30" spans="1:3" ht="29.25" thickBot="1" x14ac:dyDescent="0.3">
      <c r="A30" s="120" t="s">
        <v>528</v>
      </c>
      <c r="B30" s="227">
        <f>B32+B41+B50</f>
        <v>3.8600000000000002E-2</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3.8600000000000002E-2</v>
      </c>
    </row>
    <row r="51" spans="1:3" ht="30.75" thickBot="1" x14ac:dyDescent="0.3">
      <c r="A51" s="404" t="str">
        <f>CONCATENATE('3.3 паспорт описание'!C27," в ценах 2021 года без НДС, млн. руб.")</f>
        <v>Договор безвозмездной передачи № 478 от 10.06.2021 с гр.Томилно Н.Ф. в ценах 2021 года без НДС, млн. руб.</v>
      </c>
      <c r="B51" s="405">
        <f>'5. анализ эконом эфф'!B122</f>
        <v>3.8600000000000002E-2</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478 от 10.06.2021 с гр.Томилно Н.Ф.</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7" t="s">
        <v>522</v>
      </c>
    </row>
    <row r="86" spans="1:2" x14ac:dyDescent="0.25">
      <c r="A86" s="118" t="s">
        <v>399</v>
      </c>
      <c r="B86" s="538"/>
    </row>
    <row r="87" spans="1:2" x14ac:dyDescent="0.25">
      <c r="A87" s="118" t="s">
        <v>400</v>
      </c>
      <c r="B87" s="538"/>
    </row>
    <row r="88" spans="1:2" x14ac:dyDescent="0.25">
      <c r="A88" s="118" t="s">
        <v>401</v>
      </c>
      <c r="B88" s="538"/>
    </row>
    <row r="89" spans="1:2" x14ac:dyDescent="0.25">
      <c r="A89" s="118" t="s">
        <v>402</v>
      </c>
      <c r="B89" s="538"/>
    </row>
    <row r="90" spans="1:2" ht="16.5" thickBot="1" x14ac:dyDescent="0.3">
      <c r="A90" s="125" t="s">
        <v>403</v>
      </c>
      <c r="B90" s="539"/>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0" customFormat="1" ht="15.75" x14ac:dyDescent="0.2">
      <c r="A5" s="15"/>
    </row>
    <row r="6" spans="1:28" s="10" customFormat="1" ht="18.75" x14ac:dyDescent="0.2">
      <c r="A6" s="422" t="s">
        <v>7</v>
      </c>
      <c r="B6" s="422"/>
      <c r="C6" s="422"/>
      <c r="D6" s="422"/>
      <c r="E6" s="422"/>
      <c r="F6" s="422"/>
      <c r="G6" s="422"/>
      <c r="H6" s="422"/>
      <c r="I6" s="422"/>
      <c r="J6" s="422"/>
      <c r="K6" s="422"/>
      <c r="L6" s="422"/>
      <c r="M6" s="422"/>
      <c r="N6" s="422"/>
      <c r="O6" s="422"/>
      <c r="P6" s="422"/>
      <c r="Q6" s="422"/>
      <c r="R6" s="422"/>
      <c r="S6" s="422"/>
      <c r="T6" s="11"/>
      <c r="U6" s="11"/>
      <c r="V6" s="11"/>
      <c r="W6" s="11"/>
      <c r="X6" s="11"/>
      <c r="Y6" s="11"/>
      <c r="Z6" s="11"/>
      <c r="AA6" s="11"/>
      <c r="AB6" s="11"/>
    </row>
    <row r="7" spans="1:28" s="10" customFormat="1" ht="18.75" x14ac:dyDescent="0.2">
      <c r="A7" s="422"/>
      <c r="B7" s="422"/>
      <c r="C7" s="422"/>
      <c r="D7" s="422"/>
      <c r="E7" s="422"/>
      <c r="F7" s="422"/>
      <c r="G7" s="422"/>
      <c r="H7" s="422"/>
      <c r="I7" s="422"/>
      <c r="J7" s="422"/>
      <c r="K7" s="422"/>
      <c r="L7" s="422"/>
      <c r="M7" s="422"/>
      <c r="N7" s="422"/>
      <c r="O7" s="422"/>
      <c r="P7" s="422"/>
      <c r="Q7" s="422"/>
      <c r="R7" s="422"/>
      <c r="S7" s="422"/>
      <c r="T7" s="11"/>
      <c r="U7" s="11"/>
      <c r="V7" s="11"/>
      <c r="W7" s="11"/>
      <c r="X7" s="11"/>
      <c r="Y7" s="11"/>
      <c r="Z7" s="11"/>
      <c r="AA7" s="11"/>
      <c r="AB7" s="11"/>
    </row>
    <row r="8" spans="1:28" s="10"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1"/>
      <c r="U8" s="11"/>
      <c r="V8" s="11"/>
      <c r="W8" s="11"/>
      <c r="X8" s="11"/>
      <c r="Y8" s="11"/>
      <c r="Z8" s="11"/>
      <c r="AA8" s="11"/>
      <c r="AB8" s="11"/>
    </row>
    <row r="9" spans="1:28" s="10" customFormat="1" ht="18.75" x14ac:dyDescent="0.2">
      <c r="A9" s="418" t="s">
        <v>6</v>
      </c>
      <c r="B9" s="418"/>
      <c r="C9" s="418"/>
      <c r="D9" s="418"/>
      <c r="E9" s="418"/>
      <c r="F9" s="418"/>
      <c r="G9" s="418"/>
      <c r="H9" s="418"/>
      <c r="I9" s="418"/>
      <c r="J9" s="418"/>
      <c r="K9" s="418"/>
      <c r="L9" s="418"/>
      <c r="M9" s="418"/>
      <c r="N9" s="418"/>
      <c r="O9" s="418"/>
      <c r="P9" s="418"/>
      <c r="Q9" s="418"/>
      <c r="R9" s="418"/>
      <c r="S9" s="418"/>
      <c r="T9" s="11"/>
      <c r="U9" s="11"/>
      <c r="V9" s="11"/>
      <c r="W9" s="11"/>
      <c r="X9" s="11"/>
      <c r="Y9" s="11"/>
      <c r="Z9" s="11"/>
      <c r="AA9" s="11"/>
      <c r="AB9" s="11"/>
    </row>
    <row r="10" spans="1:28" s="10" customFormat="1" ht="18.75" x14ac:dyDescent="0.2">
      <c r="A10" s="422"/>
      <c r="B10" s="422"/>
      <c r="C10" s="422"/>
      <c r="D10" s="422"/>
      <c r="E10" s="422"/>
      <c r="F10" s="422"/>
      <c r="G10" s="422"/>
      <c r="H10" s="422"/>
      <c r="I10" s="422"/>
      <c r="J10" s="422"/>
      <c r="K10" s="422"/>
      <c r="L10" s="422"/>
      <c r="M10" s="422"/>
      <c r="N10" s="422"/>
      <c r="O10" s="422"/>
      <c r="P10" s="422"/>
      <c r="Q10" s="422"/>
      <c r="R10" s="422"/>
      <c r="S10" s="422"/>
      <c r="T10" s="11"/>
      <c r="U10" s="11"/>
      <c r="V10" s="11"/>
      <c r="W10" s="11"/>
      <c r="X10" s="11"/>
      <c r="Y10" s="11"/>
      <c r="Z10" s="11"/>
      <c r="AA10" s="11"/>
      <c r="AB10" s="11"/>
    </row>
    <row r="11" spans="1:28" s="10" customFormat="1" ht="18.75" x14ac:dyDescent="0.2">
      <c r="A11" s="417" t="str">
        <f>'1. паспорт местоположение'!A12:C12</f>
        <v>L_140-163</v>
      </c>
      <c r="B11" s="417"/>
      <c r="C11" s="417"/>
      <c r="D11" s="417"/>
      <c r="E11" s="417"/>
      <c r="F11" s="417"/>
      <c r="G11" s="417"/>
      <c r="H11" s="417"/>
      <c r="I11" s="417"/>
      <c r="J11" s="417"/>
      <c r="K11" s="417"/>
      <c r="L11" s="417"/>
      <c r="M11" s="417"/>
      <c r="N11" s="417"/>
      <c r="O11" s="417"/>
      <c r="P11" s="417"/>
      <c r="Q11" s="417"/>
      <c r="R11" s="417"/>
      <c r="S11" s="417"/>
      <c r="T11" s="11"/>
      <c r="U11" s="11"/>
      <c r="V11" s="11"/>
      <c r="W11" s="11"/>
      <c r="X11" s="11"/>
      <c r="Y11" s="11"/>
      <c r="Z11" s="11"/>
      <c r="AA11" s="11"/>
      <c r="AB11" s="11"/>
    </row>
    <row r="12" spans="1:28" s="10"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7" t="str">
        <f>'1. паспорт местоположение'!A15:C15</f>
        <v xml:space="preserve">Приобретение электросетевого комплекса ул.Московская, г. Зеленоградск, Калининградской обл. </v>
      </c>
      <c r="B14" s="417"/>
      <c r="C14" s="417"/>
      <c r="D14" s="417"/>
      <c r="E14" s="417"/>
      <c r="F14" s="417"/>
      <c r="G14" s="417"/>
      <c r="H14" s="417"/>
      <c r="I14" s="417"/>
      <c r="J14" s="417"/>
      <c r="K14" s="417"/>
      <c r="L14" s="417"/>
      <c r="M14" s="417"/>
      <c r="N14" s="417"/>
      <c r="O14" s="417"/>
      <c r="P14" s="417"/>
      <c r="Q14" s="417"/>
      <c r="R14" s="417"/>
      <c r="S14" s="417"/>
      <c r="T14" s="6"/>
      <c r="U14" s="6"/>
      <c r="V14" s="6"/>
      <c r="W14" s="6"/>
      <c r="X14" s="6"/>
      <c r="Y14" s="6"/>
      <c r="Z14" s="6"/>
      <c r="AA14" s="6"/>
      <c r="AB14" s="6"/>
    </row>
    <row r="15" spans="1:28" s="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4"/>
      <c r="U15" s="4"/>
      <c r="V15" s="4"/>
      <c r="W15" s="4"/>
      <c r="X15" s="4"/>
      <c r="Y15" s="4"/>
      <c r="Z15" s="4"/>
      <c r="AA15" s="4"/>
      <c r="AB15" s="4"/>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462</v>
      </c>
      <c r="B17" s="420"/>
      <c r="C17" s="420"/>
      <c r="D17" s="420"/>
      <c r="E17" s="420"/>
      <c r="F17" s="420"/>
      <c r="G17" s="420"/>
      <c r="H17" s="420"/>
      <c r="I17" s="420"/>
      <c r="J17" s="420"/>
      <c r="K17" s="420"/>
      <c r="L17" s="420"/>
      <c r="M17" s="420"/>
      <c r="N17" s="420"/>
      <c r="O17" s="420"/>
      <c r="P17" s="420"/>
      <c r="Q17" s="420"/>
      <c r="R17" s="420"/>
      <c r="S17" s="420"/>
      <c r="T17" s="5"/>
      <c r="U17" s="5"/>
      <c r="V17" s="5"/>
      <c r="W17" s="5"/>
      <c r="X17" s="5"/>
      <c r="Y17" s="5"/>
      <c r="Z17" s="5"/>
      <c r="AA17" s="5"/>
      <c r="AB17" s="5"/>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24" t="s">
        <v>3</v>
      </c>
      <c r="B19" s="424" t="s">
        <v>94</v>
      </c>
      <c r="C19" s="425" t="s">
        <v>358</v>
      </c>
      <c r="D19" s="424" t="s">
        <v>357</v>
      </c>
      <c r="E19" s="424" t="s">
        <v>93</v>
      </c>
      <c r="F19" s="424" t="s">
        <v>92</v>
      </c>
      <c r="G19" s="424" t="s">
        <v>353</v>
      </c>
      <c r="H19" s="424" t="s">
        <v>91</v>
      </c>
      <c r="I19" s="424" t="s">
        <v>90</v>
      </c>
      <c r="J19" s="424" t="s">
        <v>89</v>
      </c>
      <c r="K19" s="424" t="s">
        <v>88</v>
      </c>
      <c r="L19" s="424" t="s">
        <v>87</v>
      </c>
      <c r="M19" s="424" t="s">
        <v>86</v>
      </c>
      <c r="N19" s="424" t="s">
        <v>85</v>
      </c>
      <c r="O19" s="424" t="s">
        <v>84</v>
      </c>
      <c r="P19" s="424" t="s">
        <v>83</v>
      </c>
      <c r="Q19" s="424" t="s">
        <v>356</v>
      </c>
      <c r="R19" s="424"/>
      <c r="S19" s="427" t="s">
        <v>456</v>
      </c>
      <c r="T19" s="3"/>
      <c r="U19" s="3"/>
      <c r="V19" s="3"/>
      <c r="W19" s="3"/>
      <c r="X19" s="3"/>
      <c r="Y19" s="3"/>
    </row>
    <row r="20" spans="1:28" s="2" customFormat="1" ht="180.75" customHeight="1" x14ac:dyDescent="0.2">
      <c r="A20" s="424"/>
      <c r="B20" s="424"/>
      <c r="C20" s="426"/>
      <c r="D20" s="424"/>
      <c r="E20" s="424"/>
      <c r="F20" s="424"/>
      <c r="G20" s="424"/>
      <c r="H20" s="424"/>
      <c r="I20" s="424"/>
      <c r="J20" s="424"/>
      <c r="K20" s="424"/>
      <c r="L20" s="424"/>
      <c r="M20" s="424"/>
      <c r="N20" s="424"/>
      <c r="O20" s="424"/>
      <c r="P20" s="424"/>
      <c r="Q20" s="38" t="s">
        <v>354</v>
      </c>
      <c r="R20" s="39" t="s">
        <v>355</v>
      </c>
      <c r="S20" s="427"/>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0" customFormat="1" x14ac:dyDescent="0.2">
      <c r="A7" s="15"/>
      <c r="H7" s="14"/>
    </row>
    <row r="8" spans="1:20" s="10"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0"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0"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0"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0"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0" customFormat="1" ht="18.75" customHeight="1" x14ac:dyDescent="0.2">
      <c r="A13" s="417" t="str">
        <f>'1. паспорт местоположение'!A12:C12</f>
        <v>L_140-163</v>
      </c>
      <c r="B13" s="417"/>
      <c r="C13" s="417"/>
      <c r="D13" s="417"/>
      <c r="E13" s="417"/>
      <c r="F13" s="417"/>
      <c r="G13" s="417"/>
      <c r="H13" s="417"/>
      <c r="I13" s="417"/>
      <c r="J13" s="417"/>
      <c r="K13" s="417"/>
      <c r="L13" s="417"/>
      <c r="M13" s="417"/>
      <c r="N13" s="417"/>
      <c r="O13" s="417"/>
      <c r="P13" s="417"/>
      <c r="Q13" s="417"/>
      <c r="R13" s="417"/>
      <c r="S13" s="417"/>
      <c r="T13" s="417"/>
    </row>
    <row r="14" spans="1:20" s="10"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7" t="str">
        <f>'1. паспорт местоположение'!A15</f>
        <v xml:space="preserve">Приобретение электросетевого комплекса ул.Московская, г. Зеленоградск, Калининградской обл. </v>
      </c>
      <c r="B16" s="417"/>
      <c r="C16" s="417"/>
      <c r="D16" s="417"/>
      <c r="E16" s="417"/>
      <c r="F16" s="417"/>
      <c r="G16" s="417"/>
      <c r="H16" s="417"/>
      <c r="I16" s="417"/>
      <c r="J16" s="417"/>
      <c r="K16" s="417"/>
      <c r="L16" s="417"/>
      <c r="M16" s="417"/>
      <c r="N16" s="417"/>
      <c r="O16" s="417"/>
      <c r="P16" s="417"/>
      <c r="Q16" s="417"/>
      <c r="R16" s="417"/>
      <c r="S16" s="417"/>
      <c r="T16" s="417"/>
    </row>
    <row r="17" spans="1:113" s="2"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1" t="s">
        <v>467</v>
      </c>
      <c r="B19" s="431"/>
      <c r="C19" s="431"/>
      <c r="D19" s="431"/>
      <c r="E19" s="431"/>
      <c r="F19" s="431"/>
      <c r="G19" s="431"/>
      <c r="H19" s="431"/>
      <c r="I19" s="431"/>
      <c r="J19" s="431"/>
      <c r="K19" s="431"/>
      <c r="L19" s="431"/>
      <c r="M19" s="431"/>
      <c r="N19" s="431"/>
      <c r="O19" s="431"/>
      <c r="P19" s="431"/>
      <c r="Q19" s="431"/>
      <c r="R19" s="431"/>
      <c r="S19" s="431"/>
      <c r="T19" s="431"/>
    </row>
    <row r="20" spans="1:113" s="54"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217</v>
      </c>
      <c r="C21" s="437"/>
      <c r="D21" s="440" t="s">
        <v>116</v>
      </c>
      <c r="E21" s="436" t="s">
        <v>495</v>
      </c>
      <c r="F21" s="437"/>
      <c r="G21" s="436" t="s">
        <v>267</v>
      </c>
      <c r="H21" s="437"/>
      <c r="I21" s="436" t="s">
        <v>115</v>
      </c>
      <c r="J21" s="437"/>
      <c r="K21" s="440" t="s">
        <v>114</v>
      </c>
      <c r="L21" s="436" t="s">
        <v>113</v>
      </c>
      <c r="M21" s="437"/>
      <c r="N21" s="436" t="s">
        <v>492</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100" t="s">
        <v>109</v>
      </c>
      <c r="R22" s="100" t="s">
        <v>466</v>
      </c>
      <c r="S22" s="100" t="s">
        <v>108</v>
      </c>
      <c r="T22" s="100" t="s">
        <v>107</v>
      </c>
    </row>
    <row r="23" spans="1:113" ht="51.75" customHeight="1" x14ac:dyDescent="0.25">
      <c r="A23" s="435"/>
      <c r="B23" s="145" t="s">
        <v>105</v>
      </c>
      <c r="C23" s="145" t="s">
        <v>106</v>
      </c>
      <c r="D23" s="44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2" t="s">
        <v>501</v>
      </c>
      <c r="C28" s="442"/>
      <c r="D28" s="442"/>
      <c r="E28" s="442"/>
      <c r="F28" s="442"/>
      <c r="G28" s="442"/>
      <c r="H28" s="442"/>
      <c r="I28" s="442"/>
      <c r="J28" s="442"/>
      <c r="K28" s="442"/>
      <c r="L28" s="442"/>
      <c r="M28" s="442"/>
      <c r="N28" s="442"/>
      <c r="O28" s="442"/>
      <c r="P28" s="442"/>
      <c r="Q28" s="442"/>
      <c r="R28" s="442"/>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11" zoomScale="80" zoomScaleSheetLayoutView="80" workbookViewId="0">
      <selection activeCell="Q34" sqref="Q34"/>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2" t="s">
        <v>7</v>
      </c>
      <c r="F7" s="422"/>
      <c r="G7" s="422"/>
      <c r="H7" s="422"/>
      <c r="I7" s="422"/>
      <c r="J7" s="422"/>
      <c r="K7" s="422"/>
      <c r="L7" s="422"/>
      <c r="M7" s="422"/>
      <c r="N7" s="422"/>
      <c r="O7" s="422"/>
      <c r="P7" s="422"/>
      <c r="Q7" s="422"/>
      <c r="R7" s="422"/>
      <c r="S7" s="422"/>
      <c r="T7" s="422"/>
      <c r="U7" s="422"/>
      <c r="V7" s="422"/>
      <c r="W7" s="422"/>
      <c r="X7" s="422"/>
      <c r="Y7" s="422"/>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0" customFormat="1" ht="18.75" customHeight="1" x14ac:dyDescent="0.2">
      <c r="A10" s="241"/>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7" t="str">
        <f>'1. паспорт местоположение'!A12</f>
        <v>L_140-163</v>
      </c>
      <c r="F12" s="417"/>
      <c r="G12" s="417"/>
      <c r="H12" s="417"/>
      <c r="I12" s="417"/>
      <c r="J12" s="417"/>
      <c r="K12" s="417"/>
      <c r="L12" s="417"/>
      <c r="M12" s="417"/>
      <c r="N12" s="417"/>
      <c r="O12" s="417"/>
      <c r="P12" s="417"/>
      <c r="Q12" s="417"/>
      <c r="R12" s="417"/>
      <c r="S12" s="417"/>
      <c r="T12" s="417"/>
      <c r="U12" s="417"/>
      <c r="V12" s="417"/>
      <c r="W12" s="417"/>
      <c r="X12" s="417"/>
      <c r="Y12" s="417"/>
    </row>
    <row r="13" spans="1:27" s="10" customFormat="1" ht="18.75" customHeight="1" x14ac:dyDescent="0.2">
      <c r="A13" s="241"/>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7" t="str">
        <f>'1. паспорт местоположение'!A15</f>
        <v xml:space="preserve">Приобретение электросетевого комплекса ул.Московская, г. Зеленоградск, Калининградской обл. </v>
      </c>
      <c r="F15" s="417"/>
      <c r="G15" s="417"/>
      <c r="H15" s="417"/>
      <c r="I15" s="417"/>
      <c r="J15" s="417"/>
      <c r="K15" s="417"/>
      <c r="L15" s="417"/>
      <c r="M15" s="417"/>
      <c r="N15" s="417"/>
      <c r="O15" s="417"/>
      <c r="P15" s="417"/>
      <c r="Q15" s="417"/>
      <c r="R15" s="417"/>
      <c r="S15" s="417"/>
      <c r="T15" s="417"/>
      <c r="U15" s="417"/>
      <c r="V15" s="417"/>
      <c r="W15" s="417"/>
      <c r="X15" s="417"/>
      <c r="Y15" s="417"/>
    </row>
    <row r="16" spans="1:27" s="2" customFormat="1" ht="15" customHeight="1" x14ac:dyDescent="0.2">
      <c r="A16" s="243"/>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469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4" customFormat="1" ht="21" customHeight="1" x14ac:dyDescent="0.25">
      <c r="A20" s="244"/>
    </row>
    <row r="21" spans="1:27" ht="15.75" customHeight="1" x14ac:dyDescent="0.25">
      <c r="A21" s="444" t="s">
        <v>3</v>
      </c>
      <c r="B21" s="446" t="s">
        <v>476</v>
      </c>
      <c r="C21" s="447"/>
      <c r="D21" s="446" t="s">
        <v>478</v>
      </c>
      <c r="E21" s="447"/>
      <c r="F21" s="428" t="s">
        <v>88</v>
      </c>
      <c r="G21" s="430"/>
      <c r="H21" s="430"/>
      <c r="I21" s="429"/>
      <c r="J21" s="444" t="s">
        <v>479</v>
      </c>
      <c r="K21" s="446" t="s">
        <v>480</v>
      </c>
      <c r="L21" s="447"/>
      <c r="M21" s="446" t="s">
        <v>481</v>
      </c>
      <c r="N21" s="447"/>
      <c r="O21" s="446" t="s">
        <v>468</v>
      </c>
      <c r="P21" s="447"/>
      <c r="Q21" s="446" t="s">
        <v>121</v>
      </c>
      <c r="R21" s="447"/>
      <c r="S21" s="444" t="s">
        <v>120</v>
      </c>
      <c r="T21" s="444" t="s">
        <v>482</v>
      </c>
      <c r="U21" s="444" t="s">
        <v>477</v>
      </c>
      <c r="V21" s="446" t="s">
        <v>119</v>
      </c>
      <c r="W21" s="447"/>
      <c r="X21" s="428" t="s">
        <v>111</v>
      </c>
      <c r="Y21" s="430"/>
      <c r="Z21" s="428" t="s">
        <v>110</v>
      </c>
      <c r="AA21" s="430"/>
    </row>
    <row r="22" spans="1:27" ht="216" customHeight="1"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403">
        <v>1</v>
      </c>
      <c r="B25" s="403" t="s">
        <v>525</v>
      </c>
      <c r="C25" s="403" t="s">
        <v>612</v>
      </c>
      <c r="D25" s="403" t="s">
        <v>525</v>
      </c>
      <c r="E25" s="403" t="str">
        <f t="shared" ref="E25" si="0">C25</f>
        <v>ВЛ 0,4 кВ от ТП 054-01</v>
      </c>
      <c r="F25" s="403" t="s">
        <v>525</v>
      </c>
      <c r="G25" s="403">
        <v>0.4</v>
      </c>
      <c r="H25" s="403" t="s">
        <v>525</v>
      </c>
      <c r="I25" s="403">
        <v>0.4</v>
      </c>
      <c r="J25" s="403" t="s">
        <v>525</v>
      </c>
      <c r="K25" s="232" t="s">
        <v>525</v>
      </c>
      <c r="L25" s="232">
        <v>1</v>
      </c>
      <c r="M25" s="232" t="s">
        <v>525</v>
      </c>
      <c r="N25" s="232">
        <v>16</v>
      </c>
      <c r="O25" s="232" t="s">
        <v>525</v>
      </c>
      <c r="P25" s="232" t="s">
        <v>520</v>
      </c>
      <c r="Q25" s="232" t="s">
        <v>525</v>
      </c>
      <c r="R25" s="394">
        <v>0.126</v>
      </c>
      <c r="S25" s="232" t="s">
        <v>525</v>
      </c>
      <c r="T25" s="232" t="s">
        <v>525</v>
      </c>
      <c r="U25" s="232" t="s">
        <v>525</v>
      </c>
      <c r="V25" s="232" t="s">
        <v>525</v>
      </c>
      <c r="W25" s="232" t="s">
        <v>611</v>
      </c>
      <c r="X25" s="232" t="s">
        <v>525</v>
      </c>
      <c r="Y25" s="232" t="s">
        <v>525</v>
      </c>
      <c r="Z25" s="232" t="s">
        <v>525</v>
      </c>
      <c r="AA25" s="232" t="s">
        <v>525</v>
      </c>
    </row>
    <row r="26" spans="1:27" x14ac:dyDescent="0.25">
      <c r="A26" s="250"/>
      <c r="B26" s="47"/>
      <c r="C26" s="47"/>
      <c r="D26" s="47"/>
      <c r="G26" s="251"/>
      <c r="R26" s="46">
        <f>SUM(R25:R25)</f>
        <v>0.126</v>
      </c>
    </row>
    <row r="27" spans="1:27" hidden="1" x14ac:dyDescent="0.25">
      <c r="A27" s="252"/>
      <c r="B27" s="47"/>
      <c r="C27" s="47"/>
      <c r="D27" s="47"/>
      <c r="P27" s="46" t="s">
        <v>520</v>
      </c>
      <c r="R27" s="46" t="e">
        <f>SUMIF(#REF!,"ВЛ",#REF!)</f>
        <v>#REF!</v>
      </c>
    </row>
    <row r="28" spans="1:27" hidden="1" x14ac:dyDescent="0.25">
      <c r="A28" s="252"/>
      <c r="B28" s="47"/>
      <c r="C28" s="253"/>
      <c r="D28" s="47"/>
      <c r="P28" s="46" t="s">
        <v>521</v>
      </c>
      <c r="R28"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9" t="str">
        <f>'1. паспорт местоположение'!A5:C5</f>
        <v>Год раскрытия информации: 2022 год</v>
      </c>
      <c r="B5" s="409"/>
      <c r="C5" s="40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2" t="s">
        <v>7</v>
      </c>
      <c r="B7" s="422"/>
      <c r="C7" s="422"/>
      <c r="D7" s="11"/>
      <c r="E7" s="11"/>
      <c r="F7" s="11"/>
      <c r="G7" s="11"/>
      <c r="H7" s="11"/>
      <c r="I7" s="11"/>
      <c r="J7" s="11"/>
      <c r="K7" s="11"/>
      <c r="L7" s="11"/>
      <c r="M7" s="11"/>
      <c r="N7" s="11"/>
      <c r="O7" s="11"/>
      <c r="P7" s="11"/>
      <c r="Q7" s="11"/>
      <c r="R7" s="11"/>
      <c r="S7" s="11"/>
      <c r="T7" s="11"/>
      <c r="U7" s="11"/>
    </row>
    <row r="8" spans="1:29" s="10" customFormat="1" ht="18.75" x14ac:dyDescent="0.2">
      <c r="A8" s="422"/>
      <c r="B8" s="422"/>
      <c r="C8" s="422"/>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18" t="s">
        <v>6</v>
      </c>
      <c r="B10" s="418"/>
      <c r="C10" s="418"/>
      <c r="D10" s="4"/>
      <c r="E10" s="4"/>
      <c r="F10" s="4"/>
      <c r="G10" s="4"/>
      <c r="H10" s="11"/>
      <c r="I10" s="11"/>
      <c r="J10" s="11"/>
      <c r="K10" s="11"/>
      <c r="L10" s="11"/>
      <c r="M10" s="11"/>
      <c r="N10" s="11"/>
      <c r="O10" s="11"/>
      <c r="P10" s="11"/>
      <c r="Q10" s="11"/>
      <c r="R10" s="11"/>
      <c r="S10" s="11"/>
      <c r="T10" s="11"/>
      <c r="U10" s="11"/>
    </row>
    <row r="11" spans="1:29" s="10" customFormat="1" ht="18.75" x14ac:dyDescent="0.2">
      <c r="A11" s="422"/>
      <c r="B11" s="422"/>
      <c r="C11" s="422"/>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L_140-163</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18" t="s">
        <v>5</v>
      </c>
      <c r="B13" s="418"/>
      <c r="C13" s="41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 xml:space="preserve">Приобретение электросетевого комплекса ул.Московская, г. Зеленоградск, Калининградской обл. </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18" t="s">
        <v>4</v>
      </c>
      <c r="B16" s="418"/>
      <c r="C16" s="418"/>
      <c r="D16" s="4"/>
      <c r="E16" s="4"/>
      <c r="F16" s="4"/>
      <c r="G16" s="4"/>
      <c r="H16" s="4"/>
      <c r="I16" s="4"/>
      <c r="J16" s="4"/>
      <c r="K16" s="4"/>
      <c r="L16" s="4"/>
      <c r="M16" s="4"/>
      <c r="N16" s="4"/>
      <c r="O16" s="4"/>
      <c r="P16" s="4"/>
      <c r="Q16" s="4"/>
      <c r="R16" s="4"/>
      <c r="S16" s="4"/>
      <c r="T16" s="4"/>
      <c r="U16" s="4"/>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461</v>
      </c>
      <c r="B18" s="420"/>
      <c r="C18" s="4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 xml:space="preserve">Приобретение электросетевого комплекса ул.Московская, г. Зеленоградск, Калининградской обл. </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613</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614</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0"/>
      <c r="AB6" s="140"/>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0"/>
      <c r="AB7" s="140"/>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2"/>
      <c r="AB9" s="142"/>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0"/>
      <c r="AB10" s="140"/>
    </row>
    <row r="11" spans="1:28" x14ac:dyDescent="0.25">
      <c r="A11" s="417" t="str">
        <f>'1. паспорт местоположение'!A12:C12</f>
        <v>L_140-163</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7" t="str">
        <f>'1. паспорт местоположение'!A15</f>
        <v xml:space="preserve">Приобретение электросетевого комплекса ул.Московская, г. Зеленоградск, Калининградской обл. </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1"/>
      <c r="AB14" s="14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2"/>
      <c r="AB15" s="14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0"/>
      <c r="AB16" s="150"/>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0"/>
      <c r="AB17" s="150"/>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0"/>
      <c r="AB18" s="150"/>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0"/>
      <c r="AB19" s="150"/>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51"/>
      <c r="AB20" s="151"/>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51"/>
      <c r="AB21" s="151"/>
    </row>
    <row r="22" spans="1:28" x14ac:dyDescent="0.25">
      <c r="A22" s="455" t="s">
        <v>493</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52"/>
      <c r="AB22" s="152"/>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2" t="s">
        <v>7</v>
      </c>
      <c r="B7" s="422"/>
      <c r="C7" s="422"/>
      <c r="D7" s="422"/>
      <c r="E7" s="422"/>
      <c r="F7" s="422"/>
      <c r="G7" s="422"/>
      <c r="H7" s="422"/>
      <c r="I7" s="422"/>
      <c r="J7" s="422"/>
      <c r="K7" s="422"/>
      <c r="L7" s="422"/>
      <c r="M7" s="422"/>
      <c r="N7" s="140"/>
      <c r="O7" s="140"/>
      <c r="P7" s="140"/>
      <c r="Q7" s="140"/>
      <c r="R7" s="140"/>
      <c r="S7" s="140"/>
      <c r="T7" s="140"/>
      <c r="U7" s="140"/>
      <c r="V7" s="140"/>
      <c r="W7" s="140"/>
    </row>
    <row r="8" spans="1:25" s="183" customFormat="1" ht="18.75" x14ac:dyDescent="0.2">
      <c r="A8" s="422"/>
      <c r="B8" s="422"/>
      <c r="C8" s="422"/>
      <c r="D8" s="422"/>
      <c r="E8" s="422"/>
      <c r="F8" s="422"/>
      <c r="G8" s="422"/>
      <c r="H8" s="422"/>
      <c r="I8" s="422"/>
      <c r="J8" s="422"/>
      <c r="K8" s="422"/>
      <c r="L8" s="422"/>
      <c r="M8" s="422"/>
      <c r="N8" s="140"/>
      <c r="O8" s="140"/>
      <c r="P8" s="140"/>
      <c r="Q8" s="140"/>
      <c r="R8" s="140"/>
      <c r="S8" s="140"/>
      <c r="T8" s="140"/>
      <c r="U8" s="140"/>
      <c r="V8" s="140"/>
      <c r="W8" s="140"/>
    </row>
    <row r="9" spans="1:25" s="183"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140"/>
      <c r="O9" s="140"/>
      <c r="P9" s="140"/>
      <c r="Q9" s="140"/>
      <c r="R9" s="140"/>
      <c r="S9" s="140"/>
      <c r="T9" s="140"/>
      <c r="U9" s="140"/>
      <c r="V9" s="140"/>
      <c r="W9" s="140"/>
    </row>
    <row r="10" spans="1:25" s="183" customFormat="1" ht="18.75" x14ac:dyDescent="0.2">
      <c r="A10" s="418" t="s">
        <v>6</v>
      </c>
      <c r="B10" s="418"/>
      <c r="C10" s="418"/>
      <c r="D10" s="418"/>
      <c r="E10" s="418"/>
      <c r="F10" s="418"/>
      <c r="G10" s="418"/>
      <c r="H10" s="418"/>
      <c r="I10" s="418"/>
      <c r="J10" s="418"/>
      <c r="K10" s="418"/>
      <c r="L10" s="418"/>
      <c r="M10" s="418"/>
      <c r="N10" s="140"/>
      <c r="O10" s="140"/>
      <c r="P10" s="140"/>
      <c r="Q10" s="140"/>
      <c r="R10" s="140"/>
      <c r="S10" s="140"/>
      <c r="T10" s="140"/>
      <c r="U10" s="140"/>
      <c r="V10" s="140"/>
      <c r="W10" s="140"/>
    </row>
    <row r="11" spans="1:25" s="183" customFormat="1" ht="18.75" x14ac:dyDescent="0.2">
      <c r="A11" s="422"/>
      <c r="B11" s="422"/>
      <c r="C11" s="422"/>
      <c r="D11" s="422"/>
      <c r="E11" s="422"/>
      <c r="F11" s="422"/>
      <c r="G11" s="422"/>
      <c r="H11" s="422"/>
      <c r="I11" s="422"/>
      <c r="J11" s="422"/>
      <c r="K11" s="422"/>
      <c r="L11" s="422"/>
      <c r="M11" s="422"/>
      <c r="N11" s="140"/>
      <c r="O11" s="140"/>
      <c r="P11" s="140"/>
      <c r="Q11" s="140"/>
      <c r="R11" s="140"/>
      <c r="S11" s="140"/>
      <c r="T11" s="140"/>
      <c r="U11" s="140"/>
      <c r="V11" s="140"/>
      <c r="W11" s="140"/>
    </row>
    <row r="12" spans="1:25" s="183" customFormat="1" ht="18.75" x14ac:dyDescent="0.2">
      <c r="A12" s="417" t="str">
        <f>'1. паспорт местоположение'!A12:C12</f>
        <v>L_140-163</v>
      </c>
      <c r="B12" s="417"/>
      <c r="C12" s="417"/>
      <c r="D12" s="417"/>
      <c r="E12" s="417"/>
      <c r="F12" s="417"/>
      <c r="G12" s="417"/>
      <c r="H12" s="417"/>
      <c r="I12" s="417"/>
      <c r="J12" s="417"/>
      <c r="K12" s="417"/>
      <c r="L12" s="417"/>
      <c r="M12" s="417"/>
      <c r="N12" s="140"/>
      <c r="O12" s="140"/>
      <c r="P12" s="140"/>
      <c r="Q12" s="140"/>
      <c r="R12" s="140"/>
      <c r="S12" s="140"/>
      <c r="T12" s="140"/>
      <c r="U12" s="140"/>
      <c r="V12" s="140"/>
      <c r="W12" s="140"/>
    </row>
    <row r="13" spans="1:25" s="183" customFormat="1" ht="18.75" x14ac:dyDescent="0.2">
      <c r="A13" s="418" t="s">
        <v>5</v>
      </c>
      <c r="B13" s="418"/>
      <c r="C13" s="418"/>
      <c r="D13" s="418"/>
      <c r="E13" s="418"/>
      <c r="F13" s="418"/>
      <c r="G13" s="418"/>
      <c r="H13" s="418"/>
      <c r="I13" s="418"/>
      <c r="J13" s="418"/>
      <c r="K13" s="418"/>
      <c r="L13" s="418"/>
      <c r="M13" s="418"/>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7" t="str">
        <f>'1. паспорт местоположение'!A15</f>
        <v xml:space="preserve">Приобретение электросетевого комплекса ул.Московская, г. Зеленоградск, Калининградской обл. </v>
      </c>
      <c r="B15" s="417"/>
      <c r="C15" s="417"/>
      <c r="D15" s="417"/>
      <c r="E15" s="417"/>
      <c r="F15" s="417"/>
      <c r="G15" s="417"/>
      <c r="H15" s="417"/>
      <c r="I15" s="417"/>
      <c r="J15" s="417"/>
      <c r="K15" s="417"/>
      <c r="L15" s="417"/>
      <c r="M15" s="417"/>
      <c r="N15" s="141"/>
      <c r="O15" s="141"/>
      <c r="P15" s="141"/>
      <c r="Q15" s="141"/>
      <c r="R15" s="141"/>
      <c r="S15" s="141"/>
      <c r="T15" s="141"/>
      <c r="U15" s="141"/>
      <c r="V15" s="141"/>
      <c r="W15" s="141"/>
    </row>
    <row r="16" spans="1:25" s="182" customFormat="1" ht="15" customHeight="1" x14ac:dyDescent="0.2">
      <c r="A16" s="418" t="s">
        <v>4</v>
      </c>
      <c r="B16" s="418"/>
      <c r="C16" s="418"/>
      <c r="D16" s="418"/>
      <c r="E16" s="418"/>
      <c r="F16" s="418"/>
      <c r="G16" s="418"/>
      <c r="H16" s="418"/>
      <c r="I16" s="418"/>
      <c r="J16" s="418"/>
      <c r="K16" s="418"/>
      <c r="L16" s="418"/>
      <c r="M16" s="418"/>
      <c r="N16" s="142"/>
      <c r="O16" s="142"/>
      <c r="P16" s="142"/>
      <c r="Q16" s="142"/>
      <c r="R16" s="142"/>
      <c r="S16" s="142"/>
      <c r="T16" s="142"/>
      <c r="U16" s="142"/>
      <c r="V16" s="142"/>
      <c r="W16" s="142"/>
    </row>
    <row r="17" spans="1:23" s="182" customFormat="1" ht="15" customHeight="1" x14ac:dyDescent="0.2">
      <c r="A17" s="419"/>
      <c r="B17" s="419"/>
      <c r="C17" s="419"/>
      <c r="D17" s="419"/>
      <c r="E17" s="419"/>
      <c r="F17" s="419"/>
      <c r="G17" s="419"/>
      <c r="H17" s="419"/>
      <c r="I17" s="419"/>
      <c r="J17" s="419"/>
      <c r="K17" s="419"/>
      <c r="L17" s="419"/>
      <c r="M17" s="419"/>
      <c r="N17" s="400"/>
      <c r="O17" s="400"/>
      <c r="P17" s="400"/>
      <c r="Q17" s="400"/>
      <c r="R17" s="400"/>
      <c r="S17" s="400"/>
      <c r="T17" s="400"/>
    </row>
    <row r="18" spans="1:23" s="18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row>
    <row r="19" spans="1:23" s="182" customFormat="1" ht="78" customHeight="1" x14ac:dyDescent="0.2">
      <c r="A19" s="424" t="s">
        <v>3</v>
      </c>
      <c r="B19" s="424" t="s">
        <v>82</v>
      </c>
      <c r="C19" s="424" t="s">
        <v>81</v>
      </c>
      <c r="D19" s="424" t="s">
        <v>73</v>
      </c>
      <c r="E19" s="461" t="s">
        <v>80</v>
      </c>
      <c r="F19" s="462"/>
      <c r="G19" s="462"/>
      <c r="H19" s="462"/>
      <c r="I19" s="463"/>
      <c r="J19" s="424" t="s">
        <v>79</v>
      </c>
      <c r="K19" s="424"/>
      <c r="L19" s="424"/>
      <c r="M19" s="424"/>
      <c r="N19" s="400"/>
      <c r="O19" s="400"/>
      <c r="P19" s="400"/>
      <c r="Q19" s="400"/>
      <c r="R19" s="400"/>
      <c r="S19" s="400"/>
      <c r="T19" s="400"/>
    </row>
    <row r="20" spans="1:23" s="182" customFormat="1" ht="51" customHeight="1" x14ac:dyDescent="0.2">
      <c r="A20" s="424"/>
      <c r="B20" s="424"/>
      <c r="C20" s="424"/>
      <c r="D20" s="424"/>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599</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3"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2" t="str">
        <f>'1. паспорт местоположение'!A5:C5</f>
        <v>Год раскрытия информации: 2022 год</v>
      </c>
      <c r="B5" s="472"/>
      <c r="C5" s="472"/>
      <c r="D5" s="472"/>
      <c r="E5" s="472"/>
      <c r="F5" s="472"/>
      <c r="G5" s="472"/>
      <c r="H5" s="472"/>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2" t="s">
        <v>7</v>
      </c>
      <c r="B7" s="422"/>
      <c r="C7" s="422"/>
      <c r="D7" s="422"/>
      <c r="E7" s="422"/>
      <c r="F7" s="422"/>
      <c r="G7" s="422"/>
      <c r="H7" s="422"/>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1" t="str">
        <f>'1. паспорт местоположение'!A9:C9</f>
        <v>Акционерное общество "Янтарьэнерго" ДЗО  ПАО "Россети"</v>
      </c>
      <c r="B9" s="431"/>
      <c r="C9" s="431"/>
      <c r="D9" s="431"/>
      <c r="E9" s="431"/>
      <c r="F9" s="431"/>
      <c r="G9" s="431"/>
      <c r="H9" s="43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8" t="s">
        <v>6</v>
      </c>
      <c r="B10" s="418"/>
      <c r="C10" s="418"/>
      <c r="D10" s="418"/>
      <c r="E10" s="418"/>
      <c r="F10" s="418"/>
      <c r="G10" s="418"/>
      <c r="H10" s="418"/>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1" t="str">
        <f>'1. паспорт местоположение'!A12:C12</f>
        <v>L_140-163</v>
      </c>
      <c r="B12" s="431"/>
      <c r="C12" s="431"/>
      <c r="D12" s="431"/>
      <c r="E12" s="431"/>
      <c r="F12" s="431"/>
      <c r="G12" s="431"/>
      <c r="H12" s="43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8" t="s">
        <v>5</v>
      </c>
      <c r="B13" s="418"/>
      <c r="C13" s="418"/>
      <c r="D13" s="418"/>
      <c r="E13" s="418"/>
      <c r="F13" s="418"/>
      <c r="G13" s="418"/>
      <c r="H13" s="418"/>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3" t="str">
        <f>'1. паспорт местоположение'!A15:C15</f>
        <v xml:space="preserve">Приобретение электросетевого комплекса ул.Московская, г. Зеленоградск, Калининградской обл. </v>
      </c>
      <c r="B15" s="420"/>
      <c r="C15" s="420"/>
      <c r="D15" s="420"/>
      <c r="E15" s="420"/>
      <c r="F15" s="420"/>
      <c r="G15" s="420"/>
      <c r="H15" s="420"/>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8" t="s">
        <v>4</v>
      </c>
      <c r="B16" s="418"/>
      <c r="C16" s="418"/>
      <c r="D16" s="418"/>
      <c r="E16" s="418"/>
      <c r="F16" s="418"/>
      <c r="G16" s="418"/>
      <c r="H16" s="418"/>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1" t="s">
        <v>471</v>
      </c>
      <c r="B18" s="431"/>
      <c r="C18" s="431"/>
      <c r="D18" s="431"/>
      <c r="E18" s="431"/>
      <c r="F18" s="431"/>
      <c r="G18" s="431"/>
      <c r="H18" s="43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38600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4" t="s">
        <v>321</v>
      </c>
      <c r="E28" s="475"/>
      <c r="F28" s="476"/>
      <c r="G28" s="479" t="str">
        <f>IF(SUM(B89:L89)=0,"не окупается",SUM(B89:L89))</f>
        <v>не окупается</v>
      </c>
      <c r="H28" s="480"/>
    </row>
    <row r="29" spans="1:44" ht="15.6" customHeight="1" x14ac:dyDescent="0.2">
      <c r="A29" s="284" t="s">
        <v>317</v>
      </c>
      <c r="B29" s="285">
        <f>$B$126*$B$127</f>
        <v>386</v>
      </c>
      <c r="D29" s="474" t="s">
        <v>319</v>
      </c>
      <c r="E29" s="475"/>
      <c r="F29" s="476"/>
      <c r="G29" s="479" t="str">
        <f>IF(SUM(B90:L90)=0,"не окупается",SUM(B90:L90))</f>
        <v>не окупается</v>
      </c>
      <c r="H29" s="480"/>
    </row>
    <row r="30" spans="1:44" ht="27.6" customHeight="1" x14ac:dyDescent="0.2">
      <c r="A30" s="286" t="s">
        <v>538</v>
      </c>
      <c r="B30" s="287">
        <v>1</v>
      </c>
      <c r="D30" s="474" t="s">
        <v>539</v>
      </c>
      <c r="E30" s="475"/>
      <c r="F30" s="476"/>
      <c r="G30" s="477">
        <f>L87</f>
        <v>-4511.5415832106719</v>
      </c>
      <c r="H30" s="478"/>
    </row>
    <row r="31" spans="1:44" x14ac:dyDescent="0.2">
      <c r="A31" s="286" t="s">
        <v>316</v>
      </c>
      <c r="B31" s="287">
        <v>1</v>
      </c>
      <c r="D31" s="466"/>
      <c r="E31" s="467"/>
      <c r="F31" s="468"/>
      <c r="G31" s="466"/>
      <c r="H31" s="468"/>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38599.949999999997</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38599.949999999997</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-476.89486346049529</v>
      </c>
      <c r="D60" s="202">
        <f>SUM(D61:D65)</f>
        <v>-496.9244477258361</v>
      </c>
      <c r="E60" s="202">
        <f t="shared" si="11"/>
        <v>-517.79527453032119</v>
      </c>
      <c r="F60" s="202">
        <f t="shared" si="11"/>
        <v>-539.54267606059477</v>
      </c>
      <c r="G60" s="202">
        <f t="shared" si="11"/>
        <v>-562.20346845513973</v>
      </c>
      <c r="H60" s="202">
        <f t="shared" si="11"/>
        <v>-585.81601413025567</v>
      </c>
      <c r="I60" s="202">
        <f t="shared" si="11"/>
        <v>-610.42028672372646</v>
      </c>
      <c r="J60" s="202">
        <f t="shared" si="11"/>
        <v>-636.05793876612302</v>
      </c>
      <c r="K60" s="202">
        <f t="shared" si="11"/>
        <v>-662.77237219430015</v>
      </c>
      <c r="L60" s="202">
        <f t="shared" si="11"/>
        <v>-690.60881182646085</v>
      </c>
      <c r="M60" s="202">
        <f t="shared" si="11"/>
        <v>-719.61438192317223</v>
      </c>
      <c r="N60" s="202">
        <f t="shared" si="11"/>
        <v>-749.83818596394553</v>
      </c>
      <c r="O60" s="202">
        <f t="shared" si="11"/>
        <v>-781.33138977443116</v>
      </c>
      <c r="P60" s="202">
        <f t="shared" si="11"/>
        <v>-814.14730814495738</v>
      </c>
      <c r="Q60" s="202">
        <f t="shared" si="11"/>
        <v>-848.34149508704559</v>
      </c>
      <c r="R60" s="202">
        <f t="shared" si="11"/>
        <v>-883.97183788070151</v>
      </c>
      <c r="S60" s="202">
        <f t="shared" si="11"/>
        <v>-921.09865507169093</v>
      </c>
      <c r="T60" s="202">
        <f t="shared" si="11"/>
        <v>-959.784798584702</v>
      </c>
      <c r="U60" s="202">
        <f t="shared" si="11"/>
        <v>-1000.0957601252595</v>
      </c>
      <c r="V60" s="202">
        <f t="shared" si="11"/>
        <v>-1042.0997820505206</v>
      </c>
      <c r="W60" s="202">
        <f t="shared" si="11"/>
        <v>-1085.8679728966424</v>
      </c>
      <c r="X60" s="202">
        <f t="shared" si="11"/>
        <v>-1131.4744277583013</v>
      </c>
      <c r="Y60" s="202">
        <f t="shared" si="11"/>
        <v>-1178.9963537241501</v>
      </c>
      <c r="Z60" s="202">
        <f t="shared" si="11"/>
        <v>-1228.5142005805644</v>
      </c>
      <c r="AA60" s="202">
        <f t="shared" ref="AA60:AP60" si="12">SUM(AA61:AA65)</f>
        <v>-1280.1117970049484</v>
      </c>
      <c r="AB60" s="202">
        <f t="shared" si="12"/>
        <v>-1333.8764924791562</v>
      </c>
      <c r="AC60" s="202">
        <f t="shared" si="12"/>
        <v>-1389.899305163281</v>
      </c>
      <c r="AD60" s="202">
        <f t="shared" si="12"/>
        <v>-1448.2750759801388</v>
      </c>
      <c r="AE60" s="202">
        <f t="shared" si="12"/>
        <v>-1509.1026291713047</v>
      </c>
      <c r="AF60" s="202">
        <f t="shared" si="12"/>
        <v>-1572.4849395964995</v>
      </c>
      <c r="AG60" s="202">
        <f t="shared" si="12"/>
        <v>-1638.5293070595524</v>
      </c>
      <c r="AH60" s="202">
        <f t="shared" si="12"/>
        <v>-1707.3475379560537</v>
      </c>
      <c r="AI60" s="202">
        <f t="shared" si="12"/>
        <v>-1779.0561345502078</v>
      </c>
      <c r="AJ60" s="202">
        <f t="shared" si="12"/>
        <v>-1853.7764922013166</v>
      </c>
      <c r="AK60" s="202">
        <f t="shared" si="12"/>
        <v>-1931.635104873772</v>
      </c>
      <c r="AL60" s="202">
        <f t="shared" si="12"/>
        <v>-2012.7637792784706</v>
      </c>
      <c r="AM60" s="202">
        <f t="shared" si="12"/>
        <v>-2097.2998580081667</v>
      </c>
      <c r="AN60" s="202">
        <f t="shared" si="12"/>
        <v>-2185.38645204451</v>
      </c>
      <c r="AO60" s="202">
        <f t="shared" si="12"/>
        <v>-2277.1726830303792</v>
      </c>
      <c r="AP60" s="202">
        <f t="shared" si="12"/>
        <v>-2372.8139357176556</v>
      </c>
    </row>
    <row r="61" spans="1:45" x14ac:dyDescent="0.2">
      <c r="A61" s="206" t="s">
        <v>544</v>
      </c>
      <c r="B61" s="202"/>
      <c r="C61" s="202">
        <f>-IF(C$47&lt;=$B$30,0,$B$29*(1+C$49)*$B$28)</f>
        <v>-476.89486346049529</v>
      </c>
      <c r="D61" s="202">
        <f>-IF(D$47&lt;=$B$30,0,$B$29*(1+D$49)*$B$28)</f>
        <v>-496.9244477258361</v>
      </c>
      <c r="E61" s="202">
        <f t="shared" ref="E61:AP61" si="13">-IF(E$47&lt;=$B$30,0,$B$29*(1+E$49)*$B$28)</f>
        <v>-517.79527453032119</v>
      </c>
      <c r="F61" s="202">
        <f t="shared" si="13"/>
        <v>-539.54267606059477</v>
      </c>
      <c r="G61" s="202">
        <f t="shared" si="13"/>
        <v>-562.20346845513973</v>
      </c>
      <c r="H61" s="202">
        <f t="shared" si="13"/>
        <v>-585.81601413025567</v>
      </c>
      <c r="I61" s="202">
        <f t="shared" si="13"/>
        <v>-610.42028672372646</v>
      </c>
      <c r="J61" s="202">
        <f t="shared" si="13"/>
        <v>-636.05793876612302</v>
      </c>
      <c r="K61" s="202">
        <f t="shared" si="13"/>
        <v>-662.77237219430015</v>
      </c>
      <c r="L61" s="202">
        <f t="shared" si="13"/>
        <v>-690.60881182646085</v>
      </c>
      <c r="M61" s="202">
        <f t="shared" si="13"/>
        <v>-719.61438192317223</v>
      </c>
      <c r="N61" s="202">
        <f t="shared" si="13"/>
        <v>-749.83818596394553</v>
      </c>
      <c r="O61" s="202">
        <f t="shared" si="13"/>
        <v>-781.33138977443116</v>
      </c>
      <c r="P61" s="202">
        <f t="shared" si="13"/>
        <v>-814.14730814495738</v>
      </c>
      <c r="Q61" s="202">
        <f t="shared" si="13"/>
        <v>-848.34149508704559</v>
      </c>
      <c r="R61" s="202">
        <f t="shared" si="13"/>
        <v>-883.97183788070151</v>
      </c>
      <c r="S61" s="202">
        <f t="shared" si="13"/>
        <v>-921.09865507169093</v>
      </c>
      <c r="T61" s="202">
        <f t="shared" si="13"/>
        <v>-959.784798584702</v>
      </c>
      <c r="U61" s="202">
        <f t="shared" si="13"/>
        <v>-1000.0957601252595</v>
      </c>
      <c r="V61" s="202">
        <f t="shared" si="13"/>
        <v>-1042.0997820505206</v>
      </c>
      <c r="W61" s="202">
        <f t="shared" si="13"/>
        <v>-1085.8679728966424</v>
      </c>
      <c r="X61" s="202">
        <f t="shared" si="13"/>
        <v>-1131.4744277583013</v>
      </c>
      <c r="Y61" s="202">
        <f t="shared" si="13"/>
        <v>-1178.9963537241501</v>
      </c>
      <c r="Z61" s="202">
        <f t="shared" si="13"/>
        <v>-1228.5142005805644</v>
      </c>
      <c r="AA61" s="202">
        <f t="shared" si="13"/>
        <v>-1280.1117970049484</v>
      </c>
      <c r="AB61" s="202">
        <f t="shared" si="13"/>
        <v>-1333.8764924791562</v>
      </c>
      <c r="AC61" s="202">
        <f t="shared" si="13"/>
        <v>-1389.899305163281</v>
      </c>
      <c r="AD61" s="202">
        <f t="shared" si="13"/>
        <v>-1448.2750759801388</v>
      </c>
      <c r="AE61" s="202">
        <f t="shared" si="13"/>
        <v>-1509.1026291713047</v>
      </c>
      <c r="AF61" s="202">
        <f t="shared" si="13"/>
        <v>-1572.4849395964995</v>
      </c>
      <c r="AG61" s="202">
        <f t="shared" si="13"/>
        <v>-1638.5293070595524</v>
      </c>
      <c r="AH61" s="202">
        <f t="shared" si="13"/>
        <v>-1707.3475379560537</v>
      </c>
      <c r="AI61" s="202">
        <f t="shared" si="13"/>
        <v>-1779.0561345502078</v>
      </c>
      <c r="AJ61" s="202">
        <f t="shared" si="13"/>
        <v>-1853.7764922013166</v>
      </c>
      <c r="AK61" s="202">
        <f t="shared" si="13"/>
        <v>-1931.635104873772</v>
      </c>
      <c r="AL61" s="202">
        <f t="shared" si="13"/>
        <v>-2012.7637792784706</v>
      </c>
      <c r="AM61" s="202">
        <f t="shared" si="13"/>
        <v>-2097.2998580081667</v>
      </c>
      <c r="AN61" s="202">
        <f t="shared" si="13"/>
        <v>-2185.38645204451</v>
      </c>
      <c r="AO61" s="202">
        <f t="shared" si="13"/>
        <v>-2277.1726830303792</v>
      </c>
      <c r="AP61" s="202">
        <f t="shared" si="13"/>
        <v>-2372.8139357176556</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38599.949999999997</v>
      </c>
      <c r="C66" s="205">
        <f t="shared" si="14"/>
        <v>-476.89486346049529</v>
      </c>
      <c r="D66" s="205">
        <f t="shared" si="14"/>
        <v>-496.9244477258361</v>
      </c>
      <c r="E66" s="205">
        <f t="shared" si="14"/>
        <v>-517.79527453032119</v>
      </c>
      <c r="F66" s="205">
        <f t="shared" si="14"/>
        <v>-539.54267606059477</v>
      </c>
      <c r="G66" s="205">
        <f t="shared" si="14"/>
        <v>-562.20346845513973</v>
      </c>
      <c r="H66" s="205">
        <f t="shared" si="14"/>
        <v>-585.81601413025567</v>
      </c>
      <c r="I66" s="205">
        <f t="shared" si="14"/>
        <v>-610.42028672372646</v>
      </c>
      <c r="J66" s="205">
        <f t="shared" si="14"/>
        <v>-636.05793876612302</v>
      </c>
      <c r="K66" s="205">
        <f t="shared" si="14"/>
        <v>-662.77237219430015</v>
      </c>
      <c r="L66" s="205">
        <f t="shared" si="14"/>
        <v>-690.60881182646085</v>
      </c>
      <c r="M66" s="205">
        <f t="shared" si="14"/>
        <v>-719.61438192317223</v>
      </c>
      <c r="N66" s="205">
        <f t="shared" si="14"/>
        <v>-749.83818596394553</v>
      </c>
      <c r="O66" s="205">
        <f t="shared" si="14"/>
        <v>-781.33138977443116</v>
      </c>
      <c r="P66" s="205">
        <f t="shared" si="14"/>
        <v>-814.14730814495738</v>
      </c>
      <c r="Q66" s="205">
        <f t="shared" si="14"/>
        <v>-848.34149508704559</v>
      </c>
      <c r="R66" s="205">
        <f t="shared" si="14"/>
        <v>-883.97183788070151</v>
      </c>
      <c r="S66" s="205">
        <f t="shared" si="14"/>
        <v>-921.09865507169093</v>
      </c>
      <c r="T66" s="205">
        <f t="shared" si="14"/>
        <v>-959.784798584702</v>
      </c>
      <c r="U66" s="205">
        <f t="shared" si="14"/>
        <v>-1000.0957601252595</v>
      </c>
      <c r="V66" s="205">
        <f t="shared" si="14"/>
        <v>-1042.0997820505206</v>
      </c>
      <c r="W66" s="205">
        <f t="shared" si="14"/>
        <v>-1085.8679728966424</v>
      </c>
      <c r="X66" s="205">
        <f t="shared" si="14"/>
        <v>-1131.4744277583013</v>
      </c>
      <c r="Y66" s="205">
        <f t="shared" si="14"/>
        <v>-1178.9963537241501</v>
      </c>
      <c r="Z66" s="205">
        <f t="shared" si="14"/>
        <v>-1228.5142005805644</v>
      </c>
      <c r="AA66" s="205">
        <f t="shared" si="14"/>
        <v>-1280.1117970049484</v>
      </c>
      <c r="AB66" s="205">
        <f t="shared" si="14"/>
        <v>-1333.8764924791562</v>
      </c>
      <c r="AC66" s="205">
        <f t="shared" si="14"/>
        <v>-1389.899305163281</v>
      </c>
      <c r="AD66" s="205">
        <f t="shared" si="14"/>
        <v>-1448.2750759801388</v>
      </c>
      <c r="AE66" s="205">
        <f t="shared" si="14"/>
        <v>-1509.1026291713047</v>
      </c>
      <c r="AF66" s="205">
        <f t="shared" si="14"/>
        <v>-1572.4849395964995</v>
      </c>
      <c r="AG66" s="205">
        <f t="shared" si="14"/>
        <v>-1638.5293070595524</v>
      </c>
      <c r="AH66" s="205">
        <f t="shared" si="14"/>
        <v>-1707.3475379560537</v>
      </c>
      <c r="AI66" s="205">
        <f t="shared" si="14"/>
        <v>-1779.0561345502078</v>
      </c>
      <c r="AJ66" s="205">
        <f t="shared" si="14"/>
        <v>-1853.7764922013166</v>
      </c>
      <c r="AK66" s="205">
        <f t="shared" si="14"/>
        <v>-1931.635104873772</v>
      </c>
      <c r="AL66" s="205">
        <f t="shared" si="14"/>
        <v>-2012.7637792784706</v>
      </c>
      <c r="AM66" s="205">
        <f t="shared" si="14"/>
        <v>-2097.2998580081667</v>
      </c>
      <c r="AN66" s="205">
        <f t="shared" si="14"/>
        <v>-2185.38645204451</v>
      </c>
      <c r="AO66" s="205">
        <f t="shared" si="14"/>
        <v>-2277.1726830303792</v>
      </c>
      <c r="AP66" s="205">
        <f>AP59+AP60</f>
        <v>-2372.8139357176556</v>
      </c>
    </row>
    <row r="67" spans="1:45" x14ac:dyDescent="0.2">
      <c r="A67" s="206" t="s">
        <v>294</v>
      </c>
      <c r="B67" s="315"/>
      <c r="C67" s="202">
        <f>-($B$25)*1.18*$B$28/$B$27</f>
        <v>-1518.2666666666667</v>
      </c>
      <c r="D67" s="202">
        <f>C67</f>
        <v>-1518.2666666666667</v>
      </c>
      <c r="E67" s="202">
        <f t="shared" ref="E67:AP67" si="15">D67</f>
        <v>-1518.2666666666667</v>
      </c>
      <c r="F67" s="202">
        <f t="shared" si="15"/>
        <v>-1518.2666666666667</v>
      </c>
      <c r="G67" s="202">
        <f t="shared" si="15"/>
        <v>-1518.2666666666667</v>
      </c>
      <c r="H67" s="202">
        <f t="shared" si="15"/>
        <v>-1518.2666666666667</v>
      </c>
      <c r="I67" s="202">
        <f t="shared" si="15"/>
        <v>-1518.2666666666667</v>
      </c>
      <c r="J67" s="202">
        <f t="shared" si="15"/>
        <v>-1518.2666666666667</v>
      </c>
      <c r="K67" s="202">
        <f t="shared" si="15"/>
        <v>-1518.2666666666667</v>
      </c>
      <c r="L67" s="202">
        <f t="shared" si="15"/>
        <v>-1518.2666666666667</v>
      </c>
      <c r="M67" s="202">
        <f t="shared" si="15"/>
        <v>-1518.2666666666667</v>
      </c>
      <c r="N67" s="202">
        <f t="shared" si="15"/>
        <v>-1518.2666666666667</v>
      </c>
      <c r="O67" s="202">
        <f t="shared" si="15"/>
        <v>-1518.2666666666667</v>
      </c>
      <c r="P67" s="202">
        <f t="shared" si="15"/>
        <v>-1518.2666666666667</v>
      </c>
      <c r="Q67" s="202">
        <f t="shared" si="15"/>
        <v>-1518.2666666666667</v>
      </c>
      <c r="R67" s="202">
        <f t="shared" si="15"/>
        <v>-1518.2666666666667</v>
      </c>
      <c r="S67" s="202">
        <f t="shared" si="15"/>
        <v>-1518.2666666666667</v>
      </c>
      <c r="T67" s="202">
        <f t="shared" si="15"/>
        <v>-1518.2666666666667</v>
      </c>
      <c r="U67" s="202">
        <f t="shared" si="15"/>
        <v>-1518.2666666666667</v>
      </c>
      <c r="V67" s="202">
        <f t="shared" si="15"/>
        <v>-1518.2666666666667</v>
      </c>
      <c r="W67" s="202">
        <f t="shared" si="15"/>
        <v>-1518.2666666666667</v>
      </c>
      <c r="X67" s="202">
        <f t="shared" si="15"/>
        <v>-1518.2666666666667</v>
      </c>
      <c r="Y67" s="202">
        <f t="shared" si="15"/>
        <v>-1518.2666666666667</v>
      </c>
      <c r="Z67" s="202">
        <f t="shared" si="15"/>
        <v>-1518.2666666666667</v>
      </c>
      <c r="AA67" s="202">
        <f t="shared" si="15"/>
        <v>-1518.2666666666667</v>
      </c>
      <c r="AB67" s="202">
        <f t="shared" si="15"/>
        <v>-1518.2666666666667</v>
      </c>
      <c r="AC67" s="202">
        <f t="shared" si="15"/>
        <v>-1518.2666666666667</v>
      </c>
      <c r="AD67" s="202">
        <f t="shared" si="15"/>
        <v>-1518.2666666666667</v>
      </c>
      <c r="AE67" s="202">
        <f t="shared" si="15"/>
        <v>-1518.2666666666667</v>
      </c>
      <c r="AF67" s="202">
        <f t="shared" si="15"/>
        <v>-1518.2666666666667</v>
      </c>
      <c r="AG67" s="202">
        <f t="shared" si="15"/>
        <v>-1518.2666666666667</v>
      </c>
      <c r="AH67" s="202">
        <f t="shared" si="15"/>
        <v>-1518.2666666666667</v>
      </c>
      <c r="AI67" s="202">
        <f t="shared" si="15"/>
        <v>-1518.2666666666667</v>
      </c>
      <c r="AJ67" s="202">
        <f t="shared" si="15"/>
        <v>-1518.2666666666667</v>
      </c>
      <c r="AK67" s="202">
        <f t="shared" si="15"/>
        <v>-1518.2666666666667</v>
      </c>
      <c r="AL67" s="202">
        <f t="shared" si="15"/>
        <v>-1518.2666666666667</v>
      </c>
      <c r="AM67" s="202">
        <f t="shared" si="15"/>
        <v>-1518.2666666666667</v>
      </c>
      <c r="AN67" s="202">
        <f t="shared" si="15"/>
        <v>-1518.2666666666667</v>
      </c>
      <c r="AO67" s="202">
        <f t="shared" si="15"/>
        <v>-1518.2666666666667</v>
      </c>
      <c r="AP67" s="202">
        <f t="shared" si="15"/>
        <v>-1518.2666666666667</v>
      </c>
      <c r="AQ67" s="316">
        <f>SUM(B67:AA67)/1.18</f>
        <v>-32166.666666666679</v>
      </c>
      <c r="AR67" s="317">
        <f>SUM(B67:AF67)/1.18</f>
        <v>-38600.000000000029</v>
      </c>
      <c r="AS67" s="317">
        <f>SUM(B67:AP67)/1.18</f>
        <v>-51466.666666666722</v>
      </c>
    </row>
    <row r="68" spans="1:45" ht="28.5" x14ac:dyDescent="0.2">
      <c r="A68" s="314" t="s">
        <v>547</v>
      </c>
      <c r="B68" s="205">
        <f t="shared" ref="B68:J68" si="16">B66+B67</f>
        <v>38599.949999999997</v>
      </c>
      <c r="C68" s="205">
        <f>C66+C67</f>
        <v>-1995.161530127162</v>
      </c>
      <c r="D68" s="205">
        <f>D66+D67</f>
        <v>-2015.1911143925026</v>
      </c>
      <c r="E68" s="205">
        <f t="shared" si="16"/>
        <v>-2036.0619411969878</v>
      </c>
      <c r="F68" s="205">
        <f>F66+C67</f>
        <v>-2057.8093427272615</v>
      </c>
      <c r="G68" s="205">
        <f t="shared" si="16"/>
        <v>-2080.4701351218064</v>
      </c>
      <c r="H68" s="205">
        <f t="shared" si="16"/>
        <v>-2104.0826807969224</v>
      </c>
      <c r="I68" s="205">
        <f t="shared" si="16"/>
        <v>-2128.6869533903932</v>
      </c>
      <c r="J68" s="205">
        <f t="shared" si="16"/>
        <v>-2154.3246054327897</v>
      </c>
      <c r="K68" s="205">
        <f>K66+K67</f>
        <v>-2181.0390388609667</v>
      </c>
      <c r="L68" s="205">
        <f>L66+L67</f>
        <v>-2208.8754784931275</v>
      </c>
      <c r="M68" s="205">
        <f t="shared" ref="M68:AO68" si="17">M66+M67</f>
        <v>-2237.8810485898389</v>
      </c>
      <c r="N68" s="205">
        <f t="shared" si="17"/>
        <v>-2268.1048526306122</v>
      </c>
      <c r="O68" s="205">
        <f t="shared" si="17"/>
        <v>-2299.5980564410979</v>
      </c>
      <c r="P68" s="205">
        <f t="shared" si="17"/>
        <v>-2332.413974811624</v>
      </c>
      <c r="Q68" s="205">
        <f t="shared" si="17"/>
        <v>-2366.608161753712</v>
      </c>
      <c r="R68" s="205">
        <f t="shared" si="17"/>
        <v>-2402.2385045473684</v>
      </c>
      <c r="S68" s="205">
        <f t="shared" si="17"/>
        <v>-2439.3653217383576</v>
      </c>
      <c r="T68" s="205">
        <f t="shared" si="17"/>
        <v>-2478.0514652513684</v>
      </c>
      <c r="U68" s="205">
        <f t="shared" si="17"/>
        <v>-2518.3624267919263</v>
      </c>
      <c r="V68" s="205">
        <f t="shared" si="17"/>
        <v>-2560.3664487171873</v>
      </c>
      <c r="W68" s="205">
        <f t="shared" si="17"/>
        <v>-2604.1346395633091</v>
      </c>
      <c r="X68" s="205">
        <f t="shared" si="17"/>
        <v>-2649.7410944249677</v>
      </c>
      <c r="Y68" s="205">
        <f t="shared" si="17"/>
        <v>-2697.2630203908166</v>
      </c>
      <c r="Z68" s="205">
        <f t="shared" si="17"/>
        <v>-2746.7808672472311</v>
      </c>
      <c r="AA68" s="205">
        <f t="shared" si="17"/>
        <v>-2798.378463671615</v>
      </c>
      <c r="AB68" s="205">
        <f t="shared" si="17"/>
        <v>-2852.1431591458231</v>
      </c>
      <c r="AC68" s="205">
        <f t="shared" si="17"/>
        <v>-2908.1659718299479</v>
      </c>
      <c r="AD68" s="205">
        <f t="shared" si="17"/>
        <v>-2966.5417426468057</v>
      </c>
      <c r="AE68" s="205">
        <f t="shared" si="17"/>
        <v>-3027.3692958379715</v>
      </c>
      <c r="AF68" s="205">
        <f t="shared" si="17"/>
        <v>-3090.7516062631662</v>
      </c>
      <c r="AG68" s="205">
        <f t="shared" si="17"/>
        <v>-3156.795973726219</v>
      </c>
      <c r="AH68" s="205">
        <f t="shared" si="17"/>
        <v>-3225.6142046227205</v>
      </c>
      <c r="AI68" s="205">
        <f t="shared" si="17"/>
        <v>-3297.3228012168747</v>
      </c>
      <c r="AJ68" s="205">
        <f t="shared" si="17"/>
        <v>-3372.043158867983</v>
      </c>
      <c r="AK68" s="205">
        <f t="shared" si="17"/>
        <v>-3449.9017715404389</v>
      </c>
      <c r="AL68" s="205">
        <f t="shared" si="17"/>
        <v>-3531.0304459451372</v>
      </c>
      <c r="AM68" s="205">
        <f t="shared" si="17"/>
        <v>-3615.5665246748331</v>
      </c>
      <c r="AN68" s="205">
        <f t="shared" si="17"/>
        <v>-3703.6531187111768</v>
      </c>
      <c r="AO68" s="205">
        <f t="shared" si="17"/>
        <v>-3795.4393496970461</v>
      </c>
      <c r="AP68" s="205">
        <f>AP66+AP67</f>
        <v>-3891.0806023843224</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38599.949999999997</v>
      </c>
      <c r="C70" s="205">
        <f t="shared" si="19"/>
        <v>-1995.161530127162</v>
      </c>
      <c r="D70" s="205">
        <f t="shared" si="19"/>
        <v>-2015.1911143925026</v>
      </c>
      <c r="E70" s="205">
        <f t="shared" si="19"/>
        <v>-2036.0619411969878</v>
      </c>
      <c r="F70" s="205">
        <f t="shared" si="19"/>
        <v>-2057.8093427272615</v>
      </c>
      <c r="G70" s="205">
        <f t="shared" si="19"/>
        <v>-2080.4701351218064</v>
      </c>
      <c r="H70" s="205">
        <f t="shared" si="19"/>
        <v>-2104.0826807969224</v>
      </c>
      <c r="I70" s="205">
        <f t="shared" si="19"/>
        <v>-2128.6869533903932</v>
      </c>
      <c r="J70" s="205">
        <f t="shared" si="19"/>
        <v>-2154.3246054327897</v>
      </c>
      <c r="K70" s="205">
        <f t="shared" si="19"/>
        <v>-2181.0390388609667</v>
      </c>
      <c r="L70" s="205">
        <f t="shared" si="19"/>
        <v>-2208.8754784931275</v>
      </c>
      <c r="M70" s="205">
        <f t="shared" si="19"/>
        <v>-2237.8810485898389</v>
      </c>
      <c r="N70" s="205">
        <f t="shared" si="19"/>
        <v>-2268.1048526306122</v>
      </c>
      <c r="O70" s="205">
        <f t="shared" si="19"/>
        <v>-2299.5980564410979</v>
      </c>
      <c r="P70" s="205">
        <f t="shared" si="19"/>
        <v>-2332.413974811624</v>
      </c>
      <c r="Q70" s="205">
        <f t="shared" si="19"/>
        <v>-2366.608161753712</v>
      </c>
      <c r="R70" s="205">
        <f t="shared" si="19"/>
        <v>-2402.2385045473684</v>
      </c>
      <c r="S70" s="205">
        <f t="shared" si="19"/>
        <v>-2439.3653217383576</v>
      </c>
      <c r="T70" s="205">
        <f t="shared" si="19"/>
        <v>-2478.0514652513684</v>
      </c>
      <c r="U70" s="205">
        <f t="shared" si="19"/>
        <v>-2518.3624267919263</v>
      </c>
      <c r="V70" s="205">
        <f t="shared" si="19"/>
        <v>-2560.3664487171873</v>
      </c>
      <c r="W70" s="205">
        <f t="shared" si="19"/>
        <v>-2604.1346395633091</v>
      </c>
      <c r="X70" s="205">
        <f t="shared" si="19"/>
        <v>-2649.7410944249677</v>
      </c>
      <c r="Y70" s="205">
        <f t="shared" si="19"/>
        <v>-2697.2630203908166</v>
      </c>
      <c r="Z70" s="205">
        <f t="shared" si="19"/>
        <v>-2746.7808672472311</v>
      </c>
      <c r="AA70" s="205">
        <f t="shared" si="19"/>
        <v>-2798.378463671615</v>
      </c>
      <c r="AB70" s="205">
        <f t="shared" si="19"/>
        <v>-2852.1431591458231</v>
      </c>
      <c r="AC70" s="205">
        <f t="shared" si="19"/>
        <v>-2908.1659718299479</v>
      </c>
      <c r="AD70" s="205">
        <f t="shared" si="19"/>
        <v>-2966.5417426468057</v>
      </c>
      <c r="AE70" s="205">
        <f t="shared" si="19"/>
        <v>-3027.3692958379715</v>
      </c>
      <c r="AF70" s="205">
        <f t="shared" si="19"/>
        <v>-3090.7516062631662</v>
      </c>
      <c r="AG70" s="205">
        <f t="shared" si="19"/>
        <v>-3156.795973726219</v>
      </c>
      <c r="AH70" s="205">
        <f t="shared" si="19"/>
        <v>-3225.6142046227205</v>
      </c>
      <c r="AI70" s="205">
        <f t="shared" si="19"/>
        <v>-3297.3228012168747</v>
      </c>
      <c r="AJ70" s="205">
        <f t="shared" si="19"/>
        <v>-3372.043158867983</v>
      </c>
      <c r="AK70" s="205">
        <f t="shared" si="19"/>
        <v>-3449.9017715404389</v>
      </c>
      <c r="AL70" s="205">
        <f t="shared" si="19"/>
        <v>-3531.0304459451372</v>
      </c>
      <c r="AM70" s="205">
        <f t="shared" si="19"/>
        <v>-3615.5665246748331</v>
      </c>
      <c r="AN70" s="205">
        <f t="shared" si="19"/>
        <v>-3703.6531187111768</v>
      </c>
      <c r="AO70" s="205">
        <f t="shared" si="19"/>
        <v>-3795.4393496970461</v>
      </c>
      <c r="AP70" s="205">
        <f>AP68+AP69</f>
        <v>-3891.0806023843224</v>
      </c>
    </row>
    <row r="71" spans="1:45" x14ac:dyDescent="0.2">
      <c r="A71" s="206" t="s">
        <v>292</v>
      </c>
      <c r="B71" s="202">
        <f t="shared" ref="B71:AP71" si="20">-B70*$B$36</f>
        <v>-7719.99</v>
      </c>
      <c r="C71" s="202">
        <f t="shared" si="20"/>
        <v>399.03230602543243</v>
      </c>
      <c r="D71" s="202">
        <f t="shared" si="20"/>
        <v>403.03822287850056</v>
      </c>
      <c r="E71" s="202">
        <f t="shared" si="20"/>
        <v>407.21238823939757</v>
      </c>
      <c r="F71" s="202">
        <f t="shared" si="20"/>
        <v>411.56186854545234</v>
      </c>
      <c r="G71" s="202">
        <f t="shared" si="20"/>
        <v>416.09402702436131</v>
      </c>
      <c r="H71" s="202">
        <f t="shared" si="20"/>
        <v>420.8165361593845</v>
      </c>
      <c r="I71" s="202">
        <f t="shared" si="20"/>
        <v>425.73739067807867</v>
      </c>
      <c r="J71" s="202">
        <f t="shared" si="20"/>
        <v>430.86492108655796</v>
      </c>
      <c r="K71" s="202">
        <f t="shared" si="20"/>
        <v>436.20780777219335</v>
      </c>
      <c r="L71" s="202">
        <f t="shared" si="20"/>
        <v>441.77509569862553</v>
      </c>
      <c r="M71" s="202">
        <f t="shared" si="20"/>
        <v>447.5762097179678</v>
      </c>
      <c r="N71" s="202">
        <f t="shared" si="20"/>
        <v>453.62097052612245</v>
      </c>
      <c r="O71" s="202">
        <f t="shared" si="20"/>
        <v>459.91961128821958</v>
      </c>
      <c r="P71" s="202">
        <f t="shared" si="20"/>
        <v>466.48279496232482</v>
      </c>
      <c r="Q71" s="202">
        <f t="shared" si="20"/>
        <v>473.32163235074245</v>
      </c>
      <c r="R71" s="202">
        <f t="shared" si="20"/>
        <v>480.44770090947372</v>
      </c>
      <c r="S71" s="202">
        <f t="shared" si="20"/>
        <v>487.87306434767152</v>
      </c>
      <c r="T71" s="202">
        <f t="shared" si="20"/>
        <v>495.6102930502737</v>
      </c>
      <c r="U71" s="202">
        <f t="shared" si="20"/>
        <v>503.6724853583853</v>
      </c>
      <c r="V71" s="202">
        <f t="shared" si="20"/>
        <v>512.0732897434375</v>
      </c>
      <c r="W71" s="202">
        <f t="shared" si="20"/>
        <v>520.82692791266186</v>
      </c>
      <c r="X71" s="202">
        <f t="shared" si="20"/>
        <v>529.94821888499359</v>
      </c>
      <c r="Y71" s="202">
        <f t="shared" si="20"/>
        <v>539.45260407816329</v>
      </c>
      <c r="Z71" s="202">
        <f t="shared" si="20"/>
        <v>549.35617344944626</v>
      </c>
      <c r="AA71" s="202">
        <f t="shared" si="20"/>
        <v>559.67569273432298</v>
      </c>
      <c r="AB71" s="202">
        <f t="shared" si="20"/>
        <v>570.4286318291646</v>
      </c>
      <c r="AC71" s="202">
        <f t="shared" si="20"/>
        <v>581.63319436598965</v>
      </c>
      <c r="AD71" s="202">
        <f t="shared" si="20"/>
        <v>593.30834852936118</v>
      </c>
      <c r="AE71" s="202">
        <f t="shared" si="20"/>
        <v>605.47385916759436</v>
      </c>
      <c r="AF71" s="202">
        <f t="shared" si="20"/>
        <v>618.15032125263326</v>
      </c>
      <c r="AG71" s="202">
        <f t="shared" si="20"/>
        <v>631.35919474524383</v>
      </c>
      <c r="AH71" s="202">
        <f t="shared" si="20"/>
        <v>645.12284092454411</v>
      </c>
      <c r="AI71" s="202">
        <f t="shared" si="20"/>
        <v>659.46456024337499</v>
      </c>
      <c r="AJ71" s="202">
        <f t="shared" si="20"/>
        <v>674.40863177359665</v>
      </c>
      <c r="AK71" s="202">
        <f t="shared" si="20"/>
        <v>689.98035430808784</v>
      </c>
      <c r="AL71" s="202">
        <f t="shared" si="20"/>
        <v>706.20608918902747</v>
      </c>
      <c r="AM71" s="202">
        <f t="shared" si="20"/>
        <v>723.11330493496666</v>
      </c>
      <c r="AN71" s="202">
        <f t="shared" si="20"/>
        <v>740.73062374223537</v>
      </c>
      <c r="AO71" s="202">
        <f t="shared" si="20"/>
        <v>759.0878699394093</v>
      </c>
      <c r="AP71" s="202">
        <f t="shared" si="20"/>
        <v>778.21612047686449</v>
      </c>
    </row>
    <row r="72" spans="1:45" ht="15" thickBot="1" x14ac:dyDescent="0.25">
      <c r="A72" s="318" t="s">
        <v>296</v>
      </c>
      <c r="B72" s="207">
        <f t="shared" ref="B72:AO72" si="21">B70+B71</f>
        <v>30879.96</v>
      </c>
      <c r="C72" s="207">
        <f t="shared" si="21"/>
        <v>-1596.1292241017295</v>
      </c>
      <c r="D72" s="207">
        <f t="shared" si="21"/>
        <v>-1612.152891514002</v>
      </c>
      <c r="E72" s="207">
        <f t="shared" si="21"/>
        <v>-1628.8495529575903</v>
      </c>
      <c r="F72" s="207">
        <f t="shared" si="21"/>
        <v>-1646.2474741818091</v>
      </c>
      <c r="G72" s="207">
        <f t="shared" si="21"/>
        <v>-1664.376108097445</v>
      </c>
      <c r="H72" s="207">
        <f t="shared" si="21"/>
        <v>-1683.266144637538</v>
      </c>
      <c r="I72" s="207">
        <f t="shared" si="21"/>
        <v>-1702.9495627123147</v>
      </c>
      <c r="J72" s="207">
        <f t="shared" si="21"/>
        <v>-1723.4596843462318</v>
      </c>
      <c r="K72" s="207">
        <f t="shared" si="21"/>
        <v>-1744.8312310887734</v>
      </c>
      <c r="L72" s="207">
        <f t="shared" si="21"/>
        <v>-1767.1003827945019</v>
      </c>
      <c r="M72" s="207">
        <f t="shared" si="21"/>
        <v>-1790.3048388718712</v>
      </c>
      <c r="N72" s="207">
        <f t="shared" si="21"/>
        <v>-1814.4838821044898</v>
      </c>
      <c r="O72" s="207">
        <f t="shared" si="21"/>
        <v>-1839.6784451528783</v>
      </c>
      <c r="P72" s="207">
        <f t="shared" si="21"/>
        <v>-1865.9311798492993</v>
      </c>
      <c r="Q72" s="207">
        <f t="shared" si="21"/>
        <v>-1893.2865294029696</v>
      </c>
      <c r="R72" s="207">
        <f t="shared" si="21"/>
        <v>-1921.7908036378947</v>
      </c>
      <c r="S72" s="207">
        <f t="shared" si="21"/>
        <v>-1951.4922573906861</v>
      </c>
      <c r="T72" s="207">
        <f t="shared" si="21"/>
        <v>-1982.4411722010948</v>
      </c>
      <c r="U72" s="207">
        <f t="shared" si="21"/>
        <v>-2014.689941433541</v>
      </c>
      <c r="V72" s="207">
        <f t="shared" si="21"/>
        <v>-2048.29315897375</v>
      </c>
      <c r="W72" s="207">
        <f t="shared" si="21"/>
        <v>-2083.3077116506474</v>
      </c>
      <c r="X72" s="207">
        <f t="shared" si="21"/>
        <v>-2119.7928755399744</v>
      </c>
      <c r="Y72" s="207">
        <f t="shared" si="21"/>
        <v>-2157.8104163126532</v>
      </c>
      <c r="Z72" s="207">
        <f t="shared" si="21"/>
        <v>-2197.424693797785</v>
      </c>
      <c r="AA72" s="207">
        <f t="shared" si="21"/>
        <v>-2238.7027709372919</v>
      </c>
      <c r="AB72" s="207">
        <f t="shared" si="21"/>
        <v>-2281.7145273166584</v>
      </c>
      <c r="AC72" s="207">
        <f t="shared" si="21"/>
        <v>-2326.5327774639582</v>
      </c>
      <c r="AD72" s="207">
        <f t="shared" si="21"/>
        <v>-2373.2333941174447</v>
      </c>
      <c r="AE72" s="207">
        <f t="shared" si="21"/>
        <v>-2421.8954366703774</v>
      </c>
      <c r="AF72" s="207">
        <f t="shared" si="21"/>
        <v>-2472.601285010533</v>
      </c>
      <c r="AG72" s="207">
        <f t="shared" si="21"/>
        <v>-2525.4367789809753</v>
      </c>
      <c r="AH72" s="207">
        <f t="shared" si="21"/>
        <v>-2580.4913636981764</v>
      </c>
      <c r="AI72" s="207">
        <f t="shared" si="21"/>
        <v>-2637.8582409735</v>
      </c>
      <c r="AJ72" s="207">
        <f t="shared" si="21"/>
        <v>-2697.6345270943866</v>
      </c>
      <c r="AK72" s="207">
        <f t="shared" si="21"/>
        <v>-2759.9214172323509</v>
      </c>
      <c r="AL72" s="207">
        <f t="shared" si="21"/>
        <v>-2824.8243567561099</v>
      </c>
      <c r="AM72" s="207">
        <f t="shared" si="21"/>
        <v>-2892.4532197398667</v>
      </c>
      <c r="AN72" s="207">
        <f t="shared" si="21"/>
        <v>-2962.9224949689415</v>
      </c>
      <c r="AO72" s="207">
        <f t="shared" si="21"/>
        <v>-3036.3514797576368</v>
      </c>
      <c r="AP72" s="207">
        <f>AP70+AP71</f>
        <v>-3112.864481907458</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38599.949999999997</v>
      </c>
      <c r="C75" s="205">
        <f t="shared" si="24"/>
        <v>-1995.161530127162</v>
      </c>
      <c r="D75" s="205">
        <f>D68</f>
        <v>-2015.1911143925026</v>
      </c>
      <c r="E75" s="205">
        <f t="shared" si="24"/>
        <v>-2036.0619411969878</v>
      </c>
      <c r="F75" s="205">
        <f t="shared" si="24"/>
        <v>-2057.8093427272615</v>
      </c>
      <c r="G75" s="205">
        <f t="shared" si="24"/>
        <v>-2080.4701351218064</v>
      </c>
      <c r="H75" s="205">
        <f t="shared" si="24"/>
        <v>-2104.0826807969224</v>
      </c>
      <c r="I75" s="205">
        <f t="shared" si="24"/>
        <v>-2128.6869533903932</v>
      </c>
      <c r="J75" s="205">
        <f t="shared" si="24"/>
        <v>-2154.3246054327897</v>
      </c>
      <c r="K75" s="205">
        <f t="shared" si="24"/>
        <v>-2181.0390388609667</v>
      </c>
      <c r="L75" s="205">
        <f t="shared" si="24"/>
        <v>-2208.8754784931275</v>
      </c>
      <c r="M75" s="205">
        <f t="shared" si="24"/>
        <v>-2237.8810485898389</v>
      </c>
      <c r="N75" s="205">
        <f t="shared" si="24"/>
        <v>-2268.1048526306122</v>
      </c>
      <c r="O75" s="205">
        <f t="shared" si="24"/>
        <v>-2299.5980564410979</v>
      </c>
      <c r="P75" s="205">
        <f t="shared" si="24"/>
        <v>-2332.413974811624</v>
      </c>
      <c r="Q75" s="205">
        <f t="shared" si="24"/>
        <v>-2366.608161753712</v>
      </c>
      <c r="R75" s="205">
        <f t="shared" si="24"/>
        <v>-2402.2385045473684</v>
      </c>
      <c r="S75" s="205">
        <f t="shared" si="24"/>
        <v>-2439.3653217383576</v>
      </c>
      <c r="T75" s="205">
        <f t="shared" si="24"/>
        <v>-2478.0514652513684</v>
      </c>
      <c r="U75" s="205">
        <f t="shared" si="24"/>
        <v>-2518.3624267919263</v>
      </c>
      <c r="V75" s="205">
        <f t="shared" si="24"/>
        <v>-2560.3664487171873</v>
      </c>
      <c r="W75" s="205">
        <f t="shared" si="24"/>
        <v>-2604.1346395633091</v>
      </c>
      <c r="X75" s="205">
        <f t="shared" si="24"/>
        <v>-2649.7410944249677</v>
      </c>
      <c r="Y75" s="205">
        <f t="shared" si="24"/>
        <v>-2697.2630203908166</v>
      </c>
      <c r="Z75" s="205">
        <f t="shared" si="24"/>
        <v>-2746.7808672472311</v>
      </c>
      <c r="AA75" s="205">
        <f t="shared" si="24"/>
        <v>-2798.378463671615</v>
      </c>
      <c r="AB75" s="205">
        <f t="shared" si="24"/>
        <v>-2852.1431591458231</v>
      </c>
      <c r="AC75" s="205">
        <f t="shared" si="24"/>
        <v>-2908.1659718299479</v>
      </c>
      <c r="AD75" s="205">
        <f t="shared" si="24"/>
        <v>-2966.5417426468057</v>
      </c>
      <c r="AE75" s="205">
        <f t="shared" si="24"/>
        <v>-3027.3692958379715</v>
      </c>
      <c r="AF75" s="205">
        <f t="shared" si="24"/>
        <v>-3090.7516062631662</v>
      </c>
      <c r="AG75" s="205">
        <f t="shared" si="24"/>
        <v>-3156.795973726219</v>
      </c>
      <c r="AH75" s="205">
        <f t="shared" si="24"/>
        <v>-3225.6142046227205</v>
      </c>
      <c r="AI75" s="205">
        <f t="shared" si="24"/>
        <v>-3297.3228012168747</v>
      </c>
      <c r="AJ75" s="205">
        <f t="shared" si="24"/>
        <v>-3372.043158867983</v>
      </c>
      <c r="AK75" s="205">
        <f t="shared" si="24"/>
        <v>-3449.9017715404389</v>
      </c>
      <c r="AL75" s="205">
        <f t="shared" si="24"/>
        <v>-3531.0304459451372</v>
      </c>
      <c r="AM75" s="205">
        <f t="shared" si="24"/>
        <v>-3615.5665246748331</v>
      </c>
      <c r="AN75" s="205">
        <f t="shared" si="24"/>
        <v>-3703.6531187111768</v>
      </c>
      <c r="AO75" s="205">
        <f t="shared" si="24"/>
        <v>-3795.4393496970461</v>
      </c>
      <c r="AP75" s="205">
        <f>AP68</f>
        <v>-3891.0806023843224</v>
      </c>
    </row>
    <row r="76" spans="1:45" x14ac:dyDescent="0.2">
      <c r="A76" s="206" t="s">
        <v>294</v>
      </c>
      <c r="B76" s="202">
        <f t="shared" ref="B76:AO76" si="25">-B67</f>
        <v>0</v>
      </c>
      <c r="C76" s="202">
        <f>-C67</f>
        <v>1518.2666666666667</v>
      </c>
      <c r="D76" s="202">
        <f t="shared" si="25"/>
        <v>1518.2666666666667</v>
      </c>
      <c r="E76" s="202">
        <f t="shared" si="25"/>
        <v>1518.2666666666667</v>
      </c>
      <c r="F76" s="202">
        <f>-C67</f>
        <v>1518.2666666666667</v>
      </c>
      <c r="G76" s="202">
        <f t="shared" si="25"/>
        <v>1518.2666666666667</v>
      </c>
      <c r="H76" s="202">
        <f t="shared" si="25"/>
        <v>1518.2666666666667</v>
      </c>
      <c r="I76" s="202">
        <f t="shared" si="25"/>
        <v>1518.2666666666667</v>
      </c>
      <c r="J76" s="202">
        <f t="shared" si="25"/>
        <v>1518.2666666666667</v>
      </c>
      <c r="K76" s="202">
        <f t="shared" si="25"/>
        <v>1518.2666666666667</v>
      </c>
      <c r="L76" s="202">
        <f>-L67</f>
        <v>1518.2666666666667</v>
      </c>
      <c r="M76" s="202">
        <f>-M67</f>
        <v>1518.2666666666667</v>
      </c>
      <c r="N76" s="202">
        <f t="shared" si="25"/>
        <v>1518.2666666666667</v>
      </c>
      <c r="O76" s="202">
        <f t="shared" si="25"/>
        <v>1518.2666666666667</v>
      </c>
      <c r="P76" s="202">
        <f t="shared" si="25"/>
        <v>1518.2666666666667</v>
      </c>
      <c r="Q76" s="202">
        <f t="shared" si="25"/>
        <v>1518.2666666666667</v>
      </c>
      <c r="R76" s="202">
        <f t="shared" si="25"/>
        <v>1518.2666666666667</v>
      </c>
      <c r="S76" s="202">
        <f t="shared" si="25"/>
        <v>1518.2666666666667</v>
      </c>
      <c r="T76" s="202">
        <f t="shared" si="25"/>
        <v>1518.2666666666667</v>
      </c>
      <c r="U76" s="202">
        <f t="shared" si="25"/>
        <v>1518.2666666666667</v>
      </c>
      <c r="V76" s="202">
        <f t="shared" si="25"/>
        <v>1518.2666666666667</v>
      </c>
      <c r="W76" s="202">
        <f t="shared" si="25"/>
        <v>1518.2666666666667</v>
      </c>
      <c r="X76" s="202">
        <f t="shared" si="25"/>
        <v>1518.2666666666667</v>
      </c>
      <c r="Y76" s="202">
        <f t="shared" si="25"/>
        <v>1518.2666666666667</v>
      </c>
      <c r="Z76" s="202">
        <f t="shared" si="25"/>
        <v>1518.2666666666667</v>
      </c>
      <c r="AA76" s="202">
        <f t="shared" si="25"/>
        <v>1518.2666666666667</v>
      </c>
      <c r="AB76" s="202">
        <f t="shared" si="25"/>
        <v>1518.2666666666667</v>
      </c>
      <c r="AC76" s="202">
        <f t="shared" si="25"/>
        <v>1518.2666666666667</v>
      </c>
      <c r="AD76" s="202">
        <f t="shared" si="25"/>
        <v>1518.2666666666667</v>
      </c>
      <c r="AE76" s="202">
        <f t="shared" si="25"/>
        <v>1518.2666666666667</v>
      </c>
      <c r="AF76" s="202">
        <f t="shared" si="25"/>
        <v>1518.2666666666667</v>
      </c>
      <c r="AG76" s="202">
        <f t="shared" si="25"/>
        <v>1518.2666666666667</v>
      </c>
      <c r="AH76" s="202">
        <f t="shared" si="25"/>
        <v>1518.2666666666667</v>
      </c>
      <c r="AI76" s="202">
        <f t="shared" si="25"/>
        <v>1518.2666666666667</v>
      </c>
      <c r="AJ76" s="202">
        <f t="shared" si="25"/>
        <v>1518.2666666666667</v>
      </c>
      <c r="AK76" s="202">
        <f t="shared" si="25"/>
        <v>1518.2666666666667</v>
      </c>
      <c r="AL76" s="202">
        <f t="shared" si="25"/>
        <v>1518.2666666666667</v>
      </c>
      <c r="AM76" s="202">
        <f t="shared" si="25"/>
        <v>1518.2666666666667</v>
      </c>
      <c r="AN76" s="202">
        <f t="shared" si="25"/>
        <v>1518.2666666666667</v>
      </c>
      <c r="AO76" s="202">
        <f t="shared" si="25"/>
        <v>1518.2666666666667</v>
      </c>
      <c r="AP76" s="202">
        <f>-AP67</f>
        <v>1518.2666666666667</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-7719.99</v>
      </c>
      <c r="C78" s="202">
        <f>IF(SUM($B$71:C71)+SUM($A$78:B78)&gt;0,0,SUM($B$71:C71)-SUM($A$78:B78))</f>
        <v>399.03230602543226</v>
      </c>
      <c r="D78" s="202">
        <f>IF(SUM($B$71:D71)+SUM($A$78:C78)&gt;0,0,SUM($B$71:D71)-SUM($A$78:C78))</f>
        <v>403.03822287850016</v>
      </c>
      <c r="E78" s="202">
        <f>IF(SUM($B$71:E71)+SUM($A$78:D78)&gt;0,0,SUM($B$71:E71)-SUM($A$78:D78))</f>
        <v>407.21238823939711</v>
      </c>
      <c r="F78" s="202">
        <f>IF(SUM($B$71:F71)+SUM($A$78:E78)&gt;0,0,SUM($B$71:F71)-SUM($A$78:E78))</f>
        <v>411.56186854545194</v>
      </c>
      <c r="G78" s="202">
        <f>IF(SUM($B$71:G71)+SUM($A$78:F78)&gt;0,0,SUM($B$71:G71)-SUM($A$78:F78))</f>
        <v>416.09402702436091</v>
      </c>
      <c r="H78" s="202">
        <f>IF(SUM($B$71:H71)+SUM($A$78:G78)&gt;0,0,SUM($B$71:H71)-SUM($A$78:G78))</f>
        <v>420.81653615938467</v>
      </c>
      <c r="I78" s="202">
        <f>IF(SUM($B$71:I71)+SUM($A$78:H78)&gt;0,0,SUM($B$71:I71)-SUM($A$78:H78))</f>
        <v>425.73739067807855</v>
      </c>
      <c r="J78" s="202">
        <f>IF(SUM($B$71:J71)+SUM($A$78:I78)&gt;0,0,SUM($B$71:J71)-SUM($A$78:I78))</f>
        <v>430.86492108655784</v>
      </c>
      <c r="K78" s="202">
        <f>IF(SUM($B$71:K71)+SUM($A$78:J78)&gt;0,0,SUM($B$71:K71)-SUM($A$78:J78))</f>
        <v>436.20780777219352</v>
      </c>
      <c r="L78" s="202">
        <f>IF(SUM($B$71:L71)+SUM($A$78:K78)&gt;0,0,SUM($B$71:L71)-SUM($A$78:K78))</f>
        <v>441.77509569862559</v>
      </c>
      <c r="M78" s="202">
        <f>IF(SUM($B$71:M71)+SUM($A$78:L78)&gt;0,0,SUM($B$71:M71)-SUM($A$78:L78))</f>
        <v>447.57620971796769</v>
      </c>
      <c r="N78" s="202">
        <f>IF(SUM($B$71:N71)+SUM($A$78:M78)&gt;0,0,SUM($B$71:N71)-SUM($A$78:M78))</f>
        <v>453.62097052612262</v>
      </c>
      <c r="O78" s="202">
        <f>IF(SUM($B$71:O71)+SUM($A$78:N78)&gt;0,0,SUM($B$71:O71)-SUM($A$78:N78))</f>
        <v>459.91961128821958</v>
      </c>
      <c r="P78" s="202">
        <f>IF(SUM($B$71:P71)+SUM($A$78:O78)&gt;0,0,SUM($B$71:P71)-SUM($A$78:O78))</f>
        <v>466.48279496232476</v>
      </c>
      <c r="Q78" s="202">
        <f>IF(SUM($B$71:Q71)+SUM($A$78:P78)&gt;0,0,SUM($B$71:Q71)-SUM($A$78:P78))</f>
        <v>473.32163235074245</v>
      </c>
      <c r="R78" s="202">
        <f>IF(SUM($B$71:R71)+SUM($A$78:Q78)&gt;0,0,SUM($B$71:R71)-SUM($A$78:Q78))</f>
        <v>480.44770090947372</v>
      </c>
      <c r="S78" s="202">
        <f>IF(SUM($B$71:S71)+SUM($A$78:R78)&gt;0,0,SUM($B$71:S71)-SUM($A$78:R78))</f>
        <v>487.87306434767152</v>
      </c>
      <c r="T78" s="202">
        <f>IF(SUM($B$71:T71)+SUM($A$78:S78)&gt;0,0,SUM($B$71:T71)-SUM($A$78:S78))</f>
        <v>495.6102930502737</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-9.0000000005238685E-3</v>
      </c>
      <c r="C79" s="202">
        <f>IF(((SUM($B$59:C59)+SUM($B$61:C64))+SUM($B$81:C81))&lt;0,((SUM($B$59:C59)+SUM($B$61:C64))+SUM($B$81:C81))*0.18-SUM($A$79:B79),IF(SUM($B$79:B79)&lt;0,0-SUM($B$79:B79),0))</f>
        <v>-85.841075422889404</v>
      </c>
      <c r="D79" s="202">
        <f>IF(((SUM($B$59:D59)+SUM($B$61:D64))+SUM($B$81:D81))&lt;0,((SUM($B$59:D59)+SUM($B$61:D64))+SUM($B$81:D81))*0.18-SUM($A$79:C79),IF(SUM($B$79:C79)&lt;0,0-SUM($B$79:C79),0))</f>
        <v>-89.446400590649873</v>
      </c>
      <c r="E79" s="202">
        <f>IF(((SUM($B$59:E59)+SUM($B$61:E64))+SUM($B$81:E81))&lt;0,((SUM($B$59:E59)+SUM($B$61:E64))+SUM($B$81:E81))*0.18-SUM($A$79:D79),IF(SUM($B$79:D79)&lt;0,0-SUM($B$79:D79),0))</f>
        <v>-93.203149415458768</v>
      </c>
      <c r="F79" s="202">
        <f>IF(((SUM($B$59:F59)+SUM($B$61:F64))+SUM($B$81:F81))&lt;0,((SUM($B$59:F59)+SUM($B$61:F64))+SUM($B$81:F81))*0.18-SUM($A$79:E79),IF(SUM($B$79:E79)&lt;0,0-SUM($B$79:E79),0))</f>
        <v>-97.117681690906409</v>
      </c>
      <c r="G79" s="202">
        <f>IF(((SUM($B$59:G59)+SUM($B$61:G64))+SUM($B$81:G81))&lt;0,((SUM($B$59:G59)+SUM($B$61:G64))+SUM($B$81:G81))*0.18-SUM($A$79:F79),IF(SUM($B$79:F79)&lt;0,0-SUM($B$79:F79),0))</f>
        <v>-101.19662432192519</v>
      </c>
      <c r="H79" s="202">
        <f>IF(((SUM($B$59:H59)+SUM($B$61:H64))+SUM($B$81:H81))&lt;0,((SUM($B$59:H59)+SUM($B$61:H64))+SUM($B$81:H81))*0.18-SUM($A$79:G79),IF(SUM($B$79:G79)&lt;0,0-SUM($B$79:G79),0))</f>
        <v>-105.44688254344646</v>
      </c>
      <c r="I79" s="202">
        <f>IF(((SUM($B$59:I59)+SUM($B$61:I64))+SUM($B$81:I81))&lt;0,((SUM($B$59:I59)+SUM($B$61:I64))+SUM($B$81:I81))*0.18-SUM($A$79:H79),IF(SUM($B$79:H79)&lt;0,0-SUM($B$79:H79),0))</f>
        <v>-109.87565161027055</v>
      </c>
      <c r="J79" s="202">
        <f>IF(((SUM($B$59:J59)+SUM($B$61:J64))+SUM($B$81:J81))&lt;0,((SUM($B$59:J59)+SUM($B$61:J64))+SUM($B$81:J81))*0.18-SUM($A$79:I79),IF(SUM($B$79:I79)&lt;0,0-SUM($B$79:I79),0))</f>
        <v>-114.49042897790162</v>
      </c>
      <c r="K79" s="202">
        <f>IF(((SUM($B$59:K59)+SUM($B$61:K64))+SUM($B$81:K81))&lt;0,((SUM($B$59:K59)+SUM($B$61:K64))+SUM($B$81:K81))*0.18-SUM($A$79:J79),IF(SUM($B$79:J79)&lt;0,0-SUM($B$79:J79),0))</f>
        <v>-119.29902699497472</v>
      </c>
      <c r="L79" s="202">
        <f>IF(((SUM($B$59:L59)+SUM($B$61:L64))+SUM($B$81:L81))&lt;0,((SUM($B$59:L59)+SUM($B$61:L64))+SUM($B$81:L81))*0.18-SUM($A$79:K79),IF(SUM($B$79:K79)&lt;0,0-SUM($B$79:K79),0))</f>
        <v>-124.3095861287627</v>
      </c>
      <c r="M79" s="202">
        <f>IF(((SUM($B$59:M59)+SUM($B$61:M64))+SUM($B$81:M81))&lt;0,((SUM($B$59:M59)+SUM($B$61:M64))+SUM($B$81:M81))*0.18-SUM($A$79:L79),IF(SUM($B$79:L79)&lt;0,0-SUM($B$79:L79),0))</f>
        <v>-129.53058874617113</v>
      </c>
      <c r="N79" s="202">
        <f>IF(((SUM($B$59:N59)+SUM($B$61:N64))+SUM($B$81:N81))&lt;0,((SUM($B$59:N59)+SUM($B$61:N64))+SUM($B$81:N81))*0.18-SUM($A$79:M79),IF(SUM($B$79:M79)&lt;0,0-SUM($B$79:M79),0))</f>
        <v>-134.97087347350998</v>
      </c>
      <c r="O79" s="202">
        <f>IF(((SUM($B$59:O59)+SUM($B$61:O64))+SUM($B$81:O81))&lt;0,((SUM($B$59:O59)+SUM($B$61:O64))+SUM($B$81:O81))*0.18-SUM($A$79:N79),IF(SUM($B$79:N79)&lt;0,0-SUM($B$79:N79),0))</f>
        <v>-140.63965015939743</v>
      </c>
      <c r="P79" s="202">
        <f>IF(((SUM($B$59:P59)+SUM($B$61:P64))+SUM($B$81:P81))&lt;0,((SUM($B$59:P59)+SUM($B$61:P64))+SUM($B$81:P81))*0.18-SUM($A$79:O79),IF(SUM($B$79:O79)&lt;0,0-SUM($B$79:O79),0))</f>
        <v>-146.54651546609193</v>
      </c>
      <c r="Q79" s="202">
        <f>IF(((SUM($B$59:Q59)+SUM($B$61:Q64))+SUM($B$81:Q81))&lt;0,((SUM($B$59:Q59)+SUM($B$61:Q64))+SUM($B$81:Q81))*0.18-SUM($A$79:P79),IF(SUM($B$79:P79)&lt;0,0-SUM($B$79:P79),0))</f>
        <v>-152.70146911566826</v>
      </c>
      <c r="R79" s="202">
        <f>IF(((SUM($B$59:R59)+SUM($B$61:R64))+SUM($B$81:R81))&lt;0,((SUM($B$59:R59)+SUM($B$61:R64))+SUM($B$81:R81))*0.18-SUM($A$79:Q79),IF(SUM($B$79:Q79)&lt;0,0-SUM($B$79:Q79),0))</f>
        <v>-159.11493081852632</v>
      </c>
      <c r="S79" s="202">
        <f>IF(((SUM($B$59:S59)+SUM($B$61:S64))+SUM($B$81:S81))&lt;0,((SUM($B$59:S59)+SUM($B$61:S64))+SUM($B$81:S81))*0.18-SUM($A$79:R79),IF(SUM($B$79:R79)&lt;0,0-SUM($B$79:R79),0))</f>
        <v>-165.79775791290467</v>
      </c>
      <c r="T79" s="202">
        <f>IF(((SUM($B$59:T59)+SUM($B$61:T64))+SUM($B$81:T81))&lt;0,((SUM($B$59:T59)+SUM($B$61:T64))+SUM($B$81:T81))*0.18-SUM($A$79:S79),IF(SUM($B$79:S79)&lt;0,0-SUM($B$79:S79),0))</f>
        <v>-172.76126374524574</v>
      </c>
      <c r="U79" s="202">
        <f>IF(((SUM($B$59:U59)+SUM($B$61:U64))+SUM($B$81:U81))&lt;0,((SUM($B$59:U59)+SUM($B$61:U64))+SUM($B$81:U81))*0.18-SUM($A$79:T79),IF(SUM($B$79:T79)&lt;0,0-SUM($B$79:T79),0))</f>
        <v>-180.01723682254669</v>
      </c>
      <c r="V79" s="202">
        <f>IF(((SUM($B$59:V59)+SUM($B$61:V64))+SUM($B$81:V81))&lt;0,((SUM($B$59:V59)+SUM($B$61:V64))+SUM($B$81:V81))*0.18-SUM($A$79:U79),IF(SUM($B$79:U79)&lt;0,0-SUM($B$79:U79),0))</f>
        <v>-187.57796076909381</v>
      </c>
      <c r="W79" s="202">
        <f>IF(((SUM($B$59:W59)+SUM($B$61:W64))+SUM($B$81:W81))&lt;0,((SUM($B$59:W59)+SUM($B$61:W64))+SUM($B$81:W81))*0.18-SUM($A$79:V79),IF(SUM($B$79:V79)&lt;0,0-SUM($B$79:V79),0))</f>
        <v>-195.45623512139582</v>
      </c>
      <c r="X79" s="202">
        <f>IF(((SUM($B$59:X59)+SUM($B$61:X64))+SUM($B$81:X81))&lt;0,((SUM($B$59:X59)+SUM($B$61:X64))+SUM($B$81:X81))*0.18-SUM($A$79:W79),IF(SUM($B$79:W79)&lt;0,0-SUM($B$79:W79),0))</f>
        <v>-203.66539699649411</v>
      </c>
      <c r="Y79" s="202">
        <f>IF(((SUM($B$59:Y59)+SUM($B$61:Y64))+SUM($B$81:Y81))&lt;0,((SUM($B$59:Y59)+SUM($B$61:Y64))+SUM($B$81:Y81))*0.18-SUM($A$79:X79),IF(SUM($B$79:X79)&lt;0,0-SUM($B$79:X79),0))</f>
        <v>-212.21934367034692</v>
      </c>
      <c r="Z79" s="202">
        <f>IF(((SUM($B$59:Z59)+SUM($B$61:Z64))+SUM($B$81:Z81))&lt;0,((SUM($B$59:Z59)+SUM($B$61:Z64))+SUM($B$81:Z81))*0.18-SUM($A$79:Y79),IF(SUM($B$79:Y79)&lt;0,0-SUM($B$79:Y79),0))</f>
        <v>-221.13255610450142</v>
      </c>
      <c r="AA79" s="202">
        <f>IF(((SUM($B$59:AA59)+SUM($B$61:AA64))+SUM($B$81:AA81))&lt;0,((SUM($B$59:AA59)+SUM($B$61:AA64))+SUM($B$81:AA81))*0.18-SUM($A$79:Z79),IF(SUM($B$79:Z79)&lt;0,0-SUM($B$79:Z79),0))</f>
        <v>-230.42012346089086</v>
      </c>
      <c r="AB79" s="202">
        <f>IF(((SUM($B$59:AB59)+SUM($B$61:AB64))+SUM($B$81:AB81))&lt;0,((SUM($B$59:AB59)+SUM($B$61:AB64))+SUM($B$81:AB81))*0.18-SUM($A$79:AA79),IF(SUM($B$79:AA79)&lt;0,0-SUM($B$79:AA79),0))</f>
        <v>-240.09776864624837</v>
      </c>
      <c r="AC79" s="202">
        <f>IF(((SUM($B$59:AC59)+SUM($B$61:AC64))+SUM($B$81:AC81))&lt;0,((SUM($B$59:AC59)+SUM($B$61:AC64))+SUM($B$81:AC81))*0.18-SUM($A$79:AB79),IF(SUM($B$79:AB79)&lt;0,0-SUM($B$79:AB79),0))</f>
        <v>-250.18187492939114</v>
      </c>
      <c r="AD79" s="202">
        <f>IF(((SUM($B$59:AD59)+SUM($B$61:AD64))+SUM($B$81:AD81))&lt;0,((SUM($B$59:AD59)+SUM($B$61:AD64))+SUM($B$81:AD81))*0.18-SUM($A$79:AC79),IF(SUM($B$79:AC79)&lt;0,0-SUM($B$79:AC79),0))</f>
        <v>-260.68951367642421</v>
      </c>
      <c r="AE79" s="202">
        <f>IF(((SUM($B$59:AE59)+SUM($B$61:AE64))+SUM($B$81:AE81))&lt;0,((SUM($B$59:AE59)+SUM($B$61:AE64))+SUM($B$81:AE81))*0.18-SUM($A$79:AD79),IF(SUM($B$79:AD79)&lt;0,0-SUM($B$79:AD79),0))</f>
        <v>-271.63847325083589</v>
      </c>
      <c r="AF79" s="202">
        <f>IF(((SUM($B$59:AF59)+SUM($B$61:AF64))+SUM($B$81:AF81))&lt;0,((SUM($B$59:AF59)+SUM($B$61:AF64))+SUM($B$81:AF81))*0.18-SUM($A$79:AE79),IF(SUM($B$79:AE79)&lt;0,0-SUM($B$79:AE79),0))</f>
        <v>-283.04728912736937</v>
      </c>
      <c r="AG79" s="202">
        <f>IF(((SUM($B$59:AG59)+SUM($B$61:AG64))+SUM($B$81:AG81))&lt;0,((SUM($B$59:AG59)+SUM($B$61:AG64))+SUM($B$81:AG81))*0.18-SUM($A$79:AF79),IF(SUM($B$79:AF79)&lt;0,0-SUM($B$79:AF79),0))</f>
        <v>-294.9352752707191</v>
      </c>
      <c r="AH79" s="202">
        <f>IF(((SUM($B$59:AH59)+SUM($B$61:AH64))+SUM($B$81:AH81))&lt;0,((SUM($B$59:AH59)+SUM($B$61:AH64))+SUM($B$81:AH81))*0.18-SUM($A$79:AG79),IF(SUM($B$79:AG79)&lt;0,0-SUM($B$79:AG79),0))</f>
        <v>-307.32255683209041</v>
      </c>
      <c r="AI79" s="202">
        <f>IF(((SUM($B$59:AI59)+SUM($B$61:AI64))+SUM($B$81:AI81))&lt;0,((SUM($B$59:AI59)+SUM($B$61:AI64))+SUM($B$81:AI81))*0.18-SUM($A$79:AH79),IF(SUM($B$79:AH79)&lt;0,0-SUM($B$79:AH79),0))</f>
        <v>-320.23010421903655</v>
      </c>
      <c r="AJ79" s="202">
        <f>IF(((SUM($B$59:AJ59)+SUM($B$61:AJ64))+SUM($B$81:AJ81))&lt;0,((SUM($B$59:AJ59)+SUM($B$61:AJ64))+SUM($B$81:AJ81))*0.18-SUM($A$79:AI79),IF(SUM($B$79:AI79)&lt;0,0-SUM($B$79:AI79),0))</f>
        <v>-333.67976859623741</v>
      </c>
      <c r="AK79" s="202">
        <f>IF(((SUM($B$59:AK59)+SUM($B$61:AK64))+SUM($B$81:AK81))&lt;0,((SUM($B$59:AK59)+SUM($B$61:AK64))+SUM($B$81:AK81))*0.18-SUM($A$79:AJ79),IF(SUM($B$79:AJ79)&lt;0,0-SUM($B$79:AJ79),0))</f>
        <v>-347.69431887727842</v>
      </c>
      <c r="AL79" s="202">
        <f>IF(((SUM($B$59:AL59)+SUM($B$61:AL64))+SUM($B$81:AL81))&lt;0,((SUM($B$59:AL59)+SUM($B$61:AL64))+SUM($B$81:AL81))*0.18-SUM($A$79:AK79),IF(SUM($B$79:AK79)&lt;0,0-SUM($B$79:AK79),0))</f>
        <v>-362.29748027012556</v>
      </c>
      <c r="AM79" s="202">
        <f>IF(((SUM($B$59:AM59)+SUM($B$61:AM64))+SUM($B$81:AM81))&lt;0,((SUM($B$59:AM59)+SUM($B$61:AM64))+SUM($B$81:AM81))*0.18-SUM($A$79:AL79),IF(SUM($B$79:AL79)&lt;0,0-SUM($B$79:AL79),0))</f>
        <v>-377.51397444147005</v>
      </c>
      <c r="AN79" s="202">
        <f>IF(((SUM($B$59:AN59)+SUM($B$61:AN64))+SUM($B$81:AN81))&lt;0,((SUM($B$59:AN59)+SUM($B$61:AN64))+SUM($B$81:AN81))*0.18-SUM($A$79:AM79),IF(SUM($B$79:AM79)&lt;0,0-SUM($B$79:AM79),0))</f>
        <v>-393.369561368012</v>
      </c>
      <c r="AO79" s="202">
        <f>IF(((SUM($B$59:AO59)+SUM($B$61:AO64))+SUM($B$81:AO81))&lt;0,((SUM($B$59:AO59)+SUM($B$61:AO64))+SUM($B$81:AO81))*0.18-SUM($A$79:AN79),IF(SUM($B$79:AN79)&lt;0,0-SUM($B$79:AN79),0))</f>
        <v>-409.89108294546895</v>
      </c>
      <c r="AP79" s="202">
        <f>IF(((SUM($B$59:AP59)+SUM($B$61:AP64))+SUM($B$81:AP81))&lt;0,((SUM($B$59:AP59)+SUM($B$61:AP64))+SUM($B$81:AP81))*0.18-SUM($A$79:AO79),IF(SUM($B$79:AO79)&lt;0,0-SUM($B$79:AO79),0))</f>
        <v>-427.10650842917767</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-38600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-38600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-7720.0490000000027</v>
      </c>
      <c r="C83" s="205">
        <f t="shared" ref="C83:V83" si="29">SUM(C75:C82)</f>
        <v>-163.70363285795247</v>
      </c>
      <c r="D83" s="205">
        <f t="shared" si="29"/>
        <v>-183.33262543798571</v>
      </c>
      <c r="E83" s="205">
        <f t="shared" si="29"/>
        <v>-203.78603570638285</v>
      </c>
      <c r="F83" s="205">
        <f t="shared" si="29"/>
        <v>-225.09848920604935</v>
      </c>
      <c r="G83" s="205">
        <f t="shared" si="29"/>
        <v>-247.306065752704</v>
      </c>
      <c r="H83" s="205">
        <f t="shared" si="29"/>
        <v>-270.44636051431758</v>
      </c>
      <c r="I83" s="205">
        <f t="shared" si="29"/>
        <v>-294.55854765591857</v>
      </c>
      <c r="J83" s="205">
        <f t="shared" si="29"/>
        <v>-319.68344665746679</v>
      </c>
      <c r="K83" s="205">
        <f t="shared" si="29"/>
        <v>-345.86359141708124</v>
      </c>
      <c r="L83" s="205">
        <f t="shared" si="29"/>
        <v>-373.14330225659796</v>
      </c>
      <c r="M83" s="205">
        <f t="shared" si="29"/>
        <v>-401.56876095137568</v>
      </c>
      <c r="N83" s="205">
        <f t="shared" si="29"/>
        <v>-431.1880889113329</v>
      </c>
      <c r="O83" s="205">
        <f t="shared" si="29"/>
        <v>-462.05142864560912</v>
      </c>
      <c r="P83" s="205">
        <f t="shared" si="29"/>
        <v>-494.21102864872455</v>
      </c>
      <c r="Q83" s="205">
        <f t="shared" si="29"/>
        <v>-527.72133185197117</v>
      </c>
      <c r="R83" s="205">
        <f t="shared" si="29"/>
        <v>-562.63906778975434</v>
      </c>
      <c r="S83" s="205">
        <f t="shared" si="29"/>
        <v>-599.02334863692408</v>
      </c>
      <c r="T83" s="205">
        <f t="shared" si="29"/>
        <v>-636.93576927967388</v>
      </c>
      <c r="U83" s="205">
        <f t="shared" si="29"/>
        <v>-1180.1129969478063</v>
      </c>
      <c r="V83" s="205">
        <f t="shared" si="29"/>
        <v>-1229.6777428196144</v>
      </c>
      <c r="W83" s="205">
        <f>SUM(W75:W82)</f>
        <v>-1281.3242080180382</v>
      </c>
      <c r="X83" s="205">
        <f>SUM(X75:X82)</f>
        <v>-1335.1398247547952</v>
      </c>
      <c r="Y83" s="205">
        <f>SUM(Y75:Y82)</f>
        <v>-1391.2156973944968</v>
      </c>
      <c r="Z83" s="205">
        <f>SUM(Z75:Z82)</f>
        <v>-1449.6467566850658</v>
      </c>
      <c r="AA83" s="205">
        <f t="shared" ref="AA83:AP83" si="30">SUM(AA75:AA82)</f>
        <v>-1510.5319204658392</v>
      </c>
      <c r="AB83" s="205">
        <f t="shared" si="30"/>
        <v>-1573.9742611254048</v>
      </c>
      <c r="AC83" s="205">
        <f t="shared" si="30"/>
        <v>-1640.0811800926724</v>
      </c>
      <c r="AD83" s="205">
        <f t="shared" si="30"/>
        <v>-1708.9645896565632</v>
      </c>
      <c r="AE83" s="205">
        <f t="shared" si="30"/>
        <v>-1780.7411024221408</v>
      </c>
      <c r="AF83" s="205">
        <f t="shared" si="30"/>
        <v>-1855.5322287238689</v>
      </c>
      <c r="AG83" s="205">
        <f t="shared" si="30"/>
        <v>-1933.4645823302715</v>
      </c>
      <c r="AH83" s="205">
        <f t="shared" si="30"/>
        <v>-2014.6700947881443</v>
      </c>
      <c r="AI83" s="205">
        <f t="shared" si="30"/>
        <v>-2099.2862387692448</v>
      </c>
      <c r="AJ83" s="205">
        <f t="shared" si="30"/>
        <v>-2187.456260797554</v>
      </c>
      <c r="AK83" s="205">
        <f t="shared" si="30"/>
        <v>-2279.3294237510509</v>
      </c>
      <c r="AL83" s="205">
        <f t="shared" si="30"/>
        <v>-2375.0612595485964</v>
      </c>
      <c r="AM83" s="205">
        <f t="shared" si="30"/>
        <v>-2474.8138324496367</v>
      </c>
      <c r="AN83" s="205">
        <f t="shared" si="30"/>
        <v>-2578.7560134125224</v>
      </c>
      <c r="AO83" s="205">
        <f t="shared" si="30"/>
        <v>-2687.0637659758486</v>
      </c>
      <c r="AP83" s="205">
        <f t="shared" si="30"/>
        <v>-2799.9204441468337</v>
      </c>
    </row>
    <row r="84" spans="1:45" ht="14.25" x14ac:dyDescent="0.2">
      <c r="A84" s="314" t="s">
        <v>549</v>
      </c>
      <c r="B84" s="205">
        <f>SUM($B$83:B83)</f>
        <v>-7720.0490000000027</v>
      </c>
      <c r="C84" s="205">
        <f>SUM($B$83:C83)</f>
        <v>-7883.7526328579552</v>
      </c>
      <c r="D84" s="205">
        <f>SUM($B$83:D83)</f>
        <v>-8067.0852582959405</v>
      </c>
      <c r="E84" s="205">
        <f>SUM($B$83:E83)</f>
        <v>-8270.8712940023233</v>
      </c>
      <c r="F84" s="205">
        <f>SUM($B$83:F83)</f>
        <v>-8495.969783208373</v>
      </c>
      <c r="G84" s="205">
        <f>SUM($B$83:G83)</f>
        <v>-8743.2758489610769</v>
      </c>
      <c r="H84" s="205">
        <f>SUM($B$83:H83)</f>
        <v>-9013.7222094753943</v>
      </c>
      <c r="I84" s="205">
        <f>SUM($B$83:I83)</f>
        <v>-9308.2807571313133</v>
      </c>
      <c r="J84" s="205">
        <f>SUM($B$83:J83)</f>
        <v>-9627.9642037887807</v>
      </c>
      <c r="K84" s="205">
        <f>SUM($B$83:K83)</f>
        <v>-9973.8277952058615</v>
      </c>
      <c r="L84" s="205">
        <f>SUM($B$83:L83)</f>
        <v>-10346.97109746246</v>
      </c>
      <c r="M84" s="205">
        <f>SUM($B$83:M83)</f>
        <v>-10748.539858413835</v>
      </c>
      <c r="N84" s="205">
        <f>SUM($B$83:N83)</f>
        <v>-11179.727947325167</v>
      </c>
      <c r="O84" s="205">
        <f>SUM($B$83:O83)</f>
        <v>-11641.779375970777</v>
      </c>
      <c r="P84" s="205">
        <f>SUM($B$83:P83)</f>
        <v>-12135.990404619501</v>
      </c>
      <c r="Q84" s="205">
        <f>SUM($B$83:Q83)</f>
        <v>-12663.711736471472</v>
      </c>
      <c r="R84" s="205">
        <f>SUM($B$83:R83)</f>
        <v>-13226.350804261227</v>
      </c>
      <c r="S84" s="205">
        <f>SUM($B$83:S83)</f>
        <v>-13825.37415289815</v>
      </c>
      <c r="T84" s="205">
        <f>SUM($B$83:T83)</f>
        <v>-14462.309922177825</v>
      </c>
      <c r="U84" s="205">
        <f>SUM($B$83:U83)</f>
        <v>-15642.422919125631</v>
      </c>
      <c r="V84" s="205">
        <f>SUM($B$83:V83)</f>
        <v>-16872.100661945246</v>
      </c>
      <c r="W84" s="205">
        <f>SUM($B$83:W83)</f>
        <v>-18153.424869963284</v>
      </c>
      <c r="X84" s="205">
        <f>SUM($B$83:X83)</f>
        <v>-19488.564694718079</v>
      </c>
      <c r="Y84" s="205">
        <f>SUM($B$83:Y83)</f>
        <v>-20879.780392112578</v>
      </c>
      <c r="Z84" s="205">
        <f>SUM($B$83:Z83)</f>
        <v>-22329.427148797644</v>
      </c>
      <c r="AA84" s="205">
        <f>SUM($B$83:AA83)</f>
        <v>-23839.959069263485</v>
      </c>
      <c r="AB84" s="205">
        <f>SUM($B$83:AB83)</f>
        <v>-25413.933330388889</v>
      </c>
      <c r="AC84" s="205">
        <f>SUM($B$83:AC83)</f>
        <v>-27054.01451048156</v>
      </c>
      <c r="AD84" s="205">
        <f>SUM($B$83:AD83)</f>
        <v>-28762.979100138124</v>
      </c>
      <c r="AE84" s="205">
        <f>SUM($B$83:AE83)</f>
        <v>-30543.720202560264</v>
      </c>
      <c r="AF84" s="205">
        <f>SUM($B$83:AF83)</f>
        <v>-32399.252431284134</v>
      </c>
      <c r="AG84" s="205">
        <f>SUM($B$83:AG83)</f>
        <v>-34332.717013614405</v>
      </c>
      <c r="AH84" s="205">
        <f>SUM($B$83:AH83)</f>
        <v>-36347.387108402552</v>
      </c>
      <c r="AI84" s="205">
        <f>SUM($B$83:AI83)</f>
        <v>-38446.673347171796</v>
      </c>
      <c r="AJ84" s="205">
        <f>SUM($B$83:AJ83)</f>
        <v>-40634.129607969349</v>
      </c>
      <c r="AK84" s="205">
        <f>SUM($B$83:AK83)</f>
        <v>-42913.459031720398</v>
      </c>
      <c r="AL84" s="205">
        <f>SUM($B$83:AL83)</f>
        <v>-45288.520291268993</v>
      </c>
      <c r="AM84" s="205">
        <f>SUM($B$83:AM83)</f>
        <v>-47763.334123718632</v>
      </c>
      <c r="AN84" s="205">
        <f>SUM($B$83:AN83)</f>
        <v>-50342.090137131156</v>
      </c>
      <c r="AO84" s="205">
        <f>SUM($B$83:AO83)</f>
        <v>-53029.153903107006</v>
      </c>
      <c r="AP84" s="205">
        <f>SUM($B$83:AP83)</f>
        <v>-55829.074347253838</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-4019.4385426434678</v>
      </c>
      <c r="C86" s="205">
        <f>C83*C85</f>
        <v>-70.732108776325617</v>
      </c>
      <c r="D86" s="205">
        <f t="shared" ref="D86:AO86" si="32">D83*D85</f>
        <v>-65.737169420336926</v>
      </c>
      <c r="E86" s="205">
        <f t="shared" si="32"/>
        <v>-60.639919493428152</v>
      </c>
      <c r="F86" s="205">
        <f t="shared" si="32"/>
        <v>-55.586551036471135</v>
      </c>
      <c r="G86" s="205">
        <f t="shared" si="32"/>
        <v>-50.680964331674545</v>
      </c>
      <c r="H86" s="205">
        <f t="shared" si="32"/>
        <v>-45.994319288000312</v>
      </c>
      <c r="I86" s="205">
        <f t="shared" si="32"/>
        <v>-41.57264313606273</v>
      </c>
      <c r="J86" s="205">
        <f t="shared" si="32"/>
        <v>-37.442868221229652</v>
      </c>
      <c r="K86" s="205">
        <f t="shared" si="32"/>
        <v>-33.617604260300396</v>
      </c>
      <c r="L86" s="205">
        <f t="shared" si="32"/>
        <v>-30.098892603375507</v>
      </c>
      <c r="M86" s="205">
        <f t="shared" si="32"/>
        <v>-26.88114356816094</v>
      </c>
      <c r="N86" s="205">
        <f t="shared" si="32"/>
        <v>-23.95341993597571</v>
      </c>
      <c r="O86" s="205">
        <f t="shared" si="32"/>
        <v>-21.301198691921655</v>
      </c>
      <c r="P86" s="205">
        <f t="shared" si="32"/>
        <v>-18.907717801031406</v>
      </c>
      <c r="Q86" s="205">
        <f t="shared" si="32"/>
        <v>-16.754994205618736</v>
      </c>
      <c r="R86" s="205">
        <f t="shared" si="32"/>
        <v>-14.824582458024347</v>
      </c>
      <c r="S86" s="205">
        <f t="shared" si="32"/>
        <v>-13.098129770344555</v>
      </c>
      <c r="T86" s="205">
        <f t="shared" si="32"/>
        <v>-11.5577721960339</v>
      </c>
      <c r="U86" s="205">
        <f t="shared" si="32"/>
        <v>-17.77112975699405</v>
      </c>
      <c r="V86" s="205">
        <f t="shared" si="32"/>
        <v>-15.3672341965044</v>
      </c>
      <c r="W86" s="205">
        <f t="shared" si="32"/>
        <v>-13.288512890255255</v>
      </c>
      <c r="X86" s="205">
        <f t="shared" si="32"/>
        <v>-11.490979611324454</v>
      </c>
      <c r="Y86" s="205">
        <f t="shared" si="32"/>
        <v>-9.9365981369295291</v>
      </c>
      <c r="Z86" s="205">
        <f t="shared" si="32"/>
        <v>-8.5924773930959084</v>
      </c>
      <c r="AA86" s="205">
        <f t="shared" si="32"/>
        <v>-7.4301754718721469</v>
      </c>
      <c r="AB86" s="205">
        <f t="shared" si="32"/>
        <v>-6.4250977939342571</v>
      </c>
      <c r="AC86" s="205">
        <f t="shared" si="32"/>
        <v>-5.5559766815597476</v>
      </c>
      <c r="AD86" s="205">
        <f t="shared" si="32"/>
        <v>-4.8044213296143168</v>
      </c>
      <c r="AE86" s="205">
        <f t="shared" si="32"/>
        <v>-4.1545286518324698</v>
      </c>
      <c r="AF86" s="205">
        <f t="shared" si="32"/>
        <v>-3.5925467678086545</v>
      </c>
      <c r="AG86" s="205">
        <f t="shared" si="32"/>
        <v>-3.1065840100054918</v>
      </c>
      <c r="AH86" s="205">
        <f t="shared" si="32"/>
        <v>-2.686357293299356</v>
      </c>
      <c r="AI86" s="205">
        <f t="shared" si="32"/>
        <v>-2.322974522504504</v>
      </c>
      <c r="AJ86" s="205">
        <f t="shared" si="32"/>
        <v>-2.0087464335682101</v>
      </c>
      <c r="AK86" s="205">
        <f t="shared" si="32"/>
        <v>-1.737023886952759</v>
      </c>
      <c r="AL86" s="205">
        <f t="shared" si="32"/>
        <v>-1.5020571702944197</v>
      </c>
      <c r="AM86" s="205">
        <f t="shared" si="32"/>
        <v>-1.2988743331508585</v>
      </c>
      <c r="AN86" s="205">
        <f t="shared" si="32"/>
        <v>-1.123175979371946</v>
      </c>
      <c r="AO86" s="205">
        <f t="shared" si="32"/>
        <v>-0.97124429087598985</v>
      </c>
      <c r="AP86" s="205">
        <f>AP83*AP85</f>
        <v>-0.839864357753346</v>
      </c>
    </row>
    <row r="87" spans="1:45" ht="14.25" x14ac:dyDescent="0.2">
      <c r="A87" s="313" t="s">
        <v>551</v>
      </c>
      <c r="B87" s="205">
        <f>SUM($B$86:B86)</f>
        <v>-4019.4385426434678</v>
      </c>
      <c r="C87" s="205">
        <f>SUM($B$86:C86)</f>
        <v>-4090.1706514197936</v>
      </c>
      <c r="D87" s="205">
        <f>SUM($B$86:D86)</f>
        <v>-4155.9078208401306</v>
      </c>
      <c r="E87" s="205">
        <f>SUM($B$86:E86)</f>
        <v>-4216.547740333559</v>
      </c>
      <c r="F87" s="205">
        <f>SUM($B$86:F86)</f>
        <v>-4272.13429137003</v>
      </c>
      <c r="G87" s="205">
        <f>SUM($B$86:G86)</f>
        <v>-4322.8152557017047</v>
      </c>
      <c r="H87" s="205">
        <f>SUM($B$86:H86)</f>
        <v>-4368.8095749897047</v>
      </c>
      <c r="I87" s="205">
        <f>SUM($B$86:I86)</f>
        <v>-4410.3822181257674</v>
      </c>
      <c r="J87" s="205">
        <f>SUM($B$86:J86)</f>
        <v>-4447.8250863469966</v>
      </c>
      <c r="K87" s="205">
        <f>SUM($B$86:K86)</f>
        <v>-4481.4426906072968</v>
      </c>
      <c r="L87" s="205">
        <f>SUM($B$86:L86)</f>
        <v>-4511.5415832106719</v>
      </c>
      <c r="M87" s="205">
        <f>SUM($B$86:M86)</f>
        <v>-4538.4227267788328</v>
      </c>
      <c r="N87" s="205">
        <f>SUM($B$86:N86)</f>
        <v>-4562.3761467148088</v>
      </c>
      <c r="O87" s="205">
        <f>SUM($B$86:O86)</f>
        <v>-4583.6773454067306</v>
      </c>
      <c r="P87" s="205">
        <f>SUM($B$86:P86)</f>
        <v>-4602.5850632077618</v>
      </c>
      <c r="Q87" s="205">
        <f>SUM($B$86:Q86)</f>
        <v>-4619.3400574133802</v>
      </c>
      <c r="R87" s="205">
        <f>SUM($B$86:R86)</f>
        <v>-4634.1646398714047</v>
      </c>
      <c r="S87" s="205">
        <f>SUM($B$86:S86)</f>
        <v>-4647.2627696417494</v>
      </c>
      <c r="T87" s="205">
        <f>SUM($B$86:T86)</f>
        <v>-4658.8205418377829</v>
      </c>
      <c r="U87" s="205">
        <f>SUM($B$86:U86)</f>
        <v>-4676.5916715947769</v>
      </c>
      <c r="V87" s="205">
        <f>SUM($B$86:V86)</f>
        <v>-4691.9589057912817</v>
      </c>
      <c r="W87" s="205">
        <f>SUM($B$86:W86)</f>
        <v>-4705.2474186815371</v>
      </c>
      <c r="X87" s="205">
        <f>SUM($B$86:X86)</f>
        <v>-4716.7383982928613</v>
      </c>
      <c r="Y87" s="205">
        <f>SUM($B$86:Y86)</f>
        <v>-4726.6749964297906</v>
      </c>
      <c r="Z87" s="205">
        <f>SUM($B$86:Z86)</f>
        <v>-4735.2674738228861</v>
      </c>
      <c r="AA87" s="205">
        <f>SUM($B$86:AA86)</f>
        <v>-4742.6976492947579</v>
      </c>
      <c r="AB87" s="205">
        <f>SUM($B$86:AB86)</f>
        <v>-4749.1227470886924</v>
      </c>
      <c r="AC87" s="205">
        <f>SUM($B$86:AC86)</f>
        <v>-4754.678723770252</v>
      </c>
      <c r="AD87" s="205">
        <f>SUM($B$86:AD86)</f>
        <v>-4759.4831450998663</v>
      </c>
      <c r="AE87" s="205">
        <f>SUM($B$86:AE86)</f>
        <v>-4763.6376737516985</v>
      </c>
      <c r="AF87" s="205">
        <f>SUM($B$86:AF86)</f>
        <v>-4767.2302205195074</v>
      </c>
      <c r="AG87" s="205">
        <f>SUM($B$86:AG86)</f>
        <v>-4770.3368045295128</v>
      </c>
      <c r="AH87" s="205">
        <f>SUM($B$86:AH86)</f>
        <v>-4773.0231618228127</v>
      </c>
      <c r="AI87" s="205">
        <f>SUM($B$86:AI86)</f>
        <v>-4775.3461363453171</v>
      </c>
      <c r="AJ87" s="205">
        <f>SUM($B$86:AJ86)</f>
        <v>-4777.3548827788854</v>
      </c>
      <c r="AK87" s="205">
        <f>SUM($B$86:AK86)</f>
        <v>-4779.091906665838</v>
      </c>
      <c r="AL87" s="205">
        <f>SUM($B$86:AL86)</f>
        <v>-4780.5939638361324</v>
      </c>
      <c r="AM87" s="205">
        <f>SUM($B$86:AM86)</f>
        <v>-4781.8928381692831</v>
      </c>
      <c r="AN87" s="205">
        <f>SUM($B$86:AN86)</f>
        <v>-4783.0160141486549</v>
      </c>
      <c r="AO87" s="205">
        <f>SUM($B$86:AO86)</f>
        <v>-4783.9872584395307</v>
      </c>
      <c r="AP87" s="205">
        <f>SUM($B$86:AP86)</f>
        <v>-4784.8271227972837</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9" t="s">
        <v>560</v>
      </c>
      <c r="B97" s="469"/>
      <c r="C97" s="469"/>
      <c r="D97" s="469"/>
      <c r="E97" s="469"/>
      <c r="F97" s="469"/>
      <c r="G97" s="469"/>
      <c r="H97" s="469"/>
      <c r="I97" s="469"/>
      <c r="J97" s="469"/>
      <c r="K97" s="469"/>
      <c r="L97" s="469"/>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-20097.065154125034</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-20097.065154125034</v>
      </c>
      <c r="AR99" s="334"/>
      <c r="AS99" s="334"/>
    </row>
    <row r="100" spans="1:71" s="338" customFormat="1" x14ac:dyDescent="0.2">
      <c r="A100" s="336">
        <f>AQ99</f>
        <v>-20097.065154125034</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-4784.8271227972837</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0.7619141359147571</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-4.5115415832106716E-3</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0" t="s">
        <v>574</v>
      </c>
      <c r="C116" s="471"/>
      <c r="D116" s="470" t="s">
        <v>575</v>
      </c>
      <c r="E116" s="471"/>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3.8600000000000002E-2</v>
      </c>
      <c r="C122" s="348"/>
      <c r="D122" s="464" t="s">
        <v>320</v>
      </c>
      <c r="E122" s="367" t="s">
        <v>520</v>
      </c>
      <c r="F122" s="368">
        <v>35</v>
      </c>
      <c r="G122" s="465"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4"/>
      <c r="E123" s="367" t="s">
        <v>521</v>
      </c>
      <c r="F123" s="368">
        <v>30</v>
      </c>
      <c r="G123" s="465"/>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4"/>
      <c r="E124" s="367" t="s">
        <v>585</v>
      </c>
      <c r="F124" s="368">
        <v>30</v>
      </c>
      <c r="G124" s="465"/>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4"/>
      <c r="E125" s="367" t="s">
        <v>586</v>
      </c>
      <c r="F125" s="368">
        <v>30</v>
      </c>
      <c r="G125" s="465"/>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38600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0.01</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9" t="str">
        <f>'2. паспорт  ТП'!A4:S4</f>
        <v>Год раскрытия информации: 2022 год</v>
      </c>
      <c r="B5" s="409"/>
      <c r="C5" s="409"/>
      <c r="D5" s="409"/>
      <c r="E5" s="409"/>
      <c r="F5" s="409"/>
      <c r="G5" s="409"/>
      <c r="H5" s="409"/>
      <c r="I5" s="409"/>
      <c r="J5" s="409"/>
      <c r="K5" s="409"/>
      <c r="L5" s="40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7" t="str">
        <f>'1. паспорт местоположение'!A12:C12</f>
        <v>L_140-163</v>
      </c>
      <c r="B12" s="417"/>
      <c r="C12" s="417"/>
      <c r="D12" s="417"/>
      <c r="E12" s="417"/>
      <c r="F12" s="417"/>
      <c r="G12" s="417"/>
      <c r="H12" s="417"/>
      <c r="I12" s="417"/>
      <c r="J12" s="417"/>
      <c r="K12" s="417"/>
      <c r="L12" s="417"/>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7" t="str">
        <f>'1. паспорт местоположение'!A15</f>
        <v xml:space="preserve">Приобретение электросетевого комплекса ул.Московская, г. Зеленоградск, Калининградской обл. </v>
      </c>
      <c r="B15" s="417"/>
      <c r="C15" s="417"/>
      <c r="D15" s="417"/>
      <c r="E15" s="417"/>
      <c r="F15" s="417"/>
      <c r="G15" s="417"/>
      <c r="H15" s="417"/>
      <c r="I15" s="417"/>
      <c r="J15" s="417"/>
      <c r="K15" s="417"/>
      <c r="L15" s="417"/>
    </row>
    <row r="16" spans="1:44" x14ac:dyDescent="0.25">
      <c r="A16" s="418" t="s">
        <v>4</v>
      </c>
      <c r="B16" s="418"/>
      <c r="C16" s="418"/>
      <c r="D16" s="418"/>
      <c r="E16" s="418"/>
      <c r="F16" s="418"/>
      <c r="G16" s="418"/>
      <c r="H16" s="418"/>
      <c r="I16" s="418"/>
      <c r="J16" s="418"/>
      <c r="K16" s="418"/>
      <c r="L16" s="418"/>
    </row>
    <row r="17" spans="1:12" ht="15.75" customHeight="1" x14ac:dyDescent="0.25">
      <c r="L17" s="87"/>
    </row>
    <row r="18" spans="1:12" x14ac:dyDescent="0.25">
      <c r="K18" s="86"/>
    </row>
    <row r="19" spans="1:12" ht="15.75" customHeight="1" x14ac:dyDescent="0.25">
      <c r="A19" s="481" t="s">
        <v>472</v>
      </c>
      <c r="B19" s="481"/>
      <c r="C19" s="481"/>
      <c r="D19" s="481"/>
      <c r="E19" s="481"/>
      <c r="F19" s="481"/>
      <c r="G19" s="481"/>
      <c r="H19" s="481"/>
      <c r="I19" s="481"/>
      <c r="J19" s="481"/>
      <c r="K19" s="481"/>
      <c r="L19" s="481"/>
    </row>
    <row r="20" spans="1:12" x14ac:dyDescent="0.25">
      <c r="A20" s="60"/>
      <c r="B20" s="60"/>
      <c r="C20" s="85"/>
      <c r="D20" s="85"/>
      <c r="E20" s="85"/>
      <c r="F20" s="85"/>
      <c r="G20" s="85"/>
      <c r="H20" s="85"/>
      <c r="I20" s="85"/>
      <c r="J20" s="85"/>
      <c r="K20" s="85"/>
      <c r="L20" s="85"/>
    </row>
    <row r="21" spans="1:12" ht="28.5" customHeight="1" x14ac:dyDescent="0.25">
      <c r="A21" s="482" t="s">
        <v>216</v>
      </c>
      <c r="B21" s="482" t="s">
        <v>215</v>
      </c>
      <c r="C21" s="488" t="s">
        <v>404</v>
      </c>
      <c r="D21" s="488"/>
      <c r="E21" s="488"/>
      <c r="F21" s="488"/>
      <c r="G21" s="488"/>
      <c r="H21" s="488"/>
      <c r="I21" s="483" t="s">
        <v>214</v>
      </c>
      <c r="J21" s="485" t="s">
        <v>406</v>
      </c>
      <c r="K21" s="482" t="s">
        <v>213</v>
      </c>
      <c r="L21" s="484" t="s">
        <v>405</v>
      </c>
    </row>
    <row r="22" spans="1:12" ht="58.5" customHeight="1" x14ac:dyDescent="0.25">
      <c r="A22" s="482"/>
      <c r="B22" s="482"/>
      <c r="C22" s="489" t="s">
        <v>2</v>
      </c>
      <c r="D22" s="489"/>
      <c r="E22" s="490" t="s">
        <v>516</v>
      </c>
      <c r="F22" s="491"/>
      <c r="G22" s="490" t="s">
        <v>530</v>
      </c>
      <c r="H22" s="491"/>
      <c r="I22" s="483"/>
      <c r="J22" s="486"/>
      <c r="K22" s="482"/>
      <c r="L22" s="484"/>
    </row>
    <row r="23" spans="1:12" ht="31.5" x14ac:dyDescent="0.25">
      <c r="A23" s="482"/>
      <c r="B23" s="482"/>
      <c r="C23" s="84" t="s">
        <v>212</v>
      </c>
      <c r="D23" s="84" t="s">
        <v>211</v>
      </c>
      <c r="E23" s="84" t="s">
        <v>212</v>
      </c>
      <c r="F23" s="84" t="s">
        <v>211</v>
      </c>
      <c r="G23" s="84" t="s">
        <v>212</v>
      </c>
      <c r="H23" s="84" t="s">
        <v>211</v>
      </c>
      <c r="I23" s="483"/>
      <c r="J23" s="487"/>
      <c r="K23" s="482"/>
      <c r="L23" s="484"/>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44357</v>
      </c>
      <c r="F53" s="247">
        <v>44357</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2022-02-11T12:29:05Z</dcterms:modified>
</cp:coreProperties>
</file>