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J57" i="27" l="1"/>
  <c r="A15" i="10"/>
  <c r="A12" i="10"/>
  <c r="A9" i="10"/>
  <c r="A5" i="10"/>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E25" i="14"/>
  <c r="R27"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G84" i="26"/>
  <c r="F84" i="26"/>
  <c r="F89" i="26" s="1"/>
  <c r="G88" i="26"/>
  <c r="F88" i="26"/>
  <c r="P75" i="26"/>
  <c r="H56" i="26"/>
  <c r="H69" i="26" s="1"/>
  <c r="R67" i="26"/>
  <c r="Q76" i="26"/>
  <c r="Q68" i="26"/>
  <c r="I53" i="26"/>
  <c r="G89" i="26" l="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I78" i="26" s="1"/>
  <c r="I83" i="26" s="1"/>
  <c r="I86" i="26" s="1"/>
  <c r="J55" i="26"/>
  <c r="J82" i="26" s="1"/>
  <c r="T76" i="26"/>
  <c r="U67" i="26"/>
  <c r="T68" i="26"/>
  <c r="I72" i="26" l="1"/>
  <c r="H86" i="26"/>
  <c r="H84" i="26"/>
  <c r="H89" i="26" s="1"/>
  <c r="I88" i="26"/>
  <c r="H88" i="26"/>
  <c r="I84" i="26"/>
  <c r="K53" i="26"/>
  <c r="K55" i="26" s="1"/>
  <c r="J56" i="26"/>
  <c r="J69" i="26" s="1"/>
  <c r="J77" i="26" s="1"/>
  <c r="T75" i="26"/>
  <c r="V67" i="26"/>
  <c r="U76" i="26"/>
  <c r="U68" i="26"/>
  <c r="I89" i="26" l="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M53" i="26"/>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U86" i="26"/>
  <c r="U87" i="26" s="1"/>
  <c r="U90" i="26" s="1"/>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X70" i="26"/>
  <c r="Y53" i="26"/>
  <c r="Y55" i="26" l="1"/>
  <c r="Y82" i="26" s="1"/>
  <c r="X71" i="26"/>
  <c r="X78" i="26" s="1"/>
  <c r="X83" i="26" s="1"/>
  <c r="Z53" i="26" l="1"/>
  <c r="X86" i="26"/>
  <c r="X87" i="26" s="1"/>
  <c r="X90" i="26" s="1"/>
  <c r="X88" i="26"/>
  <c r="X84" i="26"/>
  <c r="X89" i="26" s="1"/>
  <c r="Y56" i="26"/>
  <c r="Y69" i="26" s="1"/>
  <c r="Y70" i="26" s="1"/>
  <c r="X72" i="26"/>
  <c r="Y77" i="26"/>
  <c r="Z55" i="26"/>
  <c r="Z82" i="26" s="1"/>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C70" i="26"/>
  <c r="AB77" i="26"/>
  <c r="AB70" i="26"/>
  <c r="AD82" i="26" l="1"/>
  <c r="AD56" i="26"/>
  <c r="AD69" i="26" s="1"/>
  <c r="AD70" i="26" s="1"/>
  <c r="AE53" i="26"/>
  <c r="AE55" i="26" s="1"/>
  <c r="AE82" i="26" s="1"/>
  <c r="AD77" i="26"/>
  <c r="AB71" i="26"/>
  <c r="AB78" i="26" s="1"/>
  <c r="AB83" i="26" s="1"/>
  <c r="AC71" i="26"/>
  <c r="AF53" i="26" l="1"/>
  <c r="AB86" i="26"/>
  <c r="AB87" i="26" s="1"/>
  <c r="AB90" i="26" s="1"/>
  <c r="AB84" i="26"/>
  <c r="AB89" i="26" s="1"/>
  <c r="AB88" i="26"/>
  <c r="AE56" i="26"/>
  <c r="AE69" i="26" s="1"/>
  <c r="AE70" i="26" s="1"/>
  <c r="AC78" i="26"/>
  <c r="AC83" i="26" s="1"/>
  <c r="AC72" i="26"/>
  <c r="AB72" i="26"/>
  <c r="AE77" i="26"/>
  <c r="AD71" i="26"/>
  <c r="AD72" i="26" s="1"/>
  <c r="AF55" i="26"/>
  <c r="AF56" i="26" s="1"/>
  <c r="AF69" i="26" s="1"/>
  <c r="AD78" i="26" l="1"/>
  <c r="AD83" i="26" s="1"/>
  <c r="AD86" i="26" s="1"/>
  <c r="AC86" i="26"/>
  <c r="AC87" i="26" s="1"/>
  <c r="AC90" i="26" s="1"/>
  <c r="AC84" i="26"/>
  <c r="AC89" i="26" s="1"/>
  <c r="AC88" i="26"/>
  <c r="AF77" i="26"/>
  <c r="AF70" i="26"/>
  <c r="AE71" i="26"/>
  <c r="AE78" i="26" s="1"/>
  <c r="AE83" i="26" s="1"/>
  <c r="AG53" i="26"/>
  <c r="AF82" i="26"/>
  <c r="AD84" i="26" l="1"/>
  <c r="AD89" i="26" s="1"/>
  <c r="AD88" i="26"/>
  <c r="AE86" i="26"/>
  <c r="AE87" i="26" s="1"/>
  <c r="AE88" i="26"/>
  <c r="AE84" i="26"/>
  <c r="AE89" i="26" s="1"/>
  <c r="AD87" i="26"/>
  <c r="AD90" i="26" s="1"/>
  <c r="AE72" i="26"/>
  <c r="AF71" i="26"/>
  <c r="AF78" i="26" s="1"/>
  <c r="AF83" i="26" s="1"/>
  <c r="AG55" i="26"/>
  <c r="AF86" i="26" l="1"/>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90" i="26"/>
  <c r="AP72" i="26"/>
</calcChain>
</file>

<file path=xl/sharedStrings.xml><?xml version="1.0" encoding="utf-8"?>
<sst xmlns="http://schemas.openxmlformats.org/spreadsheetml/2006/main" count="1125" uniqueCount="618">
  <si>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</si>
  <si>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</si>
  <si>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</si>
  <si>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</si>
  <si>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</si>
  <si>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</si>
  <si>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</si>
  <si>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</si>
  <si>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</si>
  <si>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</si>
  <si>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</si>
  <si>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</si>
  <si>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</si>
  <si>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</si>
  <si>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</si>
  <si>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</si>
  <si>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</si>
  <si>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</si>
  <si>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</si>
  <si>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</si>
  <si>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</si>
  <si>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</si>
  <si>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</si>
  <si>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</si>
  <si>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</si>
  <si>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</si>
  <si>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</si>
  <si>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</si>
  <si>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</si>
  <si>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</si>
  <si>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</si>
  <si>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</si>
  <si>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</si>
  <si>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</si>
  <si>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</si>
  <si>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</si>
  <si>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</si>
  <si>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</si>
  <si>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</si>
  <si>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</si>
  <si>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</si>
  <si>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</si>
  <si>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</si>
  <si>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</si>
  <si>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</si>
  <si>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</si>
  <si>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</si>
  <si>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</si>
  <si>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</si>
  <si>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</si>
  <si>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</si>
  <si>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</si>
  <si>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</si>
  <si>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</si>
  <si>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</si>
  <si>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</si>
  <si>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</si>
  <si>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</si>
  <si>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</si>
  <si>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</si>
  <si>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</si>
  <si>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</si>
  <si>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</si>
  <si>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</si>
  <si>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</si>
  <si>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</si>
  <si>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</si>
  <si>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</si>
  <si>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</si>
  <si>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</si>
  <si>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</si>
  <si>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</si>
  <si>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</si>
  <si>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</si>
  <si>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</si>
  <si>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</si>
  <si>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</si>
  <si>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</si>
  <si>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</si>
  <si>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</si>
  <si>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</si>
  <si>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</si>
  <si>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</si>
  <si>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</si>
  <si>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</si>
  <si>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</si>
  <si>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</si>
  <si>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</si>
  <si>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</si>
  <si>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</si>
  <si>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</si>
  <si>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</si>
  <si>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</si>
  <si>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</si>
  <si>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</si>
  <si>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</si>
  <si>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</si>
  <si>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</si>
  <si>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</si>
  <si>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</si>
  <si>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</si>
  <si>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</si>
  <si>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</si>
  <si>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</si>
  <si>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</si>
  <si>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</si>
  <si>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</si>
  <si>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</si>
  <si>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</si>
  <si>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</si>
  <si>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</si>
  <si>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</si>
  <si>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</si>
  <si>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</si>
  <si>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</si>
  <si>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</si>
  <si>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</si>
  <si>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</si>
  <si>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</si>
  <si>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</si>
  <si>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</si>
  <si>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</si>
  <si>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</si>
  <si>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</si>
  <si>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</si>
  <si>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</si>
  <si>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</si>
  <si>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</si>
  <si>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</si>
  <si>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</si>
  <si>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</si>
  <si>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</si>
  <si>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</si>
  <si>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</si>
  <si>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</si>
  <si>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</si>
  <si>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</si>
  <si>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</si>
  <si>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</si>
  <si>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</si>
  <si>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</si>
  <si>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</si>
  <si>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</si>
  <si>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</si>
  <si>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</si>
  <si>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</si>
  <si>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</si>
  <si>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</si>
  <si>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</si>
  <si>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</si>
  <si>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</si>
  <si>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</si>
  <si>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</si>
  <si>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</si>
  <si>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</si>
  <si>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</si>
  <si>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</si>
  <si>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</si>
  <si>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</si>
  <si>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</si>
  <si>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</si>
  <si>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</si>
  <si>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</si>
  <si>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</si>
  <si>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</si>
  <si>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</si>
  <si>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</si>
  <si>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</si>
  <si>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</si>
  <si>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</si>
  <si>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</si>
  <si>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</si>
  <si>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</si>
  <si>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</si>
  <si>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</si>
  <si>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</si>
  <si>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</si>
  <si>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</si>
  <si>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</si>
  <si>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</si>
  <si>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</si>
  <si>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</si>
  <si>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</si>
  <si>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</si>
  <si>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</si>
  <si>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</si>
  <si>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</si>
  <si>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</si>
  <si>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</si>
  <si>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</si>
  <si>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</si>
  <si>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</si>
  <si>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</si>
  <si>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</si>
  <si>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</si>
  <si>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</si>
  <si>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</si>
  <si>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</si>
  <si>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</si>
  <si>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</si>
  <si>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</si>
  <si>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</si>
  <si>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</si>
  <si>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</si>
  <si>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</si>
  <si>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</si>
  <si>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</si>
  <si>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</si>
  <si>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</si>
  <si>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</si>
  <si>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</si>
  <si>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</si>
  <si>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</si>
  <si>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</si>
  <si>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</si>
  <si>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</si>
  <si>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</si>
  <si>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</si>
  <si>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</si>
  <si>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</si>
  <si>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</si>
  <si>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</si>
  <si>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</si>
  <si>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</si>
  <si>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</si>
  <si>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</si>
  <si>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</si>
  <si>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</si>
  <si>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</si>
  <si>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</si>
  <si>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</si>
  <si>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</si>
  <si>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</si>
  <si>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</si>
  <si>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</si>
  <si>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</si>
  <si>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</si>
  <si>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</si>
  <si>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</si>
  <si>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</si>
  <si>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</si>
  <si>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</si>
  <si>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</si>
  <si>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</si>
  <si>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</si>
  <si>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</si>
  <si>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</si>
  <si>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</si>
  <si>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</si>
  <si>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</si>
  <si>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</si>
  <si>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</si>
  <si>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</si>
  <si>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</si>
  <si>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</si>
  <si>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</si>
  <si>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</si>
  <si>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</si>
  <si>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</si>
  <si>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</si>
  <si>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</si>
  <si>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</si>
  <si>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</si>
  <si>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</si>
  <si>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</si>
  <si>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</si>
  <si>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</si>
  <si>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</si>
  <si>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</si>
  <si>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</si>
  <si>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</si>
  <si>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</si>
  <si>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</si>
  <si>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</si>
  <si>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</si>
  <si>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</si>
  <si>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</si>
  <si>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</si>
  <si>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</si>
  <si>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</si>
  <si>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</si>
  <si>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</si>
  <si>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</si>
  <si>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</si>
  <si>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</si>
  <si>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</si>
  <si>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</si>
  <si>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</si>
  <si>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</si>
  <si>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</si>
  <si>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</si>
  <si>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</si>
  <si>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</si>
  <si>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</si>
  <si>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</si>
  <si>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</si>
  <si>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</si>
  <si>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</si>
  <si>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</si>
  <si>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</si>
  <si>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</si>
  <si>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</si>
  <si>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</si>
  <si>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</si>
  <si>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</si>
  <si>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</si>
  <si>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</si>
  <si>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</si>
  <si>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</si>
  <si>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</si>
  <si>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</si>
  <si>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</si>
  <si>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</si>
  <si>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</si>
  <si>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</si>
  <si>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</si>
  <si>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</si>
  <si>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</si>
  <si>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</si>
  <si>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</si>
  <si>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</si>
  <si>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</si>
  <si>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</si>
  <si>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</si>
  <si>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</si>
  <si>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</si>
  <si>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</si>
  <si>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</si>
  <si>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</si>
  <si>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</si>
  <si>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</si>
  <si>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</si>
  <si>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</si>
  <si>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</si>
  <si>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</si>
  <si>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</si>
  <si>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</si>
  <si>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</si>
  <si>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</si>
  <si>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</si>
  <si>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</si>
  <si>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</si>
  <si>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</si>
  <si>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</si>
  <si>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</si>
  <si>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</si>
  <si>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</si>
  <si>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</si>
  <si>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</si>
  <si>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</si>
  <si>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</si>
  <si>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</si>
  <si>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</si>
  <si>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</si>
  <si>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</si>
  <si>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</si>
  <si>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</si>
  <si>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</si>
  <si>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</si>
  <si>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</si>
  <si>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</si>
  <si>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</si>
  <si>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</si>
  <si>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</si>
  <si>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</si>
  <si>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</si>
  <si>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</si>
  <si>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</si>
  <si>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</si>
  <si>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</si>
  <si>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</si>
  <si>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</si>
  <si>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</si>
  <si>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</si>
  <si>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</si>
  <si>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</si>
  <si>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</si>
  <si>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</si>
  <si>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</si>
  <si>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</si>
  <si>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</si>
  <si>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</si>
  <si>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</si>
  <si>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</si>
  <si>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</si>
  <si>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</si>
  <si>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</si>
  <si>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</si>
  <si>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</si>
  <si>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</si>
  <si>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</si>
  <si>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</si>
  <si>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</si>
  <si>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</si>
  <si>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</si>
  <si>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</si>
  <si>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</si>
  <si>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</si>
  <si>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</si>
  <si>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</si>
  <si>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</si>
  <si>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</si>
  <si>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</si>
  <si>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</si>
  <si>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</si>
  <si>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</si>
  <si>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</si>
  <si>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</si>
  <si>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</si>
  <si>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</si>
  <si>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</si>
  <si>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</si>
  <si>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</si>
  <si>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</si>
  <si>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</si>
  <si>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</si>
  <si>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</si>
  <si>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</si>
  <si>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</si>
  <si>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</si>
  <si>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</si>
  <si>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</si>
  <si>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</si>
  <si>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</si>
  <si>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</si>
  <si>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</si>
  <si>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</si>
  <si>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</si>
  <si>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</si>
  <si>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</si>
  <si>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</si>
  <si>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</si>
  <si>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</si>
  <si>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</si>
  <si>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</si>
  <si>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</si>
  <si>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</si>
  <si>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</si>
  <si>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</si>
  <si>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</si>
  <si>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</si>
  <si>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</si>
  <si>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</si>
  <si>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</si>
  <si>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</si>
  <si>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</si>
  <si>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</si>
  <si>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</si>
  <si>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</si>
  <si>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</si>
  <si>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</si>
  <si>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</si>
  <si>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</si>
  <si>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</si>
  <si>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</si>
  <si>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</si>
  <si>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</si>
  <si>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</si>
  <si>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</si>
  <si>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</si>
  <si>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</si>
  <si>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</si>
  <si>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</si>
  <si>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</si>
  <si>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</si>
  <si>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</si>
  <si>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</si>
  <si>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</si>
  <si>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</si>
  <si>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</si>
  <si>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</si>
  <si>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</si>
  <si>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</si>
  <si>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</si>
  <si>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</si>
  <si>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</si>
  <si>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</si>
  <si>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</si>
  <si>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</si>
  <si>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</si>
  <si>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</si>
  <si>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</si>
  <si>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</si>
  <si>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</si>
  <si>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</si>
  <si>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</si>
  <si>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</si>
  <si>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</si>
  <si>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</si>
  <si>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</si>
  <si>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</si>
  <si>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</si>
  <si>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</si>
  <si>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</si>
  <si>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</si>
  <si>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</si>
  <si>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</si>
  <si>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</si>
  <si>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</si>
  <si>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</si>
  <si>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</si>
  <si>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</si>
  <si>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</si>
  <si>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</si>
  <si>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</si>
  <si>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</si>
  <si>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</si>
  <si>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</si>
  <si>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</si>
  <si>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</si>
  <si>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</si>
  <si>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</si>
  <si>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</si>
  <si>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</si>
  <si>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</si>
  <si>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</si>
  <si>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</si>
  <si>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</si>
  <si>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</si>
  <si>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</si>
  <si>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</si>
  <si>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</si>
  <si>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</si>
  <si>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</si>
  <si>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</si>
  <si>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</si>
  <si>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</si>
  <si>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</si>
  <si>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</si>
  <si>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</si>
  <si>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</si>
  <si>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</si>
  <si>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</si>
  <si>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</si>
  <si>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</si>
  <si>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</si>
  <si>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</si>
  <si>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</si>
  <si>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</si>
  <si>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</si>
  <si>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</si>
  <si>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</si>
  <si>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</si>
  <si>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</si>
  <si>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</si>
  <si>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</si>
  <si>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</si>
  <si>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</si>
  <si>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</si>
  <si>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</si>
  <si>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</si>
  <si>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</si>
  <si>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</si>
  <si>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</si>
  <si>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</si>
  <si>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</si>
  <si>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</si>
  <si>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</si>
  <si>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</si>
  <si>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</si>
  <si>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</si>
  <si>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</si>
  <si>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</si>
  <si>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</si>
  <si>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</si>
  <si>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</si>
  <si>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</si>
  <si>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</si>
  <si>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</si>
  <si>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</si>
  <si>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</si>
  <si>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</si>
  <si>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</si>
  <si>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</si>
  <si>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</si>
  <si>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</si>
  <si>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</si>
  <si>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</si>
  <si>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</si>
  <si>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</si>
  <si>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</si>
  <si>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</si>
  <si>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</si>
  <si>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</si>
  <si>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</si>
  <si>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</si>
  <si>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</si>
  <si>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</si>
  <si>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</si>
  <si>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</si>
  <si>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</si>
  <si>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</si>
  <si>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</si>
  <si>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</si>
  <si>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</si>
  <si>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</si>
  <si>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</si>
  <si>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</si>
  <si>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</si>
  <si>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</si>
  <si>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</si>
  <si>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</si>
  <si>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</si>
  <si>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</si>
  <si>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</si>
  <si>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</si>
  <si>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</si>
  <si>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</si>
  <si>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t>L_140-158</t>
  </si>
  <si>
    <t xml:space="preserve">Приобретение электросетевого комплекса в г.Калининграде, пр-т Победы,80-80А </t>
  </si>
  <si>
    <t>КЛ-1 0,4 кВ от ТП 672 до ВРУ ввод1 ж.д.80-80А</t>
  </si>
  <si>
    <t>КЛ-2 0,4 кВ от ТП 672 до ВРУ ввод2 ж.д.80-80А</t>
  </si>
  <si>
    <t>Приобретение электросетевого комплекса в г.Калининграде, пр-т Победы,80-80А : КЛ 0,4 кВ протяженностью 0,212 км; счетчики ЭЭ - 2шт.</t>
  </si>
  <si>
    <t>КЛ 0,4 кВ - 2,368 млн руб/км</t>
  </si>
  <si>
    <t>Договор безвозмездной передачи № 189 от 20.02.2021 с гр.Хлебкович С.И.</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</si>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</sst>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02061144"/>
        <c:axId val="802061536"/>
      </c:lineChart>
      <c:catAx>
        <c:axId val="802061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2061536"/>
        <c:crosses val="autoZero"/>
        <c:auto val="1"/>
        <c:lblAlgn val="ctr"/>
        <c:lblOffset val="100"/>
        <c:noMultiLvlLbl val="0"/>
      </c:catAx>
      <c:valAx>
        <c:axId val="80206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2061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02062320"/>
        <c:axId val="802062712"/>
      </c:lineChart>
      <c:catAx>
        <c:axId val="802062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2062712"/>
        <c:crosses val="autoZero"/>
        <c:auto val="1"/>
        <c:lblAlgn val="ctr"/>
        <c:lblOffset val="100"/>
        <c:noMultiLvlLbl val="0"/>
      </c:catAx>
      <c:valAx>
        <c:axId val="802062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2062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617</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608</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609</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∆L0,4лэп=0.212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21" t="s">
        <v>7</v>
      </c>
      <c r="B6" s="421"/>
      <c r="C6" s="421"/>
      <c r="D6" s="421"/>
      <c r="E6" s="421"/>
      <c r="F6" s="421"/>
      <c r="G6" s="421"/>
      <c r="H6" s="421"/>
      <c r="I6" s="421"/>
      <c r="J6" s="421"/>
      <c r="K6" s="421"/>
      <c r="L6" s="421"/>
      <c r="M6" s="421"/>
      <c r="N6" s="421"/>
      <c r="O6" s="421"/>
      <c r="P6" s="421"/>
      <c r="Q6" s="421"/>
      <c r="R6" s="421"/>
      <c r="S6" s="421"/>
      <c r="T6" s="421"/>
      <c r="U6" s="421"/>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L_140-158</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 xml:space="preserve">Приобретение электросетевого комплекса в г.Калининграде, пр-т Победы,80-80А </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8"/>
      <c r="L17" s="58"/>
      <c r="M17" s="58"/>
      <c r="N17" s="58"/>
      <c r="O17" s="58"/>
      <c r="P17" s="58"/>
      <c r="Q17" s="58"/>
      <c r="R17" s="58"/>
      <c r="S17" s="58"/>
      <c r="T17" s="58"/>
    </row>
    <row r="18" spans="1:24" x14ac:dyDescent="0.25">
      <c r="A18" s="499" t="s">
        <v>473</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8"/>
      <c r="B19" s="58"/>
      <c r="C19" s="58"/>
      <c r="D19" s="58"/>
      <c r="E19" s="58"/>
      <c r="F19" s="58"/>
      <c r="L19" s="58"/>
      <c r="M19" s="58"/>
      <c r="N19" s="58"/>
      <c r="O19" s="58"/>
      <c r="P19" s="58"/>
      <c r="Q19" s="58"/>
      <c r="R19" s="58"/>
      <c r="S19" s="58"/>
      <c r="T19" s="58"/>
    </row>
    <row r="20" spans="1:24" ht="33" customHeight="1" x14ac:dyDescent="0.25">
      <c r="A20" s="500" t="s">
        <v>182</v>
      </c>
      <c r="B20" s="500" t="s">
        <v>181</v>
      </c>
      <c r="C20" s="481" t="s">
        <v>180</v>
      </c>
      <c r="D20" s="481"/>
      <c r="E20" s="502" t="s">
        <v>179</v>
      </c>
      <c r="F20" s="502"/>
      <c r="G20" s="503" t="s">
        <v>603</v>
      </c>
      <c r="H20" s="492" t="s">
        <v>604</v>
      </c>
      <c r="I20" s="493"/>
      <c r="J20" s="493"/>
      <c r="K20" s="493"/>
      <c r="L20" s="492" t="s">
        <v>605</v>
      </c>
      <c r="M20" s="493"/>
      <c r="N20" s="493"/>
      <c r="O20" s="493"/>
      <c r="P20" s="492" t="s">
        <v>606</v>
      </c>
      <c r="Q20" s="493"/>
      <c r="R20" s="493"/>
      <c r="S20" s="493"/>
      <c r="T20" s="506" t="s">
        <v>178</v>
      </c>
      <c r="U20" s="507"/>
      <c r="V20" s="73"/>
      <c r="W20" s="73"/>
      <c r="X20" s="73"/>
    </row>
    <row r="21" spans="1:24" ht="99.75" customHeight="1" x14ac:dyDescent="0.25">
      <c r="A21" s="501"/>
      <c r="B21" s="501"/>
      <c r="C21" s="481"/>
      <c r="D21" s="481"/>
      <c r="E21" s="502"/>
      <c r="F21" s="502"/>
      <c r="G21" s="504"/>
      <c r="H21" s="494" t="s">
        <v>2</v>
      </c>
      <c r="I21" s="494"/>
      <c r="J21" s="494" t="s">
        <v>516</v>
      </c>
      <c r="K21" s="494"/>
      <c r="L21" s="494" t="s">
        <v>2</v>
      </c>
      <c r="M21" s="494"/>
      <c r="N21" s="494" t="s">
        <v>516</v>
      </c>
      <c r="O21" s="494"/>
      <c r="P21" s="494" t="s">
        <v>2</v>
      </c>
      <c r="Q21" s="494"/>
      <c r="R21" s="494" t="s">
        <v>516</v>
      </c>
      <c r="S21" s="494"/>
      <c r="T21" s="508"/>
      <c r="U21" s="509"/>
    </row>
    <row r="22" spans="1:24" ht="89.25" customHeight="1" x14ac:dyDescent="0.25">
      <c r="A22" s="488"/>
      <c r="B22" s="488"/>
      <c r="C22" s="255" t="s">
        <v>2</v>
      </c>
      <c r="D22" s="255" t="s">
        <v>177</v>
      </c>
      <c r="E22" s="222" t="s">
        <v>597</v>
      </c>
      <c r="F22" s="222" t="s">
        <v>602</v>
      </c>
      <c r="G22" s="505"/>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0.21199999999999999</v>
      </c>
      <c r="K49" s="212">
        <v>0</v>
      </c>
      <c r="L49" s="212">
        <v>0</v>
      </c>
      <c r="M49" s="212">
        <v>0</v>
      </c>
      <c r="N49" s="212">
        <f t="shared" si="11"/>
        <v>0</v>
      </c>
      <c r="O49" s="212">
        <f t="shared" si="11"/>
        <v>0</v>
      </c>
      <c r="P49" s="212">
        <v>0</v>
      </c>
      <c r="Q49" s="212">
        <v>0</v>
      </c>
      <c r="R49" s="212">
        <v>0</v>
      </c>
      <c r="S49" s="212">
        <v>0</v>
      </c>
      <c r="T49" s="211">
        <f t="shared" si="4"/>
        <v>0</v>
      </c>
      <c r="U49" s="211">
        <f t="shared" si="5"/>
        <v>0.21199999999999999</v>
      </c>
    </row>
    <row r="50" spans="1:21" ht="18.75" x14ac:dyDescent="0.25">
      <c r="A50" s="68" t="s">
        <v>135</v>
      </c>
      <c r="B50" s="67" t="s">
        <v>615</v>
      </c>
      <c r="C50" s="211">
        <v>0</v>
      </c>
      <c r="D50" s="211">
        <v>0</v>
      </c>
      <c r="E50" s="223">
        <v>0</v>
      </c>
      <c r="F50" s="223">
        <v>0</v>
      </c>
      <c r="G50" s="212">
        <v>0</v>
      </c>
      <c r="H50" s="212">
        <v>0</v>
      </c>
      <c r="I50" s="212">
        <v>0</v>
      </c>
      <c r="J50" s="212">
        <v>2</v>
      </c>
      <c r="K50" s="212">
        <v>0</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0.51959999999999995</v>
      </c>
      <c r="K52" s="212">
        <v>0</v>
      </c>
      <c r="L52" s="212">
        <v>0</v>
      </c>
      <c r="M52" s="212">
        <v>0</v>
      </c>
      <c r="N52" s="212">
        <v>0</v>
      </c>
      <c r="O52" s="212">
        <f>N52</f>
        <v>0</v>
      </c>
      <c r="P52" s="212">
        <v>0</v>
      </c>
      <c r="Q52" s="212">
        <v>0</v>
      </c>
      <c r="R52" s="212">
        <v>0</v>
      </c>
      <c r="S52" s="212">
        <v>0</v>
      </c>
      <c r="T52" s="211">
        <f t="shared" si="4"/>
        <v>0</v>
      </c>
      <c r="U52" s="211">
        <f t="shared" si="5"/>
        <v>0.51959999999999995</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0.21199999999999999</v>
      </c>
      <c r="K56" s="212">
        <v>0</v>
      </c>
      <c r="L56" s="212">
        <v>0</v>
      </c>
      <c r="M56" s="212">
        <v>0</v>
      </c>
      <c r="N56" s="212">
        <f>N47+N48+N49</f>
        <v>0</v>
      </c>
      <c r="O56" s="212">
        <f>O47+O48+O49</f>
        <v>0</v>
      </c>
      <c r="P56" s="212">
        <v>0</v>
      </c>
      <c r="Q56" s="212">
        <v>0</v>
      </c>
      <c r="R56" s="212">
        <v>0</v>
      </c>
      <c r="S56" s="212">
        <v>0</v>
      </c>
      <c r="T56" s="211">
        <f t="shared" si="4"/>
        <v>0</v>
      </c>
      <c r="U56" s="211">
        <f t="shared" si="5"/>
        <v>0.21199999999999999</v>
      </c>
    </row>
    <row r="57" spans="1:21" ht="18.75" x14ac:dyDescent="0.25">
      <c r="A57" s="68" t="s">
        <v>127</v>
      </c>
      <c r="B57" s="67" t="s">
        <v>615</v>
      </c>
      <c r="C57" s="211">
        <v>0</v>
      </c>
      <c r="D57" s="211">
        <v>0</v>
      </c>
      <c r="E57" s="223">
        <v>0</v>
      </c>
      <c r="F57" s="223">
        <v>0</v>
      </c>
      <c r="G57" s="212">
        <v>0</v>
      </c>
      <c r="H57" s="212">
        <v>0</v>
      </c>
      <c r="I57" s="212">
        <v>0</v>
      </c>
      <c r="J57" s="212">
        <f>J50</f>
        <v>2</v>
      </c>
      <c r="K57" s="212">
        <v>0</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1"/>
      <c r="C66" s="491"/>
      <c r="D66" s="491"/>
      <c r="E66" s="491"/>
      <c r="F66" s="491"/>
      <c r="G66" s="491"/>
      <c r="H66" s="491"/>
      <c r="I66" s="491"/>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6"/>
      <c r="C68" s="496"/>
      <c r="D68" s="496"/>
      <c r="E68" s="496"/>
      <c r="F68" s="496"/>
      <c r="G68" s="496"/>
      <c r="H68" s="496"/>
      <c r="I68" s="49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1"/>
      <c r="C70" s="491"/>
      <c r="D70" s="491"/>
      <c r="E70" s="491"/>
      <c r="F70" s="491"/>
      <c r="G70" s="491"/>
      <c r="H70" s="491"/>
      <c r="I70" s="491"/>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1"/>
      <c r="C72" s="491"/>
      <c r="D72" s="491"/>
      <c r="E72" s="491"/>
      <c r="F72" s="491"/>
      <c r="G72" s="491"/>
      <c r="H72" s="491"/>
      <c r="I72" s="491"/>
      <c r="J72" s="258"/>
      <c r="K72" s="258"/>
      <c r="L72" s="58"/>
      <c r="M72" s="58"/>
      <c r="N72" s="61"/>
      <c r="O72" s="58"/>
      <c r="P72" s="58"/>
      <c r="Q72" s="58"/>
      <c r="R72" s="58"/>
      <c r="S72" s="58"/>
      <c r="T72" s="58"/>
    </row>
    <row r="73" spans="1:20" ht="32.25" customHeight="1" x14ac:dyDescent="0.25">
      <c r="A73" s="58"/>
      <c r="B73" s="496"/>
      <c r="C73" s="496"/>
      <c r="D73" s="496"/>
      <c r="E73" s="496"/>
      <c r="F73" s="496"/>
      <c r="G73" s="496"/>
      <c r="H73" s="496"/>
      <c r="I73" s="496"/>
      <c r="J73" s="259"/>
      <c r="K73" s="259"/>
      <c r="L73" s="58"/>
      <c r="M73" s="58"/>
      <c r="N73" s="58"/>
      <c r="O73" s="58"/>
      <c r="P73" s="58"/>
      <c r="Q73" s="58"/>
      <c r="R73" s="58"/>
      <c r="S73" s="58"/>
      <c r="T73" s="58"/>
    </row>
    <row r="74" spans="1:20" ht="51.75" customHeight="1" x14ac:dyDescent="0.25">
      <c r="A74" s="58"/>
      <c r="B74" s="491"/>
      <c r="C74" s="491"/>
      <c r="D74" s="491"/>
      <c r="E74" s="491"/>
      <c r="F74" s="491"/>
      <c r="G74" s="491"/>
      <c r="H74" s="491"/>
      <c r="I74" s="491"/>
      <c r="J74" s="258"/>
      <c r="K74" s="258"/>
      <c r="L74" s="58"/>
      <c r="M74" s="58"/>
      <c r="N74" s="58"/>
      <c r="O74" s="58"/>
      <c r="P74" s="58"/>
      <c r="Q74" s="58"/>
      <c r="R74" s="58"/>
      <c r="S74" s="58"/>
      <c r="T74" s="58"/>
    </row>
    <row r="75" spans="1:20" ht="21.75" customHeight="1" x14ac:dyDescent="0.25">
      <c r="A75" s="58"/>
      <c r="B75" s="497"/>
      <c r="C75" s="497"/>
      <c r="D75" s="497"/>
      <c r="E75" s="497"/>
      <c r="F75" s="497"/>
      <c r="G75" s="497"/>
      <c r="H75" s="497"/>
      <c r="I75" s="49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5"/>
      <c r="C77" s="495"/>
      <c r="D77" s="495"/>
      <c r="E77" s="495"/>
      <c r="F77" s="495"/>
      <c r="G77" s="495"/>
      <c r="H77" s="495"/>
      <c r="I77" s="49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1"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30" priority="44" operator="notEqual">
      <formula>0</formula>
    </cfRule>
  </conditionalFormatting>
  <conditionalFormatting sqref="C24:D28 C46:D53 C45 C55:D64 C54 C30:D44 C29">
    <cfRule type="cellIs" dxfId="29" priority="43" operator="notEqual">
      <formula>0</formula>
    </cfRule>
  </conditionalFormatting>
  <conditionalFormatting sqref="J27:K29">
    <cfRule type="cellIs" dxfId="28" priority="42" operator="notEqual">
      <formula>0</formula>
    </cfRule>
  </conditionalFormatting>
  <conditionalFormatting sqref="T24:U64">
    <cfRule type="cellIs" dxfId="27" priority="41" operator="notEqual">
      <formula>0</formula>
    </cfRule>
  </conditionalFormatting>
  <conditionalFormatting sqref="L52">
    <cfRule type="cellIs" dxfId="26" priority="40" operator="notEqual">
      <formula>0</formula>
    </cfRule>
  </conditionalFormatting>
  <conditionalFormatting sqref="J41">
    <cfRule type="cellIs" dxfId="25" priority="39" operator="notEqual">
      <formula>0</formula>
    </cfRule>
  </conditionalFormatting>
  <conditionalFormatting sqref="K40 K42:K44">
    <cfRule type="cellIs" dxfId="24" priority="36" operator="notEqual">
      <formula>0</formula>
    </cfRule>
  </conditionalFormatting>
  <conditionalFormatting sqref="K41">
    <cfRule type="cellIs" dxfId="23" priority="35" operator="notEqual">
      <formula>0</formula>
    </cfRule>
  </conditionalFormatting>
  <conditionalFormatting sqref="J39">
    <cfRule type="cellIs" dxfId="22" priority="30" operator="notEqual">
      <formula>0</formula>
    </cfRule>
  </conditionalFormatting>
  <conditionalFormatting sqref="K39">
    <cfRule type="cellIs" dxfId="21" priority="29" operator="notEqual">
      <formula>0</formula>
    </cfRule>
  </conditionalFormatting>
  <conditionalFormatting sqref="G45">
    <cfRule type="cellIs" dxfId="20" priority="27" operator="notEqual">
      <formula>0</formula>
    </cfRule>
  </conditionalFormatting>
  <conditionalFormatting sqref="H45:I45 L45:O45">
    <cfRule type="cellIs" dxfId="19" priority="26" operator="notEqual">
      <formula>0</formula>
    </cfRule>
  </conditionalFormatting>
  <conditionalFormatting sqref="D45">
    <cfRule type="cellIs" dxfId="18" priority="25" operator="notEqual">
      <formula>0</formula>
    </cfRule>
  </conditionalFormatting>
  <conditionalFormatting sqref="G54">
    <cfRule type="cellIs" dxfId="17" priority="24" operator="notEqual">
      <formula>0</formula>
    </cfRule>
  </conditionalFormatting>
  <conditionalFormatting sqref="H54:I54 L54:O54">
    <cfRule type="cellIs" dxfId="16" priority="23" operator="notEqual">
      <formula>0</formula>
    </cfRule>
  </conditionalFormatting>
  <conditionalFormatting sqref="D54">
    <cfRule type="cellIs" dxfId="15" priority="22" operator="notEqual">
      <formula>0</formula>
    </cfRule>
  </conditionalFormatting>
  <conditionalFormatting sqref="E24:F64">
    <cfRule type="cellIs" dxfId="14" priority="21" operator="notEqual">
      <formula>0</formula>
    </cfRule>
  </conditionalFormatting>
  <conditionalFormatting sqref="O28">
    <cfRule type="cellIs" dxfId="13" priority="20" operator="notEqual">
      <formula>0</formula>
    </cfRule>
  </conditionalFormatting>
  <conditionalFormatting sqref="N28">
    <cfRule type="cellIs" dxfId="12" priority="19" operator="notEqual">
      <formula>0</formula>
    </cfRule>
  </conditionalFormatting>
  <conditionalFormatting sqref="N33">
    <cfRule type="cellIs" dxfId="11" priority="18" operator="notEqual">
      <formula>0</formula>
    </cfRule>
  </conditionalFormatting>
  <conditionalFormatting sqref="N52:O52">
    <cfRule type="cellIs" dxfId="10" priority="17" operator="notEqual">
      <formula>0</formula>
    </cfRule>
  </conditionalFormatting>
  <conditionalFormatting sqref="S51">
    <cfRule type="cellIs" dxfId="9" priority="16" operator="notEqual">
      <formula>0</formula>
    </cfRule>
  </conditionalFormatting>
  <conditionalFormatting sqref="R52:S52">
    <cfRule type="cellIs" dxfId="8" priority="15" operator="notEqual">
      <formula>0</formula>
    </cfRule>
  </conditionalFormatting>
  <conditionalFormatting sqref="D29">
    <cfRule type="cellIs" dxfId="7" priority="14" operator="notEqual">
      <formula>0</formula>
    </cfRule>
  </conditionalFormatting>
  <conditionalFormatting sqref="R45:S49">
    <cfRule type="cellIs" dxfId="6" priority="7" operator="notEqual">
      <formula>0</formula>
    </cfRule>
  </conditionalFormatting>
  <conditionalFormatting sqref="J51 J53:K56">
    <cfRule type="cellIs" dxfId="5" priority="6" operator="notEqual">
      <formula>0</formula>
    </cfRule>
  </conditionalFormatting>
  <conditionalFormatting sqref="K51">
    <cfRule type="cellIs" dxfId="4" priority="5" operator="notEqual">
      <formula>0</formula>
    </cfRule>
  </conditionalFormatting>
  <conditionalFormatting sqref="J52:K52">
    <cfRule type="cellIs" dxfId="3" priority="4" operator="notEqual">
      <formula>0</formula>
    </cfRule>
  </conditionalFormatting>
  <conditionalFormatting sqref="J45:K49">
    <cfRule type="cellIs" dxfId="2" priority="3" operator="notEqual">
      <formula>0</formula>
    </cfRule>
  </conditionalFormatting>
  <conditionalFormatting sqref="J50">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6" t="str">
        <f>'1. паспорт местоположение'!A12:C12</f>
        <v>L_140-158</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6" t="str">
        <f>'1. паспорт местоположение'!A15</f>
        <v xml:space="preserve">Приобретение электросетевого комплекса в г.Калининграде, пр-т Победы,80-80А </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10" t="s">
        <v>486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4" customFormat="1" ht="58.5" customHeight="1" x14ac:dyDescent="0.25">
      <c r="A22" s="511" t="s">
        <v>50</v>
      </c>
      <c r="B22" s="514" t="s">
        <v>22</v>
      </c>
      <c r="C22" s="511" t="s">
        <v>49</v>
      </c>
      <c r="D22" s="511" t="s">
        <v>48</v>
      </c>
      <c r="E22" s="517" t="s">
        <v>496</v>
      </c>
      <c r="F22" s="518"/>
      <c r="G22" s="518"/>
      <c r="H22" s="518"/>
      <c r="I22" s="518"/>
      <c r="J22" s="518"/>
      <c r="K22" s="518"/>
      <c r="L22" s="519"/>
      <c r="M22" s="511" t="s">
        <v>47</v>
      </c>
      <c r="N22" s="511" t="s">
        <v>46</v>
      </c>
      <c r="O22" s="511" t="s">
        <v>45</v>
      </c>
      <c r="P22" s="520" t="s">
        <v>253</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4" customFormat="1" ht="64.5" customHeight="1" x14ac:dyDescent="0.25">
      <c r="A23" s="512"/>
      <c r="B23" s="515"/>
      <c r="C23" s="512"/>
      <c r="D23" s="512"/>
      <c r="E23" s="526" t="s">
        <v>21</v>
      </c>
      <c r="F23" s="528" t="s">
        <v>125</v>
      </c>
      <c r="G23" s="528" t="s">
        <v>124</v>
      </c>
      <c r="H23" s="528" t="s">
        <v>123</v>
      </c>
      <c r="I23" s="532" t="s">
        <v>407</v>
      </c>
      <c r="J23" s="532" t="s">
        <v>408</v>
      </c>
      <c r="K23" s="532" t="s">
        <v>409</v>
      </c>
      <c r="L23" s="528" t="s">
        <v>616</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4"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30" t="s">
        <v>11</v>
      </c>
      <c r="AG24" s="130" t="s">
        <v>10</v>
      </c>
      <c r="AH24" s="131" t="s">
        <v>2</v>
      </c>
      <c r="AI24" s="131" t="s">
        <v>9</v>
      </c>
      <c r="AJ24" s="513"/>
      <c r="AK24" s="513"/>
      <c r="AL24" s="513"/>
      <c r="AM24" s="513"/>
      <c r="AN24" s="513"/>
      <c r="AO24" s="513"/>
      <c r="AP24" s="513"/>
      <c r="AQ24" s="523"/>
      <c r="AR24" s="520"/>
      <c r="AS24" s="520"/>
      <c r="AT24" s="520"/>
      <c r="AU24" s="520"/>
      <c r="AV24" s="525"/>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44247</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0.21199999999999999</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28"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5" t="str">
        <f>'1. паспорт местоположение'!A5:C5</f>
        <v>Год раскрытия информации: 2022 год</v>
      </c>
      <c r="B5" s="535"/>
      <c r="C5" s="76"/>
      <c r="D5" s="76"/>
      <c r="E5" s="76"/>
      <c r="F5" s="76"/>
      <c r="G5" s="76"/>
      <c r="H5" s="76"/>
    </row>
    <row r="6" spans="1:8" ht="18.75" x14ac:dyDescent="0.3">
      <c r="A6" s="135"/>
      <c r="B6" s="135"/>
      <c r="C6" s="135"/>
      <c r="D6" s="135"/>
      <c r="E6" s="135"/>
      <c r="F6" s="135"/>
      <c r="G6" s="135"/>
      <c r="H6" s="135"/>
    </row>
    <row r="7" spans="1:8" ht="18.75" x14ac:dyDescent="0.25">
      <c r="A7" s="421" t="s">
        <v>7</v>
      </c>
      <c r="B7" s="421"/>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17" t="s">
        <v>6</v>
      </c>
      <c r="B10" s="417"/>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L_140-158</v>
      </c>
      <c r="B12" s="416"/>
      <c r="C12" s="132"/>
      <c r="D12" s="132"/>
      <c r="E12" s="132"/>
      <c r="F12" s="132"/>
      <c r="G12" s="132"/>
      <c r="H12" s="132"/>
    </row>
    <row r="13" spans="1:8" x14ac:dyDescent="0.25">
      <c r="A13" s="417" t="s">
        <v>5</v>
      </c>
      <c r="B13" s="417"/>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 xml:space="preserve">Приобретение электросетевого комплекса в г.Калининграде, пр-т Победы,80-80А </v>
      </c>
      <c r="B15" s="539"/>
      <c r="C15" s="132"/>
      <c r="D15" s="132"/>
      <c r="E15" s="132"/>
      <c r="F15" s="132"/>
      <c r="G15" s="132"/>
      <c r="H15" s="132"/>
    </row>
    <row r="16" spans="1:8" x14ac:dyDescent="0.25">
      <c r="A16" s="417" t="s">
        <v>4</v>
      </c>
      <c r="B16" s="417"/>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 xml:space="preserve">Приобретение электросетевого комплекса в г.Калининграде, пр-т Победы,80-80А </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0.212 (0.212)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0.51959999999999995</v>
      </c>
    </row>
    <row r="28" spans="1:3" ht="16.5" thickBot="1" x14ac:dyDescent="0.3">
      <c r="A28" s="198" t="s">
        <v>364</v>
      </c>
      <c r="B28" s="198" t="s">
        <v>596</v>
      </c>
    </row>
    <row r="29" spans="1:3" ht="29.25" thickBot="1" x14ac:dyDescent="0.3">
      <c r="A29" s="120" t="s">
        <v>527</v>
      </c>
      <c r="B29" s="227">
        <f>B30</f>
        <v>0.51959999999999995</v>
      </c>
    </row>
    <row r="30" spans="1:3" ht="29.25" thickBot="1" x14ac:dyDescent="0.3">
      <c r="A30" s="120" t="s">
        <v>528</v>
      </c>
      <c r="B30" s="227">
        <f>B32+B41+B50</f>
        <v>0.51959999999999995</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0.51959999999999995</v>
      </c>
    </row>
    <row r="51" spans="1:3" ht="30.75" thickBot="1" x14ac:dyDescent="0.3">
      <c r="A51" s="403" t="str">
        <f>CONCATENATE('3.3 паспорт описание'!C27," в ценах 2021 года без НДС, млн. руб.")</f>
        <v>Договор безвозмездной передачи № 189 от 20.02.2021 с гр.Хлебкович С.И. в ценах 2021 года без НДС, млн. руб.</v>
      </c>
      <c r="B51" s="404">
        <f>'5. анализ эконом эфф'!B122</f>
        <v>0.51959999999999995</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189 от 20.02.2021 с гр.Хлебкович С.И.</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21" t="s">
        <v>7</v>
      </c>
      <c r="B6" s="421"/>
      <c r="C6" s="421"/>
      <c r="D6" s="421"/>
      <c r="E6" s="421"/>
      <c r="F6" s="421"/>
      <c r="G6" s="421"/>
      <c r="H6" s="421"/>
      <c r="I6" s="421"/>
      <c r="J6" s="421"/>
      <c r="K6" s="421"/>
      <c r="L6" s="421"/>
      <c r="M6" s="421"/>
      <c r="N6" s="421"/>
      <c r="O6" s="421"/>
      <c r="P6" s="421"/>
      <c r="Q6" s="421"/>
      <c r="R6" s="421"/>
      <c r="S6" s="421"/>
      <c r="T6" s="11"/>
      <c r="U6" s="11"/>
      <c r="V6" s="11"/>
      <c r="W6" s="11"/>
      <c r="X6" s="11"/>
      <c r="Y6" s="11"/>
      <c r="Z6" s="11"/>
      <c r="AA6" s="11"/>
      <c r="AB6" s="11"/>
    </row>
    <row r="7" spans="1:28" s="10" customFormat="1" ht="18.75" x14ac:dyDescent="0.2">
      <c r="A7" s="421"/>
      <c r="B7" s="421"/>
      <c r="C7" s="421"/>
      <c r="D7" s="421"/>
      <c r="E7" s="421"/>
      <c r="F7" s="421"/>
      <c r="G7" s="421"/>
      <c r="H7" s="421"/>
      <c r="I7" s="421"/>
      <c r="J7" s="421"/>
      <c r="K7" s="421"/>
      <c r="L7" s="421"/>
      <c r="M7" s="421"/>
      <c r="N7" s="421"/>
      <c r="O7" s="421"/>
      <c r="P7" s="421"/>
      <c r="Q7" s="421"/>
      <c r="R7" s="421"/>
      <c r="S7" s="421"/>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17" t="s">
        <v>6</v>
      </c>
      <c r="B9" s="417"/>
      <c r="C9" s="417"/>
      <c r="D9" s="417"/>
      <c r="E9" s="417"/>
      <c r="F9" s="417"/>
      <c r="G9" s="417"/>
      <c r="H9" s="417"/>
      <c r="I9" s="417"/>
      <c r="J9" s="417"/>
      <c r="K9" s="417"/>
      <c r="L9" s="417"/>
      <c r="M9" s="417"/>
      <c r="N9" s="417"/>
      <c r="O9" s="417"/>
      <c r="P9" s="417"/>
      <c r="Q9" s="417"/>
      <c r="R9" s="417"/>
      <c r="S9" s="417"/>
      <c r="T9" s="11"/>
      <c r="U9" s="11"/>
      <c r="V9" s="11"/>
      <c r="W9" s="11"/>
      <c r="X9" s="11"/>
      <c r="Y9" s="11"/>
      <c r="Z9" s="11"/>
      <c r="AA9" s="11"/>
      <c r="AB9" s="11"/>
    </row>
    <row r="10" spans="1:28" s="10" customFormat="1" ht="18.75" x14ac:dyDescent="0.2">
      <c r="A10" s="421"/>
      <c r="B10" s="421"/>
      <c r="C10" s="421"/>
      <c r="D10" s="421"/>
      <c r="E10" s="421"/>
      <c r="F10" s="421"/>
      <c r="G10" s="421"/>
      <c r="H10" s="421"/>
      <c r="I10" s="421"/>
      <c r="J10" s="421"/>
      <c r="K10" s="421"/>
      <c r="L10" s="421"/>
      <c r="M10" s="421"/>
      <c r="N10" s="421"/>
      <c r="O10" s="421"/>
      <c r="P10" s="421"/>
      <c r="Q10" s="421"/>
      <c r="R10" s="421"/>
      <c r="S10" s="421"/>
      <c r="T10" s="11"/>
      <c r="U10" s="11"/>
      <c r="V10" s="11"/>
      <c r="W10" s="11"/>
      <c r="X10" s="11"/>
      <c r="Y10" s="11"/>
      <c r="Z10" s="11"/>
      <c r="AA10" s="11"/>
      <c r="AB10" s="11"/>
    </row>
    <row r="11" spans="1:28" s="10" customFormat="1" ht="18.75" x14ac:dyDescent="0.2">
      <c r="A11" s="416" t="str">
        <f>'1. паспорт местоположение'!A12:C12</f>
        <v>L_140-158</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
      <c r="U12" s="11"/>
      <c r="V12" s="11"/>
      <c r="W12" s="11"/>
      <c r="X12" s="11"/>
      <c r="Y12" s="11"/>
      <c r="Z12" s="11"/>
      <c r="AA12" s="11"/>
      <c r="AB12" s="11"/>
    </row>
    <row r="13" spans="1:28" s="7"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8"/>
      <c r="U13" s="8"/>
      <c r="V13" s="8"/>
      <c r="W13" s="8"/>
      <c r="X13" s="8"/>
      <c r="Y13" s="8"/>
      <c r="Z13" s="8"/>
      <c r="AA13" s="8"/>
      <c r="AB13" s="8"/>
    </row>
    <row r="14" spans="1:28" s="2" customFormat="1" ht="12" x14ac:dyDescent="0.2">
      <c r="A14" s="416" t="str">
        <f>'1. паспорт местоположение'!A15:C15</f>
        <v xml:space="preserve">Приобретение электросетевого комплекса в г.Калининграде, пр-т Победы,80-80А </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4"/>
      <c r="U15" s="4"/>
      <c r="V15" s="4"/>
      <c r="W15" s="4"/>
      <c r="X15" s="4"/>
      <c r="Y15" s="4"/>
      <c r="Z15" s="4"/>
      <c r="AA15" s="4"/>
      <c r="AB15" s="4"/>
    </row>
    <row r="16" spans="1:28" s="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3"/>
      <c r="U16" s="3"/>
      <c r="V16" s="3"/>
      <c r="W16" s="3"/>
      <c r="X16" s="3"/>
      <c r="Y16" s="3"/>
    </row>
    <row r="17" spans="1:28" s="2" customFormat="1" ht="45.75" customHeight="1" x14ac:dyDescent="0.2">
      <c r="A17" s="419" t="s">
        <v>462</v>
      </c>
      <c r="B17" s="419"/>
      <c r="C17" s="419"/>
      <c r="D17" s="419"/>
      <c r="E17" s="419"/>
      <c r="F17" s="419"/>
      <c r="G17" s="419"/>
      <c r="H17" s="419"/>
      <c r="I17" s="419"/>
      <c r="J17" s="419"/>
      <c r="K17" s="419"/>
      <c r="L17" s="419"/>
      <c r="M17" s="419"/>
      <c r="N17" s="419"/>
      <c r="O17" s="419"/>
      <c r="P17" s="419"/>
      <c r="Q17" s="419"/>
      <c r="R17" s="419"/>
      <c r="S17" s="419"/>
      <c r="T17" s="5"/>
      <c r="U17" s="5"/>
      <c r="V17" s="5"/>
      <c r="W17" s="5"/>
      <c r="X17" s="5"/>
      <c r="Y17" s="5"/>
      <c r="Z17" s="5"/>
      <c r="AA17" s="5"/>
      <c r="AB17" s="5"/>
    </row>
    <row r="18" spans="1:28"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3"/>
      <c r="U18" s="3"/>
      <c r="V18" s="3"/>
      <c r="W18" s="3"/>
      <c r="X18" s="3"/>
      <c r="Y18" s="3"/>
    </row>
    <row r="19" spans="1:28" s="2" customFormat="1" ht="54" customHeight="1" x14ac:dyDescent="0.2">
      <c r="A19" s="423" t="s">
        <v>3</v>
      </c>
      <c r="B19" s="423" t="s">
        <v>94</v>
      </c>
      <c r="C19" s="424" t="s">
        <v>358</v>
      </c>
      <c r="D19" s="423" t="s">
        <v>357</v>
      </c>
      <c r="E19" s="423" t="s">
        <v>93</v>
      </c>
      <c r="F19" s="423" t="s">
        <v>92</v>
      </c>
      <c r="G19" s="423" t="s">
        <v>353</v>
      </c>
      <c r="H19" s="423" t="s">
        <v>91</v>
      </c>
      <c r="I19" s="423" t="s">
        <v>90</v>
      </c>
      <c r="J19" s="423" t="s">
        <v>89</v>
      </c>
      <c r="K19" s="423" t="s">
        <v>88</v>
      </c>
      <c r="L19" s="423" t="s">
        <v>87</v>
      </c>
      <c r="M19" s="423" t="s">
        <v>86</v>
      </c>
      <c r="N19" s="423" t="s">
        <v>85</v>
      </c>
      <c r="O19" s="423" t="s">
        <v>84</v>
      </c>
      <c r="P19" s="423" t="s">
        <v>83</v>
      </c>
      <c r="Q19" s="423" t="s">
        <v>356</v>
      </c>
      <c r="R19" s="423"/>
      <c r="S19" s="426" t="s">
        <v>456</v>
      </c>
      <c r="T19" s="3"/>
      <c r="U19" s="3"/>
      <c r="V19" s="3"/>
      <c r="W19" s="3"/>
      <c r="X19" s="3"/>
      <c r="Y19" s="3"/>
    </row>
    <row r="20" spans="1:28" s="2" customFormat="1" ht="180.75" customHeight="1" x14ac:dyDescent="0.2">
      <c r="A20" s="423"/>
      <c r="B20" s="423"/>
      <c r="C20" s="425"/>
      <c r="D20" s="423"/>
      <c r="E20" s="423"/>
      <c r="F20" s="423"/>
      <c r="G20" s="423"/>
      <c r="H20" s="423"/>
      <c r="I20" s="423"/>
      <c r="J20" s="423"/>
      <c r="K20" s="423"/>
      <c r="L20" s="423"/>
      <c r="M20" s="423"/>
      <c r="N20" s="423"/>
      <c r="O20" s="423"/>
      <c r="P20" s="423"/>
      <c r="Q20" s="38" t="s">
        <v>354</v>
      </c>
      <c r="R20" s="39" t="s">
        <v>355</v>
      </c>
      <c r="S20" s="426"/>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0"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0"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 customFormat="1" ht="18.75" customHeight="1" x14ac:dyDescent="0.2">
      <c r="A13" s="416" t="str">
        <f>'1. паспорт местоположение'!A12:C12</f>
        <v>L_140-158</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7"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2" customFormat="1" ht="12" x14ac:dyDescent="0.2">
      <c r="A16" s="416" t="str">
        <f>'1. паспорт местоположение'!A15</f>
        <v xml:space="preserve">Приобретение электросетевого комплекса в г.Калининграде, пр-т Победы,80-80А </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113" s="2" customFormat="1" ht="15" customHeight="1" x14ac:dyDescent="0.2">
      <c r="A19" s="430" t="s">
        <v>467</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3</v>
      </c>
      <c r="B21" s="435" t="s">
        <v>217</v>
      </c>
      <c r="C21" s="436"/>
      <c r="D21" s="439" t="s">
        <v>116</v>
      </c>
      <c r="E21" s="435" t="s">
        <v>495</v>
      </c>
      <c r="F21" s="436"/>
      <c r="G21" s="435" t="s">
        <v>267</v>
      </c>
      <c r="H21" s="436"/>
      <c r="I21" s="435" t="s">
        <v>115</v>
      </c>
      <c r="J21" s="436"/>
      <c r="K21" s="439" t="s">
        <v>114</v>
      </c>
      <c r="L21" s="435" t="s">
        <v>113</v>
      </c>
      <c r="M21" s="436"/>
      <c r="N21" s="435" t="s">
        <v>492</v>
      </c>
      <c r="O21" s="436"/>
      <c r="P21" s="439" t="s">
        <v>112</v>
      </c>
      <c r="Q21" s="427" t="s">
        <v>111</v>
      </c>
      <c r="R21" s="428"/>
      <c r="S21" s="427" t="s">
        <v>110</v>
      </c>
      <c r="T21" s="429"/>
    </row>
    <row r="22" spans="1:113" ht="204.75" customHeight="1" x14ac:dyDescent="0.25">
      <c r="A22" s="433"/>
      <c r="B22" s="437"/>
      <c r="C22" s="438"/>
      <c r="D22" s="442"/>
      <c r="E22" s="437"/>
      <c r="F22" s="438"/>
      <c r="G22" s="437"/>
      <c r="H22" s="438"/>
      <c r="I22" s="437"/>
      <c r="J22" s="438"/>
      <c r="K22" s="440"/>
      <c r="L22" s="437"/>
      <c r="M22" s="438"/>
      <c r="N22" s="437"/>
      <c r="O22" s="438"/>
      <c r="P22" s="440"/>
      <c r="Q22" s="100" t="s">
        <v>109</v>
      </c>
      <c r="R22" s="100" t="s">
        <v>466</v>
      </c>
      <c r="S22" s="100" t="s">
        <v>108</v>
      </c>
      <c r="T22" s="100" t="s">
        <v>107</v>
      </c>
    </row>
    <row r="23" spans="1:113" ht="51.75" customHeight="1" x14ac:dyDescent="0.25">
      <c r="A23" s="434"/>
      <c r="B23" s="145" t="s">
        <v>105</v>
      </c>
      <c r="C23" s="145" t="s">
        <v>106</v>
      </c>
      <c r="D23" s="44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1" t="s">
        <v>501</v>
      </c>
      <c r="C28" s="441"/>
      <c r="D28" s="441"/>
      <c r="E28" s="441"/>
      <c r="F28" s="441"/>
      <c r="G28" s="441"/>
      <c r="H28" s="441"/>
      <c r="I28" s="441"/>
      <c r="J28" s="441"/>
      <c r="K28" s="441"/>
      <c r="L28" s="441"/>
      <c r="M28" s="441"/>
      <c r="N28" s="441"/>
      <c r="O28" s="441"/>
      <c r="P28" s="441"/>
      <c r="Q28" s="441"/>
      <c r="R28" s="441"/>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1" zoomScale="80" zoomScaleSheetLayoutView="80" workbookViewId="0">
      <selection activeCell="R25" sqref="R25:R26"/>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1" t="s">
        <v>7</v>
      </c>
      <c r="F7" s="421"/>
      <c r="G7" s="421"/>
      <c r="H7" s="421"/>
      <c r="I7" s="421"/>
      <c r="J7" s="421"/>
      <c r="K7" s="421"/>
      <c r="L7" s="421"/>
      <c r="M7" s="421"/>
      <c r="N7" s="421"/>
      <c r="O7" s="421"/>
      <c r="P7" s="421"/>
      <c r="Q7" s="421"/>
      <c r="R7" s="421"/>
      <c r="S7" s="421"/>
      <c r="T7" s="421"/>
      <c r="U7" s="421"/>
      <c r="V7" s="421"/>
      <c r="W7" s="421"/>
      <c r="X7" s="421"/>
      <c r="Y7" s="421"/>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L_140-158</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 xml:space="preserve">Приобретение электросетевого комплекса в г.Калининграде, пр-т Победы,80-80А </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469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4" customFormat="1" ht="21" customHeight="1" x14ac:dyDescent="0.25">
      <c r="A20" s="244"/>
    </row>
    <row r="21" spans="1:27" ht="15.75" customHeight="1" x14ac:dyDescent="0.25">
      <c r="A21" s="443" t="s">
        <v>3</v>
      </c>
      <c r="B21" s="445" t="s">
        <v>476</v>
      </c>
      <c r="C21" s="446"/>
      <c r="D21" s="445" t="s">
        <v>478</v>
      </c>
      <c r="E21" s="446"/>
      <c r="F21" s="427" t="s">
        <v>88</v>
      </c>
      <c r="G21" s="429"/>
      <c r="H21" s="429"/>
      <c r="I21" s="428"/>
      <c r="J21" s="443" t="s">
        <v>479</v>
      </c>
      <c r="K21" s="445" t="s">
        <v>480</v>
      </c>
      <c r="L21" s="446"/>
      <c r="M21" s="445" t="s">
        <v>481</v>
      </c>
      <c r="N21" s="446"/>
      <c r="O21" s="445" t="s">
        <v>468</v>
      </c>
      <c r="P21" s="446"/>
      <c r="Q21" s="445" t="s">
        <v>121</v>
      </c>
      <c r="R21" s="446"/>
      <c r="S21" s="443" t="s">
        <v>120</v>
      </c>
      <c r="T21" s="443" t="s">
        <v>482</v>
      </c>
      <c r="U21" s="443" t="s">
        <v>477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100" t="s">
        <v>109</v>
      </c>
      <c r="Y22" s="100" t="s">
        <v>466</v>
      </c>
      <c r="Z22" s="100" t="s">
        <v>108</v>
      </c>
      <c r="AA22" s="100" t="s">
        <v>107</v>
      </c>
    </row>
    <row r="23" spans="1:27" ht="60" customHeight="1" x14ac:dyDescent="0.25">
      <c r="A23" s="444"/>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610</v>
      </c>
      <c r="D25" s="232" t="s">
        <v>525</v>
      </c>
      <c r="E25" s="232" t="str">
        <f t="shared" ref="E25:E26" si="0">C25</f>
        <v>КЛ-1 0,4 кВ от ТП 672 до ВРУ ввод1 ж.д.80-80А</v>
      </c>
      <c r="F25" s="232" t="s">
        <v>525</v>
      </c>
      <c r="G25" s="232">
        <v>0.4</v>
      </c>
      <c r="H25" s="232" t="s">
        <v>525</v>
      </c>
      <c r="I25" s="232">
        <v>0.4</v>
      </c>
      <c r="J25" s="232" t="s">
        <v>525</v>
      </c>
      <c r="K25" s="232" t="s">
        <v>525</v>
      </c>
      <c r="L25" s="232">
        <v>1</v>
      </c>
      <c r="M25" s="232" t="s">
        <v>525</v>
      </c>
      <c r="N25" s="232">
        <v>240</v>
      </c>
      <c r="O25" s="232" t="s">
        <v>525</v>
      </c>
      <c r="P25" s="232" t="s">
        <v>521</v>
      </c>
      <c r="Q25" s="232" t="s">
        <v>525</v>
      </c>
      <c r="R25" s="394">
        <v>0.106</v>
      </c>
      <c r="S25" s="232" t="s">
        <v>525</v>
      </c>
      <c r="T25" s="232" t="s">
        <v>525</v>
      </c>
      <c r="U25" s="232" t="s">
        <v>525</v>
      </c>
      <c r="V25" s="232" t="s">
        <v>525</v>
      </c>
      <c r="W25" s="232" t="s">
        <v>599</v>
      </c>
      <c r="X25" s="232" t="s">
        <v>525</v>
      </c>
      <c r="Y25" s="232" t="s">
        <v>525</v>
      </c>
      <c r="Z25" s="232" t="s">
        <v>525</v>
      </c>
      <c r="AA25" s="232" t="s">
        <v>525</v>
      </c>
    </row>
    <row r="26" spans="1:27" s="154" customFormat="1" ht="31.5" x14ac:dyDescent="0.25">
      <c r="A26" s="232">
        <v>2</v>
      </c>
      <c r="B26" s="232" t="s">
        <v>525</v>
      </c>
      <c r="C26" s="232" t="s">
        <v>611</v>
      </c>
      <c r="D26" s="232" t="s">
        <v>525</v>
      </c>
      <c r="E26" s="232" t="str">
        <f t="shared" si="0"/>
        <v>КЛ-2 0,4 кВ от ТП 672 до ВРУ ввод2 ж.д.80-80А</v>
      </c>
      <c r="F26" s="232" t="s">
        <v>525</v>
      </c>
      <c r="G26" s="232">
        <v>0.4</v>
      </c>
      <c r="H26" s="232" t="s">
        <v>525</v>
      </c>
      <c r="I26" s="232">
        <v>0.4</v>
      </c>
      <c r="J26" s="232" t="s">
        <v>525</v>
      </c>
      <c r="K26" s="232" t="s">
        <v>525</v>
      </c>
      <c r="L26" s="232">
        <v>1</v>
      </c>
      <c r="M26" s="232" t="s">
        <v>525</v>
      </c>
      <c r="N26" s="232">
        <v>240</v>
      </c>
      <c r="O26" s="232" t="s">
        <v>525</v>
      </c>
      <c r="P26" s="232" t="s">
        <v>521</v>
      </c>
      <c r="Q26" s="232" t="s">
        <v>525</v>
      </c>
      <c r="R26" s="394">
        <v>0.106</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6">
        <f>SUM(R25:R26)</f>
        <v>0.21199999999999999</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1" t="s">
        <v>7</v>
      </c>
      <c r="B7" s="421"/>
      <c r="C7" s="421"/>
      <c r="D7" s="11"/>
      <c r="E7" s="11"/>
      <c r="F7" s="11"/>
      <c r="G7" s="11"/>
      <c r="H7" s="11"/>
      <c r="I7" s="11"/>
      <c r="J7" s="11"/>
      <c r="K7" s="11"/>
      <c r="L7" s="11"/>
      <c r="M7" s="11"/>
      <c r="N7" s="11"/>
      <c r="O7" s="11"/>
      <c r="P7" s="11"/>
      <c r="Q7" s="11"/>
      <c r="R7" s="11"/>
      <c r="S7" s="11"/>
      <c r="T7" s="11"/>
      <c r="U7" s="11"/>
    </row>
    <row r="8" spans="1:29" s="10" customFormat="1" ht="18.75" x14ac:dyDescent="0.2">
      <c r="A8" s="421"/>
      <c r="B8" s="421"/>
      <c r="C8" s="421"/>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17" t="s">
        <v>6</v>
      </c>
      <c r="B10" s="417"/>
      <c r="C10" s="417"/>
      <c r="D10" s="4"/>
      <c r="E10" s="4"/>
      <c r="F10" s="4"/>
      <c r="G10" s="4"/>
      <c r="H10" s="11"/>
      <c r="I10" s="11"/>
      <c r="J10" s="11"/>
      <c r="K10" s="11"/>
      <c r="L10" s="11"/>
      <c r="M10" s="11"/>
      <c r="N10" s="11"/>
      <c r="O10" s="11"/>
      <c r="P10" s="11"/>
      <c r="Q10" s="11"/>
      <c r="R10" s="11"/>
      <c r="S10" s="11"/>
      <c r="T10" s="11"/>
      <c r="U10" s="11"/>
    </row>
    <row r="11" spans="1:29" s="10" customFormat="1" ht="18.75" x14ac:dyDescent="0.2">
      <c r="A11" s="421"/>
      <c r="B11" s="421"/>
      <c r="C11" s="421"/>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L_140-158</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17" t="s">
        <v>5</v>
      </c>
      <c r="B13" s="417"/>
      <c r="C13" s="4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2"/>
      <c r="B14" s="422"/>
      <c r="C14" s="422"/>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 xml:space="preserve">Приобретение электросетевого комплекса в г.Калининграде, пр-т Победы,80-80А </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17" t="s">
        <v>4</v>
      </c>
      <c r="B16" s="417"/>
      <c r="C16" s="417"/>
      <c r="D16" s="4"/>
      <c r="E16" s="4"/>
      <c r="F16" s="4"/>
      <c r="G16" s="4"/>
      <c r="H16" s="4"/>
      <c r="I16" s="4"/>
      <c r="J16" s="4"/>
      <c r="K16" s="4"/>
      <c r="L16" s="4"/>
      <c r="M16" s="4"/>
      <c r="N16" s="4"/>
      <c r="O16" s="4"/>
      <c r="P16" s="4"/>
      <c r="Q16" s="4"/>
      <c r="R16" s="4"/>
      <c r="S16" s="4"/>
      <c r="T16" s="4"/>
      <c r="U16" s="4"/>
    </row>
    <row r="17" spans="1:21" s="2" customFormat="1" ht="15" customHeight="1" x14ac:dyDescent="0.2">
      <c r="A17" s="418"/>
      <c r="B17" s="418"/>
      <c r="C17" s="418"/>
      <c r="D17" s="3"/>
      <c r="E17" s="3"/>
      <c r="F17" s="3"/>
      <c r="G17" s="3"/>
      <c r="H17" s="3"/>
      <c r="I17" s="3"/>
      <c r="J17" s="3"/>
      <c r="K17" s="3"/>
      <c r="L17" s="3"/>
      <c r="M17" s="3"/>
      <c r="N17" s="3"/>
      <c r="O17" s="3"/>
      <c r="P17" s="3"/>
      <c r="Q17" s="3"/>
      <c r="R17" s="3"/>
    </row>
    <row r="18" spans="1:21" s="2" customFormat="1" ht="27.75" customHeight="1" x14ac:dyDescent="0.2">
      <c r="A18" s="419" t="s">
        <v>461</v>
      </c>
      <c r="B18" s="419"/>
      <c r="C18" s="4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 xml:space="preserve">Приобретение электросетевого комплекса в г.Калининграде, пр-т Победы,80-80А </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612</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0"/>
      <c r="AB6" s="14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2"/>
      <c r="AB9" s="14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0"/>
      <c r="AB10" s="140"/>
    </row>
    <row r="11" spans="1:28" x14ac:dyDescent="0.25">
      <c r="A11" s="416" t="str">
        <f>'1. паспорт местоположение'!A12:C12</f>
        <v>L_140-158</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2"/>
      <c r="AB12" s="142"/>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9"/>
      <c r="AB13" s="9"/>
    </row>
    <row r="14" spans="1:28" x14ac:dyDescent="0.25">
      <c r="A14" s="416" t="str">
        <f>'1. паспорт местоположение'!A15</f>
        <v xml:space="preserve">Приобретение электросетевого комплекса в г.Калининграде, пр-т Победы,80-80А </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2"/>
      <c r="AB15" s="14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50"/>
      <c r="AB16" s="15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50"/>
      <c r="AB17" s="15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50"/>
      <c r="AB18" s="15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1" t="s">
        <v>7</v>
      </c>
      <c r="B7" s="421"/>
      <c r="C7" s="421"/>
      <c r="D7" s="421"/>
      <c r="E7" s="421"/>
      <c r="F7" s="421"/>
      <c r="G7" s="421"/>
      <c r="H7" s="421"/>
      <c r="I7" s="421"/>
      <c r="J7" s="421"/>
      <c r="K7" s="421"/>
      <c r="L7" s="421"/>
      <c r="M7" s="421"/>
      <c r="N7" s="140"/>
      <c r="O7" s="140"/>
      <c r="P7" s="140"/>
      <c r="Q7" s="140"/>
      <c r="R7" s="140"/>
      <c r="S7" s="140"/>
      <c r="T7" s="140"/>
      <c r="U7" s="140"/>
      <c r="V7" s="140"/>
      <c r="W7" s="140"/>
    </row>
    <row r="8" spans="1:25" s="183" customFormat="1" ht="18.75" x14ac:dyDescent="0.2">
      <c r="A8" s="421"/>
      <c r="B8" s="421"/>
      <c r="C8" s="421"/>
      <c r="D8" s="421"/>
      <c r="E8" s="421"/>
      <c r="F8" s="421"/>
      <c r="G8" s="421"/>
      <c r="H8" s="421"/>
      <c r="I8" s="421"/>
      <c r="J8" s="421"/>
      <c r="K8" s="421"/>
      <c r="L8" s="421"/>
      <c r="M8" s="421"/>
      <c r="N8" s="140"/>
      <c r="O8" s="140"/>
      <c r="P8" s="140"/>
      <c r="Q8" s="140"/>
      <c r="R8" s="140"/>
      <c r="S8" s="140"/>
      <c r="T8" s="140"/>
      <c r="U8" s="140"/>
      <c r="V8" s="140"/>
      <c r="W8" s="140"/>
    </row>
    <row r="9" spans="1:25" s="183"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40"/>
      <c r="O9" s="140"/>
      <c r="P9" s="140"/>
      <c r="Q9" s="140"/>
      <c r="R9" s="140"/>
      <c r="S9" s="140"/>
      <c r="T9" s="140"/>
      <c r="U9" s="140"/>
      <c r="V9" s="140"/>
      <c r="W9" s="140"/>
    </row>
    <row r="10" spans="1:25" s="183" customFormat="1" ht="18.75" x14ac:dyDescent="0.2">
      <c r="A10" s="417" t="s">
        <v>6</v>
      </c>
      <c r="B10" s="417"/>
      <c r="C10" s="417"/>
      <c r="D10" s="417"/>
      <c r="E10" s="417"/>
      <c r="F10" s="417"/>
      <c r="G10" s="417"/>
      <c r="H10" s="417"/>
      <c r="I10" s="417"/>
      <c r="J10" s="417"/>
      <c r="K10" s="417"/>
      <c r="L10" s="417"/>
      <c r="M10" s="417"/>
      <c r="N10" s="140"/>
      <c r="O10" s="140"/>
      <c r="P10" s="140"/>
      <c r="Q10" s="140"/>
      <c r="R10" s="140"/>
      <c r="S10" s="140"/>
      <c r="T10" s="140"/>
      <c r="U10" s="140"/>
      <c r="V10" s="140"/>
      <c r="W10" s="140"/>
    </row>
    <row r="11" spans="1:25" s="183" customFormat="1" ht="18.75" x14ac:dyDescent="0.2">
      <c r="A11" s="421"/>
      <c r="B11" s="421"/>
      <c r="C11" s="421"/>
      <c r="D11" s="421"/>
      <c r="E11" s="421"/>
      <c r="F11" s="421"/>
      <c r="G11" s="421"/>
      <c r="H11" s="421"/>
      <c r="I11" s="421"/>
      <c r="J11" s="421"/>
      <c r="K11" s="421"/>
      <c r="L11" s="421"/>
      <c r="M11" s="421"/>
      <c r="N11" s="140"/>
      <c r="O11" s="140"/>
      <c r="P11" s="140"/>
      <c r="Q11" s="140"/>
      <c r="R11" s="140"/>
      <c r="S11" s="140"/>
      <c r="T11" s="140"/>
      <c r="U11" s="140"/>
      <c r="V11" s="140"/>
      <c r="W11" s="140"/>
    </row>
    <row r="12" spans="1:25" s="183" customFormat="1" ht="18.75" x14ac:dyDescent="0.2">
      <c r="A12" s="416" t="str">
        <f>'1. паспорт местоположение'!A12:C12</f>
        <v>L_140-158</v>
      </c>
      <c r="B12" s="416"/>
      <c r="C12" s="416"/>
      <c r="D12" s="416"/>
      <c r="E12" s="416"/>
      <c r="F12" s="416"/>
      <c r="G12" s="416"/>
      <c r="H12" s="416"/>
      <c r="I12" s="416"/>
      <c r="J12" s="416"/>
      <c r="K12" s="416"/>
      <c r="L12" s="416"/>
      <c r="M12" s="416"/>
      <c r="N12" s="140"/>
      <c r="O12" s="140"/>
      <c r="P12" s="140"/>
      <c r="Q12" s="140"/>
      <c r="R12" s="140"/>
      <c r="S12" s="140"/>
      <c r="T12" s="140"/>
      <c r="U12" s="140"/>
      <c r="V12" s="140"/>
      <c r="W12" s="140"/>
    </row>
    <row r="13" spans="1:25" s="183" customFormat="1" ht="18.75" x14ac:dyDescent="0.2">
      <c r="A13" s="417" t="s">
        <v>5</v>
      </c>
      <c r="B13" s="417"/>
      <c r="C13" s="417"/>
      <c r="D13" s="417"/>
      <c r="E13" s="417"/>
      <c r="F13" s="417"/>
      <c r="G13" s="417"/>
      <c r="H13" s="417"/>
      <c r="I13" s="417"/>
      <c r="J13" s="417"/>
      <c r="K13" s="417"/>
      <c r="L13" s="417"/>
      <c r="M13" s="417"/>
      <c r="N13" s="140"/>
      <c r="O13" s="140"/>
      <c r="P13" s="140"/>
      <c r="Q13" s="140"/>
      <c r="R13" s="140"/>
      <c r="S13" s="140"/>
      <c r="T13" s="140"/>
      <c r="U13" s="140"/>
      <c r="V13" s="140"/>
      <c r="W13" s="140"/>
    </row>
    <row r="14" spans="1:25" s="7" customFormat="1" ht="15.75" customHeight="1" x14ac:dyDescent="0.2">
      <c r="A14" s="422"/>
      <c r="B14" s="422"/>
      <c r="C14" s="422"/>
      <c r="D14" s="422"/>
      <c r="E14" s="422"/>
      <c r="F14" s="422"/>
      <c r="G14" s="422"/>
      <c r="H14" s="422"/>
      <c r="I14" s="422"/>
      <c r="J14" s="422"/>
      <c r="K14" s="422"/>
      <c r="L14" s="422"/>
      <c r="M14" s="422"/>
      <c r="N14" s="401"/>
      <c r="O14" s="401"/>
      <c r="P14" s="401"/>
      <c r="Q14" s="401"/>
      <c r="R14" s="401"/>
      <c r="S14" s="401"/>
      <c r="T14" s="401"/>
      <c r="U14" s="401"/>
      <c r="V14" s="401"/>
      <c r="W14" s="401"/>
    </row>
    <row r="15" spans="1:25" s="182" customFormat="1" ht="12" x14ac:dyDescent="0.2">
      <c r="A15" s="416" t="str">
        <f>'1. паспорт местоположение'!A15</f>
        <v xml:space="preserve">Приобретение электросетевого комплекса в г.Калининграде, пр-т Победы,80-80А </v>
      </c>
      <c r="B15" s="416"/>
      <c r="C15" s="416"/>
      <c r="D15" s="416"/>
      <c r="E15" s="416"/>
      <c r="F15" s="416"/>
      <c r="G15" s="416"/>
      <c r="H15" s="416"/>
      <c r="I15" s="416"/>
      <c r="J15" s="416"/>
      <c r="K15" s="416"/>
      <c r="L15" s="416"/>
      <c r="M15" s="416"/>
      <c r="N15" s="141"/>
      <c r="O15" s="141"/>
      <c r="P15" s="141"/>
      <c r="Q15" s="141"/>
      <c r="R15" s="141"/>
      <c r="S15" s="141"/>
      <c r="T15" s="141"/>
      <c r="U15" s="141"/>
      <c r="V15" s="141"/>
      <c r="W15" s="141"/>
    </row>
    <row r="16" spans="1:25" s="182" customFormat="1" ht="15" customHeight="1" x14ac:dyDescent="0.2">
      <c r="A16" s="417" t="s">
        <v>4</v>
      </c>
      <c r="B16" s="417"/>
      <c r="C16" s="417"/>
      <c r="D16" s="417"/>
      <c r="E16" s="417"/>
      <c r="F16" s="417"/>
      <c r="G16" s="417"/>
      <c r="H16" s="417"/>
      <c r="I16" s="417"/>
      <c r="J16" s="417"/>
      <c r="K16" s="417"/>
      <c r="L16" s="417"/>
      <c r="M16" s="417"/>
      <c r="N16" s="142"/>
      <c r="O16" s="142"/>
      <c r="P16" s="142"/>
      <c r="Q16" s="142"/>
      <c r="R16" s="142"/>
      <c r="S16" s="142"/>
      <c r="T16" s="142"/>
      <c r="U16" s="142"/>
      <c r="V16" s="142"/>
      <c r="W16" s="142"/>
    </row>
    <row r="17" spans="1:23" s="182" customFormat="1" ht="15" customHeight="1" x14ac:dyDescent="0.2">
      <c r="A17" s="418"/>
      <c r="B17" s="418"/>
      <c r="C17" s="418"/>
      <c r="D17" s="418"/>
      <c r="E17" s="418"/>
      <c r="F17" s="418"/>
      <c r="G17" s="418"/>
      <c r="H17" s="418"/>
      <c r="I17" s="418"/>
      <c r="J17" s="418"/>
      <c r="K17" s="418"/>
      <c r="L17" s="418"/>
      <c r="M17" s="418"/>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23" t="s">
        <v>3</v>
      </c>
      <c r="B19" s="423" t="s">
        <v>82</v>
      </c>
      <c r="C19" s="423" t="s">
        <v>81</v>
      </c>
      <c r="D19" s="423" t="s">
        <v>73</v>
      </c>
      <c r="E19" s="460" t="s">
        <v>80</v>
      </c>
      <c r="F19" s="461"/>
      <c r="G19" s="461"/>
      <c r="H19" s="461"/>
      <c r="I19" s="462"/>
      <c r="J19" s="423" t="s">
        <v>79</v>
      </c>
      <c r="K19" s="423"/>
      <c r="L19" s="423"/>
      <c r="M19" s="423"/>
      <c r="N19" s="400"/>
      <c r="O19" s="400"/>
      <c r="P19" s="400"/>
      <c r="Q19" s="400"/>
      <c r="R19" s="400"/>
      <c r="S19" s="400"/>
      <c r="T19" s="400"/>
    </row>
    <row r="20" spans="1:23" s="182" customFormat="1" ht="51" customHeight="1" x14ac:dyDescent="0.2">
      <c r="A20" s="423"/>
      <c r="B20" s="423"/>
      <c r="C20" s="423"/>
      <c r="D20" s="423"/>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0"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1" t="s">
        <v>7</v>
      </c>
      <c r="B7" s="421"/>
      <c r="C7" s="421"/>
      <c r="D7" s="421"/>
      <c r="E7" s="421"/>
      <c r="F7" s="421"/>
      <c r="G7" s="421"/>
      <c r="H7" s="421"/>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7" t="s">
        <v>6</v>
      </c>
      <c r="B10" s="417"/>
      <c r="C10" s="417"/>
      <c r="D10" s="417"/>
      <c r="E10" s="417"/>
      <c r="F10" s="417"/>
      <c r="G10" s="417"/>
      <c r="H10" s="417"/>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0" t="str">
        <f>'1. паспорт местоположение'!A12:C12</f>
        <v>L_140-158</v>
      </c>
      <c r="B12" s="430"/>
      <c r="C12" s="430"/>
      <c r="D12" s="430"/>
      <c r="E12" s="430"/>
      <c r="F12" s="430"/>
      <c r="G12" s="430"/>
      <c r="H12" s="43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7" t="s">
        <v>5</v>
      </c>
      <c r="B13" s="417"/>
      <c r="C13" s="417"/>
      <c r="D13" s="417"/>
      <c r="E13" s="417"/>
      <c r="F13" s="417"/>
      <c r="G13" s="417"/>
      <c r="H13" s="417"/>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 xml:space="preserve">Приобретение электросетевого комплекса в г.Калининграде, пр-т Победы,80-80А </v>
      </c>
      <c r="B15" s="419"/>
      <c r="C15" s="419"/>
      <c r="D15" s="419"/>
      <c r="E15" s="419"/>
      <c r="F15" s="419"/>
      <c r="G15" s="419"/>
      <c r="H15" s="41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7" t="s">
        <v>4</v>
      </c>
      <c r="B16" s="417"/>
      <c r="C16" s="417"/>
      <c r="D16" s="417"/>
      <c r="E16" s="417"/>
      <c r="F16" s="417"/>
      <c r="G16" s="417"/>
      <c r="H16" s="417"/>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0" t="s">
        <v>471</v>
      </c>
      <c r="B18" s="430"/>
      <c r="C18" s="430"/>
      <c r="D18" s="430"/>
      <c r="E18" s="430"/>
      <c r="F18" s="430"/>
      <c r="G18" s="430"/>
      <c r="H18" s="43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519599.99999999988</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3" t="s">
        <v>321</v>
      </c>
      <c r="E28" s="474"/>
      <c r="F28" s="475"/>
      <c r="G28" s="478" t="str">
        <f>IF(SUM(B89:L89)=0,"не окупается",SUM(B89:L89))</f>
        <v>не окупается</v>
      </c>
      <c r="H28" s="479"/>
    </row>
    <row r="29" spans="1:44" ht="15.6" customHeight="1" x14ac:dyDescent="0.2">
      <c r="A29" s="284" t="s">
        <v>317</v>
      </c>
      <c r="B29" s="285">
        <f>$B$126*$B$127</f>
        <v>5195.9999999999991</v>
      </c>
      <c r="D29" s="473" t="s">
        <v>319</v>
      </c>
      <c r="E29" s="474"/>
      <c r="F29" s="475"/>
      <c r="G29" s="478" t="str">
        <f>IF(SUM(B90:L90)=0,"не окупается",SUM(B90:L90))</f>
        <v>не окупается</v>
      </c>
      <c r="H29" s="479"/>
    </row>
    <row r="30" spans="1:44" ht="27.6" customHeight="1" x14ac:dyDescent="0.2">
      <c r="A30" s="286" t="s">
        <v>538</v>
      </c>
      <c r="B30" s="287">
        <v>1</v>
      </c>
      <c r="D30" s="473" t="s">
        <v>539</v>
      </c>
      <c r="E30" s="474"/>
      <c r="F30" s="475"/>
      <c r="G30" s="476">
        <f>L87</f>
        <v>-60730.174493564395</v>
      </c>
      <c r="H30" s="477"/>
    </row>
    <row r="31" spans="1:44" x14ac:dyDescent="0.2">
      <c r="A31" s="286" t="s">
        <v>316</v>
      </c>
      <c r="B31" s="287">
        <v>1</v>
      </c>
      <c r="D31" s="465"/>
      <c r="E31" s="466"/>
      <c r="F31" s="467"/>
      <c r="G31" s="465"/>
      <c r="H31" s="46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519599.9499999999</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519599.9499999999</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-6419.5484729034542</v>
      </c>
      <c r="D60" s="202">
        <f>SUM(D61:D65)</f>
        <v>-6689.1695087653989</v>
      </c>
      <c r="E60" s="202">
        <f t="shared" si="11"/>
        <v>-6970.1146281335459</v>
      </c>
      <c r="F60" s="202">
        <f t="shared" si="11"/>
        <v>-7262.859442515155</v>
      </c>
      <c r="G60" s="202">
        <f t="shared" si="11"/>
        <v>-7567.899539100792</v>
      </c>
      <c r="H60" s="202">
        <f t="shared" si="11"/>
        <v>-7885.7513197430262</v>
      </c>
      <c r="I60" s="202">
        <f t="shared" si="11"/>
        <v>-8216.9528751722337</v>
      </c>
      <c r="J60" s="202">
        <f t="shared" si="11"/>
        <v>-8562.0648959294667</v>
      </c>
      <c r="K60" s="202">
        <f t="shared" si="11"/>
        <v>-8921.6716215585056</v>
      </c>
      <c r="L60" s="202">
        <f t="shared" si="11"/>
        <v>-9296.3818296639638</v>
      </c>
      <c r="M60" s="202">
        <f t="shared" si="11"/>
        <v>-9686.82986650985</v>
      </c>
      <c r="N60" s="202">
        <f t="shared" si="11"/>
        <v>-10093.676720903264</v>
      </c>
      <c r="O60" s="202">
        <f t="shared" si="11"/>
        <v>-10517.611143181201</v>
      </c>
      <c r="P60" s="202">
        <f t="shared" si="11"/>
        <v>-10959.350811194812</v>
      </c>
      <c r="Q60" s="202">
        <f t="shared" si="11"/>
        <v>-11419.643545264995</v>
      </c>
      <c r="R60" s="202">
        <f t="shared" si="11"/>
        <v>-11899.268574166124</v>
      </c>
      <c r="S60" s="202">
        <f t="shared" si="11"/>
        <v>-12399.037854281101</v>
      </c>
      <c r="T60" s="202">
        <f t="shared" si="11"/>
        <v>-12919.797444160909</v>
      </c>
      <c r="U60" s="202">
        <f t="shared" si="11"/>
        <v>-13462.428936815668</v>
      </c>
      <c r="V60" s="202">
        <f t="shared" si="11"/>
        <v>-14027.850952161927</v>
      </c>
      <c r="W60" s="202">
        <f t="shared" si="11"/>
        <v>-14617.020692152728</v>
      </c>
      <c r="X60" s="202">
        <f t="shared" si="11"/>
        <v>-15230.935561223143</v>
      </c>
      <c r="Y60" s="202">
        <f t="shared" si="11"/>
        <v>-15870.634854794516</v>
      </c>
      <c r="Z60" s="202">
        <f t="shared" si="11"/>
        <v>-16537.201518695885</v>
      </c>
      <c r="AA60" s="202">
        <f t="shared" ref="AA60:AP60" si="12">SUM(AA61:AA65)</f>
        <v>-17231.763982481116</v>
      </c>
      <c r="AB60" s="202">
        <f t="shared" si="12"/>
        <v>-17955.498069745325</v>
      </c>
      <c r="AC60" s="202">
        <f t="shared" si="12"/>
        <v>-18709.628988674627</v>
      </c>
      <c r="AD60" s="202">
        <f t="shared" si="12"/>
        <v>-19495.433406198965</v>
      </c>
      <c r="AE60" s="202">
        <f t="shared" si="12"/>
        <v>-20314.241609259323</v>
      </c>
      <c r="AF60" s="202">
        <f t="shared" si="12"/>
        <v>-21167.439756848213</v>
      </c>
      <c r="AG60" s="202">
        <f t="shared" si="12"/>
        <v>-22056.472226635837</v>
      </c>
      <c r="AH60" s="202">
        <f t="shared" si="12"/>
        <v>-22982.844060154541</v>
      </c>
      <c r="AI60" s="202">
        <f t="shared" si="12"/>
        <v>-23948.123510681031</v>
      </c>
      <c r="AJ60" s="202">
        <f t="shared" si="12"/>
        <v>-24953.944698129635</v>
      </c>
      <c r="AK60" s="202">
        <f t="shared" si="12"/>
        <v>-26002.010375451082</v>
      </c>
      <c r="AL60" s="202">
        <f t="shared" si="12"/>
        <v>-27094.094811220031</v>
      </c>
      <c r="AM60" s="202">
        <f t="shared" si="12"/>
        <v>-28232.046793291276</v>
      </c>
      <c r="AN60" s="202">
        <f t="shared" si="12"/>
        <v>-29417.79275860951</v>
      </c>
      <c r="AO60" s="202">
        <f t="shared" si="12"/>
        <v>-30653.340054471111</v>
      </c>
      <c r="AP60" s="202">
        <f t="shared" si="12"/>
        <v>-31940.7803367589</v>
      </c>
    </row>
    <row r="61" spans="1:45" x14ac:dyDescent="0.2">
      <c r="A61" s="206" t="s">
        <v>544</v>
      </c>
      <c r="B61" s="202"/>
      <c r="C61" s="202">
        <f>-IF(C$47&lt;=$B$30,0,$B$29*(1+C$49)*$B$28)</f>
        <v>-6419.5484729034542</v>
      </c>
      <c r="D61" s="202">
        <f>-IF(D$47&lt;=$B$30,0,$B$29*(1+D$49)*$B$28)</f>
        <v>-6689.1695087653989</v>
      </c>
      <c r="E61" s="202">
        <f t="shared" ref="E61:AP61" si="13">-IF(E$47&lt;=$B$30,0,$B$29*(1+E$49)*$B$28)</f>
        <v>-6970.1146281335459</v>
      </c>
      <c r="F61" s="202">
        <f t="shared" si="13"/>
        <v>-7262.859442515155</v>
      </c>
      <c r="G61" s="202">
        <f t="shared" si="13"/>
        <v>-7567.899539100792</v>
      </c>
      <c r="H61" s="202">
        <f t="shared" si="13"/>
        <v>-7885.7513197430262</v>
      </c>
      <c r="I61" s="202">
        <f t="shared" si="13"/>
        <v>-8216.9528751722337</v>
      </c>
      <c r="J61" s="202">
        <f t="shared" si="13"/>
        <v>-8562.0648959294667</v>
      </c>
      <c r="K61" s="202">
        <f t="shared" si="13"/>
        <v>-8921.6716215585056</v>
      </c>
      <c r="L61" s="202">
        <f t="shared" si="13"/>
        <v>-9296.3818296639638</v>
      </c>
      <c r="M61" s="202">
        <f t="shared" si="13"/>
        <v>-9686.82986650985</v>
      </c>
      <c r="N61" s="202">
        <f t="shared" si="13"/>
        <v>-10093.676720903264</v>
      </c>
      <c r="O61" s="202">
        <f t="shared" si="13"/>
        <v>-10517.611143181201</v>
      </c>
      <c r="P61" s="202">
        <f t="shared" si="13"/>
        <v>-10959.350811194812</v>
      </c>
      <c r="Q61" s="202">
        <f t="shared" si="13"/>
        <v>-11419.643545264995</v>
      </c>
      <c r="R61" s="202">
        <f t="shared" si="13"/>
        <v>-11899.268574166124</v>
      </c>
      <c r="S61" s="202">
        <f t="shared" si="13"/>
        <v>-12399.037854281101</v>
      </c>
      <c r="T61" s="202">
        <f t="shared" si="13"/>
        <v>-12919.797444160909</v>
      </c>
      <c r="U61" s="202">
        <f t="shared" si="13"/>
        <v>-13462.428936815668</v>
      </c>
      <c r="V61" s="202">
        <f t="shared" si="13"/>
        <v>-14027.850952161927</v>
      </c>
      <c r="W61" s="202">
        <f t="shared" si="13"/>
        <v>-14617.020692152728</v>
      </c>
      <c r="X61" s="202">
        <f t="shared" si="13"/>
        <v>-15230.935561223143</v>
      </c>
      <c r="Y61" s="202">
        <f t="shared" si="13"/>
        <v>-15870.634854794516</v>
      </c>
      <c r="Z61" s="202">
        <f t="shared" si="13"/>
        <v>-16537.201518695885</v>
      </c>
      <c r="AA61" s="202">
        <f t="shared" si="13"/>
        <v>-17231.763982481116</v>
      </c>
      <c r="AB61" s="202">
        <f t="shared" si="13"/>
        <v>-17955.498069745325</v>
      </c>
      <c r="AC61" s="202">
        <f t="shared" si="13"/>
        <v>-18709.628988674627</v>
      </c>
      <c r="AD61" s="202">
        <f t="shared" si="13"/>
        <v>-19495.433406198965</v>
      </c>
      <c r="AE61" s="202">
        <f t="shared" si="13"/>
        <v>-20314.241609259323</v>
      </c>
      <c r="AF61" s="202">
        <f t="shared" si="13"/>
        <v>-21167.439756848213</v>
      </c>
      <c r="AG61" s="202">
        <f t="shared" si="13"/>
        <v>-22056.472226635837</v>
      </c>
      <c r="AH61" s="202">
        <f t="shared" si="13"/>
        <v>-22982.844060154541</v>
      </c>
      <c r="AI61" s="202">
        <f t="shared" si="13"/>
        <v>-23948.123510681031</v>
      </c>
      <c r="AJ61" s="202">
        <f t="shared" si="13"/>
        <v>-24953.944698129635</v>
      </c>
      <c r="AK61" s="202">
        <f t="shared" si="13"/>
        <v>-26002.010375451082</v>
      </c>
      <c r="AL61" s="202">
        <f t="shared" si="13"/>
        <v>-27094.094811220031</v>
      </c>
      <c r="AM61" s="202">
        <f t="shared" si="13"/>
        <v>-28232.046793291276</v>
      </c>
      <c r="AN61" s="202">
        <f t="shared" si="13"/>
        <v>-29417.79275860951</v>
      </c>
      <c r="AO61" s="202">
        <f t="shared" si="13"/>
        <v>-30653.340054471111</v>
      </c>
      <c r="AP61" s="202">
        <f t="shared" si="13"/>
        <v>-31940.7803367589</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519599.9499999999</v>
      </c>
      <c r="C66" s="205">
        <f t="shared" si="14"/>
        <v>-6419.5484729034542</v>
      </c>
      <c r="D66" s="205">
        <f t="shared" si="14"/>
        <v>-6689.1695087653989</v>
      </c>
      <c r="E66" s="205">
        <f t="shared" si="14"/>
        <v>-6970.1146281335459</v>
      </c>
      <c r="F66" s="205">
        <f t="shared" si="14"/>
        <v>-7262.859442515155</v>
      </c>
      <c r="G66" s="205">
        <f t="shared" si="14"/>
        <v>-7567.899539100792</v>
      </c>
      <c r="H66" s="205">
        <f t="shared" si="14"/>
        <v>-7885.7513197430262</v>
      </c>
      <c r="I66" s="205">
        <f t="shared" si="14"/>
        <v>-8216.9528751722337</v>
      </c>
      <c r="J66" s="205">
        <f t="shared" si="14"/>
        <v>-8562.0648959294667</v>
      </c>
      <c r="K66" s="205">
        <f t="shared" si="14"/>
        <v>-8921.6716215585056</v>
      </c>
      <c r="L66" s="205">
        <f t="shared" si="14"/>
        <v>-9296.3818296639638</v>
      </c>
      <c r="M66" s="205">
        <f t="shared" si="14"/>
        <v>-9686.82986650985</v>
      </c>
      <c r="N66" s="205">
        <f t="shared" si="14"/>
        <v>-10093.676720903264</v>
      </c>
      <c r="O66" s="205">
        <f t="shared" si="14"/>
        <v>-10517.611143181201</v>
      </c>
      <c r="P66" s="205">
        <f t="shared" si="14"/>
        <v>-10959.350811194812</v>
      </c>
      <c r="Q66" s="205">
        <f t="shared" si="14"/>
        <v>-11419.643545264995</v>
      </c>
      <c r="R66" s="205">
        <f t="shared" si="14"/>
        <v>-11899.268574166124</v>
      </c>
      <c r="S66" s="205">
        <f t="shared" si="14"/>
        <v>-12399.037854281101</v>
      </c>
      <c r="T66" s="205">
        <f t="shared" si="14"/>
        <v>-12919.797444160909</v>
      </c>
      <c r="U66" s="205">
        <f t="shared" si="14"/>
        <v>-13462.428936815668</v>
      </c>
      <c r="V66" s="205">
        <f t="shared" si="14"/>
        <v>-14027.850952161927</v>
      </c>
      <c r="W66" s="205">
        <f t="shared" si="14"/>
        <v>-14617.020692152728</v>
      </c>
      <c r="X66" s="205">
        <f t="shared" si="14"/>
        <v>-15230.935561223143</v>
      </c>
      <c r="Y66" s="205">
        <f t="shared" si="14"/>
        <v>-15870.634854794516</v>
      </c>
      <c r="Z66" s="205">
        <f t="shared" si="14"/>
        <v>-16537.201518695885</v>
      </c>
      <c r="AA66" s="205">
        <f t="shared" si="14"/>
        <v>-17231.763982481116</v>
      </c>
      <c r="AB66" s="205">
        <f t="shared" si="14"/>
        <v>-17955.498069745325</v>
      </c>
      <c r="AC66" s="205">
        <f t="shared" si="14"/>
        <v>-18709.628988674627</v>
      </c>
      <c r="AD66" s="205">
        <f t="shared" si="14"/>
        <v>-19495.433406198965</v>
      </c>
      <c r="AE66" s="205">
        <f t="shared" si="14"/>
        <v>-20314.241609259323</v>
      </c>
      <c r="AF66" s="205">
        <f t="shared" si="14"/>
        <v>-21167.439756848213</v>
      </c>
      <c r="AG66" s="205">
        <f t="shared" si="14"/>
        <v>-22056.472226635837</v>
      </c>
      <c r="AH66" s="205">
        <f t="shared" si="14"/>
        <v>-22982.844060154541</v>
      </c>
      <c r="AI66" s="205">
        <f t="shared" si="14"/>
        <v>-23948.123510681031</v>
      </c>
      <c r="AJ66" s="205">
        <f t="shared" si="14"/>
        <v>-24953.944698129635</v>
      </c>
      <c r="AK66" s="205">
        <f t="shared" si="14"/>
        <v>-26002.010375451082</v>
      </c>
      <c r="AL66" s="205">
        <f t="shared" si="14"/>
        <v>-27094.094811220031</v>
      </c>
      <c r="AM66" s="205">
        <f t="shared" si="14"/>
        <v>-28232.046793291276</v>
      </c>
      <c r="AN66" s="205">
        <f t="shared" si="14"/>
        <v>-29417.79275860951</v>
      </c>
      <c r="AO66" s="205">
        <f t="shared" si="14"/>
        <v>-30653.340054471111</v>
      </c>
      <c r="AP66" s="205">
        <f>AP59+AP60</f>
        <v>-31940.7803367589</v>
      </c>
    </row>
    <row r="67" spans="1:45" x14ac:dyDescent="0.2">
      <c r="A67" s="206" t="s">
        <v>294</v>
      </c>
      <c r="B67" s="315"/>
      <c r="C67" s="202">
        <f>-($B$25)*1.18*$B$28/$B$27</f>
        <v>-20437.599999999995</v>
      </c>
      <c r="D67" s="202">
        <f>C67</f>
        <v>-20437.599999999995</v>
      </c>
      <c r="E67" s="202">
        <f t="shared" ref="E67:AP67" si="15">D67</f>
        <v>-20437.599999999995</v>
      </c>
      <c r="F67" s="202">
        <f t="shared" si="15"/>
        <v>-20437.599999999995</v>
      </c>
      <c r="G67" s="202">
        <f t="shared" si="15"/>
        <v>-20437.599999999995</v>
      </c>
      <c r="H67" s="202">
        <f t="shared" si="15"/>
        <v>-20437.599999999995</v>
      </c>
      <c r="I67" s="202">
        <f t="shared" si="15"/>
        <v>-20437.599999999995</v>
      </c>
      <c r="J67" s="202">
        <f t="shared" si="15"/>
        <v>-20437.599999999995</v>
      </c>
      <c r="K67" s="202">
        <f t="shared" si="15"/>
        <v>-20437.599999999995</v>
      </c>
      <c r="L67" s="202">
        <f t="shared" si="15"/>
        <v>-20437.599999999995</v>
      </c>
      <c r="M67" s="202">
        <f t="shared" si="15"/>
        <v>-20437.599999999995</v>
      </c>
      <c r="N67" s="202">
        <f t="shared" si="15"/>
        <v>-20437.599999999995</v>
      </c>
      <c r="O67" s="202">
        <f t="shared" si="15"/>
        <v>-20437.599999999995</v>
      </c>
      <c r="P67" s="202">
        <f t="shared" si="15"/>
        <v>-20437.599999999995</v>
      </c>
      <c r="Q67" s="202">
        <f t="shared" si="15"/>
        <v>-20437.599999999995</v>
      </c>
      <c r="R67" s="202">
        <f t="shared" si="15"/>
        <v>-20437.599999999995</v>
      </c>
      <c r="S67" s="202">
        <f t="shared" si="15"/>
        <v>-20437.599999999995</v>
      </c>
      <c r="T67" s="202">
        <f t="shared" si="15"/>
        <v>-20437.599999999995</v>
      </c>
      <c r="U67" s="202">
        <f t="shared" si="15"/>
        <v>-20437.599999999995</v>
      </c>
      <c r="V67" s="202">
        <f t="shared" si="15"/>
        <v>-20437.599999999995</v>
      </c>
      <c r="W67" s="202">
        <f t="shared" si="15"/>
        <v>-20437.599999999995</v>
      </c>
      <c r="X67" s="202">
        <f t="shared" si="15"/>
        <v>-20437.599999999995</v>
      </c>
      <c r="Y67" s="202">
        <f t="shared" si="15"/>
        <v>-20437.599999999995</v>
      </c>
      <c r="Z67" s="202">
        <f t="shared" si="15"/>
        <v>-20437.599999999995</v>
      </c>
      <c r="AA67" s="202">
        <f t="shared" si="15"/>
        <v>-20437.599999999995</v>
      </c>
      <c r="AB67" s="202">
        <f t="shared" si="15"/>
        <v>-20437.599999999995</v>
      </c>
      <c r="AC67" s="202">
        <f t="shared" si="15"/>
        <v>-20437.599999999995</v>
      </c>
      <c r="AD67" s="202">
        <f t="shared" si="15"/>
        <v>-20437.599999999995</v>
      </c>
      <c r="AE67" s="202">
        <f t="shared" si="15"/>
        <v>-20437.599999999995</v>
      </c>
      <c r="AF67" s="202">
        <f t="shared" si="15"/>
        <v>-20437.599999999995</v>
      </c>
      <c r="AG67" s="202">
        <f t="shared" si="15"/>
        <v>-20437.599999999995</v>
      </c>
      <c r="AH67" s="202">
        <f t="shared" si="15"/>
        <v>-20437.599999999995</v>
      </c>
      <c r="AI67" s="202">
        <f t="shared" si="15"/>
        <v>-20437.599999999995</v>
      </c>
      <c r="AJ67" s="202">
        <f t="shared" si="15"/>
        <v>-20437.599999999995</v>
      </c>
      <c r="AK67" s="202">
        <f t="shared" si="15"/>
        <v>-20437.599999999995</v>
      </c>
      <c r="AL67" s="202">
        <f t="shared" si="15"/>
        <v>-20437.599999999995</v>
      </c>
      <c r="AM67" s="202">
        <f t="shared" si="15"/>
        <v>-20437.599999999995</v>
      </c>
      <c r="AN67" s="202">
        <f t="shared" si="15"/>
        <v>-20437.599999999995</v>
      </c>
      <c r="AO67" s="202">
        <f t="shared" si="15"/>
        <v>-20437.599999999995</v>
      </c>
      <c r="AP67" s="202">
        <f t="shared" si="15"/>
        <v>-20437.599999999995</v>
      </c>
      <c r="AQ67" s="316">
        <f>SUM(B67:AA67)/1.18</f>
        <v>-432999.99999999977</v>
      </c>
      <c r="AR67" s="317">
        <f>SUM(B67:AF67)/1.18</f>
        <v>-519599.99999999971</v>
      </c>
      <c r="AS67" s="317">
        <f>SUM(B67:AP67)/1.18</f>
        <v>-692799.99999999953</v>
      </c>
    </row>
    <row r="68" spans="1:45" ht="28.5" x14ac:dyDescent="0.2">
      <c r="A68" s="314" t="s">
        <v>547</v>
      </c>
      <c r="B68" s="205">
        <f t="shared" ref="B68:J68" si="16">B66+B67</f>
        <v>519599.9499999999</v>
      </c>
      <c r="C68" s="205">
        <f>C66+C67</f>
        <v>-26857.148472903449</v>
      </c>
      <c r="D68" s="205">
        <f>D66+D67</f>
        <v>-27126.769508765392</v>
      </c>
      <c r="E68" s="205">
        <f t="shared" si="16"/>
        <v>-27407.714628133541</v>
      </c>
      <c r="F68" s="205">
        <f>F66+C67</f>
        <v>-27700.459442515152</v>
      </c>
      <c r="G68" s="205">
        <f t="shared" si="16"/>
        <v>-28005.499539100787</v>
      </c>
      <c r="H68" s="205">
        <f t="shared" si="16"/>
        <v>-28323.351319743022</v>
      </c>
      <c r="I68" s="205">
        <f t="shared" si="16"/>
        <v>-28654.55287517223</v>
      </c>
      <c r="J68" s="205">
        <f t="shared" si="16"/>
        <v>-28999.664895929462</v>
      </c>
      <c r="K68" s="205">
        <f>K66+K67</f>
        <v>-29359.271621558502</v>
      </c>
      <c r="L68" s="205">
        <f>L66+L67</f>
        <v>-29733.981829663957</v>
      </c>
      <c r="M68" s="205">
        <f t="shared" ref="M68:AO68" si="17">M66+M67</f>
        <v>-30124.429866509847</v>
      </c>
      <c r="N68" s="205">
        <f t="shared" si="17"/>
        <v>-30531.276720903261</v>
      </c>
      <c r="O68" s="205">
        <f t="shared" si="17"/>
        <v>-30955.211143181194</v>
      </c>
      <c r="P68" s="205">
        <f t="shared" si="17"/>
        <v>-31396.950811194809</v>
      </c>
      <c r="Q68" s="205">
        <f t="shared" si="17"/>
        <v>-31857.243545264988</v>
      </c>
      <c r="R68" s="205">
        <f t="shared" si="17"/>
        <v>-32336.868574166117</v>
      </c>
      <c r="S68" s="205">
        <f t="shared" si="17"/>
        <v>-32836.6378542811</v>
      </c>
      <c r="T68" s="205">
        <f t="shared" si="17"/>
        <v>-33357.397444160903</v>
      </c>
      <c r="U68" s="205">
        <f t="shared" si="17"/>
        <v>-33900.028936815666</v>
      </c>
      <c r="V68" s="205">
        <f t="shared" si="17"/>
        <v>-34465.450952161918</v>
      </c>
      <c r="W68" s="205">
        <f t="shared" si="17"/>
        <v>-35054.620692152719</v>
      </c>
      <c r="X68" s="205">
        <f t="shared" si="17"/>
        <v>-35668.535561223136</v>
      </c>
      <c r="Y68" s="205">
        <f t="shared" si="17"/>
        <v>-36308.234854794515</v>
      </c>
      <c r="Z68" s="205">
        <f t="shared" si="17"/>
        <v>-36974.80151869588</v>
      </c>
      <c r="AA68" s="205">
        <f t="shared" si="17"/>
        <v>-37669.363982481111</v>
      </c>
      <c r="AB68" s="205">
        <f t="shared" si="17"/>
        <v>-38393.09806974532</v>
      </c>
      <c r="AC68" s="205">
        <f t="shared" si="17"/>
        <v>-39147.228988674622</v>
      </c>
      <c r="AD68" s="205">
        <f t="shared" si="17"/>
        <v>-39933.033406198956</v>
      </c>
      <c r="AE68" s="205">
        <f t="shared" si="17"/>
        <v>-40751.841609259318</v>
      </c>
      <c r="AF68" s="205">
        <f t="shared" si="17"/>
        <v>-41605.039756848208</v>
      </c>
      <c r="AG68" s="205">
        <f t="shared" si="17"/>
        <v>-42494.072226635835</v>
      </c>
      <c r="AH68" s="205">
        <f t="shared" si="17"/>
        <v>-43420.444060154536</v>
      </c>
      <c r="AI68" s="205">
        <f t="shared" si="17"/>
        <v>-44385.723510681026</v>
      </c>
      <c r="AJ68" s="205">
        <f t="shared" si="17"/>
        <v>-45391.544698129626</v>
      </c>
      <c r="AK68" s="205">
        <f t="shared" si="17"/>
        <v>-46439.610375451077</v>
      </c>
      <c r="AL68" s="205">
        <f t="shared" si="17"/>
        <v>-47531.694811220026</v>
      </c>
      <c r="AM68" s="205">
        <f t="shared" si="17"/>
        <v>-48669.646793291271</v>
      </c>
      <c r="AN68" s="205">
        <f t="shared" si="17"/>
        <v>-49855.392758609509</v>
      </c>
      <c r="AO68" s="205">
        <f t="shared" si="17"/>
        <v>-51090.94005447111</v>
      </c>
      <c r="AP68" s="205">
        <f>AP66+AP67</f>
        <v>-52378.380336758899</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519599.9499999999</v>
      </c>
      <c r="C70" s="205">
        <f t="shared" si="19"/>
        <v>-26857.148472903449</v>
      </c>
      <c r="D70" s="205">
        <f t="shared" si="19"/>
        <v>-27126.769508765392</v>
      </c>
      <c r="E70" s="205">
        <f t="shared" si="19"/>
        <v>-27407.714628133541</v>
      </c>
      <c r="F70" s="205">
        <f t="shared" si="19"/>
        <v>-27700.459442515152</v>
      </c>
      <c r="G70" s="205">
        <f t="shared" si="19"/>
        <v>-28005.499539100787</v>
      </c>
      <c r="H70" s="205">
        <f t="shared" si="19"/>
        <v>-28323.351319743022</v>
      </c>
      <c r="I70" s="205">
        <f t="shared" si="19"/>
        <v>-28654.55287517223</v>
      </c>
      <c r="J70" s="205">
        <f t="shared" si="19"/>
        <v>-28999.664895929462</v>
      </c>
      <c r="K70" s="205">
        <f t="shared" si="19"/>
        <v>-29359.271621558502</v>
      </c>
      <c r="L70" s="205">
        <f t="shared" si="19"/>
        <v>-29733.981829663957</v>
      </c>
      <c r="M70" s="205">
        <f t="shared" si="19"/>
        <v>-30124.429866509847</v>
      </c>
      <c r="N70" s="205">
        <f t="shared" si="19"/>
        <v>-30531.276720903261</v>
      </c>
      <c r="O70" s="205">
        <f t="shared" si="19"/>
        <v>-30955.211143181194</v>
      </c>
      <c r="P70" s="205">
        <f t="shared" si="19"/>
        <v>-31396.950811194809</v>
      </c>
      <c r="Q70" s="205">
        <f t="shared" si="19"/>
        <v>-31857.243545264988</v>
      </c>
      <c r="R70" s="205">
        <f t="shared" si="19"/>
        <v>-32336.868574166117</v>
      </c>
      <c r="S70" s="205">
        <f t="shared" si="19"/>
        <v>-32836.6378542811</v>
      </c>
      <c r="T70" s="205">
        <f t="shared" si="19"/>
        <v>-33357.397444160903</v>
      </c>
      <c r="U70" s="205">
        <f t="shared" si="19"/>
        <v>-33900.028936815666</v>
      </c>
      <c r="V70" s="205">
        <f t="shared" si="19"/>
        <v>-34465.450952161918</v>
      </c>
      <c r="W70" s="205">
        <f t="shared" si="19"/>
        <v>-35054.620692152719</v>
      </c>
      <c r="X70" s="205">
        <f t="shared" si="19"/>
        <v>-35668.535561223136</v>
      </c>
      <c r="Y70" s="205">
        <f t="shared" si="19"/>
        <v>-36308.234854794515</v>
      </c>
      <c r="Z70" s="205">
        <f t="shared" si="19"/>
        <v>-36974.80151869588</v>
      </c>
      <c r="AA70" s="205">
        <f t="shared" si="19"/>
        <v>-37669.363982481111</v>
      </c>
      <c r="AB70" s="205">
        <f t="shared" si="19"/>
        <v>-38393.09806974532</v>
      </c>
      <c r="AC70" s="205">
        <f t="shared" si="19"/>
        <v>-39147.228988674622</v>
      </c>
      <c r="AD70" s="205">
        <f t="shared" si="19"/>
        <v>-39933.033406198956</v>
      </c>
      <c r="AE70" s="205">
        <f t="shared" si="19"/>
        <v>-40751.841609259318</v>
      </c>
      <c r="AF70" s="205">
        <f t="shared" si="19"/>
        <v>-41605.039756848208</v>
      </c>
      <c r="AG70" s="205">
        <f t="shared" si="19"/>
        <v>-42494.072226635835</v>
      </c>
      <c r="AH70" s="205">
        <f t="shared" si="19"/>
        <v>-43420.444060154536</v>
      </c>
      <c r="AI70" s="205">
        <f t="shared" si="19"/>
        <v>-44385.723510681026</v>
      </c>
      <c r="AJ70" s="205">
        <f t="shared" si="19"/>
        <v>-45391.544698129626</v>
      </c>
      <c r="AK70" s="205">
        <f t="shared" si="19"/>
        <v>-46439.610375451077</v>
      </c>
      <c r="AL70" s="205">
        <f t="shared" si="19"/>
        <v>-47531.694811220026</v>
      </c>
      <c r="AM70" s="205">
        <f t="shared" si="19"/>
        <v>-48669.646793291271</v>
      </c>
      <c r="AN70" s="205">
        <f t="shared" si="19"/>
        <v>-49855.392758609509</v>
      </c>
      <c r="AO70" s="205">
        <f t="shared" si="19"/>
        <v>-51090.94005447111</v>
      </c>
      <c r="AP70" s="205">
        <f>AP68+AP69</f>
        <v>-52378.380336758899</v>
      </c>
    </row>
    <row r="71" spans="1:45" x14ac:dyDescent="0.2">
      <c r="A71" s="206" t="s">
        <v>292</v>
      </c>
      <c r="B71" s="202">
        <f t="shared" ref="B71:AP71" si="20">-B70*$B$36</f>
        <v>-103919.98999999999</v>
      </c>
      <c r="C71" s="202">
        <f t="shared" si="20"/>
        <v>5371.42969458069</v>
      </c>
      <c r="D71" s="202">
        <f t="shared" si="20"/>
        <v>5425.3539017530784</v>
      </c>
      <c r="E71" s="202">
        <f t="shared" si="20"/>
        <v>5481.5429256267089</v>
      </c>
      <c r="F71" s="202">
        <f t="shared" si="20"/>
        <v>5540.0918885030305</v>
      </c>
      <c r="G71" s="202">
        <f t="shared" si="20"/>
        <v>5601.0999078201576</v>
      </c>
      <c r="H71" s="202">
        <f t="shared" si="20"/>
        <v>5664.6702639486048</v>
      </c>
      <c r="I71" s="202">
        <f t="shared" si="20"/>
        <v>5730.9105750344461</v>
      </c>
      <c r="J71" s="202">
        <f t="shared" si="20"/>
        <v>5799.9329791858927</v>
      </c>
      <c r="K71" s="202">
        <f t="shared" si="20"/>
        <v>5871.854324311701</v>
      </c>
      <c r="L71" s="202">
        <f t="shared" si="20"/>
        <v>5946.7963659327916</v>
      </c>
      <c r="M71" s="202">
        <f t="shared" si="20"/>
        <v>6024.8859733019699</v>
      </c>
      <c r="N71" s="202">
        <f t="shared" si="20"/>
        <v>6106.2553441806522</v>
      </c>
      <c r="O71" s="202">
        <f t="shared" si="20"/>
        <v>6191.0422286362391</v>
      </c>
      <c r="P71" s="202">
        <f t="shared" si="20"/>
        <v>6279.3901622389621</v>
      </c>
      <c r="Q71" s="202">
        <f t="shared" si="20"/>
        <v>6371.4487090529983</v>
      </c>
      <c r="R71" s="202">
        <f t="shared" si="20"/>
        <v>6467.3737148332239</v>
      </c>
      <c r="S71" s="202">
        <f t="shared" si="20"/>
        <v>6567.3275708562205</v>
      </c>
      <c r="T71" s="202">
        <f t="shared" si="20"/>
        <v>6671.4794888321812</v>
      </c>
      <c r="U71" s="202">
        <f t="shared" si="20"/>
        <v>6780.005787363134</v>
      </c>
      <c r="V71" s="202">
        <f t="shared" si="20"/>
        <v>6893.0901904323837</v>
      </c>
      <c r="W71" s="202">
        <f t="shared" si="20"/>
        <v>7010.9241384305442</v>
      </c>
      <c r="X71" s="202">
        <f t="shared" si="20"/>
        <v>7133.7071122446278</v>
      </c>
      <c r="Y71" s="202">
        <f t="shared" si="20"/>
        <v>7261.6469709589037</v>
      </c>
      <c r="Z71" s="202">
        <f t="shared" si="20"/>
        <v>7394.9603037391762</v>
      </c>
      <c r="AA71" s="202">
        <f t="shared" si="20"/>
        <v>7533.8727964962227</v>
      </c>
      <c r="AB71" s="202">
        <f t="shared" si="20"/>
        <v>7678.6196139490639</v>
      </c>
      <c r="AC71" s="202">
        <f t="shared" si="20"/>
        <v>7829.4457977349248</v>
      </c>
      <c r="AD71" s="202">
        <f t="shared" si="20"/>
        <v>7986.6066812397912</v>
      </c>
      <c r="AE71" s="202">
        <f t="shared" si="20"/>
        <v>8150.3683218518636</v>
      </c>
      <c r="AF71" s="202">
        <f t="shared" si="20"/>
        <v>8321.0079513696419</v>
      </c>
      <c r="AG71" s="202">
        <f t="shared" si="20"/>
        <v>8498.814445327167</v>
      </c>
      <c r="AH71" s="202">
        <f t="shared" si="20"/>
        <v>8684.0888120309082</v>
      </c>
      <c r="AI71" s="202">
        <f t="shared" si="20"/>
        <v>8877.1447021362055</v>
      </c>
      <c r="AJ71" s="202">
        <f t="shared" si="20"/>
        <v>9078.3089396259256</v>
      </c>
      <c r="AK71" s="202">
        <f t="shared" si="20"/>
        <v>9287.922075090215</v>
      </c>
      <c r="AL71" s="202">
        <f t="shared" si="20"/>
        <v>9506.3389622440063</v>
      </c>
      <c r="AM71" s="202">
        <f t="shared" si="20"/>
        <v>9733.9293586582553</v>
      </c>
      <c r="AN71" s="202">
        <f t="shared" si="20"/>
        <v>9971.0785517219028</v>
      </c>
      <c r="AO71" s="202">
        <f t="shared" si="20"/>
        <v>10218.188010894222</v>
      </c>
      <c r="AP71" s="202">
        <f t="shared" si="20"/>
        <v>10475.67606735178</v>
      </c>
    </row>
    <row r="72" spans="1:45" ht="15" thickBot="1" x14ac:dyDescent="0.25">
      <c r="A72" s="318" t="s">
        <v>296</v>
      </c>
      <c r="B72" s="207">
        <f t="shared" ref="B72:AO72" si="21">B70+B71</f>
        <v>415679.9599999999</v>
      </c>
      <c r="C72" s="207">
        <f t="shared" si="21"/>
        <v>-21485.71877832276</v>
      </c>
      <c r="D72" s="207">
        <f t="shared" si="21"/>
        <v>-21701.415607012314</v>
      </c>
      <c r="E72" s="207">
        <f t="shared" si="21"/>
        <v>-21926.171702506832</v>
      </c>
      <c r="F72" s="207">
        <f t="shared" si="21"/>
        <v>-22160.367554012122</v>
      </c>
      <c r="G72" s="207">
        <f t="shared" si="21"/>
        <v>-22404.39963128063</v>
      </c>
      <c r="H72" s="207">
        <f t="shared" si="21"/>
        <v>-22658.681055794419</v>
      </c>
      <c r="I72" s="207">
        <f t="shared" si="21"/>
        <v>-22923.642300137784</v>
      </c>
      <c r="J72" s="207">
        <f t="shared" si="21"/>
        <v>-23199.731916743571</v>
      </c>
      <c r="K72" s="207">
        <f t="shared" si="21"/>
        <v>-23487.4172972468</v>
      </c>
      <c r="L72" s="207">
        <f t="shared" si="21"/>
        <v>-23787.185463731166</v>
      </c>
      <c r="M72" s="207">
        <f t="shared" si="21"/>
        <v>-24099.543893207876</v>
      </c>
      <c r="N72" s="207">
        <f t="shared" si="21"/>
        <v>-24425.021376722609</v>
      </c>
      <c r="O72" s="207">
        <f t="shared" si="21"/>
        <v>-24764.168914544956</v>
      </c>
      <c r="P72" s="207">
        <f t="shared" si="21"/>
        <v>-25117.560648955849</v>
      </c>
      <c r="Q72" s="207">
        <f t="shared" si="21"/>
        <v>-25485.79483621199</v>
      </c>
      <c r="R72" s="207">
        <f t="shared" si="21"/>
        <v>-25869.494859332895</v>
      </c>
      <c r="S72" s="207">
        <f t="shared" si="21"/>
        <v>-26269.310283424878</v>
      </c>
      <c r="T72" s="207">
        <f t="shared" si="21"/>
        <v>-26685.917955328721</v>
      </c>
      <c r="U72" s="207">
        <f t="shared" si="21"/>
        <v>-27120.023149452532</v>
      </c>
      <c r="V72" s="207">
        <f t="shared" si="21"/>
        <v>-27572.360761729535</v>
      </c>
      <c r="W72" s="207">
        <f t="shared" si="21"/>
        <v>-28043.696553722177</v>
      </c>
      <c r="X72" s="207">
        <f t="shared" si="21"/>
        <v>-28534.828448978507</v>
      </c>
      <c r="Y72" s="207">
        <f t="shared" si="21"/>
        <v>-29046.587883835611</v>
      </c>
      <c r="Z72" s="207">
        <f t="shared" si="21"/>
        <v>-29579.841214956705</v>
      </c>
      <c r="AA72" s="207">
        <f t="shared" si="21"/>
        <v>-30135.491185984887</v>
      </c>
      <c r="AB72" s="207">
        <f t="shared" si="21"/>
        <v>-30714.478455796256</v>
      </c>
      <c r="AC72" s="207">
        <f t="shared" si="21"/>
        <v>-31317.783190939699</v>
      </c>
      <c r="AD72" s="207">
        <f t="shared" si="21"/>
        <v>-31946.426724959165</v>
      </c>
      <c r="AE72" s="207">
        <f t="shared" si="21"/>
        <v>-32601.473287407454</v>
      </c>
      <c r="AF72" s="207">
        <f t="shared" si="21"/>
        <v>-33284.031805478568</v>
      </c>
      <c r="AG72" s="207">
        <f t="shared" si="21"/>
        <v>-33995.257781308668</v>
      </c>
      <c r="AH72" s="207">
        <f t="shared" si="21"/>
        <v>-34736.355248123626</v>
      </c>
      <c r="AI72" s="207">
        <f t="shared" si="21"/>
        <v>-35508.578808544822</v>
      </c>
      <c r="AJ72" s="207">
        <f t="shared" si="21"/>
        <v>-36313.235758503703</v>
      </c>
      <c r="AK72" s="207">
        <f t="shared" si="21"/>
        <v>-37151.68830036086</v>
      </c>
      <c r="AL72" s="207">
        <f t="shared" si="21"/>
        <v>-38025.355848976018</v>
      </c>
      <c r="AM72" s="207">
        <f t="shared" si="21"/>
        <v>-38935.717434633014</v>
      </c>
      <c r="AN72" s="207">
        <f t="shared" si="21"/>
        <v>-39884.314206887604</v>
      </c>
      <c r="AO72" s="207">
        <f t="shared" si="21"/>
        <v>-40872.752043576889</v>
      </c>
      <c r="AP72" s="207">
        <f>AP70+AP71</f>
        <v>-41902.704269407121</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519599.9499999999</v>
      </c>
      <c r="C75" s="205">
        <f t="shared" si="24"/>
        <v>-26857.148472903449</v>
      </c>
      <c r="D75" s="205">
        <f>D68</f>
        <v>-27126.769508765392</v>
      </c>
      <c r="E75" s="205">
        <f t="shared" si="24"/>
        <v>-27407.714628133541</v>
      </c>
      <c r="F75" s="205">
        <f t="shared" si="24"/>
        <v>-27700.459442515152</v>
      </c>
      <c r="G75" s="205">
        <f t="shared" si="24"/>
        <v>-28005.499539100787</v>
      </c>
      <c r="H75" s="205">
        <f t="shared" si="24"/>
        <v>-28323.351319743022</v>
      </c>
      <c r="I75" s="205">
        <f t="shared" si="24"/>
        <v>-28654.55287517223</v>
      </c>
      <c r="J75" s="205">
        <f t="shared" si="24"/>
        <v>-28999.664895929462</v>
      </c>
      <c r="K75" s="205">
        <f t="shared" si="24"/>
        <v>-29359.271621558502</v>
      </c>
      <c r="L75" s="205">
        <f t="shared" si="24"/>
        <v>-29733.981829663957</v>
      </c>
      <c r="M75" s="205">
        <f t="shared" si="24"/>
        <v>-30124.429866509847</v>
      </c>
      <c r="N75" s="205">
        <f t="shared" si="24"/>
        <v>-30531.276720903261</v>
      </c>
      <c r="O75" s="205">
        <f t="shared" si="24"/>
        <v>-30955.211143181194</v>
      </c>
      <c r="P75" s="205">
        <f t="shared" si="24"/>
        <v>-31396.950811194809</v>
      </c>
      <c r="Q75" s="205">
        <f t="shared" si="24"/>
        <v>-31857.243545264988</v>
      </c>
      <c r="R75" s="205">
        <f t="shared" si="24"/>
        <v>-32336.868574166117</v>
      </c>
      <c r="S75" s="205">
        <f t="shared" si="24"/>
        <v>-32836.6378542811</v>
      </c>
      <c r="T75" s="205">
        <f t="shared" si="24"/>
        <v>-33357.397444160903</v>
      </c>
      <c r="U75" s="205">
        <f t="shared" si="24"/>
        <v>-33900.028936815666</v>
      </c>
      <c r="V75" s="205">
        <f t="shared" si="24"/>
        <v>-34465.450952161918</v>
      </c>
      <c r="W75" s="205">
        <f t="shared" si="24"/>
        <v>-35054.620692152719</v>
      </c>
      <c r="X75" s="205">
        <f t="shared" si="24"/>
        <v>-35668.535561223136</v>
      </c>
      <c r="Y75" s="205">
        <f t="shared" si="24"/>
        <v>-36308.234854794515</v>
      </c>
      <c r="Z75" s="205">
        <f t="shared" si="24"/>
        <v>-36974.80151869588</v>
      </c>
      <c r="AA75" s="205">
        <f t="shared" si="24"/>
        <v>-37669.363982481111</v>
      </c>
      <c r="AB75" s="205">
        <f t="shared" si="24"/>
        <v>-38393.09806974532</v>
      </c>
      <c r="AC75" s="205">
        <f t="shared" si="24"/>
        <v>-39147.228988674622</v>
      </c>
      <c r="AD75" s="205">
        <f t="shared" si="24"/>
        <v>-39933.033406198956</v>
      </c>
      <c r="AE75" s="205">
        <f t="shared" si="24"/>
        <v>-40751.841609259318</v>
      </c>
      <c r="AF75" s="205">
        <f t="shared" si="24"/>
        <v>-41605.039756848208</v>
      </c>
      <c r="AG75" s="205">
        <f t="shared" si="24"/>
        <v>-42494.072226635835</v>
      </c>
      <c r="AH75" s="205">
        <f t="shared" si="24"/>
        <v>-43420.444060154536</v>
      </c>
      <c r="AI75" s="205">
        <f t="shared" si="24"/>
        <v>-44385.723510681026</v>
      </c>
      <c r="AJ75" s="205">
        <f t="shared" si="24"/>
        <v>-45391.544698129626</v>
      </c>
      <c r="AK75" s="205">
        <f t="shared" si="24"/>
        <v>-46439.610375451077</v>
      </c>
      <c r="AL75" s="205">
        <f t="shared" si="24"/>
        <v>-47531.694811220026</v>
      </c>
      <c r="AM75" s="205">
        <f t="shared" si="24"/>
        <v>-48669.646793291271</v>
      </c>
      <c r="AN75" s="205">
        <f t="shared" si="24"/>
        <v>-49855.392758609509</v>
      </c>
      <c r="AO75" s="205">
        <f t="shared" si="24"/>
        <v>-51090.94005447111</v>
      </c>
      <c r="AP75" s="205">
        <f>AP68</f>
        <v>-52378.380336758899</v>
      </c>
    </row>
    <row r="76" spans="1:45" x14ac:dyDescent="0.2">
      <c r="A76" s="206" t="s">
        <v>294</v>
      </c>
      <c r="B76" s="202">
        <f t="shared" ref="B76:AO76" si="25">-B67</f>
        <v>0</v>
      </c>
      <c r="C76" s="202">
        <f>-C67</f>
        <v>20437.599999999995</v>
      </c>
      <c r="D76" s="202">
        <f t="shared" si="25"/>
        <v>20437.599999999995</v>
      </c>
      <c r="E76" s="202">
        <f t="shared" si="25"/>
        <v>20437.599999999995</v>
      </c>
      <c r="F76" s="202">
        <f>-C67</f>
        <v>20437.599999999995</v>
      </c>
      <c r="G76" s="202">
        <f t="shared" si="25"/>
        <v>20437.599999999995</v>
      </c>
      <c r="H76" s="202">
        <f t="shared" si="25"/>
        <v>20437.599999999995</v>
      </c>
      <c r="I76" s="202">
        <f t="shared" si="25"/>
        <v>20437.599999999995</v>
      </c>
      <c r="J76" s="202">
        <f t="shared" si="25"/>
        <v>20437.599999999995</v>
      </c>
      <c r="K76" s="202">
        <f t="shared" si="25"/>
        <v>20437.599999999995</v>
      </c>
      <c r="L76" s="202">
        <f>-L67</f>
        <v>20437.599999999995</v>
      </c>
      <c r="M76" s="202">
        <f>-M67</f>
        <v>20437.599999999995</v>
      </c>
      <c r="N76" s="202">
        <f t="shared" si="25"/>
        <v>20437.599999999995</v>
      </c>
      <c r="O76" s="202">
        <f t="shared" si="25"/>
        <v>20437.599999999995</v>
      </c>
      <c r="P76" s="202">
        <f t="shared" si="25"/>
        <v>20437.599999999995</v>
      </c>
      <c r="Q76" s="202">
        <f t="shared" si="25"/>
        <v>20437.599999999995</v>
      </c>
      <c r="R76" s="202">
        <f t="shared" si="25"/>
        <v>20437.599999999995</v>
      </c>
      <c r="S76" s="202">
        <f t="shared" si="25"/>
        <v>20437.599999999995</v>
      </c>
      <c r="T76" s="202">
        <f t="shared" si="25"/>
        <v>20437.599999999995</v>
      </c>
      <c r="U76" s="202">
        <f t="shared" si="25"/>
        <v>20437.599999999995</v>
      </c>
      <c r="V76" s="202">
        <f t="shared" si="25"/>
        <v>20437.599999999995</v>
      </c>
      <c r="W76" s="202">
        <f t="shared" si="25"/>
        <v>20437.599999999995</v>
      </c>
      <c r="X76" s="202">
        <f t="shared" si="25"/>
        <v>20437.599999999995</v>
      </c>
      <c r="Y76" s="202">
        <f t="shared" si="25"/>
        <v>20437.599999999995</v>
      </c>
      <c r="Z76" s="202">
        <f t="shared" si="25"/>
        <v>20437.599999999995</v>
      </c>
      <c r="AA76" s="202">
        <f t="shared" si="25"/>
        <v>20437.599999999995</v>
      </c>
      <c r="AB76" s="202">
        <f t="shared" si="25"/>
        <v>20437.599999999995</v>
      </c>
      <c r="AC76" s="202">
        <f t="shared" si="25"/>
        <v>20437.599999999995</v>
      </c>
      <c r="AD76" s="202">
        <f t="shared" si="25"/>
        <v>20437.599999999995</v>
      </c>
      <c r="AE76" s="202">
        <f t="shared" si="25"/>
        <v>20437.599999999995</v>
      </c>
      <c r="AF76" s="202">
        <f t="shared" si="25"/>
        <v>20437.599999999995</v>
      </c>
      <c r="AG76" s="202">
        <f t="shared" si="25"/>
        <v>20437.599999999995</v>
      </c>
      <c r="AH76" s="202">
        <f t="shared" si="25"/>
        <v>20437.599999999995</v>
      </c>
      <c r="AI76" s="202">
        <f t="shared" si="25"/>
        <v>20437.599999999995</v>
      </c>
      <c r="AJ76" s="202">
        <f t="shared" si="25"/>
        <v>20437.599999999995</v>
      </c>
      <c r="AK76" s="202">
        <f t="shared" si="25"/>
        <v>20437.599999999995</v>
      </c>
      <c r="AL76" s="202">
        <f t="shared" si="25"/>
        <v>20437.599999999995</v>
      </c>
      <c r="AM76" s="202">
        <f t="shared" si="25"/>
        <v>20437.599999999995</v>
      </c>
      <c r="AN76" s="202">
        <f t="shared" si="25"/>
        <v>20437.599999999995</v>
      </c>
      <c r="AO76" s="202">
        <f t="shared" si="25"/>
        <v>20437.599999999995</v>
      </c>
      <c r="AP76" s="202">
        <f>-AP67</f>
        <v>20437.599999999995</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-103919.98999999999</v>
      </c>
      <c r="C78" s="202">
        <f>IF(SUM($B$71:C71)+SUM($A$78:B78)&gt;0,0,SUM($B$71:C71)-SUM($A$78:B78))</f>
        <v>5371.4296945806855</v>
      </c>
      <c r="D78" s="202">
        <f>IF(SUM($B$71:D71)+SUM($A$78:C78)&gt;0,0,SUM($B$71:D71)-SUM($A$78:C78))</f>
        <v>5425.3539017530711</v>
      </c>
      <c r="E78" s="202">
        <f>IF(SUM($B$71:E71)+SUM($A$78:D78)&gt;0,0,SUM($B$71:E71)-SUM($A$78:D78))</f>
        <v>5481.5429256267089</v>
      </c>
      <c r="F78" s="202">
        <f>IF(SUM($B$71:F71)+SUM($A$78:E78)&gt;0,0,SUM($B$71:F71)-SUM($A$78:E78))</f>
        <v>5540.091888503026</v>
      </c>
      <c r="G78" s="202">
        <f>IF(SUM($B$71:G71)+SUM($A$78:F78)&gt;0,0,SUM($B$71:G71)-SUM($A$78:F78))</f>
        <v>5601.0999078201567</v>
      </c>
      <c r="H78" s="202">
        <f>IF(SUM($B$71:H71)+SUM($A$78:G78)&gt;0,0,SUM($B$71:H71)-SUM($A$78:G78))</f>
        <v>5664.670263948603</v>
      </c>
      <c r="I78" s="202">
        <f>IF(SUM($B$71:I71)+SUM($A$78:H78)&gt;0,0,SUM($B$71:I71)-SUM($A$78:H78))</f>
        <v>5730.9105750344461</v>
      </c>
      <c r="J78" s="202">
        <f>IF(SUM($B$71:J71)+SUM($A$78:I78)&gt;0,0,SUM($B$71:J71)-SUM($A$78:I78))</f>
        <v>5799.9329791858909</v>
      </c>
      <c r="K78" s="202">
        <f>IF(SUM($B$71:K71)+SUM($A$78:J78)&gt;0,0,SUM($B$71:K71)-SUM($A$78:J78))</f>
        <v>5871.8543243117019</v>
      </c>
      <c r="L78" s="202">
        <f>IF(SUM($B$71:L71)+SUM($A$78:K78)&gt;0,0,SUM($B$71:L71)-SUM($A$78:K78))</f>
        <v>5946.7963659327943</v>
      </c>
      <c r="M78" s="202">
        <f>IF(SUM($B$71:M71)+SUM($A$78:L78)&gt;0,0,SUM($B$71:M71)-SUM($A$78:L78))</f>
        <v>6024.8859733019708</v>
      </c>
      <c r="N78" s="202">
        <f>IF(SUM($B$71:N71)+SUM($A$78:M78)&gt;0,0,SUM($B$71:N71)-SUM($A$78:M78))</f>
        <v>6106.2553441806522</v>
      </c>
      <c r="O78" s="202">
        <f>IF(SUM($B$71:O71)+SUM($A$78:N78)&gt;0,0,SUM($B$71:O71)-SUM($A$78:N78))</f>
        <v>6191.0422286362373</v>
      </c>
      <c r="P78" s="202">
        <f>IF(SUM($B$71:P71)+SUM($A$78:O78)&gt;0,0,SUM($B$71:P71)-SUM($A$78:O78))</f>
        <v>6279.3901622389603</v>
      </c>
      <c r="Q78" s="202">
        <f>IF(SUM($B$71:Q71)+SUM($A$78:P78)&gt;0,0,SUM($B$71:Q71)-SUM($A$78:P78))</f>
        <v>6371.4487090529983</v>
      </c>
      <c r="R78" s="202">
        <f>IF(SUM($B$71:R71)+SUM($A$78:Q78)&gt;0,0,SUM($B$71:R71)-SUM($A$78:Q78))</f>
        <v>6467.3737148332239</v>
      </c>
      <c r="S78" s="202">
        <f>IF(SUM($B$71:S71)+SUM($A$78:R78)&gt;0,0,SUM($B$71:S71)-SUM($A$78:R78))</f>
        <v>6567.3275708562205</v>
      </c>
      <c r="T78" s="202">
        <f>IF(SUM($B$71:T71)+SUM($A$78:S78)&gt;0,0,SUM($B$71:T71)-SUM($A$78:S78))</f>
        <v>6671.4794888321812</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-1155.5187251226184</v>
      </c>
      <c r="D79" s="202">
        <f>IF(((SUM($B$59:D59)+SUM($B$61:D64))+SUM($B$81:D81))&lt;0,((SUM($B$59:D59)+SUM($B$61:D64))+SUM($B$81:D81))*0.18-SUM($A$79:C79),IF(SUM($B$79:C79)&lt;0,0-SUM($B$79:C79),0))</f>
        <v>-1204.0505115777707</v>
      </c>
      <c r="E79" s="202">
        <f>IF(((SUM($B$59:E59)+SUM($B$61:E64))+SUM($B$81:E81))&lt;0,((SUM($B$59:E59)+SUM($B$61:E64))+SUM($B$81:E81))*0.18-SUM($A$79:D79),IF(SUM($B$79:D79)&lt;0,0-SUM($B$79:D79),0))</f>
        <v>-1254.6206330640475</v>
      </c>
      <c r="F79" s="202">
        <f>IF(((SUM($B$59:F59)+SUM($B$61:F64))+SUM($B$81:F81))&lt;0,((SUM($B$59:F59)+SUM($B$61:F64))+SUM($B$81:F81))*0.18-SUM($A$79:E79),IF(SUM($B$79:E79)&lt;0,0-SUM($B$79:E79),0))</f>
        <v>-1307.3146996527221</v>
      </c>
      <c r="G79" s="202">
        <f>IF(((SUM($B$59:G59)+SUM($B$61:G64))+SUM($B$81:G81))&lt;0,((SUM($B$59:G59)+SUM($B$61:G64))+SUM($B$81:G81))*0.18-SUM($A$79:F79),IF(SUM($B$79:F79)&lt;0,0-SUM($B$79:F79),0))</f>
        <v>-1362.2219170381377</v>
      </c>
      <c r="H79" s="202">
        <f>IF(((SUM($B$59:H59)+SUM($B$61:H64))+SUM($B$81:H81))&lt;0,((SUM($B$59:H59)+SUM($B$61:H64))+SUM($B$81:H81))*0.18-SUM($A$79:G79),IF(SUM($B$79:G79)&lt;0,0-SUM($B$79:G79),0))</f>
        <v>-1419.4352375537492</v>
      </c>
      <c r="I79" s="202">
        <f>IF(((SUM($B$59:I59)+SUM($B$61:I64))+SUM($B$81:I81))&lt;0,((SUM($B$59:I59)+SUM($B$61:I64))+SUM($B$81:I81))*0.18-SUM($A$79:H79),IF(SUM($B$79:H79)&lt;0,0-SUM($B$79:H79),0))</f>
        <v>-1479.0515175310047</v>
      </c>
      <c r="J79" s="202">
        <f>IF(((SUM($B$59:J59)+SUM($B$61:J64))+SUM($B$81:J81))&lt;0,((SUM($B$59:J59)+SUM($B$61:J64))+SUM($B$81:J81))*0.18-SUM($A$79:I79),IF(SUM($B$79:I79)&lt;0,0-SUM($B$79:I79),0))</f>
        <v>-1541.1716812673076</v>
      </c>
      <c r="K79" s="202">
        <f>IF(((SUM($B$59:K59)+SUM($B$61:K64))+SUM($B$81:K81))&lt;0,((SUM($B$59:K59)+SUM($B$61:K64))+SUM($B$81:K81))*0.18-SUM($A$79:J79),IF(SUM($B$79:J79)&lt;0,0-SUM($B$79:J79),0))</f>
        <v>-1605.9008918805266</v>
      </c>
      <c r="L79" s="202">
        <f>IF(((SUM($B$59:L59)+SUM($B$61:L64))+SUM($B$81:L81))&lt;0,((SUM($B$59:L59)+SUM($B$61:L64))+SUM($B$81:L81))*0.18-SUM($A$79:K79),IF(SUM($B$79:K79)&lt;0,0-SUM($B$79:K79),0))</f>
        <v>-1673.3487293395083</v>
      </c>
      <c r="M79" s="202">
        <f>IF(((SUM($B$59:M59)+SUM($B$61:M64))+SUM($B$81:M81))&lt;0,((SUM($B$59:M59)+SUM($B$61:M64))+SUM($B$81:M81))*0.18-SUM($A$79:L79),IF(SUM($B$79:L79)&lt;0,0-SUM($B$79:L79),0))</f>
        <v>-1743.6293759717792</v>
      </c>
      <c r="N79" s="202">
        <f>IF(((SUM($B$59:N59)+SUM($B$61:N64))+SUM($B$81:N81))&lt;0,((SUM($B$59:N59)+SUM($B$61:N64))+SUM($B$81:N81))*0.18-SUM($A$79:M79),IF(SUM($B$79:M79)&lt;0,0-SUM($B$79:M79),0))</f>
        <v>-1816.8618097625877</v>
      </c>
      <c r="O79" s="202">
        <f>IF(((SUM($B$59:O59)+SUM($B$61:O64))+SUM($B$81:O81))&lt;0,((SUM($B$59:O59)+SUM($B$61:O64))+SUM($B$81:O81))*0.18-SUM($A$79:N79),IF(SUM($B$79:N79)&lt;0,0-SUM($B$79:N79),0))</f>
        <v>-1893.1700057726193</v>
      </c>
      <c r="P79" s="202">
        <f>IF(((SUM($B$59:P59)+SUM($B$61:P64))+SUM($B$81:P81))&lt;0,((SUM($B$59:P59)+SUM($B$61:P64))+SUM($B$81:P81))*0.18-SUM($A$79:O79),IF(SUM($B$79:O79)&lt;0,0-SUM($B$79:O79),0))</f>
        <v>-1972.6831460150643</v>
      </c>
      <c r="Q79" s="202">
        <f>IF(((SUM($B$59:Q59)+SUM($B$61:Q64))+SUM($B$81:Q81))&lt;0,((SUM($B$59:Q59)+SUM($B$61:Q64))+SUM($B$81:Q81))*0.18-SUM($A$79:P79),IF(SUM($B$79:P79)&lt;0,0-SUM($B$79:P79),0))</f>
        <v>-2055.5358381476908</v>
      </c>
      <c r="R79" s="202">
        <f>IF(((SUM($B$59:R59)+SUM($B$61:R64))+SUM($B$81:R81))&lt;0,((SUM($B$59:R59)+SUM($B$61:R64))+SUM($B$81:R81))*0.18-SUM($A$79:Q79),IF(SUM($B$79:Q79)&lt;0,0-SUM($B$79:Q79),0))</f>
        <v>-2141.8683433498991</v>
      </c>
      <c r="S79" s="202">
        <f>IF(((SUM($B$59:S59)+SUM($B$61:S64))+SUM($B$81:S81))&lt;0,((SUM($B$59:S59)+SUM($B$61:S64))+SUM($B$81:S81))*0.18-SUM($A$79:R79),IF(SUM($B$79:R79)&lt;0,0-SUM($B$79:R79),0))</f>
        <v>-2231.8268137706073</v>
      </c>
      <c r="T79" s="202">
        <f>IF(((SUM($B$59:T59)+SUM($B$61:T64))+SUM($B$81:T81))&lt;0,((SUM($B$59:T59)+SUM($B$61:T64))+SUM($B$81:T81))*0.18-SUM($A$79:S79),IF(SUM($B$79:S79)&lt;0,0-SUM($B$79:S79),0))</f>
        <v>-2325.563539948962</v>
      </c>
      <c r="U79" s="202">
        <f>IF(((SUM($B$59:U59)+SUM($B$61:U64))+SUM($B$81:U81))&lt;0,((SUM($B$59:U59)+SUM($B$61:U64))+SUM($B$81:U81))*0.18-SUM($A$79:T79),IF(SUM($B$79:T79)&lt;0,0-SUM($B$79:T79),0))</f>
        <v>-2423.237208626826</v>
      </c>
      <c r="V79" s="202">
        <f>IF(((SUM($B$59:V59)+SUM($B$61:V64))+SUM($B$81:V81))&lt;0,((SUM($B$59:V59)+SUM($B$61:V64))+SUM($B$81:V81))*0.18-SUM($A$79:U79),IF(SUM($B$79:U79)&lt;0,0-SUM($B$79:U79),0))</f>
        <v>-2525.0131713891387</v>
      </c>
      <c r="W79" s="202">
        <f>IF(((SUM($B$59:W59)+SUM($B$61:W64))+SUM($B$81:W81))&lt;0,((SUM($B$59:W59)+SUM($B$61:W64))+SUM($B$81:W81))*0.18-SUM($A$79:V79),IF(SUM($B$79:V79)&lt;0,0-SUM($B$79:V79),0))</f>
        <v>-2631.0637245874896</v>
      </c>
      <c r="X79" s="202">
        <f>IF(((SUM($B$59:X59)+SUM($B$61:X64))+SUM($B$81:X81))&lt;0,((SUM($B$59:X59)+SUM($B$61:X64))+SUM($B$81:X81))*0.18-SUM($A$79:W79),IF(SUM($B$79:W79)&lt;0,0-SUM($B$79:W79),0))</f>
        <v>-2741.5684010201658</v>
      </c>
      <c r="Y79" s="202">
        <f>IF(((SUM($B$59:Y59)+SUM($B$61:Y64))+SUM($B$81:Y81))&lt;0,((SUM($B$59:Y59)+SUM($B$61:Y64))+SUM($B$81:Y81))*0.18-SUM($A$79:X79),IF(SUM($B$79:X79)&lt;0,0-SUM($B$79:X79),0))</f>
        <v>-2856.7142738630209</v>
      </c>
      <c r="Z79" s="202">
        <f>IF(((SUM($B$59:Z59)+SUM($B$61:Z64))+SUM($B$81:Z81))&lt;0,((SUM($B$59:Z59)+SUM($B$61:Z64))+SUM($B$81:Z81))*0.18-SUM($A$79:Y79),IF(SUM($B$79:Y79)&lt;0,0-SUM($B$79:Y79),0))</f>
        <v>-2976.6962733652545</v>
      </c>
      <c r="AA79" s="202">
        <f>IF(((SUM($B$59:AA59)+SUM($B$61:AA64))+SUM($B$81:AA81))&lt;0,((SUM($B$59:AA59)+SUM($B$61:AA64))+SUM($B$81:AA81))*0.18-SUM($A$79:Z79),IF(SUM($B$79:Z79)&lt;0,0-SUM($B$79:Z79),0))</f>
        <v>-3101.717516846591</v>
      </c>
      <c r="AB79" s="202">
        <f>IF(((SUM($B$59:AB59)+SUM($B$61:AB64))+SUM($B$81:AB81))&lt;0,((SUM($B$59:AB59)+SUM($B$61:AB64))+SUM($B$81:AB81))*0.18-SUM($A$79:AA79),IF(SUM($B$79:AA79)&lt;0,0-SUM($B$79:AA79),0))</f>
        <v>-3231.9896525541553</v>
      </c>
      <c r="AC79" s="202">
        <f>IF(((SUM($B$59:AC59)+SUM($B$61:AC64))+SUM($B$81:AC81))&lt;0,((SUM($B$59:AC59)+SUM($B$61:AC64))+SUM($B$81:AC81))*0.18-SUM($A$79:AB79),IF(SUM($B$79:AB79)&lt;0,0-SUM($B$79:AB79),0))</f>
        <v>-3367.7332179614314</v>
      </c>
      <c r="AD79" s="202">
        <f>IF(((SUM($B$59:AD59)+SUM($B$61:AD64))+SUM($B$81:AD81))&lt;0,((SUM($B$59:AD59)+SUM($B$61:AD64))+SUM($B$81:AD81))*0.18-SUM($A$79:AC79),IF(SUM($B$79:AC79)&lt;0,0-SUM($B$79:AC79),0))</f>
        <v>-3509.1780131158157</v>
      </c>
      <c r="AE79" s="202">
        <f>IF(((SUM($B$59:AE59)+SUM($B$61:AE64))+SUM($B$81:AE81))&lt;0,((SUM($B$59:AE59)+SUM($B$61:AE64))+SUM($B$81:AE81))*0.18-SUM($A$79:AD79),IF(SUM($B$79:AD79)&lt;0,0-SUM($B$79:AD79),0))</f>
        <v>-3656.5634896666816</v>
      </c>
      <c r="AF79" s="202">
        <f>IF(((SUM($B$59:AF59)+SUM($B$61:AF64))+SUM($B$81:AF81))&lt;0,((SUM($B$59:AF59)+SUM($B$61:AF64))+SUM($B$81:AF81))*0.18-SUM($A$79:AE79),IF(SUM($B$79:AE79)&lt;0,0-SUM($B$79:AE79),0))</f>
        <v>-3810.1391562326753</v>
      </c>
      <c r="AG79" s="202">
        <f>IF(((SUM($B$59:AG59)+SUM($B$61:AG64))+SUM($B$81:AG81))&lt;0,((SUM($B$59:AG59)+SUM($B$61:AG64))+SUM($B$81:AG81))*0.18-SUM($A$79:AF79),IF(SUM($B$79:AF79)&lt;0,0-SUM($B$79:AF79),0))</f>
        <v>-3970.1650007944554</v>
      </c>
      <c r="AH79" s="202">
        <f>IF(((SUM($B$59:AH59)+SUM($B$61:AH64))+SUM($B$81:AH81))&lt;0,((SUM($B$59:AH59)+SUM($B$61:AH64))+SUM($B$81:AH81))*0.18-SUM($A$79:AG79),IF(SUM($B$79:AG79)&lt;0,0-SUM($B$79:AG79),0))</f>
        <v>-4136.9119308278168</v>
      </c>
      <c r="AI79" s="202">
        <f>IF(((SUM($B$59:AI59)+SUM($B$61:AI64))+SUM($B$81:AI81))&lt;0,((SUM($B$59:AI59)+SUM($B$61:AI64))+SUM($B$81:AI81))*0.18-SUM($A$79:AH79),IF(SUM($B$79:AH79)&lt;0,0-SUM($B$79:AH79),0))</f>
        <v>-4310.6622319225862</v>
      </c>
      <c r="AJ79" s="202">
        <f>IF(((SUM($B$59:AJ59)+SUM($B$61:AJ64))+SUM($B$81:AJ81))&lt;0,((SUM($B$59:AJ59)+SUM($B$61:AJ64))+SUM($B$81:AJ81))*0.18-SUM($A$79:AI79),IF(SUM($B$79:AI79)&lt;0,0-SUM($B$79:AI79),0))</f>
        <v>-4491.7100456633198</v>
      </c>
      <c r="AK79" s="202">
        <f>IF(((SUM($B$59:AK59)+SUM($B$61:AK64))+SUM($B$81:AK81))&lt;0,((SUM($B$59:AK59)+SUM($B$61:AK64))+SUM($B$81:AK81))*0.18-SUM($A$79:AJ79),IF(SUM($B$79:AJ79)&lt;0,0-SUM($B$79:AJ79),0))</f>
        <v>-4680.3618675811886</v>
      </c>
      <c r="AL79" s="202">
        <f>IF(((SUM($B$59:AL59)+SUM($B$61:AL64))+SUM($B$81:AL81))&lt;0,((SUM($B$59:AL59)+SUM($B$61:AL64))+SUM($B$81:AL81))*0.18-SUM($A$79:AK79),IF(SUM($B$79:AK79)&lt;0,0-SUM($B$79:AK79),0))</f>
        <v>-4876.9370660196146</v>
      </c>
      <c r="AM79" s="202">
        <f>IF(((SUM($B$59:AM59)+SUM($B$61:AM64))+SUM($B$81:AM81))&lt;0,((SUM($B$59:AM59)+SUM($B$61:AM64))+SUM($B$81:AM81))*0.18-SUM($A$79:AL79),IF(SUM($B$79:AL79)&lt;0,0-SUM($B$79:AL79),0))</f>
        <v>-5081.7684227924328</v>
      </c>
      <c r="AN79" s="202">
        <f>IF(((SUM($B$59:AN59)+SUM($B$61:AN64))+SUM($B$81:AN81))&lt;0,((SUM($B$59:AN59)+SUM($B$61:AN64))+SUM($B$81:AN81))*0.18-SUM($A$79:AM79),IF(SUM($B$79:AM79)&lt;0,0-SUM($B$79:AM79),0))</f>
        <v>-5295.2026965496916</v>
      </c>
      <c r="AO79" s="202">
        <f>IF(((SUM($B$59:AO59)+SUM($B$61:AO64))+SUM($B$81:AO81))&lt;0,((SUM($B$59:AO59)+SUM($B$61:AO64))+SUM($B$81:AO81))*0.18-SUM($A$79:AN79),IF(SUM($B$79:AN79)&lt;0,0-SUM($B$79:AN79),0))</f>
        <v>-5517.6012098048377</v>
      </c>
      <c r="AP79" s="202">
        <f>IF(((SUM($B$59:AP59)+SUM($B$61:AP64))+SUM($B$81:AP81))&lt;0,((SUM($B$59:AP59)+SUM($B$61:AP64))+SUM($B$81:AP81))*0.18-SUM($A$79:AO79),IF(SUM($B$79:AO79)&lt;0,0-SUM($B$79:AO79),0))</f>
        <v>-5749.3404606165859</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-519599.99999999988</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-519599.99999999988</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-103920.049</v>
      </c>
      <c r="C83" s="205">
        <f t="shared" ref="C83:V83" si="29">SUM(C75:C82)</f>
        <v>-2203.6375034453872</v>
      </c>
      <c r="D83" s="205">
        <f t="shared" si="29"/>
        <v>-2467.8661185900964</v>
      </c>
      <c r="E83" s="205">
        <f t="shared" si="29"/>
        <v>-2743.1923355708846</v>
      </c>
      <c r="F83" s="205">
        <f t="shared" si="29"/>
        <v>-3030.0822536648529</v>
      </c>
      <c r="G83" s="205">
        <f t="shared" si="29"/>
        <v>-3329.0215483187731</v>
      </c>
      <c r="H83" s="205">
        <f t="shared" si="29"/>
        <v>-3640.5162933481733</v>
      </c>
      <c r="I83" s="205">
        <f t="shared" si="29"/>
        <v>-3965.0938176687941</v>
      </c>
      <c r="J83" s="205">
        <f t="shared" si="29"/>
        <v>-4303.3035980108834</v>
      </c>
      <c r="K83" s="205">
        <f t="shared" si="29"/>
        <v>-4655.7181891273322</v>
      </c>
      <c r="L83" s="205">
        <f t="shared" si="29"/>
        <v>-5022.934193070676</v>
      </c>
      <c r="M83" s="205">
        <f t="shared" si="29"/>
        <v>-5405.5732691796602</v>
      </c>
      <c r="N83" s="205">
        <f t="shared" si="29"/>
        <v>-5804.2831864852014</v>
      </c>
      <c r="O83" s="205">
        <f t="shared" si="29"/>
        <v>-6219.7389203175808</v>
      </c>
      <c r="P83" s="205">
        <f t="shared" si="29"/>
        <v>-6652.643794970918</v>
      </c>
      <c r="Q83" s="205">
        <f t="shared" si="29"/>
        <v>-7103.7306743596855</v>
      </c>
      <c r="R83" s="205">
        <f t="shared" si="29"/>
        <v>-7573.7632026827978</v>
      </c>
      <c r="S83" s="205">
        <f t="shared" si="29"/>
        <v>-8063.5370971954917</v>
      </c>
      <c r="T83" s="205">
        <f t="shared" si="29"/>
        <v>-8573.8814952776884</v>
      </c>
      <c r="U83" s="205">
        <f t="shared" si="29"/>
        <v>-15885.666145442498</v>
      </c>
      <c r="V83" s="205">
        <f t="shared" si="29"/>
        <v>-16552.864123551062</v>
      </c>
      <c r="W83" s="205">
        <f>SUM(W75:W82)</f>
        <v>-17248.084416740214</v>
      </c>
      <c r="X83" s="205">
        <f>SUM(X75:X82)</f>
        <v>-17972.503962243307</v>
      </c>
      <c r="Y83" s="205">
        <f>SUM(Y75:Y82)</f>
        <v>-18727.349128657541</v>
      </c>
      <c r="Z83" s="205">
        <f>SUM(Z75:Z82)</f>
        <v>-19513.89779206114</v>
      </c>
      <c r="AA83" s="205">
        <f t="shared" ref="AA83:AP83" si="30">SUM(AA75:AA82)</f>
        <v>-20333.481499327707</v>
      </c>
      <c r="AB83" s="205">
        <f t="shared" si="30"/>
        <v>-21187.48772229948</v>
      </c>
      <c r="AC83" s="205">
        <f t="shared" si="30"/>
        <v>-22077.362206636059</v>
      </c>
      <c r="AD83" s="205">
        <f t="shared" si="30"/>
        <v>-23004.611419314777</v>
      </c>
      <c r="AE83" s="205">
        <f t="shared" si="30"/>
        <v>-23970.805098926005</v>
      </c>
      <c r="AF83" s="205">
        <f t="shared" si="30"/>
        <v>-24977.578913080888</v>
      </c>
      <c r="AG83" s="205">
        <f t="shared" si="30"/>
        <v>-26026.637227430296</v>
      </c>
      <c r="AH83" s="205">
        <f t="shared" si="30"/>
        <v>-27119.755990982358</v>
      </c>
      <c r="AI83" s="205">
        <f t="shared" si="30"/>
        <v>-28258.785742603617</v>
      </c>
      <c r="AJ83" s="205">
        <f t="shared" si="30"/>
        <v>-29445.654743792951</v>
      </c>
      <c r="AK83" s="205">
        <f t="shared" si="30"/>
        <v>-30682.37224303227</v>
      </c>
      <c r="AL83" s="205">
        <f t="shared" si="30"/>
        <v>-31971.031877239646</v>
      </c>
      <c r="AM83" s="205">
        <f t="shared" si="30"/>
        <v>-33313.815216083705</v>
      </c>
      <c r="AN83" s="205">
        <f t="shared" si="30"/>
        <v>-34712.995455159209</v>
      </c>
      <c r="AO83" s="205">
        <f t="shared" si="30"/>
        <v>-36170.941264275956</v>
      </c>
      <c r="AP83" s="205">
        <f t="shared" si="30"/>
        <v>-37690.120797375494</v>
      </c>
    </row>
    <row r="84" spans="1:45" ht="14.25" x14ac:dyDescent="0.2">
      <c r="A84" s="314" t="s">
        <v>549</v>
      </c>
      <c r="B84" s="205">
        <f>SUM($B$83:B83)</f>
        <v>-103920.049</v>
      </c>
      <c r="C84" s="205">
        <f>SUM($B$83:C83)</f>
        <v>-106123.68650344538</v>
      </c>
      <c r="D84" s="205">
        <f>SUM($B$83:D83)</f>
        <v>-108591.55262203548</v>
      </c>
      <c r="E84" s="205">
        <f>SUM($B$83:E83)</f>
        <v>-111334.74495760637</v>
      </c>
      <c r="F84" s="205">
        <f>SUM($B$83:F83)</f>
        <v>-114364.82721127121</v>
      </c>
      <c r="G84" s="205">
        <f>SUM($B$83:G83)</f>
        <v>-117693.84875958999</v>
      </c>
      <c r="H84" s="205">
        <f>SUM($B$83:H83)</f>
        <v>-121334.36505293817</v>
      </c>
      <c r="I84" s="205">
        <f>SUM($B$83:I83)</f>
        <v>-125299.45887060696</v>
      </c>
      <c r="J84" s="205">
        <f>SUM($B$83:J83)</f>
        <v>-129602.76246861785</v>
      </c>
      <c r="K84" s="205">
        <f>SUM($B$83:K83)</f>
        <v>-134258.48065774518</v>
      </c>
      <c r="L84" s="205">
        <f>SUM($B$83:L83)</f>
        <v>-139281.41485081587</v>
      </c>
      <c r="M84" s="205">
        <f>SUM($B$83:M83)</f>
        <v>-144686.98811999554</v>
      </c>
      <c r="N84" s="205">
        <f>SUM($B$83:N83)</f>
        <v>-150491.27130648075</v>
      </c>
      <c r="O84" s="205">
        <f>SUM($B$83:O83)</f>
        <v>-156711.01022679833</v>
      </c>
      <c r="P84" s="205">
        <f>SUM($B$83:P83)</f>
        <v>-163363.65402176924</v>
      </c>
      <c r="Q84" s="205">
        <f>SUM($B$83:Q83)</f>
        <v>-170467.38469612892</v>
      </c>
      <c r="R84" s="205">
        <f>SUM($B$83:R83)</f>
        <v>-178041.14789881173</v>
      </c>
      <c r="S84" s="205">
        <f>SUM($B$83:S83)</f>
        <v>-186104.68499600721</v>
      </c>
      <c r="T84" s="205">
        <f>SUM($B$83:T83)</f>
        <v>-194678.5664912849</v>
      </c>
      <c r="U84" s="205">
        <f>SUM($B$83:U83)</f>
        <v>-210564.23263672739</v>
      </c>
      <c r="V84" s="205">
        <f>SUM($B$83:V83)</f>
        <v>-227117.09676027845</v>
      </c>
      <c r="W84" s="205">
        <f>SUM($B$83:W83)</f>
        <v>-244365.18117701868</v>
      </c>
      <c r="X84" s="205">
        <f>SUM($B$83:X83)</f>
        <v>-262337.685139262</v>
      </c>
      <c r="Y84" s="205">
        <f>SUM($B$83:Y83)</f>
        <v>-281065.03426791955</v>
      </c>
      <c r="Z84" s="205">
        <f>SUM($B$83:Z83)</f>
        <v>-300578.9320599807</v>
      </c>
      <c r="AA84" s="205">
        <f>SUM($B$83:AA83)</f>
        <v>-320912.41355930839</v>
      </c>
      <c r="AB84" s="205">
        <f>SUM($B$83:AB83)</f>
        <v>-342099.90128160786</v>
      </c>
      <c r="AC84" s="205">
        <f>SUM($B$83:AC83)</f>
        <v>-364177.26348824392</v>
      </c>
      <c r="AD84" s="205">
        <f>SUM($B$83:AD83)</f>
        <v>-387181.87490755867</v>
      </c>
      <c r="AE84" s="205">
        <f>SUM($B$83:AE83)</f>
        <v>-411152.68000648468</v>
      </c>
      <c r="AF84" s="205">
        <f>SUM($B$83:AF83)</f>
        <v>-436130.25891956559</v>
      </c>
      <c r="AG84" s="205">
        <f>SUM($B$83:AG83)</f>
        <v>-462156.89614699589</v>
      </c>
      <c r="AH84" s="205">
        <f>SUM($B$83:AH83)</f>
        <v>-489276.65213797824</v>
      </c>
      <c r="AI84" s="205">
        <f>SUM($B$83:AI83)</f>
        <v>-517535.43788058183</v>
      </c>
      <c r="AJ84" s="205">
        <f>SUM($B$83:AJ83)</f>
        <v>-546981.09262437478</v>
      </c>
      <c r="AK84" s="205">
        <f>SUM($B$83:AK83)</f>
        <v>-577663.46486740711</v>
      </c>
      <c r="AL84" s="205">
        <f>SUM($B$83:AL83)</f>
        <v>-609634.49674464681</v>
      </c>
      <c r="AM84" s="205">
        <f>SUM($B$83:AM83)</f>
        <v>-642948.31196073047</v>
      </c>
      <c r="AN84" s="205">
        <f>SUM($B$83:AN83)</f>
        <v>-677661.30741588969</v>
      </c>
      <c r="AO84" s="205">
        <f>SUM($B$83:AO83)</f>
        <v>-713832.24868016562</v>
      </c>
      <c r="AP84" s="205">
        <f>SUM($B$83:AP83)</f>
        <v>-751522.36947754107</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-54105.906621058704</v>
      </c>
      <c r="C86" s="205">
        <f>C83*C85</f>
        <v>-952.13481140359386</v>
      </c>
      <c r="D86" s="205">
        <f t="shared" ref="D86:AO86" si="32">D83*D85</f>
        <v>-884.89723395873557</v>
      </c>
      <c r="E86" s="205">
        <f t="shared" si="32"/>
        <v>-816.28243960583302</v>
      </c>
      <c r="F86" s="205">
        <f t="shared" si="32"/>
        <v>-748.25833985881923</v>
      </c>
      <c r="G86" s="205">
        <f t="shared" si="32"/>
        <v>-682.22355095176215</v>
      </c>
      <c r="H86" s="205">
        <f t="shared" si="32"/>
        <v>-619.13596637422211</v>
      </c>
      <c r="I86" s="205">
        <f t="shared" si="32"/>
        <v>-559.61516511653406</v>
      </c>
      <c r="J86" s="205">
        <f t="shared" si="32"/>
        <v>-504.0236872474344</v>
      </c>
      <c r="K86" s="205">
        <f t="shared" si="32"/>
        <v>-452.53127392880958</v>
      </c>
      <c r="L86" s="205">
        <f t="shared" si="32"/>
        <v>-405.1654040599455</v>
      </c>
      <c r="M86" s="205">
        <f t="shared" si="32"/>
        <v>-361.85083414550337</v>
      </c>
      <c r="N86" s="205">
        <f t="shared" si="32"/>
        <v>-322.44033675474071</v>
      </c>
      <c r="O86" s="205">
        <f t="shared" si="32"/>
        <v>-286.7384155523963</v>
      </c>
      <c r="P86" s="205">
        <f t="shared" si="32"/>
        <v>-254.51943444082707</v>
      </c>
      <c r="Q86" s="205">
        <f t="shared" si="32"/>
        <v>-225.54132096475345</v>
      </c>
      <c r="R86" s="205">
        <f t="shared" si="32"/>
        <v>-199.55577837278344</v>
      </c>
      <c r="S86" s="205">
        <f t="shared" si="32"/>
        <v>-176.31575721945686</v>
      </c>
      <c r="T86" s="205">
        <f t="shared" si="32"/>
        <v>-155.58078842122328</v>
      </c>
      <c r="U86" s="205">
        <f t="shared" si="32"/>
        <v>-239.21966377549515</v>
      </c>
      <c r="V86" s="205">
        <f t="shared" si="32"/>
        <v>-206.86048933947353</v>
      </c>
      <c r="W86" s="205">
        <f t="shared" si="32"/>
        <v>-178.87853103048255</v>
      </c>
      <c r="X86" s="205">
        <f t="shared" si="32"/>
        <v>-154.68168409440898</v>
      </c>
      <c r="Y86" s="205">
        <f t="shared" si="32"/>
        <v>-133.75793761524838</v>
      </c>
      <c r="Z86" s="205">
        <f t="shared" si="32"/>
        <v>-115.66454024488685</v>
      </c>
      <c r="AA86" s="205">
        <f t="shared" si="32"/>
        <v>-100.01863148147059</v>
      </c>
      <c r="AB86" s="205">
        <f t="shared" si="32"/>
        <v>-86.4891402520269</v>
      </c>
      <c r="AC86" s="205">
        <f t="shared" si="32"/>
        <v>-74.789779371462245</v>
      </c>
      <c r="AD86" s="205">
        <f t="shared" si="32"/>
        <v>-64.67298763905697</v>
      </c>
      <c r="AE86" s="205">
        <f t="shared" si="32"/>
        <v>-55.924691385807002</v>
      </c>
      <c r="AF86" s="205">
        <f t="shared" si="32"/>
        <v>-48.359774625735156</v>
      </c>
      <c r="AG86" s="205">
        <f t="shared" si="32"/>
        <v>-41.818161958519539</v>
      </c>
      <c r="AH86" s="205">
        <f t="shared" si="32"/>
        <v>-36.161431336744677</v>
      </c>
      <c r="AI86" s="205">
        <f t="shared" si="32"/>
        <v>-31.269885023143527</v>
      </c>
      <c r="AJ86" s="205">
        <f t="shared" si="32"/>
        <v>-27.040016758602096</v>
      </c>
      <c r="AK86" s="205">
        <f t="shared" si="32"/>
        <v>-23.382321545612779</v>
      </c>
      <c r="AL86" s="205">
        <f t="shared" si="32"/>
        <v>-20.219401701683427</v>
      </c>
      <c r="AM86" s="205">
        <f t="shared" si="32"/>
        <v>-17.484329106351968</v>
      </c>
      <c r="AN86" s="205">
        <f t="shared" si="32"/>
        <v>-15.119228986571571</v>
      </c>
      <c r="AO86" s="205">
        <f t="shared" si="32"/>
        <v>-13.074055273035354</v>
      </c>
      <c r="AP86" s="205">
        <f>AP83*AP85</f>
        <v>-11.305531613695294</v>
      </c>
    </row>
    <row r="87" spans="1:45" ht="14.25" x14ac:dyDescent="0.2">
      <c r="A87" s="313" t="s">
        <v>551</v>
      </c>
      <c r="B87" s="205">
        <f>SUM($B$86:B86)</f>
        <v>-54105.906621058704</v>
      </c>
      <c r="C87" s="205">
        <f>SUM($B$86:C86)</f>
        <v>-55058.041432462298</v>
      </c>
      <c r="D87" s="205">
        <f>SUM($B$86:D86)</f>
        <v>-55942.938666421032</v>
      </c>
      <c r="E87" s="205">
        <f>SUM($B$86:E86)</f>
        <v>-56759.221106026867</v>
      </c>
      <c r="F87" s="205">
        <f>SUM($B$86:F86)</f>
        <v>-57507.479445885685</v>
      </c>
      <c r="G87" s="205">
        <f>SUM($B$86:G86)</f>
        <v>-58189.702996837448</v>
      </c>
      <c r="H87" s="205">
        <f>SUM($B$86:H86)</f>
        <v>-58808.838963211667</v>
      </c>
      <c r="I87" s="205">
        <f>SUM($B$86:I86)</f>
        <v>-59368.454128328201</v>
      </c>
      <c r="J87" s="205">
        <f>SUM($B$86:J86)</f>
        <v>-59872.477815575636</v>
      </c>
      <c r="K87" s="205">
        <f>SUM($B$86:K86)</f>
        <v>-60325.009089504449</v>
      </c>
      <c r="L87" s="205">
        <f>SUM($B$86:L86)</f>
        <v>-60730.174493564395</v>
      </c>
      <c r="M87" s="205">
        <f>SUM($B$86:M86)</f>
        <v>-61092.025327709896</v>
      </c>
      <c r="N87" s="205">
        <f>SUM($B$86:N86)</f>
        <v>-61414.465664464638</v>
      </c>
      <c r="O87" s="205">
        <f>SUM($B$86:O86)</f>
        <v>-61701.204080017036</v>
      </c>
      <c r="P87" s="205">
        <f>SUM($B$86:P86)</f>
        <v>-61955.723514457866</v>
      </c>
      <c r="Q87" s="205">
        <f>SUM($B$86:Q86)</f>
        <v>-62181.264835422618</v>
      </c>
      <c r="R87" s="205">
        <f>SUM($B$86:R86)</f>
        <v>-62380.820613795404</v>
      </c>
      <c r="S87" s="205">
        <f>SUM($B$86:S86)</f>
        <v>-62557.136371014858</v>
      </c>
      <c r="T87" s="205">
        <f>SUM($B$86:T86)</f>
        <v>-62712.717159436084</v>
      </c>
      <c r="U87" s="205">
        <f>SUM($B$86:U86)</f>
        <v>-62951.936823211581</v>
      </c>
      <c r="V87" s="205">
        <f>SUM($B$86:V86)</f>
        <v>-63158.797312551054</v>
      </c>
      <c r="W87" s="205">
        <f>SUM($B$86:W86)</f>
        <v>-63337.675843581535</v>
      </c>
      <c r="X87" s="205">
        <f>SUM($B$86:X86)</f>
        <v>-63492.357527675944</v>
      </c>
      <c r="Y87" s="205">
        <f>SUM($B$86:Y86)</f>
        <v>-63626.115465291194</v>
      </c>
      <c r="Z87" s="205">
        <f>SUM($B$86:Z86)</f>
        <v>-63741.780005536079</v>
      </c>
      <c r="AA87" s="205">
        <f>SUM($B$86:AA86)</f>
        <v>-63841.798637017549</v>
      </c>
      <c r="AB87" s="205">
        <f>SUM($B$86:AB86)</f>
        <v>-63928.287777269579</v>
      </c>
      <c r="AC87" s="205">
        <f>SUM($B$86:AC86)</f>
        <v>-64003.077556641045</v>
      </c>
      <c r="AD87" s="205">
        <f>SUM($B$86:AD86)</f>
        <v>-64067.750544280105</v>
      </c>
      <c r="AE87" s="205">
        <f>SUM($B$86:AE86)</f>
        <v>-64123.675235665913</v>
      </c>
      <c r="AF87" s="205">
        <f>SUM($B$86:AF86)</f>
        <v>-64172.035010291649</v>
      </c>
      <c r="AG87" s="205">
        <f>SUM($B$86:AG86)</f>
        <v>-64213.853172250172</v>
      </c>
      <c r="AH87" s="205">
        <f>SUM($B$86:AH86)</f>
        <v>-64250.014603586918</v>
      </c>
      <c r="AI87" s="205">
        <f>SUM($B$86:AI86)</f>
        <v>-64281.284488610065</v>
      </c>
      <c r="AJ87" s="205">
        <f>SUM($B$86:AJ86)</f>
        <v>-64308.32450536867</v>
      </c>
      <c r="AK87" s="205">
        <f>SUM($B$86:AK86)</f>
        <v>-64331.706826914284</v>
      </c>
      <c r="AL87" s="205">
        <f>SUM($B$86:AL86)</f>
        <v>-64351.926228615965</v>
      </c>
      <c r="AM87" s="205">
        <f>SUM($B$86:AM86)</f>
        <v>-64369.410557722316</v>
      </c>
      <c r="AN87" s="205">
        <f>SUM($B$86:AN86)</f>
        <v>-64384.529786708888</v>
      </c>
      <c r="AO87" s="205">
        <f>SUM($B$86:AO86)</f>
        <v>-64397.603841981923</v>
      </c>
      <c r="AP87" s="205">
        <f>SUM($B$86:AP86)</f>
        <v>-64408.909373595619</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8" t="s">
        <v>560</v>
      </c>
      <c r="B97" s="468"/>
      <c r="C97" s="468"/>
      <c r="D97" s="468"/>
      <c r="E97" s="468"/>
      <c r="F97" s="468"/>
      <c r="G97" s="468"/>
      <c r="H97" s="468"/>
      <c r="I97" s="468"/>
      <c r="J97" s="468"/>
      <c r="K97" s="468"/>
      <c r="L97" s="46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-270529.40554620116</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-270529.40554620116</v>
      </c>
      <c r="AR99" s="334"/>
      <c r="AS99" s="334"/>
    </row>
    <row r="100" spans="1:71" s="338" customFormat="1" x14ac:dyDescent="0.2">
      <c r="A100" s="336">
        <f>AQ99</f>
        <v>-270529.40554620116</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-64408.909373595619</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0.76191531104149846</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-6.0730174493564396E-2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69" t="s">
        <v>574</v>
      </c>
      <c r="C116" s="470"/>
      <c r="D116" s="469" t="s">
        <v>575</v>
      </c>
      <c r="E116" s="47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0.51959999999999995</v>
      </c>
      <c r="C122" s="348"/>
      <c r="D122" s="463" t="s">
        <v>320</v>
      </c>
      <c r="E122" s="367" t="s">
        <v>520</v>
      </c>
      <c r="F122" s="368">
        <v>35</v>
      </c>
      <c r="G122" s="46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3"/>
      <c r="E123" s="367" t="s">
        <v>521</v>
      </c>
      <c r="F123" s="368">
        <v>30</v>
      </c>
      <c r="G123" s="46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3"/>
      <c r="E124" s="367" t="s">
        <v>585</v>
      </c>
      <c r="F124" s="368">
        <v>30</v>
      </c>
      <c r="G124" s="46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3"/>
      <c r="E125" s="367" t="s">
        <v>586</v>
      </c>
      <c r="F125" s="368">
        <v>30</v>
      </c>
      <c r="G125" s="46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519599.99999999988</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1" t="s">
        <v>7</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7" t="s">
        <v>6</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6" t="str">
        <f>'1. паспорт местоположение'!A12:C12</f>
        <v>L_140-158</v>
      </c>
      <c r="B12" s="416"/>
      <c r="C12" s="416"/>
      <c r="D12" s="416"/>
      <c r="E12" s="416"/>
      <c r="F12" s="416"/>
      <c r="G12" s="416"/>
      <c r="H12" s="416"/>
      <c r="I12" s="416"/>
      <c r="J12" s="416"/>
      <c r="K12" s="416"/>
      <c r="L12" s="416"/>
    </row>
    <row r="13" spans="1:44" x14ac:dyDescent="0.25">
      <c r="A13" s="417" t="s">
        <v>5</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6" t="str">
        <f>'1. паспорт местоположение'!A15</f>
        <v xml:space="preserve">Приобретение электросетевого комплекса в г.Калининграде, пр-т Победы,80-80А </v>
      </c>
      <c r="B15" s="416"/>
      <c r="C15" s="416"/>
      <c r="D15" s="416"/>
      <c r="E15" s="416"/>
      <c r="F15" s="416"/>
      <c r="G15" s="416"/>
      <c r="H15" s="416"/>
      <c r="I15" s="416"/>
      <c r="J15" s="416"/>
      <c r="K15" s="416"/>
      <c r="L15" s="416"/>
    </row>
    <row r="16" spans="1:44" x14ac:dyDescent="0.25">
      <c r="A16" s="417" t="s">
        <v>4</v>
      </c>
      <c r="B16" s="417"/>
      <c r="C16" s="417"/>
      <c r="D16" s="417"/>
      <c r="E16" s="417"/>
      <c r="F16" s="417"/>
      <c r="G16" s="417"/>
      <c r="H16" s="417"/>
      <c r="I16" s="417"/>
      <c r="J16" s="417"/>
      <c r="K16" s="417"/>
      <c r="L16" s="417"/>
    </row>
    <row r="17" spans="1:12" ht="15.75" customHeight="1" x14ac:dyDescent="0.25">
      <c r="L17" s="87"/>
    </row>
    <row r="18" spans="1:12" x14ac:dyDescent="0.25">
      <c r="K18" s="86"/>
    </row>
    <row r="19" spans="1:12" ht="15.75" customHeight="1" x14ac:dyDescent="0.25">
      <c r="A19" s="480" t="s">
        <v>472</v>
      </c>
      <c r="B19" s="480"/>
      <c r="C19" s="480"/>
      <c r="D19" s="480"/>
      <c r="E19" s="480"/>
      <c r="F19" s="480"/>
      <c r="G19" s="480"/>
      <c r="H19" s="480"/>
      <c r="I19" s="480"/>
      <c r="J19" s="480"/>
      <c r="K19" s="480"/>
      <c r="L19" s="480"/>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44247</v>
      </c>
      <c r="F53" s="247">
        <v>44247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2022-02-11T12:22:22Z</dcterms:modified>
</cp:coreProperties>
</file>